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harts/chart1.xml" ContentType="application/vnd.openxmlformats-officedocument.drawingml.chart+xml"/>
  <Override PartName="/xl/drawings/drawing4.xml" ContentType="application/vnd.openxmlformats-officedocument.drawingml.chartshape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harts/chart2.xml" ContentType="application/vnd.openxmlformats-officedocument.drawingml.chart+xml"/>
  <Override PartName="/xl/drawings/drawing10.xml" ContentType="application/vnd.openxmlformats-officedocument.drawingml.chartshapes+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harts/chart3.xml" ContentType="application/vnd.openxmlformats-officedocument.drawingml.chart+xml"/>
  <Override PartName="/xl/charts/style1.xml" ContentType="application/vnd.ms-office.chartstyle+xml"/>
  <Override PartName="/xl/charts/colors1.xml" ContentType="application/vnd.ms-office.chartcolorstyle+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charts/chart4.xml" ContentType="application/vnd.openxmlformats-officedocument.drawingml.chart+xml"/>
  <Override PartName="/xl/drawings/drawing27.xml" ContentType="application/vnd.openxmlformats-officedocument.drawingml.chartshapes+xml"/>
  <Override PartName="/xl/drawings/drawing28.xml" ContentType="application/vnd.openxmlformats-officedocument.drawing+xml"/>
  <Override PartName="/xl/charts/chart5.xml" ContentType="application/vnd.openxmlformats-officedocument.drawingml.chart+xml"/>
  <Override PartName="/xl/drawings/drawing29.xml" ContentType="application/vnd.openxmlformats-officedocument.drawingml.chartshapes+xml"/>
  <Override PartName="/xl/drawings/drawing30.xml" ContentType="application/vnd.openxmlformats-officedocument.drawing+xml"/>
  <Override PartName="/xl/charts/chart6.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1.xml" ContentType="application/vnd.openxmlformats-officedocument.drawingml.chartshapes+xml"/>
  <Override PartName="/xl/charts/chart7.xml" ContentType="application/vnd.openxmlformats-officedocument.drawingml.chart+xml"/>
  <Override PartName="/xl/drawings/drawing32.xml" ContentType="application/vnd.openxmlformats-officedocument.drawingml.chartshapes+xml"/>
  <Override PartName="/xl/charts/chart8.xml" ContentType="application/vnd.openxmlformats-officedocument.drawingml.chart+xml"/>
  <Override PartName="/xl/drawings/drawing33.xml" ContentType="application/vnd.openxmlformats-officedocument.drawingml.chartshapes+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charts/chart9.xml" ContentType="application/vnd.openxmlformats-officedocument.drawingml.chart+xml"/>
  <Override PartName="/xl/drawings/drawing39.xml" ContentType="application/vnd.openxmlformats-officedocument.drawingml.chartshapes+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comments1.xml" ContentType="application/vnd.openxmlformats-officedocument.spreadsheetml.comments+xml"/>
  <Override PartName="/xl/charts/chart10.xml" ContentType="application/vnd.openxmlformats-officedocument.drawingml.chart+xml"/>
  <Override PartName="/xl/drawings/drawing48.xml" ContentType="application/vnd.openxmlformats-officedocument.drawingml.chartshapes+xml"/>
  <Override PartName="/xl/charts/chart11.xml" ContentType="application/vnd.openxmlformats-officedocument.drawingml.chart+xml"/>
  <Override PartName="/xl/drawings/drawing49.xml" ContentType="application/vnd.openxmlformats-officedocument.drawingml.chartshapes+xml"/>
  <Override PartName="/xl/charts/chart12.xml" ContentType="application/vnd.openxmlformats-officedocument.drawingml.chart+xml"/>
  <Override PartName="/xl/drawings/drawing50.xml" ContentType="application/vnd.openxmlformats-officedocument.drawingml.chartshapes+xml"/>
  <Override PartName="/xl/charts/chart13.xml" ContentType="application/vnd.openxmlformats-officedocument.drawingml.chart+xml"/>
  <Override PartName="/xl/charts/style3.xml" ContentType="application/vnd.ms-office.chartstyle+xml"/>
  <Override PartName="/xl/charts/colors3.xml" ContentType="application/vnd.ms-office.chartcolorstyle+xml"/>
  <Override PartName="/xl/charts/chart14.xml" ContentType="application/vnd.openxmlformats-officedocument.drawingml.chart+xml"/>
  <Override PartName="/xl/drawings/drawing51.xml" ContentType="application/vnd.openxmlformats-officedocument.drawingml.chartshapes+xml"/>
  <Override PartName="/xl/charts/chart15.xml" ContentType="application/vnd.openxmlformats-officedocument.drawingml.chart+xml"/>
  <Override PartName="/xl/drawings/drawing52.xml" ContentType="application/vnd.openxmlformats-officedocument.drawingml.chartshapes+xml"/>
  <Override PartName="/xl/drawings/drawing53.xml" ContentType="application/vnd.openxmlformats-officedocument.drawing+xml"/>
  <Override PartName="/xl/charts/chart16.xml" ContentType="application/vnd.openxmlformats-officedocument.drawingml.chart+xml"/>
  <Override PartName="/xl/drawings/drawing54.xml" ContentType="application/vnd.openxmlformats-officedocument.drawingml.chartshapes+xml"/>
  <Override PartName="/xl/drawings/drawing55.xml" ContentType="application/vnd.openxmlformats-officedocument.drawing+xml"/>
  <Override PartName="/xl/comments2.xml" ContentType="application/vnd.openxmlformats-officedocument.spreadsheetml.comments+xml"/>
  <Override PartName="/xl/charts/chart17.xml" ContentType="application/vnd.openxmlformats-officedocument.drawingml.chart+xml"/>
  <Override PartName="/xl/drawings/drawing56.xml" ContentType="application/vnd.openxmlformats-officedocument.drawingml.chartshapes+xml"/>
  <Override PartName="/xl/charts/chart18.xml" ContentType="application/vnd.openxmlformats-officedocument.drawingml.chart+xml"/>
  <Override PartName="/xl/drawings/drawing57.xml" ContentType="application/vnd.openxmlformats-officedocument.drawingml.chartshapes+xml"/>
  <Override PartName="/xl/charts/chart19.xml" ContentType="application/vnd.openxmlformats-officedocument.drawingml.chart+xml"/>
  <Override PartName="/xl/drawings/drawing58.xml" ContentType="application/vnd.openxmlformats-officedocument.drawingml.chartshapes+xml"/>
  <Override PartName="/xl/charts/chart20.xml" ContentType="application/vnd.openxmlformats-officedocument.drawingml.chart+xml"/>
  <Override PartName="/xl/drawings/drawing59.xml" ContentType="application/vnd.openxmlformats-officedocument.drawingml.chartshapes+xml"/>
  <Override PartName="/xl/drawings/drawing60.xml" ContentType="application/vnd.openxmlformats-officedocument.drawing+xml"/>
  <Override PartName="/xl/charts/chart21.xml" ContentType="application/vnd.openxmlformats-officedocument.drawingml.chart+xml"/>
  <Override PartName="/xl/charts/style4.xml" ContentType="application/vnd.ms-office.chartstyle+xml"/>
  <Override PartName="/xl/charts/colors4.xml" ContentType="application/vnd.ms-office.chartcolorstyle+xml"/>
  <Override PartName="/xl/drawings/drawing61.xml" ContentType="application/vnd.openxmlformats-officedocument.drawingml.chartshapes+xml"/>
  <Override PartName="/xl/charts/chart22.xml" ContentType="application/vnd.openxmlformats-officedocument.drawingml.chart+xml"/>
  <Override PartName="/xl/charts/style5.xml" ContentType="application/vnd.ms-office.chartstyle+xml"/>
  <Override PartName="/xl/charts/colors5.xml" ContentType="application/vnd.ms-office.chartcolorstyle+xml"/>
  <Override PartName="/xl/drawings/drawing62.xml" ContentType="application/vnd.openxmlformats-officedocument.drawingml.chartshapes+xml"/>
  <Override PartName="/xl/drawings/drawing63.xml" ContentType="application/vnd.openxmlformats-officedocument.drawing+xml"/>
  <Override PartName="/xl/charts/chart23.xml" ContentType="application/vnd.openxmlformats-officedocument.drawingml.chart+xml"/>
  <Override PartName="/xl/charts/style6.xml" ContentType="application/vnd.ms-office.chartstyle+xml"/>
  <Override PartName="/xl/charts/colors6.xml" ContentType="application/vnd.ms-office.chartcolorstyle+xml"/>
  <Override PartName="/xl/drawings/drawing64.xml" ContentType="application/vnd.openxmlformats-officedocument.drawingml.chartshapes+xml"/>
  <Override PartName="/xl/charts/chart24.xml" ContentType="application/vnd.openxmlformats-officedocument.drawingml.chart+xml"/>
  <Override PartName="/xl/charts/style7.xml" ContentType="application/vnd.ms-office.chartstyle+xml"/>
  <Override PartName="/xl/charts/colors7.xml" ContentType="application/vnd.ms-office.chartcolorstyle+xml"/>
  <Override PartName="/xl/drawings/drawing65.xml" ContentType="application/vnd.openxmlformats-officedocument.drawingml.chartshapes+xml"/>
  <Override PartName="/xl/drawings/drawing66.xml" ContentType="application/vnd.openxmlformats-officedocument.drawing+xml"/>
  <Override PartName="/xl/charts/chart25.xml" ContentType="application/vnd.openxmlformats-officedocument.drawingml.chart+xml"/>
  <Override PartName="/xl/charts/style8.xml" ContentType="application/vnd.ms-office.chartstyle+xml"/>
  <Override PartName="/xl/charts/colors8.xml" ContentType="application/vnd.ms-office.chartcolorstyle+xml"/>
  <Override PartName="/xl/drawings/drawing67.xml" ContentType="application/vnd.openxmlformats-officedocument.drawing+xml"/>
  <Override PartName="/xl/drawings/drawing68.xml" ContentType="application/vnd.openxmlformats-officedocument.drawing+xml"/>
  <Override PartName="/xl/charts/chart26.xml" ContentType="application/vnd.openxmlformats-officedocument.drawingml.chart+xml"/>
  <Override PartName="/xl/charts/style9.xml" ContentType="application/vnd.ms-office.chartstyle+xml"/>
  <Override PartName="/xl/charts/colors9.xml" ContentType="application/vnd.ms-office.chartcolorstyle+xml"/>
  <Override PartName="/xl/drawings/drawing69.xml" ContentType="application/vnd.openxmlformats-officedocument.drawingml.chartshapes+xml"/>
  <Override PartName="/xl/charts/chart27.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70.xml" ContentType="application/vnd.openxmlformats-officedocument.drawingml.chartshapes+xml"/>
  <Override PartName="/xl/drawings/drawing71.xml" ContentType="application/vnd.openxmlformats-officedocument.drawing+xml"/>
  <Override PartName="/xl/charts/chart28.xml" ContentType="application/vnd.openxmlformats-officedocument.drawingml.chart+xml"/>
  <Override PartName="/xl/drawings/drawing72.xml" ContentType="application/vnd.openxmlformats-officedocument.drawingml.chartshapes+xml"/>
  <Override PartName="/xl/charts/chart29.xml" ContentType="application/vnd.openxmlformats-officedocument.drawingml.chart+xml"/>
  <Override PartName="/xl/drawings/drawing73.xml" ContentType="application/vnd.openxmlformats-officedocument.drawingml.chartshapes+xml"/>
  <Override PartName="/xl/charts/chart30.xml" ContentType="application/vnd.openxmlformats-officedocument.drawingml.chart+xml"/>
  <Override PartName="/xl/drawings/drawing74.xml" ContentType="application/vnd.openxmlformats-officedocument.drawingml.chartshapes+xml"/>
  <Override PartName="/xl/charts/chart31.xml" ContentType="application/vnd.openxmlformats-officedocument.drawingml.chart+xml"/>
  <Override PartName="/xl/drawings/drawing75.xml" ContentType="application/vnd.openxmlformats-officedocument.drawingml.chartshapes+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charts/chart32.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81.xml" ContentType="application/vnd.openxmlformats-officedocument.drawingml.chartshapes+xml"/>
  <Override PartName="/xl/charts/chart33.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82.xml" ContentType="application/vnd.openxmlformats-officedocument.drawingml.chartshapes+xml"/>
  <Override PartName="/xl/drawings/drawing83.xml" ContentType="application/vnd.openxmlformats-officedocument.drawing+xml"/>
  <Override PartName="/xl/drawings/drawing84.xml" ContentType="application/vnd.openxmlformats-officedocument.drawing+xml"/>
  <Override PartName="/xl/charts/chart34.xml" ContentType="application/vnd.openxmlformats-officedocument.drawingml.chart+xml"/>
  <Override PartName="/xl/drawings/drawing85.xml" ContentType="application/vnd.openxmlformats-officedocument.drawingml.chartshapes+xml"/>
  <Override PartName="/xl/drawings/drawing86.xml" ContentType="application/vnd.openxmlformats-officedocument.drawing+xml"/>
  <Override PartName="/xl/charts/chart35.xml" ContentType="application/vnd.openxmlformats-officedocument.drawingml.chart+xml"/>
  <Override PartName="/xl/drawings/drawing87.xml" ContentType="application/vnd.openxmlformats-officedocument.drawingml.chartshapes+xml"/>
  <Override PartName="/xl/drawings/drawing88.xml" ContentType="application/vnd.openxmlformats-officedocument.drawing+xml"/>
  <Override PartName="/xl/charts/chart36.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89.xml" ContentType="application/vnd.openxmlformats-officedocument.drawingml.chartshapes+xml"/>
  <Override PartName="/xl/charts/chart37.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90.xml" ContentType="application/vnd.openxmlformats-officedocument.drawing+xml"/>
  <Override PartName="/xl/charts/chart38.xml" ContentType="application/vnd.openxmlformats-officedocument.drawingml.chart+xml"/>
  <Override PartName="/xl/charts/style15.xml" ContentType="application/vnd.ms-office.chartstyle+xml"/>
  <Override PartName="/xl/charts/colors15.xml" ContentType="application/vnd.ms-office.chartcolorstyle+xml"/>
  <Override PartName="/xl/theme/themeOverride1.xml" ContentType="application/vnd.openxmlformats-officedocument.themeOverride+xml"/>
  <Override PartName="/xl/drawings/drawing91.xml" ContentType="application/vnd.openxmlformats-officedocument.drawingml.chartshapes+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231"/>
  <workbookPr codeName="ThisWorkbook" autoCompressPictures="0" defaultThemeVersion="124226"/>
  <mc:AlternateContent xmlns:mc="http://schemas.openxmlformats.org/markup-compatibility/2006">
    <mc:Choice Requires="x15">
      <x15ac:absPath xmlns:x15ac="http://schemas.microsoft.com/office/spreadsheetml/2010/11/ac" url="G:\Shared drives\USS\2025 Edition Analysis\datafiles for website\"/>
    </mc:Choice>
  </mc:AlternateContent>
  <xr:revisionPtr revIDLastSave="0" documentId="8_{88A7E58A-A297-4366-9351-123AAFBE94E6}" xr6:coauthVersionLast="47" xr6:coauthVersionMax="47" xr10:uidLastSave="{00000000-0000-0000-0000-000000000000}"/>
  <bookViews>
    <workbookView xWindow="3510" yWindow="735" windowWidth="46050" windowHeight="20865" tabRatio="795" xr2:uid="{00000000-000D-0000-FFFF-FFFF00000000}"/>
  </bookViews>
  <sheets>
    <sheet name="Introduction" sheetId="183" r:id="rId1"/>
    <sheet name="Table of Contents" sheetId="291" r:id="rId2"/>
    <sheet name="Regional Definitions" sheetId="155" r:id="rId3"/>
    <sheet name="Capacity Additions by Fuel Type" sheetId="125" r:id="rId4"/>
    <sheet name="State Solar Market Penetration" sheetId="385" r:id="rId5"/>
    <sheet name="PV Capacity&amp;Generation by BA" sheetId="372" r:id="rId6"/>
    <sheet name="PV Capacity by Region" sheetId="294" r:id="rId7"/>
    <sheet name="PV Capacity over Time" sheetId="373" r:id="rId8"/>
    <sheet name="PV+Storage Capacity by Region" sheetId="328" r:id="rId9"/>
    <sheet name="PV Capacity by Project Size" sheetId="369" r:id="rId10"/>
    <sheet name="PV Capacity by Technology" sheetId="355" r:id="rId11"/>
    <sheet name="PV Capacity by Offtaker" sheetId="296" r:id="rId12"/>
    <sheet name="PV Irradiance" sheetId="297" r:id="rId13"/>
    <sheet name="PV ILR" sheetId="298" r:id="rId14"/>
    <sheet name="PV Hybrid Design" sheetId="374" r:id="rId15"/>
    <sheet name="CapEx Trend (PV-only)" sheetId="340" r:id="rId16"/>
    <sheet name="CapEx Trend by Mount Type (PV)" sheetId="313" r:id="rId17"/>
    <sheet name="CapEx by Size (PV-only)" sheetId="310" r:id="rId18"/>
    <sheet name="CapEx Trend by Region (PV only)" sheetId="311" r:id="rId19"/>
    <sheet name="CapEx Trend by State (PV only)" sheetId="312" r:id="rId20"/>
    <sheet name="Capex Trend (PV+Storage)" sheetId="378" r:id="rId21"/>
    <sheet name="Capex Trend (Storage)" sheetId="375" r:id="rId22"/>
    <sheet name="Capex Trend by Region (Storage)" sheetId="376" r:id="rId23"/>
    <sheet name="Storage Capex Adder" sheetId="377" r:id="rId24"/>
    <sheet name="CSP CapEx" sheetId="314" r:id="rId25"/>
    <sheet name="O&amp;M Cost Time Trend" sheetId="381" r:id="rId26"/>
    <sheet name="O&amp;M Cost by Project Age" sheetId="382" r:id="rId27"/>
    <sheet name="CF by GHI, Mount, ILR" sheetId="148" r:id="rId28"/>
    <sheet name="CF by Region" sheetId="149" r:id="rId29"/>
    <sheet name="CF by Project Vintage" sheetId="150" r:id="rId30"/>
    <sheet name="Degradation" sheetId="391" r:id="rId31"/>
    <sheet name="CF for CSP Plants" sheetId="209" r:id="rId32"/>
    <sheet name="LCOE Trend (PV only)" sheetId="350" r:id="rId33"/>
    <sheet name="Storage LCOE Adder Trend" sheetId="392" r:id="rId34"/>
    <sheet name="LCOE (PTC vs ITC, PV only)" sheetId="367" r:id="rId35"/>
    <sheet name="LCOE Trend (PV+Storage)" sheetId="393" r:id="rId36"/>
    <sheet name="LCOE by Region (PV+Storage)" sheetId="394" r:id="rId37"/>
    <sheet name="LCOE vs. PPA Price (PV only)" sheetId="366" r:id="rId38"/>
    <sheet name="LCOE vs. PPA Price (PV+Storage)" sheetId="401" r:id="rId39"/>
    <sheet name="PPA Price by Project (PV only)" sheetId="386" r:id="rId40"/>
    <sheet name="PPA Price for CSP Plants" sheetId="210" r:id="rId41"/>
    <sheet name="Annual Average PPA Price" sheetId="387" r:id="rId42"/>
    <sheet name="LevelTen Solar PPA Prices" sheetId="351" r:id="rId43"/>
    <sheet name="Trio Solar PPA Prices" sheetId="362" r:id="rId44"/>
    <sheet name="LevelTen &amp; Trio 2024 PPA Index" sheetId="370" r:id="rId45"/>
    <sheet name="PPA Price 2023-24 COD" sheetId="402" r:id="rId46"/>
    <sheet name="PV+Battery Hybrid PPA Price" sheetId="400" r:id="rId47"/>
    <sheet name="PV &amp; Wind PPAs vs Gas" sheetId="398" r:id="rId48"/>
    <sheet name="PV Curtailment" sheetId="330" r:id="rId49"/>
    <sheet name="Energy+Capacity Value (PV only)" sheetId="371" r:id="rId50"/>
    <sheet name="Market Value vs. PPA (PV only)" sheetId="332" r:id="rId51"/>
    <sheet name="Value Factor vs. Penetration" sheetId="389" r:id="rId52"/>
    <sheet name="Value Difference vs. Flat Block" sheetId="334" r:id="rId53"/>
    <sheet name="Energy+Capacity Value vs. LCOE" sheetId="364" r:id="rId54"/>
    <sheet name="All Capacity in Queues" sheetId="380" r:id="rId55"/>
    <sheet name="Solar GW in Queues by Region" sheetId="379" r:id="rId56"/>
    <sheet name="Solar GW in Queues by Status" sheetId="383" r:id="rId57"/>
    <sheet name="All Hybrid Capacity in Queues" sheetId="384" r:id="rId58"/>
    <sheet name="Individual_Project_Data" sheetId="390" r:id="rId59"/>
  </sheets>
  <definedNames>
    <definedName name="_xlnm._FilterDatabase" localSheetId="49" hidden="1">'Energy+Capacity Value (PV only)'!$A$44:$H$447</definedName>
    <definedName name="_xlnm._FilterDatabase" localSheetId="53" hidden="1">'Energy+Capacity Value vs. LCOE'!$A$57:$E$321</definedName>
    <definedName name="_xlnm._FilterDatabase" localSheetId="58" hidden="1">Individual_Project_Data!$A$1:$AU$1776</definedName>
    <definedName name="_xlnm._FilterDatabase" localSheetId="32" hidden="1">'LCOE Trend (PV only)'!$G$28:$L$124</definedName>
    <definedName name="_xlnm._FilterDatabase" localSheetId="25" hidden="1">'O&amp;M Cost Time Trend'!$P$2:$V$658</definedName>
    <definedName name="_xlnm._FilterDatabase" localSheetId="6" hidden="1">'PV Capacity by Region'!$O$26:$R$74</definedName>
    <definedName name="_xlnm._FilterDatabase" localSheetId="5" hidden="1">'PV Capacity&amp;Generation by BA'!$A$32:$O$461</definedName>
    <definedName name="_xlnm._FilterDatabase" localSheetId="46" hidden="1">'PV+Battery Hybrid PPA Price'!$A$25:$AC$138</definedName>
    <definedName name="_xlnm._FilterDatabase" localSheetId="1" hidden="1">'Table of Contents'!$B$4:$C$62</definedName>
    <definedName name="_xlnm._FilterDatabase" localSheetId="51" hidden="1">'Value Factor vs. Penetration'!$A$27:$E$456</definedName>
    <definedName name="HTML_1">#REF!</definedName>
    <definedName name="HTML_1_v2">#REF!</definedName>
    <definedName name="HTML_10">#REF!</definedName>
    <definedName name="HTML_10_v2">#REF!</definedName>
    <definedName name="HTML_11">#REF!</definedName>
    <definedName name="HTML_11_v2">#REF!</definedName>
    <definedName name="HTML_12">#REF!</definedName>
    <definedName name="HTML_12_v2">#REF!</definedName>
    <definedName name="HTML_13">#REF!</definedName>
    <definedName name="HTML_13_v2">#REF!</definedName>
    <definedName name="HTML_14">#REF!</definedName>
    <definedName name="HTML_14_v2">#REF!</definedName>
    <definedName name="HTML_15">#REF!</definedName>
    <definedName name="HTML_15_v2">#REF!</definedName>
    <definedName name="HTML_16">#REF!</definedName>
    <definedName name="HTML_16_v2">#REF!</definedName>
    <definedName name="HTML_17">#REF!</definedName>
    <definedName name="HTML_17_v2">#REF!</definedName>
    <definedName name="HTML_18">#REF!</definedName>
    <definedName name="HTML_18_v2">#REF!</definedName>
    <definedName name="HTML_19">#REF!</definedName>
    <definedName name="HTML_19_v2">#REF!</definedName>
    <definedName name="HTML_2">#REF!</definedName>
    <definedName name="HTML_2_v2">#REF!</definedName>
    <definedName name="HTML_20">#REF!</definedName>
    <definedName name="HTML_20_v2">#REF!</definedName>
    <definedName name="HTML_3">#REF!</definedName>
    <definedName name="HTML_3_v2">#REF!</definedName>
    <definedName name="HTML_4">#REF!</definedName>
    <definedName name="HTML_4_v2">#REF!</definedName>
    <definedName name="HTML_5">#REF!</definedName>
    <definedName name="HTML_5_v2">#REF!</definedName>
    <definedName name="HTML_6">#REF!</definedName>
    <definedName name="HTML_6_v2">#REF!</definedName>
    <definedName name="HTML_7">#REF!</definedName>
    <definedName name="HTML_7_v2">#REF!</definedName>
    <definedName name="HTML_8">#REF!</definedName>
    <definedName name="HTML_8_v2">#REF!</definedName>
    <definedName name="HTML_8b">#REF!</definedName>
    <definedName name="HTML_9">#REF!</definedName>
    <definedName name="HTML_9_v2">#REF!</definedName>
    <definedName name="HTML_all">#REF!</definedName>
    <definedName name="HTML_all_v2">#REF!</definedName>
    <definedName name="HTML_tables">#REF!</definedName>
    <definedName name="HTML_tables_v2">#REF!</definedName>
    <definedName name="IQ_CH">110000</definedName>
    <definedName name="IQ_CQ">5000</definedName>
    <definedName name="IQ_CY">10000</definedName>
    <definedName name="IQ_DAILY">500000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NTM">6000</definedName>
    <definedName name="IQ_TODAY" hidden="1">0</definedName>
    <definedName name="IQ_WEEK">50000</definedName>
    <definedName name="IQ_YTD">3000</definedName>
    <definedName name="IQ_YTDMONTH" hidden="1">130000</definedName>
    <definedName name="new">#REF!</definedName>
    <definedName name="New_HTML_1">#REF!</definedName>
    <definedName name="New_HTML_1_v2">#REF!</definedName>
    <definedName name="new_v2">#REF!</definedName>
    <definedName name="Nominal_Discount_Rate">#REF!</definedName>
    <definedName name="Real_Discount_Rate">#REF!</definedName>
    <definedName name="Real_Rate_25_Yr">#REF!</definedName>
    <definedName name="Real_Rate_Actual">#REF!</definedName>
    <definedName name="sa">#REF!</definedName>
    <definedName name="sa_v2">#REF!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S35" i="393" l="1"/>
  <c r="O35" i="393"/>
  <c r="B47" i="311"/>
  <c r="N44" i="294"/>
  <c r="K40" i="401"/>
  <c r="J40" i="401"/>
  <c r="C40" i="401"/>
  <c r="B40" i="401"/>
  <c r="J52" i="366"/>
  <c r="I52" i="366"/>
  <c r="H35" i="393" l="1"/>
  <c r="I35" i="393"/>
  <c r="J35" i="393"/>
  <c r="K35" i="393"/>
  <c r="E35" i="393"/>
  <c r="F35" i="393"/>
  <c r="G35" i="393"/>
  <c r="C35" i="393"/>
  <c r="D35" i="393"/>
  <c r="B35" i="393"/>
  <c r="C38" i="392"/>
  <c r="D38" i="392"/>
  <c r="E38" i="392"/>
  <c r="B38" i="392"/>
  <c r="E49" i="379"/>
  <c r="E97" i="379"/>
  <c r="D97" i="379"/>
  <c r="E61" i="379"/>
  <c r="D61" i="379"/>
  <c r="F37" i="380"/>
  <c r="B45" i="350"/>
  <c r="D35" i="310"/>
  <c r="S34" i="296" l="1"/>
  <c r="S33" i="296"/>
  <c r="S32" i="296"/>
  <c r="S31" i="296"/>
  <c r="S30" i="296"/>
  <c r="S29" i="296"/>
  <c r="S28" i="296"/>
  <c r="S26" i="296"/>
  <c r="S25" i="296"/>
  <c r="L28" i="379" l="1"/>
  <c r="L29" i="379"/>
  <c r="L30" i="379"/>
  <c r="L31" i="379"/>
  <c r="L32" i="379"/>
  <c r="L33" i="379"/>
  <c r="L34" i="379"/>
  <c r="L35" i="379"/>
  <c r="L36" i="379"/>
  <c r="L27" i="379"/>
  <c r="H49" i="379"/>
  <c r="H48" i="379"/>
  <c r="H47" i="379"/>
  <c r="H46" i="379"/>
  <c r="H45" i="379"/>
  <c r="H44" i="379"/>
  <c r="H43" i="379"/>
  <c r="H42" i="379"/>
  <c r="H41" i="379"/>
  <c r="H40" i="379"/>
  <c r="H39" i="379"/>
  <c r="D67" i="330"/>
  <c r="E67" i="330"/>
  <c r="C67" i="330"/>
  <c r="F66" i="387" l="1"/>
  <c r="G66" i="387"/>
  <c r="G56" i="387"/>
  <c r="G57" i="387"/>
  <c r="G58" i="387"/>
  <c r="G59" i="387"/>
  <c r="G60" i="387"/>
  <c r="G61" i="387"/>
  <c r="G62" i="387"/>
  <c r="G63" i="387"/>
  <c r="G64" i="387"/>
  <c r="G65" i="387"/>
  <c r="G55" i="387"/>
  <c r="C62" i="387"/>
  <c r="B69" i="387"/>
  <c r="B68" i="387"/>
  <c r="B67" i="387"/>
  <c r="B66" i="387"/>
  <c r="B65" i="387"/>
  <c r="B64" i="387"/>
  <c r="B63" i="387"/>
  <c r="B62" i="387"/>
  <c r="B61" i="387"/>
  <c r="B60" i="387"/>
  <c r="B59" i="387"/>
  <c r="B58" i="387"/>
  <c r="B57" i="387"/>
  <c r="B56" i="387"/>
  <c r="B55" i="387"/>
  <c r="B54" i="387"/>
  <c r="B53" i="387"/>
  <c r="J42" i="387"/>
  <c r="J44" i="387"/>
  <c r="J43" i="387"/>
  <c r="J39" i="387"/>
  <c r="I43" i="387"/>
  <c r="H69" i="387"/>
  <c r="Z69" i="387" l="1"/>
  <c r="Y69" i="387"/>
  <c r="X69" i="387"/>
  <c r="W69" i="387"/>
  <c r="V69" i="387"/>
  <c r="U69" i="387"/>
  <c r="T69" i="387"/>
  <c r="S69" i="387"/>
  <c r="R69" i="387"/>
  <c r="Q69" i="387"/>
  <c r="I69" i="387"/>
  <c r="Z68" i="387"/>
  <c r="Y68" i="387"/>
  <c r="X68" i="387"/>
  <c r="W68" i="387"/>
  <c r="V68" i="387"/>
  <c r="U68" i="387"/>
  <c r="T68" i="387"/>
  <c r="S68" i="387"/>
  <c r="R68" i="387"/>
  <c r="Q68" i="387"/>
  <c r="I68" i="387"/>
  <c r="H68" i="387"/>
  <c r="Z67" i="387"/>
  <c r="Y67" i="387"/>
  <c r="X67" i="387"/>
  <c r="W67" i="387"/>
  <c r="V67" i="387"/>
  <c r="U67" i="387"/>
  <c r="T67" i="387"/>
  <c r="S67" i="387"/>
  <c r="R67" i="387"/>
  <c r="Q67" i="387"/>
  <c r="I67" i="387"/>
  <c r="H67" i="387"/>
  <c r="Z66" i="387"/>
  <c r="Y66" i="387"/>
  <c r="X66" i="387"/>
  <c r="W66" i="387"/>
  <c r="V66" i="387"/>
  <c r="U66" i="387"/>
  <c r="T66" i="387"/>
  <c r="S66" i="387"/>
  <c r="R66" i="387"/>
  <c r="Q66" i="387"/>
  <c r="I66" i="387"/>
  <c r="H66" i="387"/>
  <c r="Z65" i="387"/>
  <c r="Y65" i="387"/>
  <c r="X65" i="387"/>
  <c r="W65" i="387"/>
  <c r="V65" i="387"/>
  <c r="U65" i="387"/>
  <c r="T65" i="387"/>
  <c r="S65" i="387"/>
  <c r="R65" i="387"/>
  <c r="Q65" i="387"/>
  <c r="H65" i="387"/>
  <c r="Z64" i="387"/>
  <c r="Y64" i="387"/>
  <c r="X64" i="387"/>
  <c r="W64" i="387"/>
  <c r="V64" i="387"/>
  <c r="U64" i="387"/>
  <c r="T64" i="387"/>
  <c r="S64" i="387"/>
  <c r="R64" i="387"/>
  <c r="Q64" i="387"/>
  <c r="H64" i="387"/>
  <c r="Z63" i="387"/>
  <c r="Y63" i="387"/>
  <c r="X63" i="387"/>
  <c r="W63" i="387"/>
  <c r="V63" i="387"/>
  <c r="U63" i="387"/>
  <c r="T63" i="387"/>
  <c r="S63" i="387"/>
  <c r="R63" i="387"/>
  <c r="Q63" i="387"/>
  <c r="H63" i="387"/>
  <c r="Z62" i="387"/>
  <c r="Y62" i="387"/>
  <c r="X62" i="387"/>
  <c r="W62" i="387"/>
  <c r="V62" i="387"/>
  <c r="U62" i="387"/>
  <c r="T62" i="387"/>
  <c r="S62" i="387"/>
  <c r="R62" i="387"/>
  <c r="Q62" i="387"/>
  <c r="Z61" i="387"/>
  <c r="Y61" i="387"/>
  <c r="X61" i="387"/>
  <c r="W61" i="387"/>
  <c r="V61" i="387"/>
  <c r="U61" i="387"/>
  <c r="T61" i="387"/>
  <c r="S61" i="387"/>
  <c r="R61" i="387"/>
  <c r="Q61" i="387"/>
  <c r="E61" i="387"/>
  <c r="Z60" i="387"/>
  <c r="Y60" i="387"/>
  <c r="X60" i="387"/>
  <c r="W60" i="387"/>
  <c r="V60" i="387"/>
  <c r="U60" i="387"/>
  <c r="T60" i="387"/>
  <c r="S60" i="387"/>
  <c r="R60" i="387"/>
  <c r="Q60" i="387"/>
  <c r="Z59" i="387"/>
  <c r="Y59" i="387"/>
  <c r="X59" i="387"/>
  <c r="W59" i="387"/>
  <c r="V59" i="387"/>
  <c r="U59" i="387"/>
  <c r="T59" i="387"/>
  <c r="S59" i="387"/>
  <c r="R59" i="387"/>
  <c r="Q59" i="387"/>
  <c r="Z58" i="387"/>
  <c r="Y58" i="387"/>
  <c r="X58" i="387"/>
  <c r="W58" i="387"/>
  <c r="V58" i="387"/>
  <c r="U58" i="387"/>
  <c r="T58" i="387"/>
  <c r="S58" i="387"/>
  <c r="R58" i="387"/>
  <c r="Q58" i="387"/>
  <c r="E58" i="387"/>
  <c r="Z57" i="387"/>
  <c r="Y57" i="387"/>
  <c r="X57" i="387"/>
  <c r="W57" i="387"/>
  <c r="V57" i="387"/>
  <c r="U57" i="387"/>
  <c r="T57" i="387"/>
  <c r="S57" i="387"/>
  <c r="R57" i="387"/>
  <c r="Q57" i="387"/>
  <c r="E57" i="387"/>
  <c r="Z56" i="387"/>
  <c r="Y56" i="387"/>
  <c r="X56" i="387"/>
  <c r="W56" i="387"/>
  <c r="V56" i="387"/>
  <c r="U56" i="387"/>
  <c r="T56" i="387"/>
  <c r="S56" i="387"/>
  <c r="R56" i="387"/>
  <c r="Q56" i="387"/>
  <c r="E56" i="387"/>
  <c r="Z55" i="387"/>
  <c r="Y55" i="387"/>
  <c r="X55" i="387"/>
  <c r="W55" i="387"/>
  <c r="V55" i="387"/>
  <c r="U55" i="387"/>
  <c r="T55" i="387"/>
  <c r="S55" i="387"/>
  <c r="R55" i="387"/>
  <c r="Q55" i="387"/>
  <c r="E55" i="387"/>
  <c r="Z54" i="387"/>
  <c r="Y54" i="387"/>
  <c r="X54" i="387"/>
  <c r="W54" i="387"/>
  <c r="V54" i="387"/>
  <c r="U54" i="387"/>
  <c r="T54" i="387"/>
  <c r="S54" i="387"/>
  <c r="R54" i="387"/>
  <c r="Q54" i="387"/>
  <c r="Z53" i="387"/>
  <c r="Y53" i="387"/>
  <c r="X53" i="387"/>
  <c r="W53" i="387"/>
  <c r="V53" i="387"/>
  <c r="U53" i="387"/>
  <c r="T53" i="387"/>
  <c r="S53" i="387"/>
  <c r="R53" i="387"/>
  <c r="Q53" i="387"/>
  <c r="Z52" i="387"/>
  <c r="Y52" i="387"/>
  <c r="X52" i="387"/>
  <c r="W52" i="387"/>
  <c r="V52" i="387"/>
  <c r="U52" i="387"/>
  <c r="T52" i="387"/>
  <c r="S52" i="387"/>
  <c r="R52" i="387"/>
  <c r="Q52" i="387"/>
  <c r="Z51" i="387"/>
  <c r="Y51" i="387"/>
  <c r="X51" i="387"/>
  <c r="W51" i="387"/>
  <c r="V51" i="387"/>
  <c r="U51" i="387"/>
  <c r="T51" i="387"/>
  <c r="S51" i="387"/>
  <c r="R51" i="387"/>
  <c r="Q51" i="387"/>
  <c r="P46" i="387"/>
  <c r="O46" i="387"/>
  <c r="P45" i="387"/>
  <c r="O45" i="387"/>
  <c r="P44" i="387"/>
  <c r="O44" i="387"/>
  <c r="P43" i="387"/>
  <c r="O43" i="387"/>
  <c r="P42" i="387"/>
  <c r="O42" i="387"/>
  <c r="P41" i="387"/>
  <c r="O41" i="387"/>
  <c r="P40" i="387"/>
  <c r="O40" i="387"/>
  <c r="P39" i="387"/>
  <c r="O39" i="387"/>
  <c r="P38" i="387"/>
  <c r="O38" i="387"/>
  <c r="H38" i="387"/>
  <c r="F38" i="387"/>
  <c r="P37" i="387"/>
  <c r="O37" i="387"/>
  <c r="P36" i="387"/>
  <c r="O36" i="387"/>
  <c r="H36" i="387"/>
  <c r="P35" i="387"/>
  <c r="O35" i="387"/>
  <c r="L35" i="387"/>
  <c r="H35" i="387"/>
  <c r="P34" i="387"/>
  <c r="O34" i="387"/>
  <c r="L34" i="387"/>
  <c r="H34" i="387"/>
  <c r="P33" i="387"/>
  <c r="O33" i="387"/>
  <c r="L33" i="387"/>
  <c r="H33" i="387"/>
  <c r="P32" i="387"/>
  <c r="O32" i="387"/>
  <c r="H32" i="387"/>
  <c r="P31" i="387"/>
  <c r="O31" i="387"/>
  <c r="P30" i="387"/>
  <c r="O30" i="387"/>
  <c r="P29" i="387"/>
  <c r="O29" i="387"/>
  <c r="P28" i="387"/>
  <c r="O28" i="387"/>
  <c r="AA45" i="386"/>
  <c r="Z45" i="386"/>
  <c r="Z44" i="386"/>
  <c r="W45" i="386" a="1"/>
  <c r="W45" i="386" s="1"/>
  <c r="X45" i="386" a="1"/>
  <c r="X45" i="386" s="1"/>
  <c r="AA44" i="386"/>
  <c r="X44" i="386" a="1"/>
  <c r="X44" i="386" s="1"/>
  <c r="W44" i="386" a="1"/>
  <c r="W44" i="386" s="1"/>
  <c r="AA43" i="386"/>
  <c r="Z43" i="386"/>
  <c r="X43" i="386" a="1"/>
  <c r="X43" i="386" s="1"/>
  <c r="W43" i="386" a="1"/>
  <c r="W43" i="386" s="1"/>
  <c r="AA42" i="386"/>
  <c r="Z42" i="386"/>
  <c r="X42" i="386" a="1"/>
  <c r="X42" i="386" s="1"/>
  <c r="W42" i="386" a="1"/>
  <c r="W42" i="386" s="1"/>
  <c r="AA41" i="386"/>
  <c r="Z41" i="386"/>
  <c r="X41" i="386" a="1"/>
  <c r="X41" i="386" s="1"/>
  <c r="W41" i="386" a="1"/>
  <c r="W41" i="386" s="1"/>
  <c r="Z40" i="386"/>
  <c r="Z39" i="386"/>
  <c r="Z38" i="386"/>
  <c r="U30" i="386"/>
  <c r="U31" i="386" s="1"/>
  <c r="X29" i="386" a="1"/>
  <c r="X29" i="386" s="1"/>
  <c r="W29" i="386" a="1"/>
  <c r="W29" i="386" s="1"/>
  <c r="Z27" i="386"/>
  <c r="P66" i="387" l="1"/>
  <c r="O64" i="387"/>
  <c r="O54" i="387"/>
  <c r="O65" i="387"/>
  <c r="O66" i="387"/>
  <c r="P54" i="387"/>
  <c r="P53" i="387"/>
  <c r="P58" i="387"/>
  <c r="P59" i="387"/>
  <c r="P63" i="387"/>
  <c r="O53" i="387"/>
  <c r="O52" i="387"/>
  <c r="O57" i="387"/>
  <c r="O58" i="387"/>
  <c r="P61" i="387"/>
  <c r="P51" i="387"/>
  <c r="O61" i="387"/>
  <c r="O51" i="387"/>
  <c r="P52" i="387"/>
  <c r="P56" i="387"/>
  <c r="P57" i="387"/>
  <c r="P60" i="387"/>
  <c r="O62" i="387"/>
  <c r="O63" i="387"/>
  <c r="P65" i="387"/>
  <c r="O68" i="387"/>
  <c r="O69" i="387"/>
  <c r="O55" i="387"/>
  <c r="O59" i="387"/>
  <c r="P62" i="387"/>
  <c r="P68" i="387"/>
  <c r="P69" i="387"/>
  <c r="P64" i="387"/>
  <c r="O67" i="387"/>
  <c r="P55" i="387"/>
  <c r="O56" i="387"/>
  <c r="O60" i="387"/>
  <c r="P67" i="387"/>
  <c r="X30" i="386" a="1"/>
  <c r="X30" i="386" s="1"/>
  <c r="X31" i="386" a="1"/>
  <c r="X31" i="386" s="1"/>
  <c r="U32" i="386"/>
  <c r="W31" i="386" a="1"/>
  <c r="W31" i="386" s="1"/>
  <c r="W30" i="386" a="1"/>
  <c r="W30" i="386" s="1"/>
  <c r="C28" i="370"/>
  <c r="C29" i="370"/>
  <c r="C30" i="370"/>
  <c r="C31" i="370"/>
  <c r="C32" i="370"/>
  <c r="C33" i="370"/>
  <c r="C34" i="370"/>
  <c r="C35" i="370"/>
  <c r="C27" i="370"/>
  <c r="AG47" i="351"/>
  <c r="AG46" i="351"/>
  <c r="AG34" i="351"/>
  <c r="AG33" i="351"/>
  <c r="AG31" i="351"/>
  <c r="AG26" i="351"/>
  <c r="Z39" i="362"/>
  <c r="Z38" i="362"/>
  <c r="Z37" i="362"/>
  <c r="Z36" i="362"/>
  <c r="Z35" i="362"/>
  <c r="Z30" i="362"/>
  <c r="Z29" i="362"/>
  <c r="Z28" i="362"/>
  <c r="Z27" i="362"/>
  <c r="Z26" i="362"/>
  <c r="U39" i="362"/>
  <c r="U38" i="362"/>
  <c r="U37" i="362"/>
  <c r="U36" i="362"/>
  <c r="U35" i="362"/>
  <c r="S40" i="362"/>
  <c r="U30" i="362"/>
  <c r="U29" i="362"/>
  <c r="U28" i="362"/>
  <c r="U27" i="362"/>
  <c r="U26" i="362"/>
  <c r="S31" i="362"/>
  <c r="X32" i="386" l="1" a="1"/>
  <c r="X32" i="386" s="1"/>
  <c r="U33" i="386"/>
  <c r="W32" i="386" a="1"/>
  <c r="W32" i="386" s="1"/>
  <c r="U34" i="386" l="1"/>
  <c r="W33" i="386" a="1"/>
  <c r="W33" i="386" s="1"/>
  <c r="X33" i="386" a="1"/>
  <c r="X33" i="386" s="1"/>
  <c r="B58" i="384"/>
  <c r="C58" i="384"/>
  <c r="D58" i="384"/>
  <c r="E58" i="384"/>
  <c r="G58" i="384"/>
  <c r="H58" i="384"/>
  <c r="I58" i="384"/>
  <c r="J58" i="384"/>
  <c r="K58" i="384"/>
  <c r="L58" i="384"/>
  <c r="D33" i="384"/>
  <c r="D34" i="384"/>
  <c r="D35" i="384"/>
  <c r="D36" i="384"/>
  <c r="D37" i="384"/>
  <c r="N7" i="384"/>
  <c r="O7" i="384"/>
  <c r="P7" i="384"/>
  <c r="Q7" i="384"/>
  <c r="N8" i="384"/>
  <c r="O8" i="384"/>
  <c r="P8" i="384"/>
  <c r="Q8" i="384"/>
  <c r="N9" i="384"/>
  <c r="O9" i="384"/>
  <c r="P9" i="384"/>
  <c r="Q9" i="384"/>
  <c r="N10" i="384"/>
  <c r="O10" i="384"/>
  <c r="P10" i="384"/>
  <c r="Q10" i="384"/>
  <c r="N11" i="384"/>
  <c r="O11" i="384"/>
  <c r="P11" i="384"/>
  <c r="Q11" i="384"/>
  <c r="N12" i="384"/>
  <c r="O12" i="384"/>
  <c r="P12" i="384"/>
  <c r="Q12" i="384"/>
  <c r="N13" i="384"/>
  <c r="O13" i="384"/>
  <c r="P13" i="384"/>
  <c r="Q13" i="384"/>
  <c r="N14" i="384"/>
  <c r="O14" i="384"/>
  <c r="P14" i="384"/>
  <c r="Q14" i="384"/>
  <c r="N15" i="384"/>
  <c r="O15" i="384"/>
  <c r="P15" i="384"/>
  <c r="Q15" i="384"/>
  <c r="N16" i="384"/>
  <c r="O16" i="384"/>
  <c r="P16" i="384"/>
  <c r="Q16" i="384"/>
  <c r="J36" i="383"/>
  <c r="K36" i="383"/>
  <c r="M36" i="383"/>
  <c r="N36" i="383"/>
  <c r="J37" i="383"/>
  <c r="K37" i="383"/>
  <c r="M37" i="383"/>
  <c r="N37" i="383"/>
  <c r="J38" i="383"/>
  <c r="K38" i="383"/>
  <c r="M38" i="383"/>
  <c r="N38" i="383"/>
  <c r="J39" i="383"/>
  <c r="K39" i="383"/>
  <c r="M39" i="383"/>
  <c r="N39" i="383"/>
  <c r="U35" i="386" l="1"/>
  <c r="W34" i="386" a="1"/>
  <c r="W34" i="386" s="1"/>
  <c r="X34" i="386" a="1"/>
  <c r="X34" i="386" s="1"/>
  <c r="X32" i="382"/>
  <c r="Y32" i="382"/>
  <c r="X33" i="382"/>
  <c r="Y33" i="382"/>
  <c r="X34" i="382"/>
  <c r="Y34" i="382"/>
  <c r="X35" i="382"/>
  <c r="Y35" i="382"/>
  <c r="X36" i="382"/>
  <c r="Y36" i="382"/>
  <c r="X37" i="382"/>
  <c r="Y37" i="382"/>
  <c r="X38" i="382"/>
  <c r="Y38" i="382"/>
  <c r="X39" i="382"/>
  <c r="Y39" i="382"/>
  <c r="X40" i="382"/>
  <c r="Y40" i="382"/>
  <c r="X41" i="382"/>
  <c r="Y41" i="382"/>
  <c r="Y31" i="382"/>
  <c r="X31" i="382"/>
  <c r="Y30" i="382"/>
  <c r="X30" i="382"/>
  <c r="F45" i="381"/>
  <c r="G45" i="381"/>
  <c r="F46" i="381"/>
  <c r="G46" i="381"/>
  <c r="F47" i="381"/>
  <c r="G47" i="381"/>
  <c r="F48" i="381"/>
  <c r="G48" i="381"/>
  <c r="F49" i="381"/>
  <c r="G49" i="381"/>
  <c r="F50" i="381"/>
  <c r="G50" i="381"/>
  <c r="F51" i="381"/>
  <c r="G51" i="381"/>
  <c r="F52" i="381"/>
  <c r="G52" i="381"/>
  <c r="F53" i="381"/>
  <c r="G53" i="381"/>
  <c r="F54" i="381"/>
  <c r="G54" i="381"/>
  <c r="F55" i="381"/>
  <c r="G55" i="381"/>
  <c r="F56" i="381"/>
  <c r="G56" i="381"/>
  <c r="F57" i="381"/>
  <c r="G57" i="381"/>
  <c r="J45" i="381"/>
  <c r="K45" i="381"/>
  <c r="J46" i="381"/>
  <c r="K46" i="381"/>
  <c r="J47" i="381"/>
  <c r="K47" i="381"/>
  <c r="J48" i="381"/>
  <c r="K48" i="381"/>
  <c r="J49" i="381"/>
  <c r="K49" i="381"/>
  <c r="J50" i="381"/>
  <c r="K50" i="381"/>
  <c r="J51" i="381"/>
  <c r="K51" i="381"/>
  <c r="J52" i="381"/>
  <c r="K52" i="381"/>
  <c r="J53" i="381"/>
  <c r="K53" i="381"/>
  <c r="J54" i="381"/>
  <c r="K54" i="381"/>
  <c r="J55" i="381"/>
  <c r="K55" i="381"/>
  <c r="J56" i="381"/>
  <c r="K56" i="381"/>
  <c r="J57" i="381"/>
  <c r="K57" i="381"/>
  <c r="L45" i="381"/>
  <c r="L46" i="381" s="1"/>
  <c r="L47" i="381" s="1"/>
  <c r="L48" i="381" s="1"/>
  <c r="L49" i="381" s="1"/>
  <c r="L50" i="381" s="1"/>
  <c r="L51" i="381" s="1"/>
  <c r="L52" i="381" s="1"/>
  <c r="L53" i="381" s="1"/>
  <c r="L54" i="381" s="1"/>
  <c r="L55" i="381" s="1"/>
  <c r="L56" i="381" s="1"/>
  <c r="L57" i="381" s="1"/>
  <c r="K44" i="381"/>
  <c r="J44" i="381"/>
  <c r="G44" i="381"/>
  <c r="F44" i="381"/>
  <c r="H109" i="380"/>
  <c r="H108" i="380"/>
  <c r="H107" i="380"/>
  <c r="H106" i="380"/>
  <c r="H105" i="380"/>
  <c r="H104" i="380"/>
  <c r="H103" i="380"/>
  <c r="H102" i="380"/>
  <c r="H101" i="380"/>
  <c r="H100" i="380"/>
  <c r="H99" i="380"/>
  <c r="H97" i="380"/>
  <c r="H96" i="380"/>
  <c r="H95" i="380"/>
  <c r="H94" i="380"/>
  <c r="H93" i="380"/>
  <c r="H92" i="380"/>
  <c r="H91" i="380"/>
  <c r="H90" i="380"/>
  <c r="H89" i="380"/>
  <c r="H88" i="380"/>
  <c r="H87" i="380"/>
  <c r="H85" i="380"/>
  <c r="H84" i="380"/>
  <c r="H83" i="380"/>
  <c r="H82" i="380"/>
  <c r="H81" i="380"/>
  <c r="H80" i="380"/>
  <c r="H79" i="380"/>
  <c r="H78" i="380"/>
  <c r="H77" i="380"/>
  <c r="H76" i="380"/>
  <c r="H75" i="380"/>
  <c r="H73" i="380"/>
  <c r="H72" i="380"/>
  <c r="H70" i="380"/>
  <c r="H69" i="380"/>
  <c r="H68" i="380"/>
  <c r="H67" i="380"/>
  <c r="H66" i="380"/>
  <c r="H65" i="380"/>
  <c r="H64" i="380"/>
  <c r="H63" i="380"/>
  <c r="H61" i="380"/>
  <c r="H60" i="380"/>
  <c r="H59" i="380"/>
  <c r="H58" i="380"/>
  <c r="H57" i="380"/>
  <c r="L33" i="380" s="1"/>
  <c r="H56" i="380"/>
  <c r="H55" i="380"/>
  <c r="H54" i="380"/>
  <c r="H53" i="380"/>
  <c r="L29" i="380" s="1"/>
  <c r="H52" i="380"/>
  <c r="H51" i="380"/>
  <c r="H49" i="380"/>
  <c r="H48" i="380"/>
  <c r="H47" i="380"/>
  <c r="H46" i="380"/>
  <c r="H45" i="380"/>
  <c r="H44" i="380"/>
  <c r="H43" i="380"/>
  <c r="H42" i="380"/>
  <c r="H41" i="380"/>
  <c r="H40" i="380"/>
  <c r="H39" i="380"/>
  <c r="H37" i="380"/>
  <c r="L36" i="380"/>
  <c r="H36" i="380"/>
  <c r="L35" i="380"/>
  <c r="H35" i="380"/>
  <c r="L34" i="380"/>
  <c r="H34" i="380"/>
  <c r="H33" i="380"/>
  <c r="L32" i="380"/>
  <c r="H32" i="380"/>
  <c r="L31" i="380"/>
  <c r="H31" i="380"/>
  <c r="L30" i="380"/>
  <c r="H30" i="380"/>
  <c r="H29" i="380"/>
  <c r="L28" i="380"/>
  <c r="H28" i="380"/>
  <c r="L27" i="380"/>
  <c r="H27" i="380"/>
  <c r="H133" i="379"/>
  <c r="H132" i="379"/>
  <c r="H131" i="379"/>
  <c r="H130" i="379"/>
  <c r="H129" i="379"/>
  <c r="H128" i="379"/>
  <c r="H127" i="379"/>
  <c r="H126" i="379"/>
  <c r="H125" i="379"/>
  <c r="H124" i="379"/>
  <c r="H123" i="379"/>
  <c r="H121" i="379"/>
  <c r="H120" i="379"/>
  <c r="H119" i="379"/>
  <c r="H118" i="379"/>
  <c r="H117" i="379"/>
  <c r="H116" i="379"/>
  <c r="H115" i="379"/>
  <c r="H114" i="379"/>
  <c r="H113" i="379"/>
  <c r="H112" i="379"/>
  <c r="H111" i="379"/>
  <c r="H109" i="379"/>
  <c r="H108" i="379"/>
  <c r="H107" i="379"/>
  <c r="H106" i="379"/>
  <c r="H105" i="379"/>
  <c r="H104" i="379"/>
  <c r="H103" i="379"/>
  <c r="H102" i="379"/>
  <c r="H101" i="379"/>
  <c r="H100" i="379"/>
  <c r="H99" i="379"/>
  <c r="H97" i="379"/>
  <c r="H96" i="379"/>
  <c r="H95" i="379"/>
  <c r="H94" i="379"/>
  <c r="H93" i="379"/>
  <c r="H92" i="379"/>
  <c r="H91" i="379"/>
  <c r="H90" i="379"/>
  <c r="H89" i="379"/>
  <c r="H88" i="379"/>
  <c r="H87" i="379"/>
  <c r="H61" i="379"/>
  <c r="L37" i="379" s="1"/>
  <c r="H60" i="379"/>
  <c r="H59" i="379"/>
  <c r="H58" i="379"/>
  <c r="H57" i="379"/>
  <c r="H56" i="379"/>
  <c r="H55" i="379"/>
  <c r="H54" i="379"/>
  <c r="H53" i="379"/>
  <c r="H52" i="379"/>
  <c r="H51" i="379"/>
  <c r="H73" i="379"/>
  <c r="H72" i="379"/>
  <c r="H71" i="379"/>
  <c r="H70" i="379"/>
  <c r="H69" i="379"/>
  <c r="H68" i="379"/>
  <c r="H67" i="379"/>
  <c r="H66" i="379"/>
  <c r="H65" i="379"/>
  <c r="H64" i="379"/>
  <c r="H63" i="379"/>
  <c r="H85" i="379"/>
  <c r="H84" i="379"/>
  <c r="H83" i="379"/>
  <c r="H82" i="379"/>
  <c r="H81" i="379"/>
  <c r="H80" i="379"/>
  <c r="H79" i="379"/>
  <c r="H78" i="379"/>
  <c r="H77" i="379"/>
  <c r="H76" i="379"/>
  <c r="H75" i="379"/>
  <c r="H37" i="379"/>
  <c r="H36" i="379"/>
  <c r="H35" i="379"/>
  <c r="H34" i="379"/>
  <c r="H33" i="379"/>
  <c r="H32" i="379"/>
  <c r="H31" i="379"/>
  <c r="H30" i="379"/>
  <c r="H29" i="379"/>
  <c r="H28" i="379"/>
  <c r="H27" i="379"/>
  <c r="XFD43" i="150"/>
  <c r="AA35" i="125"/>
  <c r="Z35" i="125"/>
  <c r="Y35" i="125"/>
  <c r="Q35" i="125"/>
  <c r="P35" i="125"/>
  <c r="O35" i="125"/>
  <c r="N35" i="125"/>
  <c r="M35" i="125"/>
  <c r="L35" i="125"/>
  <c r="K35" i="125"/>
  <c r="J35" i="125"/>
  <c r="I35" i="125"/>
  <c r="H35" i="125"/>
  <c r="G35" i="125"/>
  <c r="F35" i="125"/>
  <c r="E35" i="125"/>
  <c r="D35" i="125"/>
  <c r="C35" i="125"/>
  <c r="Q34" i="125"/>
  <c r="P34" i="125"/>
  <c r="O34" i="125"/>
  <c r="N34" i="125"/>
  <c r="M34" i="125"/>
  <c r="L34" i="125"/>
  <c r="K34" i="125"/>
  <c r="J34" i="125"/>
  <c r="I34" i="125"/>
  <c r="H34" i="125"/>
  <c r="Q33" i="125"/>
  <c r="P33" i="125"/>
  <c r="O33" i="125"/>
  <c r="N33" i="125"/>
  <c r="M33" i="125"/>
  <c r="AB32" i="125"/>
  <c r="AB34" i="125" s="1"/>
  <c r="AA32" i="125"/>
  <c r="AA34" i="125" s="1"/>
  <c r="Z32" i="125"/>
  <c r="Z34" i="125" s="1"/>
  <c r="Y32" i="125"/>
  <c r="Y34" i="125" s="1"/>
  <c r="X32" i="125"/>
  <c r="X35" i="125" s="1"/>
  <c r="W32" i="125"/>
  <c r="W33" i="125" s="1"/>
  <c r="V32" i="125"/>
  <c r="V33" i="125" s="1"/>
  <c r="U32" i="125"/>
  <c r="U35" i="125" s="1"/>
  <c r="T32" i="125"/>
  <c r="T35" i="125" s="1"/>
  <c r="S32" i="125"/>
  <c r="S35" i="125" s="1"/>
  <c r="R32" i="125"/>
  <c r="R35" i="125" s="1"/>
  <c r="Q32" i="125"/>
  <c r="P32" i="125"/>
  <c r="O32" i="125"/>
  <c r="N32" i="125"/>
  <c r="M32" i="125"/>
  <c r="L32" i="125"/>
  <c r="L33" i="125" s="1"/>
  <c r="K32" i="125"/>
  <c r="K33" i="125" s="1"/>
  <c r="J32" i="125"/>
  <c r="J33" i="125" s="1"/>
  <c r="I32" i="125"/>
  <c r="I33" i="125" s="1"/>
  <c r="H32" i="125"/>
  <c r="H33" i="125" s="1"/>
  <c r="G32" i="125"/>
  <c r="G34" i="125" s="1"/>
  <c r="F32" i="125"/>
  <c r="F33" i="125" s="1"/>
  <c r="E32" i="125"/>
  <c r="E34" i="125" s="1"/>
  <c r="D32" i="125"/>
  <c r="D33" i="125" s="1"/>
  <c r="C32" i="125"/>
  <c r="C34" i="125" s="1"/>
  <c r="B32" i="125"/>
  <c r="B35" i="125" s="1"/>
  <c r="L37" i="380" l="1"/>
  <c r="U36" i="386"/>
  <c r="W35" i="386" a="1"/>
  <c r="W35" i="386" s="1"/>
  <c r="X35" i="386" a="1"/>
  <c r="X35" i="386" s="1"/>
  <c r="AB35" i="125"/>
  <c r="B34" i="125"/>
  <c r="R33" i="125"/>
  <c r="U33" i="125"/>
  <c r="X33" i="125"/>
  <c r="S34" i="125"/>
  <c r="Y33" i="125"/>
  <c r="T34" i="125"/>
  <c r="Z33" i="125"/>
  <c r="U34" i="125"/>
  <c r="E33" i="125"/>
  <c r="AA33" i="125"/>
  <c r="V34" i="125"/>
  <c r="AB33" i="125"/>
  <c r="W34" i="125"/>
  <c r="X34" i="125"/>
  <c r="D34" i="125"/>
  <c r="V35" i="125"/>
  <c r="F34" i="125"/>
  <c r="W35" i="125"/>
  <c r="S33" i="125"/>
  <c r="T33" i="125"/>
  <c r="R34" i="125"/>
  <c r="B33" i="125"/>
  <c r="C33" i="125"/>
  <c r="G33" i="125"/>
  <c r="B35" i="370"/>
  <c r="B34" i="370"/>
  <c r="B33" i="370"/>
  <c r="B32" i="370"/>
  <c r="B28" i="370"/>
  <c r="B27" i="370"/>
  <c r="AN47" i="351"/>
  <c r="AN46" i="351"/>
  <c r="AN45" i="351"/>
  <c r="AN44" i="351"/>
  <c r="AN43" i="351"/>
  <c r="B29" i="370" s="1"/>
  <c r="AN42" i="351"/>
  <c r="B31" i="370" s="1"/>
  <c r="AN41" i="351"/>
  <c r="AN40" i="351"/>
  <c r="AN39" i="351"/>
  <c r="AG45" i="351"/>
  <c r="AG44" i="351"/>
  <c r="AG43" i="351"/>
  <c r="AG42" i="351"/>
  <c r="AG41" i="351"/>
  <c r="AG40" i="351"/>
  <c r="AG39" i="351"/>
  <c r="AN34" i="351"/>
  <c r="AN33" i="351"/>
  <c r="AN32" i="351"/>
  <c r="AN31" i="351"/>
  <c r="AN30" i="351"/>
  <c r="AN29" i="351"/>
  <c r="AN28" i="351"/>
  <c r="AN27" i="351"/>
  <c r="AN26" i="351"/>
  <c r="AG32" i="351"/>
  <c r="AG30" i="351"/>
  <c r="AG29" i="351"/>
  <c r="AG28" i="351"/>
  <c r="AG27" i="351"/>
  <c r="U41" i="362"/>
  <c r="Z41" i="362"/>
  <c r="Z32" i="362"/>
  <c r="U32" i="362"/>
  <c r="X36" i="386" l="1" a="1"/>
  <c r="X36" i="386" s="1"/>
  <c r="U37" i="386"/>
  <c r="W36" i="386" a="1"/>
  <c r="W36" i="386" s="1"/>
  <c r="P31" i="362"/>
  <c r="Q31" i="362"/>
  <c r="R31" i="362"/>
  <c r="P40" i="362"/>
  <c r="Q40" i="362"/>
  <c r="R40" i="362"/>
  <c r="C52" i="366"/>
  <c r="B52" i="366"/>
  <c r="M33" i="310"/>
  <c r="L33" i="310"/>
  <c r="X37" i="386" l="1" a="1"/>
  <c r="X37" i="386" s="1"/>
  <c r="U38" i="386"/>
  <c r="W37" i="386" a="1"/>
  <c r="W37" i="386" s="1"/>
  <c r="F46" i="334"/>
  <c r="AI39" i="351"/>
  <c r="AI40" i="351"/>
  <c r="AI41" i="351"/>
  <c r="AI42" i="351"/>
  <c r="AI43" i="351"/>
  <c r="AI46" i="351"/>
  <c r="AI26" i="351"/>
  <c r="AI27" i="351"/>
  <c r="AI28" i="351"/>
  <c r="AI29" i="351"/>
  <c r="AI30" i="351"/>
  <c r="AI33" i="351"/>
  <c r="AJ39" i="351"/>
  <c r="AJ40" i="351"/>
  <c r="AJ41" i="351"/>
  <c r="AJ42" i="351"/>
  <c r="AJ43" i="351"/>
  <c r="AJ46" i="351"/>
  <c r="AJ26" i="351"/>
  <c r="AJ27" i="351"/>
  <c r="AJ28" i="351"/>
  <c r="AJ29" i="351"/>
  <c r="AJ30" i="351"/>
  <c r="AJ33" i="351"/>
  <c r="AK39" i="351"/>
  <c r="AK40" i="351"/>
  <c r="AK41" i="351"/>
  <c r="AK42" i="351"/>
  <c r="AK43" i="351"/>
  <c r="AK46" i="351"/>
  <c r="AK47" i="351"/>
  <c r="AK26" i="351"/>
  <c r="AK27" i="351"/>
  <c r="AK28" i="351"/>
  <c r="AK29" i="351"/>
  <c r="AK30" i="351"/>
  <c r="AK33" i="351"/>
  <c r="AK34" i="351"/>
  <c r="AL39" i="351"/>
  <c r="AL40" i="351"/>
  <c r="AL41" i="351"/>
  <c r="AL42" i="351"/>
  <c r="AL43" i="351"/>
  <c r="AL44" i="351"/>
  <c r="AL46" i="351"/>
  <c r="AL47" i="351"/>
  <c r="AL26" i="351"/>
  <c r="AL27" i="351"/>
  <c r="AL28" i="351"/>
  <c r="AL29" i="351"/>
  <c r="AL30" i="351"/>
  <c r="AL31" i="351"/>
  <c r="AL33" i="351"/>
  <c r="AL34" i="351"/>
  <c r="AM39" i="351"/>
  <c r="AM40" i="351"/>
  <c r="AM41" i="351"/>
  <c r="AM42" i="351"/>
  <c r="AM43" i="351"/>
  <c r="AM44" i="351"/>
  <c r="AM46" i="351"/>
  <c r="AM47" i="351"/>
  <c r="AM33" i="351"/>
  <c r="AM34" i="351"/>
  <c r="AM26" i="351"/>
  <c r="AM27" i="351"/>
  <c r="AM28" i="351"/>
  <c r="AM29" i="351"/>
  <c r="AM30" i="351"/>
  <c r="Y35" i="362"/>
  <c r="Y36" i="362"/>
  <c r="Y37" i="362"/>
  <c r="Y38" i="362"/>
  <c r="Y39" i="362"/>
  <c r="Y26" i="362"/>
  <c r="Y27" i="362"/>
  <c r="Y28" i="362"/>
  <c r="Y29" i="362"/>
  <c r="Y30" i="362"/>
  <c r="O40" i="362"/>
  <c r="N40" i="362"/>
  <c r="M40" i="362"/>
  <c r="L40" i="362"/>
  <c r="K40" i="362"/>
  <c r="J40" i="362"/>
  <c r="I40" i="362"/>
  <c r="H40" i="362"/>
  <c r="G40" i="362"/>
  <c r="F40" i="362"/>
  <c r="E40" i="362"/>
  <c r="D40" i="362"/>
  <c r="C40" i="362"/>
  <c r="B40" i="362"/>
  <c r="C31" i="362"/>
  <c r="D31" i="362"/>
  <c r="E31" i="362"/>
  <c r="F31" i="362"/>
  <c r="G31" i="362"/>
  <c r="H31" i="362"/>
  <c r="I31" i="362"/>
  <c r="J31" i="362"/>
  <c r="K31" i="362"/>
  <c r="L31" i="362"/>
  <c r="M31" i="362"/>
  <c r="N31" i="362"/>
  <c r="O31" i="362"/>
  <c r="B31" i="362"/>
  <c r="X39" i="362"/>
  <c r="X38" i="362"/>
  <c r="X37" i="362"/>
  <c r="X36" i="362"/>
  <c r="X35" i="362"/>
  <c r="X30" i="362"/>
  <c r="X29" i="362"/>
  <c r="X28" i="362"/>
  <c r="X27" i="362"/>
  <c r="X26" i="362"/>
  <c r="W39" i="362"/>
  <c r="W38" i="362"/>
  <c r="W37" i="362"/>
  <c r="W36" i="362"/>
  <c r="W35" i="362"/>
  <c r="W30" i="362"/>
  <c r="W29" i="362"/>
  <c r="W28" i="362"/>
  <c r="W27" i="362"/>
  <c r="W26" i="362"/>
  <c r="W38" i="386" l="1" a="1"/>
  <c r="W38" i="386" s="1"/>
  <c r="X38" i="386" a="1"/>
  <c r="X38" i="386" s="1"/>
  <c r="U39" i="386"/>
  <c r="Y31" i="362"/>
  <c r="Z31" i="362"/>
  <c r="Y40" i="362"/>
  <c r="W40" i="362"/>
  <c r="W31" i="362"/>
  <c r="U40" i="362"/>
  <c r="X40" i="362"/>
  <c r="Z40" i="362"/>
  <c r="X31" i="362"/>
  <c r="U31" i="362"/>
  <c r="C33" i="310"/>
  <c r="B33" i="310"/>
  <c r="X39" i="386" l="1" a="1"/>
  <c r="X39" i="386" s="1"/>
  <c r="U40" i="386"/>
  <c r="W39" i="386" a="1"/>
  <c r="W39" i="386" s="1"/>
  <c r="W40" i="386" l="1" a="1"/>
  <c r="W40" i="386" s="1"/>
  <c r="X40" i="386" a="1"/>
  <c r="X40" i="386" s="1"/>
  <c r="I47" i="351" l="1"/>
  <c r="H47" i="351"/>
  <c r="AJ47" i="351" s="1"/>
  <c r="G47" i="351"/>
  <c r="F47" i="351"/>
  <c r="E47" i="351"/>
  <c r="D47" i="351"/>
  <c r="C47" i="351"/>
  <c r="B47" i="351"/>
  <c r="AM45" i="351"/>
  <c r="I34" i="351"/>
  <c r="H34" i="351"/>
  <c r="G34" i="351"/>
  <c r="F34" i="351"/>
  <c r="E34" i="351"/>
  <c r="D34" i="351"/>
  <c r="C34" i="351"/>
  <c r="B34" i="351"/>
  <c r="AM32" i="351"/>
  <c r="AM31" i="351"/>
  <c r="AJ34" i="351" l="1"/>
  <c r="AK44" i="351"/>
  <c r="AJ32" i="351"/>
  <c r="AL32" i="351"/>
  <c r="AI34" i="351"/>
  <c r="AI44" i="351"/>
  <c r="AJ31" i="351"/>
  <c r="AK31" i="351"/>
  <c r="AI45" i="351"/>
  <c r="AJ45" i="351"/>
  <c r="AK45" i="351"/>
  <c r="AL45" i="351"/>
  <c r="AI47" i="351"/>
  <c r="AI32" i="351"/>
  <c r="AK32" i="351"/>
  <c r="AJ44" i="351"/>
  <c r="AI31" i="35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JMulvaneyKemp</author>
  </authors>
  <commentList>
    <comment ref="V45" authorId="0" shapeId="0" xr:uid="{2CD9664D-967D-4B4A-A08F-A5DCDB1FBF15}">
      <text>
        <r>
          <rPr>
            <b/>
            <sz val="9"/>
            <color indexed="81"/>
            <rFont val="Tahoma"/>
            <family val="2"/>
          </rPr>
          <t>Sample size is currently too small to report an average</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mabolinger</author>
  </authors>
  <commentList>
    <comment ref="H63" authorId="0" shapeId="0" xr:uid="{CDC8E20C-86F8-4743-AA3B-C0BD96FB14DB}">
      <text>
        <r>
          <rPr>
            <sz val="9"/>
            <color indexed="81"/>
            <rFont val="Tahoma"/>
            <family val="2"/>
          </rPr>
          <t>half-year only</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mabolinger</author>
  </authors>
  <commentList>
    <comment ref="AA1" authorId="0" shapeId="0" xr:uid="{CA09090E-5B1B-405E-9E04-AC112A6439EE}">
      <text>
        <r>
          <rPr>
            <sz val="9"/>
            <color indexed="81"/>
            <rFont val="Tahoma"/>
            <family val="2"/>
          </rPr>
          <t>For hybrids, this LCOE is for the PV portion only.</t>
        </r>
      </text>
    </comment>
    <comment ref="AB1" authorId="0" shapeId="0" xr:uid="{EC018301-20AF-48CD-B09F-AE8B12670F97}">
      <text>
        <r>
          <rPr>
            <sz val="9"/>
            <color indexed="81"/>
            <rFont val="Tahoma"/>
            <family val="2"/>
          </rPr>
          <t>For hybrids, this LCOE is for the PV portion only.</t>
        </r>
      </text>
    </comment>
    <comment ref="AD1" authorId="0" shapeId="0" xr:uid="{A7E4D316-B153-4B6F-AA0F-84893B7AE2A5}">
      <text>
        <r>
          <rPr>
            <sz val="9"/>
            <color indexed="81"/>
            <rFont val="Tahoma"/>
            <family val="2"/>
          </rPr>
          <t>For hybrids, this price is for the PV portion only.</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<sst xmlns="http://schemas.openxmlformats.org/spreadsheetml/2006/main" count="29765" uniqueCount="3219">
  <si>
    <r>
      <t>Joachim Seel</t>
    </r>
    <r>
      <rPr>
        <vertAlign val="superscript"/>
        <sz val="18"/>
        <color rgb="FF404040"/>
        <rFont val="Arial"/>
        <family val="2"/>
      </rPr>
      <t>1</t>
    </r>
    <r>
      <rPr>
        <sz val="18"/>
        <color rgb="FF404040"/>
        <rFont val="Arial"/>
        <family val="2"/>
      </rPr>
      <t xml:space="preserve"> , Julie Mulvaney Kemp</t>
    </r>
    <r>
      <rPr>
        <vertAlign val="superscript"/>
        <sz val="18"/>
        <color rgb="FF404040"/>
        <rFont val="Arial"/>
        <family val="2"/>
      </rPr>
      <t>1</t>
    </r>
    <r>
      <rPr>
        <sz val="18"/>
        <color rgb="FF404040"/>
        <rFont val="Arial"/>
        <family val="2"/>
      </rPr>
      <t>,</t>
    </r>
  </si>
  <si>
    <t xml:space="preserve">Lawrence Berkeley National Laboratory </t>
  </si>
  <si>
    <r>
      <t xml:space="preserve">1 </t>
    </r>
    <r>
      <rPr>
        <sz val="12"/>
        <color rgb="FF404040"/>
        <rFont val="Arial"/>
        <family val="2"/>
      </rPr>
      <t>Corresponding authors</t>
    </r>
  </si>
  <si>
    <t>For additional details and related products, see: utilityscalesolar.lbl.gov</t>
  </si>
  <si>
    <t>Contact the corresponding authors: Joachim Seel (jseel@lbl.gov) and Julie Mulvaney Kemp (jmulvaneykemp@lbl.gov)</t>
  </si>
  <si>
    <t>Purpose, Scope, and Data</t>
  </si>
  <si>
    <r>
      <t>Summarize publicly available data on key trends in the U.S. utility-scale solar power sector.  Focus on ground-mounted projects &gt;5 MW</t>
    </r>
    <r>
      <rPr>
        <vertAlign val="subscript"/>
        <sz val="8.25"/>
        <color rgb="FF000000"/>
        <rFont val="Arial"/>
        <family val="2"/>
      </rPr>
      <t>AC</t>
    </r>
    <r>
      <rPr>
        <sz val="11"/>
        <color rgb="FF000000"/>
        <rFont val="Arial"/>
        <family val="2"/>
      </rPr>
      <t xml:space="preserve"> in size (projects below this capacity threshold, as well as rooftop projects, are covered under LBNL's </t>
    </r>
    <r>
      <rPr>
        <i/>
        <sz val="11"/>
        <color rgb="FF000000"/>
        <rFont val="Arial"/>
        <family val="2"/>
      </rPr>
      <t>Tracking the Sun</t>
    </r>
    <r>
      <rPr>
        <sz val="11"/>
        <color rgb="FF000000"/>
        <rFont val="Arial"/>
        <family val="2"/>
      </rPr>
      <t xml:space="preserve"> series). Focus on historical data, with some emphasis on the most recent year. Data sources include EIA, FERC, SEC, trade press, developers/owners.</t>
    </r>
  </si>
  <si>
    <t>Outline of Data File</t>
  </si>
  <si>
    <t>•  Deployment and Technology Trends</t>
  </si>
  <si>
    <t>•  Capital Costs (Capex) and Operation&amp;Maintenance (O&amp;M) Costs</t>
  </si>
  <si>
    <t>•  Performance (Capacity Factors)</t>
  </si>
  <si>
    <t>•  Levelized Cost of Energy (LCOE) &amp; Power Purchase Agreement (PPA) Prices</t>
  </si>
  <si>
    <t>•  Wholesale Market Value, Air and Climate Benefits, and Net Value</t>
  </si>
  <si>
    <t>•  PV+Battery Hybrid Plants</t>
  </si>
  <si>
    <t>•  Concentrating Solar Thermal Power (CSP) plants</t>
  </si>
  <si>
    <t>•  Capacity in Interconnection Queues</t>
  </si>
  <si>
    <t>Acknowledgments</t>
  </si>
  <si>
    <t xml:space="preserve">Disclaimer </t>
  </si>
  <si>
    <t>This document was prepared as an account of work sponsored by the United States Government. While this document is believed to contain correct information, neither the United States Government nor any agency thereof, nor The Regents of the University of California, nor any of their employees, makes any warranty, express or implied, or assumes any legal responsibility for the accuracy, completeness, or usefulness of any information, apparatus, product, or process disclosed, or represents that its use would not infringe privately owned rights. Reference herein to any specific commercial product, process, or service by its trade name, trademark, manufacturer, or otherwise, does not necessarily constitute or imply its endorsement, recommendation, or favoring by the United States Government or any agency thereof, or The Regents of the University of California. The views and opinions of authors expressed herein do not necessarily state or reflect those of the United States Government or any agency thereof, or The Regents of the University of California.</t>
  </si>
  <si>
    <t xml:space="preserve">Ernest Orlando Lawrence Berkeley National Laboratory is an equal opportunity employer. </t>
  </si>
  <si>
    <t xml:space="preserve">Copyright Notice </t>
  </si>
  <si>
    <t>Table of Contents</t>
  </si>
  <si>
    <t>#</t>
  </si>
  <si>
    <t>Sheet Name</t>
  </si>
  <si>
    <t>Introduction</t>
  </si>
  <si>
    <t>Regional Definitions</t>
  </si>
  <si>
    <t>Capacity Additions by Fuel Type</t>
  </si>
  <si>
    <t>State Solar Market Penetration</t>
  </si>
  <si>
    <t>PV Capacity&amp;Generation by BA</t>
  </si>
  <si>
    <t>PV Capacity by Region</t>
  </si>
  <si>
    <t>PV Capacity over Time</t>
  </si>
  <si>
    <t>PV+Storage Capacity by Region</t>
  </si>
  <si>
    <t>PV Capacity by Project Size</t>
  </si>
  <si>
    <t>PV Capacity by Technology</t>
  </si>
  <si>
    <t>PV Capacity by Offtaker</t>
  </si>
  <si>
    <t>PV Irradiance</t>
  </si>
  <si>
    <t>PV ILR</t>
  </si>
  <si>
    <t>PV Hybrid Design</t>
  </si>
  <si>
    <t>CapEx Trend (PV-only)</t>
  </si>
  <si>
    <t>CapEx Trend by Mount Type (PV)</t>
  </si>
  <si>
    <t>CapEx by Size (PV-only)</t>
  </si>
  <si>
    <t>CapEx Trend by Region (PV only)</t>
  </si>
  <si>
    <t>CapEx Trend by State (PV only)</t>
  </si>
  <si>
    <t>Capex Trend (PV+Storage)</t>
  </si>
  <si>
    <t>Capex Trend (Storage)</t>
  </si>
  <si>
    <t>Capex Trend by Region (Storage)</t>
  </si>
  <si>
    <t>Storage Capex Adder</t>
  </si>
  <si>
    <t>CSP CapEx</t>
  </si>
  <si>
    <t>O&amp;M Cost Time Trend</t>
  </si>
  <si>
    <t>O&amp;M Cost by Project Age</t>
  </si>
  <si>
    <t>CF by GHI, Mount, ILR</t>
  </si>
  <si>
    <t>CF by Region</t>
  </si>
  <si>
    <t>CF by Project Vintage</t>
  </si>
  <si>
    <t>Degradation</t>
  </si>
  <si>
    <t>CF for CSP Plants</t>
  </si>
  <si>
    <t>LCOE (PTC vs ITC, PV only)</t>
  </si>
  <si>
    <t>LCOE vs. PPA Price (PV only)</t>
  </si>
  <si>
    <t>PPA Price by Project (PV only)</t>
  </si>
  <si>
    <t>PPA Price for CSP Plants</t>
  </si>
  <si>
    <t>Annual Average PPA Price</t>
  </si>
  <si>
    <t>LevelTen Solar PPA Prices</t>
  </si>
  <si>
    <t>Trio Solar PPA Prices</t>
  </si>
  <si>
    <t>LevelTen &amp; Trio 2024 PPA Index</t>
  </si>
  <si>
    <t>PV &amp; Wind PPAs vs Gas</t>
  </si>
  <si>
    <t>PV Curtailment</t>
  </si>
  <si>
    <t>Energy+Capacity Value (PV only)</t>
  </si>
  <si>
    <t>Market Value vs. PPA (PV only)</t>
  </si>
  <si>
    <t>Value Factor vs. Penetration</t>
  </si>
  <si>
    <t>Value Difference vs. Flat Block</t>
  </si>
  <si>
    <t>Energy+Capacity Value vs. LCOE</t>
  </si>
  <si>
    <t>All Capacity in Queues</t>
  </si>
  <si>
    <t>Solar GW in Queues by Region</t>
  </si>
  <si>
    <t>Solar GW in Queues by Status</t>
  </si>
  <si>
    <t>All Hybrid Capacity in Queues</t>
  </si>
  <si>
    <t>Individual_Project_Data</t>
  </si>
  <si>
    <t>Regional boundaries overlaid on a map of average annual global horizontal irradiance (GHI)</t>
  </si>
  <si>
    <t>Sources: National Renewable Energy Laboratory (NREL)</t>
  </si>
  <si>
    <t>Installation Year</t>
  </si>
  <si>
    <t>Annual capacity additions of different resources</t>
  </si>
  <si>
    <t>Sources: EIA, ACP, Berkeley Lab</t>
  </si>
  <si>
    <t>Nameplate Capacity Additions (GW-AC)</t>
  </si>
  <si>
    <t>Resource Type</t>
  </si>
  <si>
    <t>Wind</t>
  </si>
  <si>
    <t>Utility-Scale Solar (&gt;1 MW)</t>
  </si>
  <si>
    <t>Distributed Solar (&lt;1 MW)</t>
  </si>
  <si>
    <t>Storage</t>
  </si>
  <si>
    <t>Gas</t>
  </si>
  <si>
    <t>Coal</t>
  </si>
  <si>
    <t>Other</t>
  </si>
  <si>
    <t>Total</t>
  </si>
  <si>
    <t>Utility-Scale Solar % of Total</t>
  </si>
  <si>
    <t>Distributed Solar % of Total</t>
  </si>
  <si>
    <t>Total Solar % of Total</t>
  </si>
  <si>
    <t>U.S. solar penetration rankings: all 50 states</t>
  </si>
  <si>
    <t>Preliminary 2024</t>
  </si>
  <si>
    <t>State</t>
  </si>
  <si>
    <t>Solar generation as a %
of in-state generation</t>
  </si>
  <si>
    <t>Solar generation as a %
of in-state load</t>
  </si>
  <si>
    <t>All Solar as a % of in-state generation (preliminary 2024)</t>
  </si>
  <si>
    <t>All Solar</t>
  </si>
  <si>
    <t>Utility-Scale
Solar Only</t>
  </si>
  <si>
    <t>District of Columbia</t>
  </si>
  <si>
    <t>California</t>
  </si>
  <si>
    <t>Nevada</t>
  </si>
  <si>
    <t>Massachusetts</t>
  </si>
  <si>
    <t>Hawaii</t>
  </si>
  <si>
    <t>Vermont</t>
  </si>
  <si>
    <t>Utah</t>
  </si>
  <si>
    <t>Maine</t>
  </si>
  <si>
    <t>Arizona</t>
  </si>
  <si>
    <t>Rhode Island</t>
  </si>
  <si>
    <t>New Mexico</t>
  </si>
  <si>
    <t>Colorado</t>
  </si>
  <si>
    <t>North Carolina</t>
  </si>
  <si>
    <t>Florida</t>
  </si>
  <si>
    <t>New Jersey</t>
  </si>
  <si>
    <t>Virginia</t>
  </si>
  <si>
    <t>Texas</t>
  </si>
  <si>
    <t>Delaware</t>
  </si>
  <si>
    <t>Maryland</t>
  </si>
  <si>
    <t>Idaho</t>
  </si>
  <si>
    <t>Georgia</t>
  </si>
  <si>
    <t>New York</t>
  </si>
  <si>
    <t>Wisconsin</t>
  </si>
  <si>
    <t>Minnesota</t>
  </si>
  <si>
    <t>Arkansas</t>
  </si>
  <si>
    <t>Oregon</t>
  </si>
  <si>
    <t>Connecticut</t>
  </si>
  <si>
    <t>Indiana</t>
  </si>
  <si>
    <t>South Carolina</t>
  </si>
  <si>
    <t>Ohio</t>
  </si>
  <si>
    <t>Illinois</t>
  </si>
  <si>
    <t>Mississippi</t>
  </si>
  <si>
    <t>New Hampshire</t>
  </si>
  <si>
    <t>Michigan</t>
  </si>
  <si>
    <t>Montana</t>
  </si>
  <si>
    <t>South Dakota</t>
  </si>
  <si>
    <t>Iowa</t>
  </si>
  <si>
    <t>Tennessee</t>
  </si>
  <si>
    <t>Louisiana</t>
  </si>
  <si>
    <t>Missouri</t>
  </si>
  <si>
    <t>Wyoming</t>
  </si>
  <si>
    <t>Washington</t>
  </si>
  <si>
    <t>Alabama</t>
  </si>
  <si>
    <t>Pennsylvania</t>
  </si>
  <si>
    <t>Nebraska</t>
  </si>
  <si>
    <t>Kentucky</t>
  </si>
  <si>
    <t>Alaska</t>
  </si>
  <si>
    <t>Oklahoma</t>
  </si>
  <si>
    <t>West Virginia</t>
  </si>
  <si>
    <t>Kansas</t>
  </si>
  <si>
    <t>North Dakota</t>
  </si>
  <si>
    <t>TOTAL U.S.</t>
  </si>
  <si>
    <t>Source: EIA</t>
  </si>
  <si>
    <t>Annual solar capacity and generation by balancing authority</t>
  </si>
  <si>
    <t>Sources: Capacity Information: EIA 860/861, DPV Generation: EIA 861, Utility-Scale Generation: Berkeley Lab hourly modeling</t>
  </si>
  <si>
    <t xml:space="preserve">Capacity penetration based on reported peak load, not including coincident hourly DPV generation. 
</t>
  </si>
  <si>
    <t>Generation penetration based on annual load, including annual DPV generation, Curtailment based on ISO reports.</t>
  </si>
  <si>
    <t xml:space="preserve">Numbers may differ from direct BA reports as our numbers are created bottom-up from a plant-centric perspective based on an EIA 860 sample. While BA solar generation profiles are used during the debiasing process of our modeled generation, they do not fully align as the primary match is annual plant generation as reported in EIA 923. These numbers are intended to provide context for results of the valuation section in this workbook. </t>
  </si>
  <si>
    <r>
      <t>Capacity (MW</t>
    </r>
    <r>
      <rPr>
        <b/>
        <vertAlign val="subscript"/>
        <sz val="10"/>
        <rFont val="Arial"/>
        <family val="2"/>
      </rPr>
      <t>AC</t>
    </r>
    <r>
      <rPr>
        <b/>
        <sz val="10"/>
        <rFont val="Arial"/>
        <family val="2"/>
      </rPr>
      <t>)</t>
    </r>
  </si>
  <si>
    <t>Generation (MWh)</t>
  </si>
  <si>
    <t>Region</t>
  </si>
  <si>
    <t>BA</t>
  </si>
  <si>
    <t>Year</t>
  </si>
  <si>
    <t>UPV Capacity</t>
  </si>
  <si>
    <t>DPV Capacity</t>
  </si>
  <si>
    <t>Total PV Capacity</t>
  </si>
  <si>
    <t>Peak Load</t>
  </si>
  <si>
    <t>PV Capacity Share</t>
  </si>
  <si>
    <t>UPV Delivered Generation</t>
  </si>
  <si>
    <t>UPV Curtailment</t>
  </si>
  <si>
    <t>DPV Generation</t>
  </si>
  <si>
    <t>Total PV Generation</t>
  </si>
  <si>
    <t>Annual Load</t>
  </si>
  <si>
    <t>Annual Naked Load</t>
  </si>
  <si>
    <t>PV Generation Share</t>
  </si>
  <si>
    <t>CAISO</t>
  </si>
  <si>
    <t>ERCOT</t>
  </si>
  <si>
    <t>SPP</t>
  </si>
  <si>
    <t>MISO</t>
  </si>
  <si>
    <t>PJM</t>
  </si>
  <si>
    <t>NYISO</t>
  </si>
  <si>
    <t>ISONE</t>
  </si>
  <si>
    <t>West (non-ISO)</t>
  </si>
  <si>
    <t>AZPS</t>
  </si>
  <si>
    <t>BANC</t>
  </si>
  <si>
    <t>BPAT</t>
  </si>
  <si>
    <t>IPCO</t>
  </si>
  <si>
    <t>IID</t>
  </si>
  <si>
    <t>LDWP</t>
  </si>
  <si>
    <t>NEVP</t>
  </si>
  <si>
    <t>PACE</t>
  </si>
  <si>
    <t>PACW</t>
  </si>
  <si>
    <t>PNM</t>
  </si>
  <si>
    <t>PSCO</t>
  </si>
  <si>
    <t>SRP</t>
  </si>
  <si>
    <t>TEPC</t>
  </si>
  <si>
    <t>WACM</t>
  </si>
  <si>
    <t>WALC</t>
  </si>
  <si>
    <t>Southeast (non-ISO)</t>
  </si>
  <si>
    <t>CPLE</t>
  </si>
  <si>
    <t>DUK</t>
  </si>
  <si>
    <t>FPC</t>
  </si>
  <si>
    <t>FPL</t>
  </si>
  <si>
    <t>SCEG</t>
  </si>
  <si>
    <t>SOCO</t>
  </si>
  <si>
    <t>TEC</t>
  </si>
  <si>
    <t>TVA</t>
  </si>
  <si>
    <t>HECO</t>
  </si>
  <si>
    <t>non-ISO West</t>
  </si>
  <si>
    <t>non-ISO Southeast</t>
  </si>
  <si>
    <t>Sources: Berkeley Lab: Capacity Information, NREL: Long-Term Annual Average Solar Resource</t>
  </si>
  <si>
    <r>
      <t xml:space="preserve">Annual Capacity Additions </t>
    </r>
    <r>
      <rPr>
        <b/>
        <sz val="10"/>
        <color theme="1"/>
        <rFont val="Arial"/>
        <family val="2"/>
      </rPr>
      <t>(MW</t>
    </r>
    <r>
      <rPr>
        <b/>
        <vertAlign val="subscript"/>
        <sz val="10"/>
        <color theme="1"/>
        <rFont val="Arial"/>
        <family val="2"/>
      </rPr>
      <t>AC</t>
    </r>
    <r>
      <rPr>
        <b/>
        <sz val="10"/>
        <color theme="1"/>
        <rFont val="Arial"/>
        <family val="2"/>
      </rPr>
      <t>)</t>
    </r>
  </si>
  <si>
    <r>
      <t>State-level Statistics (MW</t>
    </r>
    <r>
      <rPr>
        <vertAlign val="subscript"/>
        <sz val="10"/>
        <color theme="1"/>
        <rFont val="Arial"/>
        <family val="2"/>
      </rPr>
      <t>AC</t>
    </r>
    <r>
      <rPr>
        <sz val="10"/>
        <color theme="1"/>
        <rFont val="Arial"/>
        <family val="2"/>
      </rPr>
      <t>)</t>
    </r>
  </si>
  <si>
    <t>Solar COD</t>
  </si>
  <si>
    <t>AK</t>
  </si>
  <si>
    <t>HI</t>
  </si>
  <si>
    <t>ISO-NE</t>
  </si>
  <si>
    <t>Cumulative Capacity</t>
  </si>
  <si>
    <t>2024 Annual Capacity</t>
  </si>
  <si>
    <t>2024 Annual New Project Count</t>
  </si>
  <si>
    <t>TX</t>
  </si>
  <si>
    <t>CA</t>
  </si>
  <si>
    <t>FL</t>
  </si>
  <si>
    <t>NV</t>
  </si>
  <si>
    <t>GA</t>
  </si>
  <si>
    <t>AZ</t>
  </si>
  <si>
    <t>VA</t>
  </si>
  <si>
    <t>NC</t>
  </si>
  <si>
    <t>OH</t>
  </si>
  <si>
    <t>IL</t>
  </si>
  <si>
    <t>IN</t>
  </si>
  <si>
    <t>NM</t>
  </si>
  <si>
    <t>UT</t>
  </si>
  <si>
    <t>CO</t>
  </si>
  <si>
    <t>WI</t>
  </si>
  <si>
    <t>AR</t>
  </si>
  <si>
    <t>SC</t>
  </si>
  <si>
    <t>MS</t>
  </si>
  <si>
    <t>MI</t>
  </si>
  <si>
    <r>
      <t xml:space="preserve">Cumulative Capacity </t>
    </r>
    <r>
      <rPr>
        <b/>
        <sz val="10"/>
        <color theme="1"/>
        <rFont val="Arial"/>
        <family val="2"/>
      </rPr>
      <t>(MW</t>
    </r>
    <r>
      <rPr>
        <b/>
        <vertAlign val="subscript"/>
        <sz val="10"/>
        <color theme="1"/>
        <rFont val="Arial"/>
        <family val="2"/>
      </rPr>
      <t>AC</t>
    </r>
    <r>
      <rPr>
        <b/>
        <sz val="10"/>
        <color theme="1"/>
        <rFont val="Arial"/>
        <family val="2"/>
      </rPr>
      <t>)</t>
    </r>
  </si>
  <si>
    <t>LA</t>
  </si>
  <si>
    <t>OR</t>
  </si>
  <si>
    <t>PA</t>
  </si>
  <si>
    <t>NY</t>
  </si>
  <si>
    <t>MN</t>
  </si>
  <si>
    <t>AL</t>
  </si>
  <si>
    <t>IA</t>
  </si>
  <si>
    <t>NJ</t>
  </si>
  <si>
    <t>TN</t>
  </si>
  <si>
    <t>ID</t>
  </si>
  <si>
    <t>MO</t>
  </si>
  <si>
    <t>KY</t>
  </si>
  <si>
    <t>MD</t>
  </si>
  <si>
    <t>ME</t>
  </si>
  <si>
    <t>RI</t>
  </si>
  <si>
    <t>WA</t>
  </si>
  <si>
    <t>WY</t>
  </si>
  <si>
    <t>SD</t>
  </si>
  <si>
    <t>MA</t>
  </si>
  <si>
    <t>CT</t>
  </si>
  <si>
    <r>
      <t>Annual Capacity Additions</t>
    </r>
    <r>
      <rPr>
        <b/>
        <sz val="10"/>
        <color theme="1"/>
        <rFont val="Arial"/>
        <family val="2"/>
      </rPr>
      <t xml:space="preserve"> (MW</t>
    </r>
    <r>
      <rPr>
        <b/>
        <vertAlign val="subscript"/>
        <sz val="10"/>
        <color theme="1"/>
        <rFont val="Arial"/>
        <family val="2"/>
      </rPr>
      <t>DC</t>
    </r>
    <r>
      <rPr>
        <b/>
        <sz val="10"/>
        <color theme="1"/>
        <rFont val="Arial"/>
        <family val="2"/>
      </rPr>
      <t>)</t>
    </r>
  </si>
  <si>
    <t>MT</t>
  </si>
  <si>
    <t>OK</t>
  </si>
  <si>
    <t>WV</t>
  </si>
  <si>
    <t>NE</t>
  </si>
  <si>
    <t>DE</t>
  </si>
  <si>
    <t>VT</t>
  </si>
  <si>
    <t>KS</t>
  </si>
  <si>
    <r>
      <t>Cumulative Capacity</t>
    </r>
    <r>
      <rPr>
        <b/>
        <sz val="10"/>
        <color theme="1"/>
        <rFont val="Arial"/>
        <family val="2"/>
      </rPr>
      <t xml:space="preserve"> (MW</t>
    </r>
    <r>
      <rPr>
        <b/>
        <vertAlign val="subscript"/>
        <sz val="10"/>
        <color theme="1"/>
        <rFont val="Arial"/>
        <family val="2"/>
      </rPr>
      <t>DC</t>
    </r>
    <r>
      <rPr>
        <b/>
        <sz val="10"/>
        <color theme="1"/>
        <rFont val="Arial"/>
        <family val="2"/>
      </rPr>
      <t>)</t>
    </r>
  </si>
  <si>
    <t>Annual New Project Count</t>
  </si>
  <si>
    <t>Cumulative Project Count</t>
  </si>
  <si>
    <t>Cumulative monthly utility-scale PV capacity by year</t>
  </si>
  <si>
    <t>Sources: Berkeley Lab, EIA</t>
  </si>
  <si>
    <t>Months</t>
  </si>
  <si>
    <r>
      <t>Monthly Cumulative Capacity Additions (GW</t>
    </r>
    <r>
      <rPr>
        <b/>
        <vertAlign val="subscript"/>
        <sz val="10"/>
        <rFont val="Arial"/>
        <family val="2"/>
      </rPr>
      <t>AC</t>
    </r>
    <r>
      <rPr>
        <b/>
        <sz val="10"/>
        <rFont val="Arial"/>
        <family val="2"/>
      </rPr>
      <t>)</t>
    </r>
  </si>
  <si>
    <t>Sources: Berkeley Lab</t>
  </si>
  <si>
    <t>Annual Capacity Additions (Storage MW)</t>
  </si>
  <si>
    <t>PV standalone</t>
  </si>
  <si>
    <t>PV-storage hybrid</t>
  </si>
  <si>
    <t>Storage COD</t>
  </si>
  <si>
    <t>Annual Retrofit Project Count</t>
  </si>
  <si>
    <t>Cumulative Net Project Count</t>
  </si>
  <si>
    <r>
      <t>Annual New Solar 
Capacity GW</t>
    </r>
    <r>
      <rPr>
        <vertAlign val="subscript"/>
        <sz val="10"/>
        <color theme="1"/>
        <rFont val="Arial"/>
        <family val="2"/>
      </rPr>
      <t>AC</t>
    </r>
  </si>
  <si>
    <r>
      <t>Annual Retrofit Solar 
Capacity GW</t>
    </r>
    <r>
      <rPr>
        <vertAlign val="subscript"/>
        <sz val="10"/>
        <color theme="1"/>
        <rFont val="Arial"/>
        <family val="2"/>
      </rPr>
      <t>AC</t>
    </r>
  </si>
  <si>
    <r>
      <t>Cumulative Net Solar
Capacity GW</t>
    </r>
    <r>
      <rPr>
        <vertAlign val="subscript"/>
        <sz val="10"/>
        <color theme="1"/>
        <rFont val="Arial"/>
        <family val="2"/>
      </rPr>
      <t>AC</t>
    </r>
  </si>
  <si>
    <t>Cumulative  Project Count</t>
  </si>
  <si>
    <r>
      <t>Cumulative   Solar
Capacity GW</t>
    </r>
    <r>
      <rPr>
        <vertAlign val="subscript"/>
        <sz val="10"/>
        <color theme="1"/>
        <rFont val="Arial"/>
        <family val="2"/>
      </rPr>
      <t>AC</t>
    </r>
  </si>
  <si>
    <r>
      <t>Cumulative Capacity (Storage MW</t>
    </r>
    <r>
      <rPr>
        <sz val="10"/>
        <color theme="1"/>
        <rFont val="Arial"/>
        <family val="2"/>
      </rPr>
      <t>)</t>
    </r>
  </si>
  <si>
    <t>2024 Annual Capacity MW</t>
  </si>
  <si>
    <t>Cumulative Capacity MW</t>
  </si>
  <si>
    <t>2024 Annual Energy MWh</t>
  </si>
  <si>
    <t>Cumulative Energy MWh</t>
  </si>
  <si>
    <t>Annual Energy Additions (Storage MWh)</t>
  </si>
  <si>
    <t>Cumulative Energy (Storage MWh)</t>
  </si>
  <si>
    <t>Cumulative New Project Count</t>
  </si>
  <si>
    <t>2021 Annual New Project Count</t>
  </si>
  <si>
    <t>2021 Annual Capacity MW</t>
  </si>
  <si>
    <t>2021 Annual Energy MWh</t>
  </si>
  <si>
    <t>Capacity Distribution by Project Size</t>
  </si>
  <si>
    <r>
      <t>Project Capacity in Size Bins (MW</t>
    </r>
    <r>
      <rPr>
        <b/>
        <vertAlign val="subscript"/>
        <sz val="10"/>
        <rFont val="Arial"/>
        <family val="2"/>
      </rPr>
      <t>AC</t>
    </r>
    <r>
      <rPr>
        <b/>
        <sz val="10"/>
        <rFont val="Arial"/>
        <family val="2"/>
      </rPr>
      <t>)</t>
    </r>
  </si>
  <si>
    <t>[5-10)</t>
  </si>
  <si>
    <t>[10-20)</t>
  </si>
  <si>
    <t>[20-50)</t>
  </si>
  <si>
    <t>[50-100)</t>
  </si>
  <si>
    <t>[100-200)</t>
  </si>
  <si>
    <t>[200-400)</t>
  </si>
  <si>
    <t>[400-700)</t>
  </si>
  <si>
    <r>
      <t>Annual Average Project Size (MW</t>
    </r>
    <r>
      <rPr>
        <b/>
        <vertAlign val="subscript"/>
        <sz val="10"/>
        <color theme="1"/>
        <rFont val="Arial"/>
        <family val="2"/>
      </rPr>
      <t>AC</t>
    </r>
    <r>
      <rPr>
        <b/>
        <sz val="10"/>
        <color theme="1"/>
        <rFont val="Arial"/>
        <family val="2"/>
      </rPr>
      <t>)</t>
    </r>
  </si>
  <si>
    <t>Project Capacity in Size Bins (% of annual total capacity)</t>
  </si>
  <si>
    <t>Annual and cumulative utility-scale PV capacity by module and/or mounting type</t>
  </si>
  <si>
    <r>
      <rPr>
        <b/>
        <sz val="10"/>
        <color theme="1"/>
        <rFont val="Arial"/>
        <family val="2"/>
      </rPr>
      <t>Note:</t>
    </r>
    <r>
      <rPr>
        <sz val="10"/>
        <color theme="1"/>
        <rFont val="Arial"/>
        <family val="2"/>
      </rPr>
      <t xml:space="preserve"> Bottom-up capacity sums differ between the graphs as some projects do not provide data for all technology categories</t>
    </r>
  </si>
  <si>
    <t>Tracking c-Si</t>
  </si>
  <si>
    <t>Fixed-Tilt c-Si</t>
  </si>
  <si>
    <t>Tracking Thin-Film</t>
  </si>
  <si>
    <t>Fixed-Tilt Thin-Film</t>
  </si>
  <si>
    <t>Total Tracking</t>
  </si>
  <si>
    <t>Total Fixed-Tilt</t>
  </si>
  <si>
    <t>Total c-Si</t>
  </si>
  <si>
    <t>Total Thin-Film</t>
  </si>
  <si>
    <t>Annual Project Count</t>
  </si>
  <si>
    <r>
      <t>Annual 
Capacity GW</t>
    </r>
    <r>
      <rPr>
        <vertAlign val="subscript"/>
        <sz val="10"/>
        <color theme="1"/>
        <rFont val="Arial"/>
        <family val="2"/>
      </rPr>
      <t>AC</t>
    </r>
  </si>
  <si>
    <r>
      <t>Cumulative 
Capacity GW</t>
    </r>
    <r>
      <rPr>
        <vertAlign val="subscript"/>
        <sz val="10"/>
        <color theme="1"/>
        <rFont val="Arial"/>
        <family val="2"/>
      </rPr>
      <t>AC</t>
    </r>
  </si>
  <si>
    <t>PPA Offtakers of utility-scale solar project capacity coming online in 2024</t>
  </si>
  <si>
    <r>
      <t>Project Capacity MW</t>
    </r>
    <r>
      <rPr>
        <b/>
        <vertAlign val="subscript"/>
        <sz val="10"/>
        <color theme="1"/>
        <rFont val="Arial"/>
        <family val="2"/>
      </rPr>
      <t>AC</t>
    </r>
    <r>
      <rPr>
        <b/>
        <sz val="10"/>
        <color theme="1"/>
        <rFont val="Arial"/>
        <family val="2"/>
      </rPr>
      <t xml:space="preserve"> by Offtaker Type</t>
    </r>
  </si>
  <si>
    <t>Non-IOU Retailer</t>
  </si>
  <si>
    <t>Military</t>
  </si>
  <si>
    <t>Education</t>
  </si>
  <si>
    <t>Merchant</t>
  </si>
  <si>
    <t>Monopoly Investor-owned Utility</t>
  </si>
  <si>
    <t>Unknown</t>
  </si>
  <si>
    <t>Public Utilities (Munis, Coops...)</t>
  </si>
  <si>
    <t>Corporate</t>
  </si>
  <si>
    <t>Investor-owned Utility</t>
  </si>
  <si>
    <t>All PV Projects</t>
  </si>
  <si>
    <t>Note: Some projects are assigned to multiple offtakers. The sum of annual project capacity may thus exceed the capacity of "All PV Projects".</t>
  </si>
  <si>
    <t>Global horizontal irradiance by mounting type and installation year</t>
  </si>
  <si>
    <t>Sources: Berkeley Lab: Project Information, NREL: Long-Term Annual Average Solar Resource</t>
  </si>
  <si>
    <r>
      <t>Long-Term Average Global Horizontal Irradiance (daily kWh/m</t>
    </r>
    <r>
      <rPr>
        <b/>
        <vertAlign val="superscript"/>
        <sz val="8"/>
        <color theme="1"/>
        <rFont val="Arial"/>
        <family val="2"/>
      </rPr>
      <t>2</t>
    </r>
    <r>
      <rPr>
        <b/>
        <sz val="10"/>
        <color theme="1"/>
        <rFont val="Arial"/>
        <family val="2"/>
      </rPr>
      <t>)</t>
    </r>
  </si>
  <si>
    <t>All 
Count</t>
  </si>
  <si>
    <t>All 
Capacity</t>
  </si>
  <si>
    <t>All 
Cap-weighted Mean</t>
  </si>
  <si>
    <t>All 
Median</t>
  </si>
  <si>
    <t>All 
20th Percentile</t>
  </si>
  <si>
    <t>All 
80th Percentile</t>
  </si>
  <si>
    <t>Fixed Tilt 
Cap-weighted Mean</t>
  </si>
  <si>
    <t>Fixed Tilt 
Median</t>
  </si>
  <si>
    <t>Fixed Tilt 
20th Percentile</t>
  </si>
  <si>
    <t>Fixed Tilt 
80th Percentile</t>
  </si>
  <si>
    <t>Tracking 
Cap-weighted Mean</t>
  </si>
  <si>
    <t>Tracking 
Median</t>
  </si>
  <si>
    <t>Tracking 
20th Percentile</t>
  </si>
  <si>
    <t>Tracking 
80th Percentile</t>
  </si>
  <si>
    <t>Inverter loading ratio by mounting type and installation year</t>
  </si>
  <si>
    <r>
      <t>Notes: The Inverter Loading Ratio describes the ratio of project capacity measured in MW</t>
    </r>
    <r>
      <rPr>
        <i/>
        <vertAlign val="subscript"/>
        <sz val="10"/>
        <color theme="1"/>
        <rFont val="Arial"/>
        <family val="2"/>
      </rPr>
      <t>DC</t>
    </r>
    <r>
      <rPr>
        <i/>
        <sz val="10"/>
        <color theme="1"/>
        <rFont val="Arial"/>
        <family val="2"/>
      </rPr>
      <t xml:space="preserve"> at the inverter to the nominal inverter capacity measured in MW</t>
    </r>
    <r>
      <rPr>
        <i/>
        <vertAlign val="subscript"/>
        <sz val="10"/>
        <color theme="1"/>
        <rFont val="Arial"/>
        <family val="2"/>
      </rPr>
      <t>AC</t>
    </r>
  </si>
  <si>
    <t>Inverter Loading Ratio</t>
  </si>
  <si>
    <t>Storage Capacity Ratio by Region</t>
  </si>
  <si>
    <t>Storage Energy Duration by Region</t>
  </si>
  <si>
    <t>Sources: Berkeley Lab, Energy Information Administration</t>
  </si>
  <si>
    <t>Capacity-weighted Mean Storage Capacity Ratio</t>
  </si>
  <si>
    <t>Capacity-weighted Mean Storage Duration [Hours] at Rated Storage Capacity</t>
  </si>
  <si>
    <t>National</t>
  </si>
  <si>
    <t>AC Coupling</t>
  </si>
  <si>
    <t>AC Coupling by Region</t>
  </si>
  <si>
    <t>AC Coupling Share</t>
  </si>
  <si>
    <t>Capacity-weighted Mean AC Coupling Share (%)</t>
  </si>
  <si>
    <t>Hybrid Count</t>
  </si>
  <si>
    <t>PV Capacity (MW)</t>
  </si>
  <si>
    <t>Storage Capacity (MW)</t>
  </si>
  <si>
    <t>Project Share with AC-Coupling</t>
  </si>
  <si>
    <t>PV Capacity Share with AC-Coupling</t>
  </si>
  <si>
    <t>Installed costs by year (in both DC and AC terms)</t>
  </si>
  <si>
    <t xml:space="preserve">EIA Capex estimates for projects with 2024 COD are still preliminary both in scope and accuracy of individual data points and may not be representative of final numbers that will be published later by EIA. </t>
  </si>
  <si>
    <t xml:space="preserve">Berkeley Lab did not include all preliminary data points after a data review and will provide revised estimates at a later update. </t>
  </si>
  <si>
    <r>
      <t>Installed Costs 2024 $/W</t>
    </r>
    <r>
      <rPr>
        <b/>
        <vertAlign val="subscript"/>
        <sz val="10"/>
        <color theme="1"/>
        <rFont val="Arial"/>
        <family val="2"/>
      </rPr>
      <t>AC</t>
    </r>
  </si>
  <si>
    <r>
      <t>Installed Costs 2024 $/W</t>
    </r>
    <r>
      <rPr>
        <b/>
        <vertAlign val="subscript"/>
        <sz val="10"/>
        <color theme="1"/>
        <rFont val="Arial"/>
        <family val="2"/>
      </rPr>
      <t>DC</t>
    </r>
  </si>
  <si>
    <t>All Count</t>
  </si>
  <si>
    <r>
      <t>All Capacity (MW</t>
    </r>
    <r>
      <rPr>
        <vertAlign val="subscript"/>
        <sz val="10"/>
        <color theme="1"/>
        <rFont val="Arial"/>
        <family val="2"/>
      </rPr>
      <t>AC</t>
    </r>
    <r>
      <rPr>
        <sz val="10"/>
        <color theme="1"/>
        <rFont val="Arial"/>
        <family val="2"/>
      </rPr>
      <t>)</t>
    </r>
  </si>
  <si>
    <t>All 
Capacity-Weighted Mean</t>
  </si>
  <si>
    <t>All Median</t>
  </si>
  <si>
    <r>
      <t>All Capacity (MW</t>
    </r>
    <r>
      <rPr>
        <vertAlign val="subscript"/>
        <sz val="10"/>
        <color theme="1"/>
        <rFont val="Arial"/>
        <family val="2"/>
      </rPr>
      <t>DC</t>
    </r>
    <r>
      <rPr>
        <sz val="10"/>
        <color theme="1"/>
        <rFont val="Arial"/>
        <family val="2"/>
      </rPr>
      <t>)</t>
    </r>
  </si>
  <si>
    <t>Installed costs by mounting type and installation year</t>
  </si>
  <si>
    <t>All 
Cap-Weighted Mean</t>
  </si>
  <si>
    <t>Installed costs by project size in 2024</t>
  </si>
  <si>
    <r>
      <t>Installed Costs in $2024/W</t>
    </r>
    <r>
      <rPr>
        <b/>
        <vertAlign val="subscript"/>
        <sz val="10"/>
        <color theme="1"/>
        <rFont val="Arial"/>
        <family val="2"/>
      </rPr>
      <t>AC</t>
    </r>
  </si>
  <si>
    <r>
      <t>Installed Costs in $2024/W</t>
    </r>
    <r>
      <rPr>
        <b/>
        <vertAlign val="subscript"/>
        <sz val="10"/>
        <color theme="1"/>
        <rFont val="Arial"/>
        <family val="2"/>
      </rPr>
      <t>DC</t>
    </r>
  </si>
  <si>
    <t>Project Size Bin</t>
  </si>
  <si>
    <t>Project Count in 2024</t>
  </si>
  <si>
    <r>
      <t>Total Capacity MW</t>
    </r>
    <r>
      <rPr>
        <vertAlign val="subscript"/>
        <sz val="10"/>
        <color theme="1"/>
        <rFont val="Arial"/>
        <family val="2"/>
      </rPr>
      <t>AC</t>
    </r>
  </si>
  <si>
    <t>Capacity-Weighted Mean</t>
  </si>
  <si>
    <t>Median</t>
  </si>
  <si>
    <t>20th Percentile</t>
  </si>
  <si>
    <t>80th Percentile</t>
  </si>
  <si>
    <r>
      <t>Total Capacity MW</t>
    </r>
    <r>
      <rPr>
        <vertAlign val="subscript"/>
        <sz val="10"/>
        <color theme="1"/>
        <rFont val="Arial"/>
        <family val="2"/>
      </rPr>
      <t>DC</t>
    </r>
  </si>
  <si>
    <t>5-20 MW</t>
  </si>
  <si>
    <t>20-100 MW</t>
  </si>
  <si>
    <t>100-250 MW</t>
  </si>
  <si>
    <t>250-600 MW</t>
  </si>
  <si>
    <t>250-800 MW</t>
  </si>
  <si>
    <t>Installed costs by region and installation year</t>
  </si>
  <si>
    <t>Some data points are suppressed to protect confidentiality (requiring at least 3 observations). Data below refers to Capex sample.</t>
  </si>
  <si>
    <r>
      <t>Capacity-Weighted Mean Project Cost (2024 $/W</t>
    </r>
    <r>
      <rPr>
        <b/>
        <vertAlign val="subscript"/>
        <sz val="10"/>
        <color theme="1"/>
        <rFont val="Arial"/>
        <family val="2"/>
      </rPr>
      <t>AC</t>
    </r>
    <r>
      <rPr>
        <b/>
        <sz val="10"/>
        <color theme="1"/>
        <rFont val="Arial"/>
        <family val="2"/>
      </rPr>
      <t>)</t>
    </r>
  </si>
  <si>
    <r>
      <t>Capacity-Weighted Mean Project Cost (2024 $/W</t>
    </r>
    <r>
      <rPr>
        <b/>
        <vertAlign val="subscript"/>
        <sz val="10"/>
        <color theme="1"/>
        <rFont val="Arial"/>
        <family val="2"/>
      </rPr>
      <t>DC</t>
    </r>
    <r>
      <rPr>
        <b/>
        <sz val="10"/>
        <color theme="1"/>
        <rFont val="Arial"/>
        <family val="2"/>
      </rPr>
      <t>)</t>
    </r>
  </si>
  <si>
    <t>Commercial Operation Year</t>
  </si>
  <si>
    <t>Southeast
(non-ISO)</t>
  </si>
  <si>
    <t>West
(non-ISO)</t>
  </si>
  <si>
    <r>
      <t>Median Project Cost (2024 $/W</t>
    </r>
    <r>
      <rPr>
        <b/>
        <vertAlign val="subscript"/>
        <sz val="10"/>
        <color theme="1"/>
        <rFont val="Arial"/>
        <family val="2"/>
      </rPr>
      <t>AC</t>
    </r>
    <r>
      <rPr>
        <b/>
        <sz val="10"/>
        <color theme="1"/>
        <rFont val="Arial"/>
        <family val="2"/>
      </rPr>
      <t>)</t>
    </r>
  </si>
  <si>
    <r>
      <t>Median Project Cost (2024 $/W</t>
    </r>
    <r>
      <rPr>
        <b/>
        <vertAlign val="subscript"/>
        <sz val="10"/>
        <color theme="1"/>
        <rFont val="Arial"/>
        <family val="2"/>
      </rPr>
      <t>DC</t>
    </r>
    <r>
      <rPr>
        <b/>
        <sz val="10"/>
        <color theme="1"/>
        <rFont val="Arial"/>
        <family val="2"/>
      </rPr>
      <t>)</t>
    </r>
  </si>
  <si>
    <r>
      <t>Annual Capacity Additions (MW</t>
    </r>
    <r>
      <rPr>
        <b/>
        <vertAlign val="subscript"/>
        <sz val="10"/>
        <color theme="1"/>
        <rFont val="Arial"/>
        <family val="2"/>
      </rPr>
      <t>AC</t>
    </r>
    <r>
      <rPr>
        <b/>
        <sz val="10"/>
        <color theme="1"/>
        <rFont val="Arial"/>
        <family val="2"/>
      </rPr>
      <t>)</t>
    </r>
  </si>
  <si>
    <r>
      <t>Annual Capacity Additions (MW</t>
    </r>
    <r>
      <rPr>
        <b/>
        <vertAlign val="subscript"/>
        <sz val="10"/>
        <color theme="1"/>
        <rFont val="Arial"/>
        <family val="2"/>
      </rPr>
      <t>DC</t>
    </r>
    <r>
      <rPr>
        <b/>
        <sz val="10"/>
        <color theme="1"/>
        <rFont val="Arial"/>
        <family val="2"/>
      </rPr>
      <t>)</t>
    </r>
  </si>
  <si>
    <t>Installed costs by state and installation year</t>
  </si>
  <si>
    <t>Some data points are suppressed to protect confidentiality</t>
  </si>
  <si>
    <r>
      <t>$/W</t>
    </r>
    <r>
      <rPr>
        <b/>
        <vertAlign val="subscript"/>
        <sz val="10"/>
        <color theme="1"/>
        <rFont val="Arial"/>
        <family val="2"/>
      </rPr>
      <t>AC</t>
    </r>
    <r>
      <rPr>
        <b/>
        <sz val="10"/>
        <color theme="1"/>
        <rFont val="Arial"/>
        <family val="2"/>
      </rPr>
      <t xml:space="preserve"> Cost Sample Project Capacity</t>
    </r>
  </si>
  <si>
    <r>
      <t>$/W</t>
    </r>
    <r>
      <rPr>
        <b/>
        <vertAlign val="subscript"/>
        <sz val="10"/>
        <color theme="1"/>
        <rFont val="Arial"/>
        <family val="2"/>
      </rPr>
      <t>DC</t>
    </r>
    <r>
      <rPr>
        <b/>
        <sz val="10"/>
        <color theme="1"/>
        <rFont val="Arial"/>
        <family val="2"/>
      </rPr>
      <t xml:space="preserve"> Cost Sample Project Capacity</t>
    </r>
  </si>
  <si>
    <r>
      <t>$/W</t>
    </r>
    <r>
      <rPr>
        <b/>
        <vertAlign val="subscript"/>
        <sz val="10"/>
        <color theme="1"/>
        <rFont val="Arial"/>
        <family val="2"/>
      </rPr>
      <t>AC</t>
    </r>
    <r>
      <rPr>
        <b/>
        <sz val="10"/>
        <color theme="1"/>
        <rFont val="Arial"/>
        <family val="2"/>
      </rPr>
      <t xml:space="preserve"> Cost Sample Project Count</t>
    </r>
  </si>
  <si>
    <r>
      <t>$/W</t>
    </r>
    <r>
      <rPr>
        <b/>
        <vertAlign val="subscript"/>
        <sz val="10"/>
        <color theme="1"/>
        <rFont val="Arial"/>
        <family val="2"/>
      </rPr>
      <t>DC</t>
    </r>
    <r>
      <rPr>
        <b/>
        <sz val="10"/>
        <color theme="1"/>
        <rFont val="Arial"/>
        <family val="2"/>
      </rPr>
      <t xml:space="preserve"> Cost Sample Project Count</t>
    </r>
  </si>
  <si>
    <t>Installed costs for PV standalone and PV+storage projects (no retrofits)</t>
  </si>
  <si>
    <t>Berkeley Lab has at times more cost estimates for total system costs for hybrids than for individual solar and storage components (shown in the right most column)</t>
  </si>
  <si>
    <t>10 Storage projects with storage capacity ratio &gt;1 and 37 storage retrofit projects were excluded from this analysis.</t>
  </si>
  <si>
    <r>
      <t>Capacity-Weighted Mean Cost (2024 $/W</t>
    </r>
    <r>
      <rPr>
        <b/>
        <vertAlign val="subscript"/>
        <sz val="10"/>
        <rFont val="Arial"/>
        <family val="2"/>
      </rPr>
      <t>AC</t>
    </r>
    <r>
      <rPr>
        <b/>
        <sz val="10"/>
        <rFont val="Arial"/>
        <family val="2"/>
      </rPr>
      <t>)</t>
    </r>
  </si>
  <si>
    <t>System COD</t>
  </si>
  <si>
    <t>PV 
Count</t>
  </si>
  <si>
    <t>Hybrid Component 
Count</t>
  </si>
  <si>
    <t>Hybrid Total 
Count</t>
  </si>
  <si>
    <r>
      <t>PV 
PV Capacity MW</t>
    </r>
    <r>
      <rPr>
        <b/>
        <vertAlign val="subscript"/>
        <sz val="10"/>
        <rFont val="Arial"/>
        <family val="2"/>
      </rPr>
      <t>AC</t>
    </r>
  </si>
  <si>
    <r>
      <t>Hybrid Component
PV Capacity MW</t>
    </r>
    <r>
      <rPr>
        <b/>
        <vertAlign val="subscript"/>
        <sz val="10"/>
        <rFont val="Arial"/>
        <family val="2"/>
      </rPr>
      <t>AC</t>
    </r>
  </si>
  <si>
    <r>
      <t>Hybrid Total
PV Capacity MW</t>
    </r>
    <r>
      <rPr>
        <b/>
        <vertAlign val="subscript"/>
        <sz val="10"/>
        <rFont val="Arial"/>
        <family val="2"/>
      </rPr>
      <t>AC</t>
    </r>
  </si>
  <si>
    <t>Hybrid Component
Storage Capacity MW</t>
  </si>
  <si>
    <t>Hybrid Total
Storage Capacity MW</t>
  </si>
  <si>
    <t>Hybrid Component
Storage Energy MWh</t>
  </si>
  <si>
    <t>Hybrid Total
Storage Energy MWh</t>
  </si>
  <si>
    <t>PV</t>
  </si>
  <si>
    <t>Hybrid PV</t>
  </si>
  <si>
    <t>Hybrid Storage</t>
  </si>
  <si>
    <t>Hybrid Total</t>
  </si>
  <si>
    <t>Installed costs of storage projects over time in $/kWh</t>
  </si>
  <si>
    <t>Installed costs of storage projects over time by storage duration</t>
  </si>
  <si>
    <t>Storage projects with &lt;1h duration were excluded from this analysis.</t>
  </si>
  <si>
    <t>Installed Battery Cost (2024 $/kWh)</t>
  </si>
  <si>
    <t>Battery Count</t>
  </si>
  <si>
    <t>Battery Capacity (MW)</t>
  </si>
  <si>
    <t>Battery Energy (MWh)</t>
  </si>
  <si>
    <t>Battery Capacity Ratio 
Energy-Weighted Mean</t>
  </si>
  <si>
    <t>Battery Duration (h) 
Energy-Weighted Mean</t>
  </si>
  <si>
    <t>All 
Energy-Weighted Mean</t>
  </si>
  <si>
    <t>&lt;2h 
Energy-Weighted Mean</t>
  </si>
  <si>
    <t>2–4h 
Energy-Weighted Mean</t>
  </si>
  <si>
    <t>&gt;=4h 
Energy-Weighted Mean</t>
  </si>
  <si>
    <t>Installed costs by region and installation year in $/kWh</t>
  </si>
  <si>
    <t>Energy-Weighted Mean Storage Project Cost (2024 $/kWh)</t>
  </si>
  <si>
    <t>Median Storage Project Cost (2024 $/kWh)</t>
  </si>
  <si>
    <t>Annual Storage Capacity Additions (MW)</t>
  </si>
  <si>
    <t>Annual New Storage Project Count</t>
  </si>
  <si>
    <t>Installed storage costs adder to PV projects by capacity ratio, duration, and year</t>
  </si>
  <si>
    <t>10 Storage projects with storage capacity ratio &gt;1 were excluded from this analysis.</t>
  </si>
  <si>
    <r>
      <t xml:space="preserve">The </t>
    </r>
    <r>
      <rPr>
        <b/>
        <sz val="10"/>
        <rFont val="Arial"/>
        <family val="2"/>
      </rPr>
      <t>"Storage Capex Adder"</t>
    </r>
    <r>
      <rPr>
        <sz val="10"/>
        <rFont val="Arial"/>
        <family val="2"/>
      </rPr>
      <t xml:space="preserve"> describes the additional costs of pairing a solar project with storage (denominated in the project's solar capacity).</t>
    </r>
  </si>
  <si>
    <r>
      <t>Installed Storage Cost Adder (2024 $/W</t>
    </r>
    <r>
      <rPr>
        <b/>
        <vertAlign val="subscript"/>
        <sz val="10"/>
        <rFont val="Arial"/>
        <family val="2"/>
      </rPr>
      <t>AC</t>
    </r>
    <r>
      <rPr>
        <b/>
        <sz val="10"/>
        <rFont val="Arial"/>
        <family val="2"/>
      </rPr>
      <t>)</t>
    </r>
  </si>
  <si>
    <t>Battery Capacity Ratio 
Cap-Weighted Mean</t>
  </si>
  <si>
    <t>Battery Duration (h) 
Cap-Weighted Mean</t>
  </si>
  <si>
    <t>Installed costs of individual CSP projects</t>
  </si>
  <si>
    <t>Solar Tech Sub</t>
  </si>
  <si>
    <t>Solar Capacity AC</t>
  </si>
  <si>
    <t>Solar Price AC</t>
  </si>
  <si>
    <t>Core Size</t>
  </si>
  <si>
    <t>PV Capacity-Weighted Mean Cost</t>
  </si>
  <si>
    <t>Bubble Size</t>
  </si>
  <si>
    <t>Tower</t>
  </si>
  <si>
    <t>Trough</t>
  </si>
  <si>
    <t>PV Operation and Maintenance Costs over Time</t>
  </si>
  <si>
    <t>Project-Level Data</t>
  </si>
  <si>
    <t>Utility Name</t>
  </si>
  <si>
    <t>Plant Name</t>
  </si>
  <si>
    <t>Commerical Operation Year</t>
  </si>
  <si>
    <t>Report Year</t>
  </si>
  <si>
    <t>Capacity (MW_AC)</t>
  </si>
  <si>
    <t>Net Generation (MWh)</t>
  </si>
  <si>
    <t>O&amp;M Costs ($2024)</t>
  </si>
  <si>
    <t>Alabama Power Company</t>
  </si>
  <si>
    <t>Anniston Army Dept</t>
  </si>
  <si>
    <t>Fort Novosel</t>
  </si>
  <si>
    <t>Fort Rucker</t>
  </si>
  <si>
    <t>Allete Inc</t>
  </si>
  <si>
    <t>Camp Ripley Solar Array</t>
  </si>
  <si>
    <t>Allete, Inc.</t>
  </si>
  <si>
    <t>Dte Electric Company</t>
  </si>
  <si>
    <t>Demille (Lapeer)</t>
  </si>
  <si>
    <t>Sources: Berkeley Lab, FERC</t>
  </si>
  <si>
    <t>Note: Included in cost scope are project supervision, engineering, maintenance, rents, and training. 
Excluded are payments for property taxes, insurance, land royalties, performance bonds, various admnistrative and other fees, and overhead.</t>
  </si>
  <si>
    <t>Project Count</t>
  </si>
  <si>
    <t>Capacity
GW_AC</t>
  </si>
  <si>
    <t>Net Generation
GWh</t>
  </si>
  <si>
    <t>$2024/kW_AC-yr
50th Percentile</t>
  </si>
  <si>
    <t>$2024/kW_AC-yr
20th Percentile</t>
  </si>
  <si>
    <t>$2024/kW_AC-yr
80th Percentile</t>
  </si>
  <si>
    <t>$2024/kW_AC-yr
Mean</t>
  </si>
  <si>
    <t>$2024/MWh
50th Percentile</t>
  </si>
  <si>
    <t>$2024/MWh
20th Percentile</t>
  </si>
  <si>
    <t>$2024/MWh
80th Percentile</t>
  </si>
  <si>
    <t>$2024/MWh
Mean</t>
  </si>
  <si>
    <t>Turrill (Lapeer)</t>
  </si>
  <si>
    <t>Entergy New Orleans Llc</t>
  </si>
  <si>
    <t>New Orleans Solar Station (Noss)</t>
  </si>
  <si>
    <t>Evergy Metro Inc</t>
  </si>
  <si>
    <t>Hawthorn Solar</t>
  </si>
  <si>
    <t>Florida Power &amp; Light Company</t>
  </si>
  <si>
    <t>Anhinga</t>
  </si>
  <si>
    <t>Apalachee</t>
  </si>
  <si>
    <t>Babcock</t>
  </si>
  <si>
    <t>Babcock Preserve Solar Energy Center</t>
  </si>
  <si>
    <t>Negative Error</t>
  </si>
  <si>
    <t>Positive Error</t>
  </si>
  <si>
    <t>x-axis</t>
  </si>
  <si>
    <t>Babcock Ranch</t>
  </si>
  <si>
    <t>Babcock Ranch Solar Energy Center</t>
  </si>
  <si>
    <t>Babcock Solar Energy Center</t>
  </si>
  <si>
    <t>Barefoot Bay</t>
  </si>
  <si>
    <t>Barefoot Bay Solar Energy Center</t>
  </si>
  <si>
    <t>Blackwater River</t>
  </si>
  <si>
    <t>Blue Cypress</t>
  </si>
  <si>
    <t>Blue Cypress Solar Energy Center</t>
  </si>
  <si>
    <t>Blue Heron Solar Energy Center</t>
  </si>
  <si>
    <t>Blue Indigo Solar Energy Center</t>
  </si>
  <si>
    <t>Blue Springs Solar Energy Center</t>
  </si>
  <si>
    <t>Bluefield Preserve</t>
  </si>
  <si>
    <t>Cattle Ranch Solar Energy Center</t>
  </si>
  <si>
    <t>Cavendish</t>
  </si>
  <si>
    <t>Chautauqua</t>
  </si>
  <si>
    <t>Chipola River</t>
  </si>
  <si>
    <t>Citrus</t>
  </si>
  <si>
    <t>Citrus Solar Energy Center</t>
  </si>
  <si>
    <t>Coral Farms</t>
  </si>
  <si>
    <t>Coral Farms Solar Energy Center</t>
  </si>
  <si>
    <t>Cotton Creek Solar Energy Center</t>
  </si>
  <si>
    <t>Cypress Pond</t>
  </si>
  <si>
    <t>De Soto</t>
  </si>
  <si>
    <t>Desoto</t>
  </si>
  <si>
    <t>Desoto Solar Energy Center</t>
  </si>
  <si>
    <t>Discovery Solar Energy Center</t>
  </si>
  <si>
    <t>Echo River Solar Energy Center</t>
  </si>
  <si>
    <t>Egret Solar Energy Center</t>
  </si>
  <si>
    <t>Elder Branch Solar Engery Center</t>
  </si>
  <si>
    <t>Etonia Creek</t>
  </si>
  <si>
    <t>Evans Grove Solar Energy Center</t>
  </si>
  <si>
    <t>Everglades</t>
  </si>
  <si>
    <t>First City</t>
  </si>
  <si>
    <t>Flowers Creek</t>
  </si>
  <si>
    <t>Fort Drum Solar Energy Center</t>
  </si>
  <si>
    <t>Ghost Orchid Solar Energy Center</t>
  </si>
  <si>
    <t>Hammock</t>
  </si>
  <si>
    <t>Hammock Creek Solar Energy Center</t>
  </si>
  <si>
    <t>Hammock Solar Energy Center</t>
  </si>
  <si>
    <t>Hibiscus Solar Energy Center</t>
  </si>
  <si>
    <t>Horizon</t>
  </si>
  <si>
    <t>Horizon Solar Energy Center</t>
  </si>
  <si>
    <t>Immokalee Solar Energy Center</t>
  </si>
  <si>
    <t>Indian River</t>
  </si>
  <si>
    <t>Indian River Solar Energy Center</t>
  </si>
  <si>
    <t>Interstate</t>
  </si>
  <si>
    <t>Interstate Solar Energy Center</t>
  </si>
  <si>
    <t>Lakeside Solar Energy Center</t>
  </si>
  <si>
    <t>Loggerhead</t>
  </si>
  <si>
    <t>Loggerhead Solar Energy Center</t>
  </si>
  <si>
    <t>Magnolia Springs Solar Energy Center</t>
  </si>
  <si>
    <t>Manatee</t>
  </si>
  <si>
    <t>Manatee Solar Energy Center</t>
  </si>
  <si>
    <t>Miami-Dade</t>
  </si>
  <si>
    <t>Miami-Dade Solar Energy Center</t>
  </si>
  <si>
    <t>Nassau Solar Energy Center</t>
  </si>
  <si>
    <t>Northern Preserve Solar Energy Center</t>
  </si>
  <si>
    <t>Okeechobee Solar Energy Center</t>
  </si>
  <si>
    <t>Orange Blossom Solar Energy Center</t>
  </si>
  <si>
    <t>Palm Bay Solar Energy Center</t>
  </si>
  <si>
    <t>Pelican Solar Energy Center</t>
  </si>
  <si>
    <t>Pink Trail</t>
  </si>
  <si>
    <t>Pioneer Trail</t>
  </si>
  <si>
    <t>Pioneer Trail Solar Energy Center</t>
  </si>
  <si>
    <t>Rodeo Solar Energy Center</t>
  </si>
  <si>
    <t>Sabal Palm Solar Energy Center</t>
  </si>
  <si>
    <t>Saw Palmetto</t>
  </si>
  <si>
    <t>Sawgrass Solar Energy Center</t>
  </si>
  <si>
    <t>Shirer Branch</t>
  </si>
  <si>
    <t>Southfork Solar Energy Center</t>
  </si>
  <si>
    <t>Space Coast</t>
  </si>
  <si>
    <t>Space Coast Solar Energy Center</t>
  </si>
  <si>
    <t>Sundew Solar Energy Center</t>
  </si>
  <si>
    <t>Sunshine Gateway</t>
  </si>
  <si>
    <t>Sunshine Gateway Solar Energy Center</t>
  </si>
  <si>
    <t>Sweetbay Solar Energy Center</t>
  </si>
  <si>
    <t>Trailside Solar Energy Center</t>
  </si>
  <si>
    <t>Twin Lakes Solar Energy Center</t>
  </si>
  <si>
    <t>Union Springs Solar Energy Center</t>
  </si>
  <si>
    <t>Wild Azalea</t>
  </si>
  <si>
    <t>Wildflower</t>
  </si>
  <si>
    <t>Wildflower Solar Energy Center</t>
  </si>
  <si>
    <t>Willow Solar Energy Center</t>
  </si>
  <si>
    <t>Georgia Power Company</t>
  </si>
  <si>
    <t>Dalton</t>
  </si>
  <si>
    <t>Fort Benning</t>
  </si>
  <si>
    <t>Fort Gordon</t>
  </si>
  <si>
    <t>Fort Stewart</t>
  </si>
  <si>
    <t>Fort Valley State University</t>
  </si>
  <si>
    <t>King'S Bay</t>
  </si>
  <si>
    <t>Moody Afb</t>
  </si>
  <si>
    <t>Robins Afb</t>
  </si>
  <si>
    <t>Indiana Michigan Power Company</t>
  </si>
  <si>
    <t>St. Joseph</t>
  </si>
  <si>
    <t>Interstate Power And Light Company</t>
  </si>
  <si>
    <t>Pleasant Creek 1</t>
  </si>
  <si>
    <t>Kentucky Utilities Company</t>
  </si>
  <si>
    <t>Brown Solar</t>
  </si>
  <si>
    <t>Liberty Utilities (Calpeco Electric) Llc</t>
  </si>
  <si>
    <t>Luning Solar Facility</t>
  </si>
  <si>
    <t>Turquoise Solar Facility</t>
  </si>
  <si>
    <t>Madison Gas And Electric Company</t>
  </si>
  <si>
    <t>Badger Hollow Solar Park</t>
  </si>
  <si>
    <t>Dane County Pv Generation</t>
  </si>
  <si>
    <t>Dane County Solar</t>
  </si>
  <si>
    <t>Plant Name: Badger Hollow 2</t>
  </si>
  <si>
    <t>Plant Name: Badger Hollow Solar Park</t>
  </si>
  <si>
    <t>Plant Name: Two Creeks Solar Park</t>
  </si>
  <si>
    <t>Two Creeks Solar Park</t>
  </si>
  <si>
    <t>Midamerican Energy Company</t>
  </si>
  <si>
    <t>Arbor Hill Solar Farm (72,384Modules)</t>
  </si>
  <si>
    <t>Arbor Hill Solar Farm (76,384 Modules)</t>
  </si>
  <si>
    <t>Franklin Solar Farm (22,074 Modules)</t>
  </si>
  <si>
    <t>Holliday Creek Solar Farm (265,275 Modules)</t>
  </si>
  <si>
    <t>Nevada Power Company</t>
  </si>
  <si>
    <t>Nellis Solar</t>
  </si>
  <si>
    <t>Nevada Power Company, D/B/A Nv Energy</t>
  </si>
  <si>
    <t>Otter Tail Power Company</t>
  </si>
  <si>
    <t>Hoot Lake Solar</t>
  </si>
  <si>
    <t>Pacific Gas And Electric Company</t>
  </si>
  <si>
    <t>Cantua Solar Station</t>
  </si>
  <si>
    <t>Five Points - Schindler Solar Station #1</t>
  </si>
  <si>
    <t>Gates Solar Station</t>
  </si>
  <si>
    <t>Giffen Solar Station</t>
  </si>
  <si>
    <t>Guernsey Solar Station</t>
  </si>
  <si>
    <t>Huron Solar Station</t>
  </si>
  <si>
    <t>Stroud Solar Station</t>
  </si>
  <si>
    <t>West Gates Solar Station</t>
  </si>
  <si>
    <t>Westside - Schindler Solar Station #2</t>
  </si>
  <si>
    <t>Public Service Company Of New Mexico</t>
  </si>
  <si>
    <t>Cibola Solar</t>
  </si>
  <si>
    <t>Deming Solar</t>
  </si>
  <si>
    <t>Los Lunas Solar</t>
  </si>
  <si>
    <t>Manzano Solar</t>
  </si>
  <si>
    <t>Meadowlake Solar</t>
  </si>
  <si>
    <t>Otero Solar</t>
  </si>
  <si>
    <t>Rio Communities Solar</t>
  </si>
  <si>
    <t>Rio Del Oro Solar</t>
  </si>
  <si>
    <t>Rio Rancho Solar</t>
  </si>
  <si>
    <t>San Miguel 1 Solar</t>
  </si>
  <si>
    <t>San Miguel 2 Solar</t>
  </si>
  <si>
    <t>Sandoval Solar</t>
  </si>
  <si>
    <t>Santa Fe Solar</t>
  </si>
  <si>
    <t>Santolina Solar</t>
  </si>
  <si>
    <t>South Valley Solar</t>
  </si>
  <si>
    <t>Vista Solar</t>
  </si>
  <si>
    <t>Public Service Electric And Gas Company</t>
  </si>
  <si>
    <t>-Extension - Landfills</t>
  </si>
  <si>
    <t>-Extension - Landfills And Pilot Projects</t>
  </si>
  <si>
    <t>-Extension 2 - Landfills And Pilot Projects</t>
  </si>
  <si>
    <t>-Segment 1A- Pse&amp;G Owned Sites</t>
  </si>
  <si>
    <t>-Segment 1C - Urban Enterprise Zone</t>
  </si>
  <si>
    <t>Extension - Landfills</t>
  </si>
  <si>
    <t>Extension - Landfills And Pilot Projects</t>
  </si>
  <si>
    <t>Extension 2 - Landfills And Pilots</t>
  </si>
  <si>
    <t>Segement 1A - Pse&amp;G Owned Sites</t>
  </si>
  <si>
    <t>Segment 1A- Pse&amp;G Owned Sites</t>
  </si>
  <si>
    <t>Segment 1C - Uez</t>
  </si>
  <si>
    <t>Segment 1C - Urban Enterprise Zone</t>
  </si>
  <si>
    <t>Tampa Electric Company</t>
  </si>
  <si>
    <t xml:space="preserve"> Balm Solar</t>
  </si>
  <si>
    <t xml:space="preserve"> Bonnie Mine Solar</t>
  </si>
  <si>
    <t xml:space="preserve"> Grange Hall Solar</t>
  </si>
  <si>
    <t xml:space="preserve"> Lake Hancock</t>
  </si>
  <si>
    <t xml:space="preserve"> Lithia Solar</t>
  </si>
  <si>
    <t xml:space="preserve"> Little Manatee Solar</t>
  </si>
  <si>
    <t xml:space="preserve"> Payne Creek Solar</t>
  </si>
  <si>
    <t xml:space="preserve"> Peace Creek Solar</t>
  </si>
  <si>
    <t xml:space="preserve"> Wimauma Solar</t>
  </si>
  <si>
    <t>Alafia Solar</t>
  </si>
  <si>
    <t>Balm Solar</t>
  </si>
  <si>
    <t>Big Bend Ii Solar</t>
  </si>
  <si>
    <t>Big Bend Ii Solar Phase 1</t>
  </si>
  <si>
    <t>Bonnie Mine Solar</t>
  </si>
  <si>
    <t>Dover Solar</t>
  </si>
  <si>
    <t>Durrance Solar</t>
  </si>
  <si>
    <t>Grange Hall Solar</t>
  </si>
  <si>
    <t>Jamison Solar</t>
  </si>
  <si>
    <t>Juniper Solar</t>
  </si>
  <si>
    <t>Lake Hancock</t>
  </si>
  <si>
    <t>Lake Hancock Solar</t>
  </si>
  <si>
    <t>Lake Mabel Solar</t>
  </si>
  <si>
    <t>Laurel Oaks Solar</t>
  </si>
  <si>
    <t>Lithia Solar</t>
  </si>
  <si>
    <t>Little Manatee Solar</t>
  </si>
  <si>
    <t>Magnolia Solar</t>
  </si>
  <si>
    <t>Mountain View Solar</t>
  </si>
  <si>
    <t>Payne Creek Solar</t>
  </si>
  <si>
    <t>Peace Creek Solar</t>
  </si>
  <si>
    <t>Riverside Solar</t>
  </si>
  <si>
    <t>Wimauma Solar</t>
  </si>
  <si>
    <t>Tucson Electric Power Company</t>
  </si>
  <si>
    <t>Fort Huachuca Phase L &amp; Ll</t>
  </si>
  <si>
    <t>White Mountain Solar</t>
  </si>
  <si>
    <t>Union Electric Company</t>
  </si>
  <si>
    <t>Montgomery Community Solar Center</t>
  </si>
  <si>
    <t>Uns Electric Inc</t>
  </si>
  <si>
    <t>Rio Rico</t>
  </si>
  <si>
    <t>Virginia Electric And Power Company</t>
  </si>
  <si>
    <t>Bedford</t>
  </si>
  <si>
    <t>Belcher</t>
  </si>
  <si>
    <t>Chestnut</t>
  </si>
  <si>
    <t>Colonial Trail West</t>
  </si>
  <si>
    <t>Fort Powhatan</t>
  </si>
  <si>
    <t>Gloucester Solar</t>
  </si>
  <si>
    <t>Grassfield Solar</t>
  </si>
  <si>
    <t>Grasshopper</t>
  </si>
  <si>
    <t>Gutenberg Solar</t>
  </si>
  <si>
    <t>Hollyfield Solar</t>
  </si>
  <si>
    <t>Maplewood Solar</t>
  </si>
  <si>
    <t>Montross Solar</t>
  </si>
  <si>
    <t>Morgans Corner</t>
  </si>
  <si>
    <t>Norge</t>
  </si>
  <si>
    <t>Oceana Solar</t>
  </si>
  <si>
    <t>Pecan Solar</t>
  </si>
  <si>
    <t>Piney Creek</t>
  </si>
  <si>
    <t>Puller Solar</t>
  </si>
  <si>
    <t>Pumpkinseed Solar</t>
  </si>
  <si>
    <t>Remington Solar</t>
  </si>
  <si>
    <t>Rochambeau</t>
  </si>
  <si>
    <t>Sadler</t>
  </si>
  <si>
    <t>Scott Timber Solar</t>
  </si>
  <si>
    <t>Solidago</t>
  </si>
  <si>
    <t>Spring Grove 1</t>
  </si>
  <si>
    <t>Sycamore</t>
  </si>
  <si>
    <t>Whitehouse Solar</t>
  </si>
  <si>
    <t>Winterberry</t>
  </si>
  <si>
    <t>Woodland Solar</t>
  </si>
  <si>
    <t>Wisconsin Electric Power Company</t>
  </si>
  <si>
    <t>Badger Hollow Ii</t>
  </si>
  <si>
    <t>Bonduel Solar</t>
  </si>
  <si>
    <t>Wisconsin Power And Light Company</t>
  </si>
  <si>
    <t>Albany</t>
  </si>
  <si>
    <t>Bear Creek</t>
  </si>
  <si>
    <t>Beaver Dam</t>
  </si>
  <si>
    <t>Cassville</t>
  </si>
  <si>
    <t>Crawfish River</t>
  </si>
  <si>
    <t>North Rock</t>
  </si>
  <si>
    <t>Onion River</t>
  </si>
  <si>
    <t>Paddock</t>
  </si>
  <si>
    <t>Springfield</t>
  </si>
  <si>
    <t>Wautoma</t>
  </si>
  <si>
    <t>Wood County</t>
  </si>
  <si>
    <t>Wisconsin Public Service Corporation</t>
  </si>
  <si>
    <t>Badger Hollow I</t>
  </si>
  <si>
    <t>Hodag Solar</t>
  </si>
  <si>
    <t>Two Creeks</t>
  </si>
  <si>
    <t>PV Operation and Maintenance Costs by project age</t>
  </si>
  <si>
    <t>Source: FERC, Berkeley Lab</t>
  </si>
  <si>
    <t>Note: Only projects with commercial operation date after 2010 are shown</t>
  </si>
  <si>
    <t>Years post COD</t>
  </si>
  <si>
    <t>Median $/kW-AC</t>
  </si>
  <si>
    <t>Cost Sample Project Count</t>
  </si>
  <si>
    <t>Cost Sample Capacity (MW-AC)</t>
  </si>
  <si>
    <t>$/kW-AC-year</t>
  </si>
  <si>
    <t>$/MWh</t>
  </si>
  <si>
    <t>Cost Sample</t>
  </si>
  <si>
    <t>2011-2014</t>
  </si>
  <si>
    <t>2015-2018</t>
  </si>
  <si>
    <t>2019-2022</t>
  </si>
  <si>
    <t>2023</t>
  </si>
  <si>
    <t>50th Percentile</t>
  </si>
  <si>
    <t>Capacity (MW)</t>
  </si>
  <si>
    <t>$/kW-AC Range</t>
  </si>
  <si>
    <t>$/MWh Range</t>
  </si>
  <si>
    <t>1-2</t>
  </si>
  <si>
    <t>Cumulative capacity factor by resource strength, fixed-tilt vs. tracking, and inverter loading ratio (AC/DC ratio)</t>
  </si>
  <si>
    <t>Source: EIA, FERC, Berkeley Lab</t>
  </si>
  <si>
    <t>GHI Quartile (kWh/m^2/day)</t>
  </si>
  <si>
    <t>Mount Type</t>
  </si>
  <si>
    <t>DC:AC (ILR) Quartile</t>
  </si>
  <si>
    <t>Median Capacity Factor</t>
  </si>
  <si>
    <t>Sample Projects</t>
  </si>
  <si>
    <t>Sample MW</t>
  </si>
  <si>
    <t>Individual Projects</t>
  </si>
  <si>
    <t>Cumulative Capacity Factor</t>
  </si>
  <si>
    <t>GHI</t>
  </si>
  <si>
    <t>GHI Quartile</t>
  </si>
  <si>
    <t>ILR</t>
  </si>
  <si>
    <t>ILR Quartile</t>
  </si>
  <si>
    <t>1st (3.46 - 4.28)</t>
  </si>
  <si>
    <t>Fixed Tilt</t>
  </si>
  <si>
    <t>1st (1 - 1.25)</t>
  </si>
  <si>
    <t>1st</t>
  </si>
  <si>
    <t>2nd (1.25 - 1.31)</t>
  </si>
  <si>
    <t>3rd (1.31 - 1.39)</t>
  </si>
  <si>
    <t>4th (1.39 - 2.33)</t>
  </si>
  <si>
    <t>Tracking</t>
  </si>
  <si>
    <t>2nd (4.28 - 4.7)</t>
  </si>
  <si>
    <t>3rd (4.7 - 5.36)</t>
  </si>
  <si>
    <t>4th (5.36 - 5.95)</t>
  </si>
  <si>
    <t>2nd</t>
  </si>
  <si>
    <t>3rd</t>
  </si>
  <si>
    <t>4th</t>
  </si>
  <si>
    <t>Cumulative capacity factor by region and fixed-tilt vs. tracking</t>
  </si>
  <si>
    <t>Note: Alaska's one utility-scale solar project is removed from this plot.</t>
  </si>
  <si>
    <t>Fixed Tilt MW</t>
  </si>
  <si>
    <t>Fixed Tilt Proportion of Projects</t>
  </si>
  <si>
    <t>Fixed Tilt Proportion of Capacity</t>
  </si>
  <si>
    <t>Tracking Cumulative CF</t>
  </si>
  <si>
    <t>Tracking # Projects</t>
  </si>
  <si>
    <t>Tracking MW</t>
  </si>
  <si>
    <t>Tracking Proportion of Projects</t>
  </si>
  <si>
    <t>Tracking Proportion of Capacity</t>
  </si>
  <si>
    <t>Cumulative and average capacity factor by project vintage: 2010-2023 projects</t>
  </si>
  <si>
    <t>Source: EIA, Berkeley Lab</t>
  </si>
  <si>
    <t>Sample GW</t>
  </si>
  <si>
    <t>Project Vintage</t>
  </si>
  <si>
    <t>Average Capacity-Weighted Capacity Factor in 2024</t>
  </si>
  <si>
    <t>Capacity-Weighted Cumulative Capacity Factor</t>
  </si>
  <si>
    <t>Average ILR (AC/DC ratio)</t>
  </si>
  <si>
    <t>Average GHI (solar resource)</t>
  </si>
  <si>
    <t>% Tracking</t>
  </si>
  <si>
    <t>ILR Index</t>
  </si>
  <si>
    <t>GHI Index</t>
  </si>
  <si>
    <t>Tracking Index</t>
  </si>
  <si>
    <t>Capacity-Weighted 2011 Capacity Factor</t>
  </si>
  <si>
    <t>Capacity-Weighted 2012 Capacity Factor</t>
  </si>
  <si>
    <t>Capacity-Weighted 2013 Capacity Factor</t>
  </si>
  <si>
    <t>Capacity-Weighted 2014 Capacity Factor</t>
  </si>
  <si>
    <t>Capacity-Weighted 2015 Capacity Factor</t>
  </si>
  <si>
    <t>Capacity-Weighted 2016 Capacity Factor</t>
  </si>
  <si>
    <t>Capacity-Weighted 2017 Capacity Factor</t>
  </si>
  <si>
    <t>Capacity-Weighted 2018 Capacity Factor</t>
  </si>
  <si>
    <t>Capacity-Weighted 2019 Capacity Factor</t>
  </si>
  <si>
    <t>Capacity-Weighted 2020 Capacity Factor</t>
  </si>
  <si>
    <t>Capacity-Weighted 2021 Capacity Factor</t>
  </si>
  <si>
    <t>Capacity-Weighted 2022 Capacity Factor</t>
  </si>
  <si>
    <t>Capacity-Weighted 2023 Capacity Factor</t>
  </si>
  <si>
    <t>Capacity-Weighted 2024 Capacity Factor</t>
  </si>
  <si>
    <t>Performance with project age: fixed effects model</t>
  </si>
  <si>
    <t>Year one performance index: actual vs. modeled capacity factor</t>
  </si>
  <si>
    <t>Years Post-COD</t>
  </si>
  <si>
    <t xml:space="preserve">Capacity Factor Index </t>
  </si>
  <si>
    <t>Year 1 Performance Index (actual/modeled)</t>
  </si>
  <si>
    <t>All sample</t>
  </si>
  <si>
    <t>&lt; 25 MW</t>
  </si>
  <si>
    <t>&gt;= 25 MW</t>
  </si>
  <si>
    <t xml:space="preserve">COD </t>
  </si>
  <si>
    <t xml:space="preserve">Median </t>
  </si>
  <si>
    <t xml:space="preserve">25th Percentile </t>
  </si>
  <si>
    <t>75th Percentile</t>
  </si>
  <si>
    <t>&lt;2012</t>
  </si>
  <si>
    <t>Capacity factor of CSP projects (solar portion only) over time</t>
  </si>
  <si>
    <t>Capacity-Weighted Annual Average PV in States with CSP (CA, NV, AZ)</t>
  </si>
  <si>
    <t>SEGS I&amp;II</t>
  </si>
  <si>
    <t>SEGS III-IX</t>
  </si>
  <si>
    <t>SEGS I</t>
  </si>
  <si>
    <t>SEGS II</t>
  </si>
  <si>
    <t>SEGS III</t>
  </si>
  <si>
    <t>SEGS IV</t>
  </si>
  <si>
    <t>SEGS V</t>
  </si>
  <si>
    <t>SEGS VI</t>
  </si>
  <si>
    <t>SEGS VII</t>
  </si>
  <si>
    <t>SEGS VIII</t>
  </si>
  <si>
    <t>SEGS IX</t>
  </si>
  <si>
    <t>Nevada Solar One</t>
  </si>
  <si>
    <t>Genesis</t>
  </si>
  <si>
    <t>Solana</t>
  </si>
  <si>
    <t>Ivanpah</t>
  </si>
  <si>
    <t>Mojave</t>
  </si>
  <si>
    <t>Crescent Dunes</t>
  </si>
  <si>
    <t>Min</t>
  </si>
  <si>
    <t>Max</t>
  </si>
  <si>
    <t>Diff</t>
  </si>
  <si>
    <t>Estimated levelized cost of energy by commercial operation date, region, and project</t>
  </si>
  <si>
    <t>source: Berkeley Lab, following LCOE methods of NREL's ATB (https://atb.nrel.gov/electricity/2023/equations_&amp;_variables)</t>
  </si>
  <si>
    <t xml:space="preserve">Foundational EIA Capex estimates for projects with 2024 COD are still preliminary both in scope and accuracy of individual data points and may not be representative of final numbers that will be published later by EIA. </t>
  </si>
  <si>
    <t>Depicted LCOE includes MACRS but no ITC/PTC.</t>
  </si>
  <si>
    <t>Commercial Operation Date</t>
  </si>
  <si>
    <t>Annual LCOE Sample</t>
  </si>
  <si>
    <t>Annual Project Capacity Sum (MW)</t>
  </si>
  <si>
    <t>Recent (COD 2024) LCOE by Region</t>
  </si>
  <si>
    <t>Recent Project Capacity Sum (MW)</t>
  </si>
  <si>
    <t>Estimated levelized cost of energy by commercial operation date, with and without tax credits</t>
  </si>
  <si>
    <t>LCOE of 2024 Projects, no Tax Credits</t>
  </si>
  <si>
    <t>LCOE of 2024 Projects in and outside of Energy Communities</t>
  </si>
  <si>
    <t>Levelized Net Capacity Factor (AC-Basis)</t>
  </si>
  <si>
    <t>Sample Count</t>
  </si>
  <si>
    <t>Sample Capacity (MWAC)</t>
  </si>
  <si>
    <t>LCOE without Tax Credits</t>
  </si>
  <si>
    <t>LCOE with Base Tax Credits</t>
  </si>
  <si>
    <t>LCOE with Energy Community Tax Credits</t>
  </si>
  <si>
    <t>Outside Energy Community</t>
  </si>
  <si>
    <r>
      <t>Project Capex ($/W</t>
    </r>
    <r>
      <rPr>
        <vertAlign val="subscript"/>
        <sz val="10"/>
        <rFont val="Arial"/>
        <family val="2"/>
      </rPr>
      <t>AC</t>
    </r>
    <r>
      <rPr>
        <sz val="10"/>
        <rFont val="Arial"/>
        <family val="2"/>
      </rPr>
      <t>)</t>
    </r>
  </si>
  <si>
    <t>Inside Energy Community</t>
  </si>
  <si>
    <t>LCOE of 2024 Projects, Base ITC (30%)</t>
  </si>
  <si>
    <t>LCOE of 2024 Projects, Base PTC ($28.5/MWh)</t>
  </si>
  <si>
    <t>LCOE Premium of PTC over ITC of 2024 Projects, Base Incentives</t>
  </si>
  <si>
    <t>LCOE of 2024 Projects, Base+Energy Community ITC (40%)</t>
  </si>
  <si>
    <t>LCOE of 2024 Projects, Base+Energy Community PTC ($31.6/MWh)</t>
  </si>
  <si>
    <t>LCOE Premium of PTC over ITC of 2024 Projects, Base Incentives + Energy Community Bonus</t>
  </si>
  <si>
    <t>Average levelized cost of energy versus average levelized PPA price, by commercial operation date</t>
  </si>
  <si>
    <t>sample on which the PPA average is based is more limited than the LCOE sample</t>
  </si>
  <si>
    <t>COD Year</t>
  </si>
  <si>
    <t>LCOE Project Count</t>
  </si>
  <si>
    <t>LCOE Project Capacity Sum (MW)</t>
  </si>
  <si>
    <t>Generation-Weighted LCOE without Tax Credits (2024$/MWh)</t>
  </si>
  <si>
    <t>Generation-Weighted LCOE with Tax Credits (2024$/MWh)</t>
  </si>
  <si>
    <t>Generation-Weighted PPA (2024$/MWh)</t>
  </si>
  <si>
    <t>Levelized PPA prices by region, contract size, and PPA execution date: full sample (PV only--no PV+battery included here)</t>
  </si>
  <si>
    <t>Levelized PPA prices by region, contract size, and PPA execution date: recent sample (PV only)</t>
  </si>
  <si>
    <t>Levelized PPA prices by consolidated region, contract size, and PPA execution date: full sample (PV only)</t>
  </si>
  <si>
    <t>Levelized PPA prices by consolidated region, contract size, and PPA execution date: recent sample (PV only)</t>
  </si>
  <si>
    <t>Levelized PPA prices by region, contract size, and PPA execution date (with non-Hawaii time trend) -- PV only</t>
  </si>
  <si>
    <t>Source: Berkeley Lab, FERC, NYSERDA</t>
  </si>
  <si>
    <t>Notes: Prices are levelized over the full term of each contract, after accounting for any escalation rates and/or time-of-delivery factors.  We deflate the nominal dollar price series to 2023 dollars using the GDP deflator (actual deflators historically, along with projected future deflators from the EIA’s Annual Energy Outlook 2023), and then levelize the resulting price series using a 4% real discount rate.</t>
  </si>
  <si>
    <t>PPA Execution Date</t>
  </si>
  <si>
    <t>Term (years)</t>
  </si>
  <si>
    <t>West</t>
  </si>
  <si>
    <t>Central</t>
  </si>
  <si>
    <t>Northeast</t>
  </si>
  <si>
    <t>Southeast</t>
  </si>
  <si>
    <t>Note: Hawaii = Hawaii; West = CAISO, West (non-ISO); Central = MISO, SPP, ERCOT; Northeast = PJM, NYISO, ISO-NE; Southeast = Southeast (non-ISO)</t>
  </si>
  <si>
    <t>Non-HI Gen-Wgtd Avg</t>
  </si>
  <si>
    <t>Trio Average</t>
  </si>
  <si>
    <t>PPA Execution Year</t>
  </si>
  <si>
    <t>2024 $/MWh</t>
  </si>
  <si>
    <t>Sample count</t>
  </si>
  <si>
    <t>Levelized PPA prices for CSP and PV plants in AZ, CA, and NV (by PPA capacity and execution date)</t>
  </si>
  <si>
    <t>Source: Berkeley Lab, FERC</t>
  </si>
  <si>
    <t>PV plants in AZ, CA, and NV (for comparison)</t>
  </si>
  <si>
    <t>CSP plants in AZ, CA, and NV</t>
  </si>
  <si>
    <t xml:space="preserve"> CSP tower, no storage</t>
  </si>
  <si>
    <t xml:space="preserve"> CSP tower, 10 hours storage</t>
  </si>
  <si>
    <t xml:space="preserve"> CSP trough, no storage</t>
  </si>
  <si>
    <t xml:space="preserve"> CSP trough, 6 hours storage</t>
  </si>
  <si>
    <t>Generation-weighted average levelized solar PPA prices by PPA execution date and region</t>
  </si>
  <si>
    <t>Generation-weighted average levelized solar PPA prices by PPA execution date and consolidated region</t>
  </si>
  <si>
    <t>Note: Averages shown only if there are two or more PPAs in a given region-year.</t>
  </si>
  <si>
    <t>PPA</t>
  </si>
  <si>
    <t>Lower 48</t>
  </si>
  <si>
    <t>Nationwide</t>
  </si>
  <si>
    <t>Execution</t>
  </si>
  <si>
    <t>Average PPA</t>
  </si>
  <si>
    <t>Sample</t>
  </si>
  <si>
    <t>MW</t>
  </si>
  <si>
    <t>Plants</t>
  </si>
  <si>
    <t>LevelTen</t>
  </si>
  <si>
    <t>Trio</t>
  </si>
  <si>
    <t>Price Data</t>
  </si>
  <si>
    <t>Note: West = CAISO, West (non-ISO); Central = MISO, SPP, ERCOT; Northeast = PJM, NYISO, ISO-NE; Southeast = Southeast (non-ISO)</t>
  </si>
  <si>
    <t>LevelTen Energy solar PPA price indices</t>
  </si>
  <si>
    <t>Source: LevelTen Energy</t>
  </si>
  <si>
    <t>LevelTen PPA Price Index (25th percentile of first-year offer price)</t>
  </si>
  <si>
    <t>Average</t>
  </si>
  <si>
    <t>nominal $/MWh</t>
  </si>
  <si>
    <t>previous</t>
  </si>
  <si>
    <t xml:space="preserve">calendar </t>
  </si>
  <si>
    <t>3Q18</t>
  </si>
  <si>
    <t>4Q18</t>
  </si>
  <si>
    <t>1Q19</t>
  </si>
  <si>
    <t>2Q19</t>
  </si>
  <si>
    <t>3Q19</t>
  </si>
  <si>
    <t>4Q19</t>
  </si>
  <si>
    <t>1Q20</t>
  </si>
  <si>
    <t>2Q20</t>
  </si>
  <si>
    <t>3Q20</t>
  </si>
  <si>
    <t>4Q20</t>
  </si>
  <si>
    <t>1Q21</t>
  </si>
  <si>
    <t>2Q21</t>
  </si>
  <si>
    <t>3Q21</t>
  </si>
  <si>
    <t>4Q21</t>
  </si>
  <si>
    <t>1Q22</t>
  </si>
  <si>
    <t>2Q22</t>
  </si>
  <si>
    <t>3Q22</t>
  </si>
  <si>
    <t>4Q22</t>
  </si>
  <si>
    <t>1Q23</t>
  </si>
  <si>
    <t>2Q23</t>
  </si>
  <si>
    <t>3Q23</t>
  </si>
  <si>
    <t>4Q23</t>
  </si>
  <si>
    <t>1Q24</t>
  </si>
  <si>
    <t>2Q24</t>
  </si>
  <si>
    <t>3Q24</t>
  </si>
  <si>
    <t>4Q24</t>
  </si>
  <si>
    <t>1Q25</t>
  </si>
  <si>
    <t>2Q25</t>
  </si>
  <si>
    <t>3Q25</t>
  </si>
  <si>
    <t>4Q25</t>
  </si>
  <si>
    <t>four quarters</t>
  </si>
  <si>
    <t>year 2019</t>
  </si>
  <si>
    <t>year 2020</t>
  </si>
  <si>
    <t>year 2021</t>
  </si>
  <si>
    <t>year 2022</t>
  </si>
  <si>
    <t>year 2023</t>
  </si>
  <si>
    <t>year 2024</t>
  </si>
  <si>
    <t>Market-Averaged Continental</t>
  </si>
  <si>
    <t>Continental</t>
  </si>
  <si>
    <t>LevelTen PPA Price Index (Levelized 2024 $/MWh)</t>
  </si>
  <si>
    <t xml:space="preserve">LevelTen Energy PPA price data are reported in nominal dollars (the top table shows as-reported nominal prices).  </t>
  </si>
  <si>
    <t>In the bottom table, we convert the as-reported nominal dollar data to levelized real (2024) dollar terms.</t>
  </si>
  <si>
    <t>The conversion to levelized, real dollar terms assumes that LevelTen’s reported prices in each quarter are for 12-year, flat-priced (in nominal dollars) PPAs that commence in the following calendar year.</t>
  </si>
  <si>
    <t>In each quarter, we deflate the 12-year nominal dollar price series to 2024 dollars using the GDP deflator (actual deflators historically, along with projected future deflators from the EIA’s Annual Energy Outlook 2023), and then levelize the resulting 12-year real-dollar price series using a Weighted Average Cost of Capital discount rate.</t>
  </si>
  <si>
    <t>Trio solar PPA price indices</t>
  </si>
  <si>
    <t>Source: Trio</t>
  </si>
  <si>
    <t>Trio PPA Price Index (25th percentile of first-year offer price)</t>
  </si>
  <si>
    <t>Nominal $/MWh</t>
  </si>
  <si>
    <t>Market Average</t>
  </si>
  <si>
    <t>Offer average</t>
  </si>
  <si>
    <t>Trio PPA Price Index (Levelized 2024 $/MWh)</t>
  </si>
  <si>
    <t xml:space="preserve">Trio PPA price data are reported in nominal dollars (the top table shows nominal prices) and reflect flat, hub- and zone-settled, unit-contingent offers, inclusive of project RECs.  </t>
  </si>
  <si>
    <t>In the bottom table, we convert the as-reported nominal dollar data to levelized real (2023) dollar terms.</t>
  </si>
  <si>
    <t>The conversion to levelized, real dollar terms assumes that Trio’s reported prices in each quarter are for 12-year, flat-priced (in nominal dollars) PPAs that commence in the following calendar year.</t>
  </si>
  <si>
    <t>In each quarter, we deflate the 12-year nominal dollar price series to 2025 dollars using the GDP deflator (actual deflators historically, along with projected future deflators from the EIA’s Annual Energy Outlook 2023), and then levelize the resulting 12-year real-dollar price series using a Weighted Average Cost of Capital discount rate.</t>
  </si>
  <si>
    <t>LevelTen Energy and Trio regional solar PPA price indices for 2024</t>
  </si>
  <si>
    <t>Average Calendar Year 2024 Price Indices</t>
  </si>
  <si>
    <t>2024 $/MWh (levelized PPA prices, in real $)</t>
  </si>
  <si>
    <t>Level10</t>
  </si>
  <si>
    <t>Levelized wind and solar PPA prices and levelized gas price projections</t>
  </si>
  <si>
    <t>Sources: Berkeley Lab, FERC, NYSERDA, EIA</t>
  </si>
  <si>
    <t>Note: Smallest bubble sizes reflect smallest-volume PPAs (&lt;5 MW), whereas largest reflect largest-volume PPAs (&gt;500 MW).</t>
  </si>
  <si>
    <t>Levelized Gas</t>
  </si>
  <si>
    <t>Solar</t>
  </si>
  <si>
    <t>Price Projection</t>
  </si>
  <si>
    <t>Project</t>
  </si>
  <si>
    <t>Date</t>
  </si>
  <si>
    <t>Capacity</t>
  </si>
  <si>
    <t>PV curtailment by quarter and region</t>
  </si>
  <si>
    <t>Sources: Berkeley Lab, CAISO, ERCOT, SPP</t>
  </si>
  <si>
    <t>Note: The curtailment percentage rate depicts reported utility-scale solar curtailment relative to the combined sum of utility-scale and distributed solar generation (on a pre-curtailment basis).</t>
  </si>
  <si>
    <t>Quarter</t>
  </si>
  <si>
    <t>Solar's energy and capacity value by region and year</t>
  </si>
  <si>
    <t>Sources: Berkeley Lab, ABB, ISOs</t>
  </si>
  <si>
    <t>Energy Value ($ 2024/MWh)</t>
  </si>
  <si>
    <t>Capacity Value ($ 2024/MWh)</t>
  </si>
  <si>
    <t>Total Value ($ 2024/MWh)</t>
  </si>
  <si>
    <t>Total Value P20 ($ 2024/MWh)</t>
  </si>
  <si>
    <t>Total Value P80 ($ 2024/MWh)</t>
  </si>
  <si>
    <t>All analyzed BAs</t>
  </si>
  <si>
    <t>ISO/RTO</t>
  </si>
  <si>
    <t>Non-ISO West</t>
  </si>
  <si>
    <t>Non-ISO Southeast</t>
  </si>
  <si>
    <t>Solar's energy and capacity value versus PPA prices by region and year</t>
  </si>
  <si>
    <t>Sources: Berkeley Lab, ABB, ISOs, Level10, Trio</t>
  </si>
  <si>
    <t>Notes: For Annual Solar Energy and Capacity Values see Tab "Energy and Capacity Value"</t>
  </si>
  <si>
    <t>Levelized Energy+Capacity Value
($2024/MWh)</t>
  </si>
  <si>
    <t>LBNL PPA
($2024/MWh)</t>
  </si>
  <si>
    <t>LevelTen PPA
($2024/MWh)</t>
  </si>
  <si>
    <t>Trio PPA
($2024/MWh)</t>
  </si>
  <si>
    <t>Solar value factor versus solar market penetration by region and year</t>
  </si>
  <si>
    <t>Notes: Solar value factor describes the market value of solar in proportion to that of a generalized flat-block, 
i.e., 24x7 average price across all pricing nodes in region.</t>
  </si>
  <si>
    <t>Penetration</t>
  </si>
  <si>
    <t>Value Factor</t>
  </si>
  <si>
    <t>Cause of value differences between solar and flat block in 2024</t>
  </si>
  <si>
    <t>Notes: Solar value factor describes the market value of solar in proportion to that of a generalized flat-block, i.e., 24x7 average price across all pricing nodes in region.</t>
  </si>
  <si>
    <t>For more details on methodology see Berkeley Lab publication "Mills et al, 2021, Solar-to-Grid" https://emp.lbl.gov/renewable-grid-insights</t>
  </si>
  <si>
    <t>Regional average market value of solar in 2023 relative to a generalized flat block of power</t>
  </si>
  <si>
    <t>value factor</t>
  </si>
  <si>
    <t>penetration</t>
  </si>
  <si>
    <t>Regional average market value of solar in 2024 relative to a generalized flat block of power ($/MWh)</t>
  </si>
  <si>
    <t>Wholsale value (2024$/MWh)</t>
  </si>
  <si>
    <t>Flat block
 at all nodes</t>
  </si>
  <si>
    <t>Flat block 
at solar nodes</t>
  </si>
  <si>
    <t>Flat block
at solar nodes 
(with curtailment)</t>
  </si>
  <si>
    <t>Solar profile
 at solar nodes</t>
  </si>
  <si>
    <t>energy value</t>
  </si>
  <si>
    <t>capacity value</t>
  </si>
  <si>
    <t>total value</t>
  </si>
  <si>
    <t>Regional average market value in 2024 relative to a generalized flat block (percentage changes)</t>
  </si>
  <si>
    <t>Flat block at all nodes</t>
  </si>
  <si>
    <t>Flat block at solar nodes (with curtailment)</t>
  </si>
  <si>
    <t>Solar profile at solar nodes</t>
  </si>
  <si>
    <t>Flat block</t>
  </si>
  <si>
    <t>Location</t>
  </si>
  <si>
    <t>Curtailment</t>
  </si>
  <si>
    <t>Profile</t>
  </si>
  <si>
    <t>Total change</t>
  </si>
  <si>
    <t>Solar value</t>
  </si>
  <si>
    <t>Estimated levelized cost of energy vs levelized energy and capacity market value</t>
  </si>
  <si>
    <t>Sources: Berkeley Lab, ABB, EIA</t>
  </si>
  <si>
    <t>Sample is limited to projects with both LCOE and market value observations. Generation-weighted means may thus differ from data described in LCOE and market value tabs.</t>
  </si>
  <si>
    <t>For more detail on methods , source data, and discussion of caveats, see Wiser et al (2024) Grid Value and Cost of Utility-Scale Wind and Solar: Potential Implications for Consumer Electricity Bills</t>
  </si>
  <si>
    <t>Annual Sample</t>
  </si>
  <si>
    <t>LCOE without Tax Credits 20th Percentile (2024$/MWh)</t>
  </si>
  <si>
    <t>LCOE without Tax Credits 80th Percentile (2024$/MWh)</t>
  </si>
  <si>
    <t>LCOE with Tax Credits 20th Percentile (2024$/MWh)</t>
  </si>
  <si>
    <t>LCOE with Tax Credits 80th Percentile (2024$/MWh)</t>
  </si>
  <si>
    <t>Levelized Generation-Weighted Energy + Capacity Value (2024$/MWh)</t>
  </si>
  <si>
    <t>Levelized Market Value 20th Percentile (2024$/MWh)</t>
  </si>
  <si>
    <t>Levelized Market Value 80th Percentile (2024$/MWh)</t>
  </si>
  <si>
    <t>Generation-Weighted Net Value with Tax Credits (2024$/MWh)</t>
  </si>
  <si>
    <t>Net Value with Tax Credits 20th Percentile (2024$/MWh)</t>
  </si>
  <si>
    <t>Net Value with Tax Credits 80th Percentile (2024$/MWh)</t>
  </si>
  <si>
    <t>Generation-Weighted Net Value without Tax Credits (2024$/MWh)</t>
  </si>
  <si>
    <t>Net Value without Tax Credits 20th Percentile (2024$/MWh)</t>
  </si>
  <si>
    <t>Net Value without Tax Credits 80th Percentile (2024$/MWh)</t>
  </si>
  <si>
    <t>Levelized Net Value without Tax Credits 
(2024$/MWh)</t>
  </si>
  <si>
    <t>Levelized Net Value with Tax Credits 
(2024$/MWh)</t>
  </si>
  <si>
    <t>Generation and storage capacity in 56 selected interconnection queues from 2014 to 2024, by resource type</t>
  </si>
  <si>
    <t>Source: Berkeley Lab review of interconnection queues</t>
  </si>
  <si>
    <t>All</t>
  </si>
  <si>
    <t>Standalone</t>
  </si>
  <si>
    <t>Hybrid</t>
  </si>
  <si>
    <t>Resources</t>
  </si>
  <si>
    <t>Prior</t>
  </si>
  <si>
    <t>New</t>
  </si>
  <si>
    <t>GW</t>
  </si>
  <si>
    <t>Total GW</t>
  </si>
  <si>
    <t xml:space="preserve">  2014-</t>
  </si>
  <si>
    <t>2024</t>
  </si>
  <si>
    <t xml:space="preserve"> </t>
  </si>
  <si>
    <t>2014-</t>
  </si>
  <si>
    <t xml:space="preserve">   2024</t>
  </si>
  <si>
    <t>Nuclear</t>
  </si>
  <si>
    <t xml:space="preserve">     Coal</t>
  </si>
  <si>
    <t>Solar generation capacity in 56 selected interconnection queues from 2014 to 2024, by region</t>
  </si>
  <si>
    <t>Regions</t>
  </si>
  <si>
    <t xml:space="preserve">  24</t>
  </si>
  <si>
    <t>Solar generation capacity by proposed online year and interconnection process status at the end of 2024</t>
  </si>
  <si>
    <t>Notes: (1) 17% of active solar capacity in interconnection queues excluded from analysis by proposed online year due to data limitations.</t>
  </si>
  <si>
    <t>Notes: Includes data from 7 ISOs and 32 non-ISO BAs which provide comprehensive status information</t>
  </si>
  <si>
    <t xml:space="preserve">          (2) Proposed online dates are included in the developer’s original interconnection request, and may differ from actual online date. </t>
  </si>
  <si>
    <t xml:space="preserve">          (3) Study status categories are simplified; some correspond to the process pre-FERC Order No. 2023 reforms</t>
  </si>
  <si>
    <t>Total active solar capacity in 56 queues (7 ISOs, 49 non-ISO balancing areas) at end of 2024</t>
  </si>
  <si>
    <t>Current status for requests submitted 2000-2019</t>
  </si>
  <si>
    <t>Not Started</t>
  </si>
  <si>
    <t>In Progress/Unknown</t>
  </si>
  <si>
    <t>Feasibility Study</t>
  </si>
  <si>
    <t>SIS/Cluster</t>
  </si>
  <si>
    <t>Facility Study</t>
  </si>
  <si>
    <t>IA Draft/Executed</t>
  </si>
  <si>
    <t>By number of requests</t>
  </si>
  <si>
    <t>By capacity (MW) of requests</t>
  </si>
  <si>
    <t>&lt;2024</t>
  </si>
  <si>
    <t>Solar + Battery</t>
  </si>
  <si>
    <t>Operational</t>
  </si>
  <si>
    <t>2025</t>
  </si>
  <si>
    <t>Active</t>
  </si>
  <si>
    <t>2026</t>
  </si>
  <si>
    <t>Suspended</t>
  </si>
  <si>
    <t>2027</t>
  </si>
  <si>
    <t>Withdrawn</t>
  </si>
  <si>
    <t>2028</t>
  </si>
  <si>
    <t>2029</t>
  </si>
  <si>
    <t>2030</t>
  </si>
  <si>
    <t>&gt;2030</t>
  </si>
  <si>
    <t>Hybrid power plants in selected interconnection queues at end of 2024, including solar and wind hybrid configurations</t>
  </si>
  <si>
    <t>% of Proposed Capacity Hybridizing in Each Region</t>
  </si>
  <si>
    <t>Natural Gas</t>
  </si>
  <si>
    <t>Battery</t>
  </si>
  <si>
    <t>TOTAL</t>
  </si>
  <si>
    <t xml:space="preserve">Notes: (1) Hybrid plants involving multiple generator types (e.g., wind+PV+storage, or just wind+PV) </t>
  </si>
  <si>
    <t xml:space="preserve">show up in all generator categories, presuming the capacity is known for each generator type. </t>
  </si>
  <si>
    <t>(2) Hybrid storage capacity is estimated using storage:generator ratios from projects that provide separate capacity data.</t>
  </si>
  <si>
    <t>Total active capacity in 56 queues  (7 ISOs, 49 non-ISO balancing areas) at end of 2024</t>
  </si>
  <si>
    <t>Total capacity in queues at end of 2024, by region</t>
  </si>
  <si>
    <t xml:space="preserve">Hybrid </t>
  </si>
  <si>
    <t>Wind*</t>
  </si>
  <si>
    <t>Nat. Gas</t>
  </si>
  <si>
    <t>Storage**</t>
  </si>
  <si>
    <t>Other Storage</t>
  </si>
  <si>
    <t>Hydro</t>
  </si>
  <si>
    <t>Geothermal</t>
  </si>
  <si>
    <t>%</t>
  </si>
  <si>
    <t>end of 2024</t>
  </si>
  <si>
    <t>*Note: Hybrid storage capacity is estimated using</t>
  </si>
  <si>
    <t>storage:generator ratios from projects that provide</t>
  </si>
  <si>
    <t>separate capacity data</t>
  </si>
  <si>
    <t>*Hybrid wind capacity is slightly undercounted due to missing values in some interconnection queues</t>
  </si>
  <si>
    <t>**Hybrid storage capacity is estimated using storage:generator ratios from projects that provide separate capacity data</t>
  </si>
  <si>
    <t>Number* of wind and solar hybrid / co-located requests in queues at end of 2024, by configuration</t>
  </si>
  <si>
    <t>Wind Capacity in Hybrids (MW)</t>
  </si>
  <si>
    <t>Solar Capacity in Hybrids (MW)</t>
  </si>
  <si>
    <t>Wind+
Storage</t>
  </si>
  <si>
    <t>Wind+
Solar</t>
  </si>
  <si>
    <t>Wind+
Solar+
Storage</t>
  </si>
  <si>
    <t>Wind+
Other</t>
  </si>
  <si>
    <t>Solar+
Storage</t>
  </si>
  <si>
    <t>Solar+
Wind</t>
  </si>
  <si>
    <t>Solar+
Wind+
Storage</t>
  </si>
  <si>
    <t>Gas+Solar+
Battery</t>
  </si>
  <si>
    <t>Solar+Other</t>
  </si>
  <si>
    <t>Solar+Gas</t>
  </si>
  <si>
    <t>*Capacity could not be accurately summed at this resolution because many queues do not provide separate capacity data for individual resource types in hybrid plant requests</t>
  </si>
  <si>
    <t>EIA ID</t>
  </si>
  <si>
    <t>Project Name</t>
  </si>
  <si>
    <t>Solar COD Year</t>
  </si>
  <si>
    <t>Latitude</t>
  </si>
  <si>
    <t>Longitude</t>
  </si>
  <si>
    <t>Avg GHI</t>
  </si>
  <si>
    <t>Solar Tech Main</t>
  </si>
  <si>
    <t>Solar Capacity MW-DC</t>
  </si>
  <si>
    <t>Solar Capacity MW-AC</t>
  </si>
  <si>
    <t>Mount</t>
  </si>
  <si>
    <t>Tracking Type</t>
  </si>
  <si>
    <t>Tilt</t>
  </si>
  <si>
    <t>Azimuth</t>
  </si>
  <si>
    <t>Hybrid?</t>
  </si>
  <si>
    <t>Storage Tech</t>
  </si>
  <si>
    <t>Storage Coupling</t>
  </si>
  <si>
    <t>Storage COD Year</t>
  </si>
  <si>
    <t>Storage Capacity MW</t>
  </si>
  <si>
    <t>Storage Energy MWh</t>
  </si>
  <si>
    <t>2024 Energy Value ($/MWh)</t>
  </si>
  <si>
    <t>2024 Capacity Value ($/MWh)</t>
  </si>
  <si>
    <t>PV LCOE no Tax Credits (2024$/MWh)</t>
  </si>
  <si>
    <t>PV LCOE with Federal Tax Credits (2024$/MWh)</t>
  </si>
  <si>
    <t>Offtaker Type</t>
  </si>
  <si>
    <t>Levelized PV PPA 2024$/MWh</t>
  </si>
  <si>
    <t>2008 Capacity Factor</t>
  </si>
  <si>
    <t>2009 Capacity Factor</t>
  </si>
  <si>
    <t>2010 Capacity Factor</t>
  </si>
  <si>
    <t>2011 Capacity Factor</t>
  </si>
  <si>
    <t>2012 Capacity Factor</t>
  </si>
  <si>
    <t>2013 Capacity Factor</t>
  </si>
  <si>
    <t>2014 Capacity Factor</t>
  </si>
  <si>
    <t>2015 Capacity Factor</t>
  </si>
  <si>
    <t>2016 Capacity Factor</t>
  </si>
  <si>
    <t>2017 Capacity Factor</t>
  </si>
  <si>
    <t>2018 Capacity Factor</t>
  </si>
  <si>
    <t>2019 Capacity Factor</t>
  </si>
  <si>
    <t>2020 Capacity Factor</t>
  </si>
  <si>
    <t>2021 Capacity Factor</t>
  </si>
  <si>
    <t>2022 Capacity Factor</t>
  </si>
  <si>
    <t>2023 Capacity Factor</t>
  </si>
  <si>
    <t>2024 Capacity Factor</t>
  </si>
  <si>
    <t>10437ret</t>
  </si>
  <si>
    <t>Solar Energy Generating Systems (SEGS) II OLD (Sunray 2)</t>
  </si>
  <si>
    <t>CSP</t>
  </si>
  <si>
    <t>Single Axis</t>
  </si>
  <si>
    <t>PV+Fossil</t>
  </si>
  <si>
    <t/>
  </si>
  <si>
    <t>10438ret</t>
  </si>
  <si>
    <t>Solar Energy Generating Systems (SEGS) I OLD (Sunray 3)</t>
  </si>
  <si>
    <t>Solar Energy Generating Systems (SEGS) III</t>
  </si>
  <si>
    <t>Solar Energy Generating Systems (SEGS) IV</t>
  </si>
  <si>
    <t>Solar Energy Generating Systems (SEGS) V</t>
  </si>
  <si>
    <t>Solar Energy Generating Systems (SEGS) VI</t>
  </si>
  <si>
    <t>Solar Energy Generating Systems (SEGS) VII</t>
  </si>
  <si>
    <t>10444ret</t>
  </si>
  <si>
    <t>Solar Energy Generating Systems (SEGS) VIII</t>
  </si>
  <si>
    <t>Solar Energy Generating Systems (SEGS) IX</t>
  </si>
  <si>
    <t>Alamosa Photovoltaic Solar Plant (SunE Alamosa)</t>
  </si>
  <si>
    <t>Combo (c-Si, CPV)</t>
  </si>
  <si>
    <t>Combo</t>
  </si>
  <si>
    <t>Fixed, Single, Double</t>
  </si>
  <si>
    <t>Nellis Air Force Base</t>
  </si>
  <si>
    <t>c-Si</t>
  </si>
  <si>
    <t>Copper Mountain Solar 1 (CM10) - Phase 1 (El Dorado Energy Solar Project)</t>
  </si>
  <si>
    <t>Thin-Film</t>
  </si>
  <si>
    <t>NRG Solar Blythe I (not to be confused with 2016 NextEra plants)</t>
  </si>
  <si>
    <t>FPL DeSoto Next Generation Solar Energy Center</t>
  </si>
  <si>
    <t>Paradise Solar Energy Center</t>
  </si>
  <si>
    <t>Exelon City Solar (West Pullman Industrial Redevelopment Area)</t>
  </si>
  <si>
    <t>FPL Space Coast Next Generation Solar Energy Center</t>
  </si>
  <si>
    <t>PSEG Wyandot Solar Facility</t>
  </si>
  <si>
    <t>PSEG Jacksonville Solar</t>
  </si>
  <si>
    <t>Public Utilities</t>
  </si>
  <si>
    <t>Blue Wing Solar Project</t>
  </si>
  <si>
    <t>nan</t>
  </si>
  <si>
    <t>Davidson County Solar Farm</t>
  </si>
  <si>
    <t>Greater Sandhill Solar Plant 1</t>
  </si>
  <si>
    <t>Cimarron I Solar Project</t>
  </si>
  <si>
    <t>Copper Mountain Solar 1 (CM48) - Phase 2 Expansion</t>
  </si>
  <si>
    <t>FPL Martin Next Generation Solar Energy Center</t>
  </si>
  <si>
    <t>Hatch Solar Center</t>
  </si>
  <si>
    <t>CPV</t>
  </si>
  <si>
    <t>Dual-Axis</t>
  </si>
  <si>
    <t>Colorado Springs Air Force Academy</t>
  </si>
  <si>
    <t>Stanton Solar Farm (RP Orlando) Phase 1</t>
  </si>
  <si>
    <t>Avenal Park Solar Project (Avenal)</t>
  </si>
  <si>
    <t>Los Lunas Solar (Los Morros) Phase 1+2</t>
  </si>
  <si>
    <t>Hamilton Solar-Crosswicks (subunits 1,2)</t>
  </si>
  <si>
    <t>Flemington Solar</t>
  </si>
  <si>
    <t>BNB Napoleon Solar Phase 1</t>
  </si>
  <si>
    <t>57777, 57779, 57781</t>
  </si>
  <si>
    <t>RE Dillard 1-3</t>
  </si>
  <si>
    <t>Hondale Solar Farm (PNM - Deming Solar Energy Center) Phase 1+2</t>
  </si>
  <si>
    <t>SPS - Hopi</t>
  </si>
  <si>
    <t>SPS - Dollarhide</t>
  </si>
  <si>
    <t>SPS - Jal</t>
  </si>
  <si>
    <t>Dover SUN Park (White Oak Solar)</t>
  </si>
  <si>
    <t>Oak Solar Farm</t>
  </si>
  <si>
    <t>SPS - Lea</t>
  </si>
  <si>
    <t>SPS - Monument</t>
  </si>
  <si>
    <t>Prescott Solar Plant (SunE AZ1 - Prescott)</t>
  </si>
  <si>
    <t>McGraw-Hill Solar Farm</t>
  </si>
  <si>
    <t>Five Points Solar Station</t>
  </si>
  <si>
    <t>Westside Solar Station</t>
  </si>
  <si>
    <t>Bagdad Solar Project</t>
  </si>
  <si>
    <t>Cotton Center</t>
  </si>
  <si>
    <t>PV+Storage</t>
  </si>
  <si>
    <t>LIB</t>
  </si>
  <si>
    <t>AC</t>
  </si>
  <si>
    <t>Hyder Solar Plant I</t>
  </si>
  <si>
    <t>APS - AZ Sun - Paloma Solar Plant</t>
  </si>
  <si>
    <t>Pilesgrove Solar Project</t>
  </si>
  <si>
    <t>SMUD - Bruceville (at Grundman) (NOT RE Bruceville)</t>
  </si>
  <si>
    <t>Sand Drag Solar Project (Avenal)</t>
  </si>
  <si>
    <t>Sun City Project (Avenal)</t>
  </si>
  <si>
    <t>Copper Crossing</t>
  </si>
  <si>
    <t>NRG Solar - Roadrunner</t>
  </si>
  <si>
    <t>Webberville Project - Austin Energy PV Project</t>
  </si>
  <si>
    <t>San Luis Valley Solar Ranch</t>
  </si>
  <si>
    <t>Long Island Solar Farm</t>
  </si>
  <si>
    <t>AstroSol Tech Park AZ</t>
  </si>
  <si>
    <t>Reeves Station Road East</t>
  </si>
  <si>
    <t>Lawrenceville School Solar Farm (KDC Solar TLS)</t>
  </si>
  <si>
    <t>Herbert Farm Solar (SMECO)</t>
  </si>
  <si>
    <t>Port Allen Solar Farm</t>
  </si>
  <si>
    <t>Lead Acid</t>
  </si>
  <si>
    <t>57722, 57743</t>
  </si>
  <si>
    <t>SPI Palm Springs Solar (North Palm Springs 1A, 4A)</t>
  </si>
  <si>
    <t>Volkswagen Solar</t>
  </si>
  <si>
    <t>Black Mountain Solar Project</t>
  </si>
  <si>
    <t>SunE CPS1 - Centennial Solar Farms</t>
  </si>
  <si>
    <t>SunE CPS2 - Centennial Solar Farms</t>
  </si>
  <si>
    <t>El Chaparral (SunE EPE 1)</t>
  </si>
  <si>
    <t>LADWP Adelanto Solar Project</t>
  </si>
  <si>
    <t>PA Solar Park</t>
  </si>
  <si>
    <t>SunE CPS3 - Somerset Solar Farm</t>
  </si>
  <si>
    <t>Naval Air Weapons Station China Lake</t>
  </si>
  <si>
    <t>Las Cruces Centennial Solar Farm (SunE EPE 2)</t>
  </si>
  <si>
    <t>PSEG Milford Solar Farm</t>
  </si>
  <si>
    <t>Washington White Post Solar I</t>
  </si>
  <si>
    <t>Mount St. Mary's University Solar Farm</t>
  </si>
  <si>
    <t>57783, 57784, 57785</t>
  </si>
  <si>
    <t>RE Bruceville 1-3 (NOT SMUD-Bruceville at Grundman)</t>
  </si>
  <si>
    <t>57778, 57780, 57782</t>
  </si>
  <si>
    <t>RE Kammerer 1-3</t>
  </si>
  <si>
    <t>SunE AZ2 - Saddle Mountain</t>
  </si>
  <si>
    <t>Tinton Falls Solar Farm</t>
  </si>
  <si>
    <t>Chino Valley Solar</t>
  </si>
  <si>
    <t>Lithium-Ion</t>
  </si>
  <si>
    <t>PSEG Queen Creek Solar Farm</t>
  </si>
  <si>
    <t>Grand Ridge Solar Plant</t>
  </si>
  <si>
    <t>Wind+PV+Storage</t>
  </si>
  <si>
    <t>Apex Solar (NV)</t>
  </si>
  <si>
    <t>FRV Picture Rocks (FRV Tucson Solar)</t>
  </si>
  <si>
    <t>Apple Data Center- PV1</t>
  </si>
  <si>
    <t>Maryland Solar Farm</t>
  </si>
  <si>
    <t>Alpaugh North (2nd Phase)</t>
  </si>
  <si>
    <t>Stillwater Solar PV I- Geothermal, CSP</t>
  </si>
  <si>
    <t>PV+Geothermal+CSP</t>
  </si>
  <si>
    <t>Imperial Valley Solar Company (IVSC) 1</t>
  </si>
  <si>
    <t>McHenry Solar Farm (K Road Modesto Solar or RET Modesto)</t>
  </si>
  <si>
    <t>NRG Solar - Avra Valley</t>
  </si>
  <si>
    <t>Cogentrix - Alamosa (Alamosa Solar Generating Project)</t>
  </si>
  <si>
    <t>McKenzie Road Solar Farm 1-6</t>
  </si>
  <si>
    <t>Alpaugh 50 (1st Phase)</t>
  </si>
  <si>
    <t>Silver State North Solar Project</t>
  </si>
  <si>
    <t>Copper Mountain Solar 2 - Phase 1</t>
  </si>
  <si>
    <t>Mesquite Solar 1</t>
  </si>
  <si>
    <t>Mercer County Community College Solar</t>
  </si>
  <si>
    <t>Tularosa Solar Energy Center (Otero County Solar Energy Center)</t>
  </si>
  <si>
    <t>Azalea Solar Power Facility</t>
  </si>
  <si>
    <t>Manzano Solar Energy Center</t>
  </si>
  <si>
    <t>LADWP Pine Tree Solar Project</t>
  </si>
  <si>
    <t>Highlander II (SEPV 9)</t>
  </si>
  <si>
    <t>Indy Solar III</t>
  </si>
  <si>
    <t>Valencia Solar</t>
  </si>
  <si>
    <t>Berry Plastics Solar Plant</t>
  </si>
  <si>
    <t>Bryan Solar, LLC</t>
  </si>
  <si>
    <t>IND Airport Solar Farm (INDY I)</t>
  </si>
  <si>
    <t>Indy Solar I</t>
  </si>
  <si>
    <t>Indy Solar II</t>
  </si>
  <si>
    <t>Highlander I (SEPV 8)</t>
  </si>
  <si>
    <t>Hyder II</t>
  </si>
  <si>
    <t>PSEG Badger I</t>
  </si>
  <si>
    <t>Gillespie 1</t>
  </si>
  <si>
    <t>Camilla Solar Plant (SDD Solar Project 1)</t>
  </si>
  <si>
    <t>TA-High Desert (Antelope Project)</t>
  </si>
  <si>
    <t>RE Kansas South</t>
  </si>
  <si>
    <t>White River Solar Phase 1</t>
  </si>
  <si>
    <t>Corcoran 1</t>
  </si>
  <si>
    <t>Apple Data Center- PV2</t>
  </si>
  <si>
    <t>Sol Orchard Imperial 1 (Grupo T-Solar El Centro Project)</t>
  </si>
  <si>
    <t>Atwell Island</t>
  </si>
  <si>
    <t>Borrego Solar Project (NRG)</t>
  </si>
  <si>
    <t>Spectrum Nevada Solar Project</t>
  </si>
  <si>
    <t>APS - AZ Sun - Foothills Solar Plant Phase I+II</t>
  </si>
  <si>
    <t>OCI Alamo 1 Solar</t>
  </si>
  <si>
    <t>Lithium-ion</t>
  </si>
  <si>
    <t>Alpine Solar Project</t>
  </si>
  <si>
    <t>Catalina Solar Project 1 (Phase 1+2)</t>
  </si>
  <si>
    <t>Wind+PV</t>
  </si>
  <si>
    <t>Arlington Valley Solar Project II</t>
  </si>
  <si>
    <t>(Tenaska) Imperial Solar Energy Center South (CSolar IV South)</t>
  </si>
  <si>
    <t>Campo Verde</t>
  </si>
  <si>
    <t>Solana Generating Station (Abengoa, Arlington Valley Solar Energy Project)</t>
  </si>
  <si>
    <t>CSP+Storage</t>
  </si>
  <si>
    <t>Molten Salt</t>
  </si>
  <si>
    <t>California Valley Solar Ranch  (CVSR, High Plains Ranch II)</t>
  </si>
  <si>
    <t>KDC CentraState Medical (KDC Solar Middlesex 3)</t>
  </si>
  <si>
    <t>NRG Community Solar 1</t>
  </si>
  <si>
    <t>Sandoval Solar Energy Center</t>
  </si>
  <si>
    <t>Dartmouth Solar</t>
  </si>
  <si>
    <t>Desert Green Solar Farm</t>
  </si>
  <si>
    <t>Summer North Solar 6.5 (American Solar Greenworks)</t>
  </si>
  <si>
    <t>G&amp;S Wantage Solar</t>
  </si>
  <si>
    <t>West Pemberton Solar Facility</t>
  </si>
  <si>
    <t>Cibola Solar Energy Center</t>
  </si>
  <si>
    <t>KDC Solar Branchburg  (ImClone)</t>
  </si>
  <si>
    <t>Maywood Superfund Project (HQC Maywood)</t>
  </si>
  <si>
    <t>Frenchtown III Solar</t>
  </si>
  <si>
    <t>Orion Solar Phase II</t>
  </si>
  <si>
    <t>Rock Solid Solar Project (Howell Solar)</t>
  </si>
  <si>
    <t>Indianapolis Motor Speedway (IMS) Solar Farm</t>
  </si>
  <si>
    <t>Meadow Lake Solar Energy Center</t>
  </si>
  <si>
    <t>RE Columbia 3</t>
  </si>
  <si>
    <t>Heber Solar PV Project (Imperial Solar 1)</t>
  </si>
  <si>
    <t>Lone Valley Solar Park I (Agincourt)</t>
  </si>
  <si>
    <t>PSEG El Paso Solar Energy Center (Newman)</t>
  </si>
  <si>
    <t>Orion Solar Phase I</t>
  </si>
  <si>
    <t>KRS II Koloa Solar (Grove Farm/ Kauai Solar Farm)</t>
  </si>
  <si>
    <t>Davis-Monthan Air Force Base Phase I+II</t>
  </si>
  <si>
    <t>Springerville Generating Station Solar System Phase 1-3 (Ph3: White Mountain Solar )</t>
  </si>
  <si>
    <t>Combo (c-Si, Thin-Film, CPV)</t>
  </si>
  <si>
    <t>Fixed, Single</t>
  </si>
  <si>
    <t>58275, 58276, 58279</t>
  </si>
  <si>
    <t>Warren Solar Farm (Mass Midstate 1-3, Ecos Energy LLC)</t>
  </si>
  <si>
    <t>RE Columbia 2</t>
  </si>
  <si>
    <t>Selmer Farm</t>
  </si>
  <si>
    <t>Mulberry Farm</t>
  </si>
  <si>
    <t>Searchlight Solar PV Generating Facility</t>
  </si>
  <si>
    <t>RE Victor Phelan Solar One</t>
  </si>
  <si>
    <t>Fort Huachuca Solar PV Project</t>
  </si>
  <si>
    <t>Westlands Solar Farms PV1</t>
  </si>
  <si>
    <t>Cascade Solar</t>
  </si>
  <si>
    <t>RE Adams East</t>
  </si>
  <si>
    <t>RE Kent South</t>
  </si>
  <si>
    <t>Adobe Solar (FRV Cygnus Solar Project)</t>
  </si>
  <si>
    <t>Halifax (HXO) Airport Solar One</t>
  </si>
  <si>
    <t>RE Old River One</t>
  </si>
  <si>
    <t>Antelope West Solar Farm</t>
  </si>
  <si>
    <t>CID Solar</t>
  </si>
  <si>
    <t>Dogwood Solar Power (Scotland Neck SE1 Solar)</t>
  </si>
  <si>
    <t>Western Antelope Blue Sky Ranch A (WABSRA)</t>
  </si>
  <si>
    <t>Colonial Eagle Solar (Pasquotank), (Capital Partners, Phase I)</t>
  </si>
  <si>
    <t>Recurrent Rosamond Solar 1</t>
  </si>
  <si>
    <t>Recurrent Rosamond Solar 2</t>
  </si>
  <si>
    <t>White River Solar Phase 2</t>
  </si>
  <si>
    <t>Lone Valley Solar Park II (Marathon)</t>
  </si>
  <si>
    <t>RE Kansas Solar</t>
  </si>
  <si>
    <t>Avalon Solar (Pima Mine Road Solar Generating Facility)</t>
  </si>
  <si>
    <t>SR Simon Solar Farm</t>
  </si>
  <si>
    <t>APS Gila Bend Solar Power Plant</t>
  </si>
  <si>
    <t>OCI Alamo 4 Solar</t>
  </si>
  <si>
    <t>RE Columbia 1 (Camelot Solar)</t>
  </si>
  <si>
    <t>Macho Springs Solar Facility</t>
  </si>
  <si>
    <t>PV+Wind</t>
  </si>
  <si>
    <t>Regulus Solar Project</t>
  </si>
  <si>
    <t>Solar Gen 2 - First Solar (Sonora, Arkansas, and Alhambra)</t>
  </si>
  <si>
    <t>Centinela Solar Energy (phase I+II)</t>
  </si>
  <si>
    <t>Mount Signal Solar Farm I (formerly known as Imperial Valley Solar I LLC)</t>
  </si>
  <si>
    <t>Antelope Valley Solar Ranch 1 (First Solar)/ AV Solar Ranch One</t>
  </si>
  <si>
    <t xml:space="preserve">Desert Sunlight 250 (Sunlight Storage I) </t>
  </si>
  <si>
    <t>Genesis Solar Energy Project</t>
  </si>
  <si>
    <t>Mojave Solar (Abengoa)</t>
  </si>
  <si>
    <t>Agua Caliente Solar Project</t>
  </si>
  <si>
    <t>Desert Sunlight 300 (Sunlight Storage II)</t>
  </si>
  <si>
    <t>57073, 57074, 57075</t>
  </si>
  <si>
    <t>Ivanpah Solar Energy Generating System 1-3</t>
  </si>
  <si>
    <t>Topaz Solar Farm Phase 1-3</t>
  </si>
  <si>
    <t>Pastime Farm</t>
  </si>
  <si>
    <t>McDonald Solar Farm</t>
  </si>
  <si>
    <t>OCI Alamo 3 Solar (Walzem Solar, Texas 3)</t>
  </si>
  <si>
    <t>Dalton phase 3 (Dalton 2 in EIA) (Looper Bridge Solar Facility in Ventyx)</t>
  </si>
  <si>
    <t>Lakeland Bluebird Facility (Sutton or Bella Vista)</t>
  </si>
  <si>
    <t>Bordentown Solar</t>
  </si>
  <si>
    <t>NextEra Adelanto Solar Phase 2</t>
  </si>
  <si>
    <t>Tequesquite Landfill Solar PV Project (RPU Project, SSC 31)</t>
  </si>
  <si>
    <t>PSEG Parkland Landfill Solar</t>
  </si>
  <si>
    <t>PSEG Kinsley Landfill Solar</t>
  </si>
  <si>
    <t>Santa Fe Solar Energy Center</t>
  </si>
  <si>
    <t>SEPV Palmdale East Solar</t>
  </si>
  <si>
    <t>(City of) Phoenix (Desert Star) (Landfill SR85)</t>
  </si>
  <si>
    <t>58418, 58419</t>
  </si>
  <si>
    <t>Victor Dry Farm Ranch A+B</t>
  </si>
  <si>
    <t>59424, 59823</t>
  </si>
  <si>
    <t>IND Airport Solar Farm Phase 2 (INDY II + III)</t>
  </si>
  <si>
    <t>PSEG L&amp;D Landfill Solar</t>
  </si>
  <si>
    <t>South Valley Solar Energy Center</t>
  </si>
  <si>
    <t>Rio Communities Solar Energy Center</t>
  </si>
  <si>
    <t>Waipio Peninsula</t>
  </si>
  <si>
    <t>PSEG Waldorf Solar Center (Rockfish Solar)</t>
  </si>
  <si>
    <t>Santolina Solar Energy Center</t>
  </si>
  <si>
    <t>Luke Air Force Base Solar</t>
  </si>
  <si>
    <t>Tracy Solar</t>
  </si>
  <si>
    <t>KRS I Anahola Solar</t>
  </si>
  <si>
    <t>(City of) Corcoran Solar (formerly Cottonwood 2)</t>
  </si>
  <si>
    <t>Goose Lake Solar (formerly Cottonwood 1)</t>
  </si>
  <si>
    <t>Whitakers Solar (Capital Partners, Phase II, Project B)</t>
  </si>
  <si>
    <t>SR Camden</t>
  </si>
  <si>
    <t>Camp Lejeune Solar (Navy, Marines)</t>
  </si>
  <si>
    <t>DC</t>
  </si>
  <si>
    <t>UC Davis South Campus (UC Davis Large Solar Plant, SSC 32)</t>
  </si>
  <si>
    <t>Creswell (Alligood) Solar</t>
  </si>
  <si>
    <t>Woodmere Solar Farm (Redwood: Woodmere)</t>
  </si>
  <si>
    <t>59185, 59318, 59628</t>
  </si>
  <si>
    <t>Jacobstown Solar Farm 1-3 (2: North Run, 3: Hanover)</t>
  </si>
  <si>
    <t>Morelos Del Sol</t>
  </si>
  <si>
    <t>Beaufort Solar</t>
  </si>
  <si>
    <t>Solar Star Nellis Air Force Base (Solar Star NAFB)</t>
  </si>
  <si>
    <t>Redcrest Solar Farm (Redwood: Redcrest)</t>
  </si>
  <si>
    <t>Apple Data Center- PV3</t>
  </si>
  <si>
    <t>Apple Data Center (Reno NV), (Fort Churchill)</t>
  </si>
  <si>
    <t>Catalina Solar Project 2 (Phase 3)</t>
  </si>
  <si>
    <t>Alamo Solar Project</t>
  </si>
  <si>
    <t>Decatur County Solar Project</t>
  </si>
  <si>
    <t>PSEG Pittsburg Solar Energy Center (Columbia Star / Columbia Solar Energy )</t>
  </si>
  <si>
    <t>Morgans Corner Solar</t>
  </si>
  <si>
    <t>Corcoran 2 (SPS Corcoran West Solar)</t>
  </si>
  <si>
    <t>Pumpjack Solar (1)</t>
  </si>
  <si>
    <t>Wildwood Solar Project (1)</t>
  </si>
  <si>
    <t>Leo/Vega Solar</t>
  </si>
  <si>
    <t>Coronal Lost Hills</t>
  </si>
  <si>
    <t>Shafter Solar</t>
  </si>
  <si>
    <t>Kettleman Solar (Kings Co) / Centaurus</t>
  </si>
  <si>
    <t>NextEra Adelanto Solar Phase 1</t>
  </si>
  <si>
    <t>Shawboro (PV1 / Fresh Air Energy X )</t>
  </si>
  <si>
    <t>Diamond Valley Lake Solar (AP North Lake I)</t>
  </si>
  <si>
    <t>Maricopa West Solar</t>
  </si>
  <si>
    <t>Sierra Solar Greenworks</t>
  </si>
  <si>
    <t>Montgomery Solar</t>
  </si>
  <si>
    <t>Richland Solar Center</t>
  </si>
  <si>
    <t>Holstein Solar</t>
  </si>
  <si>
    <t>Watson Seed Farm PV1 (Fresh Air Energy II)</t>
  </si>
  <si>
    <t>Seville Solar 1</t>
  </si>
  <si>
    <t>Adera Solar</t>
  </si>
  <si>
    <t>Imperial Valley Solar Company (IVSC) 2 (Imperial County Niland)</t>
  </si>
  <si>
    <t>CED Atwell Island West</t>
  </si>
  <si>
    <t>SR Hazlehurst Solar I</t>
  </si>
  <si>
    <t>Kelford Solar (Capital Partners, Phase II, Project A)</t>
  </si>
  <si>
    <t>SKIC 1 (South Kern Industrial Center) Solar (Algonquin or Bakersfield 1)</t>
  </si>
  <si>
    <t>Fayetteville Solar (formerly E I DuPont de Nemours )</t>
  </si>
  <si>
    <t>Hayworth Solar (Redwood: Hayworth)</t>
  </si>
  <si>
    <t>Barilla Solar Project Phase 1-3</t>
  </si>
  <si>
    <t>Fort Benning Solar</t>
  </si>
  <si>
    <t>Seville Solar 2</t>
  </si>
  <si>
    <t>Lost Hills Solar / Blackwell</t>
  </si>
  <si>
    <t>Sandstone Solar Power Plant</t>
  </si>
  <si>
    <t>Eden Solar (formerly Derby, Innovative Solar 34)</t>
  </si>
  <si>
    <t>Pavant Solar 1</t>
  </si>
  <si>
    <t>Hooper Solar (SunPower San Luis Valley Solar or Solar Star III)</t>
  </si>
  <si>
    <t>Red Horse 2</t>
  </si>
  <si>
    <t>58017b</t>
  </si>
  <si>
    <t>Copper Mountain Solar 2 - Phase 2</t>
  </si>
  <si>
    <t>North Star Solar</t>
  </si>
  <si>
    <t>Warsaw Solar Facility (formerly Gantt Farm I)</t>
  </si>
  <si>
    <t>Utah Red Hills Renewable Energy Park (Pelican Solar?)</t>
  </si>
  <si>
    <t>Conetoe (II) Solar</t>
  </si>
  <si>
    <t>Decatur Parkway Solar Project</t>
  </si>
  <si>
    <t>OCI Alamo 5 (Downie Ranch Solar, Texas 5)</t>
  </si>
  <si>
    <t>Quinto Solar PV Project (SSC13, Quinto Farms + Stockton Terminal)</t>
  </si>
  <si>
    <t>Crescent Dunes Solar Energy</t>
  </si>
  <si>
    <t>Copper Mountain Solar 3</t>
  </si>
  <si>
    <t>Solar Star 2/ formerly Antelope Valley Solar Projects</t>
  </si>
  <si>
    <t>Solar Star 1/ formerly Antelope Valley Solar Projects</t>
  </si>
  <si>
    <t>Antelope DSR 2</t>
  </si>
  <si>
    <t>Olive Solar Power Project</t>
  </si>
  <si>
    <t>Perry Solar Facility</t>
  </si>
  <si>
    <t>Sullivan Solar</t>
  </si>
  <si>
    <t>Kokomo Solar Park (Kokomo Solar 1)</t>
  </si>
  <si>
    <t>Cedar Branch Solar Project (Buena Vista)</t>
  </si>
  <si>
    <t>Church Hill Solar Farm</t>
  </si>
  <si>
    <t>Grove Solar Center</t>
  </si>
  <si>
    <t>Pfizer Peapack Solar</t>
  </si>
  <si>
    <t>58655, 58656</t>
  </si>
  <si>
    <t>Waihonu North+South Solar (Honbushin Solar Blessings Park)</t>
  </si>
  <si>
    <t>SR Mavericks</t>
  </si>
  <si>
    <t>Snow Camp Solar</t>
  </si>
  <si>
    <t>Saluda I Solar</t>
  </si>
  <si>
    <t>Howell Solar</t>
  </si>
  <si>
    <t>Raritan Solar</t>
  </si>
  <si>
    <t>PSEG ILR Landfill Solar</t>
  </si>
  <si>
    <t>Beaver Run Solar Farm</t>
  </si>
  <si>
    <t>Florence Solar</t>
  </si>
  <si>
    <t>PSEG Lake County Solar Energy Center (Black Cap Solar II, BC Solar )</t>
  </si>
  <si>
    <t>SR Selmer II (Selmer North)</t>
  </si>
  <si>
    <t>Frankford Solar</t>
  </si>
  <si>
    <t>Delilah Road Landfill (KDC Solar RTC LLC or Seashore Solar)</t>
  </si>
  <si>
    <t>Hyline Solar Center</t>
  </si>
  <si>
    <t>Lumberton Solar</t>
  </si>
  <si>
    <t>Leavenworth Greenworks (Shoreham)</t>
  </si>
  <si>
    <t>Pearblossom Solar Project (Solar Star California, XLIV)</t>
  </si>
  <si>
    <t>Collier (Oregon Solar Land Holding, OSLH)</t>
  </si>
  <si>
    <t>NorWest Energy 2 (NEFF)</t>
  </si>
  <si>
    <t>E W Brown Solar Facility</t>
  </si>
  <si>
    <t>Wye Mills Solar (Wye Mills VNEM)</t>
  </si>
  <si>
    <t>Open Range Solar Center</t>
  </si>
  <si>
    <t>Clear Spring Ranch PV Project</t>
  </si>
  <si>
    <t>Vale Air Solar Center</t>
  </si>
  <si>
    <t>Thunderegg Solar Center</t>
  </si>
  <si>
    <t>Western Antelope Dry Ranch Solar (WADR, Lancaster Choice Energy)</t>
  </si>
  <si>
    <t>Darlington Solar</t>
  </si>
  <si>
    <t>NorthPark Solar</t>
  </si>
  <si>
    <t>Rancho SECO Solar I</t>
  </si>
  <si>
    <t>59819, 63554</t>
  </si>
  <si>
    <t>Mohave Electric At Fort Mohave AZ (Mohave Electric Cooperative at Joy Lane)</t>
  </si>
  <si>
    <t>Barrett PV (BWC Barrett Street, BWC French River+BWC Stillwater River)</t>
  </si>
  <si>
    <t>Victory Solar</t>
  </si>
  <si>
    <t>SR Jenkins Fort Lupton (United Power)</t>
  </si>
  <si>
    <t>Longview Solar (Hebron Solar, LS Worcester Solar)</t>
  </si>
  <si>
    <t>Tropico Solar (Coronal Tulare 2)</t>
  </si>
  <si>
    <t>River Mountains Solar</t>
  </si>
  <si>
    <t>NRG Spencer Community Solar Project (Solterra Monastery, Sja Solar, St Joseph Abbey Community Solar)</t>
  </si>
  <si>
    <t>Williamston Speight Solar</t>
  </si>
  <si>
    <t>CED Ducor 3 (SR Solis Crown)</t>
  </si>
  <si>
    <t>Mocksville Solar Facility</t>
  </si>
  <si>
    <t>Fort Detrick Solar</t>
  </si>
  <si>
    <t>Rincon Solar I</t>
  </si>
  <si>
    <t>Avalon Solar Phase II</t>
  </si>
  <si>
    <t>Selmer I (Selmer North)</t>
  </si>
  <si>
    <t>Scott 1 Solar Farm (Powhatan Solar, Scott Timber Solar)</t>
  </si>
  <si>
    <t>Solar Glynn</t>
  </si>
  <si>
    <t>Rio Bravo Solar Project 2</t>
  </si>
  <si>
    <t>Rio Bravo Solar Project 1</t>
  </si>
  <si>
    <t>Woodland Solar Farm (VA) (Isle of Wight Solar Project)</t>
  </si>
  <si>
    <t>PSEG Meadows Solar Energy Center (Meadows PV1)</t>
  </si>
  <si>
    <t>Butler Solar Farm</t>
  </si>
  <si>
    <t>NRG Solar Oasis</t>
  </si>
  <si>
    <t>Calipatria Solar Farm</t>
  </si>
  <si>
    <t>Kingbird A Solar</t>
  </si>
  <si>
    <t>Kingbird B Solar</t>
  </si>
  <si>
    <t>Central Antelope Dry Ranch C (CADR C)</t>
  </si>
  <si>
    <t>SEPV Mojave West</t>
  </si>
  <si>
    <t>Frontier I Solar</t>
  </si>
  <si>
    <t>Summer Solar of Lancaster (Summer Solar SCPPA)</t>
  </si>
  <si>
    <t>Antelope Big Sky Ranch Solar Facility (ABSR)</t>
  </si>
  <si>
    <t>Nicolis Solar PV Plant (Coronal Tulare 1)</t>
  </si>
  <si>
    <t>North Lancaster Ranch</t>
  </si>
  <si>
    <t>RE Garland A</t>
  </si>
  <si>
    <t>Western Antelope Blue Sky Ranch B (WABSRB)</t>
  </si>
  <si>
    <t>Longboat Solar</t>
  </si>
  <si>
    <t>Whitehouse Solar Farm (Louisa Solar Project, SFAE VA121 PV Project)</t>
  </si>
  <si>
    <t>CED Ducor 1 (SR Solis Vestal Almond)</t>
  </si>
  <si>
    <t>CED Ducor 2 (SR Solis Vestal Herder)</t>
  </si>
  <si>
    <t>CED Ducor 4 (SR Solis Vestal Fireman)</t>
  </si>
  <si>
    <t>Pavant Solar 3</t>
  </si>
  <si>
    <t>Old Midville Solar Project</t>
  </si>
  <si>
    <t>Sulphur Springs</t>
  </si>
  <si>
    <t>Corcoran Solar 3</t>
  </si>
  <si>
    <t>Caprock Solar 1</t>
  </si>
  <si>
    <t>Red Horse 3</t>
  </si>
  <si>
    <t>Fort Stewart Solar Facility</t>
  </si>
  <si>
    <t>Fort Gordon Solar Facility</t>
  </si>
  <si>
    <t>PSEG San Isabel Solar</t>
  </si>
  <si>
    <t>King's Bay Solar Facility (Naval Submarine Base (SUBASE))</t>
  </si>
  <si>
    <t>Pawpaw Solar Plant</t>
  </si>
  <si>
    <t>PSEG Rawhide Flats Solar Energy Center (Bison Solar, Larimer Solar)</t>
  </si>
  <si>
    <t>Innovative Solar 43</t>
  </si>
  <si>
    <t>Elm City Solar Facility (formerly Nan Solar Center)</t>
  </si>
  <si>
    <t>Idaho Solar 1 (Boise Solar Farm)</t>
  </si>
  <si>
    <t>Elevation Solar C</t>
  </si>
  <si>
    <t>PSEG Pavant 2</t>
  </si>
  <si>
    <t>Apple Bonnybrooke Solar</t>
  </si>
  <si>
    <t>Antelope DSR 1</t>
  </si>
  <si>
    <t>Beacon Solar 4 ( Hecate Energy Beacon 4 Photovoltaic Project)</t>
  </si>
  <si>
    <t>Granite Mountain Solar West (Three Cedars)</t>
  </si>
  <si>
    <t>Live Oak Solar</t>
  </si>
  <si>
    <t>SR Hazlehurst Solar II</t>
  </si>
  <si>
    <t>TID Solar Generating Station (Golden Fields Solar I , Rosamond West Solar Project II)</t>
  </si>
  <si>
    <t>Stanford Solar Generating Station (Solar Star California  XLI  ,Rosamond West Solar Project I)</t>
  </si>
  <si>
    <t>Beacon Solar 3 ( Hecate Energy Beacon 3 Photovoltaic Project)</t>
  </si>
  <si>
    <t>Five Points Solar Park</t>
  </si>
  <si>
    <t>Summit Farms Solar (Phase 1)</t>
  </si>
  <si>
    <t>RE Barren Ridge 1 / RE Cinco Solar Project (Apollo Solar Project?)</t>
  </si>
  <si>
    <t>Roswell Solar</t>
  </si>
  <si>
    <t>Chaves County Solar I</t>
  </si>
  <si>
    <t>FPL Babcock Ranch Solar Energy Center</t>
  </si>
  <si>
    <t>FPL Citrus Solar Energy Center</t>
  </si>
  <si>
    <t>FPL Manatee Solar Energy Center</t>
  </si>
  <si>
    <t>Rutherford Farm</t>
  </si>
  <si>
    <t>River Bend Solar (AL)</t>
  </si>
  <si>
    <t>RE Astoria 2</t>
  </si>
  <si>
    <t>White Oak Solar</t>
  </si>
  <si>
    <t>Hope Mills Solar (Innovative Solar 46)</t>
  </si>
  <si>
    <t>Granite Mountain Solar East (Three Cedars)</t>
  </si>
  <si>
    <t>Enterprise Solar Plant (Four Brothers)</t>
  </si>
  <si>
    <t>Amazon Solar Farm US East 1 (EIA: Eastern Shore Solar, Ventyx: Oak Hall Solar, Dominion: Solar Alliance with AWS, Amazon: Amazon Solar Farm US East 1)</t>
  </si>
  <si>
    <t>Grand View Solar Two</t>
  </si>
  <si>
    <t>Three Peaks Power Plant</t>
  </si>
  <si>
    <t>Iron Springs Solar (Three Cedars)</t>
  </si>
  <si>
    <t>Escalante Solar I (Four Brothers)</t>
  </si>
  <si>
    <t>Escalante Solar II (Four Brothers)</t>
  </si>
  <si>
    <t>Escalante Solar III (Four Brothers)</t>
  </si>
  <si>
    <t>Solverde 1 Solar Facility</t>
  </si>
  <si>
    <t>Copper Mountain Solar 4</t>
  </si>
  <si>
    <t>RE Mustang Solar</t>
  </si>
  <si>
    <t>Lithium iron phosphate</t>
  </si>
  <si>
    <t>North Star Solar Project</t>
  </si>
  <si>
    <t>RE Astoria 1</t>
  </si>
  <si>
    <t>Boulder Solar Project 1</t>
  </si>
  <si>
    <t>Mesquite Solar 2</t>
  </si>
  <si>
    <t>White Pine Solar</t>
  </si>
  <si>
    <t>Henrietta Solar Project</t>
  </si>
  <si>
    <t>Butler Solar Project 103</t>
  </si>
  <si>
    <t>Springbok Solar Farm 1</t>
  </si>
  <si>
    <t>NextEra Blythe Solar I (110)</t>
  </si>
  <si>
    <t>OCI Alamo 7 Solar</t>
  </si>
  <si>
    <t>Comanche Solar</t>
  </si>
  <si>
    <t>NextEra Blythe Solar II (125)</t>
  </si>
  <si>
    <t>Taylor County Solar (Sandhills Solar Facility)</t>
  </si>
  <si>
    <t>(Tenaska) Imperial Solar Energy Center West (Csolar IV West)</t>
  </si>
  <si>
    <t>Mesquite Solar 3</t>
  </si>
  <si>
    <t>Springbok Solar Farm 2 (Fremont Solar)</t>
  </si>
  <si>
    <t>RE Roserock</t>
  </si>
  <si>
    <t>RE Garland</t>
  </si>
  <si>
    <t>RE Tranquility Solar</t>
  </si>
  <si>
    <t>Silver State South Solar Project 1-8</t>
  </si>
  <si>
    <t>Moapa Southern Paiute (Moapa Solar Project)</t>
  </si>
  <si>
    <t>McCoy Solar Energy Project (1-8) Phase I</t>
  </si>
  <si>
    <t>Stateline Solar (1-7) (Desert Stateline)</t>
  </si>
  <si>
    <t>Mt. Tom Solar Project Hybrid</t>
  </si>
  <si>
    <t>IMPA Anderson 1 Solar Project</t>
  </si>
  <si>
    <t>Aloha Solar Energy Fund 1 PK1</t>
  </si>
  <si>
    <t>Cyril</t>
  </si>
  <si>
    <t>Whitesboro Solar</t>
  </si>
  <si>
    <t>Whitesboro Solar II</t>
  </si>
  <si>
    <t>North Gainesville Solar</t>
  </si>
  <si>
    <t>Bakersfield PV 1</t>
  </si>
  <si>
    <t>Marlin Solar</t>
  </si>
  <si>
    <t>Highway 56 Solar (not the West Moore Sherman project coming in 2018)</t>
  </si>
  <si>
    <t>Clipperton Holdings</t>
  </si>
  <si>
    <t>Barnwell Solar</t>
  </si>
  <si>
    <t>Aurora Eastwood Solar</t>
  </si>
  <si>
    <t>Aurora West Faribault Solar</t>
  </si>
  <si>
    <t>Kearney NPPD Solar Project</t>
  </si>
  <si>
    <t>East Acres Solar NG</t>
  </si>
  <si>
    <t>Aurora Annandale Solar</t>
  </si>
  <si>
    <t>Monroe County Sites C, D, &amp; E</t>
  </si>
  <si>
    <t>Aurora Chisago Solar</t>
  </si>
  <si>
    <t>Aurora Dodge Center Solar</t>
  </si>
  <si>
    <t>Worcester Landfill</t>
  </si>
  <si>
    <t>Hampton Solar I</t>
  </si>
  <si>
    <t>SCDA Solar 1 (Sacramento Airport PV) has North and East site</t>
  </si>
  <si>
    <t>AEP Jacksonville Solar Project (Northwest Jacksonville Solar Partners, Nwjax)</t>
  </si>
  <si>
    <t>MMPA Tatanka Wi Solar (Buffalo Solar Project)</t>
  </si>
  <si>
    <t>ANAD Solar Array (Army) (Anniston)</t>
  </si>
  <si>
    <t>Aurora Lake Pulaski Solar</t>
  </si>
  <si>
    <t>Nixa Solar Farm</t>
  </si>
  <si>
    <t>Woodline Solar</t>
  </si>
  <si>
    <t>IMPA Anderson 2 Solar Project</t>
  </si>
  <si>
    <t>Odyssey Solar (Phase 1)</t>
  </si>
  <si>
    <t>Haley Solar</t>
  </si>
  <si>
    <t>Spartan</t>
  </si>
  <si>
    <t>Aurora West Waconia Solar</t>
  </si>
  <si>
    <t>Cooperative Solar One</t>
  </si>
  <si>
    <t>Pemberton Road I (McGuire-Dix-Lakehurst Base)</t>
  </si>
  <si>
    <t>Pemberton Road II (McGuire-Dix-Lakehurst Base)</t>
  </si>
  <si>
    <t>Suwannee Solar Energy Facility</t>
  </si>
  <si>
    <t>Aspiration G</t>
  </si>
  <si>
    <t>Baker Point (Frederick Road Solar)</t>
  </si>
  <si>
    <t>PSEG West Babylon Solar Center (SL Babylon)</t>
  </si>
  <si>
    <t>Tumbleweed Solar (Ventyx: Jeans Solar Park)</t>
  </si>
  <si>
    <t>Eagle Point Solar</t>
  </si>
  <si>
    <t>TPE Whitney Solar, LLC (United Community Solar Plant)</t>
  </si>
  <si>
    <t>Pittsfield Solar LLC</t>
  </si>
  <si>
    <t>Redstone Arsenal</t>
  </si>
  <si>
    <t>SKIC 2 (South Kern Industrial Center, Algonquin SKIC 10 Solar, Bakersfield 2)</t>
  </si>
  <si>
    <t>Jackson Solar Farm (Wilson)</t>
  </si>
  <si>
    <t>Wilson Solar Farm 7</t>
  </si>
  <si>
    <t>Wilson Solar Farm 4</t>
  </si>
  <si>
    <t>Wilson Solar Farm 3</t>
  </si>
  <si>
    <t>Wilson Solar Farm 6</t>
  </si>
  <si>
    <t>Wilson Solar Farm 5</t>
  </si>
  <si>
    <t>Aurora Albany Solar</t>
  </si>
  <si>
    <t>Aurora Paynesville Solar</t>
  </si>
  <si>
    <t>Aurora Waseca Solar</t>
  </si>
  <si>
    <t>Ridgeland Solar Farm I</t>
  </si>
  <si>
    <t>Double Tollgate Solar Project (Clarke County Solar)</t>
  </si>
  <si>
    <t>Facebook 1 Solar Energy Center (Los Lunas 1)</t>
  </si>
  <si>
    <t>OR Solar 3 (Turkey Hill)</t>
  </si>
  <si>
    <t>OR Solar 6 (Lakeview)</t>
  </si>
  <si>
    <t>Leon Solar</t>
  </si>
  <si>
    <t>Whitewright Solar</t>
  </si>
  <si>
    <t>St Matthews Solar</t>
  </si>
  <si>
    <t>Estill Solar II</t>
  </si>
  <si>
    <t>Southern Current One</t>
  </si>
  <si>
    <t>Marin Clean Energy Solar One (Richmond Solar Project)</t>
  </si>
  <si>
    <t>Fort Rucker Solar</t>
  </si>
  <si>
    <t>Cyrq Patua Solar Project (Patua Geothermal Project Phase 1A, Patua Acquisition Project)</t>
  </si>
  <si>
    <t>PV+Geothermal</t>
  </si>
  <si>
    <t>Camp Ripley Solar</t>
  </si>
  <si>
    <t>Champion Solar (Phase 3)</t>
  </si>
  <si>
    <t>Swamp Fox Solar (Phase 2)</t>
  </si>
  <si>
    <t>Portal Ridge Solar C</t>
  </si>
  <si>
    <t>KIUC Solar City Project (Kapaia PV+storage)</t>
  </si>
  <si>
    <t>Dix Solar (McGuire-Dix-Lakehurst Base)</t>
  </si>
  <si>
    <t>Turkey Creek PV1</t>
  </si>
  <si>
    <t>MDU / NVSS-II</t>
  </si>
  <si>
    <t>Sunray 3 (previously SEGS I)</t>
  </si>
  <si>
    <t>Valley Electric Association Community Solar Project (Pahrump Community Solar Project, NVSS-II)</t>
  </si>
  <si>
    <t>Wildwood Solar II</t>
  </si>
  <si>
    <t>Wildberry</t>
  </si>
  <si>
    <t>Fort Phantom</t>
  </si>
  <si>
    <t>CED Avenal</t>
  </si>
  <si>
    <t>American Legion PV 1 (Fresh Air Energy XIX)</t>
  </si>
  <si>
    <t>SR Providence Solar Center</t>
  </si>
  <si>
    <t>SR Platteville Solar Farm (Platte Solar Farm)</t>
  </si>
  <si>
    <t>PSEG Sunflower Solar</t>
  </si>
  <si>
    <t>NSA Crane Solar Project</t>
  </si>
  <si>
    <t>NAS Oceana Solar</t>
  </si>
  <si>
    <t>Big Bend Solar (FL)</t>
  </si>
  <si>
    <t>PV+Storage+Fossil</t>
  </si>
  <si>
    <t>Ayrshire</t>
  </si>
  <si>
    <t>Lapeer Solar Project II (Turill Array)</t>
  </si>
  <si>
    <t>Amazon Solar Farm US East 2 (Buckingham Solar)</t>
  </si>
  <si>
    <t>Vaughn Creek PV1 (Fresh Air Energy XXV)</t>
  </si>
  <si>
    <t>Apache Solar 1</t>
  </si>
  <si>
    <t>Bowling Green Solar</t>
  </si>
  <si>
    <t>CED Oro Loma (SR Solis Oro Loma Solar)</t>
  </si>
  <si>
    <t>Portal Ridge Solar B</t>
  </si>
  <si>
    <t>Murphy Flat Power</t>
  </si>
  <si>
    <t>Mountain Home Solar (Mt Home Solar I)</t>
  </si>
  <si>
    <t>Simco Solar (Simcoe Solar)</t>
  </si>
  <si>
    <t>American Falls Solar II</t>
  </si>
  <si>
    <t>American Falls Solar I</t>
  </si>
  <si>
    <t>Orchard Ranch Solar</t>
  </si>
  <si>
    <t>Whitney Point Solar Energy Center</t>
  </si>
  <si>
    <t>Westside Solar Energy Center (Nextera Westside PV)</t>
  </si>
  <si>
    <t>Sunray 2 (previously SEGS II)</t>
  </si>
  <si>
    <t>Giffen Solar Park</t>
  </si>
  <si>
    <t>Jacumba Solar Farm</t>
  </si>
  <si>
    <t>Remington Solar Facility</t>
  </si>
  <si>
    <t>Hecate Energy Cherrydale</t>
  </si>
  <si>
    <t>Amazon Solar Farm US East 4 (Sappony Solar)</t>
  </si>
  <si>
    <t>Bayshore Solar A</t>
  </si>
  <si>
    <t>Bayshore Solar B</t>
  </si>
  <si>
    <t>Bayshore Solar C</t>
  </si>
  <si>
    <t>Tallahassee Airport 1 (CoTAL, City of Tallahassee Solar Farm, Tallahassee Solar 1)</t>
  </si>
  <si>
    <t>Cameron I Solar</t>
  </si>
  <si>
    <t>Hampton Solar 2</t>
  </si>
  <si>
    <t>Amazon Solar Farm US East 3 (Correctional Solar)</t>
  </si>
  <si>
    <t>Essex Solar Center</t>
  </si>
  <si>
    <t>Redwood 4 Solar Farm</t>
  </si>
  <si>
    <t>Amazon Solar Farm US East 5 (Scott 2)</t>
  </si>
  <si>
    <t>PSEG Cork Oak Solar</t>
  </si>
  <si>
    <t>Estill Solar I</t>
  </si>
  <si>
    <t>Vandenberg Solar Project (Vandenberg AFB)</t>
  </si>
  <si>
    <t>NRG Solar Blythe II (Cisco)</t>
  </si>
  <si>
    <t>61268a</t>
  </si>
  <si>
    <t>Kayenta Solar 1</t>
  </si>
  <si>
    <t>EE Waianae Solar Project (Waianae Solar)</t>
  </si>
  <si>
    <t>Alta Luna</t>
  </si>
  <si>
    <t>Lapeer Solar Project I (Demille Array)</t>
  </si>
  <si>
    <t>Midway Solar Farm II</t>
  </si>
  <si>
    <t>Gulf Coast Solar Center 1 (Eglin AFB)</t>
  </si>
  <si>
    <t>Innovative Solar 31 (NC-31)</t>
  </si>
  <si>
    <t>Innovative Solar 47 (NC-47)</t>
  </si>
  <si>
    <t>Beacon Solar 5</t>
  </si>
  <si>
    <t>Red Rock (AZ)</t>
  </si>
  <si>
    <t>Gulf Coast Solar Center 2 (NAS Whiting Field, NOLF Holley)</t>
  </si>
  <si>
    <t>Cuyama Solar</t>
  </si>
  <si>
    <t>Beacon Solar 2</t>
  </si>
  <si>
    <t>Boulder Solar Project 2</t>
  </si>
  <si>
    <t>Luning Solar Energy Center</t>
  </si>
  <si>
    <t>Solaire Holman 1</t>
  </si>
  <si>
    <t>Gulf Coast Solar Center 3 (NAS Pensicola, NOLF Saufley Field)</t>
  </si>
  <si>
    <t>Pearl Solar</t>
  </si>
  <si>
    <t>Bladen Solar</t>
  </si>
  <si>
    <t>Bullock Solar</t>
  </si>
  <si>
    <t>Hattiesburg Solar Farm</t>
  </si>
  <si>
    <t>Sumrall I Solar Farm (MS Solar 2)</t>
  </si>
  <si>
    <t>Sumrall II Solar Farm (MS Solar 3)</t>
  </si>
  <si>
    <t>Beacon Solar 1 (Hecate Energy Beacon 1 Photovoltaic Project)</t>
  </si>
  <si>
    <t>Gala Solar Power Plant (Solar Star Oregon II)</t>
  </si>
  <si>
    <t>Monroe Solar Facility (Rocky River Solar)</t>
  </si>
  <si>
    <t>Ranchland Solar (Summit Farms Solar Phase 2)</t>
  </si>
  <si>
    <t>Marshall Solar Project</t>
  </si>
  <si>
    <t>Shoe Creek Solar</t>
  </si>
  <si>
    <t>Innovative Solar 42</t>
  </si>
  <si>
    <t>Moffett Solar Project (Solvay Solar Energy Facility, Jasper Solar 1)</t>
  </si>
  <si>
    <t>Innovative Solar 37 (IS 37)</t>
  </si>
  <si>
    <t>Playa Solar 1 (Switch Station 1)</t>
  </si>
  <si>
    <t>AL Solar (LaFayette Solar Farm, Alabama Solar A)</t>
  </si>
  <si>
    <t>Playa Solar 2 (Switch Station 2)</t>
  </si>
  <si>
    <t>Lamesa Solar Facility</t>
  </si>
  <si>
    <t>Amazon Solar Farm US East 6 (Southampton Solar )</t>
  </si>
  <si>
    <t>OCI Alamo 6 Solar</t>
  </si>
  <si>
    <t>East Pecos Solar</t>
  </si>
  <si>
    <t>California Flats Solar 1</t>
  </si>
  <si>
    <t>CED Upton County Solar 1</t>
  </si>
  <si>
    <t>Middleton Solar Park</t>
  </si>
  <si>
    <t>Holloman Atlas Solar Array</t>
  </si>
  <si>
    <t>Kentuck Solar Project</t>
  </si>
  <si>
    <t>NorWest Energy 9 (Pendleton)</t>
  </si>
  <si>
    <t>Woodleaf Solar Facility</t>
  </si>
  <si>
    <t>SCE&amp;G Springfield Community Solar</t>
  </si>
  <si>
    <t>Athens MN CONX (Ventyx: Connexus Energy (Athens))</t>
  </si>
  <si>
    <t>Bartow Solar Energy</t>
  </si>
  <si>
    <t>Gaston Solar II</t>
  </si>
  <si>
    <t>Springfield Solar Project (near McGuir-Dix-Lakehurst Base)</t>
  </si>
  <si>
    <t>IMPA Richmond 2 Solar Project</t>
  </si>
  <si>
    <t>GE 19th Hole</t>
  </si>
  <si>
    <t>OR Solar 5 (Merrill Solar Facility)</t>
  </si>
  <si>
    <t>City of Gallup Solar</t>
  </si>
  <si>
    <t>SCE&amp;G Nimitz Community Solar</t>
  </si>
  <si>
    <t>Bly Solar Center</t>
  </si>
  <si>
    <t>Delta Solar Power I (DSP-I, Delta Solar Power Project)</t>
  </si>
  <si>
    <t>Raritan Solar Project</t>
  </si>
  <si>
    <t xml:space="preserve">Independence II Solar Farm (IPL2, Bundschu) </t>
  </si>
  <si>
    <t>Old Bridge Solar Farm</t>
  </si>
  <si>
    <t>Quakertown Solar Project (Quakertown Farms)</t>
  </si>
  <si>
    <t>Chiloquin Solar Park</t>
  </si>
  <si>
    <t>Covington Solar Farm</t>
  </si>
  <si>
    <t>Facebook 2 Solar Energy Center (Los Lunas 2)</t>
  </si>
  <si>
    <t>OR Solar 8 (Dairy Solar Facility)</t>
  </si>
  <si>
    <t>Facebook 3 Solar Energy Center (Los Lunas 3)</t>
  </si>
  <si>
    <t>New Road Solar</t>
  </si>
  <si>
    <t>Adams Solar Center</t>
  </si>
  <si>
    <t>Wy'East Solar</t>
  </si>
  <si>
    <t>Elbe Solar Center</t>
  </si>
  <si>
    <t>Bear Creek Solar Center</t>
  </si>
  <si>
    <t>Sterling Solar (TX)</t>
  </si>
  <si>
    <t>Eddy Solar II</t>
  </si>
  <si>
    <t>Bronson Solar</t>
  </si>
  <si>
    <t>Bovine Solar (Green Mountain Energy Gable Solar Park)</t>
  </si>
  <si>
    <t>Chisum Solar</t>
  </si>
  <si>
    <t>DSM Nutritional Products Solar</t>
  </si>
  <si>
    <t>Gaston Solar I</t>
  </si>
  <si>
    <t>Annapolis Solar Park (Landfill)</t>
  </si>
  <si>
    <t>UVA Puller Solar Facility</t>
  </si>
  <si>
    <t>Latitude Solar Center</t>
  </si>
  <si>
    <t>Delta Solar Power II (DSP-II A+B, Delta Solar Power Project)</t>
  </si>
  <si>
    <t>SR Cumberland Solar Project</t>
  </si>
  <si>
    <t>UVA Hollyfield Solar Project</t>
  </si>
  <si>
    <t>San Joaquin Solar (Summer Wheat Solar Farm, SJ1A)</t>
  </si>
  <si>
    <t>Adams Nielson Solar</t>
  </si>
  <si>
    <t>Coolidge Solar 1 (Coolidge Solar Ranger)</t>
  </si>
  <si>
    <t>Pinal Central Solar Energy Center</t>
  </si>
  <si>
    <t>AES Lawai Solar and Energy Storage Project</t>
  </si>
  <si>
    <t>RE Gaskell West 1</t>
  </si>
  <si>
    <t>Fusion Solar Center</t>
  </si>
  <si>
    <t>Stillwater Solar PV II- Geothermal, CSP (Wynn Solar Facility)</t>
  </si>
  <si>
    <t>Midway Solar Farm III (Greenbacker, 97WI)</t>
  </si>
  <si>
    <t>Woods Hill Solar</t>
  </si>
  <si>
    <t>Montross Solar Facility</t>
  </si>
  <si>
    <t>Shoreham Solar Commons (Tallgrass Solar)</t>
  </si>
  <si>
    <t>Bluebell Solar I (Capricorn Ridge Solar)</t>
  </si>
  <si>
    <t>Marine Corps Logistics Base Solar (MCLB Albany)</t>
  </si>
  <si>
    <t>Innovative Solar 67</t>
  </si>
  <si>
    <t>Peony Solar</t>
  </si>
  <si>
    <t>Gray Hawk Solar</t>
  </si>
  <si>
    <t>Midway Solar Farm I  (83WI 8ME)</t>
  </si>
  <si>
    <t>Project Ivory Solar (Lamesa Solar B/II)</t>
  </si>
  <si>
    <t>Titan Solar (NER Deer Trail Titan Solar Energy Center, NOT Hunter Solar)</t>
  </si>
  <si>
    <t>Innovative Solar 54</t>
  </si>
  <si>
    <t>Brantley Farm Solar</t>
  </si>
  <si>
    <t>Fox Creek Solar Farm</t>
  </si>
  <si>
    <t>Citrus Ridge Solar (Disney, FL Solar 5)</t>
  </si>
  <si>
    <t>Buckleberry Solar</t>
  </si>
  <si>
    <t>SR Millington Solar Farm (NSA Mid-South Solar)</t>
  </si>
  <si>
    <t>FPL Indian River Solar Energy Center</t>
  </si>
  <si>
    <t>FPL Wildflower Solar Energy Center</t>
  </si>
  <si>
    <t>FPL Horizon Solar Energy Center</t>
  </si>
  <si>
    <t>FPL Coral Farms Solar Energy Center</t>
  </si>
  <si>
    <t>FPL Loggerhead Solar Energy Center</t>
  </si>
  <si>
    <t>FPL Barefoot Bay Solar Energy Center</t>
  </si>
  <si>
    <t>FPL Hammock Solar Energy Center</t>
  </si>
  <si>
    <t>FPL Blue Cypress Solar Energy Center</t>
  </si>
  <si>
    <t>NC 102 Project (Mc Bride Place Energy NC)</t>
  </si>
  <si>
    <t>ColGreen North Shore Solar Farm</t>
  </si>
  <si>
    <t>Hamilton Solar Power Plant</t>
  </si>
  <si>
    <t>Pecan Solar (Bethel Church Road Solar Power Plant)</t>
  </si>
  <si>
    <t>Great Bay Solar 1 (Great Bay Energy Center)</t>
  </si>
  <si>
    <t>Sweetwater Solar (Green River Project)</t>
  </si>
  <si>
    <t>Aulander Holloman Solar</t>
  </si>
  <si>
    <t>Stuttgart Solar Energy Center</t>
  </si>
  <si>
    <t>CED Wistaria Ranch Solar</t>
  </si>
  <si>
    <t>Antelope Expansion 2</t>
  </si>
  <si>
    <t>CED Panoche Valley Solar Project</t>
  </si>
  <si>
    <t>Buckthorn Solar 1 (Riggins Solar)</t>
  </si>
  <si>
    <t>Castle Gap Solar (Upton 2 Solar Power Plant)</t>
  </si>
  <si>
    <t>Midway Solar - TX (McCamey, Waymark Solar)</t>
  </si>
  <si>
    <t>Great Valley Solar 1-4 (Tranquility 8)</t>
  </si>
  <si>
    <t>Mount Signal Solar Farm 3 (MS3)</t>
  </si>
  <si>
    <t>Westside Wastewater Treatment Plant Hybrid</t>
  </si>
  <si>
    <t>Noland Wastewater Treatment Plant Hybrid</t>
  </si>
  <si>
    <t>GMP Solar/Storage-Ferrisburgh Hybrid</t>
  </si>
  <si>
    <t>GMP Solar/Storage-Milton Hybrid</t>
  </si>
  <si>
    <t>Happy Hollow CSG Hybrid</t>
  </si>
  <si>
    <t>Imeson Solar (SunPort Solar)</t>
  </si>
  <si>
    <t>Commerce Solar</t>
  </si>
  <si>
    <t>RT 52 Walden Solar 1 Hybrid</t>
  </si>
  <si>
    <t>Southwick Solar PV</t>
  </si>
  <si>
    <t>Synergen Panorama CSG aka Panorama Solar Electric Facility</t>
  </si>
  <si>
    <t>Griffin Solar</t>
  </si>
  <si>
    <t>Tipton Solar Park</t>
  </si>
  <si>
    <t>IFF Union Beach Solar Project</t>
  </si>
  <si>
    <t xml:space="preserve">NorWest Energy 4 aka Bonanza </t>
  </si>
  <si>
    <t>Newfield Community Solar</t>
  </si>
  <si>
    <t>City of Pratt Solar (Pratt Solar Farm)</t>
  </si>
  <si>
    <t>Centinela State Prison</t>
  </si>
  <si>
    <t>Calipatria State Prison</t>
  </si>
  <si>
    <t>DG AMP Wadsworth 1048</t>
  </si>
  <si>
    <t>IMPA Richmond 3 Solar Park</t>
  </si>
  <si>
    <t>Milford Solar Farm (NJ)</t>
  </si>
  <si>
    <t>Lampwick</t>
  </si>
  <si>
    <t>Gateway Solar</t>
  </si>
  <si>
    <t>HL Solar/Lassen</t>
  </si>
  <si>
    <t>McCullough Road Solar Farm</t>
  </si>
  <si>
    <t>IMPA Crawfordsville 2 Solar Park</t>
  </si>
  <si>
    <t>IBM Solar</t>
  </si>
  <si>
    <t>Diamond Solar II</t>
  </si>
  <si>
    <t>KDC Solar PR1 (Six Flags Adventure Solar)</t>
  </si>
  <si>
    <t>Alexis Solar (GMP Azure Solar Park)</t>
  </si>
  <si>
    <t>Starvation (aka Starvation Ridge?)</t>
  </si>
  <si>
    <t>Vista Solar Energy Center</t>
  </si>
  <si>
    <t>Cinnaminson Landfill Solar</t>
  </si>
  <si>
    <t>Cascade Solar (TX)</t>
  </si>
  <si>
    <t>Rio De Oro Solar Energy Center</t>
  </si>
  <si>
    <t>Mars Solar</t>
  </si>
  <si>
    <t>Hope Farm Solar</t>
  </si>
  <si>
    <t>San Miguel I Solar Energy Center</t>
  </si>
  <si>
    <t>San Miguel II Solar Energy Center</t>
  </si>
  <si>
    <t>Turquoise Liberty Solar (Turquoise 1)</t>
  </si>
  <si>
    <t>Rio Rancho Solar Energy Center</t>
  </si>
  <si>
    <t>Everett PV1</t>
  </si>
  <si>
    <t>Garrett Solar (PSEG Lake County Solar Energy Center, FKA Lakeview Airport 10 Solar)</t>
  </si>
  <si>
    <t>Rankin Solar Center</t>
  </si>
  <si>
    <t>Cherry Blossom Solar</t>
  </si>
  <si>
    <t>Pennsauken Brownfield Solar</t>
  </si>
  <si>
    <t>DG AMP Solar Piqua Manier</t>
  </si>
  <si>
    <t>Whitetail Solar 1 (Roxbury Solar)</t>
  </si>
  <si>
    <t>Alton Road Solar (Southern Sky Renewable Energy RI-Alton Rd-Hopkinton)</t>
  </si>
  <si>
    <t>Lanikuhana Solar (Mililani II)</t>
  </si>
  <si>
    <t>Pasto Solar</t>
  </si>
  <si>
    <t>Gold Meadow Farms</t>
  </si>
  <si>
    <t>Two Mile Desert Project aka Hertford Solar</t>
  </si>
  <si>
    <t>Ellis Solar (North+South)</t>
  </si>
  <si>
    <t>Blackwell Solar Park</t>
  </si>
  <si>
    <t>Blackville Solar II</t>
  </si>
  <si>
    <t>Riverhead Solar Farm</t>
  </si>
  <si>
    <t>Antelope DSR 3</t>
  </si>
  <si>
    <t>West Loch Solar One</t>
  </si>
  <si>
    <t>North Halifax</t>
  </si>
  <si>
    <t>Five Forks Solar</t>
  </si>
  <si>
    <t>Windhub Solar A</t>
  </si>
  <si>
    <t>University Solar, LLC</t>
  </si>
  <si>
    <t>DWW Solar ll (aka Tobacco Valley Solar)</t>
  </si>
  <si>
    <t>61268b</t>
  </si>
  <si>
    <t>Kayenta Solar 2</t>
  </si>
  <si>
    <t>Citizens Imperial Solar</t>
  </si>
  <si>
    <t>Grazing Yak Solar</t>
  </si>
  <si>
    <t>SR Hazlehurst III</t>
  </si>
  <si>
    <t>Tallahassee Solar 2 (FL Solar 4)</t>
  </si>
  <si>
    <t>Lake Placid Solar Power Plant</t>
  </si>
  <si>
    <t>Waipio Solar (Waiwa PV)</t>
  </si>
  <si>
    <t>Airport Solar</t>
  </si>
  <si>
    <t>Kawailoa Solar</t>
  </si>
  <si>
    <t>Britton Solar Energy Center</t>
  </si>
  <si>
    <t>SR Meridian III</t>
  </si>
  <si>
    <t>Sage Solar I-III</t>
  </si>
  <si>
    <t>Crooked Run</t>
  </si>
  <si>
    <t>Seabrook Solar</t>
  </si>
  <si>
    <t>FPL Sunshine Gateway Solar Energy Center</t>
  </si>
  <si>
    <t>FPL Interstate Solar Energy Center</t>
  </si>
  <si>
    <t>FPL Pioneer Trail Solar Energy Center</t>
  </si>
  <si>
    <t>FPL Miami Dade Solar Energy Center</t>
  </si>
  <si>
    <t>Palmetto Plains Solar Project</t>
  </si>
  <si>
    <t>Shaw Creek Solar</t>
  </si>
  <si>
    <t>Trenton Solar Power Plant</t>
  </si>
  <si>
    <t>Wilkinson Solar</t>
  </si>
  <si>
    <t>Springbok 3 Solar Farm</t>
  </si>
  <si>
    <t>Willow Springs Solar</t>
  </si>
  <si>
    <t>Techren Solar I</t>
  </si>
  <si>
    <t>San Pablo Raceway</t>
  </si>
  <si>
    <t>West of the Pecos Solar</t>
  </si>
  <si>
    <t>Sunshine Valley Solar</t>
  </si>
  <si>
    <t>Lapetus 2 (second phase)</t>
  </si>
  <si>
    <t>SR Arlington II (Bancroft Station Solar Farm)</t>
  </si>
  <si>
    <t>Valentine Solar</t>
  </si>
  <si>
    <t>Dougherty County Solar</t>
  </si>
  <si>
    <t>California Flats Solar 2 (CA Flats Solar 150)</t>
  </si>
  <si>
    <t>North Rosamond Solar</t>
  </si>
  <si>
    <t>Quitman Solar</t>
  </si>
  <si>
    <t>Techren Solar II</t>
  </si>
  <si>
    <t>Wright Solar Park</t>
  </si>
  <si>
    <t>Phoebe Solar</t>
  </si>
  <si>
    <t>Finchville Solar Hybrid CSG</t>
  </si>
  <si>
    <t>Breckenridge Solar</t>
  </si>
  <si>
    <t>Owlville Creek Solar</t>
  </si>
  <si>
    <t>Owlville Creek Solar 2</t>
  </si>
  <si>
    <t>Lansing Renewables, LLC</t>
  </si>
  <si>
    <t>Choctaw Nation Solar Farm</t>
  </si>
  <si>
    <t>Chickasaw Nation Solar Farm</t>
  </si>
  <si>
    <t>Middleton Municipal Airport Solar (Morey Field)</t>
  </si>
  <si>
    <t>Blue Star (Part of Phoenix Solar Portfolio)</t>
  </si>
  <si>
    <t>SR Rattlesnake II (Rattlesnake II Solar Farm)</t>
  </si>
  <si>
    <t>Denmark Solar</t>
  </si>
  <si>
    <t>Solvay Solar (West Deptford Solar Farm)</t>
  </si>
  <si>
    <t>Omtanke Solar</t>
  </si>
  <si>
    <t>Hopkins Hill CSG</t>
  </si>
  <si>
    <t>Stony Brook</t>
  </si>
  <si>
    <t>Troupsburg</t>
  </si>
  <si>
    <t>Cardinal Solar</t>
  </si>
  <si>
    <t>IMPA Richmond 4 Solar Park</t>
  </si>
  <si>
    <t>IMPA Scottsburg Solar Park</t>
  </si>
  <si>
    <t>Blackville Solar Farm, LLC</t>
  </si>
  <si>
    <t>Pohatcong Solar Farm</t>
  </si>
  <si>
    <t>Sierra Pacific Industries (2042-RD)</t>
  </si>
  <si>
    <t>Franklin Solar</t>
  </si>
  <si>
    <t>HWY 158 PV</t>
  </si>
  <si>
    <t>Dane County Airport Solar</t>
  </si>
  <si>
    <t>Lakehurst Solar</t>
  </si>
  <si>
    <t>IMPA Crawfordsville 5 Solar Park</t>
  </si>
  <si>
    <t>Midway Green Solar</t>
  </si>
  <si>
    <t>Fort Rock Solar I (Obsidian Solar Energy Center)</t>
  </si>
  <si>
    <t>PA Solar Park II</t>
  </si>
  <si>
    <t>Firwood Solar</t>
  </si>
  <si>
    <t xml:space="preserve">Duus Solar (Pollinator Solar) </t>
  </si>
  <si>
    <t>Fort Rock IV (Obsidian Solar Energy Center)</t>
  </si>
  <si>
    <t>West Hines Solar I</t>
  </si>
  <si>
    <t>Alkali Solar</t>
  </si>
  <si>
    <t>Rock Garden Solar</t>
  </si>
  <si>
    <t>Suntex Solar</t>
  </si>
  <si>
    <t>Riley</t>
  </si>
  <si>
    <t>OR Solar 2 (Agate Bay Solar)</t>
  </si>
  <si>
    <t>Solar Hagerstown (aka Holcim Hagerstown)</t>
  </si>
  <si>
    <t>Catan Solar</t>
  </si>
  <si>
    <t>Yemassee Solar</t>
  </si>
  <si>
    <t>GD Hopkinton Main I</t>
  </si>
  <si>
    <t>Danville Farm</t>
  </si>
  <si>
    <t>Trask East Solar</t>
  </si>
  <si>
    <t>Monroe Solar Farm (Hoffman Station Road Solar)</t>
  </si>
  <si>
    <t>Wildflower Solar 1</t>
  </si>
  <si>
    <t>Twittys Creek Solar</t>
  </si>
  <si>
    <t>AES Kekaha Solar (PMRF Solar, Barking Sands)</t>
  </si>
  <si>
    <t>Gardy's Mill Solar</t>
  </si>
  <si>
    <t>Baker City Solar (aka Sutton Creek)</t>
  </si>
  <si>
    <t>Myrtle Solar</t>
  </si>
  <si>
    <t>Electric City Solar</t>
  </si>
  <si>
    <t>Elk Hill Solar 2 (aka Upton)</t>
  </si>
  <si>
    <t>Caden Energix Pamplin</t>
  </si>
  <si>
    <t>Underwood PV2</t>
  </si>
  <si>
    <t>Boykin PV1</t>
  </si>
  <si>
    <t>Oxy Renewable Energy - Goldsmith</t>
  </si>
  <si>
    <t>Grandy PV 1</t>
  </si>
  <si>
    <t>Nutmeg Solar</t>
  </si>
  <si>
    <t>Caden Energix Rives Road Solar</t>
  </si>
  <si>
    <t>Ben Moreell Solar Farm</t>
  </si>
  <si>
    <t>Johnson Corner Solar 1</t>
  </si>
  <si>
    <t>New Orleans Solar Station</t>
  </si>
  <si>
    <t>Whitetail Solar 3 (aka St Thomas Township Solar)</t>
  </si>
  <si>
    <t>Whitetail Solar 2 (aka St. Thomas Township Solar Facility II)</t>
  </si>
  <si>
    <t>SR Odom</t>
  </si>
  <si>
    <t>Little Bear Solar 3</t>
  </si>
  <si>
    <t>Richmond Spider Solar (part of Pleinmont facility)</t>
  </si>
  <si>
    <t>Temperance Solar</t>
  </si>
  <si>
    <t>Bingham Solar</t>
  </si>
  <si>
    <t>Ruff Solar (Ruff Solar Sol Systems)</t>
  </si>
  <si>
    <t>Mechanicsville Solar (Hanover)</t>
  </si>
  <si>
    <t>Techren Solar IV</t>
  </si>
  <si>
    <t>Techren Solar III</t>
  </si>
  <si>
    <t>Gaston Solar Power Plant</t>
  </si>
  <si>
    <t>SR Appling Solar Farm (Baxley)</t>
  </si>
  <si>
    <t>Chevron - Lost Hills (Solar Star Lost Hills, Cahn Solar Plant)</t>
  </si>
  <si>
    <t>Oberon IB</t>
  </si>
  <si>
    <t>Caden Energix Hickory (Hickory Solar Farm)</t>
  </si>
  <si>
    <t>Salome Solar (OE_AZ1, AZ Solar 1)</t>
  </si>
  <si>
    <t>Little Bear Solar 1</t>
  </si>
  <si>
    <t>Sanford Solar</t>
  </si>
  <si>
    <t>Moody Air Force Base Solar</t>
  </si>
  <si>
    <t>Borden Solar Farm (Lotus Solar Farm)</t>
  </si>
  <si>
    <t>LA3 West Baton Rouge Solar Facility</t>
  </si>
  <si>
    <t>Little Bear Solar 5</t>
  </si>
  <si>
    <t>Techren Solar V</t>
  </si>
  <si>
    <t>Assembly Solar I</t>
  </si>
  <si>
    <t>Little Bear Solar 4</t>
  </si>
  <si>
    <t>Turquoise Nevada (Turquoise 2)</t>
  </si>
  <si>
    <t>Encino Solar Energy Center</t>
  </si>
  <si>
    <t>Tanglewood Solar (OE_GA3)</t>
  </si>
  <si>
    <t>Cove Mountain Solar</t>
  </si>
  <si>
    <t>Kellam Solar</t>
  </si>
  <si>
    <t>Rippey Solar</t>
  </si>
  <si>
    <t>Palmer Solar</t>
  </si>
  <si>
    <t>Desert Harvest II</t>
  </si>
  <si>
    <t>Lily Solar (SC - not hybrid)</t>
  </si>
  <si>
    <t>Midlands Solar</t>
  </si>
  <si>
    <t>SR Terrell</t>
  </si>
  <si>
    <t>FPL Echo River Solar</t>
  </si>
  <si>
    <t>FPL Babcock Preserve Solar Energy Center (not FPL Babcock Ranch)</t>
  </si>
  <si>
    <t>FPL Twin Lakes Solar Energy Center</t>
  </si>
  <si>
    <t>FPL Northern Preserve Solar Energy Center</t>
  </si>
  <si>
    <t>FPL Sweetbay Solar Energy Center</t>
  </si>
  <si>
    <t>FPL Cattle Ranch Solar Energy Center</t>
  </si>
  <si>
    <t>FPL Blue Heron Solar Energy Center</t>
  </si>
  <si>
    <t>Little Manatee River Solar</t>
  </si>
  <si>
    <t>FPL Okeechobee Solar Energy Center</t>
  </si>
  <si>
    <t>FPL Southfork Solar Energy Center</t>
  </si>
  <si>
    <t>FPL Hibiscus Solar Energy Center</t>
  </si>
  <si>
    <t>Gulf Power Blue Indigo Solar Energy Center</t>
  </si>
  <si>
    <t>DeBary Solar Power Plant</t>
  </si>
  <si>
    <t>Harmony Solar</t>
  </si>
  <si>
    <t>Taylor Creek Solar</t>
  </si>
  <si>
    <t>FPL Egret Solar Center</t>
  </si>
  <si>
    <t>FPL Union Springs Solar Center</t>
  </si>
  <si>
    <t>FPL Lakeside Solar Center</t>
  </si>
  <si>
    <t>FPL Trailside Solar Center</t>
  </si>
  <si>
    <t>FPL Nassau Solar Center</t>
  </si>
  <si>
    <t>Chestnut Solar</t>
  </si>
  <si>
    <t>Columbia Solar Power Plant</t>
  </si>
  <si>
    <t>TWE Bowman Solar Project</t>
  </si>
  <si>
    <t>Huntley Solar</t>
  </si>
  <si>
    <t>Pleinmont Solar 1 (part of Pleinmont facility)</t>
  </si>
  <si>
    <t>Centerfield Cooper Solar, LLC</t>
  </si>
  <si>
    <t>Titan Solar 1 (CA)</t>
  </si>
  <si>
    <t>Grasshopper Solar (aka Chase City Solar)</t>
  </si>
  <si>
    <t>Greensville Solar</t>
  </si>
  <si>
    <t>Desert Harvest, LLC</t>
  </si>
  <si>
    <t>Albemarle Beach Solar</t>
  </si>
  <si>
    <t>SR Snipesville I</t>
  </si>
  <si>
    <t>Spring Grove I</t>
  </si>
  <si>
    <t>Milford Solar 1</t>
  </si>
  <si>
    <t>Chicot Solar</t>
  </si>
  <si>
    <t>Fern Solar (Moccasin Creek Solar)</t>
  </si>
  <si>
    <t>Maverick Solar 4 (Palen Solar)</t>
  </si>
  <si>
    <t>East Line Solar</t>
  </si>
  <si>
    <t>Bluebell Solar II</t>
  </si>
  <si>
    <t>Wagyu Solar</t>
  </si>
  <si>
    <t>Cove Mountain Solar 2</t>
  </si>
  <si>
    <t>Maverick Solar (Palen 1 Solar)</t>
  </si>
  <si>
    <t>American Kings Solar</t>
  </si>
  <si>
    <t>NextEra Blythe Solar III</t>
  </si>
  <si>
    <t>NextEra Blythe Solar IV</t>
  </si>
  <si>
    <t>Oberon IA</t>
  </si>
  <si>
    <t>Two Creeks Solar</t>
  </si>
  <si>
    <t>Mustang Two</t>
  </si>
  <si>
    <t>CED Crane Solar (Fowler Ranch)</t>
  </si>
  <si>
    <t>Mount Signal Solar Farm II (MS2)</t>
  </si>
  <si>
    <t>Sun Streams 1</t>
  </si>
  <si>
    <t>Highlander Solar Station 1 (part of Pleinmont facility)</t>
  </si>
  <si>
    <t>Camilla Solar Energy Project (Southern Oak Solar Energy Center?)</t>
  </si>
  <si>
    <t>Golden Field Solar III (Rosamond Central)</t>
  </si>
  <si>
    <t>Impact Solar 1</t>
  </si>
  <si>
    <t>Rambler</t>
  </si>
  <si>
    <t>Twiggs County Solar (GA Solar 4)</t>
  </si>
  <si>
    <t>Holstein 1 Solar Farm</t>
  </si>
  <si>
    <t>ENGIE Long Draw Solar</t>
  </si>
  <si>
    <t>Misae Solar (Phase 1)</t>
  </si>
  <si>
    <t>Prospero Solar I</t>
  </si>
  <si>
    <t>Roadrunner Hybrid (Queen Solar &amp; Storage)</t>
  </si>
  <si>
    <t>Syncarpha Puddon II Hybrid CSG</t>
  </si>
  <si>
    <t>Syncarpha Puddon I Hybrid CSG</t>
  </si>
  <si>
    <t>ZPD-PT Solar Project 2017-038 Hybrid</t>
  </si>
  <si>
    <t>Syncarpha Northbridge II Hybrid CSG</t>
  </si>
  <si>
    <t>Grissom Solar</t>
  </si>
  <si>
    <t>East Brookfield Adams Road Solar CSG</t>
  </si>
  <si>
    <t>Randall Solar Project Hybrid (ZPD-PT Solar Project 2017-017 LLC)</t>
  </si>
  <si>
    <t>Blodgett Solar CSG</t>
  </si>
  <si>
    <t>Williamsville Hybrid CSG (147 Williamsville Solar)</t>
  </si>
  <si>
    <t>Norwich Solar and Energy Storage CSG</t>
  </si>
  <si>
    <t>South Goshen (Community Solar)</t>
  </si>
  <si>
    <t>0 Hammond St CSG</t>
  </si>
  <si>
    <t>276 Federal Rd(CSG)</t>
  </si>
  <si>
    <t>59 Federal Rd(CSG)</t>
  </si>
  <si>
    <t>77 Farm to Market Rd Hybrid (77F2M Wham8 Solar)</t>
  </si>
  <si>
    <t>160 Tihonet Rd Hybrid (160TIH WHAM8 Solar)</t>
  </si>
  <si>
    <t>Syncarpha Northbridge I Hybrid CSG</t>
  </si>
  <si>
    <t>SCH - (2A) 156 Barhydt Rd Glenville</t>
  </si>
  <si>
    <t>Antelope Expansion 3B</t>
  </si>
  <si>
    <t>Branch Solar Farm</t>
  </si>
  <si>
    <t>Lerdo Detention Facility - Solar 2, 3</t>
  </si>
  <si>
    <t>Pickford Solar</t>
  </si>
  <si>
    <t>C&amp;B Graham Energy, LLC</t>
  </si>
  <si>
    <t>Augusta PV - BD Solar Augusta</t>
  </si>
  <si>
    <t>Connexus Solar Stanford 1STF (Sunflower)</t>
  </si>
  <si>
    <t>IMPA Anderson 4 Solar Project</t>
  </si>
  <si>
    <t>IMPA Anderson 3 Solar Project</t>
  </si>
  <si>
    <t>IMPA Richmond 5 Solar Park</t>
  </si>
  <si>
    <t>Oak Leaf Solar XVIII (DIA 7)</t>
  </si>
  <si>
    <t>SR Washington I aka Martin Solar Farm</t>
  </si>
  <si>
    <t>Oxford PV - BD Solar Oxford</t>
  </si>
  <si>
    <t>IMPA Peru 2 Solar Park</t>
  </si>
  <si>
    <t>GDIM 1, LLC (Iron Mine Solar)</t>
  </si>
  <si>
    <t>GDIM 2, LLC (Iron Mine Solar)</t>
  </si>
  <si>
    <t>GDIM 3, LLC (Iron Mine Solar)</t>
  </si>
  <si>
    <t>GDIM 4, LLC (Iron Mine Solar)</t>
  </si>
  <si>
    <t>AES Belleville Solar LLC</t>
  </si>
  <si>
    <t>TPE Erath Solar</t>
  </si>
  <si>
    <t>Whitetail Solar</t>
  </si>
  <si>
    <t>Northern Cardinal Solar SCS IL 1, LLC (Solar Farm 2.0)</t>
  </si>
  <si>
    <t>Truman Solar</t>
  </si>
  <si>
    <t>Brightwood Solar</t>
  </si>
  <si>
    <t>Energix Hollyfield</t>
  </si>
  <si>
    <t>Wapakoneta-Pratt</t>
  </si>
  <si>
    <t>Antelope Expansion 3A</t>
  </si>
  <si>
    <t>Mt. Jackson Solar</t>
  </si>
  <si>
    <t>Logansport Solar</t>
  </si>
  <si>
    <t>Wallingford Solar</t>
  </si>
  <si>
    <t>Wonderful Lost Hills</t>
  </si>
  <si>
    <t>Westmoreland County Solar Project</t>
  </si>
  <si>
    <t>Rochambeau Solar</t>
  </si>
  <si>
    <t>St. Joseph Solar</t>
  </si>
  <si>
    <t>O'Brien Solar Fields</t>
  </si>
  <si>
    <t>Milo PV - BD Solar 1</t>
  </si>
  <si>
    <t>Energix Buckingham</t>
  </si>
  <si>
    <t>Todd Solar</t>
  </si>
  <si>
    <t>Briel Solar Farm</t>
  </si>
  <si>
    <t>Energix Leatherwood</t>
  </si>
  <si>
    <t>Camden Solar</t>
  </si>
  <si>
    <t>SR Arlington I</t>
  </si>
  <si>
    <t>NY8 - Branscomb Solar</t>
  </si>
  <si>
    <t>Toms River Solar (EDF Ph1 Toms River)</t>
  </si>
  <si>
    <t>Rawhide Prairie Solar Hybrid</t>
  </si>
  <si>
    <t>Speedway Solar NC</t>
  </si>
  <si>
    <t>Edwards Sanborn E3 (incl. Sanborn BESS 1+2)</t>
  </si>
  <si>
    <t>Central 40</t>
  </si>
  <si>
    <t>Prineville Solar Energy</t>
  </si>
  <si>
    <t>Quinebaug Solar</t>
  </si>
  <si>
    <t>Bluestone Solar</t>
  </si>
  <si>
    <t>Whitehorn Solar</t>
  </si>
  <si>
    <t>Broad River Solar</t>
  </si>
  <si>
    <t>Troy Solar</t>
  </si>
  <si>
    <t>Durrance</t>
  </si>
  <si>
    <t>Sugar Solar</t>
  </si>
  <si>
    <t>Hawtree Solar</t>
  </si>
  <si>
    <t>SR Perry</t>
  </si>
  <si>
    <t>Maiden Creek Solar Power Plant</t>
  </si>
  <si>
    <t>Bedford Solar</t>
  </si>
  <si>
    <t xml:space="preserve">Bay Tree     </t>
  </si>
  <si>
    <t>Millican Solar Energy</t>
  </si>
  <si>
    <t>FPL Pelican Solar Center</t>
  </si>
  <si>
    <t>FPL Palm Bay Solar</t>
  </si>
  <si>
    <t>FPL Magnolia Springs Solar Center</t>
  </si>
  <si>
    <t>FPL Rodeo Solar Center</t>
  </si>
  <si>
    <t>FPL Sabal Palm Solar Center</t>
  </si>
  <si>
    <t>FPL Orange Blossom Solar Center</t>
  </si>
  <si>
    <t>FPL Discovery Solar Center</t>
  </si>
  <si>
    <t>FPL Willow Solar Energy Center</t>
  </si>
  <si>
    <t>FPL Fort Drum Energy Center</t>
  </si>
  <si>
    <t>Duette Solar Power Plant</t>
  </si>
  <si>
    <t>Santa Fe Solar Power Plant</t>
  </si>
  <si>
    <t>Twin Rivers Solar Power Plant</t>
  </si>
  <si>
    <t>Farmington Solar</t>
  </si>
  <si>
    <t>Harts Mill Solar</t>
  </si>
  <si>
    <t>Water Strider Solar</t>
  </si>
  <si>
    <t>Sigurd Solar</t>
  </si>
  <si>
    <t>Pioneer Solar (CO)</t>
  </si>
  <si>
    <t>Altavista Solar</t>
  </si>
  <si>
    <t>Trent River Solar</t>
  </si>
  <si>
    <t>Clover Creek Solar</t>
  </si>
  <si>
    <t>SR Lancaster Solar GA</t>
  </si>
  <si>
    <t>G.S.E. One (Phoenix Solar?)</t>
  </si>
  <si>
    <t>Desper Solar (Belcher Solar)</t>
  </si>
  <si>
    <t>Prairie State Solar Project</t>
  </si>
  <si>
    <t>Dressor Plains Solar</t>
  </si>
  <si>
    <t>Maverick Solar 6</t>
  </si>
  <si>
    <t>Hudson - High Desert Hybrid</t>
  </si>
  <si>
    <t>Saint Solar</t>
  </si>
  <si>
    <t>Wapello Solar</t>
  </si>
  <si>
    <t>Hunter Solar</t>
  </si>
  <si>
    <t>Harry Allen Solar Energy (MGM Mega Solar Array)</t>
  </si>
  <si>
    <t>Sadler Solar</t>
  </si>
  <si>
    <t>Point Beach Solar</t>
  </si>
  <si>
    <t>SR Lumpkin</t>
  </si>
  <si>
    <t>Battle Mountain Solar Project</t>
  </si>
  <si>
    <t>SR Snipesville II</t>
  </si>
  <si>
    <t>Assembly Solar II</t>
  </si>
  <si>
    <t>Coniglio Solar</t>
  </si>
  <si>
    <t>Briar Creek Solar 1</t>
  </si>
  <si>
    <t>Robins Air Force Base Solar</t>
  </si>
  <si>
    <t>Wilmot Energy Center</t>
  </si>
  <si>
    <t>Elara Solar</t>
  </si>
  <si>
    <t>Maverick Solar 7 (aka Palen Solar)</t>
  </si>
  <si>
    <t>Elm Branch Solar 1</t>
  </si>
  <si>
    <t>Edwards Sanborn E2</t>
  </si>
  <si>
    <t>East Blackland Solar Project 1 (Pflugerville Solar)</t>
  </si>
  <si>
    <t>Lily Solar Hybrid</t>
  </si>
  <si>
    <t>Hardin Solar Energy (Hardin I)</t>
  </si>
  <si>
    <t>Sun Streams 2</t>
  </si>
  <si>
    <t>Quitman II Solar</t>
  </si>
  <si>
    <t>Rancho Seco Solar II</t>
  </si>
  <si>
    <t>Townsite Solar Project Hybrid</t>
  </si>
  <si>
    <t>Aragorn Solar Project</t>
  </si>
  <si>
    <t>ANSON Solar Center</t>
  </si>
  <si>
    <t>Hillcrest Solar</t>
  </si>
  <si>
    <t>Prairie Wolf Solar</t>
  </si>
  <si>
    <t>SE Athos II, LLC</t>
  </si>
  <si>
    <t>Riverstart Solar Park</t>
  </si>
  <si>
    <t>Corazon Energy</t>
  </si>
  <si>
    <t>Cool Springs Solar (Hybrid)</t>
  </si>
  <si>
    <t>Azure Sky Solar</t>
  </si>
  <si>
    <t>Muscle Shoals</t>
  </si>
  <si>
    <t>Pleinmont Solar 2 (part of Pleinmont facility)</t>
  </si>
  <si>
    <t>Bighorn Solar 1</t>
  </si>
  <si>
    <t>Copper Mountain Solar 5</t>
  </si>
  <si>
    <t>Prospero Solar II</t>
  </si>
  <si>
    <t>Aquamarine (Westland Solar Park)</t>
  </si>
  <si>
    <t>Galloway 1 Solar Farm</t>
  </si>
  <si>
    <t>RE Maplewood</t>
  </si>
  <si>
    <t>Greasewood (Concho Bluff)</t>
  </si>
  <si>
    <t>Taygete Energy Project (Phase I)</t>
  </si>
  <si>
    <t>Titan Solar Project</t>
  </si>
  <si>
    <t>Juno Solar Project</t>
  </si>
  <si>
    <t>2W Permian Solar Project Hybrid</t>
  </si>
  <si>
    <t>ASD Wallum MA Solar LLC(CSG)</t>
  </si>
  <si>
    <t>Brookwood Drive</t>
  </si>
  <si>
    <t>West Haydenville PJ (aka Particle Wave)</t>
  </si>
  <si>
    <t>Syncarpha Millbury Hybrid (CSG)</t>
  </si>
  <si>
    <t>NIB</t>
  </si>
  <si>
    <t>Cicero Energy Storage 2 LLC</t>
  </si>
  <si>
    <t>Cicero Energy Storage 1 LLC</t>
  </si>
  <si>
    <t>Beacon Solar, LLC</t>
  </si>
  <si>
    <t>Huxley Solar</t>
  </si>
  <si>
    <t>Adams Grove Solar</t>
  </si>
  <si>
    <t>OYA Church Road</t>
  </si>
  <si>
    <t>Linton</t>
  </si>
  <si>
    <t>Wonderful Firebaugh</t>
  </si>
  <si>
    <t>Laskin Solar</t>
  </si>
  <si>
    <t>Spectrum Solar Hybrid</t>
  </si>
  <si>
    <t>Project Orioles Solar Facility (aka SG Noriole PV, LLC)</t>
  </si>
  <si>
    <t>Montgomery County Community Solar Center</t>
  </si>
  <si>
    <t>Brainerd Airport</t>
  </si>
  <si>
    <t>White Rock Road LLC</t>
  </si>
  <si>
    <t>Holland Solar Farm</t>
  </si>
  <si>
    <t>Anderson 6</t>
  </si>
  <si>
    <t>Bremen</t>
  </si>
  <si>
    <t>SR Paris</t>
  </si>
  <si>
    <t>Franklin County Solar</t>
  </si>
  <si>
    <t>BD Solar Hancock LLC</t>
  </si>
  <si>
    <t>BD Solar Ellsworth LLC (aka BD Solar Hancock North)</t>
  </si>
  <si>
    <t>Winslow PV - BD Solar 2 LLC</t>
  </si>
  <si>
    <t>Ash Mesa Solar, LLC</t>
  </si>
  <si>
    <t>Lemoore West</t>
  </si>
  <si>
    <t>West Plains Solar I</t>
  </si>
  <si>
    <t>Hermsdorf Solar</t>
  </si>
  <si>
    <t>Jefferson Solar</t>
  </si>
  <si>
    <t>Union Bridge Solar</t>
  </si>
  <si>
    <t>South 49th 013445 SCS Norfolk, LLC</t>
  </si>
  <si>
    <t>Westside Solar</t>
  </si>
  <si>
    <t>Hertford Solar Power, LLC</t>
  </si>
  <si>
    <t>West Valley Solar</t>
  </si>
  <si>
    <t>Bishopville Solar II, LLC</t>
  </si>
  <si>
    <t>Jonesboro CWL Solar Park</t>
  </si>
  <si>
    <t>Tank Farm 4</t>
  </si>
  <si>
    <t>Princeton University Cogeneration</t>
  </si>
  <si>
    <t>Fort Valley State University Solar</t>
  </si>
  <si>
    <t>Brighter Future Solar</t>
  </si>
  <si>
    <t>Auburn Renewables LLC</t>
  </si>
  <si>
    <t>Raptor Ridge</t>
  </si>
  <si>
    <t>RI King Community Solar Project (TPE King Solar Holdings1, LLC)</t>
  </si>
  <si>
    <t>Java Solar, LLC</t>
  </si>
  <si>
    <t>Taos Mesa Energy Facility Hybrid</t>
  </si>
  <si>
    <t>Depot Solar Center, LLC</t>
  </si>
  <si>
    <t>North Stonington Solar Center, LLC</t>
  </si>
  <si>
    <t>Stratford Solar Center, LLC</t>
  </si>
  <si>
    <t>Letts Creek Solar, LLC</t>
  </si>
  <si>
    <t>High Shoals PV1</t>
  </si>
  <si>
    <t>Antelope Expansion 1B</t>
  </si>
  <si>
    <t>Lyons Road</t>
  </si>
  <si>
    <t>Macbeth Solar</t>
  </si>
  <si>
    <t>Caden Energix Wytheville LLC</t>
  </si>
  <si>
    <t>Wister Solar</t>
  </si>
  <si>
    <t>Pinson Solar Farm</t>
  </si>
  <si>
    <t>NY8 - Puckett Solar</t>
  </si>
  <si>
    <t>Energix Nokesville</t>
  </si>
  <si>
    <t>NY8 - Regan Solar</t>
  </si>
  <si>
    <t>Pullman Solar, LLC</t>
  </si>
  <si>
    <t>Elk Hill Solar 1</t>
  </si>
  <si>
    <t>GD West Greenwich Nooseneck I, LLC</t>
  </si>
  <si>
    <t>Lockheed Martin Palmdale Solar PV</t>
  </si>
  <si>
    <t>Stony Knoll Solar, LLC</t>
  </si>
  <si>
    <t>Calverton Solar Energy Center</t>
  </si>
  <si>
    <t>Arbor Hill Solar</t>
  </si>
  <si>
    <t>Edwards Sanborn S3</t>
  </si>
  <si>
    <t>Mililani South Solar Farm</t>
  </si>
  <si>
    <t>Edwards Sanborn S4</t>
  </si>
  <si>
    <t>Edwards Sanborn S1</t>
  </si>
  <si>
    <t>Vancourt Solar Interconnections (Rayos Del Sol 2)</t>
  </si>
  <si>
    <t>Big Bend II Solar</t>
  </si>
  <si>
    <t>Highest Power Solar, LLC</t>
  </si>
  <si>
    <t>Route 66 Energy Center, LLC</t>
  </si>
  <si>
    <t>Wheatridge Hybrid</t>
  </si>
  <si>
    <t>ENGIE Solidago Solar Project - Hybrid (Amazon Solar Farm Delaware – Solidago)</t>
  </si>
  <si>
    <t>Lick Creek Solar, LLC</t>
  </si>
  <si>
    <t>Jicarilla Solar 2 (Solar Direct)</t>
  </si>
  <si>
    <t>Stanly Solar, LLC</t>
  </si>
  <si>
    <t>Iris Solar LLC</t>
  </si>
  <si>
    <t>Brightside</t>
  </si>
  <si>
    <t>Sunnybrook Solar Project - Hybrid</t>
  </si>
  <si>
    <t>Mountain View Solar (FL)</t>
  </si>
  <si>
    <t>Luciana</t>
  </si>
  <si>
    <t>SR Turkey Creek</t>
  </si>
  <si>
    <t>Meherrin Solar (Pumpkinseed Solar)</t>
  </si>
  <si>
    <t>Edwards Sanborn E5</t>
  </si>
  <si>
    <t>Mulligan Solar, LLC</t>
  </si>
  <si>
    <t>SR Cedar Springs, LLC</t>
  </si>
  <si>
    <t>Sundew</t>
  </si>
  <si>
    <t>Grove (Evans Grove)</t>
  </si>
  <si>
    <t>Blue Springs</t>
  </si>
  <si>
    <t>Immokalee</t>
  </si>
  <si>
    <t>Elder Branch</t>
  </si>
  <si>
    <t>Jamison Solar (FL)</t>
  </si>
  <si>
    <t>Sandy Creek Solar Power Plant</t>
  </si>
  <si>
    <t>Fort Green Solar Power Plant</t>
  </si>
  <si>
    <t>Charlie Creek Solar Power Plant</t>
  </si>
  <si>
    <t>Bay Trail Solar Power Plant</t>
  </si>
  <si>
    <t>Beulah Solar</t>
  </si>
  <si>
    <t>Gunsight Solar, LLC</t>
  </si>
  <si>
    <t>Longbow Solar, LLC</t>
  </si>
  <si>
    <t>Assembly Solar III</t>
  </si>
  <si>
    <t>Bluegrass Solar</t>
  </si>
  <si>
    <t>Graphite Solar I</t>
  </si>
  <si>
    <t>Searcy Solar Hybrid</t>
  </si>
  <si>
    <t>Fish Springs Ranch Solar Energy Center</t>
  </si>
  <si>
    <t>Rabbitbrush Solar, LLC</t>
  </si>
  <si>
    <t>Holliday Creek Solar</t>
  </si>
  <si>
    <t>Central Line Solar</t>
  </si>
  <si>
    <t>Sunflower County (aka Sunflower Solar)</t>
  </si>
  <si>
    <t>Drew Solar LLC</t>
  </si>
  <si>
    <t>West Line Solar</t>
  </si>
  <si>
    <t>SR Clay, LLC</t>
  </si>
  <si>
    <t>Cutlass Solar 1 LLC</t>
  </si>
  <si>
    <t>Jackpot Solar, LLC</t>
  </si>
  <si>
    <t>Maplewood Solar (Amazon Arlington Solar Farm)</t>
  </si>
  <si>
    <t>BigBeau Solar, LLC</t>
  </si>
  <si>
    <t>Arlington Energy Center III</t>
  </si>
  <si>
    <t>Nebula Solar (Rayos Del Sol 1)</t>
  </si>
  <si>
    <t>Edwards Sanborn E4</t>
  </si>
  <si>
    <t>Big River Solar</t>
  </si>
  <si>
    <t>Edwards Sanborn E1A</t>
  </si>
  <si>
    <t>Fort Powhatan Solar (aka Disputana Solar Facility)</t>
  </si>
  <si>
    <t>Elora Solar</t>
  </si>
  <si>
    <t>Lund Hill Solar</t>
  </si>
  <si>
    <t>Edwards Sanborn E1B</t>
  </si>
  <si>
    <t>SR DeSoto I, LLC</t>
  </si>
  <si>
    <t>Skipjack Solar Center</t>
  </si>
  <si>
    <t>Hickory Park Solar Hybrid</t>
  </si>
  <si>
    <t>Dodge Flat</t>
  </si>
  <si>
    <t>Shakes Solar</t>
  </si>
  <si>
    <t>Brazoria West</t>
  </si>
  <si>
    <t>Sun Mountain Solar 1</t>
  </si>
  <si>
    <t>Calhoun Solar</t>
  </si>
  <si>
    <t>Brazoria County Solar Project (Danciger)</t>
  </si>
  <si>
    <t>Blythe Mesa Solar II (Athos III)</t>
  </si>
  <si>
    <t>Fighting Jays Solar Project</t>
  </si>
  <si>
    <t>Sun Valley Solar Project</t>
  </si>
  <si>
    <t>Samson Solar Energy (Phase I)</t>
  </si>
  <si>
    <t>Athos Solar Project (SE Athos I?)</t>
  </si>
  <si>
    <t>Samson Solar Energy (Phase III)</t>
  </si>
  <si>
    <t>Pisgah Ridge Solar, LLC</t>
  </si>
  <si>
    <t>Noble Solar</t>
  </si>
  <si>
    <t>Slate Hybrid</t>
  </si>
  <si>
    <t>Old Middleboro Road Solar</t>
  </si>
  <si>
    <t>Arba Solar Energy Storage</t>
  </si>
  <si>
    <t>Richmond 6</t>
  </si>
  <si>
    <t>Steamboat III</t>
  </si>
  <si>
    <t>Steamboat II</t>
  </si>
  <si>
    <t>ME Novel Lighthouse - Carrabassett</t>
  </si>
  <si>
    <t>Brady</t>
  </si>
  <si>
    <t>Houston Solar (Glacier Bay)</t>
  </si>
  <si>
    <t>Canoe Brook Solar</t>
  </si>
  <si>
    <t>Berrenda Mesa Water District</t>
  </si>
  <si>
    <t>Angel Fire Energy Facility</t>
  </si>
  <si>
    <t>Bonduel Solar WI, LLC</t>
  </si>
  <si>
    <t>Silver Lake Solar WI, LLC</t>
  </si>
  <si>
    <t>Spring Prairie Solar WI, LLC</t>
  </si>
  <si>
    <t>Jackson Solar WI, LLC</t>
  </si>
  <si>
    <t>Kearsarge Smithfield LLC</t>
  </si>
  <si>
    <t>Adams PV Plant</t>
  </si>
  <si>
    <t>Shorthorn Holdings</t>
  </si>
  <si>
    <t>IMPA Washington Solar Park 2</t>
  </si>
  <si>
    <t>BCE Los Alamitos 2</t>
  </si>
  <si>
    <t>PV+Storage+Backup Generator</t>
  </si>
  <si>
    <t>BCE Los Alamitos 1</t>
  </si>
  <si>
    <t>Hawthorn Solar I</t>
  </si>
  <si>
    <t>Lightfoot Solar, LLC</t>
  </si>
  <si>
    <t>KDC Solar Madera LLC</t>
  </si>
  <si>
    <t>Energix Aditya, LLC</t>
  </si>
  <si>
    <t>Rhode Island Solar Renewable Energy IV,</t>
  </si>
  <si>
    <t>Portage Solar Plant</t>
  </si>
  <si>
    <t>Tungsten Mountain</t>
  </si>
  <si>
    <t>CS WIND America Inc.</t>
  </si>
  <si>
    <t>Bonanza</t>
  </si>
  <si>
    <t>Blue Elk VII Solar, LLC</t>
  </si>
  <si>
    <t>Apple Grove Solar, LLC</t>
  </si>
  <si>
    <t>Sylvan Solar</t>
  </si>
  <si>
    <t>Colice Hall Solar</t>
  </si>
  <si>
    <t>Pine 2 Solar</t>
  </si>
  <si>
    <t>Pine 1 Solar</t>
  </si>
  <si>
    <t>Dane County Solar LLC</t>
  </si>
  <si>
    <t>Mohave Energy - Hybrid</t>
  </si>
  <si>
    <t>Mount Olive Solar Farm</t>
  </si>
  <si>
    <t>Almond</t>
  </si>
  <si>
    <t>RE Gaskell West 5 LLC</t>
  </si>
  <si>
    <t>RE Gaskell West 3 LLC</t>
  </si>
  <si>
    <t>RE Gaskell West 4 LLC</t>
  </si>
  <si>
    <t>SR McNeal</t>
  </si>
  <si>
    <t>LFP</t>
  </si>
  <si>
    <t>CL-Viaduct LLC</t>
  </si>
  <si>
    <t>DePue Holdings, LLC</t>
  </si>
  <si>
    <t>Cement City Solar, LLC</t>
  </si>
  <si>
    <t>St. James Solar (LA)</t>
  </si>
  <si>
    <t>UN-School House LLC</t>
  </si>
  <si>
    <t>NY8 - Grissom Solar</t>
  </si>
  <si>
    <t>Watlington Solar</t>
  </si>
  <si>
    <t>NY8 - Janis Solar</t>
  </si>
  <si>
    <t>Gaucho Solar</t>
  </si>
  <si>
    <t>Pleasant Hill Solar</t>
  </si>
  <si>
    <t>NY8 - Darby Solar</t>
  </si>
  <si>
    <t>Lyons Solar</t>
  </si>
  <si>
    <t>Solidago Solar</t>
  </si>
  <si>
    <t>Norge Solar Farm</t>
  </si>
  <si>
    <t>Greenstone Solar, LLC</t>
  </si>
  <si>
    <t>Midcontinent Solar, LLC</t>
  </si>
  <si>
    <t>Hayhurst New Mexico Solar</t>
  </si>
  <si>
    <t>Blue Elk III Solar, LLC</t>
  </si>
  <si>
    <t>Blue Elk IV Solar, LLC</t>
  </si>
  <si>
    <t>NY8 - ELP Stillwater Solar</t>
  </si>
  <si>
    <t>Shipsterns Solar, LLC</t>
  </si>
  <si>
    <t>Willford Solar, LLC</t>
  </si>
  <si>
    <t>Winterberry Solar</t>
  </si>
  <si>
    <t>East Nash PV2</t>
  </si>
  <si>
    <t>Ripley (MD Solar 2)</t>
  </si>
  <si>
    <t>AES Waikoloa Solar Hybrid</t>
  </si>
  <si>
    <t>Chaves County Solar II</t>
  </si>
  <si>
    <t>Prairie Creek Solar</t>
  </si>
  <si>
    <t>P66 Rodeo Solar</t>
  </si>
  <si>
    <t>Caden Energix Endless Caverns, LLC</t>
  </si>
  <si>
    <t>SR Bell Buckle</t>
  </si>
  <si>
    <t>Virginia Line Solar, LLC</t>
  </si>
  <si>
    <t>Waiawa Solar Power Hybrid</t>
  </si>
  <si>
    <t>Black Mesa Solar, LLC</t>
  </si>
  <si>
    <t>Investor-owned Utility and Corporate</t>
  </si>
  <si>
    <t>Sonny Solar LLC</t>
  </si>
  <si>
    <t>Dry Bridge Solar (Brown University)</t>
  </si>
  <si>
    <t>Bird Dog Solar</t>
  </si>
  <si>
    <t>Robin Hollow Solar</t>
  </si>
  <si>
    <t>Sycamore Solar</t>
  </si>
  <si>
    <t>RE Gaskell West 2 LLC</t>
  </si>
  <si>
    <t>Flint Hills Resources Pine Bend, LLC</t>
  </si>
  <si>
    <t>Resurgence Solar II</t>
  </si>
  <si>
    <t>Pitts Dudik Solar</t>
  </si>
  <si>
    <t>Salt City Solar Project - Hybrid</t>
  </si>
  <si>
    <t>Timber Road Solar Park</t>
  </si>
  <si>
    <t>Blue Harvest Solar Park</t>
  </si>
  <si>
    <t>Jicarilla Solar 1 LLC</t>
  </si>
  <si>
    <t>Ocotillo Wells</t>
  </si>
  <si>
    <t>NMRD Data Center III</t>
  </si>
  <si>
    <t>Cassville Solar</t>
  </si>
  <si>
    <t>Albany Solar (WI)</t>
  </si>
  <si>
    <t>Beaver Dam Solar</t>
  </si>
  <si>
    <t>Partin Solar</t>
  </si>
  <si>
    <t>Landrace Holdings, LLC</t>
  </si>
  <si>
    <t>Skysol</t>
  </si>
  <si>
    <t>Estrella Solar &amp; Storage</t>
  </si>
  <si>
    <t>Mesquite Solar 5</t>
  </si>
  <si>
    <t>SR DeSoto III</t>
  </si>
  <si>
    <t>Otter Creek Solar</t>
  </si>
  <si>
    <t>Crystal Hill Solar</t>
  </si>
  <si>
    <t>Paddock Solar</t>
  </si>
  <si>
    <t>SR DeSoto II</t>
  </si>
  <si>
    <t>Caden Energix Axton LLC</t>
  </si>
  <si>
    <t>Powells Creek Solar - Hybrid</t>
  </si>
  <si>
    <t>SR McKellar</t>
  </si>
  <si>
    <t>Juniper Solar (FL)</t>
  </si>
  <si>
    <t>Great Cove Solar</t>
  </si>
  <si>
    <t>Hobnail Solar</t>
  </si>
  <si>
    <t>Cabin Creek Solar, LLC</t>
  </si>
  <si>
    <t>Dileo Solar</t>
  </si>
  <si>
    <t>Red Mesa Solar Project</t>
  </si>
  <si>
    <t>Eastover Solar</t>
  </si>
  <si>
    <t>Zinc</t>
  </si>
  <si>
    <t>FPL Shirer Branch Solar Energy Center</t>
  </si>
  <si>
    <t>FPL Cypress Pond Solar</t>
  </si>
  <si>
    <t>FPL Saw Palmetto Solar Energy Center</t>
  </si>
  <si>
    <t>FPL Cavendish Solar Energy Center (Okeechobee Clean Energy Center)</t>
  </si>
  <si>
    <t>PV+Hydrogen</t>
  </si>
  <si>
    <t>Blackwater River Solar Energy Center</t>
  </si>
  <si>
    <t>Wild Azalea Solar Energy Center</t>
  </si>
  <si>
    <t>Everglades Solar Energy Center</t>
  </si>
  <si>
    <t>FPL Etonia Creek</t>
  </si>
  <si>
    <t>Pink Trail Solar Energy Center</t>
  </si>
  <si>
    <t>FPL Flowers Creek Solar Energy Center</t>
  </si>
  <si>
    <t>First City Solar Energy Center</t>
  </si>
  <si>
    <t>Anhinga Solar Energy Center</t>
  </si>
  <si>
    <t>Chautauqua Solar Energy Center</t>
  </si>
  <si>
    <t>Bluefield Preserve Solar</t>
  </si>
  <si>
    <t>FPL Chipola River Solar Energy Center</t>
  </si>
  <si>
    <t>Bell Ridge Solar</t>
  </si>
  <si>
    <t>Hildreth Solar Power Plant</t>
  </si>
  <si>
    <t>Bay Ranch Solar Power Plant</t>
  </si>
  <si>
    <t>High Springs Solar Power Plant</t>
  </si>
  <si>
    <t>Hardeetown Solar Power Plant</t>
  </si>
  <si>
    <t>Allora Solar, LLC</t>
  </si>
  <si>
    <t>Lockhart Solar PV II</t>
  </si>
  <si>
    <t>Hunter Solar, LLC (CO)</t>
  </si>
  <si>
    <t>Phobos Solar, LLC</t>
  </si>
  <si>
    <t>MTSUN (Montana Sun)</t>
  </si>
  <si>
    <t>OE_ALD (Wing Solar)</t>
  </si>
  <si>
    <t>Bulldog Solar LLC</t>
  </si>
  <si>
    <t>Apex Solar (MT)</t>
  </si>
  <si>
    <t>Piney Creek Solar</t>
  </si>
  <si>
    <t>Nestlewood Solar</t>
  </si>
  <si>
    <t>Ellis Solar (Gerdau Solar)</t>
  </si>
  <si>
    <t>Fall River Solar, LLC</t>
  </si>
  <si>
    <t>Adams Solar LLC PA</t>
  </si>
  <si>
    <t>Lockhart Solar PV I</t>
  </si>
  <si>
    <t>Storey Solar and Storage</t>
  </si>
  <si>
    <t>Resurgence Solar I</t>
  </si>
  <si>
    <t>Happy Solar 1</t>
  </si>
  <si>
    <t>Wautoma Solar</t>
  </si>
  <si>
    <t>Grizzly Ridge Solar</t>
  </si>
  <si>
    <t>Black Bear Solar 1</t>
  </si>
  <si>
    <t>OETN1 (Skyhawk Solar)</t>
  </si>
  <si>
    <t>Oak Trail Solar, LLC</t>
  </si>
  <si>
    <t>Springfield Solar (WI)</t>
  </si>
  <si>
    <t>Cereal City Solar, LLC</t>
  </si>
  <si>
    <t>CPV Maple Hill Solar</t>
  </si>
  <si>
    <t>Delta's Edge Solar</t>
  </si>
  <si>
    <t>High Point Solar LLC</t>
  </si>
  <si>
    <t>SR Snipesville III</t>
  </si>
  <si>
    <t>Emerald Grove</t>
  </si>
  <si>
    <t>Galloway 2 Solar Farm</t>
  </si>
  <si>
    <t>Chesapeake Solar Project</t>
  </si>
  <si>
    <t>Waverly Solar, LLC</t>
  </si>
  <si>
    <t>Buena Vista Energy Center</t>
  </si>
  <si>
    <t>Oak Solar (Gaston Green Acres Solar)</t>
  </si>
  <si>
    <t>Yellow Pine Solar I</t>
  </si>
  <si>
    <t>BPL Files Solar</t>
  </si>
  <si>
    <t>Fifth Standard Solar PV, LLC (Hybrid)</t>
  </si>
  <si>
    <t>Umbriel Solar</t>
  </si>
  <si>
    <t>Badger Hollow II</t>
  </si>
  <si>
    <t>Great Cove Solar II</t>
  </si>
  <si>
    <t>Agave</t>
  </si>
  <si>
    <t>Ganado Solar</t>
  </si>
  <si>
    <t>Chestnut (part of Westlands Solar Park)</t>
  </si>
  <si>
    <t>Bellflower Solar 1</t>
  </si>
  <si>
    <t>Concho Valley Solar, LLC</t>
  </si>
  <si>
    <t>Pachwáywit Fields (Montague Solar)</t>
  </si>
  <si>
    <t>River Ferry Solar 1</t>
  </si>
  <si>
    <t>Chaparral Springs (Willow Spring Solar 3)</t>
  </si>
  <si>
    <t>Pike Solar Hybrid</t>
  </si>
  <si>
    <t>Newport Solar Project</t>
  </si>
  <si>
    <t>Big Cypress Solar, LLC</t>
  </si>
  <si>
    <t>Public Utilities and Corporate</t>
  </si>
  <si>
    <t>Daggett 2</t>
  </si>
  <si>
    <t>Big Plain Solar, LLC</t>
  </si>
  <si>
    <t>Arrow Canyon Solar Hybrid</t>
  </si>
  <si>
    <t>McFarland A Solar and Storage</t>
  </si>
  <si>
    <t>Indiana Crossroads Solar Park</t>
  </si>
  <si>
    <t>Oak Ridge Solar</t>
  </si>
  <si>
    <t>Horizon Solar</t>
  </si>
  <si>
    <t>Taygete II Energy Project</t>
  </si>
  <si>
    <t>Blue Jay Solar I, LLC</t>
  </si>
  <si>
    <t>Sandy Branch Solar (Bernard Creek Solar)</t>
  </si>
  <si>
    <t>Arlington Energy Center II</t>
  </si>
  <si>
    <t>Eiffel Solar Project</t>
  </si>
  <si>
    <t>Fort Bend Solar LLC</t>
  </si>
  <si>
    <t>Thunder Wolf Energy Center Hybrid</t>
  </si>
  <si>
    <t>Oberon II Solar Project</t>
  </si>
  <si>
    <t>Oberon Solar Project</t>
  </si>
  <si>
    <t>Solar Blue</t>
  </si>
  <si>
    <t>Texas Solar Nova 1</t>
  </si>
  <si>
    <t>Sonoran Solar Energy</t>
  </si>
  <si>
    <t>Dunn's Bridge 1 Solar</t>
  </si>
  <si>
    <t>Yellowbud Solar, LLC</t>
  </si>
  <si>
    <t>Daggett 3</t>
  </si>
  <si>
    <t>Eagle Shadow Mountain Solar Farm</t>
  </si>
  <si>
    <t>Radian Solar Facility</t>
  </si>
  <si>
    <t>Neptune Energy Center Hybrid</t>
  </si>
  <si>
    <t>Five Wells Solar Center - Hybrid</t>
  </si>
  <si>
    <t>Roseland Solar Project</t>
  </si>
  <si>
    <t>Aktina Solar</t>
  </si>
  <si>
    <t>Fox Squirrel Solar 1</t>
  </si>
  <si>
    <t>NY Lancaster Shisler Rd Site 2 Solar CSG</t>
  </si>
  <si>
    <t>North Valley</t>
  </si>
  <si>
    <t>Rivesville Solar</t>
  </si>
  <si>
    <t>Steamboat Hills LP</t>
  </si>
  <si>
    <t>Tyto Solar</t>
  </si>
  <si>
    <t>Antigo-Forrest Street Solar Project</t>
  </si>
  <si>
    <t>LaFayette Solar WI, LLC</t>
  </si>
  <si>
    <t>IMPA Richmond 8 Solar Park</t>
  </si>
  <si>
    <t>Slayton Settlement Road Solar CSG</t>
  </si>
  <si>
    <t>Avenue 26 Solar</t>
  </si>
  <si>
    <t>DIA 9</t>
  </si>
  <si>
    <t>Museum Drive East Solar</t>
  </si>
  <si>
    <t>Surbrook Solar, LLC</t>
  </si>
  <si>
    <t>Marshall Solar Plus LLC</t>
  </si>
  <si>
    <t>Highpeak Solar 1</t>
  </si>
  <si>
    <t>Sunflower Solar LLC</t>
  </si>
  <si>
    <t>McIntosh Solar</t>
  </si>
  <si>
    <t>Fresno Community Solar</t>
  </si>
  <si>
    <t>Exeter Renewables 1</t>
  </si>
  <si>
    <t>Overland</t>
  </si>
  <si>
    <t>RB Inyokern Solar WDAT 1281 (CSG)</t>
  </si>
  <si>
    <t>SR North Stonington</t>
  </si>
  <si>
    <t>AES West Oahu Solar Hybrid</t>
  </si>
  <si>
    <t>Rivanna Solar</t>
  </si>
  <si>
    <t>Spring Lane</t>
  </si>
  <si>
    <t>Pechin Solar</t>
  </si>
  <si>
    <t>Gans Solar</t>
  </si>
  <si>
    <t>Listonburg Solar</t>
  </si>
  <si>
    <t>SR Canadaville, LLC</t>
  </si>
  <si>
    <t>Fort Martin Solar</t>
  </si>
  <si>
    <t>Jade Meadow LLC</t>
  </si>
  <si>
    <t>RB Inyokern Solar WDAT 1203 (CSG)</t>
  </si>
  <si>
    <t>Paulsell</t>
  </si>
  <si>
    <t>Cottontail Solar 2</t>
  </si>
  <si>
    <t>Cottontail Solar 5</t>
  </si>
  <si>
    <t>Cottontail Solar 6</t>
  </si>
  <si>
    <t>Single Asis</t>
  </si>
  <si>
    <t>NY8 - Teichos Pattersonville</t>
  </si>
  <si>
    <t>Pleasant Hill PV1</t>
  </si>
  <si>
    <t>Blue Elk II Solar, LLC</t>
  </si>
  <si>
    <t>Cottontail Solar 1</t>
  </si>
  <si>
    <t>Hecate Energy Albany 2 (Coeymans solar farm)</t>
  </si>
  <si>
    <t>Cottontail Solar 8</t>
  </si>
  <si>
    <t>Capon Bridge Solar LLC</t>
  </si>
  <si>
    <t>Cottontail Solar 4</t>
  </si>
  <si>
    <t>Walden Solar Maine V</t>
  </si>
  <si>
    <t>English Creek Solar</t>
  </si>
  <si>
    <t>Hayhurst Texas Solar</t>
  </si>
  <si>
    <t>Altona Solar, LLC</t>
  </si>
  <si>
    <t>Fairview Farms</t>
  </si>
  <si>
    <t>TAI Huntsville Solar Hybrid</t>
  </si>
  <si>
    <t>Earp Solar, LLC</t>
  </si>
  <si>
    <t>Wolfskin Solar</t>
  </si>
  <si>
    <t>Dual Axis</t>
  </si>
  <si>
    <t>Castle Solar, LLC</t>
  </si>
  <si>
    <t>Coffeen Solar BESS</t>
  </si>
  <si>
    <t>Fillmore County Solar Project</t>
  </si>
  <si>
    <t>Baldy Mesa 2_Silver Peak Hybrid</t>
  </si>
  <si>
    <t>Pleasant Creek Solar I (Duane Arnold Solar I) (50 MW)</t>
  </si>
  <si>
    <t>East Point Energy Center, LLC</t>
  </si>
  <si>
    <t>Creston Solar (50 MW)</t>
  </si>
  <si>
    <t>Kimmel Road Solar, LLC</t>
  </si>
  <si>
    <t>Sunlight Road Solar</t>
  </si>
  <si>
    <t>Louise Solar</t>
  </si>
  <si>
    <t>BT Signal Ranch</t>
  </si>
  <si>
    <t>Mesquite Solar 4, LLC</t>
  </si>
  <si>
    <t>Carvers Creek Solar</t>
  </si>
  <si>
    <t>Glover Creek Solar, LLC</t>
  </si>
  <si>
    <t>AES Maui Kuihelani Solar Hybrid</t>
  </si>
  <si>
    <t>Madison Solar</t>
  </si>
  <si>
    <t>Lone Star Solar</t>
  </si>
  <si>
    <t>Baldwin Solar BESS</t>
  </si>
  <si>
    <t>Misenheimer Solar LLC</t>
  </si>
  <si>
    <t>Beautyberry</t>
  </si>
  <si>
    <t>Big Juniper Solar</t>
  </si>
  <si>
    <t>Buttonwood</t>
  </si>
  <si>
    <t>Caloosahatchee</t>
  </si>
  <si>
    <t>Canoe</t>
  </si>
  <si>
    <t>Cedar Trail</t>
  </si>
  <si>
    <t>Columbia County Solar</t>
  </si>
  <si>
    <t>Fourmile Creek</t>
  </si>
  <si>
    <t>Georges Lake</t>
  </si>
  <si>
    <t>Gilchrist County Solar</t>
  </si>
  <si>
    <t>Harmony Florida Solar II</t>
  </si>
  <si>
    <t>Hawthorne Creek</t>
  </si>
  <si>
    <t>Hendry Isles</t>
  </si>
  <si>
    <t>Honeybell</t>
  </si>
  <si>
    <t>Ibis</t>
  </si>
  <si>
    <t>Kayak</t>
  </si>
  <si>
    <t>Mitchell Creek</t>
  </si>
  <si>
    <t>Monarch</t>
  </si>
  <si>
    <t>Nature Trail</t>
  </si>
  <si>
    <t>Norton Creek</t>
  </si>
  <si>
    <t>Orchard</t>
  </si>
  <si>
    <t>Pecan Tree</t>
  </si>
  <si>
    <t>Pineapple</t>
  </si>
  <si>
    <t>Prairie Creek FL</t>
  </si>
  <si>
    <t>Sambucus</t>
  </si>
  <si>
    <t>Silver Palm</t>
  </si>
  <si>
    <t>Sparkleberry</t>
  </si>
  <si>
    <t>Gadsden County Solar</t>
  </si>
  <si>
    <t>Terrill Creek</t>
  </si>
  <si>
    <t>Three Creeks</t>
  </si>
  <si>
    <t>Tupelo Solar</t>
  </si>
  <si>
    <t>Turnpike</t>
  </si>
  <si>
    <t>White Tail</t>
  </si>
  <si>
    <t>Storey Bend Solar</t>
  </si>
  <si>
    <t>Wild Quail</t>
  </si>
  <si>
    <t>Woodyard</t>
  </si>
  <si>
    <t>Bullfrog Creek Solar</t>
  </si>
  <si>
    <t>Falmouth Renewable Energy Center</t>
  </si>
  <si>
    <t>Winquepin Renewable Energy Center</t>
  </si>
  <si>
    <t>Mule Creek Renewable Energy Center</t>
  </si>
  <si>
    <t>County Line Renewable Energy Center</t>
  </si>
  <si>
    <t>OE_FL7</t>
  </si>
  <si>
    <t>Alton Post Office Solar</t>
  </si>
  <si>
    <t>Horseshoe Solar, LLC</t>
  </si>
  <si>
    <t>Foxglove Solar</t>
  </si>
  <si>
    <t>Cane Creek</t>
  </si>
  <si>
    <t>Moonshot</t>
  </si>
  <si>
    <t>Blackwater Solar</t>
  </si>
  <si>
    <t>Rocket Solar, LLC</t>
  </si>
  <si>
    <t>Blake Solar Plant</t>
  </si>
  <si>
    <t>Steel Solar LLC</t>
  </si>
  <si>
    <t>CPV Stagecoach Solar</t>
  </si>
  <si>
    <t>Elektron Solar, LLC</t>
  </si>
  <si>
    <t>Goose Prairie Solar</t>
  </si>
  <si>
    <t>SR Ailey</t>
  </si>
  <si>
    <t>Fountain Creek Solar</t>
  </si>
  <si>
    <t>Platteview Solar LLC</t>
  </si>
  <si>
    <t>Foxhound</t>
  </si>
  <si>
    <t>Cavalier Solar A2</t>
  </si>
  <si>
    <t>High River Energy Center, LLC</t>
  </si>
  <si>
    <t>Bayou Galion Solar Project</t>
  </si>
  <si>
    <t>Harvest Gold Solar</t>
  </si>
  <si>
    <t>New Market Solar (Highland 2)</t>
  </si>
  <si>
    <t>Wildflower Solar, LLC (MS)</t>
  </si>
  <si>
    <t>BPL Crown Solar LLC</t>
  </si>
  <si>
    <t>Franklin Solar Hybrid</t>
  </si>
  <si>
    <t>BPL Sol Solar LLC</t>
  </si>
  <si>
    <t>Liberty County Solar Project</t>
  </si>
  <si>
    <t>Prairie Mist Solar</t>
  </si>
  <si>
    <t>Walnut Bend Solar Station PV</t>
  </si>
  <si>
    <t>Crossett Solar</t>
  </si>
  <si>
    <t>Ragsdale Solar LLC</t>
  </si>
  <si>
    <t>Second Division Solar</t>
  </si>
  <si>
    <t>Riverstart Solar Park III</t>
  </si>
  <si>
    <t>Sandrini Solar 100</t>
  </si>
  <si>
    <t>Arche Energy Project, LLC</t>
  </si>
  <si>
    <t>Three Corners Solar</t>
  </si>
  <si>
    <t>Hickory Solar</t>
  </si>
  <si>
    <t>Martin County Solar Project, LLC</t>
  </si>
  <si>
    <t>North Fork Solar Project</t>
  </si>
  <si>
    <t>Woodruff County Solar</t>
  </si>
  <si>
    <t>Raceway Solar &amp; Storage</t>
  </si>
  <si>
    <t>Yellow Pine II</t>
  </si>
  <si>
    <t>Elizabeth Solar Plant</t>
  </si>
  <si>
    <t>Bookers Mill Solar</t>
  </si>
  <si>
    <t>Wild Springs</t>
  </si>
  <si>
    <t>Bartonsville Energy Facility, LLC</t>
  </si>
  <si>
    <t>Prairie Ronde Solar Farm</t>
  </si>
  <si>
    <t>Starr Solar Ranch</t>
  </si>
  <si>
    <t>Vikings Energy Farm</t>
  </si>
  <si>
    <t>Blue Bird Solar, LLC</t>
  </si>
  <si>
    <t>Wolf Run Solar</t>
  </si>
  <si>
    <t>Spanish Peaks Solar</t>
  </si>
  <si>
    <t>Clearview Solar 1</t>
  </si>
  <si>
    <t>River Fork Solar, LLC</t>
  </si>
  <si>
    <t>Dry Lake Solar Energy Center</t>
  </si>
  <si>
    <t>Golden Triangle II (OE_MS6)</t>
  </si>
  <si>
    <t>Copperhead Solar, LLC</t>
  </si>
  <si>
    <t>Baldy Mesa Solar &amp; Storage</t>
  </si>
  <si>
    <t>Honeysuckle Solar Farm</t>
  </si>
  <si>
    <t>South Cheyenne Solar</t>
  </si>
  <si>
    <t>Washington County Solar</t>
  </si>
  <si>
    <t>Willowbrook Solar I, LLC</t>
  </si>
  <si>
    <t>Driver Solar</t>
  </si>
  <si>
    <t>Wever Solar</t>
  </si>
  <si>
    <t>Pleasant Creek Unit 2 (Duane Arnold Solar II)</t>
  </si>
  <si>
    <t>Twin Lakes Solar LLC</t>
  </si>
  <si>
    <t>Hardin Solar Energy II LLC</t>
  </si>
  <si>
    <t>Peacock Energy Project</t>
  </si>
  <si>
    <t>Boomtown Renewable Energy Center</t>
  </si>
  <si>
    <t>Cass County Renewable Energy Center</t>
  </si>
  <si>
    <t>Cavalier Solar</t>
  </si>
  <si>
    <t>Zier Solar</t>
  </si>
  <si>
    <t>Markum Solar Farm</t>
  </si>
  <si>
    <t>SR Russellville</t>
  </si>
  <si>
    <t>Crooked Lake Solar, LLC</t>
  </si>
  <si>
    <t>Pearl River Solar Park LLC</t>
  </si>
  <si>
    <t>White Wing Solar</t>
  </si>
  <si>
    <t>Morris Ridge Solar</t>
  </si>
  <si>
    <t>Madison Fields Solar Project, LLC</t>
  </si>
  <si>
    <t>West Memphis Solar Station</t>
  </si>
  <si>
    <t>Sky Ranch Solar</t>
  </si>
  <si>
    <t>Proxima</t>
  </si>
  <si>
    <t>Hardy Hills Solar Energy LLC</t>
  </si>
  <si>
    <t>Tres Bahias</t>
  </si>
  <si>
    <t>Victory Pass</t>
  </si>
  <si>
    <t>Scarlet Solar (CA)</t>
  </si>
  <si>
    <t>Cavalry Solar Hybrid</t>
  </si>
  <si>
    <t>San Juan Solar I</t>
  </si>
  <si>
    <t>Scarlet II Hybrid</t>
  </si>
  <si>
    <t>Grant County</t>
  </si>
  <si>
    <t>Appaloosa Solar I</t>
  </si>
  <si>
    <t>OE_ESCL</t>
  </si>
  <si>
    <t>Texas Solar Nova 2</t>
  </si>
  <si>
    <t>Orion I Solar Project</t>
  </si>
  <si>
    <t>Rowland Solar II</t>
  </si>
  <si>
    <t>AP Sunray LLC</t>
  </si>
  <si>
    <t>TS Power Plant</t>
  </si>
  <si>
    <t>Decatur Solar</t>
  </si>
  <si>
    <t>Brittlebush Solar</t>
  </si>
  <si>
    <t>Paris Solar</t>
  </si>
  <si>
    <t>Huck Finn Renewable Energy Center</t>
  </si>
  <si>
    <t>Sandrini Solar 200</t>
  </si>
  <si>
    <t>Sun Streams 3</t>
  </si>
  <si>
    <t>Sherco Solar I</t>
  </si>
  <si>
    <t>Fence Post Solar Hybrid Project, LLC</t>
  </si>
  <si>
    <t>True North Solar, LLC</t>
  </si>
  <si>
    <t>Porter Solar, LLC (TX)</t>
  </si>
  <si>
    <t>Sparta Solar</t>
  </si>
  <si>
    <t>Orion III Solar Project</t>
  </si>
  <si>
    <t>Hopkins Energy LLC</t>
  </si>
  <si>
    <t>SR Toombs, LLC</t>
  </si>
  <si>
    <t>Orion II Solar Project</t>
  </si>
  <si>
    <t>Maple Flats</t>
  </si>
  <si>
    <t>Arica Solar</t>
  </si>
  <si>
    <t>Arroyo Solar Energy Storage Hybrid</t>
  </si>
  <si>
    <t>Eleven Mile Solar Center</t>
  </si>
  <si>
    <t>McFarland B Solar and Storage</t>
  </si>
  <si>
    <t>Desert Quartzite</t>
  </si>
  <si>
    <t>Hecate Energy Highland LLC</t>
  </si>
  <si>
    <t>Oxbow Solar 1</t>
  </si>
  <si>
    <t>Atrisco Solar LLC</t>
  </si>
  <si>
    <t>colocated with nearby Atrisco Energy Storage - not sure whether they share same POI, has different EIA ID</t>
  </si>
  <si>
    <t>Delilah Solar Energy LLC</t>
  </si>
  <si>
    <t>Greasewood II LLC</t>
  </si>
  <si>
    <t>Eland Solar &amp; Storage Center, Phase 1 Hy</t>
  </si>
  <si>
    <t>Lumina Solar Project</t>
  </si>
  <si>
    <t>Lumina II Solar Project</t>
  </si>
  <si>
    <t>AEUG Union Solar, LLC</t>
  </si>
  <si>
    <t>Red Tailed Hawk Solar LLC</t>
  </si>
  <si>
    <t>Chillingham Solar</t>
  </si>
  <si>
    <t>Waco Solar</t>
  </si>
  <si>
    <t>Mammoth North Solar</t>
  </si>
  <si>
    <t>Old 300 Solar Center, LLC</t>
  </si>
  <si>
    <t>Mockingbird Solar Center</t>
  </si>
  <si>
    <t>Hecate Energy Frye Solar LLC</t>
  </si>
  <si>
    <t>Double Back Diamond</t>
  </si>
  <si>
    <t>Gemini Solar</t>
  </si>
  <si>
    <t>Storage projects with storage capacity ratio &gt;1 were excluded from this analysis.</t>
  </si>
  <si>
    <r>
      <t xml:space="preserve">The </t>
    </r>
    <r>
      <rPr>
        <b/>
        <sz val="10"/>
        <rFont val="Arial"/>
        <family val="2"/>
      </rPr>
      <t>"Storage LCOE Adder"</t>
    </r>
    <r>
      <rPr>
        <sz val="10"/>
        <rFont val="Arial"/>
        <family val="2"/>
      </rPr>
      <t xml:space="preserve"> describes the additional costs of pairing a solar project with storage (denominated in the project's solar+storage generation).</t>
    </r>
  </si>
  <si>
    <r>
      <t>Storage LCOE Adder (2024 $/MWh</t>
    </r>
    <r>
      <rPr>
        <b/>
        <vertAlign val="subscript"/>
        <sz val="10"/>
        <rFont val="Arial"/>
        <family val="2"/>
      </rPr>
      <t>PVS</t>
    </r>
    <r>
      <rPr>
        <b/>
        <sz val="10"/>
        <rFont val="Arial"/>
        <family val="2"/>
      </rPr>
      <t>)</t>
    </r>
  </si>
  <si>
    <t>Battery Capacity Ratio Gen-weighted Mean</t>
  </si>
  <si>
    <t>Battery Duration (h) Gen-weighted Mean</t>
  </si>
  <si>
    <t>Gen-weighted Mean no Tax Credits</t>
  </si>
  <si>
    <t>Gen-weighted Mean with Tax Credits</t>
  </si>
  <si>
    <t>Storage projects with storage capacity ratio &gt;1 and storage retrofit projects were excluded from this analysis.</t>
  </si>
  <si>
    <t>LCOE for PV standalone and PV+storage projects (no retrofits, no tax credits)</t>
  </si>
  <si>
    <r>
      <t>Generation-Weighted Mean LCOE without Tax Credits (2024 $/MWh</t>
    </r>
    <r>
      <rPr>
        <b/>
        <vertAlign val="subscript"/>
        <sz val="10"/>
        <rFont val="Arial"/>
        <family val="2"/>
      </rPr>
      <t>PV or PVS (Hybrids)</t>
    </r>
    <r>
      <rPr>
        <b/>
        <sz val="10"/>
        <rFont val="Arial"/>
        <family val="2"/>
      </rPr>
      <t>)</t>
    </r>
  </si>
  <si>
    <r>
      <t>Generation-Weighted Mean LCOE with Tax Credits (2024 $/MWh</t>
    </r>
    <r>
      <rPr>
        <b/>
        <vertAlign val="subscript"/>
        <sz val="10"/>
        <rFont val="Arial"/>
        <family val="2"/>
      </rPr>
      <t>PV or PVS (Hybrids)</t>
    </r>
    <r>
      <rPr>
        <b/>
        <sz val="10"/>
        <rFont val="Arial"/>
        <family val="2"/>
      </rPr>
      <t>)</t>
    </r>
  </si>
  <si>
    <t>LCOE for recent PV+storage projects (no retrofits, no tax credits)</t>
  </si>
  <si>
    <t>LCOE for recent PV+storage projects (no retrofits, with tax credits)</t>
  </si>
  <si>
    <t>LCOE for PV standalone and PV+storage projects (no retrofits, with tax credits)</t>
  </si>
  <si>
    <t>Storage Energy (MWh)</t>
  </si>
  <si>
    <t>Generation-Weighted Mean LCOE without Tax Credits (2024 $/MWh)</t>
  </si>
  <si>
    <t>Generation-Weighted Mean LCOE with Tax Credits (2024 $/MWh)</t>
  </si>
  <si>
    <t>Levelized price of PV+battery PPAs in the LBNL sample (bubble size represents battery:PV capacity)</t>
  </si>
  <si>
    <t>Levelized storage adder time trend in $/MWh-PV</t>
  </si>
  <si>
    <t>for graphs</t>
  </si>
  <si>
    <t>$/MWh-PV</t>
  </si>
  <si>
    <t>Greenfield</t>
  </si>
  <si>
    <t>Retrofit</t>
  </si>
  <si>
    <t>Plant_Name</t>
  </si>
  <si>
    <t>PV MW-AC</t>
  </si>
  <si>
    <t>BESS MWh</t>
  </si>
  <si>
    <t>BESS Duration</t>
  </si>
  <si>
    <t>BESS:PV Ratio</t>
  </si>
  <si>
    <t>PPA_Execution</t>
  </si>
  <si>
    <t>Retrofit_Execution</t>
  </si>
  <si>
    <t>Retrofit_COD</t>
  </si>
  <si>
    <t>PV_$_per_MWh_real</t>
  </si>
  <si>
    <t>BESS_$_per_MWh-PV_real</t>
  </si>
  <si>
    <t>BESS_$_per_MWh-stored_real</t>
  </si>
  <si>
    <t>BESS_$_per_MW-month_real</t>
  </si>
  <si>
    <t>PV+BESS_$_per_MWh-PV_real</t>
  </si>
  <si>
    <t>Non-HI</t>
  </si>
  <si>
    <t>ESA_Execution</t>
  </si>
  <si>
    <t>Mesquite_4</t>
  </si>
  <si>
    <t>Pinal_Central_Energy_Center</t>
  </si>
  <si>
    <t>Saint</t>
  </si>
  <si>
    <t>Sonoran_Energy_Center</t>
  </si>
  <si>
    <t>SR_McNeal</t>
  </si>
  <si>
    <t>Storey</t>
  </si>
  <si>
    <t>Wilmot</t>
  </si>
  <si>
    <t>Arlington_Energy_Center_II</t>
  </si>
  <si>
    <t>BigBeau</t>
  </si>
  <si>
    <t>Blythe_110</t>
  </si>
  <si>
    <t>Blythe_II</t>
  </si>
  <si>
    <t>Blythe_III</t>
  </si>
  <si>
    <t>Blythe_IV</t>
  </si>
  <si>
    <t>CA_Flats_130</t>
  </si>
  <si>
    <t>Camino</t>
  </si>
  <si>
    <t>Daggett_2_CPA</t>
  </si>
  <si>
    <t>Daggett_2_SCPPA</t>
  </si>
  <si>
    <t>Daggett_3_CPA</t>
  </si>
  <si>
    <t>Daggett_3_EBCE</t>
  </si>
  <si>
    <t>Daggett_3_MCE</t>
  </si>
  <si>
    <t>Deer_Creek</t>
  </si>
  <si>
    <t>Desert_Sunlight_250</t>
  </si>
  <si>
    <t>Eland</t>
  </si>
  <si>
    <t>Gaskell_West_2</t>
  </si>
  <si>
    <t>Jacumba_Valley</t>
  </si>
  <si>
    <t>Maverick_6</t>
  </si>
  <si>
    <t>McCoy</t>
  </si>
  <si>
    <t>Rabbitbrush</t>
  </si>
  <si>
    <t>RE_Garland</t>
  </si>
  <si>
    <t>RE_Slate_PWRPA</t>
  </si>
  <si>
    <t>RE_Slate_Stanford</t>
  </si>
  <si>
    <t>RE_Slate_SVCE/CCCE</t>
  </si>
  <si>
    <t>RE_Tranquillity</t>
  </si>
  <si>
    <t>Resurgence_Solar_I</t>
  </si>
  <si>
    <t>Resurgence_Solar_II</t>
  </si>
  <si>
    <t>Sacramento_Valley_Energy_Center</t>
  </si>
  <si>
    <t>CO_Buffalo_Flats</t>
  </si>
  <si>
    <t>Neptune</t>
  </si>
  <si>
    <t>Thunder_Wolf</t>
  </si>
  <si>
    <t>FL_Solar_6</t>
  </si>
  <si>
    <t>Cool_Springs</t>
  </si>
  <si>
    <t>Hickory_Park</t>
  </si>
  <si>
    <t>AES_Kekaha</t>
  </si>
  <si>
    <t>AES_Lawai</t>
  </si>
  <si>
    <t>Barbers Point</t>
  </si>
  <si>
    <t>Hale Kuawehi</t>
  </si>
  <si>
    <t>Hoohana Solar 1</t>
  </si>
  <si>
    <t>Kahana</t>
  </si>
  <si>
    <t>Kamaole</t>
  </si>
  <si>
    <t>Kuihelani Solar</t>
  </si>
  <si>
    <t>Kupehau</t>
  </si>
  <si>
    <t>Kupono</t>
  </si>
  <si>
    <t>Mahi</t>
  </si>
  <si>
    <t>Mililani I Solar</t>
  </si>
  <si>
    <t>Mountain View</t>
  </si>
  <si>
    <t>Paeahu</t>
  </si>
  <si>
    <t>Puako</t>
  </si>
  <si>
    <t>Pulehu</t>
  </si>
  <si>
    <t>SC_KIUC</t>
  </si>
  <si>
    <t>Waiawa Phase 2</t>
  </si>
  <si>
    <t>Waiawa Solar</t>
  </si>
  <si>
    <t>Waikoloa Solar</t>
  </si>
  <si>
    <t>West Oahu</t>
  </si>
  <si>
    <t>West_Kaua'i</t>
  </si>
  <si>
    <t>Arroyo</t>
  </si>
  <si>
    <t>Atrisco</t>
  </si>
  <si>
    <t>Buena_Vista</t>
  </si>
  <si>
    <t>Carne</t>
  </si>
  <si>
    <t>Jicarilla_1</t>
  </si>
  <si>
    <t>Jicarilla_Solar_Energy_Center_I</t>
  </si>
  <si>
    <t>Quail_Ranch</t>
  </si>
  <si>
    <t>Rockmont</t>
  </si>
  <si>
    <t>Route_66</t>
  </si>
  <si>
    <t>San_Juan_Solar_1</t>
  </si>
  <si>
    <t>Sky_Ranch</t>
  </si>
  <si>
    <t>Sky_Ranch_II</t>
  </si>
  <si>
    <t>TAG</t>
  </si>
  <si>
    <t>Arrow_Canyon</t>
  </si>
  <si>
    <t>Battle Mountain</t>
  </si>
  <si>
    <t>Boulder_3</t>
  </si>
  <si>
    <t>Boulder_Solar_III</t>
  </si>
  <si>
    <t>Chuckwalla</t>
  </si>
  <si>
    <t>Dodge_Flat</t>
  </si>
  <si>
    <t>Dry_Lake_East</t>
  </si>
  <si>
    <t>Fish_Springs_Ranch</t>
  </si>
  <si>
    <t>Gemini</t>
  </si>
  <si>
    <t>Hot_Pot</t>
  </si>
  <si>
    <t>Iron_Point</t>
  </si>
  <si>
    <t>Libra</t>
  </si>
  <si>
    <t>Southern_Bighorn</t>
  </si>
  <si>
    <t>Yellow_Pine</t>
  </si>
  <si>
    <t>Moraine</t>
  </si>
  <si>
    <t>Tracy</t>
  </si>
  <si>
    <t>Wheatridge</t>
  </si>
  <si>
    <t>PV+Battery Hybrid PPA Price</t>
  </si>
  <si>
    <t xml:space="preserve">Anna Cheyette, Will Gorman, Naim Darghouth, Dana Robson, Joe Rand, Seongeun Jeong </t>
  </si>
  <si>
    <t>October 2025</t>
  </si>
  <si>
    <t>This material is based upon work supported by the U.S. Department of Energy’s Office of Energy Efficiency and Renewable Energy (EERE) under Solar Energy Technologies Office (SETO) Agreement Number 38444 and Contract No. DE-AC02-05CH11231.</t>
  </si>
  <si>
    <t>Utility-Scale Solar, 2025 Data Update Copyright (c) 202&lt;&gt;,  The Regents of the University of California, through Lawrence Berkeley National Laboratory (subject to receipt of any required approvals from the U.S. Dept. of Energy). All rights reserved. This work is openly licensed via CC BY 4.0.</t>
  </si>
  <si>
    <t>Photo credit: SOLV Energy. Brian Doll.</t>
  </si>
  <si>
    <t>Utility-Scale Solar, 2025 Data Update</t>
  </si>
  <si>
    <t>Year added</t>
  </si>
  <si>
    <t>BESS MW</t>
  </si>
  <si>
    <t>PV PPA Execution</t>
  </si>
  <si>
    <t>BESS PPA Execution</t>
  </si>
  <si>
    <t>PV COD</t>
  </si>
  <si>
    <t>BESS COD</t>
  </si>
  <si>
    <t xml:space="preserve">Mesquite_Solar_5 </t>
  </si>
  <si>
    <t>Scarlet_1_PPA1</t>
  </si>
  <si>
    <t>Scarlet_1_PPA2</t>
  </si>
  <si>
    <t>Victory_Pass_PPA2</t>
  </si>
  <si>
    <t>Arica_PPA1</t>
  </si>
  <si>
    <t>Desert_Quartzite</t>
  </si>
  <si>
    <t>Arica_PPA2</t>
  </si>
  <si>
    <t>Victory_Pass_PPA1</t>
  </si>
  <si>
    <t>BCE_Los_Alamitos</t>
  </si>
  <si>
    <t>Kaawanui</t>
  </si>
  <si>
    <t>Mana</t>
  </si>
  <si>
    <t>Star_Light</t>
  </si>
  <si>
    <t>Windy_Lane</t>
  </si>
  <si>
    <t>Four_Mile_Mesa</t>
  </si>
  <si>
    <t>Yellow_Pine_II_PPA2</t>
  </si>
  <si>
    <t>Yellow_Pine_II_PPA1</t>
  </si>
  <si>
    <t>58542/65857</t>
  </si>
  <si>
    <t>PV-Equivalent Duration (h) Gen-weighted Mean</t>
  </si>
  <si>
    <t>Installed storage LCOE adder to PV projects by year</t>
  </si>
  <si>
    <t>PV Equivalent Duration (h)</t>
  </si>
  <si>
    <t>Generation-Weighted Levelized LCOE without Tax Credits (2024$/MWh)</t>
  </si>
  <si>
    <t>Generation-Weighted Levelized LCOE with Tax Credits (2024$/MWh)</t>
  </si>
  <si>
    <t>PV-Equivalent Duration (Storage Energy / PV Capacity)</t>
  </si>
  <si>
    <t>PV-Equivalent Duration by Region</t>
  </si>
  <si>
    <t>Capacity-weighted Mean PV-Equivalent Duration [Hours]</t>
  </si>
  <si>
    <t>PV-Equivalent Duration (h) 
Energy-Weighted Mean</t>
  </si>
  <si>
    <t>PV-Equivalent Duration (h) 
Cap-Weighted Mean</t>
  </si>
  <si>
    <t>Avg Annual PV MWh</t>
  </si>
  <si>
    <t>LCOE Trend (PV only)</t>
  </si>
  <si>
    <t>Storage LCOE Adder Trend</t>
  </si>
  <si>
    <t>LCOE Trend (PV+Storage)</t>
  </si>
  <si>
    <t>LCOE by Region (PV+Storage)</t>
  </si>
  <si>
    <t>LCOE vs. PPA Price (PV+Storage)</t>
  </si>
  <si>
    <t>project-level match of LCOE and PPA data</t>
  </si>
  <si>
    <t>loose match of annual average LCOE and PPA statistics by COD</t>
  </si>
  <si>
    <t>Average levelized cost of energy versus average levelized PPA price of PV+battery projects, by commercial operation date</t>
  </si>
  <si>
    <t>PPA Count</t>
  </si>
  <si>
    <t xml:space="preserve">sample on which the PPA average is based is more limited than the LCOE sample. Several projects sign multiple PPAs for shares of the overall project capacity. </t>
  </si>
  <si>
    <t>Capacity-weighted Average Capacity Factor</t>
  </si>
  <si>
    <t>Number of Projects</t>
  </si>
  <si>
    <t>Note: Region-year combinations with less than four projects are excluded from the plot and data below.</t>
  </si>
  <si>
    <t>Fixed Tilt Cumulative CF</t>
  </si>
  <si>
    <t>Fixed Tilt # Projects</t>
  </si>
  <si>
    <t>Annual utility-scale PV capacity by module type</t>
  </si>
  <si>
    <t>Annual utility-scale PV capacity by mounting type</t>
  </si>
  <si>
    <t>Annual utility-scale PV capacity by region</t>
  </si>
  <si>
    <t>Annual utility-scale PV capacity with/without hybrid capabilities</t>
  </si>
  <si>
    <t>Annual storage capacity that is coupled with utility-scale PV by region</t>
  </si>
  <si>
    <t>Capacity-weighted average first-year capacity factor by region in 2023 vs. 2024</t>
  </si>
  <si>
    <t>Levelized PPA prices by region for projects with 2023 and 2024 commerical operation date (PV only--no PV+battery included here)</t>
  </si>
  <si>
    <t>Average PPA (2024 $/MWh)</t>
  </si>
  <si>
    <t>Project COD:</t>
  </si>
  <si>
    <t>PPA Price 2023-24 COD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</si>
</sst>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5" formatCode="&quot;$&quot;#,##0_);\(&quot;$&quot;#,##0\)"/>
    <numFmt numFmtId="7" formatCode="&quot;$&quot;#,##0.00_);\(&quot;$&quot;#,##0.00\)"/>
    <numFmt numFmtId="44" formatCode="_(&quot;$&quot;* #,##0.00_);_(&quot;$&quot;* \(#,##0.00\);_(&quot;$&quot;* &quot;-&quot;??_);_(@_)"/>
    <numFmt numFmtId="43" formatCode="_(* #,##0.00_);_(* \(#,##0.00\);_(* &quot;-&quot;??_);_(@_)"/>
    <numFmt numFmtId="164" formatCode="0.0"/>
    <numFmt numFmtId="165" formatCode="0.0%"/>
    <numFmt numFmtId="166" formatCode="0.000000"/>
    <numFmt numFmtId="167" formatCode="_(* #,##0.0_);_(* \(#,##0.0\);_(* &quot;-&quot;??_);_(@_)"/>
    <numFmt numFmtId="168" formatCode="&quot;$&quot;#,##0.0"/>
    <numFmt numFmtId="169" formatCode="_(* #,##0.000_);_(* \(#,##0.000\);_(* &quot;-&quot;??_);_(@_)"/>
    <numFmt numFmtId="170" formatCode="_(* #,##0_);_(* \(#,##0\);_(* &quot;-&quot;??_);_(@_)"/>
    <numFmt numFmtId="171" formatCode="_(&quot;$&quot;* #,##0_);_(&quot;$&quot;* \(#,##0\);_(&quot;$&quot;* &quot;-&quot;??_);_(@_)"/>
    <numFmt numFmtId="172" formatCode="0.0000%"/>
    <numFmt numFmtId="173" formatCode="&quot;$&quot;#,##0.00"/>
    <numFmt numFmtId="174" formatCode="_(* #,##0.0000_);_(* \(#,##0.0000\);_(* &quot;-&quot;??_);_(@_)"/>
    <numFmt numFmtId="175" formatCode="&quot;$&quot;#,##0"/>
  </numFmts>
  <fonts count="114" x14ac:knownFonts="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b/>
      <sz val="10"/>
      <name val="Arial"/>
      <family val="2"/>
    </font>
    <font>
      <b/>
      <sz val="11"/>
      <color indexed="8"/>
      <name val="Calibri"/>
      <family val="2"/>
    </font>
    <font>
      <sz val="10"/>
      <name val="Arial"/>
      <family val="2"/>
    </font>
    <font>
      <i/>
      <sz val="10"/>
      <name val="Arial"/>
      <family val="2"/>
    </font>
    <font>
      <sz val="11"/>
      <color theme="1"/>
      <name val="Calibri"/>
      <family val="2"/>
      <scheme val="minor"/>
    </font>
    <font>
      <sz val="12"/>
      <color theme="1"/>
      <name val="Calibri"/>
      <family val="2"/>
      <scheme val="minor"/>
    </font>
    <font>
      <b/>
      <i/>
      <sz val="10"/>
      <name val="Arial"/>
      <family val="2"/>
    </font>
    <font>
      <sz val="10"/>
      <name val="Arial"/>
      <family val="2"/>
    </font>
    <font>
      <b/>
      <sz val="11"/>
      <name val="Calibri"/>
      <family val="2"/>
      <scheme val="minor"/>
    </font>
    <font>
      <b/>
      <sz val="10"/>
      <color indexed="8"/>
      <name val="Arial"/>
      <family val="2"/>
    </font>
    <font>
      <b/>
      <sz val="11"/>
      <color indexed="8"/>
      <name val="Calibri"/>
      <family val="2"/>
      <scheme val="minor"/>
    </font>
    <font>
      <i/>
      <sz val="10"/>
      <color indexed="8"/>
      <name val="Arial"/>
      <family val="2"/>
    </font>
    <font>
      <sz val="10"/>
      <color theme="1"/>
      <name val="Arial"/>
      <family val="2"/>
    </font>
    <font>
      <b/>
      <sz val="11"/>
      <color theme="1"/>
      <name val="Calibri"/>
      <family val="2"/>
      <scheme val="minor"/>
    </font>
    <font>
      <i/>
      <sz val="10"/>
      <color theme="1"/>
      <name val="Arial"/>
      <family val="2"/>
    </font>
    <font>
      <sz val="11"/>
      <name val="Calibri"/>
      <family val="2"/>
    </font>
    <font>
      <u/>
      <sz val="10"/>
      <color theme="10"/>
      <name val="Arial"/>
      <family val="2"/>
    </font>
    <font>
      <u/>
      <sz val="10"/>
      <color theme="11"/>
      <name val="Arial"/>
      <family val="2"/>
    </font>
    <font>
      <b/>
      <sz val="10"/>
      <color theme="0"/>
      <name val="Arial"/>
      <family val="2"/>
    </font>
    <font>
      <sz val="10"/>
      <color rgb="FFC89800"/>
      <name val="Arial"/>
      <family val="2"/>
    </font>
    <font>
      <u/>
      <sz val="11"/>
      <color theme="10"/>
      <name val="Calibri"/>
      <family val="2"/>
      <scheme val="minor"/>
    </font>
    <font>
      <b/>
      <sz val="12"/>
      <name val="Arial"/>
      <family val="2"/>
    </font>
    <font>
      <b/>
      <sz val="38"/>
      <color rgb="FF08306A"/>
      <name val="Arial"/>
      <family val="2"/>
    </font>
    <font>
      <sz val="19"/>
      <color rgb="FF404040"/>
      <name val="Arial"/>
      <family val="2"/>
    </font>
    <font>
      <sz val="9"/>
      <color rgb="FF000000"/>
      <name val="Arial"/>
      <family val="2"/>
    </font>
    <font>
      <sz val="11"/>
      <color rgb="FF000000"/>
      <name val="Arial"/>
      <family val="2"/>
    </font>
    <font>
      <sz val="11"/>
      <name val="Arial"/>
      <family val="2"/>
    </font>
    <font>
      <vertAlign val="superscript"/>
      <sz val="12"/>
      <color rgb="FF404040"/>
      <name val="Arial"/>
      <family val="2"/>
    </font>
    <font>
      <sz val="16"/>
      <color theme="3"/>
      <name val="Arial"/>
      <family val="2"/>
    </font>
    <font>
      <sz val="14"/>
      <color theme="3"/>
      <name val="Arial"/>
      <family val="2"/>
    </font>
    <font>
      <b/>
      <sz val="12"/>
      <color theme="3"/>
      <name val="Arial"/>
      <family val="2"/>
    </font>
    <font>
      <sz val="18"/>
      <color rgb="FF404040"/>
      <name val="Arial"/>
      <family val="2"/>
    </font>
    <font>
      <sz val="9"/>
      <color indexed="81"/>
      <name val="Tahoma"/>
      <family val="2"/>
    </font>
    <font>
      <b/>
      <sz val="10"/>
      <color theme="1"/>
      <name val="Arial"/>
      <family val="2"/>
    </font>
    <font>
      <b/>
      <vertAlign val="subscript"/>
      <sz val="10"/>
      <name val="Arial"/>
      <family val="2"/>
    </font>
    <font>
      <b/>
      <sz val="10"/>
      <name val="Calibri"/>
      <family val="2"/>
    </font>
    <font>
      <sz val="12"/>
      <color rgb="FF404040"/>
      <name val="Arial"/>
      <family val="2"/>
    </font>
    <font>
      <vertAlign val="superscript"/>
      <sz val="18"/>
      <color rgb="FF404040"/>
      <name val="Arial"/>
      <family val="2"/>
    </font>
    <font>
      <vertAlign val="subscript"/>
      <sz val="8.25"/>
      <color rgb="FF000000"/>
      <name val="Arial"/>
      <family val="2"/>
    </font>
    <font>
      <i/>
      <sz val="11"/>
      <color rgb="FF000000"/>
      <name val="Arial"/>
      <family val="2"/>
    </font>
    <font>
      <vertAlign val="subscript"/>
      <sz val="10"/>
      <color theme="1"/>
      <name val="Arial"/>
      <family val="2"/>
    </font>
    <font>
      <sz val="10"/>
      <color theme="0" tint="-0.14999847407452621"/>
      <name val="Arial"/>
      <family val="2"/>
    </font>
    <font>
      <b/>
      <vertAlign val="subscript"/>
      <sz val="10"/>
      <color theme="1"/>
      <name val="Arial"/>
      <family val="2"/>
    </font>
    <font>
      <i/>
      <vertAlign val="subscript"/>
      <sz val="10"/>
      <color theme="1"/>
      <name val="Arial"/>
      <family val="2"/>
    </font>
    <font>
      <b/>
      <vertAlign val="superscript"/>
      <sz val="8"/>
      <color theme="1"/>
      <name val="Arial"/>
      <family val="2"/>
    </font>
    <font>
      <i/>
      <sz val="10"/>
      <color indexed="8"/>
      <name val="Calibri"/>
      <family val="2"/>
    </font>
    <font>
      <b/>
      <sz val="10"/>
      <color rgb="FFFFFFFF"/>
      <name val="Arial"/>
      <family val="2"/>
    </font>
    <font>
      <b/>
      <sz val="10"/>
      <color rgb="FFFF0000"/>
      <name val="Arial"/>
      <family val="2"/>
    </font>
    <font>
      <sz val="12"/>
      <name val="Calibri"/>
      <family val="2"/>
      <scheme val="minor"/>
    </font>
    <font>
      <vertAlign val="subscript"/>
      <sz val="10"/>
      <name val="Arial"/>
      <family val="2"/>
    </font>
    <font>
      <sz val="11"/>
      <color theme="0" tint="-0.14999847407452621"/>
      <name val="Calibri"/>
      <family val="2"/>
      <scheme val="minor"/>
    </font>
    <font>
      <sz val="10"/>
      <color rgb="FFFF0000"/>
      <name val="Arial"/>
      <family val="2"/>
    </font>
    <font>
      <sz val="10"/>
      <name val="Arial"/>
      <family val="2"/>
    </font>
    <font>
      <sz val="10"/>
      <color theme="0" tint="-0.249977111117893"/>
      <name val="Arial"/>
      <family val="2"/>
    </font>
    <font>
      <sz val="10"/>
      <name val="Arial"/>
      <family val="2"/>
    </font>
    <font>
      <b/>
      <sz val="11"/>
      <color rgb="FF000000"/>
      <name val="Calibri"/>
      <family val="2"/>
    </font>
    <font>
      <i/>
      <sz val="10"/>
      <color rgb="FF000000"/>
      <name val="Arial"/>
      <family val="2"/>
    </font>
    <font>
      <sz val="10"/>
      <color rgb="FF000000"/>
      <name val="Arial"/>
      <family val="2"/>
    </font>
    <font>
      <b/>
      <i/>
      <sz val="10"/>
      <color theme="1"/>
      <name val="Arial"/>
      <family val="2"/>
    </font>
    <font>
      <i/>
      <sz val="10"/>
      <color theme="1" tint="0.499984740745262"/>
      <name val="Arial"/>
      <family val="2"/>
    </font>
    <font>
      <sz val="10"/>
      <name val="Arial"/>
      <family val="2"/>
    </font>
    <font>
      <sz val="10"/>
      <color rgb="FF000000"/>
      <name val="Calibri"/>
      <family val="2"/>
      <scheme val="minor"/>
    </font>
    <font>
      <b/>
      <sz val="10"/>
      <color theme="0"/>
      <name val="Calibri"/>
      <family val="2"/>
      <scheme val="minor"/>
    </font>
    <font>
      <sz val="10"/>
      <color theme="1" tint="0.499984740745262"/>
      <name val="Arial"/>
      <family val="2"/>
    </font>
    <font>
      <b/>
      <sz val="9"/>
      <color indexed="81"/>
      <name val="Tahoma"/>
      <family val="2"/>
    </font>
    <font>
      <b/>
      <sz val="11"/>
      <color theme="1"/>
      <name val="Calibri"/>
      <family val="2"/>
    </font>
    <font>
      <b/>
      <i/>
      <sz val="11"/>
      <color theme="1"/>
      <name val="Calibri"/>
      <family val="2"/>
      <scheme val="minor"/>
    </font>
    <font>
      <sz val="11"/>
      <color rgb="FF7030A0"/>
      <name val="Calibri"/>
      <family val="2"/>
      <scheme val="minor"/>
    </font>
    <font>
      <sz val="10"/>
      <color rgb="FF7030A0"/>
      <name val="Arial"/>
      <family val="2"/>
    </font>
    <font>
      <sz val="10"/>
      <color rgb="FF0000CC"/>
      <name val="Arial"/>
      <family val="2"/>
    </font>
  </fonts>
  <fills count="14">
    <fill>
      <patternFill patternType="none"/>
    </fill>
    <fill>
      <patternFill patternType="gray125"/>
    </fill>
    <fill>
      <patternFill patternType="solid">
        <fgColor theme="0"/>
        <bgColor indexed="64"/>
      </patternFill>
    </fill>
    <fill>
      <patternFill patternType="solid">
        <fgColor theme="3"/>
        <bgColor indexed="64"/>
      </patternFill>
    </fill>
    <fill>
      <patternFill patternType="solid">
        <fgColor rgb="FFC4BC96"/>
        <bgColor indexed="64"/>
      </patternFill>
    </fill>
    <fill>
      <patternFill patternType="solid">
        <fgColor rgb="FF76933C"/>
        <bgColor rgb="FF000000"/>
      </patternFill>
    </fill>
    <fill>
      <patternFill patternType="solid">
        <fgColor rgb="FFEBF1DE"/>
        <bgColor rgb="FF000000"/>
      </patternFill>
    </fill>
    <fill>
      <patternFill patternType="solid">
        <fgColor theme="2" tint="-0.749992370372631"/>
        <bgColor indexed="64"/>
      </patternFill>
    </fill>
    <fill>
      <patternFill patternType="solid">
        <fgColor theme="0" tint="-0.14999847407452621"/>
        <bgColor indexed="64"/>
      </patternFill>
    </fill>
    <fill>
      <patternFill patternType="solid">
        <fgColor rgb="FFF2E8CD"/>
        <bgColor indexed="64"/>
      </patternFill>
    </fill>
    <fill>
      <patternFill patternType="solid">
        <fgColor theme="0" tint="-0.249977111117893"/>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rgb="FFFFFF00"/>
        <bgColor indexed="64"/>
      </patternFill>
    </fill>
  </fills>
  <borders count="83">
    <border>
      <left/>
      <right/>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style="thin">
        <color auto="1"/>
      </right>
      <top style="thin">
        <color auto="1"/>
      </top>
      <bottom/>
      <diagonal/>
    </border>
    <border>
      <left/>
      <right/>
      <top/>
      <bottom style="thin">
        <color auto="1"/>
      </bottom>
      <diagonal/>
    </border>
    <border>
      <left style="thin">
        <color auto="1"/>
      </left>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medium">
        <color auto="1"/>
      </left>
      <right/>
      <top/>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medium">
        <color theme="3"/>
      </left>
      <right/>
      <top style="medium">
        <color theme="3"/>
      </top>
      <bottom/>
      <diagonal/>
    </border>
    <border>
      <left/>
      <right/>
      <top style="medium">
        <color theme="3"/>
      </top>
      <bottom/>
      <diagonal/>
    </border>
    <border>
      <left/>
      <right style="medium">
        <color theme="3"/>
      </right>
      <top style="medium">
        <color theme="3"/>
      </top>
      <bottom/>
      <diagonal/>
    </border>
    <border>
      <left style="medium">
        <color theme="3"/>
      </left>
      <right/>
      <top/>
      <bottom/>
      <diagonal/>
    </border>
    <border>
      <left/>
      <right style="medium">
        <color theme="3"/>
      </right>
      <top/>
      <bottom/>
      <diagonal/>
    </border>
    <border>
      <left style="medium">
        <color theme="3"/>
      </left>
      <right/>
      <top/>
      <bottom style="medium">
        <color theme="3"/>
      </bottom>
      <diagonal/>
    </border>
    <border>
      <left/>
      <right/>
      <top/>
      <bottom style="medium">
        <color theme="3"/>
      </bottom>
      <diagonal/>
    </border>
    <border>
      <left/>
      <right style="medium">
        <color theme="3"/>
      </right>
      <top/>
      <bottom style="medium">
        <color theme="3"/>
      </bottom>
      <diagonal/>
    </border>
    <border>
      <left style="thick">
        <color rgb="FFFFFFFF"/>
      </left>
      <right style="thick">
        <color rgb="FFFFFFFF"/>
      </right>
      <top style="thick">
        <color rgb="FFFFFFFF"/>
      </top>
      <bottom/>
      <diagonal/>
    </border>
    <border>
      <left style="thick">
        <color rgb="FFFFFFFF"/>
      </left>
      <right style="thick">
        <color rgb="FFFFFFFF"/>
      </right>
      <top/>
      <bottom/>
      <diagonal/>
    </border>
    <border>
      <left style="thick">
        <color rgb="FFFFFFFF"/>
      </left>
      <right style="thick">
        <color rgb="FFFFFFFF"/>
      </right>
      <top/>
      <bottom style="thick">
        <color rgb="FFFFFFFF"/>
      </bottom>
      <diagonal/>
    </border>
    <border>
      <left/>
      <right style="thick">
        <color rgb="FFFFFFFF"/>
      </right>
      <top style="thick">
        <color rgb="FFFFFFFF"/>
      </top>
      <bottom/>
      <diagonal/>
    </border>
    <border>
      <left/>
      <right style="thick">
        <color rgb="FFFFFFFF"/>
      </right>
      <top/>
      <bottom style="thick">
        <color rgb="FFFFFFFF"/>
      </bottom>
      <diagonal/>
    </border>
    <border>
      <left style="thick">
        <color rgb="FFFFFFFF"/>
      </left>
      <right/>
      <top style="thick">
        <color rgb="FFFFFFFF"/>
      </top>
      <bottom/>
      <diagonal/>
    </border>
    <border>
      <left style="thick">
        <color rgb="FFFFFFFF"/>
      </left>
      <right/>
      <top/>
      <bottom style="thick">
        <color rgb="FFFFFFFF"/>
      </bottom>
      <diagonal/>
    </border>
    <border>
      <left style="medium">
        <color auto="1"/>
      </left>
      <right style="medium">
        <color auto="1"/>
      </right>
      <top style="medium">
        <color auto="1"/>
      </top>
      <bottom/>
      <diagonal/>
    </border>
    <border>
      <left style="medium">
        <color auto="1"/>
      </left>
      <right/>
      <top style="medium">
        <color auto="1"/>
      </top>
      <bottom style="thin">
        <color auto="1"/>
      </bottom>
      <diagonal/>
    </border>
    <border>
      <left/>
      <right style="medium">
        <color auto="1"/>
      </right>
      <top style="medium">
        <color auto="1"/>
      </top>
      <bottom style="thin">
        <color auto="1"/>
      </bottom>
      <diagonal/>
    </border>
    <border>
      <left style="medium">
        <color auto="1"/>
      </left>
      <right style="medium">
        <color auto="1"/>
      </right>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diagonal/>
    </border>
    <border>
      <left/>
      <right style="thin">
        <color auto="1"/>
      </right>
      <top style="medium">
        <color auto="1"/>
      </top>
      <bottom style="thin">
        <color auto="1"/>
      </bottom>
      <diagonal/>
    </border>
    <border>
      <left style="thin">
        <color auto="1"/>
      </left>
      <right/>
      <top style="medium">
        <color auto="1"/>
      </top>
      <bottom style="thin">
        <color auto="1"/>
      </bottom>
      <diagonal/>
    </border>
    <border>
      <left style="medium">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top style="medium">
        <color auto="1"/>
      </top>
      <bottom style="thin">
        <color auto="1"/>
      </bottom>
      <diagonal/>
    </border>
    <border>
      <left style="medium">
        <color auto="1"/>
      </left>
      <right style="medium">
        <color auto="1"/>
      </right>
      <top/>
      <bottom style="thin">
        <color auto="1"/>
      </bottom>
      <diagonal/>
    </border>
    <border>
      <left style="medium">
        <color auto="1"/>
      </left>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medium">
        <color auto="1"/>
      </left>
      <right/>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indexed="64"/>
      </bottom>
      <diagonal/>
    </border>
    <border>
      <left style="medium">
        <color auto="1"/>
      </left>
      <right style="thin">
        <color auto="1"/>
      </right>
      <top/>
      <bottom style="thin">
        <color auto="1"/>
      </bottom>
      <diagonal/>
    </border>
    <border>
      <left style="medium">
        <color indexed="64"/>
      </left>
      <right/>
      <top style="thin">
        <color auto="1"/>
      </top>
      <bottom/>
      <diagonal/>
    </border>
    <border>
      <left style="medium">
        <color auto="1"/>
      </left>
      <right/>
      <top style="medium">
        <color auto="1"/>
      </top>
      <bottom/>
      <diagonal/>
    </border>
    <border>
      <left style="thin">
        <color auto="1"/>
      </left>
      <right style="thin">
        <color auto="1"/>
      </right>
      <top style="medium">
        <color indexed="64"/>
      </top>
      <bottom style="thin">
        <color auto="1"/>
      </bottom>
      <diagonal/>
    </border>
    <border>
      <left style="medium">
        <color auto="1"/>
      </left>
      <right style="medium">
        <color auto="1"/>
      </right>
      <top/>
      <bottom/>
      <diagonal/>
    </border>
    <border>
      <left style="thin">
        <color auto="1"/>
      </left>
      <right style="medium">
        <color auto="1"/>
      </right>
      <top/>
      <bottom/>
      <diagonal/>
    </border>
    <border>
      <left/>
      <right/>
      <top/>
      <bottom style="medium">
        <color auto="1"/>
      </bottom>
      <diagonal/>
    </border>
    <border>
      <left/>
      <right style="medium">
        <color indexed="64"/>
      </right>
      <top/>
      <bottom/>
      <diagonal/>
    </border>
    <border>
      <left style="thin">
        <color auto="1"/>
      </left>
      <right/>
      <top/>
      <bottom style="medium">
        <color auto="1"/>
      </bottom>
      <diagonal/>
    </border>
    <border>
      <left/>
      <right style="thin">
        <color auto="1"/>
      </right>
      <top/>
      <bottom style="medium">
        <color auto="1"/>
      </bottom>
      <diagonal/>
    </border>
    <border>
      <left/>
      <right style="medium">
        <color indexed="64"/>
      </right>
      <top/>
      <bottom style="medium">
        <color indexed="64"/>
      </bottom>
      <diagonal/>
    </border>
    <border>
      <left style="medium">
        <color indexed="64"/>
      </left>
      <right style="thin">
        <color auto="1"/>
      </right>
      <top/>
      <bottom/>
      <diagonal/>
    </border>
    <border>
      <left style="medium">
        <color indexed="64"/>
      </left>
      <right style="thin">
        <color auto="1"/>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auto="1"/>
      </right>
      <top style="thin">
        <color auto="1"/>
      </top>
      <bottom style="thin">
        <color auto="1"/>
      </bottom>
      <diagonal/>
    </border>
    <border>
      <left/>
      <right style="medium">
        <color auto="1"/>
      </right>
      <top/>
      <bottom style="thin">
        <color auto="1"/>
      </bottom>
      <diagonal/>
    </border>
    <border>
      <left/>
      <right style="medium">
        <color auto="1"/>
      </right>
      <top style="thin">
        <color auto="1"/>
      </top>
      <bottom/>
      <diagonal/>
    </border>
    <border>
      <left style="medium">
        <color indexed="64"/>
      </left>
      <right style="medium">
        <color indexed="64"/>
      </right>
      <top style="thin">
        <color auto="1"/>
      </top>
      <bottom/>
      <diagonal/>
    </border>
    <border>
      <left style="medium">
        <color indexed="64"/>
      </left>
      <right style="thin">
        <color auto="1"/>
      </right>
      <top style="thin">
        <color auto="1"/>
      </top>
      <bottom/>
      <diagonal/>
    </border>
    <border>
      <left style="medium">
        <color auto="1"/>
      </left>
      <right style="thin">
        <color indexed="64"/>
      </right>
      <top style="medium">
        <color auto="1"/>
      </top>
      <bottom/>
      <diagonal/>
    </border>
    <border>
      <left/>
      <right/>
      <top style="medium">
        <color indexed="64"/>
      </top>
      <bottom/>
      <diagonal/>
    </border>
    <border>
      <left/>
      <right style="medium">
        <color indexed="64"/>
      </right>
      <top style="medium">
        <color indexed="64"/>
      </top>
      <bottom/>
      <diagonal/>
    </border>
    <border>
      <left style="thin">
        <color auto="1"/>
      </left>
      <right style="thin">
        <color auto="1"/>
      </right>
      <top style="medium">
        <color auto="1"/>
      </top>
      <bottom/>
      <diagonal/>
    </border>
    <border>
      <left style="thin">
        <color auto="1"/>
      </left>
      <right/>
      <top style="thin">
        <color auto="1"/>
      </top>
      <bottom style="medium">
        <color indexed="64"/>
      </bottom>
      <diagonal/>
    </border>
    <border>
      <left/>
      <right/>
      <top style="thin">
        <color auto="1"/>
      </top>
      <bottom style="medium">
        <color indexed="64"/>
      </bottom>
      <diagonal/>
    </border>
    <border>
      <left/>
      <right style="thin">
        <color auto="1"/>
      </right>
      <top style="thin">
        <color auto="1"/>
      </top>
      <bottom style="medium">
        <color indexed="64"/>
      </bottom>
      <diagonal/>
    </border>
    <border>
      <left/>
      <right/>
      <top/>
      <bottom style="thick">
        <color rgb="FFFFFFFF"/>
      </bottom>
      <diagonal/>
    </border>
    <border>
      <left style="thick">
        <color theme="0"/>
      </left>
      <right/>
      <top/>
      <bottom style="thick">
        <color rgb="FFFFFFFF"/>
      </bottom>
      <diagonal/>
    </border>
    <border>
      <left style="thin">
        <color rgb="FFFFFFFF"/>
      </left>
      <right style="thin">
        <color rgb="FFFFFFFF"/>
      </right>
      <top style="thin">
        <color rgb="FFFFFFFF"/>
      </top>
      <bottom style="thin">
        <color rgb="FFFFFFFF"/>
      </bottom>
      <diagonal/>
    </border>
  </borders>
  <cellStyleXfs count="143">
    <xf numFmtId="0" fontId="0" fillId="0" borderId="0"/>
    <xf numFmtId="44" fontId="46" fillId="0" borderId="0" applyFont="0" applyFill="0" applyBorder="0" applyAlignment="0" applyProtection="0"/>
    <xf numFmtId="0" fontId="46" fillId="0" borderId="0"/>
    <xf numFmtId="0" fontId="48" fillId="0" borderId="0"/>
    <xf numFmtId="0" fontId="43" fillId="0" borderId="0"/>
    <xf numFmtId="0" fontId="49" fillId="0" borderId="0"/>
    <xf numFmtId="0" fontId="43" fillId="0" borderId="0"/>
    <xf numFmtId="9" fontId="46" fillId="0" borderId="0" applyFont="0" applyFill="0" applyBorder="0" applyAlignment="0" applyProtection="0"/>
    <xf numFmtId="9" fontId="48" fillId="0" borderId="0" applyFont="0" applyFill="0" applyBorder="0" applyAlignment="0" applyProtection="0"/>
    <xf numFmtId="166" fontId="46" fillId="0" borderId="0">
      <alignment horizontal="left" wrapText="1"/>
    </xf>
    <xf numFmtId="9" fontId="51" fillId="0" borderId="0" applyFont="0" applyFill="0" applyBorder="0" applyAlignment="0" applyProtection="0"/>
    <xf numFmtId="9" fontId="43" fillId="0" borderId="0" applyFont="0" applyFill="0" applyBorder="0" applyAlignment="0" applyProtection="0"/>
    <xf numFmtId="0" fontId="43" fillId="0" borderId="0"/>
    <xf numFmtId="0" fontId="42" fillId="0" borderId="0"/>
    <xf numFmtId="0" fontId="42" fillId="0" borderId="0"/>
    <xf numFmtId="9" fontId="42" fillId="0" borderId="0" applyFont="0" applyFill="0" applyBorder="0" applyAlignment="0" applyProtection="0"/>
    <xf numFmtId="43" fontId="43" fillId="0" borderId="0" applyFont="0" applyFill="0" applyBorder="0" applyAlignment="0" applyProtection="0"/>
    <xf numFmtId="0" fontId="59" fillId="0" borderId="0"/>
    <xf numFmtId="0" fontId="60" fillId="0" borderId="0" applyNumberFormat="0" applyFill="0" applyBorder="0" applyAlignment="0" applyProtection="0"/>
    <xf numFmtId="0" fontId="61" fillId="0" borderId="0" applyNumberFormat="0" applyFill="0" applyBorder="0" applyAlignment="0" applyProtection="0"/>
    <xf numFmtId="0" fontId="60" fillId="0" borderId="0" applyNumberFormat="0" applyFill="0" applyBorder="0" applyAlignment="0" applyProtection="0"/>
    <xf numFmtId="0" fontId="61" fillId="0" borderId="0" applyNumberFormat="0" applyFill="0" applyBorder="0" applyAlignment="0" applyProtection="0"/>
    <xf numFmtId="0" fontId="60" fillId="0" borderId="0" applyNumberFormat="0" applyFill="0" applyBorder="0" applyAlignment="0" applyProtection="0"/>
    <xf numFmtId="0" fontId="61" fillId="0" borderId="0" applyNumberFormat="0" applyFill="0" applyBorder="0" applyAlignment="0" applyProtection="0"/>
    <xf numFmtId="0" fontId="60" fillId="0" borderId="0" applyNumberFormat="0" applyFill="0" applyBorder="0" applyAlignment="0" applyProtection="0"/>
    <xf numFmtId="0" fontId="61" fillId="0" borderId="0" applyNumberFormat="0" applyFill="0" applyBorder="0" applyAlignment="0" applyProtection="0"/>
    <xf numFmtId="0" fontId="60" fillId="0" borderId="0" applyNumberFormat="0" applyFill="0" applyBorder="0" applyAlignment="0" applyProtection="0"/>
    <xf numFmtId="0" fontId="61" fillId="0" borderId="0" applyNumberFormat="0" applyFill="0" applyBorder="0" applyAlignment="0" applyProtection="0"/>
    <xf numFmtId="0" fontId="60" fillId="0" borderId="0" applyNumberFormat="0" applyFill="0" applyBorder="0" applyAlignment="0" applyProtection="0"/>
    <xf numFmtId="0" fontId="61" fillId="0" borderId="0" applyNumberFormat="0" applyFill="0" applyBorder="0" applyAlignment="0" applyProtection="0"/>
    <xf numFmtId="9" fontId="43" fillId="0" borderId="0" applyNumberFormat="0" applyFill="0" applyBorder="0" applyAlignment="0" applyProtection="0"/>
    <xf numFmtId="0" fontId="41" fillId="0" borderId="0"/>
    <xf numFmtId="44" fontId="43" fillId="0" borderId="0" applyFont="0" applyFill="0" applyBorder="0" applyAlignment="0" applyProtection="0"/>
    <xf numFmtId="0" fontId="40" fillId="0" borderId="0"/>
    <xf numFmtId="9" fontId="43" fillId="0" borderId="0" applyFont="0" applyFill="0" applyBorder="0" applyAlignment="0" applyProtection="0"/>
    <xf numFmtId="9" fontId="40" fillId="0" borderId="0" applyFont="0" applyFill="0" applyBorder="0" applyAlignment="0" applyProtection="0"/>
    <xf numFmtId="166" fontId="43" fillId="0" borderId="0">
      <alignment horizontal="left" wrapText="1"/>
    </xf>
    <xf numFmtId="0" fontId="60" fillId="0" borderId="0" applyNumberFormat="0" applyFill="0" applyBorder="0" applyAlignment="0" applyProtection="0"/>
    <xf numFmtId="0" fontId="39" fillId="0" borderId="0"/>
    <xf numFmtId="0" fontId="64" fillId="0" borderId="0" applyNumberFormat="0" applyFill="0" applyBorder="0" applyAlignment="0" applyProtection="0"/>
    <xf numFmtId="0" fontId="38" fillId="0" borderId="0"/>
    <xf numFmtId="9" fontId="38" fillId="0" borderId="0" applyFont="0" applyFill="0" applyBorder="0" applyAlignment="0" applyProtection="0"/>
    <xf numFmtId="0" fontId="37" fillId="0" borderId="0"/>
    <xf numFmtId="0" fontId="36" fillId="0" borderId="0"/>
    <xf numFmtId="43" fontId="36" fillId="0" borderId="0" applyFont="0" applyFill="0" applyBorder="0" applyAlignment="0" applyProtection="0"/>
    <xf numFmtId="0" fontId="35" fillId="0" borderId="0"/>
    <xf numFmtId="43" fontId="35" fillId="0" borderId="0" applyFont="0" applyFill="0" applyBorder="0" applyAlignment="0" applyProtection="0"/>
    <xf numFmtId="0" fontId="35" fillId="0" borderId="0"/>
    <xf numFmtId="0" fontId="34" fillId="0" borderId="0"/>
    <xf numFmtId="43" fontId="34" fillId="0" borderId="0" applyFont="0" applyFill="0" applyBorder="0" applyAlignment="0" applyProtection="0"/>
    <xf numFmtId="0" fontId="34" fillId="0" borderId="0"/>
    <xf numFmtId="0" fontId="33" fillId="0" borderId="0"/>
    <xf numFmtId="0" fontId="33" fillId="0" borderId="0"/>
    <xf numFmtId="43" fontId="33" fillId="0" borderId="0" applyFont="0" applyFill="0" applyBorder="0" applyAlignment="0" applyProtection="0"/>
    <xf numFmtId="44" fontId="33" fillId="0" borderId="0" applyFont="0" applyFill="0" applyBorder="0" applyAlignment="0" applyProtection="0"/>
    <xf numFmtId="0" fontId="32" fillId="0" borderId="0"/>
    <xf numFmtId="0" fontId="32" fillId="0" borderId="0"/>
    <xf numFmtId="0" fontId="31" fillId="0" borderId="0"/>
    <xf numFmtId="43" fontId="31" fillId="0" borderId="0" applyFont="0" applyFill="0" applyBorder="0" applyAlignment="0" applyProtection="0"/>
    <xf numFmtId="44" fontId="31" fillId="0" borderId="0" applyFont="0" applyFill="0" applyBorder="0" applyAlignment="0" applyProtection="0"/>
    <xf numFmtId="9" fontId="31" fillId="0" borderId="0" applyFont="0" applyFill="0" applyBorder="0" applyAlignment="0" applyProtection="0"/>
    <xf numFmtId="0" fontId="49" fillId="0" borderId="0"/>
    <xf numFmtId="44" fontId="49" fillId="0" borderId="0" applyFont="0" applyFill="0" applyBorder="0" applyAlignment="0" applyProtection="0"/>
    <xf numFmtId="0" fontId="30" fillId="0" borderId="0"/>
    <xf numFmtId="9" fontId="30" fillId="0" borderId="0" applyFont="0" applyFill="0" applyBorder="0" applyAlignment="0" applyProtection="0"/>
    <xf numFmtId="0" fontId="29" fillId="0" borderId="0"/>
    <xf numFmtId="44" fontId="29" fillId="0" borderId="0" applyFont="0" applyFill="0" applyBorder="0" applyAlignment="0" applyProtection="0"/>
    <xf numFmtId="0" fontId="28" fillId="0" borderId="0"/>
    <xf numFmtId="9" fontId="28" fillId="0" borderId="0" applyFont="0" applyFill="0" applyBorder="0" applyAlignment="0" applyProtection="0"/>
    <xf numFmtId="9" fontId="28" fillId="0" borderId="0" applyFont="0" applyFill="0" applyBorder="0" applyAlignment="0" applyProtection="0"/>
    <xf numFmtId="0" fontId="28" fillId="0" borderId="0"/>
    <xf numFmtId="0" fontId="27" fillId="0" borderId="0"/>
    <xf numFmtId="43" fontId="27" fillId="0" borderId="0" applyFont="0" applyFill="0" applyBorder="0" applyAlignment="0" applyProtection="0"/>
    <xf numFmtId="44" fontId="27" fillId="0" borderId="0" applyFont="0" applyFill="0" applyBorder="0" applyAlignment="0" applyProtection="0"/>
    <xf numFmtId="0" fontId="27" fillId="0" borderId="0"/>
    <xf numFmtId="44" fontId="27" fillId="0" borderId="0" applyFont="0" applyFill="0" applyBorder="0" applyAlignment="0" applyProtection="0"/>
    <xf numFmtId="0" fontId="26" fillId="0" borderId="0"/>
    <xf numFmtId="9" fontId="49" fillId="0" borderId="0" applyFont="0" applyFill="0" applyBorder="0" applyAlignment="0" applyProtection="0"/>
    <xf numFmtId="0" fontId="25" fillId="0" borderId="0"/>
    <xf numFmtId="0" fontId="24" fillId="0" borderId="0"/>
    <xf numFmtId="0" fontId="23" fillId="0" borderId="0"/>
    <xf numFmtId="0" fontId="22" fillId="0" borderId="0"/>
    <xf numFmtId="0" fontId="21" fillId="0" borderId="0"/>
    <xf numFmtId="43" fontId="21" fillId="0" borderId="0" applyFont="0" applyFill="0" applyBorder="0" applyAlignment="0" applyProtection="0"/>
    <xf numFmtId="0" fontId="21" fillId="0" borderId="0"/>
    <xf numFmtId="0" fontId="20" fillId="0" borderId="0"/>
    <xf numFmtId="9" fontId="20" fillId="0" borderId="0" applyFont="0" applyFill="0" applyBorder="0" applyAlignment="0" applyProtection="0"/>
    <xf numFmtId="0" fontId="20" fillId="0" borderId="0"/>
    <xf numFmtId="0" fontId="20" fillId="0" borderId="0"/>
    <xf numFmtId="0" fontId="20" fillId="0" borderId="0"/>
    <xf numFmtId="0" fontId="19" fillId="0" borderId="0"/>
    <xf numFmtId="43" fontId="19" fillId="0" borderId="0" applyFont="0" applyFill="0" applyBorder="0" applyAlignment="0" applyProtection="0"/>
    <xf numFmtId="0" fontId="18" fillId="0" borderId="0"/>
    <xf numFmtId="0" fontId="18" fillId="0" borderId="0"/>
    <xf numFmtId="43" fontId="18" fillId="0" borderId="0" applyFont="0" applyFill="0" applyBorder="0" applyAlignment="0" applyProtection="0"/>
    <xf numFmtId="44" fontId="18" fillId="0" borderId="0" applyFont="0" applyFill="0" applyBorder="0" applyAlignment="0" applyProtection="0"/>
    <xf numFmtId="0" fontId="18" fillId="0" borderId="0"/>
    <xf numFmtId="44" fontId="18" fillId="0" borderId="0" applyFont="0" applyFill="0" applyBorder="0" applyAlignment="0" applyProtection="0"/>
    <xf numFmtId="0" fontId="17" fillId="0" borderId="0"/>
    <xf numFmtId="0" fontId="16" fillId="0" borderId="0"/>
    <xf numFmtId="0" fontId="16" fillId="0" borderId="0"/>
    <xf numFmtId="43" fontId="16" fillId="0" borderId="0" applyFont="0" applyFill="0" applyBorder="0" applyAlignment="0" applyProtection="0"/>
    <xf numFmtId="0" fontId="15" fillId="0" borderId="0"/>
    <xf numFmtId="9" fontId="15" fillId="0" borderId="0" applyFont="0" applyFill="0" applyBorder="0" applyAlignment="0" applyProtection="0"/>
    <xf numFmtId="9" fontId="15" fillId="0" borderId="0" applyFont="0" applyFill="0" applyBorder="0" applyAlignment="0" applyProtection="0"/>
    <xf numFmtId="0" fontId="15" fillId="0" borderId="0"/>
    <xf numFmtId="9" fontId="15" fillId="0" borderId="0" applyFont="0" applyFill="0" applyBorder="0" applyAlignment="0" applyProtection="0"/>
    <xf numFmtId="0" fontId="14" fillId="0" borderId="0"/>
    <xf numFmtId="9" fontId="14" fillId="0" borderId="0" applyFont="0" applyFill="0" applyBorder="0" applyAlignment="0" applyProtection="0"/>
    <xf numFmtId="0" fontId="13" fillId="0" borderId="0"/>
    <xf numFmtId="43" fontId="13" fillId="0" borderId="0" applyFont="0" applyFill="0" applyBorder="0" applyAlignment="0" applyProtection="0"/>
    <xf numFmtId="9" fontId="13" fillId="0" borderId="0" applyFont="0" applyFill="0" applyBorder="0" applyAlignment="0" applyProtection="0"/>
    <xf numFmtId="0" fontId="13" fillId="0" borderId="0"/>
    <xf numFmtId="0" fontId="13" fillId="0" borderId="0"/>
    <xf numFmtId="43" fontId="13" fillId="0" borderId="0" applyFont="0" applyFill="0" applyBorder="0" applyAlignment="0" applyProtection="0"/>
    <xf numFmtId="0" fontId="13" fillId="0" borderId="0"/>
    <xf numFmtId="43" fontId="13" fillId="0" borderId="0" applyFont="0" applyFill="0" applyBorder="0" applyAlignment="0" applyProtection="0"/>
    <xf numFmtId="0" fontId="13" fillId="0" borderId="0"/>
    <xf numFmtId="9" fontId="13" fillId="0" borderId="0" applyFont="0" applyFill="0" applyBorder="0" applyAlignment="0" applyProtection="0"/>
    <xf numFmtId="0" fontId="13" fillId="0" borderId="0"/>
    <xf numFmtId="0" fontId="13" fillId="0" borderId="0"/>
    <xf numFmtId="9" fontId="12" fillId="0" borderId="0" applyFont="0" applyFill="0" applyBorder="0" applyAlignment="0" applyProtection="0"/>
    <xf numFmtId="0" fontId="12" fillId="0" borderId="0"/>
    <xf numFmtId="9" fontId="12" fillId="0" borderId="0" applyFont="0" applyFill="0" applyBorder="0" applyAlignment="0" applyProtection="0"/>
    <xf numFmtId="43" fontId="96" fillId="0" borderId="0" applyFont="0" applyFill="0" applyBorder="0" applyAlignment="0" applyProtection="0"/>
    <xf numFmtId="0" fontId="11" fillId="0" borderId="0"/>
    <xf numFmtId="0" fontId="10" fillId="0" borderId="0"/>
    <xf numFmtId="44" fontId="98" fillId="0" borderId="0" applyFont="0" applyFill="0" applyBorder="0" applyAlignment="0" applyProtection="0"/>
    <xf numFmtId="0" fontId="9" fillId="0" borderId="0"/>
    <xf numFmtId="0" fontId="8" fillId="0" borderId="0"/>
    <xf numFmtId="0" fontId="8" fillId="0" borderId="0"/>
    <xf numFmtId="0" fontId="7" fillId="0" borderId="0"/>
    <xf numFmtId="0" fontId="104" fillId="0" borderId="0"/>
    <xf numFmtId="0" fontId="6" fillId="0" borderId="0"/>
    <xf numFmtId="9" fontId="6" fillId="0" borderId="0" applyFont="0" applyFill="0" applyBorder="0" applyAlignment="0" applyProtection="0"/>
    <xf numFmtId="0" fontId="6" fillId="0" borderId="0"/>
    <xf numFmtId="0" fontId="6" fillId="0" borderId="0"/>
    <xf numFmtId="9" fontId="6" fillId="0" borderId="0" applyFont="0" applyFill="0" applyBorder="0" applyAlignment="0" applyProtection="0"/>
    <xf numFmtId="0" fontId="5" fillId="0" borderId="0"/>
    <xf numFmtId="0" fontId="4" fillId="0" borderId="0"/>
    <xf numFmtId="0" fontId="3" fillId="0" borderId="0"/>
    <xf numFmtId="0" fontId="2" fillId="0" borderId="0"/>
    <xf numFmtId="0" fontId="1" fillId="0" borderId="0"/>
  </cellStyleXfs>
  <cellXfs count="1396">
    <xf numFmtId="0" fontId="0" fillId="0" borderId="0" xfId="0"/>
    <xf numFmtId="0" fontId="43" fillId="0" borderId="0" xfId="4"/>
    <xf numFmtId="0" fontId="45" fillId="0" borderId="0" xfId="4" applyFont="1"/>
    <xf numFmtId="0" fontId="43" fillId="0" borderId="0" xfId="4" applyAlignment="1">
      <alignment horizontal="center"/>
    </xf>
    <xf numFmtId="0" fontId="43" fillId="0" borderId="0" xfId="0" applyFont="1"/>
    <xf numFmtId="0" fontId="47" fillId="0" borderId="0" xfId="0" applyFont="1"/>
    <xf numFmtId="0" fontId="52" fillId="0" borderId="0" xfId="0" applyFont="1"/>
    <xf numFmtId="0" fontId="44" fillId="0" borderId="0" xfId="4" applyFont="1"/>
    <xf numFmtId="0" fontId="47" fillId="0" borderId="13" xfId="4" applyFont="1" applyBorder="1"/>
    <xf numFmtId="0" fontId="47" fillId="0" borderId="0" xfId="4" applyFont="1"/>
    <xf numFmtId="0" fontId="53" fillId="0" borderId="0" xfId="4" applyFont="1"/>
    <xf numFmtId="0" fontId="54" fillId="0" borderId="0" xfId="4" applyFont="1"/>
    <xf numFmtId="0" fontId="43" fillId="0" borderId="9" xfId="4" applyBorder="1" applyAlignment="1">
      <alignment horizontal="center" vertical="center"/>
    </xf>
    <xf numFmtId="0" fontId="43" fillId="0" borderId="0" xfId="4" applyAlignment="1">
      <alignment horizontal="center" vertical="center"/>
    </xf>
    <xf numFmtId="164" fontId="43" fillId="0" borderId="0" xfId="4" applyNumberFormat="1" applyAlignment="1">
      <alignment horizontal="center"/>
    </xf>
    <xf numFmtId="0" fontId="43" fillId="0" borderId="9" xfId="4" applyBorder="1"/>
    <xf numFmtId="0" fontId="43" fillId="0" borderId="1" xfId="4" applyBorder="1"/>
    <xf numFmtId="164" fontId="43" fillId="0" borderId="9" xfId="4" applyNumberFormat="1" applyBorder="1" applyAlignment="1">
      <alignment horizontal="center"/>
    </xf>
    <xf numFmtId="164" fontId="43" fillId="0" borderId="1" xfId="4" applyNumberFormat="1" applyBorder="1" applyAlignment="1">
      <alignment horizontal="center"/>
    </xf>
    <xf numFmtId="0" fontId="43" fillId="0" borderId="1" xfId="4" applyBorder="1" applyAlignment="1">
      <alignment horizontal="center"/>
    </xf>
    <xf numFmtId="0" fontId="47" fillId="0" borderId="0" xfId="12" applyFont="1"/>
    <xf numFmtId="0" fontId="43" fillId="0" borderId="0" xfId="12"/>
    <xf numFmtId="0" fontId="55" fillId="0" borderId="0" xfId="4" applyFont="1"/>
    <xf numFmtId="0" fontId="43" fillId="0" borderId="12" xfId="4" applyBorder="1"/>
    <xf numFmtId="0" fontId="43" fillId="0" borderId="13" xfId="4" applyBorder="1" applyAlignment="1">
      <alignment horizontal="center"/>
    </xf>
    <xf numFmtId="165" fontId="43" fillId="0" borderId="0" xfId="30" applyNumberFormat="1" applyFill="1" applyAlignment="1">
      <alignment horizontal="center"/>
    </xf>
    <xf numFmtId="0" fontId="47" fillId="0" borderId="0" xfId="12" applyFont="1" applyAlignment="1">
      <alignment vertical="center"/>
    </xf>
    <xf numFmtId="0" fontId="43" fillId="0" borderId="9" xfId="12" applyBorder="1"/>
    <xf numFmtId="0" fontId="43" fillId="0" borderId="7" xfId="12" applyBorder="1"/>
    <xf numFmtId="2" fontId="43" fillId="0" borderId="0" xfId="4" applyNumberFormat="1"/>
    <xf numFmtId="2" fontId="43" fillId="0" borderId="0" xfId="4" applyNumberFormat="1" applyAlignment="1">
      <alignment horizontal="center"/>
    </xf>
    <xf numFmtId="0" fontId="43" fillId="0" borderId="16" xfId="4" applyBorder="1" applyAlignment="1">
      <alignment horizontal="center" vertical="center"/>
    </xf>
    <xf numFmtId="0" fontId="43" fillId="0" borderId="6" xfId="4" applyBorder="1"/>
    <xf numFmtId="0" fontId="43" fillId="0" borderId="7" xfId="4" applyBorder="1" applyAlignment="1">
      <alignment horizontal="center"/>
    </xf>
    <xf numFmtId="164" fontId="43" fillId="0" borderId="0" xfId="4" applyNumberFormat="1" applyAlignment="1">
      <alignment horizontal="center" vertical="center"/>
    </xf>
    <xf numFmtId="0" fontId="43" fillId="0" borderId="3" xfId="4" applyBorder="1"/>
    <xf numFmtId="0" fontId="43" fillId="0" borderId="9" xfId="4" applyBorder="1" applyAlignment="1">
      <alignment horizontal="center"/>
    </xf>
    <xf numFmtId="2" fontId="43" fillId="0" borderId="9" xfId="4" applyNumberFormat="1" applyBorder="1" applyAlignment="1">
      <alignment horizontal="center"/>
    </xf>
    <xf numFmtId="0" fontId="43" fillId="0" borderId="4" xfId="4" applyBorder="1"/>
    <xf numFmtId="0" fontId="43" fillId="0" borderId="0" xfId="6"/>
    <xf numFmtId="0" fontId="43" fillId="0" borderId="0" xfId="6" quotePrefix="1"/>
    <xf numFmtId="0" fontId="43" fillId="0" borderId="3" xfId="6" applyBorder="1"/>
    <xf numFmtId="0" fontId="43" fillId="0" borderId="9" xfId="6" applyBorder="1"/>
    <xf numFmtId="0" fontId="43" fillId="0" borderId="5" xfId="6" applyBorder="1"/>
    <xf numFmtId="0" fontId="43" fillId="0" borderId="9" xfId="6" applyBorder="1" applyAlignment="1">
      <alignment wrapText="1"/>
    </xf>
    <xf numFmtId="3" fontId="43" fillId="0" borderId="0" xfId="4" applyNumberFormat="1"/>
    <xf numFmtId="43" fontId="43" fillId="0" borderId="0" xfId="4" applyNumberFormat="1"/>
    <xf numFmtId="0" fontId="43" fillId="0" borderId="0" xfId="12" applyAlignment="1">
      <alignment horizontal="left"/>
    </xf>
    <xf numFmtId="0" fontId="43" fillId="0" borderId="7" xfId="4" applyBorder="1" applyAlignment="1">
      <alignment horizontal="center" vertical="center"/>
    </xf>
    <xf numFmtId="0" fontId="54" fillId="0" borderId="0" xfId="4" applyFont="1" applyAlignment="1">
      <alignment horizontal="left" vertical="center"/>
    </xf>
    <xf numFmtId="2" fontId="43" fillId="0" borderId="0" xfId="4" applyNumberFormat="1" applyAlignment="1">
      <alignment horizontal="center" vertical="center"/>
    </xf>
    <xf numFmtId="14" fontId="43" fillId="0" borderId="0" xfId="4" applyNumberFormat="1"/>
    <xf numFmtId="14" fontId="43" fillId="0" borderId="9" xfId="4" applyNumberFormat="1" applyBorder="1" applyAlignment="1">
      <alignment horizontal="center" vertical="center"/>
    </xf>
    <xf numFmtId="2" fontId="43" fillId="0" borderId="10" xfId="4" applyNumberFormat="1" applyBorder="1" applyAlignment="1">
      <alignment horizontal="center" vertical="center"/>
    </xf>
    <xf numFmtId="0" fontId="43" fillId="0" borderId="5" xfId="4" applyBorder="1" applyAlignment="1">
      <alignment horizontal="center" vertical="center"/>
    </xf>
    <xf numFmtId="2" fontId="43" fillId="0" borderId="5" xfId="4" applyNumberFormat="1" applyBorder="1" applyAlignment="1">
      <alignment horizontal="center" vertical="center"/>
    </xf>
    <xf numFmtId="2" fontId="43" fillId="0" borderId="16" xfId="4" applyNumberFormat="1" applyBorder="1" applyAlignment="1">
      <alignment horizontal="center" vertical="center"/>
    </xf>
    <xf numFmtId="2" fontId="43" fillId="0" borderId="2" xfId="4" applyNumberFormat="1" applyBorder="1" applyAlignment="1">
      <alignment horizontal="center" vertical="center"/>
    </xf>
    <xf numFmtId="164" fontId="43" fillId="0" borderId="10" xfId="4" applyNumberFormat="1" applyBorder="1" applyAlignment="1">
      <alignment horizontal="center"/>
    </xf>
    <xf numFmtId="0" fontId="63" fillId="0" borderId="0" xfId="4" applyFont="1" applyAlignment="1">
      <alignment horizontal="center"/>
    </xf>
    <xf numFmtId="2" fontId="43" fillId="0" borderId="3" xfId="4" applyNumberFormat="1" applyBorder="1" applyAlignment="1">
      <alignment horizontal="center" vertical="center"/>
    </xf>
    <xf numFmtId="0" fontId="43" fillId="0" borderId="14" xfId="4" applyBorder="1" applyAlignment="1">
      <alignment horizontal="right"/>
    </xf>
    <xf numFmtId="0" fontId="43" fillId="0" borderId="15" xfId="4" applyBorder="1"/>
    <xf numFmtId="5" fontId="43" fillId="0" borderId="0" xfId="4" applyNumberFormat="1" applyAlignment="1">
      <alignment horizontal="center"/>
    </xf>
    <xf numFmtId="0" fontId="44" fillId="0" borderId="0" xfId="0" applyFont="1"/>
    <xf numFmtId="0" fontId="65" fillId="0" borderId="0" xfId="0" applyFont="1"/>
    <xf numFmtId="0" fontId="60" fillId="0" borderId="0" xfId="37"/>
    <xf numFmtId="0" fontId="47" fillId="0" borderId="0" xfId="12" applyFont="1" applyAlignment="1">
      <alignment horizontal="left"/>
    </xf>
    <xf numFmtId="9" fontId="0" fillId="0" borderId="0" xfId="10" applyFont="1"/>
    <xf numFmtId="0" fontId="56" fillId="0" borderId="0" xfId="0" applyFont="1"/>
    <xf numFmtId="0" fontId="0" fillId="2" borderId="0" xfId="0" applyFill="1"/>
    <xf numFmtId="167" fontId="43" fillId="0" borderId="4" xfId="6" applyNumberFormat="1" applyBorder="1" applyAlignment="1">
      <alignment horizontal="center"/>
    </xf>
    <xf numFmtId="167" fontId="43" fillId="0" borderId="12" xfId="4" applyNumberFormat="1" applyBorder="1" applyAlignment="1">
      <alignment horizontal="center"/>
    </xf>
    <xf numFmtId="167" fontId="43" fillId="0" borderId="10" xfId="6" applyNumberFormat="1" applyBorder="1" applyAlignment="1">
      <alignment horizontal="center"/>
    </xf>
    <xf numFmtId="167" fontId="43" fillId="0" borderId="13" xfId="4" applyNumberFormat="1" applyBorder="1" applyAlignment="1">
      <alignment horizontal="center"/>
    </xf>
    <xf numFmtId="167" fontId="43" fillId="0" borderId="8" xfId="6" applyNumberFormat="1" applyBorder="1" applyAlignment="1">
      <alignment horizontal="center"/>
    </xf>
    <xf numFmtId="167" fontId="43" fillId="0" borderId="14" xfId="4" applyNumberFormat="1" applyBorder="1" applyAlignment="1">
      <alignment horizontal="center"/>
    </xf>
    <xf numFmtId="0" fontId="59" fillId="0" borderId="0" xfId="0" applyFont="1"/>
    <xf numFmtId="0" fontId="0" fillId="3" borderId="0" xfId="0" applyFill="1"/>
    <xf numFmtId="0" fontId="66" fillId="2" borderId="0" xfId="0" applyFont="1" applyFill="1"/>
    <xf numFmtId="0" fontId="67" fillId="2" borderId="0" xfId="0" applyFont="1" applyFill="1" applyAlignment="1">
      <alignment horizontal="left" vertical="center" readingOrder="1"/>
    </xf>
    <xf numFmtId="0" fontId="71" fillId="2" borderId="0" xfId="0" applyFont="1" applyFill="1" applyAlignment="1">
      <alignment horizontal="left" vertical="center" readingOrder="1"/>
    </xf>
    <xf numFmtId="0" fontId="0" fillId="3" borderId="17" xfId="0" applyFill="1" applyBorder="1"/>
    <xf numFmtId="0" fontId="0" fillId="3" borderId="18" xfId="0" applyFill="1" applyBorder="1"/>
    <xf numFmtId="0" fontId="0" fillId="3" borderId="19" xfId="0" applyFill="1" applyBorder="1"/>
    <xf numFmtId="0" fontId="0" fillId="3" borderId="20" xfId="0" applyFill="1" applyBorder="1"/>
    <xf numFmtId="0" fontId="0" fillId="3" borderId="21" xfId="0" applyFill="1" applyBorder="1"/>
    <xf numFmtId="0" fontId="0" fillId="2" borderId="20" xfId="0" applyFill="1" applyBorder="1"/>
    <xf numFmtId="0" fontId="0" fillId="2" borderId="21" xfId="0" applyFill="1" applyBorder="1"/>
    <xf numFmtId="0" fontId="73" fillId="2" borderId="0" xfId="0" applyFont="1" applyFill="1" applyAlignment="1">
      <alignment horizontal="left"/>
    </xf>
    <xf numFmtId="0" fontId="0" fillId="2" borderId="0" xfId="0" applyFill="1" applyAlignment="1">
      <alignment horizontal="left"/>
    </xf>
    <xf numFmtId="0" fontId="75" fillId="2" borderId="0" xfId="0" applyFont="1" applyFill="1" applyAlignment="1">
      <alignment horizontal="left" vertical="center" readingOrder="1"/>
    </xf>
    <xf numFmtId="0" fontId="43" fillId="0" borderId="5" xfId="4" applyBorder="1" applyAlignment="1">
      <alignment horizontal="center"/>
    </xf>
    <xf numFmtId="0" fontId="43" fillId="0" borderId="2" xfId="4" applyBorder="1" applyAlignment="1">
      <alignment horizontal="center" vertical="center"/>
    </xf>
    <xf numFmtId="0" fontId="43" fillId="0" borderId="1" xfId="4" applyBorder="1" applyAlignment="1">
      <alignment horizontal="center" vertical="center"/>
    </xf>
    <xf numFmtId="2" fontId="43" fillId="0" borderId="10" xfId="4" applyNumberFormat="1" applyBorder="1" applyAlignment="1">
      <alignment horizontal="center"/>
    </xf>
    <xf numFmtId="0" fontId="43" fillId="0" borderId="6" xfId="4" applyBorder="1" applyAlignment="1">
      <alignment horizontal="center" vertical="center"/>
    </xf>
    <xf numFmtId="165" fontId="43" fillId="0" borderId="0" xfId="10" applyNumberFormat="1" applyFont="1" applyAlignment="1">
      <alignment horizontal="center" vertical="center"/>
    </xf>
    <xf numFmtId="3" fontId="43" fillId="0" borderId="0" xfId="4" applyNumberFormat="1" applyAlignment="1">
      <alignment horizontal="center" vertical="center"/>
    </xf>
    <xf numFmtId="0" fontId="44" fillId="0" borderId="0" xfId="4" applyFont="1" applyAlignment="1">
      <alignment horizontal="center" vertical="center"/>
    </xf>
    <xf numFmtId="3" fontId="44" fillId="0" borderId="0" xfId="4" applyNumberFormat="1" applyFont="1" applyAlignment="1">
      <alignment horizontal="center" vertical="center"/>
    </xf>
    <xf numFmtId="0" fontId="44" fillId="0" borderId="14" xfId="4" applyFont="1" applyBorder="1" applyAlignment="1">
      <alignment horizontal="center"/>
    </xf>
    <xf numFmtId="0" fontId="56" fillId="0" borderId="0" xfId="0" applyFont="1" applyAlignment="1">
      <alignment horizontal="center" vertical="center"/>
    </xf>
    <xf numFmtId="9" fontId="43" fillId="0" borderId="0" xfId="10" applyFont="1" applyAlignment="1">
      <alignment horizontal="center" vertical="center"/>
    </xf>
    <xf numFmtId="14" fontId="43" fillId="0" borderId="0" xfId="4" applyNumberFormat="1" applyAlignment="1">
      <alignment horizontal="center" vertical="center"/>
    </xf>
    <xf numFmtId="0" fontId="43" fillId="0" borderId="0" xfId="12" applyAlignment="1">
      <alignment horizontal="center" vertical="center"/>
    </xf>
    <xf numFmtId="0" fontId="0" fillId="0" borderId="5" xfId="0" applyBorder="1"/>
    <xf numFmtId="9" fontId="43" fillId="0" borderId="0" xfId="10" applyFont="1" applyFill="1" applyBorder="1" applyAlignment="1">
      <alignment horizontal="center"/>
    </xf>
    <xf numFmtId="0" fontId="43" fillId="0" borderId="13" xfId="4" applyBorder="1"/>
    <xf numFmtId="0" fontId="43" fillId="0" borderId="14" xfId="4" applyBorder="1"/>
    <xf numFmtId="164" fontId="43" fillId="0" borderId="16" xfId="4" applyNumberFormat="1" applyBorder="1" applyAlignment="1">
      <alignment horizontal="center"/>
    </xf>
    <xf numFmtId="0" fontId="79" fillId="4" borderId="27" xfId="0" applyFont="1" applyFill="1" applyBorder="1" applyAlignment="1">
      <alignment horizontal="right" vertical="center"/>
    </xf>
    <xf numFmtId="0" fontId="43" fillId="0" borderId="6" xfId="6" applyBorder="1" applyAlignment="1">
      <alignment horizontal="center" vertical="center"/>
    </xf>
    <xf numFmtId="0" fontId="43" fillId="0" borderId="3" xfId="6" applyBorder="1" applyAlignment="1">
      <alignment horizontal="center" vertical="center"/>
    </xf>
    <xf numFmtId="0" fontId="43" fillId="0" borderId="4" xfId="6" applyBorder="1" applyAlignment="1">
      <alignment horizontal="center" vertical="center"/>
    </xf>
    <xf numFmtId="0" fontId="43" fillId="0" borderId="9" xfId="6" applyBorder="1" applyAlignment="1">
      <alignment horizontal="center" vertical="center"/>
    </xf>
    <xf numFmtId="0" fontId="43" fillId="0" borderId="0" xfId="6" applyAlignment="1">
      <alignment horizontal="center" vertical="center"/>
    </xf>
    <xf numFmtId="0" fontId="43" fillId="0" borderId="10" xfId="6" applyBorder="1" applyAlignment="1">
      <alignment horizontal="center" vertical="center"/>
    </xf>
    <xf numFmtId="17" fontId="67" fillId="2" borderId="0" xfId="0" quotePrefix="1" applyNumberFormat="1" applyFont="1" applyFill="1" applyAlignment="1">
      <alignment horizontal="left" vertical="center" readingOrder="1"/>
    </xf>
    <xf numFmtId="0" fontId="68" fillId="0" borderId="20" xfId="0" applyFont="1" applyBorder="1" applyAlignment="1">
      <alignment horizontal="left" vertical="center" readingOrder="1"/>
    </xf>
    <xf numFmtId="167" fontId="43" fillId="0" borderId="3" xfId="6" applyNumberFormat="1" applyBorder="1" applyAlignment="1">
      <alignment horizontal="center"/>
    </xf>
    <xf numFmtId="167" fontId="43" fillId="0" borderId="9" xfId="6" applyNumberFormat="1" applyBorder="1" applyAlignment="1">
      <alignment horizontal="center"/>
    </xf>
    <xf numFmtId="167" fontId="43" fillId="0" borderId="0" xfId="6" applyNumberFormat="1" applyAlignment="1">
      <alignment horizontal="center"/>
    </xf>
    <xf numFmtId="167" fontId="43" fillId="0" borderId="5" xfId="6" applyNumberFormat="1" applyBorder="1" applyAlignment="1">
      <alignment horizontal="center"/>
    </xf>
    <xf numFmtId="167" fontId="43" fillId="0" borderId="0" xfId="4" applyNumberFormat="1"/>
    <xf numFmtId="169" fontId="43" fillId="0" borderId="0" xfId="4" applyNumberFormat="1"/>
    <xf numFmtId="0" fontId="43" fillId="0" borderId="0" xfId="0" applyFont="1" applyAlignment="1">
      <alignment horizontal="center" vertical="center"/>
    </xf>
    <xf numFmtId="0" fontId="56" fillId="0" borderId="0" xfId="0" applyFont="1" applyAlignment="1">
      <alignment horizontal="right"/>
    </xf>
    <xf numFmtId="3" fontId="56" fillId="0" borderId="0" xfId="0" applyNumberFormat="1" applyFont="1" applyAlignment="1">
      <alignment horizontal="center" vertical="center"/>
    </xf>
    <xf numFmtId="165" fontId="43" fillId="0" borderId="0" xfId="0" applyNumberFormat="1" applyFont="1" applyAlignment="1">
      <alignment horizontal="center" vertical="center"/>
    </xf>
    <xf numFmtId="165" fontId="43" fillId="0" borderId="5" xfId="0" applyNumberFormat="1" applyFont="1" applyBorder="1" applyAlignment="1">
      <alignment horizontal="center" vertical="center"/>
    </xf>
    <xf numFmtId="3" fontId="56" fillId="0" borderId="1" xfId="0" applyNumberFormat="1" applyFont="1" applyBorder="1" applyAlignment="1">
      <alignment horizontal="center" vertical="center"/>
    </xf>
    <xf numFmtId="0" fontId="43" fillId="0" borderId="16" xfId="0" applyFont="1" applyBorder="1" applyAlignment="1">
      <alignment horizontal="center" vertical="center"/>
    </xf>
    <xf numFmtId="165" fontId="43" fillId="0" borderId="16" xfId="0" applyNumberFormat="1" applyFont="1" applyBorder="1" applyAlignment="1">
      <alignment horizontal="center" vertical="center"/>
    </xf>
    <xf numFmtId="165" fontId="43" fillId="0" borderId="0" xfId="4" applyNumberFormat="1"/>
    <xf numFmtId="2" fontId="43" fillId="0" borderId="0" xfId="4" applyNumberFormat="1" applyAlignment="1">
      <alignment horizontal="left" vertical="center"/>
    </xf>
    <xf numFmtId="14" fontId="43" fillId="0" borderId="6" xfId="4" applyNumberFormat="1" applyBorder="1" applyAlignment="1">
      <alignment horizontal="center" vertical="center"/>
    </xf>
    <xf numFmtId="14" fontId="43" fillId="0" borderId="7" xfId="4" applyNumberFormat="1" applyBorder="1" applyAlignment="1">
      <alignment horizontal="center" vertical="center"/>
    </xf>
    <xf numFmtId="2" fontId="43" fillId="0" borderId="9" xfId="4" applyNumberFormat="1" applyBorder="1" applyAlignment="1">
      <alignment horizontal="center" vertical="center"/>
    </xf>
    <xf numFmtId="2" fontId="44" fillId="0" borderId="0" xfId="4" applyNumberFormat="1" applyFont="1" applyAlignment="1">
      <alignment horizontal="left" vertical="center"/>
    </xf>
    <xf numFmtId="0" fontId="44" fillId="0" borderId="0" xfId="4" applyFont="1" applyAlignment="1">
      <alignment horizontal="left" vertical="center"/>
    </xf>
    <xf numFmtId="0" fontId="43" fillId="0" borderId="3" xfId="4" applyBorder="1" applyAlignment="1">
      <alignment horizontal="center"/>
    </xf>
    <xf numFmtId="164" fontId="43" fillId="0" borderId="0" xfId="4" applyNumberFormat="1"/>
    <xf numFmtId="2" fontId="47" fillId="0" borderId="0" xfId="4" applyNumberFormat="1" applyFont="1"/>
    <xf numFmtId="0" fontId="45" fillId="0" borderId="0" xfId="4" applyFont="1" applyAlignment="1">
      <alignment horizontal="left"/>
    </xf>
    <xf numFmtId="0" fontId="85" fillId="0" borderId="0" xfId="4" applyFont="1"/>
    <xf numFmtId="5" fontId="43" fillId="0" borderId="0" xfId="4" applyNumberFormat="1"/>
    <xf numFmtId="0" fontId="53" fillId="0" borderId="0" xfId="4" applyFont="1" applyAlignment="1">
      <alignment horizontal="left"/>
    </xf>
    <xf numFmtId="0" fontId="44" fillId="0" borderId="0" xfId="61" applyFont="1"/>
    <xf numFmtId="0" fontId="56" fillId="0" borderId="0" xfId="61" applyFont="1" applyAlignment="1">
      <alignment horizontal="center"/>
    </xf>
    <xf numFmtId="0" fontId="56" fillId="0" borderId="0" xfId="61" applyFont="1"/>
    <xf numFmtId="0" fontId="47" fillId="0" borderId="0" xfId="61" applyFont="1" applyAlignment="1">
      <alignment horizontal="left"/>
    </xf>
    <xf numFmtId="0" fontId="43" fillId="0" borderId="16" xfId="61" applyFont="1" applyBorder="1" applyAlignment="1">
      <alignment horizontal="center" wrapText="1"/>
    </xf>
    <xf numFmtId="0" fontId="43" fillId="0" borderId="2" xfId="61" applyFont="1" applyBorder="1" applyAlignment="1">
      <alignment horizontal="center" wrapText="1"/>
    </xf>
    <xf numFmtId="0" fontId="43" fillId="0" borderId="13" xfId="61" applyFont="1" applyBorder="1"/>
    <xf numFmtId="0" fontId="43" fillId="0" borderId="15" xfId="61" applyFont="1" applyBorder="1"/>
    <xf numFmtId="0" fontId="47" fillId="0" borderId="0" xfId="61" applyFont="1" applyAlignment="1">
      <alignment horizontal="right"/>
    </xf>
    <xf numFmtId="0" fontId="43" fillId="0" borderId="12" xfId="61" applyFont="1" applyBorder="1"/>
    <xf numFmtId="0" fontId="43" fillId="0" borderId="15" xfId="61" applyFont="1" applyBorder="1" applyAlignment="1">
      <alignment horizontal="center"/>
    </xf>
    <xf numFmtId="0" fontId="43" fillId="0" borderId="15" xfId="61" applyFont="1" applyBorder="1" applyAlignment="1">
      <alignment horizontal="center" wrapText="1"/>
    </xf>
    <xf numFmtId="0" fontId="43" fillId="0" borderId="9" xfId="61" applyFont="1" applyBorder="1" applyAlignment="1">
      <alignment wrapText="1"/>
    </xf>
    <xf numFmtId="171" fontId="43" fillId="0" borderId="13" xfId="62" applyNumberFormat="1" applyFont="1" applyBorder="1" applyAlignment="1">
      <alignment horizontal="center"/>
    </xf>
    <xf numFmtId="0" fontId="43" fillId="0" borderId="7" xfId="61" applyFont="1" applyBorder="1" applyAlignment="1">
      <alignment wrapText="1"/>
    </xf>
    <xf numFmtId="171" fontId="43" fillId="0" borderId="14" xfId="62" applyNumberFormat="1" applyFont="1" applyBorder="1" applyAlignment="1">
      <alignment horizontal="center"/>
    </xf>
    <xf numFmtId="0" fontId="75" fillId="0" borderId="0" xfId="0" applyFont="1" applyAlignment="1">
      <alignment horizontal="left" vertical="center" readingOrder="1"/>
    </xf>
    <xf numFmtId="0" fontId="89" fillId="0" borderId="0" xfId="4" applyFont="1"/>
    <xf numFmtId="0" fontId="43" fillId="0" borderId="0" xfId="12" applyAlignment="1">
      <alignment wrapText="1"/>
    </xf>
    <xf numFmtId="0" fontId="43" fillId="0" borderId="14" xfId="4" applyBorder="1" applyAlignment="1">
      <alignment horizontal="center"/>
    </xf>
    <xf numFmtId="0" fontId="0" fillId="0" borderId="21" xfId="0" applyBorder="1"/>
    <xf numFmtId="0" fontId="74" fillId="0" borderId="20" xfId="0" applyFont="1" applyBorder="1" applyAlignment="1">
      <alignment horizontal="left" vertical="center" readingOrder="1"/>
    </xf>
    <xf numFmtId="0" fontId="69" fillId="0" borderId="20" xfId="0" applyFont="1" applyBorder="1" applyAlignment="1">
      <alignment horizontal="left" vertical="center" readingOrder="1"/>
    </xf>
    <xf numFmtId="0" fontId="70" fillId="0" borderId="20" xfId="0" applyFont="1" applyBorder="1"/>
    <xf numFmtId="0" fontId="74" fillId="0" borderId="20" xfId="0" applyFont="1" applyBorder="1"/>
    <xf numFmtId="0" fontId="0" fillId="0" borderId="20" xfId="0" applyBorder="1"/>
    <xf numFmtId="0" fontId="0" fillId="0" borderId="22" xfId="0" applyBorder="1"/>
    <xf numFmtId="0" fontId="0" fillId="0" borderId="23" xfId="0" applyBorder="1"/>
    <xf numFmtId="0" fontId="0" fillId="0" borderId="24" xfId="0" applyBorder="1"/>
    <xf numFmtId="164" fontId="0" fillId="0" borderId="0" xfId="0" applyNumberFormat="1"/>
    <xf numFmtId="164" fontId="43" fillId="0" borderId="0" xfId="11" applyNumberFormat="1" applyFont="1" applyBorder="1" applyAlignment="1">
      <alignment horizontal="center"/>
    </xf>
    <xf numFmtId="0" fontId="43" fillId="0" borderId="10" xfId="4" applyBorder="1"/>
    <xf numFmtId="14" fontId="43" fillId="0" borderId="3" xfId="4" applyNumberFormat="1" applyBorder="1" applyAlignment="1">
      <alignment horizontal="center" vertical="center"/>
    </xf>
    <xf numFmtId="0" fontId="56" fillId="0" borderId="15" xfId="0" applyFont="1" applyBorder="1" applyAlignment="1">
      <alignment horizontal="center" vertical="center" wrapText="1"/>
    </xf>
    <xf numFmtId="0" fontId="56" fillId="0" borderId="15" xfId="0" applyFont="1" applyBorder="1" applyAlignment="1">
      <alignment horizontal="center" vertical="center"/>
    </xf>
    <xf numFmtId="0" fontId="85" fillId="0" borderId="0" xfId="0" applyFont="1" applyAlignment="1">
      <alignment horizontal="center" vertical="center"/>
    </xf>
    <xf numFmtId="0" fontId="56" fillId="0" borderId="12" xfId="0" applyFont="1" applyBorder="1"/>
    <xf numFmtId="0" fontId="85" fillId="0" borderId="0" xfId="0" applyFont="1"/>
    <xf numFmtId="0" fontId="56" fillId="0" borderId="13" xfId="0" applyFont="1" applyBorder="1"/>
    <xf numFmtId="172" fontId="43" fillId="0" borderId="0" xfId="4" applyNumberFormat="1"/>
    <xf numFmtId="0" fontId="43" fillId="0" borderId="16" xfId="4" applyBorder="1" applyAlignment="1">
      <alignment horizontal="center"/>
    </xf>
    <xf numFmtId="164" fontId="43" fillId="0" borderId="3" xfId="4" applyNumberFormat="1" applyBorder="1" applyAlignment="1">
      <alignment horizontal="center"/>
    </xf>
    <xf numFmtId="0" fontId="43" fillId="0" borderId="12" xfId="4" applyBorder="1" applyAlignment="1">
      <alignment horizontal="center"/>
    </xf>
    <xf numFmtId="0" fontId="43" fillId="0" borderId="9" xfId="6" applyBorder="1" applyAlignment="1">
      <alignment horizontal="center" vertical="center" wrapText="1"/>
    </xf>
    <xf numFmtId="0" fontId="50" fillId="0" borderId="0" xfId="4" applyFont="1"/>
    <xf numFmtId="0" fontId="90" fillId="5" borderId="0" xfId="4" applyFont="1" applyFill="1" applyAlignment="1">
      <alignment horizontal="center" vertical="center"/>
    </xf>
    <xf numFmtId="0" fontId="43" fillId="0" borderId="13" xfId="12" applyBorder="1" applyAlignment="1">
      <alignment horizontal="center" vertical="center"/>
    </xf>
    <xf numFmtId="0" fontId="43" fillId="0" borderId="14" xfId="12" applyBorder="1" applyAlignment="1">
      <alignment horizontal="center" vertical="center"/>
    </xf>
    <xf numFmtId="0" fontId="43" fillId="0" borderId="6" xfId="12" applyBorder="1"/>
    <xf numFmtId="164" fontId="43" fillId="0" borderId="9" xfId="12" applyNumberFormat="1" applyBorder="1" applyAlignment="1">
      <alignment horizontal="center"/>
    </xf>
    <xf numFmtId="164" fontId="43" fillId="0" borderId="0" xfId="12" applyNumberFormat="1" applyAlignment="1">
      <alignment horizontal="center"/>
    </xf>
    <xf numFmtId="164" fontId="43" fillId="0" borderId="7" xfId="12" applyNumberFormat="1" applyBorder="1" applyAlignment="1">
      <alignment horizontal="center"/>
    </xf>
    <xf numFmtId="164" fontId="43" fillId="0" borderId="5" xfId="12" applyNumberFormat="1" applyBorder="1" applyAlignment="1">
      <alignment horizontal="center"/>
    </xf>
    <xf numFmtId="0" fontId="43" fillId="0" borderId="15" xfId="12" applyBorder="1"/>
    <xf numFmtId="174" fontId="43" fillId="0" borderId="0" xfId="4" applyNumberFormat="1"/>
    <xf numFmtId="0" fontId="56" fillId="0" borderId="5" xfId="4" applyFont="1" applyBorder="1" applyAlignment="1">
      <alignment horizontal="center" vertical="center"/>
    </xf>
    <xf numFmtId="0" fontId="56" fillId="0" borderId="8" xfId="4" applyFont="1" applyBorder="1" applyAlignment="1">
      <alignment horizontal="center" vertical="center"/>
    </xf>
    <xf numFmtId="0" fontId="56" fillId="0" borderId="0" xfId="4" applyFont="1" applyAlignment="1">
      <alignment horizontal="center" vertical="center"/>
    </xf>
    <xf numFmtId="9" fontId="56" fillId="0" borderId="0" xfId="34" applyFont="1"/>
    <xf numFmtId="170" fontId="56" fillId="0" borderId="13" xfId="16" applyNumberFormat="1" applyFont="1" applyFill="1" applyBorder="1"/>
    <xf numFmtId="170" fontId="56" fillId="0" borderId="0" xfId="16" applyNumberFormat="1" applyFont="1" applyFill="1" applyBorder="1"/>
    <xf numFmtId="170" fontId="56" fillId="0" borderId="12" xfId="16" applyNumberFormat="1" applyFont="1" applyFill="1" applyBorder="1"/>
    <xf numFmtId="170" fontId="56" fillId="0" borderId="37" xfId="16" applyNumberFormat="1" applyFont="1" applyFill="1" applyBorder="1"/>
    <xf numFmtId="170" fontId="56" fillId="0" borderId="57" xfId="16" applyNumberFormat="1" applyFont="1" applyFill="1" applyBorder="1"/>
    <xf numFmtId="170" fontId="56" fillId="0" borderId="47" xfId="16" applyNumberFormat="1" applyFont="1" applyFill="1" applyBorder="1"/>
    <xf numFmtId="170" fontId="56" fillId="0" borderId="58" xfId="16" applyNumberFormat="1" applyFont="1" applyFill="1" applyBorder="1"/>
    <xf numFmtId="170" fontId="56" fillId="0" borderId="48" xfId="16" applyNumberFormat="1" applyFont="1" applyFill="1" applyBorder="1"/>
    <xf numFmtId="0" fontId="43" fillId="0" borderId="5" xfId="0" applyFont="1" applyBorder="1"/>
    <xf numFmtId="0" fontId="43" fillId="0" borderId="69" xfId="0" applyFont="1" applyBorder="1"/>
    <xf numFmtId="0" fontId="43" fillId="0" borderId="63" xfId="0" applyFont="1" applyBorder="1"/>
    <xf numFmtId="0" fontId="43" fillId="0" borderId="59" xfId="0" applyFont="1" applyBorder="1"/>
    <xf numFmtId="0" fontId="43" fillId="0" borderId="64" xfId="0" applyFont="1" applyBorder="1"/>
    <xf numFmtId="0" fontId="43" fillId="0" borderId="58" xfId="0" applyFont="1" applyBorder="1"/>
    <xf numFmtId="0" fontId="43" fillId="0" borderId="62" xfId="0" applyFont="1" applyBorder="1"/>
    <xf numFmtId="165" fontId="43" fillId="0" borderId="0" xfId="34" applyNumberFormat="1" applyFont="1" applyBorder="1" applyAlignment="1">
      <alignment horizontal="center"/>
    </xf>
    <xf numFmtId="0" fontId="52" fillId="0" borderId="0" xfId="61" applyFont="1"/>
    <xf numFmtId="0" fontId="49" fillId="0" borderId="0" xfId="61" applyAlignment="1">
      <alignment horizontal="center"/>
    </xf>
    <xf numFmtId="0" fontId="49" fillId="0" borderId="0" xfId="61"/>
    <xf numFmtId="0" fontId="43" fillId="0" borderId="7" xfId="12" applyBorder="1" applyAlignment="1">
      <alignment horizontal="center"/>
    </xf>
    <xf numFmtId="0" fontId="43" fillId="0" borderId="8" xfId="12" applyBorder="1" applyAlignment="1">
      <alignment horizontal="center"/>
    </xf>
    <xf numFmtId="0" fontId="43" fillId="0" borderId="9" xfId="12" applyBorder="1" applyAlignment="1">
      <alignment horizontal="center"/>
    </xf>
    <xf numFmtId="0" fontId="43" fillId="0" borderId="10" xfId="12" applyBorder="1" applyAlignment="1">
      <alignment horizontal="center"/>
    </xf>
    <xf numFmtId="0" fontId="43" fillId="0" borderId="0" xfId="12" applyAlignment="1">
      <alignment horizontal="center"/>
    </xf>
    <xf numFmtId="164" fontId="43" fillId="0" borderId="6" xfId="12" applyNumberFormat="1" applyBorder="1" applyAlignment="1">
      <alignment horizontal="center"/>
    </xf>
    <xf numFmtId="165" fontId="43" fillId="0" borderId="4" xfId="34" applyNumberFormat="1" applyFont="1" applyBorder="1" applyAlignment="1">
      <alignment horizontal="center"/>
    </xf>
    <xf numFmtId="165" fontId="43" fillId="0" borderId="4" xfId="34" applyNumberFormat="1" applyFont="1" applyFill="1" applyBorder="1" applyAlignment="1">
      <alignment horizontal="center"/>
    </xf>
    <xf numFmtId="165" fontId="43" fillId="0" borderId="10" xfId="34" applyNumberFormat="1" applyFont="1" applyBorder="1" applyAlignment="1">
      <alignment horizontal="center"/>
    </xf>
    <xf numFmtId="165" fontId="43" fillId="0" borderId="10" xfId="34" applyNumberFormat="1" applyFont="1" applyFill="1" applyBorder="1" applyAlignment="1">
      <alignment horizontal="center"/>
    </xf>
    <xf numFmtId="165" fontId="43" fillId="0" borderId="8" xfId="34" applyNumberFormat="1" applyFont="1" applyBorder="1" applyAlignment="1">
      <alignment horizontal="center"/>
    </xf>
    <xf numFmtId="164" fontId="92" fillId="0" borderId="6" xfId="61" applyNumberFormat="1" applyFont="1" applyBorder="1" applyAlignment="1">
      <alignment horizontal="center"/>
    </xf>
    <xf numFmtId="164" fontId="92" fillId="0" borderId="3" xfId="61" applyNumberFormat="1" applyFont="1" applyBorder="1" applyAlignment="1">
      <alignment horizontal="center"/>
    </xf>
    <xf numFmtId="164" fontId="92" fillId="0" borderId="4" xfId="61" applyNumberFormat="1" applyFont="1" applyBorder="1" applyAlignment="1">
      <alignment horizontal="center"/>
    </xf>
    <xf numFmtId="164" fontId="92" fillId="0" borderId="7" xfId="61" applyNumberFormat="1" applyFont="1" applyBorder="1" applyAlignment="1">
      <alignment horizontal="center"/>
    </xf>
    <xf numFmtId="164" fontId="92" fillId="0" borderId="5" xfId="61" applyNumberFormat="1" applyFont="1" applyBorder="1" applyAlignment="1">
      <alignment horizontal="center"/>
    </xf>
    <xf numFmtId="164" fontId="92" fillId="0" borderId="8" xfId="61" applyNumberFormat="1" applyFont="1" applyBorder="1" applyAlignment="1">
      <alignment horizontal="center"/>
    </xf>
    <xf numFmtId="164" fontId="92" fillId="0" borderId="1" xfId="61" applyNumberFormat="1" applyFont="1" applyBorder="1" applyAlignment="1">
      <alignment horizontal="center"/>
    </xf>
    <xf numFmtId="164" fontId="92" fillId="0" borderId="16" xfId="61" applyNumberFormat="1" applyFont="1" applyBorder="1" applyAlignment="1">
      <alignment horizontal="center"/>
    </xf>
    <xf numFmtId="164" fontId="92" fillId="0" borderId="2" xfId="61" applyNumberFormat="1" applyFont="1" applyBorder="1" applyAlignment="1">
      <alignment horizontal="center"/>
    </xf>
    <xf numFmtId="9" fontId="0" fillId="0" borderId="0" xfId="77" applyFont="1" applyAlignment="1">
      <alignment horizontal="center"/>
    </xf>
    <xf numFmtId="165" fontId="0" fillId="0" borderId="0" xfId="34" applyNumberFormat="1" applyFont="1" applyAlignment="1">
      <alignment horizontal="center"/>
    </xf>
    <xf numFmtId="165" fontId="49" fillId="0" borderId="0" xfId="61" applyNumberFormat="1" applyAlignment="1">
      <alignment horizontal="center"/>
    </xf>
    <xf numFmtId="2" fontId="49" fillId="0" borderId="0" xfId="61" applyNumberFormat="1" applyAlignment="1">
      <alignment horizontal="center"/>
    </xf>
    <xf numFmtId="0" fontId="49" fillId="0" borderId="1" xfId="61" applyBorder="1"/>
    <xf numFmtId="0" fontId="49" fillId="0" borderId="2" xfId="61" applyBorder="1" applyAlignment="1">
      <alignment horizontal="center"/>
    </xf>
    <xf numFmtId="0" fontId="49" fillId="0" borderId="6" xfId="61" applyBorder="1"/>
    <xf numFmtId="0" fontId="49" fillId="0" borderId="9" xfId="61" applyBorder="1"/>
    <xf numFmtId="0" fontId="49" fillId="0" borderId="7" xfId="61" applyBorder="1"/>
    <xf numFmtId="0" fontId="49" fillId="0" borderId="12" xfId="61" applyBorder="1"/>
    <xf numFmtId="164" fontId="92" fillId="0" borderId="0" xfId="61" applyNumberFormat="1" applyFont="1" applyAlignment="1">
      <alignment horizontal="center"/>
    </xf>
    <xf numFmtId="164" fontId="92" fillId="0" borderId="10" xfId="61" applyNumberFormat="1" applyFont="1" applyBorder="1" applyAlignment="1">
      <alignment horizontal="center"/>
    </xf>
    <xf numFmtId="0" fontId="49" fillId="0" borderId="13" xfId="61" applyBorder="1"/>
    <xf numFmtId="0" fontId="49" fillId="0" borderId="14" xfId="61" applyBorder="1"/>
    <xf numFmtId="0" fontId="92" fillId="0" borderId="2" xfId="61" applyFont="1" applyBorder="1" applyAlignment="1">
      <alignment horizontal="center"/>
    </xf>
    <xf numFmtId="9" fontId="92" fillId="0" borderId="13" xfId="34" applyFont="1" applyBorder="1" applyAlignment="1">
      <alignment horizontal="center"/>
    </xf>
    <xf numFmtId="9" fontId="92" fillId="0" borderId="0" xfId="34" applyFont="1" applyBorder="1" applyAlignment="1">
      <alignment horizontal="center"/>
    </xf>
    <xf numFmtId="9" fontId="92" fillId="0" borderId="10" xfId="61" applyNumberFormat="1" applyFont="1" applyBorder="1" applyAlignment="1">
      <alignment horizontal="center"/>
    </xf>
    <xf numFmtId="9" fontId="92" fillId="0" borderId="14" xfId="34" applyFont="1" applyBorder="1" applyAlignment="1">
      <alignment horizontal="center"/>
    </xf>
    <xf numFmtId="9" fontId="92" fillId="0" borderId="5" xfId="34" applyFont="1" applyBorder="1" applyAlignment="1">
      <alignment horizontal="center"/>
    </xf>
    <xf numFmtId="9" fontId="92" fillId="0" borderId="8" xfId="61" applyNumberFormat="1" applyFont="1" applyBorder="1" applyAlignment="1">
      <alignment horizontal="center"/>
    </xf>
    <xf numFmtId="0" fontId="43" fillId="0" borderId="5" xfId="12" applyBorder="1"/>
    <xf numFmtId="0" fontId="85" fillId="0" borderId="0" xfId="12" applyFont="1"/>
    <xf numFmtId="0" fontId="43" fillId="0" borderId="5" xfId="12" applyBorder="1" applyAlignment="1">
      <alignment horizontal="center" vertical="center"/>
    </xf>
    <xf numFmtId="9" fontId="47" fillId="0" borderId="0" xfId="10" applyFont="1" applyFill="1" applyAlignment="1">
      <alignment horizontal="center" vertical="center"/>
    </xf>
    <xf numFmtId="2" fontId="47" fillId="0" borderId="0" xfId="4" applyNumberFormat="1" applyFont="1" applyAlignment="1">
      <alignment horizontal="center" vertical="center"/>
    </xf>
    <xf numFmtId="0" fontId="72" fillId="2" borderId="0" xfId="0" applyFont="1" applyFill="1"/>
    <xf numFmtId="0" fontId="54" fillId="0" borderId="0" xfId="4" applyFont="1" applyAlignment="1">
      <alignment horizontal="left"/>
    </xf>
    <xf numFmtId="1" fontId="43" fillId="0" borderId="0" xfId="4" applyNumberFormat="1" applyAlignment="1">
      <alignment horizontal="center" vertical="center"/>
    </xf>
    <xf numFmtId="167" fontId="43" fillId="0" borderId="6" xfId="6" applyNumberFormat="1" applyBorder="1" applyAlignment="1">
      <alignment horizontal="center"/>
    </xf>
    <xf numFmtId="167" fontId="43" fillId="0" borderId="7" xfId="6" applyNumberFormat="1" applyBorder="1" applyAlignment="1">
      <alignment horizontal="center"/>
    </xf>
    <xf numFmtId="170" fontId="43" fillId="0" borderId="0" xfId="4" applyNumberFormat="1"/>
    <xf numFmtId="0" fontId="56" fillId="0" borderId="0" xfId="82" applyFont="1"/>
    <xf numFmtId="0" fontId="58" fillId="0" borderId="0" xfId="82" applyFont="1"/>
    <xf numFmtId="0" fontId="56" fillId="0" borderId="0" xfId="82" applyFont="1" applyAlignment="1">
      <alignment wrapText="1"/>
    </xf>
    <xf numFmtId="170" fontId="56" fillId="0" borderId="0" xfId="83" applyNumberFormat="1" applyFont="1"/>
    <xf numFmtId="0" fontId="56" fillId="0" borderId="54" xfId="82" applyFont="1" applyBorder="1"/>
    <xf numFmtId="0" fontId="56" fillId="0" borderId="11" xfId="82" applyFont="1" applyBorder="1" applyAlignment="1">
      <alignment horizontal="center" wrapText="1"/>
    </xf>
    <xf numFmtId="0" fontId="56" fillId="0" borderId="15" xfId="82" applyFont="1" applyBorder="1" applyAlignment="1">
      <alignment horizontal="center"/>
    </xf>
    <xf numFmtId="0" fontId="56" fillId="0" borderId="15" xfId="82" applyFont="1" applyBorder="1" applyAlignment="1">
      <alignment horizontal="center" wrapText="1"/>
    </xf>
    <xf numFmtId="0" fontId="56" fillId="0" borderId="1" xfId="82" applyFont="1" applyBorder="1" applyAlignment="1">
      <alignment horizontal="center" wrapText="1"/>
    </xf>
    <xf numFmtId="0" fontId="56" fillId="0" borderId="43" xfId="82" applyFont="1" applyBorder="1" applyAlignment="1">
      <alignment horizontal="center" wrapText="1"/>
    </xf>
    <xf numFmtId="0" fontId="56" fillId="0" borderId="0" xfId="82" applyFont="1" applyAlignment="1">
      <alignment horizontal="center"/>
    </xf>
    <xf numFmtId="0" fontId="56" fillId="0" borderId="42" xfId="82" applyFont="1" applyBorder="1" applyAlignment="1">
      <alignment horizontal="center"/>
    </xf>
    <xf numFmtId="0" fontId="56" fillId="0" borderId="56" xfId="82" applyFont="1" applyBorder="1"/>
    <xf numFmtId="170" fontId="56" fillId="0" borderId="0" xfId="83" applyNumberFormat="1" applyFont="1" applyBorder="1"/>
    <xf numFmtId="170" fontId="56" fillId="0" borderId="12" xfId="83" applyNumberFormat="1" applyFont="1" applyBorder="1"/>
    <xf numFmtId="0" fontId="56" fillId="0" borderId="11" xfId="82" applyFont="1" applyBorder="1"/>
    <xf numFmtId="0" fontId="56" fillId="0" borderId="37" xfId="82" applyFont="1" applyBorder="1"/>
    <xf numFmtId="170" fontId="56" fillId="0" borderId="13" xfId="83" applyNumberFormat="1" applyFont="1" applyBorder="1"/>
    <xf numFmtId="0" fontId="56" fillId="0" borderId="57" xfId="82" applyFont="1" applyBorder="1"/>
    <xf numFmtId="0" fontId="56" fillId="0" borderId="35" xfId="82" applyFont="1" applyBorder="1"/>
    <xf numFmtId="170" fontId="56" fillId="0" borderId="58" xfId="83" applyNumberFormat="1" applyFont="1" applyBorder="1"/>
    <xf numFmtId="170" fontId="56" fillId="0" borderId="47" xfId="83" applyNumberFormat="1" applyFont="1" applyBorder="1"/>
    <xf numFmtId="170" fontId="56" fillId="0" borderId="13" xfId="82" applyNumberFormat="1" applyFont="1" applyBorder="1"/>
    <xf numFmtId="170" fontId="56" fillId="0" borderId="0" xfId="82" applyNumberFormat="1" applyFont="1"/>
    <xf numFmtId="0" fontId="56" fillId="0" borderId="46" xfId="82" applyFont="1" applyBorder="1"/>
    <xf numFmtId="170" fontId="56" fillId="0" borderId="47" xfId="82" applyNumberFormat="1" applyFont="1" applyBorder="1"/>
    <xf numFmtId="170" fontId="56" fillId="0" borderId="58" xfId="82" applyNumberFormat="1" applyFont="1" applyBorder="1"/>
    <xf numFmtId="0" fontId="56" fillId="0" borderId="48" xfId="82" applyFont="1" applyBorder="1"/>
    <xf numFmtId="0" fontId="56" fillId="0" borderId="15" xfId="82" applyFont="1" applyBorder="1"/>
    <xf numFmtId="0" fontId="56" fillId="0" borderId="15" xfId="82" applyFont="1" applyBorder="1" applyAlignment="1">
      <alignment wrapText="1"/>
    </xf>
    <xf numFmtId="0" fontId="56" fillId="0" borderId="1" xfId="82" applyFont="1" applyBorder="1" applyAlignment="1">
      <alignment wrapText="1"/>
    </xf>
    <xf numFmtId="1" fontId="56" fillId="0" borderId="0" xfId="82" applyNumberFormat="1" applyFont="1"/>
    <xf numFmtId="1" fontId="56" fillId="0" borderId="12" xfId="82" applyNumberFormat="1" applyFont="1" applyBorder="1"/>
    <xf numFmtId="1" fontId="56" fillId="0" borderId="13" xfId="82" applyNumberFormat="1" applyFont="1" applyBorder="1"/>
    <xf numFmtId="0" fontId="77" fillId="0" borderId="15" xfId="82" applyFont="1" applyBorder="1"/>
    <xf numFmtId="0" fontId="44" fillId="0" borderId="15" xfId="12" applyFont="1" applyBorder="1"/>
    <xf numFmtId="0" fontId="85" fillId="0" borderId="0" xfId="82" applyFont="1"/>
    <xf numFmtId="0" fontId="56" fillId="0" borderId="54" xfId="82" applyFont="1" applyBorder="1" applyAlignment="1">
      <alignment horizontal="center" wrapText="1"/>
    </xf>
    <xf numFmtId="0" fontId="56" fillId="0" borderId="44" xfId="82" applyFont="1" applyBorder="1" applyAlignment="1">
      <alignment horizontal="center" wrapText="1"/>
    </xf>
    <xf numFmtId="0" fontId="56" fillId="0" borderId="39" xfId="82" applyFont="1" applyBorder="1" applyAlignment="1">
      <alignment horizontal="center" wrapText="1"/>
    </xf>
    <xf numFmtId="0" fontId="56" fillId="0" borderId="38" xfId="82" applyFont="1" applyBorder="1" applyAlignment="1">
      <alignment horizontal="center" wrapText="1"/>
    </xf>
    <xf numFmtId="0" fontId="56" fillId="0" borderId="34" xfId="82" applyFont="1" applyBorder="1" applyAlignment="1">
      <alignment horizontal="center" wrapText="1"/>
    </xf>
    <xf numFmtId="0" fontId="56" fillId="0" borderId="53" xfId="82" applyFont="1" applyBorder="1"/>
    <xf numFmtId="0" fontId="56" fillId="0" borderId="58" xfId="82" applyFont="1" applyBorder="1"/>
    <xf numFmtId="0" fontId="77" fillId="0" borderId="0" xfId="82" applyFont="1"/>
    <xf numFmtId="170" fontId="77" fillId="0" borderId="0" xfId="16" applyNumberFormat="1" applyFont="1"/>
    <xf numFmtId="0" fontId="91" fillId="0" borderId="0" xfId="82" applyFont="1"/>
    <xf numFmtId="0" fontId="44" fillId="0" borderId="15" xfId="12" applyFont="1" applyBorder="1" applyAlignment="1">
      <alignment horizontal="center"/>
    </xf>
    <xf numFmtId="0" fontId="43" fillId="0" borderId="5" xfId="4" applyBorder="1"/>
    <xf numFmtId="0" fontId="43" fillId="0" borderId="7" xfId="4" applyBorder="1"/>
    <xf numFmtId="164" fontId="95" fillId="0" borderId="0" xfId="11" applyNumberFormat="1" applyFont="1" applyBorder="1" applyAlignment="1">
      <alignment horizontal="center"/>
    </xf>
    <xf numFmtId="0" fontId="95" fillId="0" borderId="0" xfId="4" applyFont="1"/>
    <xf numFmtId="0" fontId="43" fillId="0" borderId="15" xfId="61" applyFont="1" applyBorder="1" applyAlignment="1">
      <alignment wrapText="1"/>
    </xf>
    <xf numFmtId="0" fontId="56" fillId="0" borderId="0" xfId="93" applyFont="1"/>
    <xf numFmtId="170" fontId="56" fillId="0" borderId="0" xfId="94" applyNumberFormat="1" applyFont="1" applyBorder="1"/>
    <xf numFmtId="0" fontId="56" fillId="0" borderId="54" xfId="93" applyFont="1" applyBorder="1"/>
    <xf numFmtId="0" fontId="56" fillId="0" borderId="42" xfId="93" applyFont="1" applyBorder="1" applyAlignment="1">
      <alignment horizontal="center" wrapText="1"/>
    </xf>
    <xf numFmtId="0" fontId="56" fillId="0" borderId="15" xfId="93" applyFont="1" applyBorder="1" applyAlignment="1">
      <alignment horizontal="center"/>
    </xf>
    <xf numFmtId="0" fontId="56" fillId="0" borderId="2" xfId="93" applyFont="1" applyBorder="1" applyAlignment="1">
      <alignment horizontal="center"/>
    </xf>
    <xf numFmtId="0" fontId="56" fillId="0" borderId="15" xfId="93" applyFont="1" applyBorder="1" applyAlignment="1">
      <alignment horizontal="center" wrapText="1"/>
    </xf>
    <xf numFmtId="0" fontId="56" fillId="0" borderId="43" xfId="93" applyFont="1" applyBorder="1" applyAlignment="1">
      <alignment horizontal="center" wrapText="1"/>
    </xf>
    <xf numFmtId="0" fontId="56" fillId="0" borderId="63" xfId="93" applyFont="1" applyBorder="1"/>
    <xf numFmtId="44" fontId="56" fillId="0" borderId="13" xfId="95" applyFont="1" applyBorder="1"/>
    <xf numFmtId="44" fontId="56" fillId="0" borderId="0" xfId="95" applyFont="1" applyBorder="1"/>
    <xf numFmtId="44" fontId="56" fillId="0" borderId="12" xfId="95" applyFont="1" applyBorder="1"/>
    <xf numFmtId="44" fontId="56" fillId="0" borderId="37" xfId="95" applyFont="1" applyBorder="1"/>
    <xf numFmtId="44" fontId="56" fillId="0" borderId="57" xfId="95" applyFont="1" applyBorder="1"/>
    <xf numFmtId="0" fontId="56" fillId="0" borderId="64" xfId="93" applyFont="1" applyBorder="1"/>
    <xf numFmtId="44" fontId="56" fillId="0" borderId="47" xfId="95" applyFont="1" applyBorder="1"/>
    <xf numFmtId="44" fontId="56" fillId="0" borderId="58" xfId="95" applyFont="1" applyBorder="1"/>
    <xf numFmtId="44" fontId="56" fillId="0" borderId="48" xfId="95" applyFont="1" applyBorder="1"/>
    <xf numFmtId="0" fontId="56" fillId="0" borderId="13" xfId="95" applyNumberFormat="1" applyFont="1" applyFill="1" applyBorder="1"/>
    <xf numFmtId="0" fontId="56" fillId="0" borderId="0" xfId="95" applyNumberFormat="1" applyFont="1" applyFill="1" applyBorder="1"/>
    <xf numFmtId="0" fontId="56" fillId="0" borderId="12" xfId="95" applyNumberFormat="1" applyFont="1" applyFill="1" applyBorder="1"/>
    <xf numFmtId="0" fontId="56" fillId="0" borderId="37" xfId="95" applyNumberFormat="1" applyFont="1" applyFill="1" applyBorder="1"/>
    <xf numFmtId="0" fontId="56" fillId="0" borderId="57" xfId="95" applyNumberFormat="1" applyFont="1" applyFill="1" applyBorder="1"/>
    <xf numFmtId="0" fontId="56" fillId="0" borderId="47" xfId="95" applyNumberFormat="1" applyFont="1" applyFill="1" applyBorder="1"/>
    <xf numFmtId="0" fontId="56" fillId="0" borderId="58" xfId="95" applyNumberFormat="1" applyFont="1" applyFill="1" applyBorder="1"/>
    <xf numFmtId="0" fontId="56" fillId="0" borderId="48" xfId="95" applyNumberFormat="1" applyFont="1" applyFill="1" applyBorder="1"/>
    <xf numFmtId="0" fontId="56" fillId="0" borderId="73" xfId="93" applyFont="1" applyBorder="1"/>
    <xf numFmtId="0" fontId="77" fillId="0" borderId="0" xfId="93" applyFont="1" applyAlignment="1">
      <alignment horizontal="center"/>
    </xf>
    <xf numFmtId="0" fontId="77" fillId="0" borderId="0" xfId="93" applyFont="1" applyAlignment="1">
      <alignment horizontal="right"/>
    </xf>
    <xf numFmtId="0" fontId="77" fillId="0" borderId="0" xfId="93" applyFont="1"/>
    <xf numFmtId="170" fontId="77" fillId="0" borderId="0" xfId="94" applyNumberFormat="1" applyFont="1" applyBorder="1"/>
    <xf numFmtId="0" fontId="57" fillId="0" borderId="0" xfId="96" applyFont="1"/>
    <xf numFmtId="0" fontId="18" fillId="0" borderId="0" xfId="96"/>
    <xf numFmtId="14" fontId="18" fillId="0" borderId="0" xfId="96" applyNumberFormat="1"/>
    <xf numFmtId="0" fontId="18" fillId="0" borderId="6" xfId="96" applyBorder="1" applyAlignment="1">
      <alignment horizontal="center" vertical="center"/>
    </xf>
    <xf numFmtId="0" fontId="18" fillId="0" borderId="3" xfId="96" applyBorder="1" applyAlignment="1">
      <alignment horizontal="center" vertical="center"/>
    </xf>
    <xf numFmtId="0" fontId="94" fillId="0" borderId="3" xfId="96" applyFont="1" applyBorder="1" applyAlignment="1">
      <alignment horizontal="center" vertical="center"/>
    </xf>
    <xf numFmtId="0" fontId="18" fillId="0" borderId="4" xfId="96" applyBorder="1"/>
    <xf numFmtId="0" fontId="18" fillId="0" borderId="6" xfId="96" applyBorder="1"/>
    <xf numFmtId="0" fontId="94" fillId="0" borderId="4" xfId="96" applyFont="1" applyBorder="1" applyAlignment="1">
      <alignment horizontal="center" vertical="center"/>
    </xf>
    <xf numFmtId="0" fontId="18" fillId="0" borderId="9" xfId="96" applyBorder="1" applyAlignment="1">
      <alignment horizontal="center" vertical="center"/>
    </xf>
    <xf numFmtId="0" fontId="18" fillId="0" borderId="0" xfId="96" applyAlignment="1">
      <alignment horizontal="center" vertical="center"/>
    </xf>
    <xf numFmtId="0" fontId="94" fillId="0" borderId="0" xfId="96" applyFont="1" applyAlignment="1">
      <alignment horizontal="center" vertical="center"/>
    </xf>
    <xf numFmtId="0" fontId="18" fillId="0" borderId="10" xfId="96" applyBorder="1"/>
    <xf numFmtId="0" fontId="18" fillId="0" borderId="9" xfId="96" applyBorder="1"/>
    <xf numFmtId="0" fontId="94" fillId="0" borderId="10" xfId="96" applyFont="1" applyBorder="1" applyAlignment="1">
      <alignment horizontal="center" vertical="center"/>
    </xf>
    <xf numFmtId="44" fontId="0" fillId="0" borderId="0" xfId="97" applyFont="1"/>
    <xf numFmtId="0" fontId="94" fillId="0" borderId="0" xfId="96" applyFont="1"/>
    <xf numFmtId="2" fontId="18" fillId="0" borderId="0" xfId="96" applyNumberFormat="1"/>
    <xf numFmtId="0" fontId="94" fillId="0" borderId="10" xfId="96" applyFont="1" applyBorder="1" applyAlignment="1">
      <alignment horizontal="center"/>
    </xf>
    <xf numFmtId="0" fontId="18" fillId="0" borderId="7" xfId="96" applyBorder="1" applyAlignment="1">
      <alignment horizontal="center" vertical="center"/>
    </xf>
    <xf numFmtId="0" fontId="18" fillId="0" borderId="5" xfId="96" applyBorder="1" applyAlignment="1">
      <alignment horizontal="center" vertical="center"/>
    </xf>
    <xf numFmtId="0" fontId="94" fillId="0" borderId="5" xfId="96" applyFont="1" applyBorder="1" applyAlignment="1">
      <alignment horizontal="center" vertical="center"/>
    </xf>
    <xf numFmtId="0" fontId="18" fillId="0" borderId="8" xfId="96" applyBorder="1"/>
    <xf numFmtId="0" fontId="18" fillId="0" borderId="7" xfId="96" applyBorder="1"/>
    <xf numFmtId="0" fontId="94" fillId="0" borderId="8" xfId="96" applyFont="1" applyBorder="1" applyAlignment="1">
      <alignment horizontal="center"/>
    </xf>
    <xf numFmtId="0" fontId="18" fillId="0" borderId="0" xfId="96" applyAlignment="1">
      <alignment wrapText="1"/>
    </xf>
    <xf numFmtId="3" fontId="18" fillId="0" borderId="0" xfId="96" applyNumberFormat="1"/>
    <xf numFmtId="0" fontId="43" fillId="0" borderId="2" xfId="4" applyBorder="1" applyAlignment="1">
      <alignment horizontal="center"/>
    </xf>
    <xf numFmtId="164" fontId="43" fillId="0" borderId="4" xfId="4" applyNumberFormat="1" applyBorder="1" applyAlignment="1">
      <alignment horizontal="center"/>
    </xf>
    <xf numFmtId="164" fontId="43" fillId="0" borderId="2" xfId="4" applyNumberFormat="1" applyBorder="1" applyAlignment="1">
      <alignment horizontal="center"/>
    </xf>
    <xf numFmtId="0" fontId="90" fillId="5" borderId="0" xfId="4" applyFont="1" applyFill="1" applyAlignment="1">
      <alignment horizontal="left" vertical="center"/>
    </xf>
    <xf numFmtId="5" fontId="47" fillId="0" borderId="13" xfId="4" applyNumberFormat="1" applyFont="1" applyBorder="1" applyAlignment="1">
      <alignment horizontal="center"/>
    </xf>
    <xf numFmtId="0" fontId="56" fillId="0" borderId="3" xfId="4" applyFont="1" applyBorder="1" applyAlignment="1">
      <alignment horizontal="center" vertical="center"/>
    </xf>
    <xf numFmtId="9" fontId="43" fillId="0" borderId="0" xfId="10" applyFont="1" applyAlignment="1">
      <alignment horizontal="center"/>
    </xf>
    <xf numFmtId="0" fontId="43" fillId="0" borderId="0" xfId="4" applyAlignment="1">
      <alignment horizontal="right"/>
    </xf>
    <xf numFmtId="0" fontId="44" fillId="0" borderId="15" xfId="4" applyFont="1" applyBorder="1" applyAlignment="1">
      <alignment horizontal="center"/>
    </xf>
    <xf numFmtId="0" fontId="56" fillId="0" borderId="0" xfId="112" applyFont="1"/>
    <xf numFmtId="0" fontId="85" fillId="0" borderId="0" xfId="112" applyFont="1"/>
    <xf numFmtId="0" fontId="56" fillId="0" borderId="0" xfId="113" applyFont="1"/>
    <xf numFmtId="0" fontId="56" fillId="0" borderId="9" xfId="113" applyFont="1" applyBorder="1"/>
    <xf numFmtId="170" fontId="56" fillId="0" borderId="0" xfId="114" applyNumberFormat="1" applyFont="1" applyBorder="1"/>
    <xf numFmtId="0" fontId="58" fillId="0" borderId="0" xfId="112" applyFont="1"/>
    <xf numFmtId="0" fontId="56" fillId="0" borderId="0" xfId="115" applyFont="1"/>
    <xf numFmtId="0" fontId="56" fillId="0" borderId="0" xfId="115" applyFont="1" applyAlignment="1">
      <alignment wrapText="1"/>
    </xf>
    <xf numFmtId="170" fontId="56" fillId="0" borderId="0" xfId="116" applyNumberFormat="1" applyFont="1"/>
    <xf numFmtId="0" fontId="58" fillId="0" borderId="0" xfId="115" applyFont="1"/>
    <xf numFmtId="0" fontId="56" fillId="0" borderId="54" xfId="115" applyFont="1" applyBorder="1"/>
    <xf numFmtId="0" fontId="56" fillId="0" borderId="11" xfId="115" applyFont="1" applyBorder="1" applyAlignment="1">
      <alignment horizontal="center" wrapText="1"/>
    </xf>
    <xf numFmtId="0" fontId="56" fillId="0" borderId="15" xfId="115" applyFont="1" applyBorder="1" applyAlignment="1">
      <alignment horizontal="center"/>
    </xf>
    <xf numFmtId="0" fontId="56" fillId="0" borderId="15" xfId="115" applyFont="1" applyBorder="1" applyAlignment="1">
      <alignment horizontal="center" wrapText="1"/>
    </xf>
    <xf numFmtId="0" fontId="56" fillId="0" borderId="1" xfId="115" applyFont="1" applyBorder="1" applyAlignment="1">
      <alignment horizontal="center" wrapText="1"/>
    </xf>
    <xf numFmtId="0" fontId="56" fillId="0" borderId="43" xfId="115" applyFont="1" applyBorder="1" applyAlignment="1">
      <alignment horizontal="center" wrapText="1"/>
    </xf>
    <xf numFmtId="0" fontId="56" fillId="0" borderId="0" xfId="115" applyFont="1" applyAlignment="1">
      <alignment horizontal="center"/>
    </xf>
    <xf numFmtId="0" fontId="56" fillId="2" borderId="46" xfId="115" applyFont="1" applyFill="1" applyBorder="1" applyAlignment="1">
      <alignment horizontal="center" vertical="center" wrapText="1"/>
    </xf>
    <xf numFmtId="0" fontId="56" fillId="2" borderId="36" xfId="115" applyFont="1" applyFill="1" applyBorder="1" applyAlignment="1">
      <alignment horizontal="center" vertical="center" wrapText="1"/>
    </xf>
    <xf numFmtId="0" fontId="56" fillId="2" borderId="47" xfId="115" applyFont="1" applyFill="1" applyBorder="1" applyAlignment="1">
      <alignment horizontal="center" vertical="center" wrapText="1"/>
    </xf>
    <xf numFmtId="0" fontId="56" fillId="2" borderId="48" xfId="115" applyFont="1" applyFill="1" applyBorder="1" applyAlignment="1">
      <alignment horizontal="center" vertical="center" wrapText="1"/>
    </xf>
    <xf numFmtId="0" fontId="56" fillId="0" borderId="56" xfId="115" applyFont="1" applyBorder="1"/>
    <xf numFmtId="170" fontId="56" fillId="0" borderId="0" xfId="116" applyNumberFormat="1" applyFont="1" applyBorder="1"/>
    <xf numFmtId="170" fontId="56" fillId="0" borderId="12" xfId="116" applyNumberFormat="1" applyFont="1" applyBorder="1"/>
    <xf numFmtId="170" fontId="56" fillId="0" borderId="37" xfId="116" applyNumberFormat="1" applyFont="1" applyBorder="1"/>
    <xf numFmtId="0" fontId="56" fillId="2" borderId="49" xfId="115" applyFont="1" applyFill="1" applyBorder="1" applyAlignment="1">
      <alignment horizontal="center" vertical="center" wrapText="1"/>
    </xf>
    <xf numFmtId="3" fontId="43" fillId="2" borderId="42" xfId="115" applyNumberFormat="1" applyFont="1" applyFill="1" applyBorder="1" applyAlignment="1">
      <alignment horizontal="center" vertical="center"/>
    </xf>
    <xf numFmtId="3" fontId="43" fillId="2" borderId="8" xfId="115" applyNumberFormat="1" applyFont="1" applyFill="1" applyBorder="1" applyAlignment="1">
      <alignment horizontal="center" vertical="center"/>
    </xf>
    <xf numFmtId="4" fontId="43" fillId="2" borderId="14" xfId="115" applyNumberFormat="1" applyFont="1" applyFill="1" applyBorder="1" applyAlignment="1">
      <alignment horizontal="center" vertical="center"/>
    </xf>
    <xf numFmtId="4" fontId="43" fillId="2" borderId="50" xfId="115" applyNumberFormat="1" applyFont="1" applyFill="1" applyBorder="1" applyAlignment="1">
      <alignment horizontal="center" vertical="center"/>
    </xf>
    <xf numFmtId="2" fontId="43" fillId="2" borderId="8" xfId="115" applyNumberFormat="1" applyFont="1" applyFill="1" applyBorder="1" applyAlignment="1">
      <alignment horizontal="center" vertical="center"/>
    </xf>
    <xf numFmtId="2" fontId="43" fillId="2" borderId="14" xfId="115" applyNumberFormat="1" applyFont="1" applyFill="1" applyBorder="1" applyAlignment="1">
      <alignment horizontal="center" vertical="center"/>
    </xf>
    <xf numFmtId="2" fontId="43" fillId="2" borderId="50" xfId="115" applyNumberFormat="1" applyFont="1" applyFill="1" applyBorder="1" applyAlignment="1">
      <alignment horizontal="center" vertical="center"/>
    </xf>
    <xf numFmtId="170" fontId="56" fillId="0" borderId="13" xfId="116" applyNumberFormat="1" applyFont="1" applyBorder="1"/>
    <xf numFmtId="170" fontId="56" fillId="0" borderId="57" xfId="116" applyNumberFormat="1" applyFont="1" applyBorder="1"/>
    <xf numFmtId="0" fontId="56" fillId="2" borderId="51" xfId="115" applyFont="1" applyFill="1" applyBorder="1" applyAlignment="1">
      <alignment horizontal="center" vertical="center"/>
    </xf>
    <xf numFmtId="3" fontId="43" fillId="2" borderId="52" xfId="115" applyNumberFormat="1" applyFont="1" applyFill="1" applyBorder="1" applyAlignment="1">
      <alignment horizontal="center" vertical="center"/>
    </xf>
    <xf numFmtId="0" fontId="56" fillId="2" borderId="53" xfId="115" applyFont="1" applyFill="1" applyBorder="1" applyAlignment="1">
      <alignment horizontal="center" vertical="center"/>
    </xf>
    <xf numFmtId="0" fontId="56" fillId="0" borderId="35" xfId="115" applyFont="1" applyBorder="1"/>
    <xf numFmtId="170" fontId="56" fillId="0" borderId="58" xfId="116" applyNumberFormat="1" applyFont="1" applyBorder="1"/>
    <xf numFmtId="170" fontId="56" fillId="0" borderId="47" xfId="116" applyNumberFormat="1" applyFont="1" applyBorder="1"/>
    <xf numFmtId="170" fontId="56" fillId="0" borderId="48" xfId="116" applyNumberFormat="1" applyFont="1" applyBorder="1"/>
    <xf numFmtId="0" fontId="56" fillId="0" borderId="42" xfId="115" applyFont="1" applyBorder="1" applyAlignment="1">
      <alignment horizontal="center"/>
    </xf>
    <xf numFmtId="0" fontId="56" fillId="0" borderId="11" xfId="115" applyFont="1" applyBorder="1"/>
    <xf numFmtId="0" fontId="56" fillId="0" borderId="46" xfId="115" applyFont="1" applyBorder="1"/>
    <xf numFmtId="0" fontId="56" fillId="0" borderId="15" xfId="115" applyFont="1" applyBorder="1"/>
    <xf numFmtId="0" fontId="56" fillId="0" borderId="15" xfId="115" applyFont="1" applyBorder="1" applyAlignment="1">
      <alignment wrapText="1"/>
    </xf>
    <xf numFmtId="0" fontId="56" fillId="0" borderId="1" xfId="115" applyFont="1" applyBorder="1" applyAlignment="1">
      <alignment wrapText="1"/>
    </xf>
    <xf numFmtId="0" fontId="56" fillId="0" borderId="43" xfId="115" applyFont="1" applyBorder="1" applyAlignment="1">
      <alignment wrapText="1"/>
    </xf>
    <xf numFmtId="1" fontId="56" fillId="0" borderId="0" xfId="115" applyNumberFormat="1" applyFont="1"/>
    <xf numFmtId="1" fontId="56" fillId="0" borderId="12" xfId="115" applyNumberFormat="1" applyFont="1" applyBorder="1"/>
    <xf numFmtId="1" fontId="56" fillId="0" borderId="37" xfId="115" applyNumberFormat="1" applyFont="1" applyBorder="1"/>
    <xf numFmtId="1" fontId="56" fillId="0" borderId="13" xfId="115" applyNumberFormat="1" applyFont="1" applyBorder="1"/>
    <xf numFmtId="1" fontId="56" fillId="0" borderId="57" xfId="115" applyNumberFormat="1" applyFont="1" applyBorder="1"/>
    <xf numFmtId="1" fontId="56" fillId="0" borderId="58" xfId="115" applyNumberFormat="1" applyFont="1" applyBorder="1"/>
    <xf numFmtId="1" fontId="56" fillId="0" borderId="47" xfId="115" applyNumberFormat="1" applyFont="1" applyBorder="1"/>
    <xf numFmtId="1" fontId="56" fillId="0" borderId="48" xfId="115" applyNumberFormat="1" applyFont="1" applyBorder="1"/>
    <xf numFmtId="0" fontId="56" fillId="0" borderId="0" xfId="117" applyFont="1"/>
    <xf numFmtId="0" fontId="56" fillId="0" borderId="9" xfId="117" applyFont="1" applyBorder="1"/>
    <xf numFmtId="0" fontId="56" fillId="0" borderId="7" xfId="117" applyFont="1" applyBorder="1"/>
    <xf numFmtId="2" fontId="56" fillId="0" borderId="9" xfId="82" applyNumberFormat="1" applyFont="1" applyBorder="1"/>
    <xf numFmtId="2" fontId="56" fillId="0" borderId="0" xfId="82" applyNumberFormat="1" applyFont="1"/>
    <xf numFmtId="2" fontId="56" fillId="0" borderId="10" xfId="82" applyNumberFormat="1" applyFont="1" applyBorder="1"/>
    <xf numFmtId="2" fontId="56" fillId="0" borderId="59" xfId="82" applyNumberFormat="1" applyFont="1" applyBorder="1"/>
    <xf numFmtId="2" fontId="56" fillId="0" borderId="60" xfId="82" applyNumberFormat="1" applyFont="1" applyBorder="1"/>
    <xf numFmtId="2" fontId="56" fillId="0" borderId="58" xfId="82" applyNumberFormat="1" applyFont="1" applyBorder="1"/>
    <xf numFmtId="2" fontId="56" fillId="0" borderId="61" xfId="82" applyNumberFormat="1" applyFont="1" applyBorder="1"/>
    <xf numFmtId="2" fontId="56" fillId="0" borderId="62" xfId="82" applyNumberFormat="1" applyFont="1" applyBorder="1"/>
    <xf numFmtId="0" fontId="43" fillId="0" borderId="0" xfId="12" applyAlignment="1">
      <alignment horizontal="left" wrapText="1"/>
    </xf>
    <xf numFmtId="0" fontId="56" fillId="0" borderId="0" xfId="125" applyFont="1"/>
    <xf numFmtId="0" fontId="77" fillId="0" borderId="0" xfId="125" applyFont="1"/>
    <xf numFmtId="0" fontId="56" fillId="0" borderId="9" xfId="125" applyFont="1" applyBorder="1" applyAlignment="1">
      <alignment horizontal="left"/>
    </xf>
    <xf numFmtId="170" fontId="43" fillId="0" borderId="10" xfId="124" applyNumberFormat="1" applyFont="1" applyBorder="1"/>
    <xf numFmtId="0" fontId="47" fillId="0" borderId="0" xfId="12" applyFont="1" applyAlignment="1">
      <alignment horizontal="left" vertical="center"/>
    </xf>
    <xf numFmtId="0" fontId="43" fillId="0" borderId="77" xfId="12" applyBorder="1"/>
    <xf numFmtId="0" fontId="43" fillId="0" borderId="78" xfId="12" applyBorder="1" applyAlignment="1">
      <alignment horizontal="center" wrapText="1"/>
    </xf>
    <xf numFmtId="0" fontId="43" fillId="0" borderId="79" xfId="12" applyBorder="1" applyAlignment="1">
      <alignment horizontal="center" wrapText="1"/>
    </xf>
    <xf numFmtId="0" fontId="43" fillId="0" borderId="9" xfId="12" applyBorder="1" applyAlignment="1">
      <alignment horizontal="left"/>
    </xf>
    <xf numFmtId="0" fontId="43" fillId="0" borderId="76" xfId="12" applyBorder="1" applyAlignment="1">
      <alignment horizontal="center" vertical="center"/>
    </xf>
    <xf numFmtId="164" fontId="43" fillId="0" borderId="0" xfId="12" applyNumberFormat="1" applyAlignment="1">
      <alignment horizontal="center" vertical="center"/>
    </xf>
    <xf numFmtId="1" fontId="43" fillId="0" borderId="10" xfId="12" applyNumberFormat="1" applyBorder="1" applyAlignment="1">
      <alignment horizontal="center" vertical="center"/>
    </xf>
    <xf numFmtId="164" fontId="0" fillId="0" borderId="0" xfId="32" applyNumberFormat="1" applyFont="1" applyBorder="1" applyAlignment="1">
      <alignment horizontal="center" vertical="center"/>
    </xf>
    <xf numFmtId="164" fontId="0" fillId="0" borderId="10" xfId="32" applyNumberFormat="1" applyFont="1" applyBorder="1" applyAlignment="1">
      <alignment horizontal="center" vertical="center"/>
    </xf>
    <xf numFmtId="164" fontId="43" fillId="0" borderId="10" xfId="12" applyNumberFormat="1" applyBorder="1" applyAlignment="1">
      <alignment horizontal="center"/>
    </xf>
    <xf numFmtId="164" fontId="43" fillId="0" borderId="5" xfId="12" applyNumberFormat="1" applyBorder="1" applyAlignment="1">
      <alignment horizontal="center" vertical="center"/>
    </xf>
    <xf numFmtId="1" fontId="43" fillId="0" borderId="8" xfId="12" applyNumberFormat="1" applyBorder="1" applyAlignment="1">
      <alignment horizontal="center" vertical="center"/>
    </xf>
    <xf numFmtId="164" fontId="0" fillId="0" borderId="5" xfId="32" applyNumberFormat="1" applyFont="1" applyBorder="1" applyAlignment="1">
      <alignment horizontal="center" vertical="center"/>
    </xf>
    <xf numFmtId="164" fontId="0" fillId="0" borderId="8" xfId="32" applyNumberFormat="1" applyFont="1" applyBorder="1" applyAlignment="1">
      <alignment horizontal="center" vertical="center"/>
    </xf>
    <xf numFmtId="164" fontId="43" fillId="0" borderId="8" xfId="12" applyNumberFormat="1" applyBorder="1" applyAlignment="1">
      <alignment horizontal="center"/>
    </xf>
    <xf numFmtId="0" fontId="43" fillId="0" borderId="7" xfId="12" applyBorder="1" applyAlignment="1">
      <alignment horizontal="left"/>
    </xf>
    <xf numFmtId="0" fontId="43" fillId="0" borderId="5" xfId="12" applyBorder="1" applyAlignment="1">
      <alignment horizontal="left"/>
    </xf>
    <xf numFmtId="0" fontId="43" fillId="0" borderId="36" xfId="4" applyBorder="1" applyAlignment="1">
      <alignment horizontal="right"/>
    </xf>
    <xf numFmtId="0" fontId="43" fillId="0" borderId="36" xfId="4" applyBorder="1" applyAlignment="1">
      <alignment horizontal="center" vertical="center"/>
    </xf>
    <xf numFmtId="0" fontId="97" fillId="0" borderId="0" xfId="4" applyFont="1"/>
    <xf numFmtId="44" fontId="43" fillId="0" borderId="14" xfId="32" applyFont="1" applyBorder="1" applyAlignment="1">
      <alignment horizontal="right"/>
    </xf>
    <xf numFmtId="16" fontId="44" fillId="0" borderId="14" xfId="12" quotePrefix="1" applyNumberFormat="1" applyFont="1" applyBorder="1" applyAlignment="1">
      <alignment horizontal="center"/>
    </xf>
    <xf numFmtId="9" fontId="43" fillId="0" borderId="14" xfId="32" applyNumberFormat="1" applyFont="1" applyBorder="1"/>
    <xf numFmtId="2" fontId="97" fillId="0" borderId="0" xfId="4" applyNumberFormat="1" applyFont="1"/>
    <xf numFmtId="44" fontId="43" fillId="0" borderId="15" xfId="32" applyFont="1" applyBorder="1" applyAlignment="1">
      <alignment horizontal="right"/>
    </xf>
    <xf numFmtId="1" fontId="43" fillId="0" borderId="15" xfId="4" applyNumberFormat="1" applyBorder="1"/>
    <xf numFmtId="9" fontId="43" fillId="0" borderId="15" xfId="32" applyNumberFormat="1" applyFont="1" applyBorder="1"/>
    <xf numFmtId="170" fontId="43" fillId="0" borderId="14" xfId="124" applyNumberFormat="1" applyFont="1" applyBorder="1"/>
    <xf numFmtId="170" fontId="43" fillId="0" borderId="15" xfId="124" applyNumberFormat="1" applyFont="1" applyBorder="1"/>
    <xf numFmtId="165" fontId="43" fillId="0" borderId="10" xfId="0" applyNumberFormat="1" applyFont="1" applyBorder="1" applyAlignment="1">
      <alignment horizontal="center" vertical="center"/>
    </xf>
    <xf numFmtId="165" fontId="43" fillId="0" borderId="3" xfId="0" applyNumberFormat="1" applyFont="1" applyBorder="1" applyAlignment="1">
      <alignment horizontal="center" vertical="center"/>
    </xf>
    <xf numFmtId="165" fontId="43" fillId="0" borderId="4" xfId="0" applyNumberFormat="1" applyFont="1" applyBorder="1" applyAlignment="1">
      <alignment horizontal="center" vertical="center"/>
    </xf>
    <xf numFmtId="165" fontId="43" fillId="0" borderId="8" xfId="0" applyNumberFormat="1" applyFont="1" applyBorder="1" applyAlignment="1">
      <alignment horizontal="center" vertical="center"/>
    </xf>
    <xf numFmtId="165" fontId="43" fillId="0" borderId="13" xfId="0" applyNumberFormat="1" applyFont="1" applyBorder="1" applyAlignment="1">
      <alignment horizontal="center" vertical="center"/>
    </xf>
    <xf numFmtId="165" fontId="43" fillId="0" borderId="14" xfId="0" applyNumberFormat="1" applyFont="1" applyBorder="1" applyAlignment="1">
      <alignment horizontal="center" vertical="center"/>
    </xf>
    <xf numFmtId="14" fontId="0" fillId="0" borderId="0" xfId="0" applyNumberFormat="1"/>
    <xf numFmtId="1" fontId="0" fillId="0" borderId="0" xfId="0" applyNumberFormat="1"/>
    <xf numFmtId="9" fontId="0" fillId="0" borderId="59" xfId="10" applyFont="1" applyBorder="1"/>
    <xf numFmtId="9" fontId="0" fillId="0" borderId="62" xfId="10" applyFont="1" applyBorder="1"/>
    <xf numFmtId="0" fontId="0" fillId="0" borderId="63" xfId="0" applyBorder="1"/>
    <xf numFmtId="0" fontId="0" fillId="0" borderId="40" xfId="0" applyBorder="1"/>
    <xf numFmtId="170" fontId="0" fillId="0" borderId="0" xfId="124" applyNumberFormat="1" applyFont="1" applyBorder="1"/>
    <xf numFmtId="170" fontId="0" fillId="0" borderId="10" xfId="124" applyNumberFormat="1" applyFont="1" applyBorder="1"/>
    <xf numFmtId="170" fontId="56" fillId="0" borderId="37" xfId="124" applyNumberFormat="1" applyFont="1" applyBorder="1"/>
    <xf numFmtId="170" fontId="56" fillId="0" borderId="57" xfId="124" applyNumberFormat="1" applyFont="1" applyBorder="1"/>
    <xf numFmtId="170" fontId="56" fillId="0" borderId="48" xfId="124" applyNumberFormat="1" applyFont="1" applyBorder="1"/>
    <xf numFmtId="0" fontId="47" fillId="0" borderId="11" xfId="12" applyFont="1" applyBorder="1"/>
    <xf numFmtId="0" fontId="43" fillId="0" borderId="70" xfId="12" applyBorder="1" applyAlignment="1">
      <alignment horizontal="center" vertical="center"/>
    </xf>
    <xf numFmtId="0" fontId="43" fillId="0" borderId="71" xfId="12" applyBorder="1" applyAlignment="1">
      <alignment horizontal="center" vertical="center"/>
    </xf>
    <xf numFmtId="0" fontId="43" fillId="0" borderId="53" xfId="12" applyBorder="1" applyAlignment="1">
      <alignment horizontal="center" vertical="center"/>
    </xf>
    <xf numFmtId="0" fontId="43" fillId="0" borderId="72" xfId="12" applyBorder="1" applyAlignment="1">
      <alignment horizontal="center" vertical="center"/>
    </xf>
    <xf numFmtId="0" fontId="43" fillId="0" borderId="69" xfId="12" applyBorder="1" applyAlignment="1">
      <alignment horizontal="center" vertical="center"/>
    </xf>
    <xf numFmtId="0" fontId="43" fillId="0" borderId="59" xfId="12" applyBorder="1" applyAlignment="1">
      <alignment horizontal="center" vertical="center"/>
    </xf>
    <xf numFmtId="0" fontId="43" fillId="0" borderId="56" xfId="12" applyBorder="1" applyAlignment="1">
      <alignment horizontal="center" vertical="center"/>
    </xf>
    <xf numFmtId="0" fontId="43" fillId="0" borderId="11" xfId="12" applyBorder="1" applyAlignment="1">
      <alignment horizontal="center" vertical="center"/>
    </xf>
    <xf numFmtId="0" fontId="43" fillId="0" borderId="63" xfId="12" applyBorder="1" applyAlignment="1">
      <alignment horizontal="center" vertical="center"/>
    </xf>
    <xf numFmtId="0" fontId="43" fillId="0" borderId="1" xfId="12" applyBorder="1"/>
    <xf numFmtId="0" fontId="43" fillId="0" borderId="1" xfId="12" applyBorder="1" applyAlignment="1">
      <alignment horizontal="center"/>
    </xf>
    <xf numFmtId="0" fontId="43" fillId="0" borderId="68" xfId="12" applyBorder="1" applyAlignment="1">
      <alignment horizontal="center"/>
    </xf>
    <xf numFmtId="0" fontId="43" fillId="0" borderId="51" xfId="12" applyBorder="1" applyAlignment="1">
      <alignment horizontal="center" vertical="center"/>
    </xf>
    <xf numFmtId="0" fontId="43" fillId="0" borderId="16" xfId="12" applyBorder="1" applyAlignment="1">
      <alignment horizontal="center" vertical="center"/>
    </xf>
    <xf numFmtId="0" fontId="43" fillId="0" borderId="68" xfId="12" applyBorder="1" applyAlignment="1">
      <alignment horizontal="center" vertical="center"/>
    </xf>
    <xf numFmtId="0" fontId="43" fillId="0" borderId="45" xfId="12" applyBorder="1" applyAlignment="1">
      <alignment horizontal="center" vertical="center"/>
    </xf>
    <xf numFmtId="0" fontId="43" fillId="0" borderId="49" xfId="12" applyBorder="1" applyAlignment="1">
      <alignment horizontal="center" vertical="center"/>
    </xf>
    <xf numFmtId="0" fontId="43" fillId="0" borderId="52" xfId="12" applyBorder="1" applyAlignment="1">
      <alignment horizontal="center" vertical="center"/>
    </xf>
    <xf numFmtId="168" fontId="43" fillId="0" borderId="9" xfId="12" applyNumberFormat="1" applyBorder="1" applyAlignment="1">
      <alignment horizontal="center"/>
    </xf>
    <xf numFmtId="168" fontId="43" fillId="0" borderId="70" xfId="12" applyNumberFormat="1" applyBorder="1" applyAlignment="1">
      <alignment horizontal="center"/>
    </xf>
    <xf numFmtId="168" fontId="43" fillId="0" borderId="53" xfId="12" applyNumberFormat="1" applyBorder="1" applyAlignment="1">
      <alignment horizontal="center" vertical="center"/>
    </xf>
    <xf numFmtId="168" fontId="43" fillId="0" borderId="0" xfId="12" applyNumberFormat="1" applyAlignment="1">
      <alignment horizontal="center" vertical="center"/>
    </xf>
    <xf numFmtId="168" fontId="43" fillId="0" borderId="59" xfId="12" applyNumberFormat="1" applyBorder="1" applyAlignment="1">
      <alignment horizontal="center" vertical="center"/>
    </xf>
    <xf numFmtId="168" fontId="43" fillId="0" borderId="11" xfId="12" applyNumberFormat="1" applyBorder="1" applyAlignment="1">
      <alignment horizontal="center" vertical="center"/>
    </xf>
    <xf numFmtId="168" fontId="43" fillId="0" borderId="3" xfId="12" applyNumberFormat="1" applyBorder="1" applyAlignment="1">
      <alignment horizontal="center" vertical="center"/>
    </xf>
    <xf numFmtId="168" fontId="43" fillId="0" borderId="70" xfId="12" applyNumberFormat="1" applyBorder="1" applyAlignment="1">
      <alignment horizontal="center" vertical="center"/>
    </xf>
    <xf numFmtId="168" fontId="43" fillId="0" borderId="71" xfId="12" applyNumberFormat="1" applyBorder="1" applyAlignment="1">
      <alignment horizontal="center" vertical="center"/>
    </xf>
    <xf numFmtId="168" fontId="43" fillId="0" borderId="63" xfId="12" applyNumberFormat="1" applyBorder="1" applyAlignment="1">
      <alignment horizontal="center" vertical="center"/>
    </xf>
    <xf numFmtId="168" fontId="43" fillId="0" borderId="59" xfId="12" applyNumberFormat="1" applyBorder="1" applyAlignment="1">
      <alignment horizontal="center"/>
    </xf>
    <xf numFmtId="168" fontId="43" fillId="0" borderId="56" xfId="12" applyNumberFormat="1" applyBorder="1" applyAlignment="1">
      <alignment horizontal="center" vertical="center"/>
    </xf>
    <xf numFmtId="168" fontId="43" fillId="0" borderId="7" xfId="12" applyNumberFormat="1" applyBorder="1" applyAlignment="1">
      <alignment horizontal="center"/>
    </xf>
    <xf numFmtId="168" fontId="43" fillId="0" borderId="69" xfId="12" applyNumberFormat="1" applyBorder="1" applyAlignment="1">
      <alignment horizontal="center"/>
    </xf>
    <xf numFmtId="168" fontId="43" fillId="0" borderId="49" xfId="12" applyNumberFormat="1" applyBorder="1" applyAlignment="1">
      <alignment horizontal="center" vertical="center"/>
    </xf>
    <xf numFmtId="168" fontId="43" fillId="0" borderId="5" xfId="12" applyNumberFormat="1" applyBorder="1" applyAlignment="1">
      <alignment horizontal="center" vertical="center"/>
    </xf>
    <xf numFmtId="168" fontId="43" fillId="0" borderId="69" xfId="12" applyNumberFormat="1" applyBorder="1" applyAlignment="1">
      <alignment horizontal="center" vertical="center"/>
    </xf>
    <xf numFmtId="168" fontId="43" fillId="0" borderId="45" xfId="12" applyNumberFormat="1" applyBorder="1" applyAlignment="1">
      <alignment horizontal="center" vertical="center"/>
    </xf>
    <xf numFmtId="168" fontId="43" fillId="0" borderId="52" xfId="12" applyNumberFormat="1" applyBorder="1" applyAlignment="1">
      <alignment horizontal="center" vertical="center"/>
    </xf>
    <xf numFmtId="173" fontId="43" fillId="0" borderId="0" xfId="12" applyNumberFormat="1" applyAlignment="1">
      <alignment horizontal="center" vertical="center"/>
    </xf>
    <xf numFmtId="168" fontId="43" fillId="0" borderId="6" xfId="12" applyNumberFormat="1" applyBorder="1" applyAlignment="1">
      <alignment horizontal="center"/>
    </xf>
    <xf numFmtId="168" fontId="43" fillId="0" borderId="72" xfId="12" applyNumberFormat="1" applyBorder="1" applyAlignment="1">
      <alignment horizontal="center" vertical="center"/>
    </xf>
    <xf numFmtId="168" fontId="43" fillId="0" borderId="0" xfId="12" applyNumberFormat="1" applyAlignment="1">
      <alignment horizontal="center"/>
    </xf>
    <xf numFmtId="173" fontId="43" fillId="0" borderId="0" xfId="12" applyNumberFormat="1"/>
    <xf numFmtId="168" fontId="47" fillId="0" borderId="0" xfId="12" applyNumberFormat="1" applyFont="1" applyAlignment="1">
      <alignment horizontal="center" vertical="center"/>
    </xf>
    <xf numFmtId="9" fontId="0" fillId="0" borderId="0" xfId="34" applyFont="1" applyAlignment="1">
      <alignment horizontal="center" vertical="center"/>
    </xf>
    <xf numFmtId="164" fontId="43" fillId="0" borderId="3" xfId="4" applyNumberFormat="1" applyBorder="1" applyAlignment="1">
      <alignment horizontal="center" vertical="center"/>
    </xf>
    <xf numFmtId="2" fontId="43" fillId="0" borderId="4" xfId="4" applyNumberFormat="1" applyBorder="1" applyAlignment="1">
      <alignment horizontal="center" vertical="center"/>
    </xf>
    <xf numFmtId="2" fontId="43" fillId="0" borderId="6" xfId="4" applyNumberFormat="1" applyBorder="1" applyAlignment="1">
      <alignment horizontal="center"/>
    </xf>
    <xf numFmtId="2" fontId="43" fillId="0" borderId="3" xfId="4" applyNumberFormat="1" applyBorder="1" applyAlignment="1">
      <alignment horizontal="center"/>
    </xf>
    <xf numFmtId="2" fontId="43" fillId="0" borderId="4" xfId="4" applyNumberFormat="1" applyBorder="1" applyAlignment="1">
      <alignment horizontal="center"/>
    </xf>
    <xf numFmtId="1" fontId="43" fillId="0" borderId="0" xfId="4" applyNumberFormat="1"/>
    <xf numFmtId="0" fontId="44" fillId="0" borderId="1" xfId="4" applyFont="1" applyBorder="1" applyAlignment="1">
      <alignment horizontal="center"/>
    </xf>
    <xf numFmtId="0" fontId="44" fillId="0" borderId="16" xfId="4" applyFont="1" applyBorder="1" applyAlignment="1">
      <alignment horizontal="center" wrapText="1"/>
    </xf>
    <xf numFmtId="0" fontId="44" fillId="0" borderId="2" xfId="4" applyFont="1" applyBorder="1" applyAlignment="1">
      <alignment horizontal="center" wrapText="1"/>
    </xf>
    <xf numFmtId="0" fontId="43" fillId="0" borderId="9" xfId="4" applyBorder="1" applyAlignment="1">
      <alignment horizontal="center" wrapText="1"/>
    </xf>
    <xf numFmtId="9" fontId="43" fillId="0" borderId="0" xfId="34" applyFont="1"/>
    <xf numFmtId="0" fontId="43" fillId="0" borderId="0" xfId="34" applyNumberFormat="1" applyFont="1" applyBorder="1" applyAlignment="1">
      <alignment horizontal="center"/>
    </xf>
    <xf numFmtId="0" fontId="44" fillId="0" borderId="16" xfId="4" applyFont="1" applyBorder="1" applyAlignment="1">
      <alignment horizontal="center" vertical="center" wrapText="1"/>
    </xf>
    <xf numFmtId="0" fontId="44" fillId="0" borderId="0" xfId="4" applyFont="1" applyAlignment="1">
      <alignment vertical="center"/>
    </xf>
    <xf numFmtId="0" fontId="44" fillId="0" borderId="0" xfId="4" applyFont="1" applyAlignment="1">
      <alignment horizontal="right"/>
    </xf>
    <xf numFmtId="0" fontId="0" fillId="0" borderId="13" xfId="0" applyBorder="1" applyAlignment="1">
      <alignment horizontal="center"/>
    </xf>
    <xf numFmtId="0" fontId="0" fillId="0" borderId="14" xfId="0" applyBorder="1" applyAlignment="1">
      <alignment horizontal="center"/>
    </xf>
    <xf numFmtId="0" fontId="0" fillId="0" borderId="12" xfId="0" applyBorder="1" applyAlignment="1">
      <alignment horizontal="center" vertical="center"/>
    </xf>
    <xf numFmtId="0" fontId="0" fillId="0" borderId="15" xfId="0" applyBorder="1" applyAlignment="1">
      <alignment horizontal="center" vertical="center"/>
    </xf>
    <xf numFmtId="165" fontId="0" fillId="0" borderId="15" xfId="10" applyNumberFormat="1" applyFont="1" applyBorder="1" applyAlignment="1">
      <alignment horizontal="center" vertical="center"/>
    </xf>
    <xf numFmtId="1" fontId="0" fillId="0" borderId="15" xfId="0" applyNumberFormat="1" applyBorder="1" applyAlignment="1">
      <alignment horizontal="center" vertical="center"/>
    </xf>
    <xf numFmtId="0" fontId="0" fillId="0" borderId="9" xfId="0" applyBorder="1" applyAlignment="1">
      <alignment horizontal="center" vertical="center"/>
    </xf>
    <xf numFmtId="0" fontId="0" fillId="0" borderId="13" xfId="0" applyBorder="1" applyAlignment="1">
      <alignment horizontal="center" vertical="center"/>
    </xf>
    <xf numFmtId="0" fontId="0" fillId="0" borderId="14" xfId="0" applyBorder="1" applyAlignment="1">
      <alignment horizontal="center" vertical="center"/>
    </xf>
    <xf numFmtId="0" fontId="0" fillId="0" borderId="7" xfId="0" applyBorder="1" applyAlignment="1">
      <alignment horizontal="center" vertical="center"/>
    </xf>
    <xf numFmtId="165" fontId="0" fillId="0" borderId="13" xfId="10" applyNumberFormat="1" applyFont="1" applyBorder="1" applyAlignment="1">
      <alignment horizontal="center"/>
    </xf>
    <xf numFmtId="165" fontId="0" fillId="0" borderId="14" xfId="10" applyNumberFormat="1" applyFont="1" applyBorder="1" applyAlignment="1">
      <alignment horizontal="center"/>
    </xf>
    <xf numFmtId="0" fontId="44" fillId="0" borderId="15" xfId="0" applyFont="1" applyBorder="1" applyAlignment="1">
      <alignment horizontal="center" vertical="center" wrapText="1"/>
    </xf>
    <xf numFmtId="0" fontId="0" fillId="0" borderId="12" xfId="0" applyBorder="1" applyAlignment="1">
      <alignment horizontal="center" wrapText="1"/>
    </xf>
    <xf numFmtId="0" fontId="0" fillId="0" borderId="13" xfId="0" applyBorder="1" applyAlignment="1">
      <alignment horizontal="center" wrapText="1"/>
    </xf>
    <xf numFmtId="0" fontId="0" fillId="0" borderId="14" xfId="0" applyBorder="1" applyAlignment="1">
      <alignment horizontal="center" wrapText="1"/>
    </xf>
    <xf numFmtId="165" fontId="0" fillId="0" borderId="12" xfId="10" applyNumberFormat="1" applyFont="1" applyBorder="1" applyAlignment="1">
      <alignment horizontal="center" vertical="center"/>
    </xf>
    <xf numFmtId="165" fontId="0" fillId="0" borderId="13" xfId="10" applyNumberFormat="1" applyFont="1" applyBorder="1" applyAlignment="1">
      <alignment horizontal="center" vertical="center"/>
    </xf>
    <xf numFmtId="165" fontId="0" fillId="0" borderId="14" xfId="10" applyNumberFormat="1" applyFont="1" applyBorder="1" applyAlignment="1">
      <alignment horizontal="center" vertical="center"/>
    </xf>
    <xf numFmtId="1" fontId="0" fillId="0" borderId="12" xfId="0" applyNumberFormat="1" applyBorder="1" applyAlignment="1">
      <alignment horizontal="center" vertical="center"/>
    </xf>
    <xf numFmtId="1" fontId="0" fillId="0" borderId="13" xfId="0" applyNumberFormat="1" applyBorder="1" applyAlignment="1">
      <alignment horizontal="center" vertical="center"/>
    </xf>
    <xf numFmtId="1" fontId="0" fillId="0" borderId="14" xfId="0" applyNumberFormat="1" applyBorder="1" applyAlignment="1">
      <alignment horizontal="center" vertical="center"/>
    </xf>
    <xf numFmtId="165" fontId="43" fillId="0" borderId="0" xfId="10" applyNumberFormat="1" applyFont="1" applyBorder="1" applyAlignment="1">
      <alignment horizontal="center" vertical="center"/>
    </xf>
    <xf numFmtId="9" fontId="43" fillId="0" borderId="10" xfId="10" applyFont="1" applyBorder="1" applyAlignment="1">
      <alignment horizontal="center" vertical="center"/>
    </xf>
    <xf numFmtId="2" fontId="43" fillId="0" borderId="7" xfId="4" applyNumberFormat="1" applyBorder="1" applyAlignment="1">
      <alignment horizontal="center" vertical="center"/>
    </xf>
    <xf numFmtId="0" fontId="47" fillId="0" borderId="5" xfId="4" applyFont="1" applyBorder="1" applyAlignment="1">
      <alignment horizontal="center" vertical="center"/>
    </xf>
    <xf numFmtId="2" fontId="47" fillId="0" borderId="5" xfId="4" applyNumberFormat="1" applyFont="1" applyBorder="1" applyAlignment="1">
      <alignment horizontal="center" vertical="center"/>
    </xf>
    <xf numFmtId="9" fontId="47" fillId="0" borderId="8" xfId="10" applyFont="1" applyBorder="1" applyAlignment="1">
      <alignment horizontal="center" vertical="center"/>
    </xf>
    <xf numFmtId="2" fontId="0" fillId="0" borderId="0" xfId="0" applyNumberFormat="1"/>
    <xf numFmtId="2" fontId="0" fillId="0" borderId="13" xfId="0" applyNumberFormat="1" applyBorder="1" applyAlignment="1">
      <alignment horizontal="center"/>
    </xf>
    <xf numFmtId="2" fontId="0" fillId="0" borderId="14" xfId="0" applyNumberFormat="1" applyBorder="1" applyAlignment="1">
      <alignment horizontal="center"/>
    </xf>
    <xf numFmtId="2" fontId="0" fillId="0" borderId="9" xfId="0" applyNumberFormat="1" applyBorder="1" applyAlignment="1">
      <alignment horizontal="center"/>
    </xf>
    <xf numFmtId="0" fontId="0" fillId="0" borderId="13" xfId="0" applyBorder="1"/>
    <xf numFmtId="0" fontId="0" fillId="0" borderId="12" xfId="0" applyBorder="1"/>
    <xf numFmtId="0" fontId="0" fillId="0" borderId="14" xfId="0" applyBorder="1"/>
    <xf numFmtId="165" fontId="0" fillId="0" borderId="3" xfId="10" applyNumberFormat="1" applyFont="1" applyBorder="1"/>
    <xf numFmtId="165" fontId="0" fillId="0" borderId="4" xfId="10" applyNumberFormat="1" applyFont="1" applyBorder="1"/>
    <xf numFmtId="165" fontId="0" fillId="0" borderId="0" xfId="10" applyNumberFormat="1" applyFont="1" applyBorder="1"/>
    <xf numFmtId="165" fontId="0" fillId="0" borderId="10" xfId="10" applyNumberFormat="1" applyFont="1" applyBorder="1"/>
    <xf numFmtId="165" fontId="0" fillId="0" borderId="5" xfId="10" applyNumberFormat="1" applyFont="1" applyBorder="1"/>
    <xf numFmtId="165" fontId="0" fillId="0" borderId="8" xfId="10" applyNumberFormat="1" applyFont="1" applyBorder="1"/>
    <xf numFmtId="0" fontId="43" fillId="0" borderId="4" xfId="6" applyBorder="1"/>
    <xf numFmtId="0" fontId="43" fillId="0" borderId="10" xfId="6" applyBorder="1"/>
    <xf numFmtId="0" fontId="43" fillId="0" borderId="10" xfId="6" quotePrefix="1" applyBorder="1"/>
    <xf numFmtId="167" fontId="43" fillId="0" borderId="10" xfId="34" applyNumberFormat="1" applyFont="1" applyFill="1" applyBorder="1" applyAlignment="1">
      <alignment horizontal="center"/>
    </xf>
    <xf numFmtId="0" fontId="56" fillId="0" borderId="6" xfId="125" applyFont="1" applyBorder="1" applyAlignment="1">
      <alignment horizontal="left"/>
    </xf>
    <xf numFmtId="0" fontId="43" fillId="0" borderId="3" xfId="12" applyBorder="1" applyAlignment="1">
      <alignment horizontal="left"/>
    </xf>
    <xf numFmtId="0" fontId="43" fillId="0" borderId="3" xfId="12" applyBorder="1" applyAlignment="1">
      <alignment horizontal="right"/>
    </xf>
    <xf numFmtId="1" fontId="43" fillId="0" borderId="3" xfId="12" applyNumberFormat="1" applyBorder="1" applyAlignment="1">
      <alignment horizontal="right"/>
    </xf>
    <xf numFmtId="170" fontId="43" fillId="0" borderId="4" xfId="124" applyNumberFormat="1" applyFont="1" applyBorder="1"/>
    <xf numFmtId="44" fontId="43" fillId="0" borderId="5" xfId="127" applyFont="1" applyBorder="1" applyAlignment="1">
      <alignment horizontal="center"/>
    </xf>
    <xf numFmtId="0" fontId="43" fillId="0" borderId="9" xfId="128" applyFont="1" applyBorder="1" applyAlignment="1">
      <alignment horizontal="center"/>
    </xf>
    <xf numFmtId="0" fontId="43" fillId="0" borderId="0" xfId="128" applyFont="1" applyAlignment="1">
      <alignment horizontal="center"/>
    </xf>
    <xf numFmtId="0" fontId="43" fillId="0" borderId="51" xfId="0" applyFont="1" applyBorder="1" applyAlignment="1">
      <alignment horizontal="center" vertical="center"/>
    </xf>
    <xf numFmtId="0" fontId="43" fillId="0" borderId="68" xfId="0" applyFont="1" applyBorder="1" applyAlignment="1">
      <alignment horizontal="center" vertical="center"/>
    </xf>
    <xf numFmtId="2" fontId="43" fillId="0" borderId="8" xfId="4" applyNumberFormat="1" applyBorder="1" applyAlignment="1">
      <alignment horizontal="center" vertical="center"/>
    </xf>
    <xf numFmtId="2" fontId="43" fillId="0" borderId="7" xfId="4" applyNumberFormat="1" applyBorder="1" applyAlignment="1">
      <alignment horizontal="center"/>
    </xf>
    <xf numFmtId="2" fontId="43" fillId="0" borderId="5" xfId="4" applyNumberFormat="1" applyBorder="1" applyAlignment="1">
      <alignment horizontal="center"/>
    </xf>
    <xf numFmtId="2" fontId="43" fillId="0" borderId="8" xfId="4" applyNumberFormat="1" applyBorder="1" applyAlignment="1">
      <alignment horizontal="center"/>
    </xf>
    <xf numFmtId="0" fontId="99" fillId="0" borderId="0" xfId="4" applyFont="1"/>
    <xf numFmtId="0" fontId="90" fillId="0" borderId="0" xfId="4" applyFont="1"/>
    <xf numFmtId="0" fontId="100" fillId="0" borderId="0" xfId="12" applyFont="1" applyAlignment="1">
      <alignment horizontal="center" vertical="center"/>
    </xf>
    <xf numFmtId="9" fontId="0" fillId="0" borderId="0" xfId="0" applyNumberFormat="1"/>
    <xf numFmtId="0" fontId="56" fillId="0" borderId="0" xfId="130" applyFont="1"/>
    <xf numFmtId="3" fontId="56" fillId="0" borderId="0" xfId="130" applyNumberFormat="1" applyFont="1"/>
    <xf numFmtId="0" fontId="77" fillId="0" borderId="0" xfId="130" applyFont="1"/>
    <xf numFmtId="0" fontId="58" fillId="0" borderId="0" xfId="130" applyFont="1"/>
    <xf numFmtId="0" fontId="56" fillId="2" borderId="46" xfId="130" applyFont="1" applyFill="1" applyBorder="1" applyAlignment="1">
      <alignment horizontal="center" vertical="center" wrapText="1"/>
    </xf>
    <xf numFmtId="0" fontId="56" fillId="2" borderId="36" xfId="130" applyFont="1" applyFill="1" applyBorder="1" applyAlignment="1">
      <alignment horizontal="center" vertical="center" wrapText="1"/>
    </xf>
    <xf numFmtId="0" fontId="56" fillId="2" borderId="47" xfId="130" applyFont="1" applyFill="1" applyBorder="1" applyAlignment="1">
      <alignment horizontal="center" vertical="center" wrapText="1"/>
    </xf>
    <xf numFmtId="0" fontId="56" fillId="2" borderId="48" xfId="130" applyFont="1" applyFill="1" applyBorder="1" applyAlignment="1">
      <alignment horizontal="center" vertical="center" wrapText="1"/>
    </xf>
    <xf numFmtId="0" fontId="56" fillId="2" borderId="49" xfId="130" applyFont="1" applyFill="1" applyBorder="1" applyAlignment="1">
      <alignment horizontal="center" vertical="center" wrapText="1"/>
    </xf>
    <xf numFmtId="3" fontId="56" fillId="2" borderId="42" xfId="130" applyNumberFormat="1" applyFont="1" applyFill="1" applyBorder="1" applyAlignment="1">
      <alignment horizontal="center" vertical="center"/>
    </xf>
    <xf numFmtId="3" fontId="56" fillId="2" borderId="8" xfId="130" applyNumberFormat="1" applyFont="1" applyFill="1" applyBorder="1" applyAlignment="1">
      <alignment horizontal="center" vertical="center"/>
    </xf>
    <xf numFmtId="4" fontId="56" fillId="2" borderId="14" xfId="130" applyNumberFormat="1" applyFont="1" applyFill="1" applyBorder="1" applyAlignment="1">
      <alignment horizontal="center" vertical="center"/>
    </xf>
    <xf numFmtId="4" fontId="56" fillId="2" borderId="50" xfId="130" applyNumberFormat="1" applyFont="1" applyFill="1" applyBorder="1" applyAlignment="1">
      <alignment horizontal="center" vertical="center"/>
    </xf>
    <xf numFmtId="0" fontId="56" fillId="2" borderId="51" xfId="130" applyFont="1" applyFill="1" applyBorder="1" applyAlignment="1">
      <alignment horizontal="center" vertical="center"/>
    </xf>
    <xf numFmtId="3" fontId="56" fillId="2" borderId="52" xfId="130" applyNumberFormat="1" applyFont="1" applyFill="1" applyBorder="1" applyAlignment="1">
      <alignment horizontal="center" vertical="center"/>
    </xf>
    <xf numFmtId="0" fontId="56" fillId="2" borderId="53" xfId="130" applyFont="1" applyFill="1" applyBorder="1" applyAlignment="1">
      <alignment horizontal="center" vertical="center"/>
    </xf>
    <xf numFmtId="0" fontId="102" fillId="0" borderId="15" xfId="82" applyFont="1" applyBorder="1"/>
    <xf numFmtId="0" fontId="77" fillId="0" borderId="0" xfId="113" applyFont="1" applyAlignment="1">
      <alignment horizontal="right"/>
    </xf>
    <xf numFmtId="0" fontId="77" fillId="0" borderId="0" xfId="113" applyFont="1"/>
    <xf numFmtId="170" fontId="77" fillId="0" borderId="0" xfId="114" applyNumberFormat="1" applyFont="1"/>
    <xf numFmtId="1" fontId="43" fillId="0" borderId="3" xfId="4" applyNumberFormat="1" applyBorder="1" applyAlignment="1">
      <alignment horizontal="center" vertical="center"/>
    </xf>
    <xf numFmtId="1" fontId="43" fillId="0" borderId="5" xfId="4" applyNumberFormat="1" applyBorder="1" applyAlignment="1">
      <alignment horizontal="center" vertical="center"/>
    </xf>
    <xf numFmtId="0" fontId="77" fillId="0" borderId="43" xfId="82" applyFont="1" applyBorder="1" applyAlignment="1">
      <alignment horizontal="center" wrapText="1"/>
    </xf>
    <xf numFmtId="170" fontId="77" fillId="0" borderId="37" xfId="83" applyNumberFormat="1" applyFont="1" applyBorder="1"/>
    <xf numFmtId="170" fontId="77" fillId="0" borderId="57" xfId="83" applyNumberFormat="1" applyFont="1" applyBorder="1"/>
    <xf numFmtId="170" fontId="77" fillId="0" borderId="48" xfId="83" applyNumberFormat="1" applyFont="1" applyBorder="1"/>
    <xf numFmtId="0" fontId="77" fillId="0" borderId="43" xfId="82" applyFont="1" applyBorder="1" applyAlignment="1">
      <alignment wrapText="1"/>
    </xf>
    <xf numFmtId="1" fontId="77" fillId="0" borderId="37" xfId="82" applyNumberFormat="1" applyFont="1" applyBorder="1"/>
    <xf numFmtId="1" fontId="77" fillId="0" borderId="57" xfId="82" applyNumberFormat="1" applyFont="1" applyBorder="1"/>
    <xf numFmtId="2" fontId="85" fillId="0" borderId="0" xfId="32" applyNumberFormat="1" applyFont="1"/>
    <xf numFmtId="2" fontId="85" fillId="0" borderId="0" xfId="12" applyNumberFormat="1" applyFont="1"/>
    <xf numFmtId="0" fontId="0" fillId="0" borderId="0" xfId="4" applyFont="1"/>
    <xf numFmtId="44" fontId="56" fillId="0" borderId="0" xfId="95" applyFont="1"/>
    <xf numFmtId="3" fontId="0" fillId="0" borderId="0" xfId="4" applyNumberFormat="1" applyFont="1"/>
    <xf numFmtId="0" fontId="0" fillId="0" borderId="0" xfId="4" applyFont="1" applyAlignment="1">
      <alignment horizontal="center"/>
    </xf>
    <xf numFmtId="0" fontId="0" fillId="0" borderId="69" xfId="0" applyBorder="1"/>
    <xf numFmtId="0" fontId="0" fillId="0" borderId="59" xfId="0" applyBorder="1"/>
    <xf numFmtId="0" fontId="0" fillId="0" borderId="64" xfId="0" applyBorder="1"/>
    <xf numFmtId="0" fontId="0" fillId="0" borderId="58" xfId="0" applyBorder="1"/>
    <xf numFmtId="0" fontId="0" fillId="0" borderId="62" xfId="0" applyBorder="1"/>
    <xf numFmtId="0" fontId="77" fillId="0" borderId="0" xfId="0" applyFont="1"/>
    <xf numFmtId="0" fontId="52" fillId="0" borderId="0" xfId="12" applyFont="1"/>
    <xf numFmtId="0" fontId="0" fillId="0" borderId="0" xfId="12" applyFont="1"/>
    <xf numFmtId="0" fontId="43" fillId="0" borderId="7" xfId="12" applyBorder="1" applyAlignment="1">
      <alignment horizontal="center" vertical="center"/>
    </xf>
    <xf numFmtId="0" fontId="43" fillId="0" borderId="5" xfId="12" applyBorder="1" applyAlignment="1">
      <alignment vertical="center"/>
    </xf>
    <xf numFmtId="0" fontId="0" fillId="0" borderId="11" xfId="0" applyBorder="1"/>
    <xf numFmtId="170" fontId="0" fillId="0" borderId="6" xfId="124" applyNumberFormat="1" applyFont="1" applyBorder="1"/>
    <xf numFmtId="170" fontId="0" fillId="0" borderId="3" xfId="124" applyNumberFormat="1" applyFont="1" applyBorder="1"/>
    <xf numFmtId="170" fontId="0" fillId="0" borderId="9" xfId="124" applyNumberFormat="1" applyFont="1" applyBorder="1"/>
    <xf numFmtId="0" fontId="0" fillId="0" borderId="1" xfId="0" applyBorder="1"/>
    <xf numFmtId="0" fontId="0" fillId="0" borderId="16" xfId="0" applyBorder="1"/>
    <xf numFmtId="0" fontId="0" fillId="0" borderId="9" xfId="0" applyBorder="1"/>
    <xf numFmtId="0" fontId="0" fillId="0" borderId="10" xfId="0" applyBorder="1"/>
    <xf numFmtId="0" fontId="0" fillId="0" borderId="7" xfId="0" applyBorder="1"/>
    <xf numFmtId="0" fontId="0" fillId="0" borderId="8" xfId="0" applyBorder="1"/>
    <xf numFmtId="0" fontId="0" fillId="0" borderId="1" xfId="0" applyBorder="1" applyAlignment="1">
      <alignment horizontal="center" vertical="center" wrapText="1"/>
    </xf>
    <xf numFmtId="0" fontId="0" fillId="0" borderId="16" xfId="0" applyBorder="1" applyAlignment="1">
      <alignment horizontal="center" vertical="center" wrapText="1"/>
    </xf>
    <xf numFmtId="0" fontId="0" fillId="0" borderId="2" xfId="0" applyBorder="1" applyAlignment="1">
      <alignment horizontal="center" vertical="center" wrapText="1"/>
    </xf>
    <xf numFmtId="44" fontId="0" fillId="0" borderId="0" xfId="127" applyFont="1" applyBorder="1"/>
    <xf numFmtId="44" fontId="0" fillId="0" borderId="9" xfId="127" applyFont="1" applyBorder="1"/>
    <xf numFmtId="44" fontId="0" fillId="0" borderId="10" xfId="127" applyFont="1" applyBorder="1"/>
    <xf numFmtId="44" fontId="0" fillId="0" borderId="5" xfId="127" applyFont="1" applyBorder="1"/>
    <xf numFmtId="44" fontId="0" fillId="0" borderId="7" xfId="127" applyFont="1" applyBorder="1"/>
    <xf numFmtId="44" fontId="0" fillId="0" borderId="8" xfId="127" applyFont="1" applyBorder="1"/>
    <xf numFmtId="44" fontId="0" fillId="0" borderId="0" xfId="0" applyNumberFormat="1"/>
    <xf numFmtId="170" fontId="0" fillId="0" borderId="0" xfId="4" applyNumberFormat="1" applyFont="1"/>
    <xf numFmtId="0" fontId="0" fillId="0" borderId="6" xfId="0" applyBorder="1"/>
    <xf numFmtId="0" fontId="0" fillId="0" borderId="3" xfId="0" applyBorder="1"/>
    <xf numFmtId="9" fontId="0" fillId="0" borderId="5" xfId="10" applyFont="1" applyBorder="1"/>
    <xf numFmtId="9" fontId="0" fillId="0" borderId="8" xfId="10" applyFont="1" applyBorder="1"/>
    <xf numFmtId="0" fontId="0" fillId="0" borderId="6" xfId="0" applyBorder="1" applyAlignment="1">
      <alignment wrapText="1"/>
    </xf>
    <xf numFmtId="0" fontId="0" fillId="0" borderId="3" xfId="0" applyBorder="1" applyAlignment="1">
      <alignment wrapText="1"/>
    </xf>
    <xf numFmtId="0" fontId="0" fillId="0" borderId="4" xfId="0" applyBorder="1" applyAlignment="1">
      <alignment wrapText="1"/>
    </xf>
    <xf numFmtId="0" fontId="43" fillId="0" borderId="3" xfId="0" applyFont="1" applyBorder="1" applyAlignment="1">
      <alignment wrapText="1"/>
    </xf>
    <xf numFmtId="1" fontId="43" fillId="0" borderId="10" xfId="4" applyNumberFormat="1" applyBorder="1"/>
    <xf numFmtId="1" fontId="0" fillId="0" borderId="10" xfId="4" applyNumberFormat="1" applyFont="1" applyBorder="1"/>
    <xf numFmtId="0" fontId="0" fillId="0" borderId="5" xfId="4" applyFont="1" applyBorder="1"/>
    <xf numFmtId="1" fontId="0" fillId="0" borderId="8" xfId="4" applyNumberFormat="1" applyFont="1" applyBorder="1"/>
    <xf numFmtId="165" fontId="44" fillId="0" borderId="0" xfId="34" applyNumberFormat="1" applyFont="1"/>
    <xf numFmtId="164" fontId="44" fillId="0" borderId="0" xfId="129" applyNumberFormat="1" applyFont="1" applyAlignment="1">
      <alignment horizontal="center" vertical="center"/>
    </xf>
    <xf numFmtId="43" fontId="56" fillId="0" borderId="12" xfId="124" applyFont="1" applyBorder="1"/>
    <xf numFmtId="43" fontId="56" fillId="0" borderId="13" xfId="124" applyFont="1" applyBorder="1"/>
    <xf numFmtId="164" fontId="44" fillId="0" borderId="0" xfId="12" applyNumberFormat="1" applyFont="1" applyAlignment="1">
      <alignment horizontal="center" vertical="center"/>
    </xf>
    <xf numFmtId="169" fontId="44" fillId="0" borderId="0" xfId="4" applyNumberFormat="1" applyFont="1"/>
    <xf numFmtId="2" fontId="0" fillId="0" borderId="0" xfId="0" applyNumberFormat="1" applyAlignment="1">
      <alignment horizontal="center"/>
    </xf>
    <xf numFmtId="2" fontId="0" fillId="0" borderId="10" xfId="0" applyNumberFormat="1" applyBorder="1" applyAlignment="1">
      <alignment horizontal="center"/>
    </xf>
    <xf numFmtId="2" fontId="44" fillId="0" borderId="9" xfId="0" applyNumberFormat="1" applyFont="1" applyBorder="1" applyAlignment="1">
      <alignment horizontal="center"/>
    </xf>
    <xf numFmtId="2" fontId="44" fillId="0" borderId="0" xfId="0" applyNumberFormat="1" applyFont="1" applyAlignment="1">
      <alignment horizontal="center"/>
    </xf>
    <xf numFmtId="2" fontId="44" fillId="0" borderId="10" xfId="0" applyNumberFormat="1" applyFont="1" applyBorder="1" applyAlignment="1">
      <alignment horizontal="center"/>
    </xf>
    <xf numFmtId="2" fontId="47" fillId="0" borderId="7" xfId="0" applyNumberFormat="1" applyFont="1" applyBorder="1" applyAlignment="1">
      <alignment horizontal="center"/>
    </xf>
    <xf numFmtId="2" fontId="47" fillId="0" borderId="5" xfId="0" applyNumberFormat="1" applyFont="1" applyBorder="1" applyAlignment="1">
      <alignment horizontal="center"/>
    </xf>
    <xf numFmtId="2" fontId="47" fillId="0" borderId="8" xfId="0" applyNumberFormat="1" applyFont="1" applyBorder="1" applyAlignment="1">
      <alignment horizontal="center"/>
    </xf>
    <xf numFmtId="49" fontId="56" fillId="0" borderId="4" xfId="82" applyNumberFormat="1" applyFont="1" applyBorder="1" applyAlignment="1">
      <alignment horizontal="center" wrapText="1"/>
    </xf>
    <xf numFmtId="49" fontId="43" fillId="0" borderId="15" xfId="0" applyNumberFormat="1" applyFont="1" applyBorder="1" applyAlignment="1">
      <alignment horizontal="center" wrapText="1"/>
    </xf>
    <xf numFmtId="49" fontId="43" fillId="0" borderId="2" xfId="0" applyNumberFormat="1" applyFont="1" applyBorder="1" applyAlignment="1">
      <alignment horizontal="center" wrapText="1"/>
    </xf>
    <xf numFmtId="49" fontId="43" fillId="0" borderId="43" xfId="0" applyNumberFormat="1" applyFont="1" applyBorder="1" applyAlignment="1">
      <alignment horizontal="center" wrapText="1"/>
    </xf>
    <xf numFmtId="43" fontId="0" fillId="0" borderId="6" xfId="124" applyFont="1" applyBorder="1"/>
    <xf numFmtId="43" fontId="0" fillId="0" borderId="4" xfId="124" applyFont="1" applyBorder="1"/>
    <xf numFmtId="43" fontId="0" fillId="0" borderId="10" xfId="124" applyFont="1" applyBorder="1"/>
    <xf numFmtId="43" fontId="0" fillId="0" borderId="59" xfId="124" applyFont="1" applyBorder="1"/>
    <xf numFmtId="43" fontId="0" fillId="0" borderId="9" xfId="124" applyFont="1" applyBorder="1"/>
    <xf numFmtId="43" fontId="0" fillId="0" borderId="60" xfId="124" applyFont="1" applyBorder="1"/>
    <xf numFmtId="43" fontId="0" fillId="0" borderId="61" xfId="124" applyFont="1" applyBorder="1"/>
    <xf numFmtId="43" fontId="0" fillId="0" borderId="62" xfId="124" applyFont="1" applyBorder="1"/>
    <xf numFmtId="49" fontId="56" fillId="0" borderId="3" xfId="82" applyNumberFormat="1" applyFont="1" applyBorder="1" applyAlignment="1">
      <alignment horizontal="center" wrapText="1"/>
    </xf>
    <xf numFmtId="49" fontId="56" fillId="0" borderId="12" xfId="82" applyNumberFormat="1" applyFont="1" applyBorder="1" applyAlignment="1">
      <alignment horizontal="center" wrapText="1"/>
    </xf>
    <xf numFmtId="43" fontId="0" fillId="0" borderId="12" xfId="124" applyFont="1" applyBorder="1"/>
    <xf numFmtId="43" fontId="0" fillId="0" borderId="13" xfId="124" applyFont="1" applyBorder="1"/>
    <xf numFmtId="43" fontId="0" fillId="0" borderId="47" xfId="124" applyFont="1" applyBorder="1"/>
    <xf numFmtId="0" fontId="0" fillId="0" borderId="46" xfId="0" applyBorder="1"/>
    <xf numFmtId="0" fontId="77" fillId="0" borderId="42" xfId="82" applyFont="1" applyBorder="1" applyAlignment="1">
      <alignment horizontal="center" wrapText="1"/>
    </xf>
    <xf numFmtId="9" fontId="0" fillId="0" borderId="6" xfId="10" applyFont="1" applyBorder="1"/>
    <xf numFmtId="9" fontId="0" fillId="0" borderId="12" xfId="10" applyFont="1" applyBorder="1"/>
    <xf numFmtId="9" fontId="0" fillId="0" borderId="4" xfId="10" applyFont="1" applyBorder="1"/>
    <xf numFmtId="9" fontId="0" fillId="0" borderId="10" xfId="10" applyFont="1" applyBorder="1"/>
    <xf numFmtId="9" fontId="0" fillId="0" borderId="9" xfId="10" applyFont="1" applyBorder="1"/>
    <xf numFmtId="9" fontId="0" fillId="0" borderId="13" xfId="10" applyFont="1" applyBorder="1"/>
    <xf numFmtId="9" fontId="0" fillId="0" borderId="60" xfId="10" applyFont="1" applyBorder="1"/>
    <xf numFmtId="9" fontId="0" fillId="0" borderId="47" xfId="10" applyFont="1" applyBorder="1"/>
    <xf numFmtId="9" fontId="0" fillId="0" borderId="61" xfId="10" applyFont="1" applyBorder="1"/>
    <xf numFmtId="0" fontId="44" fillId="0" borderId="0" xfId="0" applyFont="1" applyAlignment="1">
      <alignment horizontal="center"/>
    </xf>
    <xf numFmtId="0" fontId="77" fillId="0" borderId="40" xfId="82" applyFont="1" applyBorder="1" applyAlignment="1">
      <alignment horizontal="center" wrapText="1"/>
    </xf>
    <xf numFmtId="49" fontId="77" fillId="0" borderId="75" xfId="82" applyNumberFormat="1" applyFont="1" applyBorder="1" applyAlignment="1">
      <alignment horizontal="center" wrapText="1"/>
    </xf>
    <xf numFmtId="43" fontId="0" fillId="0" borderId="37" xfId="124" applyFont="1" applyBorder="1"/>
    <xf numFmtId="43" fontId="0" fillId="0" borderId="57" xfId="124" applyFont="1" applyBorder="1"/>
    <xf numFmtId="43" fontId="0" fillId="0" borderId="48" xfId="124" applyFont="1" applyBorder="1"/>
    <xf numFmtId="0" fontId="47" fillId="0" borderId="9" xfId="12" applyFont="1" applyBorder="1" applyAlignment="1">
      <alignment wrapText="1"/>
    </xf>
    <xf numFmtId="0" fontId="43" fillId="0" borderId="5" xfId="12" applyBorder="1" applyAlignment="1">
      <alignment horizontal="center"/>
    </xf>
    <xf numFmtId="1" fontId="43" fillId="0" borderId="0" xfId="12" applyNumberFormat="1" applyAlignment="1">
      <alignment horizontal="center"/>
    </xf>
    <xf numFmtId="1" fontId="43" fillId="0" borderId="10" xfId="12" applyNumberFormat="1" applyBorder="1" applyAlignment="1">
      <alignment horizontal="center"/>
    </xf>
    <xf numFmtId="1" fontId="43" fillId="0" borderId="5" xfId="12" applyNumberFormat="1" applyBorder="1" applyAlignment="1">
      <alignment horizontal="center"/>
    </xf>
    <xf numFmtId="1" fontId="43" fillId="0" borderId="8" xfId="12" applyNumberFormat="1" applyBorder="1" applyAlignment="1">
      <alignment horizontal="center"/>
    </xf>
    <xf numFmtId="0" fontId="0" fillId="0" borderId="15" xfId="0" applyBorder="1"/>
    <xf numFmtId="9" fontId="0" fillId="0" borderId="15" xfId="10" applyFont="1" applyBorder="1"/>
    <xf numFmtId="44" fontId="0" fillId="0" borderId="12" xfId="127" applyFont="1" applyBorder="1"/>
    <xf numFmtId="44" fontId="0" fillId="0" borderId="13" xfId="127" applyFont="1" applyBorder="1"/>
    <xf numFmtId="0" fontId="47" fillId="0" borderId="0" xfId="12" applyFont="1" applyAlignment="1">
      <alignment horizontal="left" wrapText="1"/>
    </xf>
    <xf numFmtId="0" fontId="44" fillId="0" borderId="15" xfId="0" applyFont="1" applyBorder="1"/>
    <xf numFmtId="170" fontId="0" fillId="0" borderId="7" xfId="124" applyNumberFormat="1" applyFont="1" applyBorder="1"/>
    <xf numFmtId="170" fontId="0" fillId="0" borderId="5" xfId="124" applyNumberFormat="1" applyFont="1" applyBorder="1"/>
    <xf numFmtId="0" fontId="44" fillId="0" borderId="1" xfId="0" applyFont="1" applyBorder="1"/>
    <xf numFmtId="0" fontId="44" fillId="0" borderId="16" xfId="0" applyFont="1" applyBorder="1"/>
    <xf numFmtId="0" fontId="44" fillId="0" borderId="2" xfId="0" applyFont="1" applyBorder="1"/>
    <xf numFmtId="0" fontId="44" fillId="0" borderId="13" xfId="0" applyFont="1" applyBorder="1"/>
    <xf numFmtId="0" fontId="44" fillId="0" borderId="14" xfId="0" applyFont="1" applyBorder="1"/>
    <xf numFmtId="167" fontId="0" fillId="0" borderId="9" xfId="124" applyNumberFormat="1" applyFont="1" applyBorder="1"/>
    <xf numFmtId="167" fontId="0" fillId="0" borderId="0" xfId="124" applyNumberFormat="1" applyFont="1" applyBorder="1"/>
    <xf numFmtId="167" fontId="0" fillId="0" borderId="10" xfId="124" applyNumberFormat="1" applyFont="1" applyBorder="1"/>
    <xf numFmtId="167" fontId="0" fillId="0" borderId="7" xfId="124" applyNumberFormat="1" applyFont="1" applyBorder="1"/>
    <xf numFmtId="167" fontId="0" fillId="0" borderId="5" xfId="124" applyNumberFormat="1" applyFont="1" applyBorder="1"/>
    <xf numFmtId="167" fontId="0" fillId="0" borderId="8" xfId="124" applyNumberFormat="1" applyFont="1" applyBorder="1"/>
    <xf numFmtId="0" fontId="77" fillId="0" borderId="0" xfId="82" applyFont="1" applyAlignment="1">
      <alignment horizontal="right"/>
    </xf>
    <xf numFmtId="170" fontId="77" fillId="0" borderId="0" xfId="83" applyNumberFormat="1" applyFont="1" applyBorder="1"/>
    <xf numFmtId="0" fontId="85" fillId="0" borderId="0" xfId="82" applyFont="1" applyAlignment="1">
      <alignment wrapText="1"/>
    </xf>
    <xf numFmtId="170" fontId="56" fillId="0" borderId="0" xfId="83" applyNumberFormat="1" applyFont="1" applyBorder="1" applyAlignment="1">
      <alignment wrapText="1"/>
    </xf>
    <xf numFmtId="2" fontId="56" fillId="0" borderId="9" xfId="82" applyNumberFormat="1" applyFont="1" applyBorder="1" applyAlignment="1">
      <alignment wrapText="1"/>
    </xf>
    <xf numFmtId="2" fontId="56" fillId="0" borderId="0" xfId="82" applyNumberFormat="1" applyFont="1" applyAlignment="1">
      <alignment wrapText="1"/>
    </xf>
    <xf numFmtId="2" fontId="56" fillId="0" borderId="10" xfId="82" applyNumberFormat="1" applyFont="1" applyBorder="1" applyAlignment="1">
      <alignment wrapText="1"/>
    </xf>
    <xf numFmtId="2" fontId="56" fillId="0" borderId="59" xfId="82" applyNumberFormat="1" applyFont="1" applyBorder="1" applyAlignment="1">
      <alignment wrapText="1"/>
    </xf>
    <xf numFmtId="0" fontId="56" fillId="0" borderId="1" xfId="113" applyFont="1" applyBorder="1" applyAlignment="1">
      <alignment horizontal="center" wrapText="1"/>
    </xf>
    <xf numFmtId="0" fontId="56" fillId="0" borderId="16" xfId="113" applyFont="1" applyBorder="1" applyAlignment="1">
      <alignment horizontal="center" wrapText="1"/>
    </xf>
    <xf numFmtId="0" fontId="56" fillId="0" borderId="2" xfId="113" applyFont="1" applyBorder="1" applyAlignment="1">
      <alignment horizontal="center" wrapText="1"/>
    </xf>
    <xf numFmtId="0" fontId="56" fillId="0" borderId="1" xfId="113" applyFont="1" applyBorder="1" applyAlignment="1">
      <alignment horizontal="center" vertical="center" wrapText="1"/>
    </xf>
    <xf numFmtId="0" fontId="56" fillId="0" borderId="5" xfId="113" applyFont="1" applyBorder="1"/>
    <xf numFmtId="0" fontId="56" fillId="0" borderId="7" xfId="113" applyFont="1" applyBorder="1"/>
    <xf numFmtId="170" fontId="56" fillId="0" borderId="5" xfId="114" applyNumberFormat="1" applyFont="1" applyBorder="1"/>
    <xf numFmtId="44" fontId="56" fillId="0" borderId="9" xfId="127" applyFont="1" applyBorder="1"/>
    <xf numFmtId="44" fontId="56" fillId="0" borderId="0" xfId="127" applyFont="1" applyBorder="1"/>
    <xf numFmtId="44" fontId="56" fillId="0" borderId="10" xfId="127" applyFont="1" applyBorder="1"/>
    <xf numFmtId="44" fontId="56" fillId="0" borderId="7" xfId="127" applyFont="1" applyBorder="1"/>
    <xf numFmtId="44" fontId="56" fillId="0" borderId="5" xfId="127" applyFont="1" applyBorder="1"/>
    <xf numFmtId="44" fontId="56" fillId="0" borderId="8" xfId="127" applyFont="1" applyBorder="1"/>
    <xf numFmtId="43" fontId="77" fillId="0" borderId="0" xfId="124" applyFont="1"/>
    <xf numFmtId="44" fontId="56" fillId="0" borderId="12" xfId="127" applyFont="1" applyBorder="1"/>
    <xf numFmtId="44" fontId="56" fillId="0" borderId="13" xfId="127" applyFont="1" applyBorder="1"/>
    <xf numFmtId="9" fontId="43" fillId="0" borderId="3" xfId="34" applyFont="1" applyFill="1" applyBorder="1" applyAlignment="1">
      <alignment horizontal="center"/>
    </xf>
    <xf numFmtId="9" fontId="43" fillId="0" borderId="4" xfId="34" applyFont="1" applyFill="1" applyBorder="1" applyAlignment="1">
      <alignment horizontal="center"/>
    </xf>
    <xf numFmtId="9" fontId="43" fillId="0" borderId="0" xfId="34" applyFont="1" applyFill="1" applyBorder="1" applyAlignment="1">
      <alignment horizontal="center"/>
    </xf>
    <xf numFmtId="9" fontId="43" fillId="0" borderId="10" xfId="34" applyFont="1" applyFill="1" applyBorder="1" applyAlignment="1">
      <alignment horizontal="center"/>
    </xf>
    <xf numFmtId="9" fontId="43" fillId="0" borderId="5" xfId="34" applyFont="1" applyFill="1" applyBorder="1" applyAlignment="1">
      <alignment horizontal="center"/>
    </xf>
    <xf numFmtId="9" fontId="43" fillId="0" borderId="8" xfId="34" applyFont="1" applyFill="1" applyBorder="1" applyAlignment="1">
      <alignment horizontal="center"/>
    </xf>
    <xf numFmtId="0" fontId="55" fillId="0" borderId="0" xfId="4" applyFont="1" applyAlignment="1">
      <alignment horizontal="left"/>
    </xf>
    <xf numFmtId="0" fontId="91" fillId="0" borderId="0" xfId="4" applyFont="1" applyAlignment="1">
      <alignment horizontal="left"/>
    </xf>
    <xf numFmtId="0" fontId="43" fillId="0" borderId="13" xfId="95" applyNumberFormat="1" applyFont="1" applyBorder="1"/>
    <xf numFmtId="0" fontId="43" fillId="0" borderId="0" xfId="95" applyNumberFormat="1" applyFont="1"/>
    <xf numFmtId="0" fontId="43" fillId="0" borderId="57" xfId="95" applyNumberFormat="1" applyFont="1" applyBorder="1"/>
    <xf numFmtId="0" fontId="43" fillId="0" borderId="63" xfId="93" applyFont="1" applyBorder="1"/>
    <xf numFmtId="0" fontId="43" fillId="0" borderId="47" xfId="95" applyNumberFormat="1" applyFont="1" applyBorder="1"/>
    <xf numFmtId="0" fontId="43" fillId="0" borderId="58" xfId="95" applyNumberFormat="1" applyFont="1" applyBorder="1"/>
    <xf numFmtId="0" fontId="43" fillId="0" borderId="48" xfId="95" applyNumberFormat="1" applyFont="1" applyBorder="1"/>
    <xf numFmtId="0" fontId="43" fillId="0" borderId="64" xfId="93" applyFont="1" applyBorder="1"/>
    <xf numFmtId="0" fontId="56" fillId="0" borderId="42" xfId="93" applyFont="1" applyBorder="1" applyAlignment="1">
      <alignment horizontal="center" vertical="center" wrapText="1"/>
    </xf>
    <xf numFmtId="0" fontId="56" fillId="0" borderId="15" xfId="93" applyFont="1" applyBorder="1" applyAlignment="1">
      <alignment horizontal="center" vertical="center"/>
    </xf>
    <xf numFmtId="0" fontId="56" fillId="0" borderId="2" xfId="93" applyFont="1" applyBorder="1" applyAlignment="1">
      <alignment horizontal="center" vertical="center"/>
    </xf>
    <xf numFmtId="0" fontId="56" fillId="0" borderId="15" xfId="93" applyFont="1" applyBorder="1" applyAlignment="1">
      <alignment horizontal="center" vertical="center" wrapText="1"/>
    </xf>
    <xf numFmtId="0" fontId="56" fillId="0" borderId="43" xfId="93" applyFont="1" applyBorder="1" applyAlignment="1">
      <alignment horizontal="center" vertical="center" wrapText="1"/>
    </xf>
    <xf numFmtId="0" fontId="0" fillId="0" borderId="0" xfId="0" applyAlignment="1">
      <alignment horizontal="center" vertical="center"/>
    </xf>
    <xf numFmtId="0" fontId="44" fillId="0" borderId="0" xfId="0" applyFont="1" applyAlignment="1">
      <alignment horizontal="center" vertical="center"/>
    </xf>
    <xf numFmtId="170" fontId="44" fillId="0" borderId="0" xfId="124" applyNumberFormat="1" applyFont="1" applyAlignment="1">
      <alignment horizontal="center" vertical="center"/>
    </xf>
    <xf numFmtId="170" fontId="0" fillId="0" borderId="0" xfId="124" applyNumberFormat="1" applyFont="1" applyBorder="1" applyAlignment="1">
      <alignment horizontal="center" vertical="center"/>
    </xf>
    <xf numFmtId="44" fontId="0" fillId="0" borderId="0" xfId="127" applyFont="1" applyBorder="1" applyAlignment="1">
      <alignment horizontal="center" vertical="center"/>
    </xf>
    <xf numFmtId="44" fontId="0" fillId="0" borderId="10" xfId="127" applyFont="1" applyBorder="1" applyAlignment="1">
      <alignment horizontal="center" vertical="center"/>
    </xf>
    <xf numFmtId="0" fontId="0" fillId="0" borderId="5" xfId="0" applyBorder="1" applyAlignment="1">
      <alignment horizontal="center" vertical="center"/>
    </xf>
    <xf numFmtId="170" fontId="0" fillId="0" borderId="5" xfId="124" applyNumberFormat="1" applyFont="1" applyBorder="1" applyAlignment="1">
      <alignment horizontal="center" vertical="center"/>
    </xf>
    <xf numFmtId="44" fontId="0" fillId="0" borderId="5" xfId="127" applyFont="1" applyBorder="1" applyAlignment="1">
      <alignment horizontal="center" vertical="center"/>
    </xf>
    <xf numFmtId="44" fontId="0" fillId="0" borderId="8" xfId="127" applyFont="1" applyBorder="1" applyAlignment="1">
      <alignment horizontal="center" vertical="center"/>
    </xf>
    <xf numFmtId="0" fontId="44" fillId="0" borderId="1" xfId="0" applyFont="1" applyBorder="1" applyAlignment="1">
      <alignment horizontal="center" vertical="center" wrapText="1"/>
    </xf>
    <xf numFmtId="0" fontId="44" fillId="0" borderId="16" xfId="0" applyFont="1" applyBorder="1" applyAlignment="1">
      <alignment horizontal="center" vertical="center" wrapText="1"/>
    </xf>
    <xf numFmtId="0" fontId="44" fillId="0" borderId="2" xfId="0" applyFont="1" applyBorder="1" applyAlignment="1">
      <alignment horizontal="center" vertical="center" wrapText="1"/>
    </xf>
    <xf numFmtId="44" fontId="0" fillId="0" borderId="9" xfId="127" applyFont="1" applyBorder="1" applyAlignment="1">
      <alignment horizontal="center" vertical="center"/>
    </xf>
    <xf numFmtId="44" fontId="0" fillId="0" borderId="7" xfId="127" applyFont="1" applyBorder="1" applyAlignment="1">
      <alignment horizontal="center" vertical="center"/>
    </xf>
    <xf numFmtId="171" fontId="56" fillId="0" borderId="13" xfId="95" applyNumberFormat="1" applyFont="1" applyBorder="1"/>
    <xf numFmtId="171" fontId="56" fillId="0" borderId="0" xfId="95" applyNumberFormat="1" applyFont="1" applyBorder="1"/>
    <xf numFmtId="171" fontId="56" fillId="0" borderId="12" xfId="95" applyNumberFormat="1" applyFont="1" applyBorder="1"/>
    <xf numFmtId="171" fontId="56" fillId="0" borderId="37" xfId="95" applyNumberFormat="1" applyFont="1" applyBorder="1"/>
    <xf numFmtId="171" fontId="56" fillId="0" borderId="57" xfId="95" applyNumberFormat="1" applyFont="1" applyBorder="1"/>
    <xf numFmtId="171" fontId="56" fillId="0" borderId="47" xfId="95" applyNumberFormat="1" applyFont="1" applyBorder="1"/>
    <xf numFmtId="171" fontId="56" fillId="0" borderId="58" xfId="95" applyNumberFormat="1" applyFont="1" applyBorder="1"/>
    <xf numFmtId="171" fontId="56" fillId="0" borderId="48" xfId="95" applyNumberFormat="1" applyFont="1" applyBorder="1"/>
    <xf numFmtId="170" fontId="44" fillId="0" borderId="0" xfId="124" applyNumberFormat="1" applyFont="1"/>
    <xf numFmtId="165" fontId="0" fillId="0" borderId="9" xfId="10" applyNumberFormat="1" applyFont="1" applyBorder="1" applyAlignment="1">
      <alignment horizontal="center"/>
    </xf>
    <xf numFmtId="0" fontId="0" fillId="0" borderId="9" xfId="0" applyBorder="1" applyAlignment="1">
      <alignment horizontal="center"/>
    </xf>
    <xf numFmtId="170" fontId="0" fillId="0" borderId="0" xfId="124" applyNumberFormat="1" applyFont="1"/>
    <xf numFmtId="170" fontId="0" fillId="0" borderId="8" xfId="124" applyNumberFormat="1" applyFont="1" applyBorder="1"/>
    <xf numFmtId="165" fontId="0" fillId="0" borderId="0" xfId="10" applyNumberFormat="1" applyFont="1" applyAlignment="1">
      <alignment horizontal="center" vertical="center"/>
    </xf>
    <xf numFmtId="44" fontId="0" fillId="0" borderId="0" xfId="127" applyFont="1"/>
    <xf numFmtId="0" fontId="44" fillId="0" borderId="12" xfId="0" applyFont="1" applyBorder="1"/>
    <xf numFmtId="0" fontId="56" fillId="0" borderId="0" xfId="98" applyFont="1"/>
    <xf numFmtId="44" fontId="0" fillId="0" borderId="14" xfId="127" applyFont="1" applyBorder="1"/>
    <xf numFmtId="44" fontId="56" fillId="0" borderId="0" xfId="127" applyFont="1" applyBorder="1" applyAlignment="1">
      <alignment horizontal="center"/>
    </xf>
    <xf numFmtId="0" fontId="43" fillId="0" borderId="16" xfId="12" applyBorder="1"/>
    <xf numFmtId="164" fontId="56" fillId="0" borderId="16" xfId="11" applyNumberFormat="1" applyFont="1" applyBorder="1" applyAlignment="1">
      <alignment horizontal="center" wrapText="1"/>
    </xf>
    <xf numFmtId="164" fontId="43" fillId="0" borderId="2" xfId="11" applyNumberFormat="1" applyFont="1" applyBorder="1" applyAlignment="1">
      <alignment horizontal="center" wrapText="1"/>
    </xf>
    <xf numFmtId="44" fontId="56" fillId="0" borderId="10" xfId="127" applyFont="1" applyBorder="1" applyAlignment="1">
      <alignment horizontal="center"/>
    </xf>
    <xf numFmtId="164" fontId="43" fillId="0" borderId="15" xfId="11" applyNumberFormat="1" applyFont="1" applyBorder="1" applyAlignment="1">
      <alignment horizontal="center" wrapText="1"/>
    </xf>
    <xf numFmtId="44" fontId="56" fillId="0" borderId="13" xfId="127" applyFont="1" applyBorder="1" applyAlignment="1">
      <alignment horizontal="center"/>
    </xf>
    <xf numFmtId="44" fontId="56" fillId="0" borderId="14" xfId="127" applyFont="1" applyBorder="1"/>
    <xf numFmtId="165" fontId="56" fillId="0" borderId="0" xfId="10" applyNumberFormat="1" applyFont="1" applyBorder="1"/>
    <xf numFmtId="165" fontId="56" fillId="0" borderId="10" xfId="10" applyNumberFormat="1" applyFont="1" applyBorder="1"/>
    <xf numFmtId="0" fontId="56" fillId="0" borderId="5" xfId="117" applyFont="1" applyBorder="1"/>
    <xf numFmtId="165" fontId="56" fillId="0" borderId="5" xfId="10" applyNumberFormat="1" applyFont="1" applyBorder="1"/>
    <xf numFmtId="165" fontId="56" fillId="0" borderId="8" xfId="10" applyNumberFormat="1" applyFont="1" applyBorder="1"/>
    <xf numFmtId="0" fontId="56" fillId="0" borderId="1" xfId="117" applyFont="1" applyBorder="1"/>
    <xf numFmtId="0" fontId="56" fillId="0" borderId="16" xfId="117" applyFont="1" applyBorder="1"/>
    <xf numFmtId="0" fontId="56" fillId="0" borderId="2" xfId="117" applyFont="1" applyBorder="1"/>
    <xf numFmtId="165" fontId="56" fillId="0" borderId="9" xfId="10" applyNumberFormat="1" applyFont="1" applyBorder="1"/>
    <xf numFmtId="165" fontId="56" fillId="0" borderId="7" xfId="10" applyNumberFormat="1" applyFont="1" applyBorder="1"/>
    <xf numFmtId="0" fontId="43" fillId="0" borderId="3" xfId="12" applyBorder="1" applyAlignment="1">
      <alignment wrapText="1"/>
    </xf>
    <xf numFmtId="0" fontId="43" fillId="0" borderId="4" xfId="12" applyBorder="1" applyAlignment="1">
      <alignment wrapText="1"/>
    </xf>
    <xf numFmtId="0" fontId="43" fillId="0" borderId="0" xfId="12" applyAlignment="1">
      <alignment horizontal="right"/>
    </xf>
    <xf numFmtId="1" fontId="43" fillId="0" borderId="0" xfId="12" applyNumberFormat="1" applyAlignment="1">
      <alignment horizontal="right"/>
    </xf>
    <xf numFmtId="0" fontId="0" fillId="0" borderId="0" xfId="132" applyFont="1"/>
    <xf numFmtId="0" fontId="47" fillId="0" borderId="0" xfId="132" applyFont="1"/>
    <xf numFmtId="0" fontId="0" fillId="0" borderId="0" xfId="4" applyFont="1" applyAlignment="1">
      <alignment horizontal="left"/>
    </xf>
    <xf numFmtId="0" fontId="0" fillId="0" borderId="5" xfId="132" applyFont="1" applyBorder="1"/>
    <xf numFmtId="0" fontId="0" fillId="0" borderId="1" xfId="132" applyFont="1" applyBorder="1"/>
    <xf numFmtId="0" fontId="0" fillId="0" borderId="16" xfId="132" applyFont="1" applyBorder="1"/>
    <xf numFmtId="0" fontId="0" fillId="0" borderId="2" xfId="132" applyFont="1" applyBorder="1"/>
    <xf numFmtId="0" fontId="0" fillId="0" borderId="0" xfId="132" applyFont="1" applyAlignment="1">
      <alignment horizontal="center"/>
    </xf>
    <xf numFmtId="164" fontId="0" fillId="0" borderId="9" xfId="132" applyNumberFormat="1" applyFont="1" applyBorder="1"/>
    <xf numFmtId="164" fontId="0" fillId="0" borderId="0" xfId="132" applyNumberFormat="1" applyFont="1"/>
    <xf numFmtId="164" fontId="0" fillId="0" borderId="10" xfId="132" applyNumberFormat="1" applyFont="1" applyBorder="1"/>
    <xf numFmtId="0" fontId="0" fillId="0" borderId="1" xfId="132" applyFont="1" applyBorder="1" applyAlignment="1">
      <alignment horizontal="center"/>
    </xf>
    <xf numFmtId="0" fontId="0" fillId="0" borderId="2" xfId="132" applyFont="1" applyBorder="1" applyAlignment="1">
      <alignment horizontal="center"/>
    </xf>
    <xf numFmtId="0" fontId="6" fillId="0" borderId="0" xfId="133"/>
    <xf numFmtId="1" fontId="0" fillId="0" borderId="9" xfId="132" applyNumberFormat="1" applyFont="1" applyBorder="1"/>
    <xf numFmtId="1" fontId="0" fillId="0" borderId="10" xfId="132" applyNumberFormat="1" applyFont="1" applyBorder="1"/>
    <xf numFmtId="9" fontId="95" fillId="0" borderId="0" xfId="132" applyNumberFormat="1" applyFont="1"/>
    <xf numFmtId="170" fontId="0" fillId="0" borderId="9" xfId="16" applyNumberFormat="1" applyFont="1" applyBorder="1"/>
    <xf numFmtId="170" fontId="0" fillId="0" borderId="10" xfId="16" applyNumberFormat="1" applyFont="1" applyBorder="1"/>
    <xf numFmtId="9" fontId="0" fillId="0" borderId="0" xfId="132" applyNumberFormat="1" applyFont="1"/>
    <xf numFmtId="1" fontId="0" fillId="0" borderId="7" xfId="132" applyNumberFormat="1" applyFont="1" applyBorder="1"/>
    <xf numFmtId="1" fontId="0" fillId="0" borderId="8" xfId="132" applyNumberFormat="1" applyFont="1" applyBorder="1"/>
    <xf numFmtId="170" fontId="0" fillId="0" borderId="7" xfId="16" applyNumberFormat="1" applyFont="1" applyBorder="1"/>
    <xf numFmtId="170" fontId="0" fillId="0" borderId="8" xfId="16" applyNumberFormat="1" applyFont="1" applyBorder="1"/>
    <xf numFmtId="0" fontId="85" fillId="0" borderId="0" xfId="132" applyFont="1"/>
    <xf numFmtId="9" fontId="85" fillId="0" borderId="0" xfId="132" applyNumberFormat="1" applyFont="1"/>
    <xf numFmtId="164" fontId="0" fillId="0" borderId="7" xfId="132" applyNumberFormat="1" applyFont="1" applyBorder="1"/>
    <xf numFmtId="164" fontId="0" fillId="0" borderId="5" xfId="132" applyNumberFormat="1" applyFont="1" applyBorder="1"/>
    <xf numFmtId="164" fontId="0" fillId="0" borderId="8" xfId="132" applyNumberFormat="1" applyFont="1" applyBorder="1"/>
    <xf numFmtId="0" fontId="0" fillId="0" borderId="0" xfId="4" applyFont="1" applyAlignment="1">
      <alignment wrapText="1"/>
    </xf>
    <xf numFmtId="0" fontId="0" fillId="6" borderId="0" xfId="12" applyFont="1" applyFill="1"/>
    <xf numFmtId="9" fontId="0" fillId="6" borderId="0" xfId="34" applyFont="1" applyFill="1" applyAlignment="1">
      <alignment horizontal="center"/>
    </xf>
    <xf numFmtId="9" fontId="90" fillId="5" borderId="0" xfId="34" applyFont="1" applyFill="1" applyAlignment="1">
      <alignment horizontal="center" vertical="center"/>
    </xf>
    <xf numFmtId="165" fontId="90" fillId="0" borderId="0" xfId="34" applyNumberFormat="1" applyFont="1" applyAlignment="1">
      <alignment horizontal="center"/>
    </xf>
    <xf numFmtId="0" fontId="0" fillId="0" borderId="12" xfId="12" applyFont="1" applyBorder="1" applyAlignment="1">
      <alignment horizontal="center" vertical="center"/>
    </xf>
    <xf numFmtId="0" fontId="0" fillId="0" borderId="12" xfId="4" applyFont="1" applyBorder="1" applyAlignment="1">
      <alignment horizontal="center"/>
    </xf>
    <xf numFmtId="0" fontId="0" fillId="0" borderId="6" xfId="4" applyFont="1" applyBorder="1" applyAlignment="1">
      <alignment horizontal="center"/>
    </xf>
    <xf numFmtId="0" fontId="0" fillId="0" borderId="4" xfId="4" applyFont="1" applyBorder="1" applyAlignment="1">
      <alignment horizontal="center"/>
    </xf>
    <xf numFmtId="0" fontId="0" fillId="0" borderId="13" xfId="12" applyFont="1" applyBorder="1" applyAlignment="1">
      <alignment horizontal="center" vertical="center"/>
    </xf>
    <xf numFmtId="0" fontId="0" fillId="0" borderId="13" xfId="4" applyFont="1" applyBorder="1" applyAlignment="1">
      <alignment horizontal="center"/>
    </xf>
    <xf numFmtId="0" fontId="0" fillId="0" borderId="9" xfId="4" applyFont="1" applyBorder="1" applyAlignment="1">
      <alignment horizontal="center"/>
    </xf>
    <xf numFmtId="0" fontId="0" fillId="0" borderId="10" xfId="4" applyFont="1" applyBorder="1" applyAlignment="1">
      <alignment horizontal="center"/>
    </xf>
    <xf numFmtId="0" fontId="0" fillId="0" borderId="6" xfId="12" applyFont="1" applyBorder="1" applyAlignment="1">
      <alignment horizontal="center" vertical="center"/>
    </xf>
    <xf numFmtId="0" fontId="0" fillId="0" borderId="3" xfId="12" applyFont="1" applyBorder="1" applyAlignment="1">
      <alignment horizontal="center" vertical="center"/>
    </xf>
    <xf numFmtId="0" fontId="0" fillId="0" borderId="4" xfId="12" applyFont="1" applyBorder="1" applyAlignment="1">
      <alignment horizontal="center"/>
    </xf>
    <xf numFmtId="0" fontId="0" fillId="0" borderId="9" xfId="12" applyFont="1" applyBorder="1" applyAlignment="1">
      <alignment horizontal="center" vertical="center"/>
    </xf>
    <xf numFmtId="0" fontId="0" fillId="0" borderId="10" xfId="12" applyFont="1" applyBorder="1" applyAlignment="1">
      <alignment horizontal="center" vertical="center"/>
    </xf>
    <xf numFmtId="0" fontId="0" fillId="0" borderId="7" xfId="4" applyFont="1" applyBorder="1" applyAlignment="1">
      <alignment horizontal="center"/>
    </xf>
    <xf numFmtId="0" fontId="0" fillId="0" borderId="5" xfId="4" applyFont="1" applyBorder="1" applyAlignment="1">
      <alignment horizontal="center"/>
    </xf>
    <xf numFmtId="0" fontId="0" fillId="0" borderId="8" xfId="4" applyFont="1" applyBorder="1" applyAlignment="1">
      <alignment horizontal="center"/>
    </xf>
    <xf numFmtId="0" fontId="0" fillId="0" borderId="14" xfId="12" applyFont="1" applyBorder="1" applyAlignment="1">
      <alignment horizontal="center" vertical="center"/>
    </xf>
    <xf numFmtId="3" fontId="0" fillId="0" borderId="0" xfId="4" applyNumberFormat="1" applyFont="1" applyAlignment="1">
      <alignment horizontal="center"/>
    </xf>
    <xf numFmtId="0" fontId="0" fillId="0" borderId="6" xfId="12" applyFont="1" applyBorder="1"/>
    <xf numFmtId="164" fontId="0" fillId="0" borderId="6" xfId="12" applyNumberFormat="1" applyFont="1" applyBorder="1" applyAlignment="1">
      <alignment horizontal="center"/>
    </xf>
    <xf numFmtId="164" fontId="0" fillId="0" borderId="3" xfId="12" applyNumberFormat="1" applyFont="1" applyBorder="1" applyAlignment="1">
      <alignment horizontal="center"/>
    </xf>
    <xf numFmtId="9" fontId="101" fillId="0" borderId="4" xfId="34" applyFont="1" applyBorder="1" applyAlignment="1">
      <alignment horizontal="center"/>
    </xf>
    <xf numFmtId="3" fontId="0" fillId="0" borderId="13" xfId="134" applyNumberFormat="1" applyFont="1" applyBorder="1" applyAlignment="1">
      <alignment horizontal="center" vertical="center"/>
    </xf>
    <xf numFmtId="3" fontId="0" fillId="0" borderId="13" xfId="4" applyNumberFormat="1" applyFont="1" applyBorder="1" applyAlignment="1">
      <alignment horizontal="center"/>
    </xf>
    <xf numFmtId="0" fontId="0" fillId="0" borderId="9" xfId="12" applyFont="1" applyBorder="1"/>
    <xf numFmtId="164" fontId="0" fillId="0" borderId="9" xfId="12" applyNumberFormat="1" applyFont="1" applyBorder="1" applyAlignment="1">
      <alignment horizontal="center"/>
    </xf>
    <xf numFmtId="164" fontId="0" fillId="0" borderId="0" xfId="12" applyNumberFormat="1" applyFont="1" applyAlignment="1">
      <alignment horizontal="center"/>
    </xf>
    <xf numFmtId="9" fontId="101" fillId="0" borderId="10" xfId="34" applyFont="1" applyBorder="1" applyAlignment="1">
      <alignment horizontal="center"/>
    </xf>
    <xf numFmtId="0" fontId="0" fillId="0" borderId="7" xfId="12" applyFont="1" applyBorder="1"/>
    <xf numFmtId="164" fontId="0" fillId="0" borderId="7" xfId="12" applyNumberFormat="1" applyFont="1" applyBorder="1" applyAlignment="1">
      <alignment horizontal="center"/>
    </xf>
    <xf numFmtId="164" fontId="0" fillId="0" borderId="5" xfId="12" applyNumberFormat="1" applyFont="1" applyBorder="1" applyAlignment="1">
      <alignment horizontal="center"/>
    </xf>
    <xf numFmtId="9" fontId="101" fillId="0" borderId="8" xfId="34" applyFont="1" applyBorder="1" applyAlignment="1">
      <alignment horizontal="center"/>
    </xf>
    <xf numFmtId="3" fontId="0" fillId="0" borderId="14" xfId="134" applyNumberFormat="1" applyFont="1" applyBorder="1" applyAlignment="1">
      <alignment horizontal="center" vertical="center"/>
    </xf>
    <xf numFmtId="3" fontId="0" fillId="0" borderId="14" xfId="4" applyNumberFormat="1" applyFont="1" applyBorder="1" applyAlignment="1">
      <alignment horizontal="center"/>
    </xf>
    <xf numFmtId="0" fontId="0" fillId="0" borderId="1" xfId="4" applyFont="1" applyBorder="1"/>
    <xf numFmtId="3" fontId="0" fillId="0" borderId="15" xfId="4" applyNumberFormat="1" applyFont="1" applyBorder="1" applyAlignment="1">
      <alignment horizontal="center"/>
    </xf>
    <xf numFmtId="3" fontId="0" fillId="0" borderId="16" xfId="4" applyNumberFormat="1" applyFont="1" applyBorder="1" applyAlignment="1">
      <alignment horizontal="center"/>
    </xf>
    <xf numFmtId="3" fontId="0" fillId="0" borderId="8" xfId="4" applyNumberFormat="1" applyFont="1" applyBorder="1" applyAlignment="1">
      <alignment horizontal="center"/>
    </xf>
    <xf numFmtId="3" fontId="0" fillId="0" borderId="7" xfId="4" applyNumberFormat="1" applyFont="1" applyBorder="1" applyAlignment="1">
      <alignment horizontal="center"/>
    </xf>
    <xf numFmtId="0" fontId="56" fillId="0" borderId="0" xfId="135" applyFont="1"/>
    <xf numFmtId="0" fontId="56" fillId="0" borderId="0" xfId="136" applyFont="1" applyAlignment="1">
      <alignment horizontal="center"/>
    </xf>
    <xf numFmtId="0" fontId="56" fillId="0" borderId="0" xfId="136" applyFont="1" applyAlignment="1">
      <alignment vertical="center"/>
    </xf>
    <xf numFmtId="0" fontId="101" fillId="0" borderId="0" xfId="136" applyFont="1"/>
    <xf numFmtId="0" fontId="101" fillId="0" borderId="0" xfId="136" applyFont="1" applyAlignment="1">
      <alignment horizontal="center" vertical="center"/>
    </xf>
    <xf numFmtId="0" fontId="56" fillId="0" borderId="0" xfId="135" applyFont="1" applyAlignment="1">
      <alignment wrapText="1"/>
    </xf>
    <xf numFmtId="0" fontId="56" fillId="0" borderId="12" xfId="135" applyFont="1" applyBorder="1" applyAlignment="1">
      <alignment horizontal="center" vertical="center" wrapText="1"/>
    </xf>
    <xf numFmtId="0" fontId="56" fillId="0" borderId="0" xfId="136" applyFont="1" applyAlignment="1">
      <alignment horizontal="center" wrapText="1"/>
    </xf>
    <xf numFmtId="0" fontId="56" fillId="0" borderId="15" xfId="135" applyFont="1" applyBorder="1" applyAlignment="1">
      <alignment horizontal="center" vertical="center" wrapText="1"/>
    </xf>
    <xf numFmtId="0" fontId="56" fillId="0" borderId="2" xfId="135" applyFont="1" applyBorder="1" applyAlignment="1">
      <alignment horizontal="center" vertical="center" wrapText="1"/>
    </xf>
    <xf numFmtId="0" fontId="56" fillId="0" borderId="1" xfId="135" applyFont="1" applyBorder="1" applyAlignment="1">
      <alignment horizontal="center" vertical="center" wrapText="1"/>
    </xf>
    <xf numFmtId="0" fontId="56" fillId="0" borderId="0" xfId="135" applyFont="1" applyAlignment="1">
      <alignment horizontal="center" vertical="center" wrapText="1"/>
    </xf>
    <xf numFmtId="0" fontId="101" fillId="0" borderId="0" xfId="136" applyFont="1" applyAlignment="1">
      <alignment wrapText="1"/>
    </xf>
    <xf numFmtId="0" fontId="101" fillId="0" borderId="0" xfId="136" applyFont="1" applyAlignment="1">
      <alignment horizontal="center" vertical="center" wrapText="1"/>
    </xf>
    <xf numFmtId="0" fontId="56" fillId="0" borderId="6" xfId="135" applyFont="1" applyBorder="1" applyAlignment="1">
      <alignment horizontal="right" vertical="center"/>
    </xf>
    <xf numFmtId="3" fontId="0" fillId="0" borderId="6" xfId="134" applyNumberFormat="1" applyFont="1" applyBorder="1" applyAlignment="1">
      <alignment horizontal="center" vertical="center"/>
    </xf>
    <xf numFmtId="3" fontId="0" fillId="0" borderId="3" xfId="134" applyNumberFormat="1" applyFont="1" applyBorder="1" applyAlignment="1">
      <alignment horizontal="center" vertical="center"/>
    </xf>
    <xf numFmtId="3" fontId="0" fillId="0" borderId="4" xfId="134" applyNumberFormat="1" applyFont="1" applyBorder="1" applyAlignment="1">
      <alignment horizontal="center" vertical="center"/>
    </xf>
    <xf numFmtId="3" fontId="0" fillId="0" borderId="10" xfId="134" applyNumberFormat="1" applyFont="1" applyBorder="1" applyAlignment="1">
      <alignment horizontal="center" vertical="center"/>
    </xf>
    <xf numFmtId="3" fontId="0" fillId="0" borderId="0" xfId="137" applyNumberFormat="1" applyFont="1" applyAlignment="1">
      <alignment vertical="center"/>
    </xf>
    <xf numFmtId="0" fontId="56" fillId="0" borderId="9" xfId="135" applyFont="1" applyBorder="1" applyAlignment="1">
      <alignment horizontal="right" vertical="center"/>
    </xf>
    <xf numFmtId="3" fontId="0" fillId="0" borderId="9" xfId="134" applyNumberFormat="1" applyFont="1" applyBorder="1" applyAlignment="1">
      <alignment horizontal="center" vertical="center"/>
    </xf>
    <xf numFmtId="3" fontId="0" fillId="0" borderId="0" xfId="134" applyNumberFormat="1" applyFont="1" applyAlignment="1">
      <alignment horizontal="center" vertical="center"/>
    </xf>
    <xf numFmtId="0" fontId="56" fillId="0" borderId="1" xfId="135" applyFont="1" applyBorder="1" applyAlignment="1">
      <alignment horizontal="right" vertical="center"/>
    </xf>
    <xf numFmtId="3" fontId="56" fillId="0" borderId="1" xfId="135" applyNumberFormat="1" applyFont="1" applyBorder="1" applyAlignment="1">
      <alignment horizontal="center"/>
    </xf>
    <xf numFmtId="3" fontId="56" fillId="0" borderId="16" xfId="135" applyNumberFormat="1" applyFont="1" applyBorder="1" applyAlignment="1">
      <alignment horizontal="center"/>
    </xf>
    <xf numFmtId="3" fontId="56" fillId="0" borderId="2" xfId="135" applyNumberFormat="1" applyFont="1" applyBorder="1" applyAlignment="1">
      <alignment horizontal="center"/>
    </xf>
    <xf numFmtId="3" fontId="56" fillId="0" borderId="0" xfId="136" applyNumberFormat="1" applyFont="1" applyAlignment="1">
      <alignment horizontal="center"/>
    </xf>
    <xf numFmtId="3" fontId="56" fillId="0" borderId="0" xfId="135" applyNumberFormat="1" applyFont="1" applyAlignment="1">
      <alignment horizontal="center"/>
    </xf>
    <xf numFmtId="3" fontId="101" fillId="0" borderId="0" xfId="136" applyNumberFormat="1" applyFont="1"/>
    <xf numFmtId="0" fontId="105" fillId="9" borderId="82" xfId="0" applyFont="1" applyFill="1" applyBorder="1"/>
    <xf numFmtId="164" fontId="105" fillId="9" borderId="82" xfId="0" applyNumberFormat="1" applyFont="1" applyFill="1" applyBorder="1" applyAlignment="1">
      <alignment horizontal="right" indent="1"/>
    </xf>
    <xf numFmtId="164" fontId="79" fillId="4" borderId="29" xfId="0" applyNumberFormat="1" applyFont="1" applyFill="1" applyBorder="1" applyAlignment="1">
      <alignment horizontal="right" vertical="center" wrapText="1" indent="1"/>
    </xf>
    <xf numFmtId="9" fontId="56" fillId="0" borderId="0" xfId="10" applyFont="1"/>
    <xf numFmtId="0" fontId="62" fillId="0" borderId="0" xfId="12" applyFont="1"/>
    <xf numFmtId="165" fontId="77" fillId="0" borderId="0" xfId="12" applyNumberFormat="1" applyFont="1"/>
    <xf numFmtId="0" fontId="107" fillId="0" borderId="1" xfId="4" applyFont="1" applyBorder="1" applyAlignment="1">
      <alignment horizontal="center" vertical="center"/>
    </xf>
    <xf numFmtId="0" fontId="107" fillId="0" borderId="16" xfId="4" applyFont="1" applyBorder="1" applyAlignment="1">
      <alignment horizontal="center" vertical="center"/>
    </xf>
    <xf numFmtId="0" fontId="107" fillId="0" borderId="2" xfId="4" applyFont="1" applyBorder="1" applyAlignment="1">
      <alignment horizontal="center" vertical="center"/>
    </xf>
    <xf numFmtId="165" fontId="107" fillId="0" borderId="9" xfId="4" applyNumberFormat="1" applyFont="1" applyBorder="1" applyAlignment="1">
      <alignment horizontal="center" vertical="center"/>
    </xf>
    <xf numFmtId="165" fontId="107" fillId="0" borderId="0" xfId="4" applyNumberFormat="1" applyFont="1" applyAlignment="1">
      <alignment horizontal="center" vertical="center"/>
    </xf>
    <xf numFmtId="165" fontId="107" fillId="0" borderId="10" xfId="4" applyNumberFormat="1" applyFont="1" applyBorder="1" applyAlignment="1">
      <alignment horizontal="center" vertical="center"/>
    </xf>
    <xf numFmtId="165" fontId="103" fillId="0" borderId="10" xfId="4" applyNumberFormat="1" applyFont="1" applyBorder="1" applyAlignment="1">
      <alignment horizontal="center" vertical="center"/>
    </xf>
    <xf numFmtId="165" fontId="107" fillId="0" borderId="7" xfId="4" applyNumberFormat="1" applyFont="1" applyBorder="1" applyAlignment="1">
      <alignment horizontal="center" vertical="center"/>
    </xf>
    <xf numFmtId="165" fontId="107" fillId="0" borderId="5" xfId="4" applyNumberFormat="1" applyFont="1" applyBorder="1" applyAlignment="1">
      <alignment horizontal="center" vertical="center"/>
    </xf>
    <xf numFmtId="165" fontId="107" fillId="0" borderId="8" xfId="4" applyNumberFormat="1" applyFont="1" applyBorder="1" applyAlignment="1">
      <alignment horizontal="center" vertical="center"/>
    </xf>
    <xf numFmtId="165" fontId="103" fillId="0" borderId="8" xfId="4" applyNumberFormat="1" applyFont="1" applyBorder="1" applyAlignment="1">
      <alignment horizontal="center" vertical="center"/>
    </xf>
    <xf numFmtId="0" fontId="44" fillId="0" borderId="0" xfId="12" applyFont="1" applyAlignment="1">
      <alignment horizontal="center" vertical="center"/>
    </xf>
    <xf numFmtId="0" fontId="52" fillId="0" borderId="0" xfId="4" applyFont="1"/>
    <xf numFmtId="5" fontId="43" fillId="0" borderId="14" xfId="4" applyNumberFormat="1" applyBorder="1" applyAlignment="1">
      <alignment horizontal="center"/>
    </xf>
    <xf numFmtId="0" fontId="43" fillId="0" borderId="15" xfId="4" applyBorder="1" applyAlignment="1">
      <alignment horizontal="center"/>
    </xf>
    <xf numFmtId="5" fontId="43" fillId="0" borderId="13" xfId="4" applyNumberFormat="1" applyBorder="1" applyAlignment="1">
      <alignment horizontal="center"/>
    </xf>
    <xf numFmtId="3" fontId="43" fillId="0" borderId="12" xfId="4" applyNumberFormat="1" applyBorder="1" applyAlignment="1">
      <alignment horizontal="center" vertical="center"/>
    </xf>
    <xf numFmtId="3" fontId="43" fillId="0" borderId="13" xfId="4" applyNumberFormat="1" applyBorder="1" applyAlignment="1">
      <alignment horizontal="center" vertical="center"/>
    </xf>
    <xf numFmtId="9" fontId="43" fillId="0" borderId="0" xfId="4" applyNumberFormat="1" applyAlignment="1">
      <alignment horizontal="center"/>
    </xf>
    <xf numFmtId="3" fontId="43" fillId="0" borderId="14" xfId="4" applyNumberFormat="1" applyBorder="1" applyAlignment="1">
      <alignment horizontal="center" vertical="center"/>
    </xf>
    <xf numFmtId="0" fontId="43" fillId="0" borderId="0" xfId="71" applyFont="1"/>
    <xf numFmtId="10" fontId="43" fillId="0" borderId="0" xfId="71" applyNumberFormat="1" applyFont="1"/>
    <xf numFmtId="10" fontId="43" fillId="0" borderId="0" xfId="10" applyNumberFormat="1" applyFont="1"/>
    <xf numFmtId="10" fontId="43" fillId="0" borderId="0" xfId="4" applyNumberFormat="1" applyAlignment="1">
      <alignment horizontal="center"/>
    </xf>
    <xf numFmtId="5" fontId="43" fillId="0" borderId="7" xfId="4" applyNumberFormat="1" applyBorder="1" applyAlignment="1">
      <alignment horizontal="center"/>
    </xf>
    <xf numFmtId="0" fontId="0" fillId="0" borderId="3" xfId="4" applyFont="1" applyBorder="1" applyAlignment="1">
      <alignment horizontal="center"/>
    </xf>
    <xf numFmtId="14" fontId="0" fillId="0" borderId="9" xfId="4" applyNumberFormat="1" applyFont="1" applyBorder="1"/>
    <xf numFmtId="7" fontId="0" fillId="0" borderId="0" xfId="4" applyNumberFormat="1" applyFont="1" applyAlignment="1">
      <alignment horizontal="center"/>
    </xf>
    <xf numFmtId="164" fontId="0" fillId="0" borderId="10" xfId="4" applyNumberFormat="1" applyFont="1" applyBorder="1" applyAlignment="1">
      <alignment horizontal="center"/>
    </xf>
    <xf numFmtId="14" fontId="0" fillId="0" borderId="0" xfId="4" applyNumberFormat="1" applyFont="1"/>
    <xf numFmtId="164" fontId="0" fillId="0" borderId="0" xfId="4" applyNumberFormat="1" applyFont="1" applyAlignment="1">
      <alignment horizontal="center"/>
    </xf>
    <xf numFmtId="14" fontId="0" fillId="0" borderId="3" xfId="4" applyNumberFormat="1" applyFont="1" applyBorder="1"/>
    <xf numFmtId="7" fontId="0" fillId="0" borderId="3" xfId="4" applyNumberFormat="1" applyFont="1" applyBorder="1" applyAlignment="1">
      <alignment horizontal="center"/>
    </xf>
    <xf numFmtId="164" fontId="0" fillId="0" borderId="3" xfId="4" applyNumberFormat="1" applyFont="1" applyBorder="1" applyAlignment="1">
      <alignment horizontal="center"/>
    </xf>
    <xf numFmtId="0" fontId="0" fillId="0" borderId="2" xfId="0" applyBorder="1"/>
    <xf numFmtId="165" fontId="0" fillId="0" borderId="12" xfId="10" applyNumberFormat="1" applyFont="1" applyBorder="1"/>
    <xf numFmtId="165" fontId="0" fillId="0" borderId="13" xfId="10" applyNumberFormat="1" applyFont="1" applyBorder="1"/>
    <xf numFmtId="165" fontId="0" fillId="0" borderId="14" xfId="10" applyNumberFormat="1" applyFont="1" applyBorder="1"/>
    <xf numFmtId="0" fontId="0" fillId="0" borderId="0" xfId="0" applyAlignment="1">
      <alignment horizontal="center" vertical="center" wrapText="1"/>
    </xf>
    <xf numFmtId="0" fontId="0" fillId="0" borderId="1" xfId="0" applyBorder="1" applyAlignment="1">
      <alignment horizontal="center"/>
    </xf>
    <xf numFmtId="0" fontId="0" fillId="0" borderId="16" xfId="0" applyBorder="1" applyAlignment="1">
      <alignment horizontal="center"/>
    </xf>
    <xf numFmtId="0" fontId="0" fillId="0" borderId="1" xfId="0" applyBorder="1" applyAlignment="1">
      <alignment horizontal="center" wrapText="1"/>
    </xf>
    <xf numFmtId="0" fontId="0" fillId="0" borderId="2" xfId="0" applyBorder="1" applyAlignment="1">
      <alignment horizontal="center" wrapText="1"/>
    </xf>
    <xf numFmtId="0" fontId="56" fillId="0" borderId="1" xfId="93" applyFont="1" applyBorder="1" applyAlignment="1">
      <alignment horizontal="center" vertical="center" wrapText="1"/>
    </xf>
    <xf numFmtId="0" fontId="56" fillId="0" borderId="16" xfId="93" applyFont="1" applyBorder="1" applyAlignment="1">
      <alignment horizontal="center" vertical="center" wrapText="1"/>
    </xf>
    <xf numFmtId="0" fontId="56" fillId="0" borderId="2" xfId="93" applyFont="1" applyBorder="1" applyAlignment="1">
      <alignment horizontal="center" vertical="center" wrapText="1"/>
    </xf>
    <xf numFmtId="0" fontId="56" fillId="0" borderId="9" xfId="93" applyFont="1" applyBorder="1"/>
    <xf numFmtId="0" fontId="56" fillId="0" borderId="7" xfId="93" applyFont="1" applyBorder="1"/>
    <xf numFmtId="0" fontId="56" fillId="0" borderId="5" xfId="93" applyFont="1" applyBorder="1"/>
    <xf numFmtId="170" fontId="56" fillId="0" borderId="5" xfId="94" applyNumberFormat="1" applyFont="1" applyBorder="1"/>
    <xf numFmtId="0" fontId="56" fillId="0" borderId="15" xfId="0" applyFont="1" applyBorder="1"/>
    <xf numFmtId="0" fontId="56" fillId="0" borderId="15" xfId="0" applyFont="1" applyBorder="1" applyAlignment="1">
      <alignment wrapText="1"/>
    </xf>
    <xf numFmtId="0" fontId="56" fillId="0" borderId="9" xfId="0" applyFont="1" applyBorder="1"/>
    <xf numFmtId="0" fontId="56" fillId="0" borderId="7" xfId="0" applyFont="1" applyBorder="1"/>
    <xf numFmtId="0" fontId="56" fillId="0" borderId="14" xfId="0" applyFont="1" applyBorder="1"/>
    <xf numFmtId="43" fontId="56" fillId="0" borderId="14" xfId="124" applyFont="1" applyBorder="1"/>
    <xf numFmtId="0" fontId="47" fillId="0" borderId="0" xfId="12" applyFont="1" applyAlignment="1">
      <alignment wrapText="1"/>
    </xf>
    <xf numFmtId="2" fontId="44" fillId="0" borderId="0" xfId="0" applyNumberFormat="1" applyFont="1"/>
    <xf numFmtId="165" fontId="0" fillId="0" borderId="0" xfId="0" applyNumberFormat="1"/>
    <xf numFmtId="165" fontId="56" fillId="0" borderId="0" xfId="117" applyNumberFormat="1" applyFont="1"/>
    <xf numFmtId="165" fontId="0" fillId="0" borderId="0" xfId="10" applyNumberFormat="1" applyFont="1"/>
    <xf numFmtId="165" fontId="44" fillId="0" borderId="0" xfId="10" applyNumberFormat="1" applyFont="1"/>
    <xf numFmtId="0" fontId="77" fillId="0" borderId="44" xfId="93" applyFont="1" applyBorder="1"/>
    <xf numFmtId="0" fontId="77" fillId="0" borderId="34" xfId="93" applyFont="1" applyBorder="1"/>
    <xf numFmtId="9" fontId="43" fillId="0" borderId="0" xfId="10" applyFont="1" applyBorder="1"/>
    <xf numFmtId="9" fontId="43" fillId="0" borderId="57" xfId="10" applyFont="1" applyBorder="1"/>
    <xf numFmtId="9" fontId="43" fillId="0" borderId="58" xfId="10" applyFont="1" applyBorder="1"/>
    <xf numFmtId="9" fontId="43" fillId="0" borderId="48" xfId="10" applyFont="1" applyBorder="1"/>
    <xf numFmtId="9" fontId="43" fillId="0" borderId="13" xfId="10" applyFont="1" applyBorder="1"/>
    <xf numFmtId="9" fontId="43" fillId="0" borderId="0" xfId="10" applyFont="1"/>
    <xf numFmtId="9" fontId="43" fillId="0" borderId="47" xfId="10" applyFont="1" applyBorder="1"/>
    <xf numFmtId="170" fontId="43" fillId="0" borderId="0" xfId="124" applyNumberFormat="1" applyFont="1" applyBorder="1"/>
    <xf numFmtId="170" fontId="43" fillId="0" borderId="13" xfId="124" applyNumberFormat="1" applyFont="1" applyBorder="1"/>
    <xf numFmtId="170" fontId="43" fillId="0" borderId="58" xfId="124" applyNumberFormat="1" applyFont="1" applyBorder="1"/>
    <xf numFmtId="170" fontId="43" fillId="0" borderId="47" xfId="124" applyNumberFormat="1" applyFont="1" applyBorder="1"/>
    <xf numFmtId="1" fontId="56" fillId="0" borderId="15" xfId="82" applyNumberFormat="1" applyFont="1" applyBorder="1"/>
    <xf numFmtId="1" fontId="43" fillId="0" borderId="15" xfId="12" applyNumberFormat="1" applyBorder="1"/>
    <xf numFmtId="1" fontId="44" fillId="0" borderId="15" xfId="82" applyNumberFormat="1" applyFont="1" applyBorder="1"/>
    <xf numFmtId="1" fontId="43" fillId="0" borderId="6" xfId="4" applyNumberFormat="1" applyBorder="1" applyAlignment="1">
      <alignment horizontal="center" vertical="center"/>
    </xf>
    <xf numFmtId="1" fontId="43" fillId="0" borderId="9" xfId="4" applyNumberFormat="1" applyBorder="1" applyAlignment="1">
      <alignment horizontal="center" vertical="center"/>
    </xf>
    <xf numFmtId="9" fontId="0" fillId="0" borderId="0" xfId="10" applyFont="1" applyFill="1" applyBorder="1" applyAlignment="1">
      <alignment horizontal="center"/>
    </xf>
    <xf numFmtId="9" fontId="43" fillId="0" borderId="0" xfId="10" applyFont="1" applyFill="1" applyBorder="1" applyAlignment="1">
      <alignment horizontal="center" vertical="center"/>
    </xf>
    <xf numFmtId="1" fontId="43" fillId="0" borderId="7" xfId="4" applyNumberFormat="1" applyBorder="1" applyAlignment="1">
      <alignment horizontal="center" vertical="center"/>
    </xf>
    <xf numFmtId="0" fontId="44" fillId="0" borderId="0" xfId="4" applyFont="1" applyAlignment="1">
      <alignment wrapText="1"/>
    </xf>
    <xf numFmtId="0" fontId="44" fillId="0" borderId="0" xfId="4" applyFont="1" applyAlignment="1">
      <alignment vertical="center" wrapText="1"/>
    </xf>
    <xf numFmtId="0" fontId="0" fillId="0" borderId="6" xfId="0" applyBorder="1" applyAlignment="1">
      <alignment horizontal="center"/>
    </xf>
    <xf numFmtId="0" fontId="0" fillId="0" borderId="7" xfId="0" applyBorder="1" applyAlignment="1">
      <alignment horizontal="center"/>
    </xf>
    <xf numFmtId="0" fontId="44" fillId="0" borderId="0" xfId="12" applyFont="1"/>
    <xf numFmtId="0" fontId="50" fillId="0" borderId="0" xfId="0" applyFont="1"/>
    <xf numFmtId="9" fontId="0" fillId="0" borderId="10" xfId="10" applyFont="1" applyBorder="1" applyAlignment="1">
      <alignment horizontal="right"/>
    </xf>
    <xf numFmtId="9" fontId="0" fillId="0" borderId="8" xfId="10" applyFont="1" applyBorder="1" applyAlignment="1">
      <alignment horizontal="right"/>
    </xf>
    <xf numFmtId="9" fontId="0" fillId="0" borderId="4" xfId="10" applyFont="1" applyBorder="1" applyAlignment="1">
      <alignment horizontal="right"/>
    </xf>
    <xf numFmtId="9" fontId="0" fillId="0" borderId="9" xfId="10" applyFont="1" applyFill="1" applyBorder="1" applyAlignment="1">
      <alignment horizontal="right"/>
    </xf>
    <xf numFmtId="9" fontId="0" fillId="0" borderId="7" xfId="10" applyFont="1" applyBorder="1" applyAlignment="1">
      <alignment horizontal="right"/>
    </xf>
    <xf numFmtId="9" fontId="0" fillId="0" borderId="14" xfId="10" applyFont="1" applyBorder="1" applyAlignment="1">
      <alignment horizontal="right"/>
    </xf>
    <xf numFmtId="9" fontId="0" fillId="0" borderId="6" xfId="10" applyFont="1" applyFill="1" applyBorder="1" applyAlignment="1">
      <alignment horizontal="right"/>
    </xf>
    <xf numFmtId="9" fontId="0" fillId="0" borderId="12" xfId="10" applyFont="1" applyBorder="1" applyAlignment="1">
      <alignment horizontal="right"/>
    </xf>
    <xf numFmtId="9" fontId="0" fillId="0" borderId="13" xfId="10" applyFont="1" applyBorder="1" applyAlignment="1">
      <alignment horizontal="right"/>
    </xf>
    <xf numFmtId="0" fontId="5" fillId="0" borderId="3" xfId="96" applyFont="1" applyBorder="1" applyAlignment="1">
      <alignment horizontal="center" vertical="center" wrapText="1"/>
    </xf>
    <xf numFmtId="7" fontId="5" fillId="0" borderId="0" xfId="32" applyNumberFormat="1" applyFont="1" applyBorder="1" applyAlignment="1">
      <alignment horizontal="center" vertical="center"/>
    </xf>
    <xf numFmtId="44" fontId="5" fillId="0" borderId="0" xfId="32" applyFont="1"/>
    <xf numFmtId="7" fontId="5" fillId="0" borderId="5" xfId="32" applyNumberFormat="1" applyFont="1" applyBorder="1" applyAlignment="1">
      <alignment horizontal="center" vertical="center"/>
    </xf>
    <xf numFmtId="0" fontId="44" fillId="0" borderId="1" xfId="0" applyFont="1" applyBorder="1" applyAlignment="1">
      <alignment horizontal="center" vertical="center"/>
    </xf>
    <xf numFmtId="0" fontId="91" fillId="0" borderId="0" xfId="0" applyFont="1"/>
    <xf numFmtId="0" fontId="95" fillId="0" borderId="0" xfId="0" applyFont="1"/>
    <xf numFmtId="0" fontId="77" fillId="0" borderId="1" xfId="0" applyFont="1" applyBorder="1" applyAlignment="1">
      <alignment horizontal="center" vertical="center" wrapText="1"/>
    </xf>
    <xf numFmtId="0" fontId="77" fillId="0" borderId="16" xfId="0" applyFont="1" applyBorder="1" applyAlignment="1">
      <alignment horizontal="center" vertical="center" wrapText="1"/>
    </xf>
    <xf numFmtId="0" fontId="77" fillId="0" borderId="15" xfId="0" applyFont="1" applyBorder="1" applyAlignment="1">
      <alignment horizontal="center" vertical="center" wrapText="1"/>
    </xf>
    <xf numFmtId="0" fontId="56" fillId="0" borderId="9" xfId="0" applyFont="1" applyBorder="1" applyAlignment="1">
      <alignment horizontal="center" vertical="center"/>
    </xf>
    <xf numFmtId="170" fontId="56" fillId="0" borderId="0" xfId="124" applyNumberFormat="1" applyFont="1" applyBorder="1" applyAlignment="1">
      <alignment horizontal="center" vertical="center"/>
    </xf>
    <xf numFmtId="44" fontId="56" fillId="0" borderId="13" xfId="127" applyFont="1" applyBorder="1" applyAlignment="1">
      <alignment horizontal="center" vertical="center"/>
    </xf>
    <xf numFmtId="0" fontId="56" fillId="0" borderId="7" xfId="0" applyFont="1" applyBorder="1" applyAlignment="1">
      <alignment horizontal="center" vertical="center"/>
    </xf>
    <xf numFmtId="0" fontId="56" fillId="0" borderId="5" xfId="0" applyFont="1" applyBorder="1" applyAlignment="1">
      <alignment horizontal="center" vertical="center"/>
    </xf>
    <xf numFmtId="170" fontId="56" fillId="0" borderId="5" xfId="124" applyNumberFormat="1" applyFont="1" applyBorder="1" applyAlignment="1">
      <alignment horizontal="center" vertical="center"/>
    </xf>
    <xf numFmtId="44" fontId="56" fillId="0" borderId="14" xfId="127" applyFont="1" applyBorder="1" applyAlignment="1">
      <alignment horizontal="center" vertical="center"/>
    </xf>
    <xf numFmtId="170" fontId="56" fillId="0" borderId="0" xfId="124" applyNumberFormat="1" applyFont="1" applyAlignment="1">
      <alignment horizontal="center" vertical="center"/>
    </xf>
    <xf numFmtId="170" fontId="77" fillId="0" borderId="0" xfId="124" applyNumberFormat="1" applyFont="1"/>
    <xf numFmtId="0" fontId="43" fillId="0" borderId="9" xfId="0" applyFont="1" applyBorder="1" applyAlignment="1">
      <alignment horizontal="center"/>
    </xf>
    <xf numFmtId="0" fontId="43" fillId="0" borderId="9" xfId="0" applyFont="1" applyBorder="1" applyAlignment="1">
      <alignment horizontal="center" wrapText="1"/>
    </xf>
    <xf numFmtId="0" fontId="43" fillId="0" borderId="7" xfId="0" applyFont="1" applyBorder="1" applyAlignment="1">
      <alignment horizontal="center"/>
    </xf>
    <xf numFmtId="0" fontId="83" fillId="0" borderId="20" xfId="0" applyFont="1" applyBorder="1" applyAlignment="1">
      <alignment horizontal="left" vertical="center" readingOrder="1"/>
    </xf>
    <xf numFmtId="43" fontId="0" fillId="0" borderId="0" xfId="124" applyFont="1" applyBorder="1"/>
    <xf numFmtId="43" fontId="0" fillId="0" borderId="5" xfId="124" applyFont="1" applyBorder="1"/>
    <xf numFmtId="0" fontId="43" fillId="0" borderId="0" xfId="127" applyNumberFormat="1" applyFont="1" applyBorder="1" applyAlignment="1">
      <alignment horizontal="center"/>
    </xf>
    <xf numFmtId="0" fontId="43" fillId="0" borderId="5" xfId="127" applyNumberFormat="1" applyFont="1" applyBorder="1" applyAlignment="1">
      <alignment horizontal="center"/>
    </xf>
    <xf numFmtId="170" fontId="43" fillId="0" borderId="0" xfId="124" applyNumberFormat="1" applyFont="1" applyAlignment="1">
      <alignment horizontal="center"/>
    </xf>
    <xf numFmtId="170" fontId="43" fillId="0" borderId="5" xfId="124" applyNumberFormat="1" applyFont="1" applyBorder="1" applyAlignment="1">
      <alignment horizontal="center"/>
    </xf>
    <xf numFmtId="44" fontId="43" fillId="0" borderId="0" xfId="127" applyFont="1" applyAlignment="1">
      <alignment horizontal="center"/>
    </xf>
    <xf numFmtId="44" fontId="43" fillId="0" borderId="10" xfId="127" applyFont="1" applyBorder="1" applyAlignment="1">
      <alignment horizontal="center"/>
    </xf>
    <xf numFmtId="44" fontId="43" fillId="0" borderId="8" xfId="127" applyFont="1" applyBorder="1" applyAlignment="1">
      <alignment horizontal="center"/>
    </xf>
    <xf numFmtId="0" fontId="44" fillId="0" borderId="1" xfId="4" applyFont="1" applyBorder="1" applyAlignment="1">
      <alignment horizontal="center" wrapText="1"/>
    </xf>
    <xf numFmtId="0" fontId="43" fillId="0" borderId="0" xfId="127" applyNumberFormat="1" applyFont="1" applyBorder="1" applyAlignment="1">
      <alignment horizontal="center" vertical="center"/>
    </xf>
    <xf numFmtId="0" fontId="43" fillId="0" borderId="5" xfId="127" applyNumberFormat="1" applyFont="1" applyBorder="1" applyAlignment="1">
      <alignment horizontal="center" vertical="center"/>
    </xf>
    <xf numFmtId="170" fontId="43" fillId="0" borderId="0" xfId="124" applyNumberFormat="1" applyFont="1" applyBorder="1" applyAlignment="1">
      <alignment horizontal="center"/>
    </xf>
    <xf numFmtId="170" fontId="43" fillId="0" borderId="0" xfId="124" applyNumberFormat="1" applyFont="1" applyBorder="1" applyAlignment="1">
      <alignment horizontal="center" vertical="center"/>
    </xf>
    <xf numFmtId="44" fontId="43" fillId="0" borderId="0" xfId="127" applyFont="1" applyAlignment="1">
      <alignment horizontal="center" vertical="center"/>
    </xf>
    <xf numFmtId="44" fontId="43" fillId="0" borderId="10" xfId="127" applyFont="1" applyBorder="1" applyAlignment="1">
      <alignment horizontal="center" vertical="center"/>
    </xf>
    <xf numFmtId="0" fontId="0" fillId="0" borderId="0" xfId="4" applyFont="1" applyAlignment="1">
      <alignment horizontal="center" vertical="center"/>
    </xf>
    <xf numFmtId="0" fontId="0" fillId="0" borderId="6" xfId="4" applyFont="1" applyBorder="1" applyAlignment="1">
      <alignment horizontal="center" vertical="center"/>
    </xf>
    <xf numFmtId="0" fontId="0" fillId="0" borderId="3" xfId="4" applyFont="1" applyBorder="1" applyAlignment="1">
      <alignment horizontal="center" vertical="center"/>
    </xf>
    <xf numFmtId="0" fontId="0" fillId="0" borderId="4" xfId="4" applyFont="1" applyBorder="1" applyAlignment="1">
      <alignment horizontal="center" vertical="center"/>
    </xf>
    <xf numFmtId="0" fontId="0" fillId="0" borderId="9" xfId="4" applyFont="1" applyBorder="1" applyAlignment="1">
      <alignment horizontal="center" vertical="center"/>
    </xf>
    <xf numFmtId="0" fontId="0" fillId="0" borderId="10" xfId="4" applyFont="1" applyBorder="1" applyAlignment="1">
      <alignment horizontal="center" vertical="center"/>
    </xf>
    <xf numFmtId="0" fontId="0" fillId="0" borderId="7" xfId="4" applyFont="1" applyBorder="1" applyAlignment="1">
      <alignment horizontal="center" vertical="center"/>
    </xf>
    <xf numFmtId="0" fontId="0" fillId="0" borderId="8" xfId="4" applyFont="1" applyBorder="1" applyAlignment="1">
      <alignment horizontal="center" vertical="center"/>
    </xf>
    <xf numFmtId="5" fontId="0" fillId="0" borderId="0" xfId="4" applyNumberFormat="1" applyFont="1" applyAlignment="1">
      <alignment horizontal="center"/>
    </xf>
    <xf numFmtId="5" fontId="0" fillId="0" borderId="10" xfId="4" applyNumberFormat="1" applyFont="1" applyBorder="1" applyAlignment="1">
      <alignment horizontal="center"/>
    </xf>
    <xf numFmtId="164" fontId="0" fillId="0" borderId="0" xfId="4" applyNumberFormat="1" applyFont="1"/>
    <xf numFmtId="165" fontId="0" fillId="0" borderId="0" xfId="34" applyNumberFormat="1" applyFont="1"/>
    <xf numFmtId="10" fontId="0" fillId="0" borderId="0" xfId="34" applyNumberFormat="1" applyFont="1"/>
    <xf numFmtId="5" fontId="0" fillId="0" borderId="5" xfId="4" applyNumberFormat="1" applyFont="1" applyBorder="1" applyAlignment="1">
      <alignment horizontal="center"/>
    </xf>
    <xf numFmtId="5" fontId="0" fillId="0" borderId="8" xfId="4" applyNumberFormat="1" applyFont="1" applyBorder="1" applyAlignment="1">
      <alignment horizontal="center"/>
    </xf>
    <xf numFmtId="0" fontId="1" fillId="0" borderId="0" xfId="142"/>
    <xf numFmtId="0" fontId="1" fillId="10" borderId="0" xfId="142" applyFill="1"/>
    <xf numFmtId="0" fontId="1" fillId="0" borderId="0" xfId="142" applyAlignment="1">
      <alignment horizontal="center" vertical="center" wrapText="1"/>
    </xf>
    <xf numFmtId="14" fontId="1" fillId="10" borderId="0" xfId="142" applyNumberFormat="1" applyFill="1"/>
    <xf numFmtId="14" fontId="1" fillId="0" borderId="0" xfId="142" applyNumberFormat="1"/>
    <xf numFmtId="164" fontId="1" fillId="0" borderId="0" xfId="142" applyNumberFormat="1"/>
    <xf numFmtId="175" fontId="1" fillId="0" borderId="0" xfId="142" applyNumberFormat="1"/>
    <xf numFmtId="164" fontId="1" fillId="10" borderId="0" xfId="142" applyNumberFormat="1" applyFill="1"/>
    <xf numFmtId="175" fontId="1" fillId="10" borderId="0" xfId="142" applyNumberFormat="1" applyFill="1"/>
    <xf numFmtId="0" fontId="109" fillId="0" borderId="0" xfId="12" applyFont="1" applyAlignment="1">
      <alignment horizontal="left" vertical="center"/>
    </xf>
    <xf numFmtId="0" fontId="109" fillId="10" borderId="0" xfId="12" applyFont="1" applyFill="1" applyAlignment="1">
      <alignment horizontal="left" vertical="center"/>
    </xf>
    <xf numFmtId="2" fontId="1" fillId="10" borderId="0" xfId="142" applyNumberFormat="1" applyFill="1"/>
    <xf numFmtId="0" fontId="110" fillId="10" borderId="65" xfId="142" applyFont="1" applyFill="1" applyBorder="1" applyAlignment="1">
      <alignment horizontal="centerContinuous"/>
    </xf>
    <xf numFmtId="0" fontId="110" fillId="10" borderId="66" xfId="142" applyFont="1" applyFill="1" applyBorder="1" applyAlignment="1">
      <alignment horizontal="centerContinuous"/>
    </xf>
    <xf numFmtId="14" fontId="110" fillId="10" borderId="66" xfId="142" applyNumberFormat="1" applyFont="1" applyFill="1" applyBorder="1" applyAlignment="1">
      <alignment horizontal="centerContinuous"/>
    </xf>
    <xf numFmtId="0" fontId="110" fillId="10" borderId="67" xfId="142" applyFont="1" applyFill="1" applyBorder="1" applyAlignment="1">
      <alignment horizontal="centerContinuous"/>
    </xf>
    <xf numFmtId="14" fontId="57" fillId="10" borderId="0" xfId="142" applyNumberFormat="1" applyFont="1" applyFill="1" applyAlignment="1">
      <alignment horizontal="centerContinuous"/>
    </xf>
    <xf numFmtId="0" fontId="1" fillId="10" borderId="0" xfId="142" applyFill="1" applyAlignment="1">
      <alignment horizontal="centerContinuous"/>
    </xf>
    <xf numFmtId="0" fontId="57" fillId="10" borderId="0" xfId="142" applyFont="1" applyFill="1" applyAlignment="1">
      <alignment horizontal="center" vertical="center" wrapText="1"/>
    </xf>
    <xf numFmtId="14" fontId="57" fillId="10" borderId="0" xfId="142" applyNumberFormat="1" applyFont="1" applyFill="1" applyAlignment="1">
      <alignment horizontal="center" vertical="center" wrapText="1"/>
    </xf>
    <xf numFmtId="0" fontId="57" fillId="0" borderId="1" xfId="142" applyFont="1" applyBorder="1" applyAlignment="1">
      <alignment horizontal="center" vertical="center" wrapText="1"/>
    </xf>
    <xf numFmtId="0" fontId="57" fillId="0" borderId="16" xfId="142" applyFont="1" applyBorder="1" applyAlignment="1">
      <alignment horizontal="center" vertical="center" wrapText="1"/>
    </xf>
    <xf numFmtId="14" fontId="57" fillId="0" borderId="16" xfId="142" applyNumberFormat="1" applyFont="1" applyBorder="1" applyAlignment="1">
      <alignment horizontal="center" vertical="center" wrapText="1"/>
    </xf>
    <xf numFmtId="164" fontId="57" fillId="0" borderId="16" xfId="142" applyNumberFormat="1" applyFont="1" applyBorder="1" applyAlignment="1">
      <alignment horizontal="center" vertical="center" wrapText="1"/>
    </xf>
    <xf numFmtId="175" fontId="57" fillId="0" borderId="16" xfId="142" applyNumberFormat="1" applyFont="1" applyBorder="1" applyAlignment="1">
      <alignment horizontal="center" vertical="center" wrapText="1"/>
    </xf>
    <xf numFmtId="164" fontId="57" fillId="0" borderId="2" xfId="142" applyNumberFormat="1" applyFont="1" applyBorder="1" applyAlignment="1">
      <alignment horizontal="center" vertical="center" wrapText="1"/>
    </xf>
    <xf numFmtId="164" fontId="111" fillId="10" borderId="0" xfId="142" applyNumberFormat="1" applyFont="1" applyFill="1" applyAlignment="1">
      <alignment horizontal="center" vertical="center"/>
    </xf>
    <xf numFmtId="14" fontId="111" fillId="10" borderId="0" xfId="142" applyNumberFormat="1" applyFont="1" applyFill="1" applyAlignment="1">
      <alignment horizontal="center" vertical="center"/>
    </xf>
    <xf numFmtId="9" fontId="111" fillId="10" borderId="0" xfId="142" applyNumberFormat="1" applyFont="1" applyFill="1" applyAlignment="1">
      <alignment horizontal="center" vertical="center"/>
    </xf>
    <xf numFmtId="0" fontId="112" fillId="0" borderId="0" xfId="12" applyFont="1"/>
    <xf numFmtId="3" fontId="112" fillId="0" borderId="0" xfId="12" applyNumberFormat="1" applyFont="1"/>
    <xf numFmtId="2" fontId="112" fillId="0" borderId="0" xfId="12" applyNumberFormat="1" applyFont="1"/>
    <xf numFmtId="9" fontId="113" fillId="0" borderId="0" xfId="34" applyFont="1"/>
    <xf numFmtId="3" fontId="113" fillId="0" borderId="0" xfId="34" applyNumberFormat="1" applyFont="1"/>
    <xf numFmtId="14" fontId="112" fillId="0" borderId="0" xfId="12" applyNumberFormat="1" applyFont="1"/>
    <xf numFmtId="173" fontId="112" fillId="0" borderId="0" xfId="12" applyNumberFormat="1" applyFont="1" applyAlignment="1">
      <alignment horizontal="right"/>
    </xf>
    <xf numFmtId="44" fontId="0" fillId="0" borderId="3" xfId="127" applyFont="1" applyBorder="1"/>
    <xf numFmtId="44" fontId="0" fillId="0" borderId="4" xfId="127" applyFont="1" applyBorder="1"/>
    <xf numFmtId="0" fontId="0" fillId="0" borderId="3" xfId="127" applyNumberFormat="1" applyFont="1" applyBorder="1"/>
    <xf numFmtId="0" fontId="0" fillId="0" borderId="0" xfId="127" applyNumberFormat="1" applyFont="1" applyBorder="1"/>
    <xf numFmtId="0" fontId="0" fillId="0" borderId="5" xfId="127" applyNumberFormat="1" applyFont="1" applyBorder="1"/>
    <xf numFmtId="0" fontId="0" fillId="13" borderId="0" xfId="0" applyFill="1"/>
    <xf numFmtId="0" fontId="112" fillId="13" borderId="0" xfId="12" applyFont="1" applyFill="1"/>
    <xf numFmtId="0" fontId="0" fillId="0" borderId="3" xfId="0" applyBorder="1" applyAlignment="1">
      <alignment horizontal="center"/>
    </xf>
    <xf numFmtId="0" fontId="0" fillId="0" borderId="4" xfId="0" applyBorder="1" applyAlignment="1">
      <alignment horizontal="center"/>
    </xf>
    <xf numFmtId="0" fontId="0" fillId="0" borderId="4" xfId="0" applyBorder="1"/>
    <xf numFmtId="165" fontId="0" fillId="0" borderId="3" xfId="10" applyNumberFormat="1" applyFont="1" applyBorder="1" applyAlignment="1">
      <alignment horizontal="center"/>
    </xf>
    <xf numFmtId="0" fontId="0" fillId="0" borderId="0" xfId="0" applyAlignment="1">
      <alignment horizontal="center"/>
    </xf>
    <xf numFmtId="165" fontId="0" fillId="0" borderId="0" xfId="10" applyNumberFormat="1" applyFont="1" applyBorder="1" applyAlignment="1">
      <alignment horizontal="center"/>
    </xf>
    <xf numFmtId="0" fontId="0" fillId="0" borderId="10" xfId="0" applyBorder="1" applyAlignment="1">
      <alignment horizontal="center"/>
    </xf>
    <xf numFmtId="0" fontId="0" fillId="0" borderId="5" xfId="0" applyBorder="1" applyAlignment="1">
      <alignment horizontal="center"/>
    </xf>
    <xf numFmtId="165" fontId="0" fillId="0" borderId="5" xfId="10" applyNumberFormat="1" applyFont="1" applyBorder="1" applyAlignment="1">
      <alignment horizontal="center"/>
    </xf>
    <xf numFmtId="0" fontId="0" fillId="0" borderId="8" xfId="0" applyBorder="1" applyAlignment="1">
      <alignment horizontal="center"/>
    </xf>
    <xf numFmtId="2" fontId="43" fillId="0" borderId="9" xfId="0" applyNumberFormat="1" applyFont="1" applyBorder="1" applyAlignment="1">
      <alignment horizontal="center"/>
    </xf>
    <xf numFmtId="2" fontId="43" fillId="0" borderId="0" xfId="0" applyNumberFormat="1" applyFont="1" applyAlignment="1">
      <alignment horizontal="center"/>
    </xf>
    <xf numFmtId="2" fontId="43" fillId="0" borderId="10" xfId="0" applyNumberFormat="1" applyFont="1" applyBorder="1" applyAlignment="1">
      <alignment horizontal="center"/>
    </xf>
    <xf numFmtId="0" fontId="47" fillId="0" borderId="0" xfId="0" applyFont="1" applyAlignment="1">
      <alignment horizontal="right"/>
    </xf>
    <xf numFmtId="0" fontId="70" fillId="0" borderId="20" xfId="0" applyFont="1" applyBorder="1" applyAlignment="1">
      <alignment horizontal="left" wrapText="1"/>
    </xf>
    <xf numFmtId="0" fontId="70" fillId="0" borderId="0" xfId="0" applyFont="1" applyAlignment="1">
      <alignment horizontal="left" wrapText="1"/>
    </xf>
    <xf numFmtId="0" fontId="70" fillId="0" borderId="21" xfId="0" applyFont="1" applyBorder="1" applyAlignment="1">
      <alignment horizontal="left" wrapText="1"/>
    </xf>
    <xf numFmtId="0" fontId="69" fillId="0" borderId="20" xfId="0" applyFont="1" applyBorder="1" applyAlignment="1">
      <alignment horizontal="left" vertical="center" wrapText="1" readingOrder="1"/>
    </xf>
    <xf numFmtId="0" fontId="69" fillId="0" borderId="0" xfId="0" applyFont="1" applyAlignment="1">
      <alignment horizontal="left" vertical="center" wrapText="1" readingOrder="1"/>
    </xf>
    <xf numFmtId="0" fontId="69" fillId="0" borderId="21" xfId="0" applyFont="1" applyBorder="1" applyAlignment="1">
      <alignment horizontal="left" vertical="center" wrapText="1" readingOrder="1"/>
    </xf>
    <xf numFmtId="0" fontId="74" fillId="0" borderId="20" xfId="0" applyFont="1" applyBorder="1" applyAlignment="1">
      <alignment horizontal="left" vertical="top" wrapText="1" readingOrder="1"/>
    </xf>
    <xf numFmtId="0" fontId="74" fillId="0" borderId="0" xfId="0" applyFont="1" applyAlignment="1">
      <alignment horizontal="left" vertical="top" wrapText="1" readingOrder="1"/>
    </xf>
    <xf numFmtId="0" fontId="74" fillId="0" borderId="21" xfId="0" applyFont="1" applyBorder="1" applyAlignment="1">
      <alignment horizontal="left" vertical="top" wrapText="1" readingOrder="1"/>
    </xf>
    <xf numFmtId="0" fontId="69" fillId="0" borderId="20" xfId="0" applyFont="1" applyBorder="1" applyAlignment="1">
      <alignment horizontal="left" vertical="top" wrapText="1" readingOrder="1"/>
    </xf>
    <xf numFmtId="0" fontId="69" fillId="0" borderId="0" xfId="0" applyFont="1" applyAlignment="1">
      <alignment horizontal="left" vertical="top" wrapText="1" readingOrder="1"/>
    </xf>
    <xf numFmtId="0" fontId="69" fillId="0" borderId="21" xfId="0" applyFont="1" applyBorder="1" applyAlignment="1">
      <alignment horizontal="left" vertical="top" wrapText="1" readingOrder="1"/>
    </xf>
    <xf numFmtId="0" fontId="43" fillId="0" borderId="7" xfId="4" applyBorder="1" applyAlignment="1">
      <alignment horizontal="center"/>
    </xf>
    <xf numFmtId="0" fontId="43" fillId="0" borderId="5" xfId="4" applyBorder="1" applyAlignment="1">
      <alignment horizontal="center"/>
    </xf>
    <xf numFmtId="0" fontId="106" fillId="7" borderId="80" xfId="12" applyFont="1" applyFill="1" applyBorder="1" applyAlignment="1">
      <alignment horizontal="center"/>
    </xf>
    <xf numFmtId="0" fontId="106" fillId="7" borderId="81" xfId="12" applyFont="1" applyFill="1" applyBorder="1" applyAlignment="1">
      <alignment horizontal="center"/>
    </xf>
    <xf numFmtId="0" fontId="79" fillId="4" borderId="25" xfId="0" applyFont="1" applyFill="1" applyBorder="1" applyAlignment="1">
      <alignment horizontal="center" vertical="center"/>
    </xf>
    <xf numFmtId="0" fontId="79" fillId="4" borderId="26" xfId="0" applyFont="1" applyFill="1" applyBorder="1" applyAlignment="1">
      <alignment horizontal="center" vertical="center"/>
    </xf>
    <xf numFmtId="0" fontId="79" fillId="4" borderId="27" xfId="0" applyFont="1" applyFill="1" applyBorder="1" applyAlignment="1">
      <alignment horizontal="center" vertical="center"/>
    </xf>
    <xf numFmtId="0" fontId="79" fillId="4" borderId="30" xfId="0" applyFont="1" applyFill="1" applyBorder="1" applyAlignment="1">
      <alignment horizontal="center" vertical="center" wrapText="1"/>
    </xf>
    <xf numFmtId="0" fontId="79" fillId="4" borderId="28" xfId="0" applyFont="1" applyFill="1" applyBorder="1" applyAlignment="1">
      <alignment horizontal="center" vertical="center" wrapText="1"/>
    </xf>
    <xf numFmtId="0" fontId="79" fillId="4" borderId="31" xfId="0" applyFont="1" applyFill="1" applyBorder="1" applyAlignment="1">
      <alignment horizontal="center" vertical="center" wrapText="1"/>
    </xf>
    <xf numFmtId="0" fontId="79" fillId="4" borderId="29" xfId="0" applyFont="1" applyFill="1" applyBorder="1" applyAlignment="1">
      <alignment horizontal="center" vertical="center" wrapText="1"/>
    </xf>
    <xf numFmtId="0" fontId="79" fillId="4" borderId="25" xfId="0" applyFont="1" applyFill="1" applyBorder="1" applyAlignment="1">
      <alignment horizontal="center" vertical="center" wrapText="1"/>
    </xf>
    <xf numFmtId="0" fontId="79" fillId="4" borderId="27" xfId="0" applyFont="1" applyFill="1" applyBorder="1" applyAlignment="1">
      <alignment horizontal="center" vertical="center" wrapText="1"/>
    </xf>
    <xf numFmtId="0" fontId="43" fillId="8" borderId="1" xfId="0" applyFont="1" applyFill="1" applyBorder="1" applyAlignment="1">
      <alignment horizontal="left" wrapText="1"/>
    </xf>
    <xf numFmtId="0" fontId="43" fillId="8" borderId="16" xfId="0" applyFont="1" applyFill="1" applyBorder="1" applyAlignment="1">
      <alignment horizontal="left" wrapText="1"/>
    </xf>
    <xf numFmtId="0" fontId="43" fillId="8" borderId="2" xfId="0" applyFont="1" applyFill="1" applyBorder="1" applyAlignment="1">
      <alignment horizontal="left" wrapText="1"/>
    </xf>
    <xf numFmtId="0" fontId="44" fillId="0" borderId="2" xfId="0" applyFont="1" applyBorder="1" applyAlignment="1">
      <alignment horizontal="center"/>
    </xf>
    <xf numFmtId="0" fontId="44" fillId="0" borderId="15" xfId="0" applyFont="1" applyBorder="1" applyAlignment="1">
      <alignment horizontal="center"/>
    </xf>
    <xf numFmtId="0" fontId="56" fillId="0" borderId="55" xfId="82" applyFont="1" applyBorder="1" applyAlignment="1">
      <alignment horizontal="center"/>
    </xf>
    <xf numFmtId="0" fontId="56" fillId="0" borderId="39" xfId="82" applyFont="1" applyBorder="1" applyAlignment="1">
      <alignment horizontal="center"/>
    </xf>
    <xf numFmtId="0" fontId="56" fillId="0" borderId="41" xfId="82" applyFont="1" applyBorder="1" applyAlignment="1">
      <alignment horizontal="center"/>
    </xf>
    <xf numFmtId="0" fontId="56" fillId="0" borderId="40" xfId="82" applyFont="1" applyBorder="1" applyAlignment="1">
      <alignment horizontal="center"/>
    </xf>
    <xf numFmtId="0" fontId="56" fillId="0" borderId="44" xfId="82" applyFont="1" applyBorder="1" applyAlignment="1">
      <alignment horizontal="center"/>
    </xf>
    <xf numFmtId="0" fontId="56" fillId="0" borderId="34" xfId="82" applyFont="1" applyBorder="1" applyAlignment="1">
      <alignment horizontal="center"/>
    </xf>
    <xf numFmtId="0" fontId="56" fillId="2" borderId="32" xfId="115" applyFont="1" applyFill="1" applyBorder="1" applyAlignment="1">
      <alignment horizontal="center" vertical="center" wrapText="1"/>
    </xf>
    <xf numFmtId="0" fontId="56" fillId="2" borderId="45" xfId="115" applyFont="1" applyFill="1" applyBorder="1" applyAlignment="1">
      <alignment horizontal="center" vertical="center" wrapText="1"/>
    </xf>
    <xf numFmtId="0" fontId="77" fillId="2" borderId="33" xfId="115" applyFont="1" applyFill="1" applyBorder="1" applyAlignment="1">
      <alignment horizontal="center" vertical="center" wrapText="1"/>
    </xf>
    <xf numFmtId="0" fontId="77" fillId="2" borderId="44" xfId="115" applyFont="1" applyFill="1" applyBorder="1" applyAlignment="1">
      <alignment horizontal="center" vertical="center" wrapText="1"/>
    </xf>
    <xf numFmtId="0" fontId="77" fillId="2" borderId="34" xfId="115" applyFont="1" applyFill="1" applyBorder="1" applyAlignment="1">
      <alignment horizontal="center" vertical="center" wrapText="1"/>
    </xf>
    <xf numFmtId="0" fontId="56" fillId="0" borderId="55" xfId="115" applyFont="1" applyBorder="1" applyAlignment="1">
      <alignment horizontal="center"/>
    </xf>
    <xf numFmtId="0" fontId="56" fillId="0" borderId="39" xfId="115" applyFont="1" applyBorder="1" applyAlignment="1">
      <alignment horizontal="center"/>
    </xf>
    <xf numFmtId="0" fontId="56" fillId="0" borderId="41" xfId="115" applyFont="1" applyBorder="1" applyAlignment="1">
      <alignment horizontal="center"/>
    </xf>
    <xf numFmtId="0" fontId="56" fillId="0" borderId="40" xfId="115" applyFont="1" applyBorder="1" applyAlignment="1">
      <alignment horizontal="center"/>
    </xf>
    <xf numFmtId="0" fontId="44" fillId="0" borderId="39" xfId="0" applyFont="1" applyBorder="1" applyAlignment="1">
      <alignment horizontal="center"/>
    </xf>
    <xf numFmtId="0" fontId="44" fillId="0" borderId="44" xfId="0" applyFont="1" applyBorder="1" applyAlignment="1">
      <alignment horizontal="center"/>
    </xf>
    <xf numFmtId="0" fontId="44" fillId="0" borderId="34" xfId="0" applyFont="1" applyBorder="1" applyAlignment="1">
      <alignment horizontal="center"/>
    </xf>
    <xf numFmtId="0" fontId="77" fillId="2" borderId="33" xfId="130" applyFont="1" applyFill="1" applyBorder="1" applyAlignment="1">
      <alignment horizontal="center" vertical="center" wrapText="1"/>
    </xf>
    <xf numFmtId="0" fontId="77" fillId="2" borderId="44" xfId="130" applyFont="1" applyFill="1" applyBorder="1" applyAlignment="1">
      <alignment horizontal="center" vertical="center" wrapText="1"/>
    </xf>
    <xf numFmtId="0" fontId="77" fillId="2" borderId="34" xfId="130" applyFont="1" applyFill="1" applyBorder="1" applyAlignment="1">
      <alignment horizontal="center" vertical="center" wrapText="1"/>
    </xf>
    <xf numFmtId="0" fontId="56" fillId="2" borderId="32" xfId="130" applyFont="1" applyFill="1" applyBorder="1" applyAlignment="1">
      <alignment horizontal="center" vertical="center" wrapText="1"/>
    </xf>
    <xf numFmtId="0" fontId="56" fillId="2" borderId="45" xfId="130" applyFont="1" applyFill="1" applyBorder="1" applyAlignment="1">
      <alignment horizontal="center" vertical="center" wrapText="1"/>
    </xf>
    <xf numFmtId="0" fontId="56" fillId="0" borderId="12" xfId="82" applyFont="1" applyBorder="1" applyAlignment="1">
      <alignment horizontal="center" wrapText="1"/>
    </xf>
    <xf numFmtId="0" fontId="56" fillId="0" borderId="14" xfId="82" applyFont="1" applyBorder="1" applyAlignment="1">
      <alignment horizontal="center" wrapText="1"/>
    </xf>
    <xf numFmtId="0" fontId="77" fillId="0" borderId="7" xfId="82" applyFont="1" applyBorder="1" applyAlignment="1">
      <alignment horizontal="center"/>
    </xf>
    <xf numFmtId="0" fontId="77" fillId="0" borderId="5" xfId="82" applyFont="1" applyBorder="1" applyAlignment="1">
      <alignment horizontal="center"/>
    </xf>
    <xf numFmtId="0" fontId="77" fillId="0" borderId="46" xfId="82" applyFont="1" applyBorder="1" applyAlignment="1">
      <alignment horizontal="center"/>
    </xf>
    <xf numFmtId="0" fontId="77" fillId="0" borderId="58" xfId="82" applyFont="1" applyBorder="1" applyAlignment="1">
      <alignment horizontal="center"/>
    </xf>
    <xf numFmtId="0" fontId="77" fillId="0" borderId="65" xfId="82" applyFont="1" applyBorder="1" applyAlignment="1">
      <alignment horizontal="center"/>
    </xf>
    <xf numFmtId="0" fontId="77" fillId="0" borderId="66" xfId="82" applyFont="1" applyBorder="1" applyAlignment="1">
      <alignment horizontal="center"/>
    </xf>
    <xf numFmtId="0" fontId="77" fillId="0" borderId="67" xfId="82" applyFont="1" applyBorder="1" applyAlignment="1">
      <alignment horizontal="center"/>
    </xf>
    <xf numFmtId="0" fontId="77" fillId="0" borderId="44" xfId="93" applyFont="1" applyBorder="1" applyAlignment="1">
      <alignment horizontal="center"/>
    </xf>
    <xf numFmtId="0" fontId="77" fillId="0" borderId="34" xfId="93" applyFont="1" applyBorder="1" applyAlignment="1">
      <alignment horizontal="center"/>
    </xf>
    <xf numFmtId="0" fontId="77" fillId="0" borderId="1" xfId="113" applyFont="1" applyBorder="1" applyAlignment="1">
      <alignment horizontal="center"/>
    </xf>
    <xf numFmtId="0" fontId="77" fillId="0" borderId="16" xfId="113" applyFont="1" applyBorder="1" applyAlignment="1">
      <alignment horizontal="center"/>
    </xf>
    <xf numFmtId="0" fontId="77" fillId="0" borderId="2" xfId="113" applyFont="1" applyBorder="1" applyAlignment="1">
      <alignment horizontal="center"/>
    </xf>
    <xf numFmtId="0" fontId="77" fillId="0" borderId="6" xfId="93" applyFont="1" applyBorder="1" applyAlignment="1">
      <alignment horizontal="center"/>
    </xf>
    <xf numFmtId="0" fontId="77" fillId="0" borderId="3" xfId="93" applyFont="1" applyBorder="1" applyAlignment="1">
      <alignment horizontal="center"/>
    </xf>
    <xf numFmtId="0" fontId="77" fillId="0" borderId="4" xfId="93" applyFont="1" applyBorder="1" applyAlignment="1">
      <alignment horizontal="center"/>
    </xf>
    <xf numFmtId="0" fontId="77" fillId="0" borderId="15" xfId="0" applyFont="1" applyBorder="1" applyAlignment="1">
      <alignment horizontal="center"/>
    </xf>
    <xf numFmtId="0" fontId="77" fillId="0" borderId="55" xfId="82" applyFont="1" applyBorder="1" applyAlignment="1">
      <alignment horizontal="center"/>
    </xf>
    <xf numFmtId="0" fontId="77" fillId="0" borderId="39" xfId="82" applyFont="1" applyBorder="1" applyAlignment="1">
      <alignment horizontal="center"/>
    </xf>
    <xf numFmtId="0" fontId="77" fillId="0" borderId="41" xfId="82" applyFont="1" applyBorder="1" applyAlignment="1">
      <alignment horizontal="center"/>
    </xf>
    <xf numFmtId="0" fontId="77" fillId="0" borderId="33" xfId="82" applyFont="1" applyBorder="1" applyAlignment="1">
      <alignment horizontal="center"/>
    </xf>
    <xf numFmtId="0" fontId="77" fillId="0" borderId="44" xfId="82" applyFont="1" applyBorder="1" applyAlignment="1">
      <alignment horizontal="center"/>
    </xf>
    <xf numFmtId="0" fontId="77" fillId="0" borderId="34" xfId="82" applyFont="1" applyBorder="1" applyAlignment="1">
      <alignment horizontal="center"/>
    </xf>
    <xf numFmtId="0" fontId="77" fillId="0" borderId="33" xfId="93" applyFont="1" applyBorder="1" applyAlignment="1">
      <alignment horizontal="center"/>
    </xf>
    <xf numFmtId="0" fontId="77" fillId="0" borderId="74" xfId="93" applyFont="1" applyBorder="1" applyAlignment="1">
      <alignment horizontal="center"/>
    </xf>
    <xf numFmtId="0" fontId="77" fillId="0" borderId="75" xfId="93" applyFont="1" applyBorder="1" applyAlignment="1">
      <alignment horizontal="center"/>
    </xf>
    <xf numFmtId="0" fontId="44" fillId="0" borderId="1" xfId="0" applyFont="1" applyBorder="1" applyAlignment="1">
      <alignment horizontal="center" vertical="center"/>
    </xf>
    <xf numFmtId="0" fontId="44" fillId="0" borderId="16" xfId="0" applyFont="1" applyBorder="1" applyAlignment="1">
      <alignment horizontal="center" vertical="center"/>
    </xf>
    <xf numFmtId="0" fontId="44" fillId="0" borderId="2" xfId="0" applyFont="1" applyBorder="1" applyAlignment="1">
      <alignment horizontal="center" vertical="center"/>
    </xf>
    <xf numFmtId="0" fontId="44" fillId="0" borderId="1" xfId="0" applyFont="1" applyBorder="1" applyAlignment="1">
      <alignment horizontal="center"/>
    </xf>
    <xf numFmtId="0" fontId="44" fillId="0" borderId="16" xfId="0" applyFont="1" applyBorder="1" applyAlignment="1">
      <alignment horizontal="center"/>
    </xf>
    <xf numFmtId="0" fontId="77" fillId="0" borderId="40" xfId="82" applyFont="1" applyBorder="1" applyAlignment="1">
      <alignment horizontal="center"/>
    </xf>
    <xf numFmtId="0" fontId="18" fillId="0" borderId="0" xfId="96" applyAlignment="1">
      <alignment horizontal="center"/>
    </xf>
    <xf numFmtId="0" fontId="47" fillId="0" borderId="0" xfId="12" applyFont="1" applyAlignment="1">
      <alignment horizontal="left" vertical="center" wrapText="1"/>
    </xf>
    <xf numFmtId="0" fontId="43" fillId="0" borderId="1" xfId="4" applyBorder="1" applyAlignment="1">
      <alignment horizontal="center" vertical="center"/>
    </xf>
    <xf numFmtId="0" fontId="43" fillId="0" borderId="16" xfId="4" applyBorder="1" applyAlignment="1">
      <alignment horizontal="center" vertical="center"/>
    </xf>
    <xf numFmtId="0" fontId="43" fillId="0" borderId="2" xfId="4" applyBorder="1" applyAlignment="1">
      <alignment horizontal="center" vertical="center"/>
    </xf>
    <xf numFmtId="0" fontId="44" fillId="0" borderId="12" xfId="4" applyFont="1" applyBorder="1" applyAlignment="1">
      <alignment horizontal="center" wrapText="1"/>
    </xf>
    <xf numFmtId="0" fontId="44" fillId="0" borderId="47" xfId="4" applyFont="1" applyBorder="1" applyAlignment="1">
      <alignment horizontal="center" wrapText="1"/>
    </xf>
    <xf numFmtId="0" fontId="44" fillId="0" borderId="15" xfId="4" applyFont="1" applyBorder="1" applyAlignment="1">
      <alignment horizontal="center" vertical="center" wrapText="1"/>
    </xf>
    <xf numFmtId="0" fontId="44" fillId="0" borderId="15" xfId="4" applyFont="1" applyBorder="1" applyAlignment="1">
      <alignment horizontal="center" vertical="center"/>
    </xf>
    <xf numFmtId="0" fontId="44" fillId="0" borderId="12" xfId="0" applyFont="1" applyBorder="1" applyAlignment="1">
      <alignment horizontal="center" vertical="center" wrapText="1"/>
    </xf>
    <xf numFmtId="0" fontId="44" fillId="0" borderId="14" xfId="0" applyFont="1" applyBorder="1" applyAlignment="1">
      <alignment horizontal="center" vertical="center" wrapText="1"/>
    </xf>
    <xf numFmtId="0" fontId="44" fillId="0" borderId="6" xfId="0" applyFont="1" applyBorder="1" applyAlignment="1">
      <alignment horizontal="center" vertical="center" wrapText="1"/>
    </xf>
    <xf numFmtId="0" fontId="44" fillId="0" borderId="7" xfId="0" applyFont="1" applyBorder="1" applyAlignment="1">
      <alignment horizontal="center" vertical="center" wrapText="1"/>
    </xf>
    <xf numFmtId="0" fontId="44" fillId="0" borderId="1" xfId="4" applyFont="1" applyBorder="1" applyAlignment="1">
      <alignment horizontal="center" vertical="center" wrapText="1"/>
    </xf>
    <xf numFmtId="0" fontId="44" fillId="0" borderId="16" xfId="4" applyFont="1" applyBorder="1" applyAlignment="1">
      <alignment horizontal="center" vertical="center" wrapText="1"/>
    </xf>
    <xf numFmtId="0" fontId="44" fillId="0" borderId="2" xfId="4" applyFont="1" applyBorder="1" applyAlignment="1">
      <alignment horizontal="center" vertical="center" wrapText="1"/>
    </xf>
    <xf numFmtId="0" fontId="44" fillId="0" borderId="15" xfId="0" applyFont="1" applyBorder="1" applyAlignment="1">
      <alignment horizontal="center" wrapText="1"/>
    </xf>
    <xf numFmtId="0" fontId="44" fillId="0" borderId="13" xfId="0" applyFont="1" applyBorder="1" applyAlignment="1">
      <alignment horizontal="center" vertical="center" wrapText="1"/>
    </xf>
    <xf numFmtId="0" fontId="44" fillId="0" borderId="12" xfId="4" applyFont="1" applyBorder="1" applyAlignment="1">
      <alignment horizontal="center" vertical="center" wrapText="1"/>
    </xf>
    <xf numFmtId="0" fontId="44" fillId="0" borderId="13" xfId="4" applyFont="1" applyBorder="1" applyAlignment="1">
      <alignment horizontal="center" vertical="center" wrapText="1"/>
    </xf>
    <xf numFmtId="0" fontId="44" fillId="0" borderId="14" xfId="4" applyFont="1" applyBorder="1" applyAlignment="1">
      <alignment horizontal="center" vertical="center" wrapText="1"/>
    </xf>
    <xf numFmtId="0" fontId="44" fillId="0" borderId="12" xfId="4" applyFont="1" applyBorder="1" applyAlignment="1">
      <alignment horizontal="center" vertical="center"/>
    </xf>
    <xf numFmtId="0" fontId="44" fillId="0" borderId="13" xfId="4" applyFont="1" applyBorder="1" applyAlignment="1">
      <alignment horizontal="center" vertical="center"/>
    </xf>
    <xf numFmtId="0" fontId="44" fillId="0" borderId="14" xfId="4" applyFont="1" applyBorder="1" applyAlignment="1">
      <alignment horizontal="center" vertical="center"/>
    </xf>
    <xf numFmtId="0" fontId="44" fillId="0" borderId="9" xfId="0" applyFont="1" applyBorder="1" applyAlignment="1">
      <alignment horizontal="center" vertical="center" wrapText="1"/>
    </xf>
    <xf numFmtId="0" fontId="44" fillId="0" borderId="6" xfId="4" applyFont="1" applyBorder="1" applyAlignment="1">
      <alignment horizontal="center" wrapText="1"/>
    </xf>
    <xf numFmtId="0" fontId="44" fillId="0" borderId="13" xfId="4" applyFont="1" applyBorder="1" applyAlignment="1">
      <alignment horizontal="center" wrapText="1"/>
    </xf>
    <xf numFmtId="0" fontId="47" fillId="0" borderId="1" xfId="0" applyFont="1" applyBorder="1" applyAlignment="1">
      <alignment horizontal="center"/>
    </xf>
    <xf numFmtId="0" fontId="47" fillId="0" borderId="16" xfId="0" applyFont="1" applyBorder="1" applyAlignment="1">
      <alignment horizontal="center"/>
    </xf>
    <xf numFmtId="0" fontId="47" fillId="0" borderId="2" xfId="0" applyFont="1" applyBorder="1" applyAlignment="1">
      <alignment horizontal="center"/>
    </xf>
    <xf numFmtId="0" fontId="44" fillId="0" borderId="6" xfId="0" applyFont="1" applyBorder="1" applyAlignment="1">
      <alignment horizontal="center" wrapText="1"/>
    </xf>
    <xf numFmtId="0" fontId="44" fillId="0" borderId="7" xfId="0" applyFont="1" applyBorder="1" applyAlignment="1">
      <alignment horizontal="center" wrapText="1"/>
    </xf>
    <xf numFmtId="0" fontId="44" fillId="0" borderId="3" xfId="0" applyFont="1" applyBorder="1" applyAlignment="1">
      <alignment horizontal="center" wrapText="1"/>
    </xf>
    <xf numFmtId="0" fontId="44" fillId="0" borderId="5" xfId="0" applyFont="1" applyBorder="1" applyAlignment="1">
      <alignment horizontal="center" wrapText="1"/>
    </xf>
    <xf numFmtId="0" fontId="44" fillId="0" borderId="4" xfId="0" applyFont="1" applyBorder="1" applyAlignment="1">
      <alignment horizontal="center" wrapText="1"/>
    </xf>
    <xf numFmtId="0" fontId="44" fillId="0" borderId="8" xfId="0" applyFont="1" applyBorder="1" applyAlignment="1">
      <alignment horizontal="center" wrapText="1"/>
    </xf>
    <xf numFmtId="0" fontId="47" fillId="0" borderId="3" xfId="0" applyFont="1" applyBorder="1" applyAlignment="1">
      <alignment horizontal="center"/>
    </xf>
    <xf numFmtId="0" fontId="47" fillId="0" borderId="4" xfId="0" applyFont="1" applyBorder="1" applyAlignment="1">
      <alignment horizontal="center"/>
    </xf>
    <xf numFmtId="0" fontId="44" fillId="0" borderId="9" xfId="4" applyFont="1" applyBorder="1" applyAlignment="1">
      <alignment horizontal="center" wrapText="1"/>
    </xf>
    <xf numFmtId="0" fontId="44" fillId="0" borderId="7" xfId="4" applyFont="1" applyBorder="1" applyAlignment="1">
      <alignment horizontal="center" wrapText="1"/>
    </xf>
    <xf numFmtId="0" fontId="44" fillId="0" borderId="6" xfId="0" applyFont="1" applyBorder="1" applyAlignment="1">
      <alignment horizontal="center"/>
    </xf>
    <xf numFmtId="0" fontId="44" fillId="0" borderId="9" xfId="0" applyFont="1" applyBorder="1" applyAlignment="1">
      <alignment horizontal="center"/>
    </xf>
    <xf numFmtId="0" fontId="44" fillId="0" borderId="12" xfId="0" applyFont="1" applyBorder="1" applyAlignment="1">
      <alignment horizontal="center"/>
    </xf>
    <xf numFmtId="0" fontId="44" fillId="0" borderId="14" xfId="0" applyFont="1" applyBorder="1" applyAlignment="1">
      <alignment horizontal="center"/>
    </xf>
    <xf numFmtId="0" fontId="107" fillId="0" borderId="15" xfId="4" applyFont="1" applyBorder="1" applyAlignment="1">
      <alignment horizontal="center" wrapText="1"/>
    </xf>
    <xf numFmtId="0" fontId="43" fillId="0" borderId="12" xfId="4" applyBorder="1" applyAlignment="1">
      <alignment horizontal="center" vertical="center" wrapText="1"/>
    </xf>
    <xf numFmtId="0" fontId="43" fillId="0" borderId="13" xfId="4" applyBorder="1" applyAlignment="1">
      <alignment horizontal="center" vertical="center" wrapText="1"/>
    </xf>
    <xf numFmtId="0" fontId="43" fillId="0" borderId="14" xfId="4" applyBorder="1" applyAlignment="1">
      <alignment horizontal="center" vertical="center" wrapText="1"/>
    </xf>
    <xf numFmtId="0" fontId="44" fillId="0" borderId="1" xfId="4" applyFont="1" applyBorder="1" applyAlignment="1">
      <alignment horizontal="center"/>
    </xf>
    <xf numFmtId="0" fontId="44" fillId="0" borderId="16" xfId="4" applyFont="1" applyBorder="1" applyAlignment="1">
      <alignment horizontal="center"/>
    </xf>
    <xf numFmtId="0" fontId="44" fillId="0" borderId="2" xfId="4" applyFont="1" applyBorder="1" applyAlignment="1">
      <alignment horizontal="center"/>
    </xf>
    <xf numFmtId="0" fontId="47" fillId="0" borderId="0" xfId="12" applyFont="1" applyAlignment="1">
      <alignment horizontal="left" wrapText="1"/>
    </xf>
    <xf numFmtId="0" fontId="44" fillId="0" borderId="4" xfId="0" applyFont="1" applyBorder="1" applyAlignment="1">
      <alignment horizontal="center"/>
    </xf>
    <xf numFmtId="0" fontId="43" fillId="0" borderId="9" xfId="0" applyFont="1" applyBorder="1" applyAlignment="1">
      <alignment horizontal="center" vertical="center" wrapText="1"/>
    </xf>
    <xf numFmtId="0" fontId="0" fillId="0" borderId="9" xfId="0" applyBorder="1" applyAlignment="1">
      <alignment horizontal="center" vertical="center" wrapText="1"/>
    </xf>
    <xf numFmtId="0" fontId="0" fillId="0" borderId="7" xfId="0" applyBorder="1" applyAlignment="1">
      <alignment horizontal="center" vertical="center" wrapText="1"/>
    </xf>
    <xf numFmtId="0" fontId="43" fillId="0" borderId="3" xfId="0" applyFont="1" applyBorder="1" applyAlignment="1">
      <alignment horizontal="center"/>
    </xf>
    <xf numFmtId="0" fontId="0" fillId="0" borderId="3" xfId="0" applyBorder="1" applyAlignment="1">
      <alignment horizontal="center"/>
    </xf>
    <xf numFmtId="0" fontId="0" fillId="0" borderId="4" xfId="0" applyBorder="1" applyAlignment="1">
      <alignment horizontal="center"/>
    </xf>
    <xf numFmtId="0" fontId="44" fillId="0" borderId="1" xfId="0" applyFont="1" applyBorder="1" applyAlignment="1">
      <alignment horizontal="center" vertical="center" wrapText="1"/>
    </xf>
    <xf numFmtId="0" fontId="44" fillId="0" borderId="16" xfId="0" applyFont="1" applyBorder="1" applyAlignment="1">
      <alignment horizontal="center" vertical="center" wrapText="1"/>
    </xf>
    <xf numFmtId="0" fontId="44" fillId="0" borderId="2" xfId="0" applyFont="1" applyBorder="1" applyAlignment="1">
      <alignment horizontal="center" vertical="center" wrapText="1"/>
    </xf>
    <xf numFmtId="0" fontId="0" fillId="12" borderId="5" xfId="0" applyFill="1" applyBorder="1" applyAlignment="1">
      <alignment horizontal="center"/>
    </xf>
    <xf numFmtId="0" fontId="0" fillId="11" borderId="5" xfId="0" applyFill="1" applyBorder="1" applyAlignment="1">
      <alignment horizontal="center"/>
    </xf>
    <xf numFmtId="0" fontId="43" fillId="0" borderId="14" xfId="4" applyBorder="1" applyAlignment="1">
      <alignment horizontal="center"/>
    </xf>
    <xf numFmtId="0" fontId="43" fillId="0" borderId="12" xfId="4" applyBorder="1" applyAlignment="1">
      <alignment horizontal="center"/>
    </xf>
    <xf numFmtId="0" fontId="43" fillId="0" borderId="6" xfId="12" applyBorder="1" applyAlignment="1">
      <alignment horizontal="center" vertical="center"/>
    </xf>
    <xf numFmtId="0" fontId="43" fillId="0" borderId="3" xfId="12" applyBorder="1" applyAlignment="1">
      <alignment horizontal="center" vertical="center"/>
    </xf>
    <xf numFmtId="0" fontId="43" fillId="0" borderId="70" xfId="12" applyBorder="1" applyAlignment="1">
      <alignment horizontal="center" vertical="center"/>
    </xf>
    <xf numFmtId="0" fontId="43" fillId="0" borderId="7" xfId="12" applyBorder="1" applyAlignment="1">
      <alignment horizontal="center" vertical="center"/>
    </xf>
    <xf numFmtId="0" fontId="43" fillId="0" borderId="5" xfId="12" applyBorder="1" applyAlignment="1">
      <alignment horizontal="center" vertical="center"/>
    </xf>
    <xf numFmtId="0" fontId="43" fillId="0" borderId="69" xfId="12" applyBorder="1" applyAlignment="1">
      <alignment horizontal="center" vertical="center"/>
    </xf>
    <xf numFmtId="0" fontId="43" fillId="0" borderId="3" xfId="12" applyBorder="1" applyAlignment="1">
      <alignment horizontal="center"/>
    </xf>
    <xf numFmtId="0" fontId="43" fillId="0" borderId="4" xfId="12" applyBorder="1" applyAlignment="1">
      <alignment horizontal="center"/>
    </xf>
    <xf numFmtId="0" fontId="43" fillId="0" borderId="5" xfId="12" applyBorder="1" applyAlignment="1">
      <alignment horizontal="center"/>
    </xf>
    <xf numFmtId="0" fontId="43" fillId="0" borderId="8" xfId="12" applyBorder="1" applyAlignment="1">
      <alignment horizontal="center"/>
    </xf>
    <xf numFmtId="0" fontId="0" fillId="0" borderId="1" xfId="4" applyFont="1" applyBorder="1" applyAlignment="1">
      <alignment horizontal="center"/>
    </xf>
    <xf numFmtId="0" fontId="0" fillId="0" borderId="16" xfId="4" applyFont="1" applyBorder="1" applyAlignment="1">
      <alignment horizontal="center"/>
    </xf>
    <xf numFmtId="0" fontId="0" fillId="0" borderId="1" xfId="0" applyBorder="1" applyAlignment="1">
      <alignment horizontal="center"/>
    </xf>
    <xf numFmtId="0" fontId="0" fillId="0" borderId="2" xfId="0" applyBorder="1" applyAlignment="1">
      <alignment horizontal="center"/>
    </xf>
    <xf numFmtId="0" fontId="57" fillId="10" borderId="0" xfId="142" applyFont="1" applyFill="1" applyAlignment="1">
      <alignment horizontal="center" vertical="center"/>
    </xf>
    <xf numFmtId="0" fontId="55" fillId="0" borderId="0" xfId="4" applyFont="1" applyAlignment="1">
      <alignment horizontal="left" wrapText="1"/>
    </xf>
    <xf numFmtId="0" fontId="43" fillId="0" borderId="6" xfId="12" applyBorder="1" applyAlignment="1">
      <alignment horizontal="center"/>
    </xf>
    <xf numFmtId="0" fontId="43" fillId="0" borderId="6" xfId="6" quotePrefix="1" applyBorder="1" applyAlignment="1">
      <alignment horizontal="left" vertical="center" wrapText="1"/>
    </xf>
    <xf numFmtId="0" fontId="43" fillId="0" borderId="9" xfId="6" applyBorder="1" applyAlignment="1">
      <alignment horizontal="left" vertical="center" wrapText="1"/>
    </xf>
    <xf numFmtId="0" fontId="43" fillId="0" borderId="7" xfId="6" applyBorder="1" applyAlignment="1">
      <alignment horizontal="left" vertical="center" wrapText="1"/>
    </xf>
    <xf numFmtId="0" fontId="43" fillId="0" borderId="6" xfId="6" applyBorder="1" applyAlignment="1">
      <alignment horizontal="center" vertical="center" wrapText="1"/>
    </xf>
    <xf numFmtId="0" fontId="43" fillId="0" borderId="9" xfId="6" applyBorder="1" applyAlignment="1">
      <alignment horizontal="center" vertical="center" wrapText="1"/>
    </xf>
    <xf numFmtId="0" fontId="43" fillId="0" borderId="7" xfId="6" applyBorder="1" applyAlignment="1">
      <alignment horizontal="center" vertical="center" wrapText="1"/>
    </xf>
    <xf numFmtId="0" fontId="43" fillId="0" borderId="6" xfId="6" quotePrefix="1" applyBorder="1" applyAlignment="1">
      <alignment horizontal="center" vertical="center" wrapText="1"/>
    </xf>
    <xf numFmtId="0" fontId="0" fillId="0" borderId="0" xfId="132" applyFont="1" applyAlignment="1">
      <alignment horizontal="center"/>
    </xf>
    <xf numFmtId="0" fontId="90" fillId="5" borderId="0" xfId="4" applyFont="1" applyFill="1" applyAlignment="1">
      <alignment horizontal="left" vertical="center"/>
    </xf>
    <xf numFmtId="0" fontId="90" fillId="5" borderId="0" xfId="4" applyFont="1" applyFill="1" applyAlignment="1">
      <alignment horizontal="center" vertical="center" wrapText="1"/>
    </xf>
    <xf numFmtId="0" fontId="0" fillId="0" borderId="0" xfId="4" applyFont="1" applyAlignment="1">
      <alignment horizontal="left" wrapText="1"/>
    </xf>
    <xf numFmtId="0" fontId="56" fillId="0" borderId="1" xfId="135" applyFont="1" applyBorder="1" applyAlignment="1">
      <alignment horizontal="center" vertical="center"/>
    </xf>
    <xf numFmtId="0" fontId="56" fillId="0" borderId="16" xfId="135" applyFont="1" applyBorder="1" applyAlignment="1">
      <alignment horizontal="center" vertical="center"/>
    </xf>
    <xf numFmtId="0" fontId="56" fillId="0" borderId="2" xfId="135" applyFont="1" applyBorder="1" applyAlignment="1">
      <alignment horizontal="center" vertical="center"/>
    </xf>
    <xf numFmtId="0" fontId="56" fillId="0" borderId="1" xfId="136" applyFont="1" applyBorder="1" applyAlignment="1">
      <alignment horizontal="center" vertical="center"/>
    </xf>
    <xf numFmtId="0" fontId="56" fillId="0" borderId="16" xfId="136" applyFont="1" applyBorder="1" applyAlignment="1">
      <alignment horizontal="center" vertical="center"/>
    </xf>
    <xf numFmtId="0" fontId="56" fillId="0" borderId="2" xfId="136" applyFont="1" applyBorder="1" applyAlignment="1">
      <alignment horizontal="center" vertical="center"/>
    </xf>
  </cellXfs>
  <cellStyles count="143">
    <cellStyle name="Comma" xfId="124" builtinId="3"/>
    <cellStyle name="Comma 2" xfId="16" xr:uid="{00000000-0005-0000-0000-000000000000}"/>
    <cellStyle name="Comma 3" xfId="44" xr:uid="{00000000-0005-0000-0000-000001000000}"/>
    <cellStyle name="Comma 3 2" xfId="58" xr:uid="{00000000-0005-0000-0000-000002000000}"/>
    <cellStyle name="Comma 3 2 2" xfId="72" xr:uid="{00000000-0005-0000-0000-000003000000}"/>
    <cellStyle name="Comma 3 2 2 2" xfId="83" xr:uid="{00000000-0005-0000-0000-000004000000}"/>
    <cellStyle name="Comma 3 2 2 2 2" xfId="91" xr:uid="{00000000-0005-0000-0000-000005000000}"/>
    <cellStyle name="Comma 3 2 2 2 2 2" xfId="116" xr:uid="{0944C3CE-2199-4B0A-93F6-9A96CA3DFB42}"/>
    <cellStyle name="Comma 3 2 2 2 3" xfId="94" xr:uid="{00000000-0005-0000-0000-000006000000}"/>
    <cellStyle name="Comma 3 2 2 2 4" xfId="101" xr:uid="{00000000-0005-0000-0000-000007000000}"/>
    <cellStyle name="Comma 3 2 2 2 4 2" xfId="114" xr:uid="{6162D391-7753-44D3-8141-07965F8DEDA1}"/>
    <cellStyle name="Comma 4" xfId="46" xr:uid="{00000000-0005-0000-0000-000008000000}"/>
    <cellStyle name="Comma 5" xfId="49" xr:uid="{00000000-0005-0000-0000-000009000000}"/>
    <cellStyle name="Comma 6" xfId="53" xr:uid="{00000000-0005-0000-0000-00000A000000}"/>
    <cellStyle name="Comma 7" xfId="110" xr:uid="{ED6EBB13-3D7D-45DA-B436-494044F53619}"/>
    <cellStyle name="Currency" xfId="127" builtinId="4"/>
    <cellStyle name="Currency 2" xfId="1" xr:uid="{00000000-0005-0000-0000-00000C000000}"/>
    <cellStyle name="Currency 2 2" xfId="32" xr:uid="{00000000-0005-0000-0000-00000D000000}"/>
    <cellStyle name="Currency 2 3" xfId="62" xr:uid="{00000000-0005-0000-0000-00000E000000}"/>
    <cellStyle name="Currency 3" xfId="54" xr:uid="{00000000-0005-0000-0000-00000F000000}"/>
    <cellStyle name="Currency 4" xfId="59" xr:uid="{00000000-0005-0000-0000-000010000000}"/>
    <cellStyle name="Currency 4 2" xfId="73" xr:uid="{00000000-0005-0000-0000-000011000000}"/>
    <cellStyle name="Currency 4 2 2" xfId="95" xr:uid="{00000000-0005-0000-0000-000012000000}"/>
    <cellStyle name="Currency 5" xfId="66" xr:uid="{00000000-0005-0000-0000-000013000000}"/>
    <cellStyle name="Currency 5 2" xfId="75" xr:uid="{00000000-0005-0000-0000-000014000000}"/>
    <cellStyle name="Currency 5 2 2" xfId="97" xr:uid="{00000000-0005-0000-0000-000015000000}"/>
    <cellStyle name="Followed Hyperlink" xfId="25" builtinId="9" hidden="1"/>
    <cellStyle name="Followed Hyperlink" xfId="27" builtinId="9" hidden="1"/>
    <cellStyle name="Followed Hyperlink" xfId="29" builtinId="9" hidden="1"/>
    <cellStyle name="Followed Hyperlink" xfId="21" builtinId="9" hidden="1"/>
    <cellStyle name="Followed Hyperlink" xfId="23" builtinId="9" hidden="1"/>
    <cellStyle name="Followed Hyperlink" xfId="19" builtinId="9" hidden="1"/>
    <cellStyle name="Hyperlink" xfId="26" builtinId="8" hidden="1"/>
    <cellStyle name="Hyperlink" xfId="28" builtinId="8" hidden="1"/>
    <cellStyle name="Hyperlink" xfId="22" builtinId="8" hidden="1"/>
    <cellStyle name="Hyperlink" xfId="24" builtinId="8" hidden="1"/>
    <cellStyle name="Hyperlink" xfId="20" builtinId="8" hidden="1"/>
    <cellStyle name="Hyperlink" xfId="18" builtinId="8" hidden="1"/>
    <cellStyle name="Hyperlink" xfId="37" builtinId="8"/>
    <cellStyle name="Hyperlink 2" xfId="39" xr:uid="{00000000-0005-0000-0000-000023000000}"/>
    <cellStyle name="Normal" xfId="0" builtinId="0"/>
    <cellStyle name="Normal 10" xfId="43" xr:uid="{00000000-0005-0000-0000-000025000000}"/>
    <cellStyle name="Normal 10 2" xfId="47" xr:uid="{00000000-0005-0000-0000-000026000000}"/>
    <cellStyle name="Normal 10 3" xfId="50" xr:uid="{00000000-0005-0000-0000-000027000000}"/>
    <cellStyle name="Normal 10 4" xfId="52" xr:uid="{00000000-0005-0000-0000-000028000000}"/>
    <cellStyle name="Normal 10 5" xfId="56" xr:uid="{00000000-0005-0000-0000-000029000000}"/>
    <cellStyle name="Normal 10 6" xfId="57" xr:uid="{00000000-0005-0000-0000-00002A000000}"/>
    <cellStyle name="Normal 10 6 2" xfId="71" xr:uid="{00000000-0005-0000-0000-00002B000000}"/>
    <cellStyle name="Normal 10 6 2 2" xfId="81" xr:uid="{00000000-0005-0000-0000-00002C000000}"/>
    <cellStyle name="Normal 10 6 2 2 2" xfId="93" xr:uid="{00000000-0005-0000-0000-00002D000000}"/>
    <cellStyle name="Normal 10 6 2 2 3" xfId="100" xr:uid="{00000000-0005-0000-0000-00002E000000}"/>
    <cellStyle name="Normal 10 6 2 2 3 2" xfId="113" xr:uid="{639D9A78-C998-4CA4-AD45-CC442022BF27}"/>
    <cellStyle name="Normal 10 6 2 3" xfId="82" xr:uid="{00000000-0005-0000-0000-00002F000000}"/>
    <cellStyle name="Normal 10 6 2 3 2" xfId="90" xr:uid="{00000000-0005-0000-0000-000030000000}"/>
    <cellStyle name="Normal 10 6 2 3 2 2" xfId="115" xr:uid="{F2283BEB-BE25-4BCD-A16A-3E53F61756FA}"/>
    <cellStyle name="Normal 10 6 2 3 3" xfId="130" xr:uid="{6E8FAA9F-8536-474A-8819-018E89D8F93F}"/>
    <cellStyle name="Normal 10 6 2 4" xfId="87" xr:uid="{00000000-0005-0000-0000-000031000000}"/>
    <cellStyle name="Normal 10 6 2 4 2" xfId="119" xr:uid="{917A39AE-0D7E-4512-B99C-E4062E50ECF7}"/>
    <cellStyle name="Normal 10 6 2 5" xfId="98" xr:uid="{00000000-0005-0000-0000-000032000000}"/>
    <cellStyle name="Normal 10 6 2 6" xfId="126" xr:uid="{6D7B3A89-A65B-49C3-B481-5F3D33890CF4}"/>
    <cellStyle name="Normal 10 6 2 7" xfId="128" xr:uid="{FFA79579-10D1-4B22-9A74-54EF066B49E6}"/>
    <cellStyle name="Normal 10 6 3" xfId="76" xr:uid="{00000000-0005-0000-0000-000033000000}"/>
    <cellStyle name="Normal 10 6 3 2" xfId="88" xr:uid="{00000000-0005-0000-0000-000034000000}"/>
    <cellStyle name="Normal 10 6 3 2 2" xfId="120" xr:uid="{C4AFCFE7-D6A7-4D03-911E-13570E6B35D6}"/>
    <cellStyle name="Normal 10 6 4" xfId="92" xr:uid="{00000000-0005-0000-0000-000035000000}"/>
    <cellStyle name="Normal 10 6 4 2" xfId="99" xr:uid="{00000000-0005-0000-0000-000036000000}"/>
    <cellStyle name="Normal 10 6 4 2 2" xfId="112" xr:uid="{E8A46F10-BF96-4299-8ECE-9889E4F07212}"/>
    <cellStyle name="Normal 10 7" xfId="67" xr:uid="{00000000-0005-0000-0000-000037000000}"/>
    <cellStyle name="Normal 10 8" xfId="102" xr:uid="{00000000-0005-0000-0000-000038000000}"/>
    <cellStyle name="Normal 11" xfId="45" xr:uid="{00000000-0005-0000-0000-000039000000}"/>
    <cellStyle name="Normal 12" xfId="48" xr:uid="{00000000-0005-0000-0000-00003A000000}"/>
    <cellStyle name="Normal 13" xfId="51" xr:uid="{00000000-0005-0000-0000-00003B000000}"/>
    <cellStyle name="Normal 14" xfId="55" xr:uid="{00000000-0005-0000-0000-00003C000000}"/>
    <cellStyle name="Normal 15" xfId="63" xr:uid="{00000000-0005-0000-0000-00003D000000}"/>
    <cellStyle name="Normal 15 2" xfId="78" xr:uid="{00000000-0005-0000-0000-00003E000000}"/>
    <cellStyle name="Normal 15 2 2" xfId="84" xr:uid="{00000000-0005-0000-0000-00003F000000}"/>
    <cellStyle name="Normal 15 2 2 2" xfId="125" xr:uid="{898DBC04-B04D-43B2-A42D-986F72DD8BB8}"/>
    <cellStyle name="Normal 15 3" xfId="85" xr:uid="{00000000-0005-0000-0000-000040000000}"/>
    <cellStyle name="Normal 15 3 2" xfId="117" xr:uid="{6ADAC6D4-2CF9-48DA-A6E9-1D7FD5661A64}"/>
    <cellStyle name="Normal 16" xfId="65" xr:uid="{00000000-0005-0000-0000-000041000000}"/>
    <cellStyle name="Normal 16 2" xfId="74" xr:uid="{00000000-0005-0000-0000-000042000000}"/>
    <cellStyle name="Normal 16 2 2" xfId="96" xr:uid="{00000000-0005-0000-0000-000043000000}"/>
    <cellStyle name="Normal 17" xfId="79" xr:uid="{00000000-0005-0000-0000-000044000000}"/>
    <cellStyle name="Normal 17 2" xfId="89" xr:uid="{00000000-0005-0000-0000-000045000000}"/>
    <cellStyle name="Normal 17 2 2" xfId="129" xr:uid="{B5755CC1-0225-44BD-B252-317FCB07F9A6}"/>
    <cellStyle name="Normal 18" xfId="80" xr:uid="{00000000-0005-0000-0000-000046000000}"/>
    <cellStyle name="Normal 19" xfId="107" xr:uid="{00000000-0005-0000-0000-000047000000}"/>
    <cellStyle name="Normal 19 2" xfId="131" xr:uid="{D4350D1A-4D25-4AE9-8C79-6C0E9AA0BCC1}"/>
    <cellStyle name="Normal 19 2 2" xfId="139" xr:uid="{E75516B4-9D02-4575-AF2C-41ED5BDEAA98}"/>
    <cellStyle name="Normal 19 3" xfId="140" xr:uid="{6E7E3F75-0B00-4450-8D6C-2445B4D45041}"/>
    <cellStyle name="Normal 19 4" xfId="141" xr:uid="{FA612B9C-9497-4119-BFBC-027FFFE5CF9D}"/>
    <cellStyle name="Normal 19 5" xfId="142" xr:uid="{B3941FA8-EEBF-49B4-83A9-03CC28C9385D}"/>
    <cellStyle name="Normal 2" xfId="2" xr:uid="{00000000-0005-0000-0000-000048000000}"/>
    <cellStyle name="Normal 2 2" xfId="12" xr:uid="{00000000-0005-0000-0000-000049000000}"/>
    <cellStyle name="Normal 2 3" xfId="61" xr:uid="{00000000-0005-0000-0000-00004A000000}"/>
    <cellStyle name="Normal 2 4" xfId="132" xr:uid="{29BAC6C5-F698-4C57-82C2-B81F3A926223}"/>
    <cellStyle name="Normal 20" xfId="109" xr:uid="{EBBF92EF-2EA3-4D4F-8DC3-9544164E55CC}"/>
    <cellStyle name="Normal 21" xfId="133" xr:uid="{2A31F5DB-5A85-49E3-A9FD-D5395A67201B}"/>
    <cellStyle name="Normal 22" xfId="138" xr:uid="{852CA3AC-A69D-47CC-AFC4-EECAF06EE164}"/>
    <cellStyle name="Normal 3" xfId="3" xr:uid="{00000000-0005-0000-0000-00004B000000}"/>
    <cellStyle name="Normal 3 2" xfId="13" xr:uid="{00000000-0005-0000-0000-00004C000000}"/>
    <cellStyle name="Normal 3 3" xfId="33" xr:uid="{00000000-0005-0000-0000-00004D000000}"/>
    <cellStyle name="Normal 3 4" xfId="14" xr:uid="{00000000-0005-0000-0000-00004E000000}"/>
    <cellStyle name="Normal 4" xfId="4" xr:uid="{00000000-0005-0000-0000-00004F000000}"/>
    <cellStyle name="Normal 5" xfId="5" xr:uid="{00000000-0005-0000-0000-000050000000}"/>
    <cellStyle name="Normal 5 2" xfId="17" xr:uid="{00000000-0005-0000-0000-000051000000}"/>
    <cellStyle name="Normal 6" xfId="6" xr:uid="{00000000-0005-0000-0000-000052000000}"/>
    <cellStyle name="Normal 7" xfId="31" xr:uid="{00000000-0005-0000-0000-000053000000}"/>
    <cellStyle name="Normal 7 2" xfId="42" xr:uid="{00000000-0005-0000-0000-000054000000}"/>
    <cellStyle name="Normal 8" xfId="38" xr:uid="{00000000-0005-0000-0000-000055000000}"/>
    <cellStyle name="Normal 9" xfId="40" xr:uid="{00000000-0005-0000-0000-000056000000}"/>
    <cellStyle name="Normal 9 2" xfId="70" xr:uid="{00000000-0005-0000-0000-000057000000}"/>
    <cellStyle name="Normal 9 2 2" xfId="105" xr:uid="{00000000-0005-0000-0000-000058000000}"/>
    <cellStyle name="Normal 9 2 2 2" xfId="122" xr:uid="{67C1018E-7B73-494E-B4DA-F02E00803407}"/>
    <cellStyle name="Normal 9 2 2 2 2" xfId="136" xr:uid="{D09362EE-94ED-4F38-ABA7-7009BE518771}"/>
    <cellStyle name="Normal 9 3" xfId="135" xr:uid="{7ACA373E-8EE0-4C2F-9DDF-CF683435B5A2}"/>
    <cellStyle name="Percent" xfId="10" builtinId="5"/>
    <cellStyle name="Percent 10" xfId="111" xr:uid="{1DAAEFBF-92FC-49BF-9BFD-960838D41498}"/>
    <cellStyle name="Percent 2" xfId="7" xr:uid="{00000000-0005-0000-0000-00005A000000}"/>
    <cellStyle name="Percent 2 2" xfId="34" xr:uid="{00000000-0005-0000-0000-00005B000000}"/>
    <cellStyle name="Percent 3" xfId="8" xr:uid="{00000000-0005-0000-0000-00005C000000}"/>
    <cellStyle name="Percent 3 2" xfId="15" xr:uid="{00000000-0005-0000-0000-00005D000000}"/>
    <cellStyle name="Percent 3 3" xfId="35" xr:uid="{00000000-0005-0000-0000-00005E000000}"/>
    <cellStyle name="Percent 4" xfId="11" xr:uid="{00000000-0005-0000-0000-00005F000000}"/>
    <cellStyle name="Percent 5" xfId="41" xr:uid="{00000000-0005-0000-0000-000060000000}"/>
    <cellStyle name="Percent 5 2" xfId="69" xr:uid="{00000000-0005-0000-0000-000061000000}"/>
    <cellStyle name="Percent 5 2 2" xfId="106" xr:uid="{00000000-0005-0000-0000-000062000000}"/>
    <cellStyle name="Percent 5 2 2 2" xfId="123" xr:uid="{4A56B9CB-D531-47EF-BDAB-23F1E4844D32}"/>
    <cellStyle name="Percent 5 2 2 2 2" xfId="137" xr:uid="{8E6CD3FF-BEDF-4566-909F-8B1DC20C720B}"/>
    <cellStyle name="Percent 5 3" xfId="104" xr:uid="{00000000-0005-0000-0000-000063000000}"/>
    <cellStyle name="Percent 5 3 2" xfId="121" xr:uid="{0D49DA5D-8A66-46BA-9E71-7ADE5A3705AA}"/>
    <cellStyle name="Percent 5 3 2 2" xfId="134" xr:uid="{06A2EBA9-2988-4188-9E72-2469A3CB0D35}"/>
    <cellStyle name="Percent 6" xfId="60" xr:uid="{00000000-0005-0000-0000-000064000000}"/>
    <cellStyle name="Percent 6 2" xfId="68" xr:uid="{00000000-0005-0000-0000-000065000000}"/>
    <cellStyle name="Percent 6 3" xfId="103" xr:uid="{00000000-0005-0000-0000-000066000000}"/>
    <cellStyle name="Percent 7" xfId="64" xr:uid="{00000000-0005-0000-0000-000067000000}"/>
    <cellStyle name="Percent 7 2" xfId="86" xr:uid="{00000000-0005-0000-0000-000068000000}"/>
    <cellStyle name="Percent 7 2 2" xfId="118" xr:uid="{328F8DA9-EA36-4110-A53E-62E473BDAB43}"/>
    <cellStyle name="Percent 8" xfId="77" xr:uid="{00000000-0005-0000-0000-000069000000}"/>
    <cellStyle name="Percent 9" xfId="108" xr:uid="{00000000-0005-0000-0000-00006A000000}"/>
    <cellStyle name="Percent_Wind_Project_Quarterly_Reports_010907" xfId="30" xr:uid="{00000000-0005-0000-0000-00006B000000}"/>
    <cellStyle name="Style 1" xfId="9" xr:uid="{00000000-0005-0000-0000-00006C000000}"/>
    <cellStyle name="Style 1 2" xfId="36" xr:uid="{00000000-0005-0000-0000-00006D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808080"/>
      <color rgb="FF2A65AC"/>
      <color rgb="FF3278CC"/>
      <color rgb="FFFF00FF"/>
      <color rgb="FFFBF09F"/>
      <color rgb="FFC89800"/>
      <color rgb="FFEBF1DE"/>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heetMetadata" Target="metadata.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5" Type="http://schemas.openxmlformats.org/officeDocument/2006/relationships/worksheet" Target="worksheets/sheet5.xml"/><Relationship Id="rId61" Type="http://schemas.openxmlformats.org/officeDocument/2006/relationships/styles" Target="style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1" Type="http://schemas.openxmlformats.org/officeDocument/2006/relationships/chartUserShapes" Target="../drawings/drawing4.xml"/></Relationships>
</file>

<file path=xl/charts/_rels/chart2.xml.rels><?xml version="1.0" encoding="UTF-8" standalone="yes"?>
<Relationships xmlns="http://schemas.openxmlformats.org/package/2006/relationships"><Relationship Id="rId1" Type="http://schemas.openxmlformats.org/officeDocument/2006/relationships/chartUserShapes" Target="../drawings/drawing10.xml"/></Relationships>
</file>

<file path=xl/charts/_rels/chart3.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4.xml.rels><?xml version="1.0" encoding="UTF-8" standalone="yes"?>
<Relationships xmlns="http://schemas.openxmlformats.org/package/2006/relationships"><Relationship Id="rId1" Type="http://schemas.openxmlformats.org/officeDocument/2006/relationships/chartUserShapes" Target="../drawings/drawing27.xml"/></Relationships>
</file>

<file path=xl/charts/_rels/chart5.xml.rels><?xml version="1.0" encoding="UTF-8" standalone="yes"?>
<Relationships xmlns="http://schemas.openxmlformats.org/package/2006/relationships"><Relationship Id="rId1" Type="http://schemas.openxmlformats.org/officeDocument/2006/relationships/chartUserShapes" Target="../drawings/drawing29.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2.xml"/><Relationship Id="rId1" Type="http://schemas.microsoft.com/office/2011/relationships/chartStyle" Target="style2.xml"/></Relationships>
</file>

<file path=xl/charts/_rels/chart7.xml.rels><?xml version="1.0" encoding="UTF-8" standalone="yes"?>
<Relationships xmlns="http://schemas.openxmlformats.org/package/2006/relationships"><Relationship Id="rId1" Type="http://schemas.openxmlformats.org/officeDocument/2006/relationships/chartUserShapes" Target="../drawings/drawing32.xml"/></Relationships>
</file>

<file path=xl/charts/_rels/chart8.xml.rels><?xml version="1.0" encoding="UTF-8" standalone="yes"?>
<Relationships xmlns="http://schemas.openxmlformats.org/package/2006/relationships"><Relationship Id="rId1" Type="http://schemas.openxmlformats.org/officeDocument/2006/relationships/chartUserShapes" Target="../drawings/drawing33.xml"/></Relationships>
</file>

<file path=xl/charts/_rels/chart9.xml.rels><?xml version="1.0" encoding="UTF-8" standalone="yes"?>
<Relationships xmlns="http://schemas.openxmlformats.org/package/2006/relationships"><Relationship Id="rId1" Type="http://schemas.openxmlformats.org/officeDocument/2006/relationships/chartUserShapes" Target="../drawings/drawing39.xml"/></Relationships>
</file>

<file path=xl/charts/_rels/chart10.xml.rels><?xml version="1.0" encoding="UTF-8" standalone="yes"?>
<Relationships xmlns="http://schemas.openxmlformats.org/package/2006/relationships"><Relationship Id="rId1" Type="http://schemas.openxmlformats.org/officeDocument/2006/relationships/chartUserShapes" Target="../drawings/drawing48.xml"/></Relationships>
</file>

<file path=xl/charts/_rels/chart11.xml.rels><?xml version="1.0" encoding="UTF-8" standalone="yes"?>
<Relationships xmlns="http://schemas.openxmlformats.org/package/2006/relationships"><Relationship Id="rId1" Type="http://schemas.openxmlformats.org/officeDocument/2006/relationships/chartUserShapes" Target="../drawings/drawing49.xml"/></Relationships>
</file>

<file path=xl/charts/_rels/chart12.xml.rels><?xml version="1.0" encoding="UTF-8" standalone="yes"?>
<Relationships xmlns="http://schemas.openxmlformats.org/package/2006/relationships"><Relationship Id="rId1" Type="http://schemas.openxmlformats.org/officeDocument/2006/relationships/chartUserShapes" Target="../drawings/drawing50.xml"/></Relationships>
</file>

<file path=xl/charts/_rels/chart1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14.xml.rels><?xml version="1.0" encoding="UTF-8" standalone="yes"?>
<Relationships xmlns="http://schemas.openxmlformats.org/package/2006/relationships"><Relationship Id="rId1" Type="http://schemas.openxmlformats.org/officeDocument/2006/relationships/chartUserShapes" Target="../drawings/drawing51.xml"/></Relationships>
</file>

<file path=xl/charts/_rels/chart15.xml.rels><?xml version="1.0" encoding="UTF-8" standalone="yes"?>
<Relationships xmlns="http://schemas.openxmlformats.org/package/2006/relationships"><Relationship Id="rId1" Type="http://schemas.openxmlformats.org/officeDocument/2006/relationships/chartUserShapes" Target="../drawings/drawing52.xml"/></Relationships>
</file>

<file path=xl/charts/_rels/chart16.xml.rels><?xml version="1.0" encoding="UTF-8" standalone="yes"?>
<Relationships xmlns="http://schemas.openxmlformats.org/package/2006/relationships"><Relationship Id="rId1" Type="http://schemas.openxmlformats.org/officeDocument/2006/relationships/chartUserShapes" Target="../drawings/drawing54.xml"/></Relationships>
</file>

<file path=xl/charts/_rels/chart17.xml.rels><?xml version="1.0" encoding="UTF-8" standalone="yes"?>
<Relationships xmlns="http://schemas.openxmlformats.org/package/2006/relationships"><Relationship Id="rId1" Type="http://schemas.openxmlformats.org/officeDocument/2006/relationships/chartUserShapes" Target="../drawings/drawing56.xml"/></Relationships>
</file>

<file path=xl/charts/_rels/chart18.xml.rels><?xml version="1.0" encoding="UTF-8" standalone="yes"?>
<Relationships xmlns="http://schemas.openxmlformats.org/package/2006/relationships"><Relationship Id="rId1" Type="http://schemas.openxmlformats.org/officeDocument/2006/relationships/chartUserShapes" Target="../drawings/drawing57.xml"/></Relationships>
</file>

<file path=xl/charts/_rels/chart19.xml.rels><?xml version="1.0" encoding="UTF-8" standalone="yes"?>
<Relationships xmlns="http://schemas.openxmlformats.org/package/2006/relationships"><Relationship Id="rId1" Type="http://schemas.openxmlformats.org/officeDocument/2006/relationships/chartUserShapes" Target="../drawings/drawing58.xml"/></Relationships>
</file>

<file path=xl/charts/_rels/chart20.xml.rels><?xml version="1.0" encoding="UTF-8" standalone="yes"?>
<Relationships xmlns="http://schemas.openxmlformats.org/package/2006/relationships"><Relationship Id="rId1" Type="http://schemas.openxmlformats.org/officeDocument/2006/relationships/chartUserShapes" Target="../drawings/drawing59.xml"/></Relationships>
</file>

<file path=xl/charts/_rels/chart21.xml.rels><?xml version="1.0" encoding="UTF-8" standalone="yes"?>
<Relationships xmlns="http://schemas.openxmlformats.org/package/2006/relationships"><Relationship Id="rId3" Type="http://schemas.openxmlformats.org/officeDocument/2006/relationships/chartUserShapes" Target="../drawings/drawing61.xml"/><Relationship Id="rId2" Type="http://schemas.microsoft.com/office/2011/relationships/chartColorStyle" Target="colors4.xml"/><Relationship Id="rId1" Type="http://schemas.microsoft.com/office/2011/relationships/chartStyle" Target="style4.xml"/></Relationships>
</file>

<file path=xl/charts/_rels/chart22.xml.rels><?xml version="1.0" encoding="UTF-8" standalone="yes"?>
<Relationships xmlns="http://schemas.openxmlformats.org/package/2006/relationships"><Relationship Id="rId3" Type="http://schemas.openxmlformats.org/officeDocument/2006/relationships/chartUserShapes" Target="../drawings/drawing62.xml"/><Relationship Id="rId2" Type="http://schemas.microsoft.com/office/2011/relationships/chartColorStyle" Target="colors5.xml"/><Relationship Id="rId1" Type="http://schemas.microsoft.com/office/2011/relationships/chartStyle" Target="style5.xml"/></Relationships>
</file>

<file path=xl/charts/_rels/chart23.xml.rels><?xml version="1.0" encoding="UTF-8" standalone="yes"?>
<Relationships xmlns="http://schemas.openxmlformats.org/package/2006/relationships"><Relationship Id="rId3" Type="http://schemas.openxmlformats.org/officeDocument/2006/relationships/chartUserShapes" Target="../drawings/drawing64.xml"/><Relationship Id="rId2" Type="http://schemas.microsoft.com/office/2011/relationships/chartColorStyle" Target="colors6.xml"/><Relationship Id="rId1" Type="http://schemas.microsoft.com/office/2011/relationships/chartStyle" Target="style6.xml"/></Relationships>
</file>

<file path=xl/charts/_rels/chart24.xml.rels><?xml version="1.0" encoding="UTF-8" standalone="yes"?>
<Relationships xmlns="http://schemas.openxmlformats.org/package/2006/relationships"><Relationship Id="rId3" Type="http://schemas.openxmlformats.org/officeDocument/2006/relationships/chartUserShapes" Target="../drawings/drawing65.xml"/><Relationship Id="rId2" Type="http://schemas.microsoft.com/office/2011/relationships/chartColorStyle" Target="colors7.xml"/><Relationship Id="rId1" Type="http://schemas.microsoft.com/office/2011/relationships/chartStyle" Target="style7.xml"/></Relationships>
</file>

<file path=xl/charts/_rels/chart25.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26.xml.rels><?xml version="1.0" encoding="UTF-8" standalone="yes"?>
<Relationships xmlns="http://schemas.openxmlformats.org/package/2006/relationships"><Relationship Id="rId3" Type="http://schemas.openxmlformats.org/officeDocument/2006/relationships/chartUserShapes" Target="../drawings/drawing69.xml"/><Relationship Id="rId2" Type="http://schemas.microsoft.com/office/2011/relationships/chartColorStyle" Target="colors9.xml"/><Relationship Id="rId1" Type="http://schemas.microsoft.com/office/2011/relationships/chartStyle" Target="style9.xml"/></Relationships>
</file>

<file path=xl/charts/_rels/chart27.xml.rels><?xml version="1.0" encoding="UTF-8" standalone="yes"?>
<Relationships xmlns="http://schemas.openxmlformats.org/package/2006/relationships"><Relationship Id="rId3" Type="http://schemas.openxmlformats.org/officeDocument/2006/relationships/chartUserShapes" Target="../drawings/drawing70.xml"/><Relationship Id="rId2" Type="http://schemas.microsoft.com/office/2011/relationships/chartColorStyle" Target="colors10.xml"/><Relationship Id="rId1" Type="http://schemas.microsoft.com/office/2011/relationships/chartStyle" Target="style10.xml"/></Relationships>
</file>

<file path=xl/charts/_rels/chart28.xml.rels><?xml version="1.0" encoding="UTF-8" standalone="yes"?>
<Relationships xmlns="http://schemas.openxmlformats.org/package/2006/relationships"><Relationship Id="rId1" Type="http://schemas.openxmlformats.org/officeDocument/2006/relationships/chartUserShapes" Target="../drawings/drawing72.xml"/></Relationships>
</file>

<file path=xl/charts/_rels/chart29.xml.rels><?xml version="1.0" encoding="UTF-8" standalone="yes"?>
<Relationships xmlns="http://schemas.openxmlformats.org/package/2006/relationships"><Relationship Id="rId1" Type="http://schemas.openxmlformats.org/officeDocument/2006/relationships/chartUserShapes" Target="../drawings/drawing73.xml"/></Relationships>
</file>

<file path=xl/charts/_rels/chart30.xml.rels><?xml version="1.0" encoding="UTF-8" standalone="yes"?>
<Relationships xmlns="http://schemas.openxmlformats.org/package/2006/relationships"><Relationship Id="rId1" Type="http://schemas.openxmlformats.org/officeDocument/2006/relationships/chartUserShapes" Target="../drawings/drawing74.xml"/></Relationships>
</file>

<file path=xl/charts/_rels/chart31.xml.rels><?xml version="1.0" encoding="UTF-8" standalone="yes"?>
<Relationships xmlns="http://schemas.openxmlformats.org/package/2006/relationships"><Relationship Id="rId1" Type="http://schemas.openxmlformats.org/officeDocument/2006/relationships/chartUserShapes" Target="../drawings/drawing75.xml"/></Relationships>
</file>

<file path=xl/charts/_rels/chart32.xml.rels><?xml version="1.0" encoding="UTF-8" standalone="yes"?>
<Relationships xmlns="http://schemas.openxmlformats.org/package/2006/relationships"><Relationship Id="rId3" Type="http://schemas.openxmlformats.org/officeDocument/2006/relationships/chartUserShapes" Target="../drawings/drawing81.xml"/><Relationship Id="rId2" Type="http://schemas.microsoft.com/office/2011/relationships/chartColorStyle" Target="colors11.xml"/><Relationship Id="rId1" Type="http://schemas.microsoft.com/office/2011/relationships/chartStyle" Target="style11.xml"/></Relationships>
</file>

<file path=xl/charts/_rels/chart33.xml.rels><?xml version="1.0" encoding="UTF-8" standalone="yes"?>
<Relationships xmlns="http://schemas.openxmlformats.org/package/2006/relationships"><Relationship Id="rId3" Type="http://schemas.openxmlformats.org/officeDocument/2006/relationships/chartUserShapes" Target="../drawings/drawing82.xml"/><Relationship Id="rId2" Type="http://schemas.microsoft.com/office/2011/relationships/chartColorStyle" Target="colors12.xml"/><Relationship Id="rId1" Type="http://schemas.microsoft.com/office/2011/relationships/chartStyle" Target="style12.xml"/></Relationships>
</file>

<file path=xl/charts/_rels/chart34.xml.rels><?xml version="1.0" encoding="UTF-8" standalone="yes"?>
<Relationships xmlns="http://schemas.openxmlformats.org/package/2006/relationships"><Relationship Id="rId1" Type="http://schemas.openxmlformats.org/officeDocument/2006/relationships/chartUserShapes" Target="../drawings/drawing85.xml"/></Relationships>
</file>

<file path=xl/charts/_rels/chart35.xml.rels><?xml version="1.0" encoding="UTF-8" standalone="yes"?>
<Relationships xmlns="http://schemas.openxmlformats.org/package/2006/relationships"><Relationship Id="rId1" Type="http://schemas.openxmlformats.org/officeDocument/2006/relationships/chartUserShapes" Target="../drawings/drawing87.xml"/></Relationships>
</file>

<file path=xl/charts/_rels/chart36.xml.rels><?xml version="1.0" encoding="UTF-8" standalone="yes"?>
<Relationships xmlns="http://schemas.openxmlformats.org/package/2006/relationships"><Relationship Id="rId3" Type="http://schemas.openxmlformats.org/officeDocument/2006/relationships/chartUserShapes" Target="../drawings/drawing89.xml"/><Relationship Id="rId2" Type="http://schemas.microsoft.com/office/2011/relationships/chartColorStyle" Target="colors13.xml"/><Relationship Id="rId1" Type="http://schemas.microsoft.com/office/2011/relationships/chartStyle" Target="style13.xml"/></Relationships>
</file>

<file path=xl/charts/_rels/chart37.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38.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15.xml"/><Relationship Id="rId1" Type="http://schemas.microsoft.com/office/2011/relationships/chartStyle" Target="style15.xml"/><Relationship Id="rId4" Type="http://schemas.openxmlformats.org/officeDocument/2006/relationships/chartUserShapes" Target="../drawings/drawing9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9693378037145679E-2"/>
          <c:y val="9.3159113624728798E-2"/>
          <c:w val="0.91514866437086662"/>
          <c:h val="0.83320608143796249"/>
        </c:manualLayout>
      </c:layout>
      <c:barChart>
        <c:barDir val="col"/>
        <c:grouping val="stacked"/>
        <c:varyColors val="0"/>
        <c:ser>
          <c:idx val="6"/>
          <c:order val="0"/>
          <c:tx>
            <c:strRef>
              <c:f>'Capacity Additions by Fuel Type'!$A$31</c:f>
              <c:strCache>
                <c:ptCount val="1"/>
                <c:pt idx="0">
                  <c:v>Other</c:v>
                </c:pt>
              </c:strCache>
            </c:strRef>
          </c:tx>
          <c:spPr>
            <a:solidFill>
              <a:schemeClr val="accent3">
                <a:lumMod val="60000"/>
                <a:lumOff val="40000"/>
              </a:schemeClr>
            </a:solidFill>
          </c:spPr>
          <c:invertIfNegative val="0"/>
          <c:cat>
            <c:numRef>
              <c:f>'Capacity Additions by Fuel Type'!$L$24:$AB$24</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'Capacity Additions by Fuel Type'!$L$31:$AB$31</c:f>
              <c:numCache>
                <c:formatCode>0.0</c:formatCode>
                <c:ptCount val="17"/>
                <c:pt idx="0">
                  <c:v>0.61450900000000108</c:v>
                </c:pt>
                <c:pt idx="1">
                  <c:v>0.95324499999999901</c:v>
                </c:pt>
                <c:pt idx="2">
                  <c:v>1.6422759999999992</c:v>
                </c:pt>
                <c:pt idx="3">
                  <c:v>1.396369</c:v>
                </c:pt>
                <c:pt idx="4">
                  <c:v>1.5528870000000001</c:v>
                </c:pt>
                <c:pt idx="5">
                  <c:v>1.6797649999999986</c:v>
                </c:pt>
                <c:pt idx="6">
                  <c:v>0.77492200000000055</c:v>
                </c:pt>
                <c:pt idx="7">
                  <c:v>0.68616500000000036</c:v>
                </c:pt>
                <c:pt idx="8">
                  <c:v>2.3006280000000001</c:v>
                </c:pt>
                <c:pt idx="9">
                  <c:v>1.0668869999999999</c:v>
                </c:pt>
                <c:pt idx="10">
                  <c:v>0.67403900000000017</c:v>
                </c:pt>
                <c:pt idx="11">
                  <c:v>0.4496</c:v>
                </c:pt>
                <c:pt idx="12">
                  <c:v>0.34917499999999985</c:v>
                </c:pt>
                <c:pt idx="13">
                  <c:v>0.34732700000000016</c:v>
                </c:pt>
                <c:pt idx="14">
                  <c:v>0.42256499999999975</c:v>
                </c:pt>
                <c:pt idx="15">
                  <c:v>1.5913890000000004</c:v>
                </c:pt>
                <c:pt idx="16">
                  <c:v>0.43710600000000022</c:v>
                </c:pt>
              </c:numCache>
            </c:numRef>
          </c:val>
          <c:extLst>
            <c:ext xmlns:c16="http://schemas.microsoft.com/office/drawing/2014/chart" uri="{C3380CC4-5D6E-409C-BE32-E72D297353CC}">
              <c16:uniqueId val="{00000000-A136-43C0-B93B-1C1EE7A25412}"/>
            </c:ext>
          </c:extLst>
        </c:ser>
        <c:ser>
          <c:idx val="5"/>
          <c:order val="1"/>
          <c:tx>
            <c:strRef>
              <c:f>'Capacity Additions by Fuel Type'!$A$30</c:f>
              <c:strCache>
                <c:ptCount val="1"/>
                <c:pt idx="0">
                  <c:v>Coal</c:v>
                </c:pt>
              </c:strCache>
            </c:strRef>
          </c:tx>
          <c:spPr>
            <a:solidFill>
              <a:schemeClr val="tx1">
                <a:lumMod val="75000"/>
                <a:lumOff val="25000"/>
              </a:schemeClr>
            </a:solidFill>
          </c:spPr>
          <c:invertIfNegative val="0"/>
          <c:cat>
            <c:numRef>
              <c:f>'Capacity Additions by Fuel Type'!$L$24:$AB$24</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'Capacity Additions by Fuel Type'!$L$30:$AB$30</c:f>
              <c:numCache>
                <c:formatCode>0.0</c:formatCode>
                <c:ptCount val="17"/>
                <c:pt idx="0">
                  <c:v>1.591</c:v>
                </c:pt>
                <c:pt idx="1">
                  <c:v>3.5987000000000005</c:v>
                </c:pt>
                <c:pt idx="2">
                  <c:v>6.0587979999999995</c:v>
                </c:pt>
                <c:pt idx="3">
                  <c:v>1.7349989999999997</c:v>
                </c:pt>
                <c:pt idx="4">
                  <c:v>4.76</c:v>
                </c:pt>
                <c:pt idx="5">
                  <c:v>1.8125</c:v>
                </c:pt>
                <c:pt idx="6">
                  <c:v>0.1062</c:v>
                </c:pt>
                <c:pt idx="7">
                  <c:v>5.4999999999999997E-3</c:v>
                </c:pt>
                <c:pt idx="8">
                  <c:v>0</c:v>
                </c:pt>
                <c:pt idx="9">
                  <c:v>0</c:v>
                </c:pt>
                <c:pt idx="10">
                  <c:v>0</c:v>
                </c:pt>
                <c:pt idx="11">
                  <c:v>1.7000000000000001E-2</c:v>
                </c:pt>
                <c:pt idx="12">
                  <c:v>0</c:v>
                </c:pt>
                <c:pt idx="13">
                  <c:v>0</c:v>
                </c:pt>
                <c:pt idx="14">
                  <c:v>0</c:v>
                </c:pt>
                <c:pt idx="15">
                  <c:v>0</c:v>
                </c:pt>
                <c:pt idx="16">
                  <c:v>0</c:v>
                </c:pt>
              </c:numCache>
            </c:numRef>
          </c:val>
          <c:extLst>
            <c:ext xmlns:c16="http://schemas.microsoft.com/office/drawing/2014/chart" uri="{C3380CC4-5D6E-409C-BE32-E72D297353CC}">
              <c16:uniqueId val="{00000001-A136-43C0-B93B-1C1EE7A25412}"/>
            </c:ext>
          </c:extLst>
        </c:ser>
        <c:ser>
          <c:idx val="4"/>
          <c:order val="2"/>
          <c:tx>
            <c:strRef>
              <c:f>'Capacity Additions by Fuel Type'!$A$29</c:f>
              <c:strCache>
                <c:ptCount val="1"/>
                <c:pt idx="0">
                  <c:v>Gas</c:v>
                </c:pt>
              </c:strCache>
            </c:strRef>
          </c:tx>
          <c:spPr>
            <a:solidFill>
              <a:schemeClr val="accent5">
                <a:lumMod val="40000"/>
                <a:lumOff val="60000"/>
              </a:schemeClr>
            </a:solidFill>
          </c:spPr>
          <c:invertIfNegative val="0"/>
          <c:cat>
            <c:numRef>
              <c:f>'Capacity Additions by Fuel Type'!$L$24:$AB$24</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'Capacity Additions by Fuel Type'!$L$29:$AB$29</c:f>
              <c:numCache>
                <c:formatCode>0.0</c:formatCode>
                <c:ptCount val="17"/>
                <c:pt idx="0">
                  <c:v>10.521252</c:v>
                </c:pt>
                <c:pt idx="1">
                  <c:v>12.053725</c:v>
                </c:pt>
                <c:pt idx="2">
                  <c:v>7.3611120000000021</c:v>
                </c:pt>
                <c:pt idx="3">
                  <c:v>12.032776999999999</c:v>
                </c:pt>
                <c:pt idx="4">
                  <c:v>9.7512380000000007</c:v>
                </c:pt>
                <c:pt idx="5">
                  <c:v>7.8701479999999986</c:v>
                </c:pt>
                <c:pt idx="6">
                  <c:v>9.0261099999999992</c:v>
                </c:pt>
                <c:pt idx="7">
                  <c:v>6.7298000000000009</c:v>
                </c:pt>
                <c:pt idx="8">
                  <c:v>9.4824019999999987</c:v>
                </c:pt>
                <c:pt idx="9">
                  <c:v>12.616520000000005</c:v>
                </c:pt>
                <c:pt idx="10">
                  <c:v>22.070992000000004</c:v>
                </c:pt>
                <c:pt idx="11">
                  <c:v>8.9972070000000031</c:v>
                </c:pt>
                <c:pt idx="12">
                  <c:v>7.5464629999999975</c:v>
                </c:pt>
                <c:pt idx="13">
                  <c:v>6.6640670000000188</c:v>
                </c:pt>
                <c:pt idx="14">
                  <c:v>6.8605000000000009</c:v>
                </c:pt>
                <c:pt idx="15">
                  <c:v>11.411000000000003</c:v>
                </c:pt>
                <c:pt idx="16">
                  <c:v>2.3533809999999997</c:v>
                </c:pt>
              </c:numCache>
            </c:numRef>
          </c:val>
          <c:extLst>
            <c:ext xmlns:c16="http://schemas.microsoft.com/office/drawing/2014/chart" uri="{C3380CC4-5D6E-409C-BE32-E72D297353CC}">
              <c16:uniqueId val="{00000002-A136-43C0-B93B-1C1EE7A25412}"/>
            </c:ext>
          </c:extLst>
        </c:ser>
        <c:ser>
          <c:idx val="10"/>
          <c:order val="3"/>
          <c:tx>
            <c:strRef>
              <c:f>'Capacity Additions by Fuel Type'!$A$28</c:f>
              <c:strCache>
                <c:ptCount val="1"/>
                <c:pt idx="0">
                  <c:v>Storage</c:v>
                </c:pt>
              </c:strCache>
            </c:strRef>
          </c:tx>
          <c:spPr>
            <a:solidFill>
              <a:schemeClr val="accent3">
                <a:lumMod val="75000"/>
              </a:schemeClr>
            </a:solidFill>
            <a:ln>
              <a:noFill/>
            </a:ln>
          </c:spPr>
          <c:invertIfNegative val="0"/>
          <c:cat>
            <c:numRef>
              <c:f>'Capacity Additions by Fuel Type'!$L$24:$AB$24</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'Capacity Additions by Fuel Type'!$L$28:$AB$28</c:f>
              <c:numCache>
                <c:formatCode>0.0</c:formatCode>
                <c:ptCount val="17"/>
                <c:pt idx="0">
                  <c:v>0</c:v>
                </c:pt>
                <c:pt idx="1">
                  <c:v>0</c:v>
                </c:pt>
                <c:pt idx="2">
                  <c:v>0</c:v>
                </c:pt>
                <c:pt idx="3">
                  <c:v>3.6999999999999998E-2</c:v>
                </c:pt>
                <c:pt idx="4">
                  <c:v>8.2500000000000004E-2</c:v>
                </c:pt>
                <c:pt idx="5">
                  <c:v>0.29129999999999928</c:v>
                </c:pt>
                <c:pt idx="6">
                  <c:v>2.7299999999999273E-2</c:v>
                </c:pt>
                <c:pt idx="7">
                  <c:v>0.24</c:v>
                </c:pt>
                <c:pt idx="8">
                  <c:v>0.22796999999999754</c:v>
                </c:pt>
                <c:pt idx="9">
                  <c:v>0.14990500000000248</c:v>
                </c:pt>
                <c:pt idx="10">
                  <c:v>0.35221800000000442</c:v>
                </c:pt>
                <c:pt idx="11">
                  <c:v>0.32247099999999773</c:v>
                </c:pt>
                <c:pt idx="12">
                  <c:v>0.76332799999999768</c:v>
                </c:pt>
                <c:pt idx="13">
                  <c:v>3.7716519999999947</c:v>
                </c:pt>
                <c:pt idx="14">
                  <c:v>4.6616770000000036</c:v>
                </c:pt>
                <c:pt idx="15">
                  <c:v>7.6048149999999879</c:v>
                </c:pt>
                <c:pt idx="16">
                  <c:v>11.817010000000016</c:v>
                </c:pt>
              </c:numCache>
            </c:numRef>
          </c:val>
          <c:extLst>
            <c:ext xmlns:c16="http://schemas.microsoft.com/office/drawing/2014/chart" uri="{C3380CC4-5D6E-409C-BE32-E72D297353CC}">
              <c16:uniqueId val="{00000003-A136-43C0-B93B-1C1EE7A25412}"/>
            </c:ext>
          </c:extLst>
        </c:ser>
        <c:ser>
          <c:idx val="0"/>
          <c:order val="4"/>
          <c:tx>
            <c:strRef>
              <c:f>'Capacity Additions by Fuel Type'!$A$25</c:f>
              <c:strCache>
                <c:ptCount val="1"/>
                <c:pt idx="0">
                  <c:v>Wind</c:v>
                </c:pt>
              </c:strCache>
            </c:strRef>
          </c:tx>
          <c:invertIfNegative val="0"/>
          <c:cat>
            <c:numRef>
              <c:f>'Capacity Additions by Fuel Type'!$L$24:$AB$24</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'Capacity Additions by Fuel Type'!$L$25:$AB$25</c:f>
              <c:numCache>
                <c:formatCode>0.0</c:formatCode>
                <c:ptCount val="17"/>
                <c:pt idx="0">
                  <c:v>8.3624349999999978</c:v>
                </c:pt>
                <c:pt idx="1">
                  <c:v>10.005193000000002</c:v>
                </c:pt>
                <c:pt idx="2">
                  <c:v>5.2199900000000019</c:v>
                </c:pt>
                <c:pt idx="3">
                  <c:v>6.7234230000000004</c:v>
                </c:pt>
                <c:pt idx="4">
                  <c:v>13.270500999999998</c:v>
                </c:pt>
                <c:pt idx="5">
                  <c:v>0.9660749999999998</c:v>
                </c:pt>
                <c:pt idx="6">
                  <c:v>4.7942399999999994</c:v>
                </c:pt>
                <c:pt idx="7">
                  <c:v>8.5896900000000009</c:v>
                </c:pt>
                <c:pt idx="8">
                  <c:v>8.224715999999999</c:v>
                </c:pt>
                <c:pt idx="9">
                  <c:v>7.034038999999999</c:v>
                </c:pt>
                <c:pt idx="10">
                  <c:v>7.6035899999999996</c:v>
                </c:pt>
                <c:pt idx="11">
                  <c:v>9.1479200000000009</c:v>
                </c:pt>
                <c:pt idx="12">
                  <c:v>17.206083999999997</c:v>
                </c:pt>
                <c:pt idx="13">
                  <c:v>13.511098000000004</c:v>
                </c:pt>
                <c:pt idx="14">
                  <c:v>8.5092239999999979</c:v>
                </c:pt>
                <c:pt idx="15">
                  <c:v>6.4649070000000002</c:v>
                </c:pt>
                <c:pt idx="16">
                  <c:v>4.0369999999999999</c:v>
                </c:pt>
              </c:numCache>
            </c:numRef>
          </c:val>
          <c:extLst>
            <c:ext xmlns:c16="http://schemas.microsoft.com/office/drawing/2014/chart" uri="{C3380CC4-5D6E-409C-BE32-E72D297353CC}">
              <c16:uniqueId val="{00000004-A136-43C0-B93B-1C1EE7A25412}"/>
            </c:ext>
          </c:extLst>
        </c:ser>
        <c:ser>
          <c:idx val="2"/>
          <c:order val="5"/>
          <c:tx>
            <c:strRef>
              <c:f>'Capacity Additions by Fuel Type'!$A$27</c:f>
              <c:strCache>
                <c:ptCount val="1"/>
                <c:pt idx="0">
                  <c:v>Distributed Solar (&lt;1 MW)</c:v>
                </c:pt>
              </c:strCache>
            </c:strRef>
          </c:tx>
          <c:spPr>
            <a:solidFill>
              <a:schemeClr val="accent6"/>
            </a:solidFill>
          </c:spPr>
          <c:invertIfNegative val="0"/>
          <c:cat>
            <c:numRef>
              <c:f>'Capacity Additions by Fuel Type'!$L$24:$AB$24</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'Capacity Additions by Fuel Type'!$L$27:$AB$27</c:f>
              <c:numCache>
                <c:formatCode>0.0</c:formatCode>
                <c:ptCount val="17"/>
                <c:pt idx="0">
                  <c:v>0.26966078431372548</c:v>
                </c:pt>
                <c:pt idx="1">
                  <c:v>0.31913775250657772</c:v>
                </c:pt>
                <c:pt idx="2">
                  <c:v>0.65246896305908009</c:v>
                </c:pt>
                <c:pt idx="3">
                  <c:v>1.1148000000000158</c:v>
                </c:pt>
                <c:pt idx="4">
                  <c:v>1.413119999999999</c:v>
                </c:pt>
                <c:pt idx="5">
                  <c:v>2.1205499999999891</c:v>
                </c:pt>
                <c:pt idx="6">
                  <c:v>1.4441480000000102</c:v>
                </c:pt>
                <c:pt idx="7">
                  <c:v>2.7854180000000004</c:v>
                </c:pt>
                <c:pt idx="8">
                  <c:v>3.2232849999999944</c:v>
                </c:pt>
                <c:pt idx="9">
                  <c:v>3.4833030000000091</c:v>
                </c:pt>
                <c:pt idx="10">
                  <c:v>3.4293989999999392</c:v>
                </c:pt>
                <c:pt idx="11">
                  <c:v>4.1220790000000163</c:v>
                </c:pt>
                <c:pt idx="12">
                  <c:v>4.494115000000078</c:v>
                </c:pt>
                <c:pt idx="13">
                  <c:v>5.7325589999999789</c:v>
                </c:pt>
                <c:pt idx="14">
                  <c:v>7.3462419999999762</c:v>
                </c:pt>
                <c:pt idx="15">
                  <c:v>8.5568300000000086</c:v>
                </c:pt>
                <c:pt idx="16">
                  <c:v>7.5134259999999635</c:v>
                </c:pt>
              </c:numCache>
            </c:numRef>
          </c:val>
          <c:extLst>
            <c:ext xmlns:c16="http://schemas.microsoft.com/office/drawing/2014/chart" uri="{C3380CC4-5D6E-409C-BE32-E72D297353CC}">
              <c16:uniqueId val="{00000005-A136-43C0-B93B-1C1EE7A25412}"/>
            </c:ext>
          </c:extLst>
        </c:ser>
        <c:ser>
          <c:idx val="1"/>
          <c:order val="6"/>
          <c:tx>
            <c:strRef>
              <c:f>'Capacity Additions by Fuel Type'!$A$26</c:f>
              <c:strCache>
                <c:ptCount val="1"/>
                <c:pt idx="0">
                  <c:v>Utility-Scale Solar (&gt;1 MW)</c:v>
                </c:pt>
              </c:strCache>
            </c:strRef>
          </c:tx>
          <c:spPr>
            <a:solidFill>
              <a:schemeClr val="accent6">
                <a:lumMod val="75000"/>
              </a:schemeClr>
            </a:solidFill>
          </c:spPr>
          <c:invertIfNegative val="0"/>
          <c:cat>
            <c:numRef>
              <c:f>'Capacity Additions by Fuel Type'!$L$24:$AB$24</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'Capacity Additions by Fuel Type'!$L$26:$AB$26</c:f>
              <c:numCache>
                <c:formatCode>0.00</c:formatCode>
                <c:ptCount val="17"/>
                <c:pt idx="0">
                  <c:v>2.289999999999992E-2</c:v>
                </c:pt>
                <c:pt idx="1">
                  <c:v>7.7799999999999966E-2</c:v>
                </c:pt>
                <c:pt idx="2">
                  <c:v>0.20750000000000018</c:v>
                </c:pt>
                <c:pt idx="3">
                  <c:v>0.61830000000000007</c:v>
                </c:pt>
                <c:pt idx="4">
                  <c:v>1.4564000000000004</c:v>
                </c:pt>
                <c:pt idx="5">
                  <c:v>3.3284000000000038</c:v>
                </c:pt>
                <c:pt idx="6">
                  <c:v>3.6266999999999943</c:v>
                </c:pt>
                <c:pt idx="7">
                  <c:v>3.4196999999999842</c:v>
                </c:pt>
                <c:pt idx="8">
                  <c:v>7.8507999999999862</c:v>
                </c:pt>
                <c:pt idx="9">
                  <c:v>4.7293000000000323</c:v>
                </c:pt>
                <c:pt idx="10">
                  <c:v>4.4432000000000187</c:v>
                </c:pt>
                <c:pt idx="11">
                  <c:v>5.2241999999999971</c:v>
                </c:pt>
                <c:pt idx="12">
                  <c:v>10.217799999999995</c:v>
                </c:pt>
                <c:pt idx="13">
                  <c:v>12.979400000000023</c:v>
                </c:pt>
                <c:pt idx="14">
                  <c:v>10.413799999999938</c:v>
                </c:pt>
                <c:pt idx="15">
                  <c:v>18.139699999999969</c:v>
                </c:pt>
                <c:pt idx="16" formatCode="0.0">
                  <c:v>30.599699999999867</c:v>
                </c:pt>
              </c:numCache>
            </c:numRef>
          </c:val>
          <c:extLst>
            <c:ext xmlns:c16="http://schemas.microsoft.com/office/drawing/2014/chart" uri="{C3380CC4-5D6E-409C-BE32-E72D297353CC}">
              <c16:uniqueId val="{00000006-A136-43C0-B93B-1C1EE7A25412}"/>
            </c:ext>
          </c:extLst>
        </c:ser>
        <c:dLbls>
          <c:showLegendKey val="0"/>
          <c:showVal val="0"/>
          <c:showCatName val="0"/>
          <c:showSerName val="0"/>
          <c:showPercent val="0"/>
          <c:showBubbleSize val="0"/>
        </c:dLbls>
        <c:gapWidth val="40"/>
        <c:overlap val="100"/>
        <c:axId val="454005328"/>
        <c:axId val="155061144"/>
      </c:barChart>
      <c:catAx>
        <c:axId val="454005328"/>
        <c:scaling>
          <c:orientation val="minMax"/>
        </c:scaling>
        <c:delete val="0"/>
        <c:axPos val="b"/>
        <c:numFmt formatCode="General" sourceLinked="1"/>
        <c:majorTickMark val="out"/>
        <c:minorTickMark val="none"/>
        <c:tickLblPos val="nextTo"/>
        <c:spPr>
          <a:ln>
            <a:noFill/>
          </a:ln>
        </c:spPr>
        <c:txPr>
          <a:bodyPr/>
          <a:lstStyle/>
          <a:p>
            <a:pPr>
              <a:defRPr b="1"/>
            </a:pPr>
            <a:endParaRPr lang="en-US"/>
          </a:p>
        </c:txPr>
        <c:crossAx val="155061144"/>
        <c:crosses val="autoZero"/>
        <c:auto val="1"/>
        <c:lblAlgn val="ctr"/>
        <c:lblOffset val="0"/>
        <c:tickLblSkip val="2"/>
        <c:tickMarkSkip val="1"/>
        <c:noMultiLvlLbl val="0"/>
      </c:catAx>
      <c:valAx>
        <c:axId val="155061144"/>
        <c:scaling>
          <c:orientation val="minMax"/>
          <c:max val="61"/>
          <c:min val="0"/>
        </c:scaling>
        <c:delete val="0"/>
        <c:axPos val="l"/>
        <c:majorGridlines>
          <c:spPr>
            <a:ln w="3175">
              <a:solidFill>
                <a:schemeClr val="tx1">
                  <a:lumMod val="50000"/>
                  <a:lumOff val="50000"/>
                </a:schemeClr>
              </a:solidFill>
            </a:ln>
          </c:spPr>
        </c:majorGridlines>
        <c:numFmt formatCode="0" sourceLinked="0"/>
        <c:majorTickMark val="out"/>
        <c:minorTickMark val="none"/>
        <c:tickLblPos val="nextTo"/>
        <c:spPr>
          <a:ln>
            <a:noFill/>
          </a:ln>
        </c:spPr>
        <c:txPr>
          <a:bodyPr/>
          <a:lstStyle/>
          <a:p>
            <a:pPr>
              <a:defRPr b="1"/>
            </a:pPr>
            <a:endParaRPr lang="en-US"/>
          </a:p>
        </c:txPr>
        <c:crossAx val="454005328"/>
        <c:crosses val="autoZero"/>
        <c:crossBetween val="between"/>
      </c:valAx>
      <c:spPr>
        <a:noFill/>
      </c:spPr>
    </c:plotArea>
    <c:legend>
      <c:legendPos val="r"/>
      <c:layout>
        <c:manualLayout>
          <c:xMode val="edge"/>
          <c:yMode val="edge"/>
          <c:x val="4.7170906521300224E-2"/>
          <c:y val="0.10959161354830646"/>
          <c:w val="0.31246790232775534"/>
          <c:h val="0.34689351331083612"/>
        </c:manualLayout>
      </c:layout>
      <c:overlay val="0"/>
      <c:spPr>
        <a:solidFill>
          <a:sysClr val="window" lastClr="FFFFFF"/>
        </a:solidFill>
      </c:spPr>
      <c:txPr>
        <a:bodyPr/>
        <a:lstStyle/>
        <a:p>
          <a:pPr>
            <a:defRPr b="1"/>
          </a:pPr>
          <a:endParaRPr lang="en-US"/>
        </a:p>
      </c:txPr>
    </c:legend>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2701602630643107E-2"/>
          <c:y val="0.12188507686539182"/>
          <c:w val="0.90652230971128589"/>
          <c:h val="0.80359499030278625"/>
        </c:manualLayout>
      </c:layout>
      <c:barChart>
        <c:barDir val="col"/>
        <c:grouping val="stacked"/>
        <c:varyColors val="0"/>
        <c:ser>
          <c:idx val="4"/>
          <c:order val="0"/>
          <c:tx>
            <c:v>Hybrid_Retro_Retirements</c:v>
          </c:tx>
          <c:spPr>
            <a:solidFill>
              <a:schemeClr val="accent1"/>
            </a:solidFill>
          </c:spPr>
          <c:invertIfNegative val="0"/>
          <c:cat>
            <c:numRef>
              <c:f>'PV+Storage Capacity by Region'!$O$30:$O$44</c:f>
              <c:numCache>
                <c:formatCode>General</c:formatCode>
                <c:ptCount val="1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numCache>
            </c:numRef>
          </c:cat>
          <c:val>
            <c:numRef>
              <c:f>'PV+Storage Capacity by Region'!$T$30:$T$44</c:f>
              <c:numCache>
                <c:formatCode>#,##0.00</c:formatCode>
                <c:ptCount val="15"/>
                <c:pt idx="3">
                  <c:v>-0.02</c:v>
                </c:pt>
                <c:pt idx="6">
                  <c:v>-0.04</c:v>
                </c:pt>
                <c:pt idx="8">
                  <c:v>-0.2</c:v>
                </c:pt>
                <c:pt idx="9">
                  <c:v>-0.21</c:v>
                </c:pt>
                <c:pt idx="10">
                  <c:v>-0.01</c:v>
                </c:pt>
                <c:pt idx="11">
                  <c:v>-1.37</c:v>
                </c:pt>
                <c:pt idx="12">
                  <c:v>-1.48</c:v>
                </c:pt>
                <c:pt idx="13">
                  <c:v>-0.89</c:v>
                </c:pt>
                <c:pt idx="14">
                  <c:v>-1.58</c:v>
                </c:pt>
              </c:numCache>
            </c:numRef>
          </c:val>
          <c:extLst>
            <c:ext xmlns:c16="http://schemas.microsoft.com/office/drawing/2014/chart" uri="{C3380CC4-5D6E-409C-BE32-E72D297353CC}">
              <c16:uniqueId val="{00000002-000F-4039-B5AC-8DBF591677A8}"/>
            </c:ext>
          </c:extLst>
        </c:ser>
        <c:ser>
          <c:idx val="5"/>
          <c:order val="1"/>
          <c:tx>
            <c:v>PV-Standalone</c:v>
          </c:tx>
          <c:spPr>
            <a:solidFill>
              <a:schemeClr val="accent1">
                <a:lumMod val="75000"/>
              </a:schemeClr>
            </a:solidFill>
          </c:spPr>
          <c:invertIfNegative val="0"/>
          <c:cat>
            <c:numRef>
              <c:f>'PV+Storage Capacity by Region'!$O$30:$O$44</c:f>
              <c:numCache>
                <c:formatCode>General</c:formatCode>
                <c:ptCount val="1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numCache>
            </c:numRef>
          </c:cat>
          <c:val>
            <c:numRef>
              <c:f>'PV+Storage Capacity by Region'!$S$30:$S$44</c:f>
              <c:numCache>
                <c:formatCode>#,##0.00</c:formatCode>
                <c:ptCount val="15"/>
                <c:pt idx="0">
                  <c:v>0.18</c:v>
                </c:pt>
                <c:pt idx="1">
                  <c:v>0.49</c:v>
                </c:pt>
                <c:pt idx="2">
                  <c:v>0.96</c:v>
                </c:pt>
                <c:pt idx="3">
                  <c:v>1.34</c:v>
                </c:pt>
                <c:pt idx="4">
                  <c:v>3.18</c:v>
                </c:pt>
                <c:pt idx="5">
                  <c:v>2.87</c:v>
                </c:pt>
                <c:pt idx="6">
                  <c:v>7.44</c:v>
                </c:pt>
                <c:pt idx="7">
                  <c:v>4.07</c:v>
                </c:pt>
                <c:pt idx="8">
                  <c:v>3.92</c:v>
                </c:pt>
                <c:pt idx="9">
                  <c:v>4.47</c:v>
                </c:pt>
                <c:pt idx="10">
                  <c:v>9.61</c:v>
                </c:pt>
                <c:pt idx="11">
                  <c:v>11.06</c:v>
                </c:pt>
                <c:pt idx="12">
                  <c:v>8.2899999999999991</c:v>
                </c:pt>
                <c:pt idx="13">
                  <c:v>14.55</c:v>
                </c:pt>
                <c:pt idx="14">
                  <c:v>23.93</c:v>
                </c:pt>
              </c:numCache>
            </c:numRef>
          </c:val>
          <c:extLst>
            <c:ext xmlns:c16="http://schemas.microsoft.com/office/drawing/2014/chart" uri="{C3380CC4-5D6E-409C-BE32-E72D297353CC}">
              <c16:uniqueId val="{00000003-000F-4039-B5AC-8DBF591677A8}"/>
            </c:ext>
          </c:extLst>
        </c:ser>
        <c:ser>
          <c:idx val="0"/>
          <c:order val="2"/>
          <c:tx>
            <c:v>New Hybrid</c:v>
          </c:tx>
          <c:spPr>
            <a:solidFill>
              <a:schemeClr val="accent3"/>
            </a:solidFill>
          </c:spPr>
          <c:invertIfNegative val="0"/>
          <c:cat>
            <c:numRef>
              <c:f>'PV+Storage Capacity by Region'!$O$30:$O$44</c:f>
              <c:numCache>
                <c:formatCode>General</c:formatCode>
                <c:ptCount val="1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numCache>
            </c:numRef>
          </c:cat>
          <c:val>
            <c:numRef>
              <c:f>'PV+Storage Capacity by Region'!$Y$30:$Y$44</c:f>
              <c:numCache>
                <c:formatCode>0.00</c:formatCode>
                <c:ptCount val="15"/>
                <c:pt idx="2">
                  <c:v>0.01</c:v>
                </c:pt>
                <c:pt idx="5">
                  <c:v>0.01</c:v>
                </c:pt>
                <c:pt idx="7">
                  <c:v>0.02</c:v>
                </c:pt>
                <c:pt idx="8">
                  <c:v>0.05</c:v>
                </c:pt>
                <c:pt idx="9">
                  <c:v>0.13</c:v>
                </c:pt>
                <c:pt idx="10">
                  <c:v>0.01</c:v>
                </c:pt>
                <c:pt idx="11">
                  <c:v>1.43</c:v>
                </c:pt>
                <c:pt idx="12">
                  <c:v>2.14</c:v>
                </c:pt>
                <c:pt idx="13">
                  <c:v>4.4800000000000004</c:v>
                </c:pt>
                <c:pt idx="14">
                  <c:v>5.82</c:v>
                </c:pt>
              </c:numCache>
            </c:numRef>
          </c:val>
          <c:extLst>
            <c:ext xmlns:c16="http://schemas.microsoft.com/office/drawing/2014/chart" uri="{C3380CC4-5D6E-409C-BE32-E72D297353CC}">
              <c16:uniqueId val="{00000004-000F-4039-B5AC-8DBF591677A8}"/>
            </c:ext>
          </c:extLst>
        </c:ser>
        <c:ser>
          <c:idx val="1"/>
          <c:order val="3"/>
          <c:tx>
            <c:v>Retrofit Hybrid</c:v>
          </c:tx>
          <c:spPr>
            <a:solidFill>
              <a:schemeClr val="accent3">
                <a:lumMod val="50000"/>
              </a:schemeClr>
            </a:solidFill>
          </c:spPr>
          <c:invertIfNegative val="0"/>
          <c:cat>
            <c:numRef>
              <c:f>'PV+Storage Capacity by Region'!$O$30:$O$44</c:f>
              <c:numCache>
                <c:formatCode>General</c:formatCode>
                <c:ptCount val="1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numCache>
            </c:numRef>
          </c:cat>
          <c:val>
            <c:numRef>
              <c:f>'PV+Storage Capacity by Region'!$Z$30:$Z$44</c:f>
              <c:numCache>
                <c:formatCode>0.00</c:formatCode>
                <c:ptCount val="15"/>
                <c:pt idx="3">
                  <c:v>0.02</c:v>
                </c:pt>
                <c:pt idx="6">
                  <c:v>0.04</c:v>
                </c:pt>
                <c:pt idx="8">
                  <c:v>0.2</c:v>
                </c:pt>
                <c:pt idx="9">
                  <c:v>0.21</c:v>
                </c:pt>
                <c:pt idx="10">
                  <c:v>0.01</c:v>
                </c:pt>
                <c:pt idx="11">
                  <c:v>1.37</c:v>
                </c:pt>
                <c:pt idx="12">
                  <c:v>1.48</c:v>
                </c:pt>
                <c:pt idx="13">
                  <c:v>0.89</c:v>
                </c:pt>
                <c:pt idx="14">
                  <c:v>1.58</c:v>
                </c:pt>
              </c:numCache>
            </c:numRef>
          </c:val>
          <c:extLst>
            <c:ext xmlns:c16="http://schemas.microsoft.com/office/drawing/2014/chart" uri="{C3380CC4-5D6E-409C-BE32-E72D297353CC}">
              <c16:uniqueId val="{00000005-000F-4039-B5AC-8DBF591677A8}"/>
            </c:ext>
          </c:extLst>
        </c:ser>
        <c:dLbls>
          <c:showLegendKey val="0"/>
          <c:showVal val="0"/>
          <c:showCatName val="0"/>
          <c:showSerName val="0"/>
          <c:showPercent val="0"/>
          <c:showBubbleSize val="0"/>
        </c:dLbls>
        <c:gapWidth val="95"/>
        <c:overlap val="100"/>
        <c:axId val="232263680"/>
        <c:axId val="232511360"/>
      </c:barChart>
      <c:valAx>
        <c:axId val="232511360"/>
        <c:scaling>
          <c:orientation val="minMax"/>
          <c:max val="35"/>
          <c:min val="-5"/>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1"/>
            </a:pPr>
            <a:endParaRPr lang="en-US"/>
          </a:p>
        </c:txPr>
        <c:crossAx val="232263680"/>
        <c:crosses val="autoZero"/>
        <c:crossBetween val="between"/>
        <c:majorUnit val="5"/>
      </c:valAx>
      <c:catAx>
        <c:axId val="232263680"/>
        <c:scaling>
          <c:orientation val="minMax"/>
        </c:scaling>
        <c:delete val="0"/>
        <c:axPos val="b"/>
        <c:numFmt formatCode="General" sourceLinked="0"/>
        <c:majorTickMark val="out"/>
        <c:minorTickMark val="none"/>
        <c:tickLblPos val="nextTo"/>
        <c:spPr>
          <a:ln w="3175">
            <a:noFill/>
          </a:ln>
        </c:spPr>
        <c:txPr>
          <a:bodyPr/>
          <a:lstStyle/>
          <a:p>
            <a:pPr>
              <a:defRPr b="1">
                <a:solidFill>
                  <a:sysClr val="windowText" lastClr="000000"/>
                </a:solidFill>
              </a:defRPr>
            </a:pPr>
            <a:endParaRPr lang="en-US"/>
          </a:p>
        </c:txPr>
        <c:crossAx val="232511360"/>
        <c:crosses val="autoZero"/>
        <c:auto val="1"/>
        <c:lblAlgn val="ctr"/>
        <c:lblOffset val="0"/>
        <c:noMultiLvlLbl val="0"/>
      </c:catAx>
      <c:spPr>
        <a:solidFill>
          <a:schemeClr val="bg1"/>
        </a:solidFill>
      </c:spPr>
    </c:plotArea>
    <c:plotVisOnly val="1"/>
    <c:dispBlanksAs val="gap"/>
    <c:showDLblsOverMax val="0"/>
  </c:chart>
  <c:spPr>
    <a:solidFill>
      <a:sysClr val="window" lastClr="FFFFFF"/>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879273504273504"/>
          <c:y val="0.1736111111111111"/>
          <c:w val="0.42414529914529914"/>
          <c:h val="0.78769841269841268"/>
        </c:manualLayout>
      </c:layout>
      <c:pieChart>
        <c:varyColors val="1"/>
        <c:ser>
          <c:idx val="0"/>
          <c:order val="0"/>
          <c:explosion val="1"/>
          <c:dPt>
            <c:idx val="0"/>
            <c:bubble3D val="0"/>
            <c:spPr>
              <a:solidFill>
                <a:schemeClr val="accent1"/>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73DA-430F-9977-C28DF373E951}"/>
              </c:ext>
            </c:extLst>
          </c:dPt>
          <c:dPt>
            <c:idx val="1"/>
            <c:bubble3D val="0"/>
            <c:spPr>
              <a:solidFill>
                <a:schemeClr val="accent2"/>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73DA-430F-9977-C28DF373E951}"/>
              </c:ext>
            </c:extLst>
          </c:dPt>
          <c:dPt>
            <c:idx val="2"/>
            <c:bubble3D val="0"/>
            <c:spPr>
              <a:solidFill>
                <a:schemeClr val="accent3"/>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73DA-430F-9977-C28DF373E951}"/>
              </c:ext>
            </c:extLst>
          </c:dPt>
          <c:dPt>
            <c:idx val="3"/>
            <c:bubble3D val="0"/>
            <c:spPr>
              <a:solidFill>
                <a:schemeClr val="accent4"/>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7-73DA-430F-9977-C28DF373E951}"/>
              </c:ext>
            </c:extLst>
          </c:dPt>
          <c:dPt>
            <c:idx val="4"/>
            <c:bubble3D val="0"/>
            <c:spPr>
              <a:solidFill>
                <a:schemeClr val="accent5"/>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9-73DA-430F-9977-C28DF373E951}"/>
              </c:ext>
            </c:extLst>
          </c:dPt>
          <c:dPt>
            <c:idx val="5"/>
            <c:bubble3D val="0"/>
            <c:spPr>
              <a:solidFill>
                <a:schemeClr val="accent6"/>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B-73DA-430F-9977-C28DF373E951}"/>
              </c:ext>
            </c:extLst>
          </c:dPt>
          <c:dPt>
            <c:idx val="6"/>
            <c:bubble3D val="0"/>
            <c:spPr>
              <a:solidFill>
                <a:schemeClr val="accent1">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D-73DA-430F-9977-C28DF373E951}"/>
              </c:ext>
            </c:extLst>
          </c:dPt>
          <c:dPt>
            <c:idx val="7"/>
            <c:bubble3D val="0"/>
            <c:spPr>
              <a:solidFill>
                <a:schemeClr val="accent2">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F-73DA-430F-9977-C28DF373E951}"/>
              </c:ext>
            </c:extLst>
          </c:dPt>
          <c:dPt>
            <c:idx val="8"/>
            <c:bubble3D val="0"/>
            <c:spPr>
              <a:solidFill>
                <a:schemeClr val="accent3">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1-73DA-430F-9977-C28DF373E951}"/>
              </c:ext>
            </c:extLst>
          </c:dPt>
          <c:dPt>
            <c:idx val="9"/>
            <c:bubble3D val="0"/>
            <c:spPr>
              <a:solidFill>
                <a:schemeClr val="accent4">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3-73DA-430F-9977-C28DF373E951}"/>
              </c:ext>
            </c:extLst>
          </c:dPt>
          <c:dPt>
            <c:idx val="10"/>
            <c:bubble3D val="0"/>
            <c:spPr>
              <a:solidFill>
                <a:schemeClr val="accent5">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5-73DA-430F-9977-C28DF373E951}"/>
              </c:ext>
            </c:extLst>
          </c:dPt>
          <c:dPt>
            <c:idx val="11"/>
            <c:bubble3D val="0"/>
            <c:spPr>
              <a:solidFill>
                <a:schemeClr val="accent6">
                  <a:lumMod val="6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7-73DA-430F-9977-C28DF373E951}"/>
              </c:ext>
            </c:extLst>
          </c:dPt>
          <c:dPt>
            <c:idx val="12"/>
            <c:bubble3D val="0"/>
            <c:spPr>
              <a:solidFill>
                <a:schemeClr val="accent1">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9-73DA-430F-9977-C28DF373E951}"/>
              </c:ext>
            </c:extLst>
          </c:dPt>
          <c:dPt>
            <c:idx val="13"/>
            <c:bubble3D val="0"/>
            <c:spPr>
              <a:solidFill>
                <a:schemeClr val="accent2">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B-73DA-430F-9977-C28DF373E951}"/>
              </c:ext>
            </c:extLst>
          </c:dPt>
          <c:dPt>
            <c:idx val="14"/>
            <c:bubble3D val="0"/>
            <c:spPr>
              <a:solidFill>
                <a:schemeClr val="accent3">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D-73DA-430F-9977-C28DF373E951}"/>
              </c:ext>
            </c:extLst>
          </c:dPt>
          <c:dPt>
            <c:idx val="15"/>
            <c:bubble3D val="0"/>
            <c:spPr>
              <a:solidFill>
                <a:schemeClr val="accent4">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1F-73DA-430F-9977-C28DF373E951}"/>
              </c:ext>
            </c:extLst>
          </c:dPt>
          <c:dPt>
            <c:idx val="16"/>
            <c:bubble3D val="0"/>
            <c:spPr>
              <a:solidFill>
                <a:schemeClr val="accent5">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1-73DA-430F-9977-C28DF373E951}"/>
              </c:ext>
            </c:extLst>
          </c:dPt>
          <c:dPt>
            <c:idx val="17"/>
            <c:bubble3D val="0"/>
            <c:spPr>
              <a:solidFill>
                <a:schemeClr val="accent6">
                  <a:lumMod val="80000"/>
                  <a:lumOff val="2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3-73DA-430F-9977-C28DF373E951}"/>
              </c:ext>
            </c:extLst>
          </c:dPt>
          <c:dPt>
            <c:idx val="18"/>
            <c:bubble3D val="0"/>
            <c:spPr>
              <a:solidFill>
                <a:schemeClr val="accent1">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5-73DA-430F-9977-C28DF373E951}"/>
              </c:ext>
            </c:extLst>
          </c:dPt>
          <c:dPt>
            <c:idx val="19"/>
            <c:bubble3D val="0"/>
            <c:spPr>
              <a:solidFill>
                <a:schemeClr val="accent2">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7-73DA-430F-9977-C28DF373E951}"/>
              </c:ext>
            </c:extLst>
          </c:dPt>
          <c:dPt>
            <c:idx val="20"/>
            <c:bubble3D val="0"/>
            <c:spPr>
              <a:solidFill>
                <a:schemeClr val="accent3">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9-73DA-430F-9977-C28DF373E951}"/>
              </c:ext>
            </c:extLst>
          </c:dPt>
          <c:dPt>
            <c:idx val="21"/>
            <c:bubble3D val="0"/>
            <c:spPr>
              <a:solidFill>
                <a:schemeClr val="accent4">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B-73DA-430F-9977-C28DF373E951}"/>
              </c:ext>
            </c:extLst>
          </c:dPt>
          <c:dPt>
            <c:idx val="22"/>
            <c:bubble3D val="0"/>
            <c:spPr>
              <a:solidFill>
                <a:schemeClr val="accent5">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D-73DA-430F-9977-C28DF373E951}"/>
              </c:ext>
            </c:extLst>
          </c:dPt>
          <c:dPt>
            <c:idx val="23"/>
            <c:bubble3D val="0"/>
            <c:spPr>
              <a:solidFill>
                <a:schemeClr val="accent6">
                  <a:lumMod val="8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2F-73DA-430F-9977-C28DF373E951}"/>
              </c:ext>
            </c:extLst>
          </c:dPt>
          <c:dPt>
            <c:idx val="24"/>
            <c:bubble3D val="0"/>
            <c:spPr>
              <a:solidFill>
                <a:schemeClr val="accent1">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1-73DA-430F-9977-C28DF373E951}"/>
              </c:ext>
            </c:extLst>
          </c:dPt>
          <c:dPt>
            <c:idx val="25"/>
            <c:bubble3D val="0"/>
            <c:spPr>
              <a:solidFill>
                <a:schemeClr val="accent2">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3-73DA-430F-9977-C28DF373E951}"/>
              </c:ext>
            </c:extLst>
          </c:dPt>
          <c:dPt>
            <c:idx val="26"/>
            <c:bubble3D val="0"/>
            <c:spPr>
              <a:solidFill>
                <a:schemeClr val="accent3">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5-73DA-430F-9977-C28DF373E951}"/>
              </c:ext>
            </c:extLst>
          </c:dPt>
          <c:dPt>
            <c:idx val="27"/>
            <c:bubble3D val="0"/>
            <c:spPr>
              <a:solidFill>
                <a:schemeClr val="accent4">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7-73DA-430F-9977-C28DF373E951}"/>
              </c:ext>
            </c:extLst>
          </c:dPt>
          <c:dPt>
            <c:idx val="28"/>
            <c:bubble3D val="0"/>
            <c:spPr>
              <a:solidFill>
                <a:schemeClr val="accent5">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9-73DA-430F-9977-C28DF373E951}"/>
              </c:ext>
            </c:extLst>
          </c:dPt>
          <c:dPt>
            <c:idx val="29"/>
            <c:bubble3D val="0"/>
            <c:spPr>
              <a:solidFill>
                <a:schemeClr val="accent6">
                  <a:lumMod val="60000"/>
                  <a:lumOff val="4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B-73DA-430F-9977-C28DF373E951}"/>
              </c:ext>
            </c:extLst>
          </c:dPt>
          <c:dPt>
            <c:idx val="30"/>
            <c:bubble3D val="0"/>
            <c:spPr>
              <a:solidFill>
                <a:schemeClr val="accent1">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D-73DA-430F-9977-C28DF373E951}"/>
              </c:ext>
            </c:extLst>
          </c:dPt>
          <c:dPt>
            <c:idx val="31"/>
            <c:bubble3D val="0"/>
            <c:spPr>
              <a:solidFill>
                <a:schemeClr val="accent2">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3F-73DA-430F-9977-C28DF373E951}"/>
              </c:ext>
            </c:extLst>
          </c:dPt>
          <c:dPt>
            <c:idx val="32"/>
            <c:bubble3D val="0"/>
            <c:spPr>
              <a:solidFill>
                <a:schemeClr val="accent3">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1-73DA-430F-9977-C28DF373E951}"/>
              </c:ext>
            </c:extLst>
          </c:dPt>
          <c:dPt>
            <c:idx val="33"/>
            <c:bubble3D val="0"/>
            <c:spPr>
              <a:solidFill>
                <a:schemeClr val="accent4">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3-73DA-430F-9977-C28DF373E951}"/>
              </c:ext>
            </c:extLst>
          </c:dPt>
          <c:dPt>
            <c:idx val="34"/>
            <c:bubble3D val="0"/>
            <c:spPr>
              <a:solidFill>
                <a:schemeClr val="accent5">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5-73DA-430F-9977-C28DF373E951}"/>
              </c:ext>
            </c:extLst>
          </c:dPt>
          <c:dPt>
            <c:idx val="35"/>
            <c:bubble3D val="0"/>
            <c:spPr>
              <a:solidFill>
                <a:schemeClr val="accent6">
                  <a:lumMod val="5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7-73DA-430F-9977-C28DF373E951}"/>
              </c:ext>
            </c:extLst>
          </c:dPt>
          <c:dPt>
            <c:idx val="36"/>
            <c:bubble3D val="0"/>
            <c:spPr>
              <a:solidFill>
                <a:schemeClr val="accent1">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9-73DA-430F-9977-C28DF373E951}"/>
              </c:ext>
            </c:extLst>
          </c:dPt>
          <c:dPt>
            <c:idx val="37"/>
            <c:bubble3D val="0"/>
            <c:spPr>
              <a:solidFill>
                <a:schemeClr val="accent2">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B-73DA-430F-9977-C28DF373E951}"/>
              </c:ext>
            </c:extLst>
          </c:dPt>
          <c:dPt>
            <c:idx val="38"/>
            <c:bubble3D val="0"/>
            <c:spPr>
              <a:solidFill>
                <a:schemeClr val="accent3">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D-73DA-430F-9977-C28DF373E951}"/>
              </c:ext>
            </c:extLst>
          </c:dPt>
          <c:dPt>
            <c:idx val="39"/>
            <c:bubble3D val="0"/>
            <c:spPr>
              <a:solidFill>
                <a:schemeClr val="accent4">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4F-73DA-430F-9977-C28DF373E951}"/>
              </c:ext>
            </c:extLst>
          </c:dPt>
          <c:dPt>
            <c:idx val="40"/>
            <c:bubble3D val="0"/>
            <c:spPr>
              <a:solidFill>
                <a:schemeClr val="accent5">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1-73DA-430F-9977-C28DF373E951}"/>
              </c:ext>
            </c:extLst>
          </c:dPt>
          <c:dPt>
            <c:idx val="41"/>
            <c:bubble3D val="0"/>
            <c:spPr>
              <a:solidFill>
                <a:schemeClr val="accent6">
                  <a:lumMod val="70000"/>
                  <a:lumOff val="3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3-73DA-430F-9977-C28DF373E951}"/>
              </c:ext>
            </c:extLst>
          </c:dPt>
          <c:dPt>
            <c:idx val="42"/>
            <c:bubble3D val="0"/>
            <c:spPr>
              <a:solidFill>
                <a:schemeClr val="accent1">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5-73DA-430F-9977-C28DF373E951}"/>
              </c:ext>
            </c:extLst>
          </c:dPt>
          <c:dPt>
            <c:idx val="43"/>
            <c:bubble3D val="0"/>
            <c:spPr>
              <a:solidFill>
                <a:schemeClr val="accent2">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7-73DA-430F-9977-C28DF373E951}"/>
              </c:ext>
            </c:extLst>
          </c:dPt>
          <c:dPt>
            <c:idx val="44"/>
            <c:bubble3D val="0"/>
            <c:spPr>
              <a:solidFill>
                <a:schemeClr val="accent3">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9-73DA-430F-9977-C28DF373E951}"/>
              </c:ext>
            </c:extLst>
          </c:dPt>
          <c:dPt>
            <c:idx val="45"/>
            <c:bubble3D val="0"/>
            <c:spPr>
              <a:solidFill>
                <a:schemeClr val="accent4">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B-73DA-430F-9977-C28DF373E951}"/>
              </c:ext>
            </c:extLst>
          </c:dPt>
          <c:dPt>
            <c:idx val="46"/>
            <c:bubble3D val="0"/>
            <c:spPr>
              <a:solidFill>
                <a:schemeClr val="accent5">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D-73DA-430F-9977-C28DF373E951}"/>
              </c:ext>
            </c:extLst>
          </c:dPt>
          <c:dPt>
            <c:idx val="47"/>
            <c:bubble3D val="0"/>
            <c:spPr>
              <a:solidFill>
                <a:schemeClr val="accent6">
                  <a:lumMod val="70000"/>
                </a:schemeClr>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5F-73DA-430F-9977-C28DF373E951}"/>
              </c:ext>
            </c:extLst>
          </c:dPt>
          <c:dLbls>
            <c:dLbl>
              <c:idx val="0"/>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1-73DA-430F-9977-C28DF373E951}"/>
                </c:ext>
              </c:extLst>
            </c:dLbl>
            <c:dLbl>
              <c:idx val="1"/>
              <c:layout>
                <c:manualLayout>
                  <c:x val="-2.564102564102564E-2"/>
                  <c:y val="-5.1587301587301598E-2"/>
                </c:manualLayout>
              </c:layout>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solidFill>
                      <a:latin typeface="+mn-lt"/>
                      <a:ea typeface="+mn-ea"/>
                      <a:cs typeface="+mn-cs"/>
                    </a:defRPr>
                  </a:pPr>
                  <a:endParaRPr lang="en-US"/>
                </a:p>
              </c:txPr>
              <c:dLblPos val="bestFit"/>
              <c:showLegendKey val="0"/>
              <c:showVal val="0"/>
              <c:showCatName val="1"/>
              <c:showSerName val="0"/>
              <c:showPercent val="1"/>
              <c:showBubbleSize val="0"/>
              <c:separator>, </c:separator>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3-73DA-430F-9977-C28DF373E951}"/>
                </c:ext>
              </c:extLst>
            </c:dLbl>
            <c:dLbl>
              <c:idx val="2"/>
              <c:layout>
                <c:manualLayout>
                  <c:x val="2.0299313547344936E-2"/>
                  <c:y val="1.5873015873015848E-2"/>
                </c:manualLayout>
              </c:layout>
              <c:spPr>
                <a:noFill/>
                <a:ln>
                  <a:noFill/>
                </a:ln>
                <a:effectLst/>
              </c:spPr>
              <c:txPr>
                <a:bodyPr rot="0" spcFirstLastPara="1" vertOverflow="clip" horzOverflow="clip" vert="horz" wrap="square" lIns="38100" tIns="19050" rIns="38100" bIns="19050" anchor="ctr" anchorCtr="1">
                  <a:noAutofit/>
                </a:bodyPr>
                <a:lstStyle/>
                <a:p>
                  <a:pPr>
                    <a:defRPr sz="1000" b="1" i="0" u="none" strike="noStrike" kern="1200" baseline="0">
                      <a:solidFill>
                        <a:schemeClr val="accent3"/>
                      </a:solidFill>
                      <a:latin typeface="+mn-lt"/>
                      <a:ea typeface="+mn-ea"/>
                      <a:cs typeface="+mn-cs"/>
                    </a:defRPr>
                  </a:pPr>
                  <a:endParaRPr lang="en-US"/>
                </a:p>
              </c:txPr>
              <c:dLblPos val="bestFit"/>
              <c:showLegendKey val="0"/>
              <c:showVal val="0"/>
              <c:showCatName val="1"/>
              <c:showSerName val="0"/>
              <c:showPercent val="1"/>
              <c:showBubbleSize val="0"/>
              <c:separator>, </c:separator>
              <c:extLst>
                <c:ext xmlns:c15="http://schemas.microsoft.com/office/drawing/2012/chart" uri="{CE6537A1-D6FC-4f65-9D91-7224C49458BB}">
                  <c15:spPr xmlns:c15="http://schemas.microsoft.com/office/drawing/2012/chart">
                    <a:prstGeom prst="wedgeRectCallout">
                      <a:avLst/>
                    </a:prstGeom>
                    <a:noFill/>
                    <a:ln>
                      <a:noFill/>
                    </a:ln>
                  </c15:spPr>
                  <c15:layout>
                    <c:manualLayout>
                      <c:w val="0.28242277407631733"/>
                      <c:h val="0.13364141982252217"/>
                    </c:manualLayout>
                  </c15:layout>
                </c:ext>
                <c:ext xmlns:c16="http://schemas.microsoft.com/office/drawing/2014/chart" uri="{C3380CC4-5D6E-409C-BE32-E72D297353CC}">
                  <c16:uniqueId val="{00000005-73DA-430F-9977-C28DF373E951}"/>
                </c:ext>
              </c:extLst>
            </c:dLbl>
            <c:dLbl>
              <c:idx val="3"/>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4"/>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7-73DA-430F-9977-C28DF373E951}"/>
                </c:ext>
              </c:extLst>
            </c:dLbl>
            <c:dLbl>
              <c:idx val="4"/>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5"/>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9-73DA-430F-9977-C28DF373E951}"/>
                </c:ext>
              </c:extLst>
            </c:dLbl>
            <c:dLbl>
              <c:idx val="5"/>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6"/>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B-73DA-430F-9977-C28DF373E951}"/>
                </c:ext>
              </c:extLst>
            </c:dLbl>
            <c:dLbl>
              <c:idx val="6"/>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1">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D-73DA-430F-9977-C28DF373E951}"/>
                </c:ext>
              </c:extLst>
            </c:dLbl>
            <c:dLbl>
              <c:idx val="7"/>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2">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0F-73DA-430F-9977-C28DF373E951}"/>
                </c:ext>
              </c:extLst>
            </c:dLbl>
            <c:dLbl>
              <c:idx val="8"/>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3">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11-73DA-430F-9977-C28DF373E951}"/>
                </c:ext>
              </c:extLst>
            </c:dLbl>
            <c:dLbl>
              <c:idx val="9"/>
              <c:spPr>
                <a:noFill/>
                <a:ln>
                  <a:noFill/>
                </a:ln>
                <a:effectLst/>
              </c:spPr>
              <c:txPr>
                <a:bodyPr rot="0" spcFirstLastPara="1" vertOverflow="clip" horzOverflow="clip" vert="horz" wrap="square" lIns="38100" tIns="19050" rIns="38100" bIns="19050" anchor="ctr" anchorCtr="1">
                  <a:spAutoFit/>
                </a:bodyPr>
                <a:lstStyle/>
                <a:p>
                  <a:pPr>
                    <a:defRPr sz="1000" b="1" i="0" u="none" strike="noStrike" kern="1200" baseline="0">
                      <a:solidFill>
                        <a:schemeClr val="accent4">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wedgeRectCallout">
                      <a:avLst/>
                    </a:prstGeom>
                    <a:noFill/>
                    <a:ln>
                      <a:noFill/>
                    </a:ln>
                  </c15:spPr>
                </c:ext>
                <c:ext xmlns:c16="http://schemas.microsoft.com/office/drawing/2014/chart" uri="{C3380CC4-5D6E-409C-BE32-E72D297353CC}">
                  <c16:uniqueId val="{00000013-73DA-430F-9977-C28DF373E951}"/>
                </c:ext>
              </c:extLst>
            </c:dLbl>
            <c:dLbl>
              <c:idx val="15"/>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F-73DA-430F-9977-C28DF373E951}"/>
                </c:ext>
              </c:extLst>
            </c:dLbl>
            <c:dLbl>
              <c:idx val="16"/>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1-73DA-430F-9977-C28DF373E951}"/>
                </c:ext>
              </c:extLst>
            </c:dLbl>
            <c:dLbl>
              <c:idx val="1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3-73DA-430F-9977-C28DF373E951}"/>
                </c:ext>
              </c:extLst>
            </c:dLbl>
            <c:dLbl>
              <c:idx val="18"/>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5-73DA-430F-9977-C28DF373E951}"/>
                </c:ext>
              </c:extLst>
            </c:dLbl>
            <c:dLbl>
              <c:idx val="1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7-73DA-430F-9977-C28DF373E951}"/>
                </c:ext>
              </c:extLst>
            </c:dLbl>
            <c:dLbl>
              <c:idx val="2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9-73DA-430F-9977-C28DF373E951}"/>
                </c:ext>
              </c:extLst>
            </c:dLbl>
            <c:dLbl>
              <c:idx val="2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B-73DA-430F-9977-C28DF373E951}"/>
                </c:ext>
              </c:extLst>
            </c:dLbl>
            <c:dLbl>
              <c:idx val="2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D-73DA-430F-9977-C28DF373E951}"/>
                </c:ext>
              </c:extLst>
            </c:dLbl>
            <c:dLbl>
              <c:idx val="2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2F-73DA-430F-9977-C28DF373E951}"/>
                </c:ext>
              </c:extLst>
            </c:dLbl>
            <c:dLbl>
              <c:idx val="24"/>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1-73DA-430F-9977-C28DF373E951}"/>
                </c:ext>
              </c:extLst>
            </c:dLbl>
            <c:dLbl>
              <c:idx val="25"/>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2">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spPr xmlns:c15="http://schemas.microsoft.com/office/drawing/2012/chart">
                    <a:prstGeom prst="rect">
                      <a:avLst/>
                    </a:prstGeom>
                    <a:noFill/>
                    <a:ln>
                      <a:noFill/>
                    </a:ln>
                  </c15:spPr>
                </c:ext>
                <c:ext xmlns:c16="http://schemas.microsoft.com/office/drawing/2014/chart" uri="{C3380CC4-5D6E-409C-BE32-E72D297353CC}">
                  <c16:uniqueId val="{00000033-73DA-430F-9977-C28DF373E951}"/>
                </c:ext>
              </c:extLst>
            </c:dLbl>
            <c:dLbl>
              <c:idx val="26"/>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5-73DA-430F-9977-C28DF373E951}"/>
                </c:ext>
              </c:extLst>
            </c:dLbl>
            <c:dLbl>
              <c:idx val="2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7-73DA-430F-9977-C28DF373E951}"/>
                </c:ext>
              </c:extLst>
            </c:dLbl>
            <c:dLbl>
              <c:idx val="28"/>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9-73DA-430F-9977-C28DF373E951}"/>
                </c:ext>
              </c:extLst>
            </c:dLbl>
            <c:dLbl>
              <c:idx val="2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B-73DA-430F-9977-C28DF373E951}"/>
                </c:ext>
              </c:extLst>
            </c:dLbl>
            <c:dLbl>
              <c:idx val="3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D-73DA-430F-9977-C28DF373E951}"/>
                </c:ext>
              </c:extLst>
            </c:dLbl>
            <c:dLbl>
              <c:idx val="3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3F-73DA-430F-9977-C28DF373E951}"/>
                </c:ext>
              </c:extLst>
            </c:dLbl>
            <c:dLbl>
              <c:idx val="3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1-73DA-430F-9977-C28DF373E951}"/>
                </c:ext>
              </c:extLst>
            </c:dLbl>
            <c:dLbl>
              <c:idx val="3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3-73DA-430F-9977-C28DF373E951}"/>
                </c:ext>
              </c:extLst>
            </c:dLbl>
            <c:dLbl>
              <c:idx val="34"/>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5">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5-73DA-430F-9977-C28DF373E951}"/>
                </c:ext>
              </c:extLst>
            </c:dLbl>
            <c:dLbl>
              <c:idx val="35"/>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6">
                          <a:lumMod val="5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7-73DA-430F-9977-C28DF373E951}"/>
                </c:ext>
              </c:extLst>
            </c:dLbl>
            <c:dLbl>
              <c:idx val="36"/>
              <c:spPr>
                <a:noFill/>
                <a:ln>
                  <a:noFill/>
                </a:ln>
                <a:effectLst/>
              </c:spPr>
              <c:txPr>
                <a:bodyPr rot="0" spcFirstLastPara="1" vertOverflow="overflow" horzOverflow="overflow" vert="horz" wrap="square" lIns="38100" tIns="19050" rIns="38100" bIns="19050" anchor="ctr" anchorCtr="1">
                  <a:noAutofit/>
                </a:bodyPr>
                <a:lstStyle/>
                <a:p>
                  <a:pPr>
                    <a:defRPr sz="1000" b="1" i="0" u="none" strike="noStrike" kern="1200" spc="0" baseline="0">
                      <a:solidFill>
                        <a:schemeClr val="accent1">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9-73DA-430F-9977-C28DF373E951}"/>
                </c:ext>
              </c:extLst>
            </c:dLbl>
            <c:dLbl>
              <c:idx val="3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B-73DA-430F-9977-C28DF373E951}"/>
                </c:ext>
              </c:extLst>
            </c:dLbl>
            <c:dLbl>
              <c:idx val="38"/>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D-73DA-430F-9977-C28DF373E951}"/>
                </c:ext>
              </c:extLst>
            </c:dLbl>
            <c:dLbl>
              <c:idx val="39"/>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4F-73DA-430F-9977-C28DF373E951}"/>
                </c:ext>
              </c:extLst>
            </c:dLbl>
            <c:dLbl>
              <c:idx val="40"/>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1-73DA-430F-9977-C28DF373E951}"/>
                </c:ext>
              </c:extLst>
            </c:dLbl>
            <c:dLbl>
              <c:idx val="41"/>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70000"/>
                          <a:lumOff val="3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3-73DA-430F-9977-C28DF373E951}"/>
                </c:ext>
              </c:extLst>
            </c:dLbl>
            <c:dLbl>
              <c:idx val="42"/>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1">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5-73DA-430F-9977-C28DF373E951}"/>
                </c:ext>
              </c:extLst>
            </c:dLbl>
            <c:dLbl>
              <c:idx val="43"/>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2">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7-73DA-430F-9977-C28DF373E951}"/>
                </c:ext>
              </c:extLst>
            </c:dLbl>
            <c:dLbl>
              <c:idx val="44"/>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3">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9-73DA-430F-9977-C28DF373E951}"/>
                </c:ext>
              </c:extLst>
            </c:dLbl>
            <c:dLbl>
              <c:idx val="45"/>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4">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B-73DA-430F-9977-C28DF373E951}"/>
                </c:ext>
              </c:extLst>
            </c:dLbl>
            <c:dLbl>
              <c:idx val="46"/>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5">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D-73DA-430F-9977-C28DF373E951}"/>
                </c:ext>
              </c:extLst>
            </c:dLbl>
            <c:dLbl>
              <c:idx val="47"/>
              <c:spPr>
                <a:noFill/>
                <a:ln>
                  <a:noFill/>
                </a:ln>
                <a:effectLst/>
              </c:spPr>
              <c:txPr>
                <a:bodyPr rot="0" spcFirstLastPara="1" vertOverflow="overflow" horzOverflow="overflow" vert="horz" wrap="square" lIns="38100" tIns="19050" rIns="38100" bIns="19050" anchor="ctr" anchorCtr="1">
                  <a:spAutoFit/>
                </a:bodyPr>
                <a:lstStyle/>
                <a:p>
                  <a:pPr>
                    <a:defRPr sz="1000" b="1" i="0" u="none" strike="noStrike" kern="1200" spc="0" baseline="0">
                      <a:solidFill>
                        <a:schemeClr val="accent6">
                          <a:lumMod val="70000"/>
                        </a:schemeClr>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5F-73DA-430F-9977-C28DF373E951}"/>
                </c:ext>
              </c:extLst>
            </c:dLbl>
            <c:spPr>
              <a:noFill/>
              <a:ln>
                <a:noFill/>
              </a:ln>
              <a:effectLst/>
            </c:spPr>
            <c:dLblPos val="outEnd"/>
            <c:showLegendKey val="0"/>
            <c:showVal val="0"/>
            <c:showCatName val="1"/>
            <c:showSerName val="0"/>
            <c:showPercent val="1"/>
            <c:showBubbleSize val="0"/>
            <c:separator>, </c:separator>
            <c:showLeaderLines val="0"/>
            <c:extLst>
              <c:ext xmlns:c15="http://schemas.microsoft.com/office/drawing/2012/chart" uri="{CE6537A1-D6FC-4f65-9D91-7224C49458BB}">
                <c15:spPr xmlns:c15="http://schemas.microsoft.com/office/drawing/2012/chart">
                  <a:prstGeom prst="wedgeRectCallout">
                    <a:avLst/>
                  </a:prstGeom>
                  <a:noFill/>
                  <a:ln>
                    <a:noFill/>
                  </a:ln>
                </c15:spPr>
              </c:ext>
            </c:extLst>
          </c:dLbls>
          <c:cat>
            <c:strRef>
              <c:f>'PV Capacity by Offtaker'!$W$25:$W$33</c:f>
              <c:strCache>
                <c:ptCount val="9"/>
                <c:pt idx="0">
                  <c:v>Other</c:v>
                </c:pt>
                <c:pt idx="1">
                  <c:v>Non-IOU Retailer</c:v>
                </c:pt>
                <c:pt idx="2">
                  <c:v>Education</c:v>
                </c:pt>
                <c:pt idx="3">
                  <c:v>Merchant</c:v>
                </c:pt>
                <c:pt idx="4">
                  <c:v>Monopoly Investor-owned Utility</c:v>
                </c:pt>
                <c:pt idx="5">
                  <c:v>Public Utilities (Munis, Coops...)</c:v>
                </c:pt>
                <c:pt idx="6">
                  <c:v>Unknown</c:v>
                </c:pt>
                <c:pt idx="7">
                  <c:v>Corporate</c:v>
                </c:pt>
                <c:pt idx="8">
                  <c:v>Investor-owned Utility</c:v>
                </c:pt>
              </c:strCache>
            </c:strRef>
          </c:cat>
          <c:val>
            <c:numRef>
              <c:f>'PV Capacity by Offtaker'!$X$25:$X$33</c:f>
              <c:numCache>
                <c:formatCode>0</c:formatCode>
                <c:ptCount val="9"/>
                <c:pt idx="1">
                  <c:v>767.8</c:v>
                </c:pt>
                <c:pt idx="4">
                  <c:v>5265.6</c:v>
                </c:pt>
                <c:pt idx="5">
                  <c:v>4609.7999999999993</c:v>
                </c:pt>
                <c:pt idx="6">
                  <c:v>4089.2010000000009</c:v>
                </c:pt>
                <c:pt idx="7">
                  <c:v>9817.7999999999993</c:v>
                </c:pt>
                <c:pt idx="8">
                  <c:v>5495.9000000000005</c:v>
                </c:pt>
              </c:numCache>
            </c:numRef>
          </c:val>
          <c:extLst>
            <c:ext xmlns:c16="http://schemas.microsoft.com/office/drawing/2014/chart" uri="{C3380CC4-5D6E-409C-BE32-E72D297353CC}">
              <c16:uniqueId val="{00000060-73DA-430F-9977-C28DF373E951}"/>
            </c:ext>
          </c:extLst>
        </c:ser>
        <c:dLbls>
          <c:dLblPos val="outEnd"/>
          <c:showLegendKey val="0"/>
          <c:showVal val="0"/>
          <c:showCatName val="1"/>
          <c:showSerName val="0"/>
          <c:showPercent val="0"/>
          <c:showBubbleSize val="0"/>
          <c:showLeaderLines val="0"/>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8158804915740672E-2"/>
          <c:y val="9.4337140406954081E-2"/>
          <c:w val="0.89755259564517054"/>
          <c:h val="0.74967418985993106"/>
        </c:manualLayout>
      </c:layout>
      <c:bubbleChart>
        <c:varyColors val="0"/>
        <c:ser>
          <c:idx val="0"/>
          <c:order val="0"/>
          <c:tx>
            <c:v>CSP Trough</c:v>
          </c:tx>
          <c:spPr>
            <a:solidFill>
              <a:schemeClr val="accent6">
                <a:alpha val="50000"/>
              </a:schemeClr>
            </a:solidFill>
            <a:ln>
              <a:solidFill>
                <a:schemeClr val="accent6"/>
              </a:solidFill>
            </a:ln>
          </c:spPr>
          <c:invertIfNegative val="0"/>
          <c:xVal>
            <c:numRef>
              <c:f>'CSP CapEx'!$C$27:$C$35</c:f>
              <c:numCache>
                <c:formatCode>General</c:formatCode>
                <c:ptCount val="9"/>
                <c:pt idx="0">
                  <c:v>2007</c:v>
                </c:pt>
                <c:pt idx="1">
                  <c:v>2010</c:v>
                </c:pt>
                <c:pt idx="2">
                  <c:v>2013</c:v>
                </c:pt>
                <c:pt idx="3">
                  <c:v>2014</c:v>
                </c:pt>
                <c:pt idx="4">
                  <c:v>2014</c:v>
                </c:pt>
              </c:numCache>
            </c:numRef>
          </c:xVal>
          <c:yVal>
            <c:numRef>
              <c:f>'CSP CapEx'!$D$27:$D$35</c:f>
              <c:numCache>
                <c:formatCode>"$"#,##0.00_);\("$"#,##0.00\)</c:formatCode>
                <c:ptCount val="9"/>
                <c:pt idx="0">
                  <c:v>5.8368191613736133</c:v>
                </c:pt>
                <c:pt idx="1">
                  <c:v>7.4093797073991441</c:v>
                </c:pt>
                <c:pt idx="2">
                  <c:v>8.809305234013781</c:v>
                </c:pt>
                <c:pt idx="3">
                  <c:v>6.6638934860790773</c:v>
                </c:pt>
                <c:pt idx="4">
                  <c:v>8.0005061138133815</c:v>
                </c:pt>
              </c:numCache>
            </c:numRef>
          </c:yVal>
          <c:bubbleSize>
            <c:numRef>
              <c:f>'CSP CapEx'!$B$27:$B$35</c:f>
              <c:numCache>
                <c:formatCode>General</c:formatCode>
                <c:ptCount val="9"/>
                <c:pt idx="0">
                  <c:v>68.5</c:v>
                </c:pt>
                <c:pt idx="1">
                  <c:v>75</c:v>
                </c:pt>
                <c:pt idx="2">
                  <c:v>250</c:v>
                </c:pt>
                <c:pt idx="3">
                  <c:v>250</c:v>
                </c:pt>
                <c:pt idx="4">
                  <c:v>250</c:v>
                </c:pt>
              </c:numCache>
            </c:numRef>
          </c:bubbleSize>
          <c:bubble3D val="0"/>
          <c:extLst>
            <c:ext xmlns:c16="http://schemas.microsoft.com/office/drawing/2014/chart" uri="{C3380CC4-5D6E-409C-BE32-E72D297353CC}">
              <c16:uniqueId val="{00000000-D4C9-4951-88F6-1452679B2A90}"/>
            </c:ext>
          </c:extLst>
        </c:ser>
        <c:ser>
          <c:idx val="1"/>
          <c:order val="1"/>
          <c:tx>
            <c:v>CSP Tower</c:v>
          </c:tx>
          <c:spPr>
            <a:solidFill>
              <a:schemeClr val="accent3">
                <a:alpha val="50000"/>
              </a:schemeClr>
            </a:solidFill>
            <a:ln w="9525">
              <a:solidFill>
                <a:schemeClr val="accent3">
                  <a:lumMod val="75000"/>
                </a:schemeClr>
              </a:solidFill>
            </a:ln>
          </c:spPr>
          <c:invertIfNegative val="0"/>
          <c:xVal>
            <c:numRef>
              <c:f>'CSP CapEx'!$C$21:$C$22</c:f>
              <c:numCache>
                <c:formatCode>General</c:formatCode>
                <c:ptCount val="2"/>
                <c:pt idx="0">
                  <c:v>2014</c:v>
                </c:pt>
                <c:pt idx="1">
                  <c:v>2015</c:v>
                </c:pt>
              </c:numCache>
            </c:numRef>
          </c:xVal>
          <c:yVal>
            <c:numRef>
              <c:f>'CSP CapEx'!$D$21:$D$22</c:f>
              <c:numCache>
                <c:formatCode>"$"#,##0.00_);\("$"#,##0.00\)</c:formatCode>
                <c:ptCount val="2"/>
                <c:pt idx="0">
                  <c:v>7.9906724345206932</c:v>
                </c:pt>
                <c:pt idx="1">
                  <c:v>11.406070757307964</c:v>
                </c:pt>
              </c:numCache>
            </c:numRef>
          </c:yVal>
          <c:bubbleSize>
            <c:numRef>
              <c:f>'CSP CapEx'!$B$21:$B$22</c:f>
              <c:numCache>
                <c:formatCode>General</c:formatCode>
                <c:ptCount val="2"/>
                <c:pt idx="0">
                  <c:v>370</c:v>
                </c:pt>
                <c:pt idx="1">
                  <c:v>110</c:v>
                </c:pt>
              </c:numCache>
            </c:numRef>
          </c:bubbleSize>
          <c:bubble3D val="0"/>
          <c:extLst>
            <c:ext xmlns:c16="http://schemas.microsoft.com/office/drawing/2014/chart" uri="{C3380CC4-5D6E-409C-BE32-E72D297353CC}">
              <c16:uniqueId val="{00000001-D4C9-4951-88F6-1452679B2A90}"/>
            </c:ext>
          </c:extLst>
        </c:ser>
        <c:ser>
          <c:idx val="4"/>
          <c:order val="2"/>
          <c:tx>
            <c:v>CSP Trough Core</c:v>
          </c:tx>
          <c:spPr>
            <a:solidFill>
              <a:schemeClr val="accent6">
                <a:lumMod val="50000"/>
              </a:schemeClr>
            </a:solidFill>
            <a:ln w="25400">
              <a:noFill/>
            </a:ln>
          </c:spPr>
          <c:invertIfNegative val="0"/>
          <c:xVal>
            <c:numRef>
              <c:f>'CSP CapEx'!$C$27:$C$35</c:f>
              <c:numCache>
                <c:formatCode>General</c:formatCode>
                <c:ptCount val="9"/>
                <c:pt idx="0">
                  <c:v>2007</c:v>
                </c:pt>
                <c:pt idx="1">
                  <c:v>2010</c:v>
                </c:pt>
                <c:pt idx="2">
                  <c:v>2013</c:v>
                </c:pt>
                <c:pt idx="3">
                  <c:v>2014</c:v>
                </c:pt>
                <c:pt idx="4">
                  <c:v>2014</c:v>
                </c:pt>
              </c:numCache>
            </c:numRef>
          </c:xVal>
          <c:yVal>
            <c:numRef>
              <c:f>'CSP CapEx'!$D$27:$D$35</c:f>
              <c:numCache>
                <c:formatCode>"$"#,##0.00_);\("$"#,##0.00\)</c:formatCode>
                <c:ptCount val="9"/>
                <c:pt idx="0">
                  <c:v>5.8368191613736133</c:v>
                </c:pt>
                <c:pt idx="1">
                  <c:v>7.4093797073991441</c:v>
                </c:pt>
                <c:pt idx="2">
                  <c:v>8.809305234013781</c:v>
                </c:pt>
                <c:pt idx="3">
                  <c:v>6.6638934860790773</c:v>
                </c:pt>
                <c:pt idx="4">
                  <c:v>8.0005061138133815</c:v>
                </c:pt>
              </c:numCache>
            </c:numRef>
          </c:yVal>
          <c:bubbleSize>
            <c:numRef>
              <c:f>'CSP CapEx'!$E$27:$E$35</c:f>
              <c:numCache>
                <c:formatCode>General</c:formatCode>
                <c:ptCount val="9"/>
                <c:pt idx="0">
                  <c:v>1</c:v>
                </c:pt>
                <c:pt idx="1">
                  <c:v>1</c:v>
                </c:pt>
                <c:pt idx="2">
                  <c:v>1</c:v>
                </c:pt>
                <c:pt idx="3">
                  <c:v>1</c:v>
                </c:pt>
                <c:pt idx="4">
                  <c:v>1</c:v>
                </c:pt>
              </c:numCache>
            </c:numRef>
          </c:bubbleSize>
          <c:bubble3D val="0"/>
          <c:extLst>
            <c:ext xmlns:c16="http://schemas.microsoft.com/office/drawing/2014/chart" uri="{C3380CC4-5D6E-409C-BE32-E72D297353CC}">
              <c16:uniqueId val="{00000002-D4C9-4951-88F6-1452679B2A90}"/>
            </c:ext>
          </c:extLst>
        </c:ser>
        <c:ser>
          <c:idx val="5"/>
          <c:order val="3"/>
          <c:tx>
            <c:v>CSP Tower Core</c:v>
          </c:tx>
          <c:spPr>
            <a:solidFill>
              <a:schemeClr val="accent3">
                <a:lumMod val="75000"/>
              </a:schemeClr>
            </a:solidFill>
            <a:ln w="25400">
              <a:noFill/>
            </a:ln>
          </c:spPr>
          <c:invertIfNegative val="0"/>
          <c:xVal>
            <c:numRef>
              <c:f>'CSP CapEx'!$C$21:$C$22</c:f>
              <c:numCache>
                <c:formatCode>General</c:formatCode>
                <c:ptCount val="2"/>
                <c:pt idx="0">
                  <c:v>2014</c:v>
                </c:pt>
                <c:pt idx="1">
                  <c:v>2015</c:v>
                </c:pt>
              </c:numCache>
            </c:numRef>
          </c:xVal>
          <c:yVal>
            <c:numRef>
              <c:f>'CSP CapEx'!$D$21:$D$22</c:f>
              <c:numCache>
                <c:formatCode>"$"#,##0.00_);\("$"#,##0.00\)</c:formatCode>
                <c:ptCount val="2"/>
                <c:pt idx="0">
                  <c:v>7.9906724345206932</c:v>
                </c:pt>
                <c:pt idx="1">
                  <c:v>11.406070757307964</c:v>
                </c:pt>
              </c:numCache>
            </c:numRef>
          </c:yVal>
          <c:bubbleSize>
            <c:numRef>
              <c:f>'CSP CapEx'!$E$21:$E$22</c:f>
              <c:numCache>
                <c:formatCode>General</c:formatCode>
                <c:ptCount val="2"/>
                <c:pt idx="0">
                  <c:v>1</c:v>
                </c:pt>
                <c:pt idx="1">
                  <c:v>1</c:v>
                </c:pt>
              </c:numCache>
            </c:numRef>
          </c:bubbleSize>
          <c:bubble3D val="0"/>
          <c:extLst>
            <c:ext xmlns:c16="http://schemas.microsoft.com/office/drawing/2014/chart" uri="{C3380CC4-5D6E-409C-BE32-E72D297353CC}">
              <c16:uniqueId val="{00000003-D4C9-4951-88F6-1452679B2A90}"/>
            </c:ext>
          </c:extLst>
        </c:ser>
        <c:ser>
          <c:idx val="2"/>
          <c:order val="4"/>
          <c:tx>
            <c:v>PV Capacity-Weighted Mean (for reference)</c:v>
          </c:tx>
          <c:spPr>
            <a:solidFill>
              <a:schemeClr val="accent5">
                <a:lumMod val="50000"/>
              </a:schemeClr>
            </a:solidFill>
            <a:ln w="25400">
              <a:noFill/>
            </a:ln>
          </c:spPr>
          <c:invertIfNegative val="0"/>
          <c:xVal>
            <c:numRef>
              <c:f>'CSP CapEx'!$G$21:$G$35</c:f>
              <c:numCache>
                <c:formatCode>General</c:formatCode>
                <c:ptCount val="15"/>
                <c:pt idx="0">
                  <c:v>2010</c:v>
                </c:pt>
                <c:pt idx="1">
                  <c:v>2011</c:v>
                </c:pt>
                <c:pt idx="2">
                  <c:v>2012</c:v>
                </c:pt>
                <c:pt idx="3">
                  <c:v>2013</c:v>
                </c:pt>
                <c:pt idx="4">
                  <c:v>2014</c:v>
                </c:pt>
                <c:pt idx="5">
                  <c:v>2015</c:v>
                </c:pt>
                <c:pt idx="6">
                  <c:v>2016</c:v>
                </c:pt>
                <c:pt idx="7">
                  <c:v>2017</c:v>
                </c:pt>
                <c:pt idx="8">
                  <c:v>2018</c:v>
                </c:pt>
                <c:pt idx="9">
                  <c:v>2019</c:v>
                </c:pt>
                <c:pt idx="10">
                  <c:v>2020</c:v>
                </c:pt>
                <c:pt idx="11">
                  <c:v>2021</c:v>
                </c:pt>
                <c:pt idx="12">
                  <c:v>2022</c:v>
                </c:pt>
                <c:pt idx="13">
                  <c:v>2023</c:v>
                </c:pt>
                <c:pt idx="14">
                  <c:v>2024</c:v>
                </c:pt>
              </c:numCache>
            </c:numRef>
          </c:xVal>
          <c:yVal>
            <c:numRef>
              <c:f>'CSP CapEx'!$H$21:$H$35</c:f>
              <c:numCache>
                <c:formatCode>"$"#,##0.00_);\("$"#,##0.00\)</c:formatCode>
                <c:ptCount val="15"/>
                <c:pt idx="0">
                  <c:v>5.8857872303730652</c:v>
                </c:pt>
                <c:pt idx="1">
                  <c:v>5.546621581764585</c:v>
                </c:pt>
                <c:pt idx="2">
                  <c:v>4.7360370270601786</c:v>
                </c:pt>
                <c:pt idx="3">
                  <c:v>4.9292913555861384</c:v>
                </c:pt>
                <c:pt idx="4">
                  <c:v>4.7442274046569546</c:v>
                </c:pt>
                <c:pt idx="5">
                  <c:v>3.90883936692064</c:v>
                </c:pt>
                <c:pt idx="6">
                  <c:v>3.0180844827888116</c:v>
                </c:pt>
                <c:pt idx="7">
                  <c:v>2.7383135892094783</c:v>
                </c:pt>
                <c:pt idx="8">
                  <c:v>2.3146201730226652</c:v>
                </c:pt>
                <c:pt idx="9">
                  <c:v>1.9746799285122476</c:v>
                </c:pt>
                <c:pt idx="10">
                  <c:v>1.7625574101248918</c:v>
                </c:pt>
                <c:pt idx="11">
                  <c:v>1.6494439351375603</c:v>
                </c:pt>
                <c:pt idx="12">
                  <c:v>1.5909066802504035</c:v>
                </c:pt>
                <c:pt idx="13">
                  <c:v>1.5926165714488127</c:v>
                </c:pt>
                <c:pt idx="14">
                  <c:v>1.6091842266283802</c:v>
                </c:pt>
              </c:numCache>
            </c:numRef>
          </c:yVal>
          <c:bubbleSize>
            <c:numRef>
              <c:f>'CSP CapEx'!$I$21:$I$35</c:f>
              <c:numCache>
                <c:formatCode>General</c:formatCode>
                <c:ptCount val="15"/>
                <c:pt idx="0">
                  <c:v>10</c:v>
                </c:pt>
                <c:pt idx="1">
                  <c:v>10</c:v>
                </c:pt>
                <c:pt idx="2">
                  <c:v>10</c:v>
                </c:pt>
                <c:pt idx="3">
                  <c:v>10</c:v>
                </c:pt>
                <c:pt idx="4">
                  <c:v>10</c:v>
                </c:pt>
                <c:pt idx="5">
                  <c:v>10</c:v>
                </c:pt>
                <c:pt idx="6">
                  <c:v>10</c:v>
                </c:pt>
                <c:pt idx="7">
                  <c:v>10</c:v>
                </c:pt>
                <c:pt idx="8">
                  <c:v>10</c:v>
                </c:pt>
                <c:pt idx="9">
                  <c:v>10</c:v>
                </c:pt>
                <c:pt idx="10">
                  <c:v>10</c:v>
                </c:pt>
                <c:pt idx="11">
                  <c:v>10</c:v>
                </c:pt>
                <c:pt idx="12">
                  <c:v>10</c:v>
                </c:pt>
                <c:pt idx="13">
                  <c:v>10</c:v>
                </c:pt>
                <c:pt idx="14">
                  <c:v>10</c:v>
                </c:pt>
              </c:numCache>
            </c:numRef>
          </c:bubbleSize>
          <c:bubble3D val="0"/>
          <c:extLst>
            <c:ext xmlns:c16="http://schemas.microsoft.com/office/drawing/2014/chart" uri="{C3380CC4-5D6E-409C-BE32-E72D297353CC}">
              <c16:uniqueId val="{00000004-D4C9-4951-88F6-1452679B2A90}"/>
            </c:ext>
          </c:extLst>
        </c:ser>
        <c:dLbls>
          <c:showLegendKey val="0"/>
          <c:showVal val="0"/>
          <c:showCatName val="0"/>
          <c:showSerName val="0"/>
          <c:showPercent val="0"/>
          <c:showBubbleSize val="0"/>
        </c:dLbls>
        <c:bubbleScale val="100"/>
        <c:showNegBubbles val="0"/>
        <c:axId val="552773856"/>
        <c:axId val="552774640"/>
      </c:bubbleChart>
      <c:valAx>
        <c:axId val="552773856"/>
        <c:scaling>
          <c:orientation val="minMax"/>
          <c:max val="2024.5"/>
          <c:min val="2006"/>
        </c:scaling>
        <c:delete val="0"/>
        <c:axPos val="b"/>
        <c:title>
          <c:tx>
            <c:rich>
              <a:bodyPr/>
              <a:lstStyle/>
              <a:p>
                <a:pPr>
                  <a:defRPr sz="1100" b="1"/>
                </a:pPr>
                <a:r>
                  <a:rPr lang="en-US" sz="1100" b="1"/>
                  <a:t>Commercial Operation Year</a:t>
                </a:r>
              </a:p>
            </c:rich>
          </c:tx>
          <c:layout>
            <c:manualLayout>
              <c:xMode val="edge"/>
              <c:yMode val="edge"/>
              <c:x val="0.37382036619408948"/>
              <c:y val="0.92238865588176555"/>
            </c:manualLayout>
          </c:layout>
          <c:overlay val="0"/>
        </c:title>
        <c:numFmt formatCode="General" sourceLinked="0"/>
        <c:majorTickMark val="out"/>
        <c:minorTickMark val="none"/>
        <c:tickLblPos val="nextTo"/>
        <c:spPr>
          <a:ln w="3175">
            <a:noFill/>
          </a:ln>
        </c:spPr>
        <c:txPr>
          <a:bodyPr/>
          <a:lstStyle/>
          <a:p>
            <a:pPr>
              <a:defRPr sz="1100" b="1"/>
            </a:pPr>
            <a:endParaRPr lang="en-US"/>
          </a:p>
        </c:txPr>
        <c:crossAx val="552774640"/>
        <c:crosses val="autoZero"/>
        <c:crossBetween val="midCat"/>
        <c:majorUnit val="2"/>
      </c:valAx>
      <c:valAx>
        <c:axId val="552774640"/>
        <c:scaling>
          <c:orientation val="minMax"/>
          <c:max val="13"/>
          <c:min val="0"/>
        </c:scaling>
        <c:delete val="0"/>
        <c:axPos val="l"/>
        <c:majorGridlines>
          <c:spPr>
            <a:ln w="3175">
              <a:solidFill>
                <a:schemeClr val="bg1">
                  <a:lumMod val="75000"/>
                </a:schemeClr>
              </a:solidFill>
            </a:ln>
          </c:spPr>
        </c:majorGridlines>
        <c:minorGridlines>
          <c:spPr>
            <a:ln>
              <a:noFill/>
              <a:prstDash val="dash"/>
            </a:ln>
          </c:spPr>
        </c:minorGridlines>
        <c:numFmt formatCode="General" sourceLinked="0"/>
        <c:majorTickMark val="out"/>
        <c:minorTickMark val="none"/>
        <c:tickLblPos val="nextTo"/>
        <c:spPr>
          <a:ln w="3175">
            <a:noFill/>
          </a:ln>
        </c:spPr>
        <c:txPr>
          <a:bodyPr/>
          <a:lstStyle/>
          <a:p>
            <a:pPr>
              <a:defRPr sz="1100" b="1"/>
            </a:pPr>
            <a:endParaRPr lang="en-US"/>
          </a:p>
        </c:txPr>
        <c:crossAx val="552773856"/>
        <c:crosses val="autoZero"/>
        <c:crossBetween val="midCat"/>
        <c:majorUnit val="1"/>
        <c:minorUnit val="0.5"/>
      </c:valAx>
      <c:spPr>
        <a:solidFill>
          <a:schemeClr val="bg1"/>
        </a:solidFill>
        <a:ln>
          <a:noFill/>
        </a:ln>
      </c:spPr>
    </c:plotArea>
    <c:legend>
      <c:legendPos val="r"/>
      <c:legendEntry>
        <c:idx val="2"/>
        <c:delete val="1"/>
      </c:legendEntry>
      <c:legendEntry>
        <c:idx val="3"/>
        <c:delete val="1"/>
      </c:legendEntry>
      <c:layout>
        <c:manualLayout>
          <c:xMode val="edge"/>
          <c:yMode val="edge"/>
          <c:x val="6.6435325392018296E-2"/>
          <c:y val="0.67310242469691284"/>
          <c:w val="0.47889427283128078"/>
          <c:h val="0.16146419197600298"/>
        </c:manualLayout>
      </c:layout>
      <c:overlay val="1"/>
      <c:spPr>
        <a:solidFill>
          <a:schemeClr val="bg1"/>
        </a:solidFill>
        <a:ln w="3175">
          <a:solidFill>
            <a:schemeClr val="tx1"/>
          </a:solidFill>
        </a:ln>
        <a:effectLst/>
      </c:spPr>
      <c:txPr>
        <a:bodyPr/>
        <a:lstStyle/>
        <a:p>
          <a:pPr>
            <a:defRPr sz="1100" b="0"/>
          </a:pPr>
          <a:endParaRPr lang="en-US"/>
        </a:p>
      </c:txPr>
    </c:legend>
    <c:plotVisOnly val="1"/>
    <c:dispBlanksAs val="gap"/>
    <c:showDLblsOverMax val="0"/>
  </c:chart>
  <c:spPr>
    <a:solidFill>
      <a:schemeClr val="bg1"/>
    </a:solidFill>
    <a:ln>
      <a:noFill/>
    </a:ln>
  </c:spPr>
  <c:txPr>
    <a:bodyPr/>
    <a:lstStyle/>
    <a:p>
      <a:pPr>
        <a:defRPr sz="1200"/>
      </a:pPr>
      <a:endParaRPr lang="en-US"/>
    </a:p>
  </c:txPr>
  <c:printSettings>
    <c:headerFooter/>
    <c:pageMargins b="0.75" l="0.7" r="0.7" t="0.75" header="0.3" footer="0.3"/>
    <c:pageSetup/>
  </c:printSettings>
  <c:userShapes r:id="rId1"/>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0372893585424884E-2"/>
          <c:y val="8.7781214848143982E-2"/>
          <c:w val="0.88813813297312261"/>
          <c:h val="0.83199318835145608"/>
        </c:manualLayout>
      </c:layout>
      <c:lineChart>
        <c:grouping val="standard"/>
        <c:varyColors val="0"/>
        <c:ser>
          <c:idx val="5"/>
          <c:order val="1"/>
          <c:tx>
            <c:v>Placeholder x-axis</c:v>
          </c:tx>
          <c:spPr>
            <a:ln w="38100">
              <a:solidFill>
                <a:srgbClr val="FFC000"/>
              </a:solidFill>
              <a:prstDash val="sysDot"/>
            </a:ln>
          </c:spPr>
          <c:marker>
            <c:symbol val="none"/>
          </c:marker>
          <c:dLbls>
            <c:delete val="1"/>
          </c:dLbls>
          <c:cat>
            <c:numRef>
              <c:f>'O&amp;M Cost Time Trend'!$A$28:$A$41</c:f>
              <c:numCache>
                <c:formatCode>General</c:formatCode>
                <c:ptCount val="14"/>
                <c:pt idx="0">
                  <c:v>2011</c:v>
                </c:pt>
                <c:pt idx="1">
                  <c:v>2012</c:v>
                </c:pt>
                <c:pt idx="2">
                  <c:v>2013</c:v>
                </c:pt>
                <c:pt idx="3">
                  <c:v>2014</c:v>
                </c:pt>
                <c:pt idx="4">
                  <c:v>2015</c:v>
                </c:pt>
                <c:pt idx="5">
                  <c:v>2016</c:v>
                </c:pt>
                <c:pt idx="6">
                  <c:v>2017</c:v>
                </c:pt>
                <c:pt idx="7">
                  <c:v>2018</c:v>
                </c:pt>
                <c:pt idx="8">
                  <c:v>2019</c:v>
                </c:pt>
                <c:pt idx="9">
                  <c:v>2020</c:v>
                </c:pt>
                <c:pt idx="10">
                  <c:v>2021</c:v>
                </c:pt>
                <c:pt idx="11">
                  <c:v>2022</c:v>
                </c:pt>
                <c:pt idx="12">
                  <c:v>2023</c:v>
                </c:pt>
                <c:pt idx="13">
                  <c:v>2024</c:v>
                </c:pt>
              </c:numCache>
            </c:numRef>
          </c:cat>
          <c:val>
            <c:numRef>
              <c:f>'O&amp;M Cost Time Trend'!$A$29:$A$39</c:f>
              <c:numCache>
                <c:formatCode>General</c:formatCode>
                <c:ptCount val="11"/>
                <c:pt idx="0">
                  <c:v>2012</c:v>
                </c:pt>
                <c:pt idx="1">
                  <c:v>2013</c:v>
                </c:pt>
                <c:pt idx="2">
                  <c:v>2014</c:v>
                </c:pt>
                <c:pt idx="3">
                  <c:v>2015</c:v>
                </c:pt>
                <c:pt idx="4">
                  <c:v>2016</c:v>
                </c:pt>
                <c:pt idx="5">
                  <c:v>2017</c:v>
                </c:pt>
                <c:pt idx="6">
                  <c:v>2018</c:v>
                </c:pt>
                <c:pt idx="7">
                  <c:v>2019</c:v>
                </c:pt>
                <c:pt idx="8">
                  <c:v>2020</c:v>
                </c:pt>
                <c:pt idx="9">
                  <c:v>2021</c:v>
                </c:pt>
                <c:pt idx="10">
                  <c:v>2022</c:v>
                </c:pt>
              </c:numCache>
            </c:numRef>
          </c:val>
          <c:smooth val="0"/>
          <c:extLst>
            <c:ext xmlns:c16="http://schemas.microsoft.com/office/drawing/2014/chart" uri="{C3380CC4-5D6E-409C-BE32-E72D297353CC}">
              <c16:uniqueId val="{00000000-7459-4980-89E4-8292160FAA66}"/>
            </c:ext>
          </c:extLst>
        </c:ser>
        <c:dLbls>
          <c:dLblPos val="t"/>
          <c:showLegendKey val="0"/>
          <c:showVal val="1"/>
          <c:showCatName val="0"/>
          <c:showSerName val="0"/>
          <c:showPercent val="0"/>
          <c:showBubbleSize val="0"/>
        </c:dLbls>
        <c:marker val="1"/>
        <c:smooth val="0"/>
        <c:axId val="432634496"/>
        <c:axId val="432648576"/>
      </c:lineChart>
      <c:scatterChart>
        <c:scatterStyle val="lineMarker"/>
        <c:varyColors val="0"/>
        <c:ser>
          <c:idx val="1"/>
          <c:order val="0"/>
          <c:tx>
            <c:v>kw_median</c:v>
          </c:tx>
          <c:spPr>
            <a:ln w="25400">
              <a:solidFill>
                <a:schemeClr val="accent1"/>
              </a:solidFill>
            </a:ln>
          </c:spPr>
          <c:marker>
            <c:spPr>
              <a:solidFill>
                <a:schemeClr val="accent1"/>
              </a:solidFill>
              <a:ln>
                <a:solidFill>
                  <a:schemeClr val="tx1"/>
                </a:solidFill>
              </a:ln>
            </c:spPr>
          </c:marker>
          <c:errBars>
            <c:errDir val="y"/>
            <c:errBarType val="both"/>
            <c:errValType val="cust"/>
            <c:noEndCap val="0"/>
            <c:plus>
              <c:numRef>
                <c:f>'O&amp;M Cost Time Trend'!$G$44:$G$57</c:f>
                <c:numCache>
                  <c:formatCode>General</c:formatCode>
                  <c:ptCount val="14"/>
                  <c:pt idx="0">
                    <c:v>3.1641827834316558</c:v>
                  </c:pt>
                  <c:pt idx="1">
                    <c:v>8.090391721764135</c:v>
                  </c:pt>
                  <c:pt idx="2">
                    <c:v>2.9864034161098587</c:v>
                  </c:pt>
                  <c:pt idx="3">
                    <c:v>6.4939173001725692E-2</c:v>
                  </c:pt>
                  <c:pt idx="4">
                    <c:v>14.190011669372632</c:v>
                  </c:pt>
                  <c:pt idx="5">
                    <c:v>1.4163581849047091E-4</c:v>
                  </c:pt>
                  <c:pt idx="6">
                    <c:v>0.25049582969445083</c:v>
                  </c:pt>
                  <c:pt idx="7">
                    <c:v>2.1990293270071604</c:v>
                  </c:pt>
                  <c:pt idx="8">
                    <c:v>8.1618006910540011</c:v>
                  </c:pt>
                  <c:pt idx="9">
                    <c:v>2.14175873218608</c:v>
                  </c:pt>
                  <c:pt idx="10">
                    <c:v>11.87873929462069</c:v>
                  </c:pt>
                  <c:pt idx="11">
                    <c:v>12.660414448228929</c:v>
                  </c:pt>
                  <c:pt idx="12">
                    <c:v>11.438335630487009</c:v>
                  </c:pt>
                  <c:pt idx="13">
                    <c:v>10.10562505106507</c:v>
                  </c:pt>
                </c:numCache>
              </c:numRef>
            </c:plus>
            <c:minus>
              <c:numRef>
                <c:f>'O&amp;M Cost Time Trend'!$F$44:$F$57</c:f>
                <c:numCache>
                  <c:formatCode>General</c:formatCode>
                  <c:ptCount val="14"/>
                  <c:pt idx="0">
                    <c:v>3.1641827834316558</c:v>
                  </c:pt>
                  <c:pt idx="1">
                    <c:v>8.2069132698391698</c:v>
                  </c:pt>
                  <c:pt idx="2">
                    <c:v>17.803026428540999</c:v>
                  </c:pt>
                  <c:pt idx="3">
                    <c:v>25.664271435222162</c:v>
                  </c:pt>
                  <c:pt idx="4">
                    <c:v>3.1747598853220396</c:v>
                  </c:pt>
                  <c:pt idx="5">
                    <c:v>13.164508279978151</c:v>
                  </c:pt>
                  <c:pt idx="6">
                    <c:v>15.803272184972219</c:v>
                  </c:pt>
                  <c:pt idx="7">
                    <c:v>6.2642675016643707</c:v>
                  </c:pt>
                  <c:pt idx="8">
                    <c:v>12.558006877065685</c:v>
                  </c:pt>
                  <c:pt idx="9">
                    <c:v>13.234138618937809</c:v>
                  </c:pt>
                  <c:pt idx="10">
                    <c:v>7.695931083940259</c:v>
                  </c:pt>
                  <c:pt idx="11">
                    <c:v>7.4699791554403276</c:v>
                  </c:pt>
                  <c:pt idx="12">
                    <c:v>6.8174713856223876</c:v>
                  </c:pt>
                  <c:pt idx="13">
                    <c:v>5.0297869127516774</c:v>
                  </c:pt>
                </c:numCache>
              </c:numRef>
            </c:minus>
            <c:spPr>
              <a:ln w="12700">
                <a:solidFill>
                  <a:schemeClr val="tx2"/>
                </a:solidFill>
              </a:ln>
            </c:spPr>
          </c:errBars>
          <c:yVal>
            <c:numRef>
              <c:f>'O&amp;M Cost Time Trend'!$E$28:$E$41</c:f>
              <c:numCache>
                <c:formatCode>0.0</c:formatCode>
                <c:ptCount val="14"/>
                <c:pt idx="0">
                  <c:v>48.404243084882637</c:v>
                </c:pt>
                <c:pt idx="1">
                  <c:v>40.289497745424782</c:v>
                </c:pt>
                <c:pt idx="2">
                  <c:v>41.760462537961878</c:v>
                </c:pt>
                <c:pt idx="3">
                  <c:v>43.314428392155243</c:v>
                </c:pt>
                <c:pt idx="4">
                  <c:v>15.622286792510989</c:v>
                </c:pt>
                <c:pt idx="5">
                  <c:v>26.49654907150104</c:v>
                </c:pt>
                <c:pt idx="6">
                  <c:v>23.93786234097222</c:v>
                </c:pt>
                <c:pt idx="7">
                  <c:v>22.52474744709809</c:v>
                </c:pt>
                <c:pt idx="8">
                  <c:v>20.106184205464569</c:v>
                </c:pt>
                <c:pt idx="9">
                  <c:v>20.45782996013617</c:v>
                </c:pt>
                <c:pt idx="10">
                  <c:v>11.871840609651571</c:v>
                </c:pt>
                <c:pt idx="11">
                  <c:v>12.087019732940201</c:v>
                </c:pt>
                <c:pt idx="12">
                  <c:v>11.57258944628069</c:v>
                </c:pt>
                <c:pt idx="13">
                  <c:v>8.5856499999999993</c:v>
                </c:pt>
              </c:numCache>
            </c:numRef>
          </c:yVal>
          <c:smooth val="0"/>
          <c:extLst>
            <c:ext xmlns:c16="http://schemas.microsoft.com/office/drawing/2014/chart" uri="{C3380CC4-5D6E-409C-BE32-E72D297353CC}">
              <c16:uniqueId val="{00000001-7459-4980-89E4-8292160FAA66}"/>
            </c:ext>
          </c:extLst>
        </c:ser>
        <c:dLbls>
          <c:showLegendKey val="0"/>
          <c:showVal val="0"/>
          <c:showCatName val="0"/>
          <c:showSerName val="0"/>
          <c:showPercent val="0"/>
          <c:showBubbleSize val="0"/>
        </c:dLbls>
        <c:axId val="432634496"/>
        <c:axId val="432648576"/>
      </c:scatterChart>
      <c:scatterChart>
        <c:scatterStyle val="lineMarker"/>
        <c:varyColors val="0"/>
        <c:ser>
          <c:idx val="0"/>
          <c:order val="2"/>
          <c:spPr>
            <a:ln w="25400">
              <a:solidFill>
                <a:schemeClr val="accent2"/>
              </a:solidFill>
              <a:prstDash val="sysDash"/>
            </a:ln>
          </c:spPr>
          <c:marker>
            <c:spPr>
              <a:solidFill>
                <a:schemeClr val="accent2"/>
              </a:solidFill>
              <a:ln w="9525">
                <a:solidFill>
                  <a:schemeClr val="tx1"/>
                </a:solidFill>
              </a:ln>
            </c:spPr>
          </c:marker>
          <c:errBars>
            <c:errDir val="y"/>
            <c:errBarType val="both"/>
            <c:errValType val="cust"/>
            <c:noEndCap val="0"/>
            <c:plus>
              <c:numRef>
                <c:f>'O&amp;M Cost Time Trend'!$K$44:$K$57</c:f>
                <c:numCache>
                  <c:formatCode>General</c:formatCode>
                  <c:ptCount val="14"/>
                  <c:pt idx="0">
                    <c:v>1.8075653341552282</c:v>
                  </c:pt>
                  <c:pt idx="1">
                    <c:v>4.3605158189014404</c:v>
                  </c:pt>
                  <c:pt idx="2">
                    <c:v>3.2701204511910298</c:v>
                  </c:pt>
                  <c:pt idx="3">
                    <c:v>2.1377938241390915</c:v>
                  </c:pt>
                  <c:pt idx="4">
                    <c:v>9.6884253820324204</c:v>
                  </c:pt>
                  <c:pt idx="5">
                    <c:v>1.3190235615439505</c:v>
                  </c:pt>
                  <c:pt idx="6">
                    <c:v>4.0741183895711224</c:v>
                  </c:pt>
                  <c:pt idx="7">
                    <c:v>7.3535657850975387</c:v>
                  </c:pt>
                  <c:pt idx="8">
                    <c:v>10.812410772543643</c:v>
                  </c:pt>
                  <c:pt idx="9">
                    <c:v>4.9499093075631819</c:v>
                  </c:pt>
                  <c:pt idx="10">
                    <c:v>4.7011032484225117</c:v>
                  </c:pt>
                  <c:pt idx="11">
                    <c:v>6.085983192812586</c:v>
                  </c:pt>
                  <c:pt idx="12">
                    <c:v>7.5735618758562566</c:v>
                  </c:pt>
                  <c:pt idx="13">
                    <c:v>4.4582143017134674</c:v>
                  </c:pt>
                </c:numCache>
              </c:numRef>
            </c:plus>
            <c:minus>
              <c:numRef>
                <c:f>'O&amp;M Cost Time Trend'!$J$44:$J$57</c:f>
                <c:numCache>
                  <c:formatCode>General</c:formatCode>
                  <c:ptCount val="14"/>
                  <c:pt idx="0">
                    <c:v>1.8075653341552211</c:v>
                  </c:pt>
                  <c:pt idx="1">
                    <c:v>1.2473659610167616</c:v>
                  </c:pt>
                  <c:pt idx="2">
                    <c:v>4.7713352037459291</c:v>
                  </c:pt>
                  <c:pt idx="3">
                    <c:v>10.414892866397418</c:v>
                  </c:pt>
                  <c:pt idx="4">
                    <c:v>1.8039775929493276</c:v>
                  </c:pt>
                  <c:pt idx="5">
                    <c:v>4.0219980919929412</c:v>
                  </c:pt>
                  <c:pt idx="6">
                    <c:v>4.7917964544225073</c:v>
                  </c:pt>
                  <c:pt idx="7">
                    <c:v>1.6070057267982776</c:v>
                  </c:pt>
                  <c:pt idx="8">
                    <c:v>4.5760090629752153</c:v>
                  </c:pt>
                  <c:pt idx="9">
                    <c:v>4.4331219897579599</c:v>
                  </c:pt>
                  <c:pt idx="10">
                    <c:v>4.4585567850269365</c:v>
                  </c:pt>
                  <c:pt idx="11">
                    <c:v>4.8931365689876554</c:v>
                  </c:pt>
                  <c:pt idx="12">
                    <c:v>4.7127943355568824</c:v>
                  </c:pt>
                  <c:pt idx="13">
                    <c:v>3.1857542503831193</c:v>
                  </c:pt>
                </c:numCache>
              </c:numRef>
            </c:minus>
            <c:spPr>
              <a:ln w="12700">
                <a:solidFill>
                  <a:schemeClr val="accent2"/>
                </a:solidFill>
              </a:ln>
            </c:spPr>
          </c:errBars>
          <c:xVal>
            <c:numRef>
              <c:f>'O&amp;M Cost Time Trend'!$L$44:$L$57</c:f>
              <c:numCache>
                <c:formatCode>0.00</c:formatCode>
                <c:ptCount val="14"/>
                <c:pt idx="0">
                  <c:v>1.2</c:v>
                </c:pt>
                <c:pt idx="1">
                  <c:v>2.2000000000000002</c:v>
                </c:pt>
                <c:pt idx="2">
                  <c:v>3.2</c:v>
                </c:pt>
                <c:pt idx="3">
                  <c:v>4.2</c:v>
                </c:pt>
                <c:pt idx="4">
                  <c:v>5.2</c:v>
                </c:pt>
                <c:pt idx="5">
                  <c:v>6.2</c:v>
                </c:pt>
                <c:pt idx="6">
                  <c:v>7.2</c:v>
                </c:pt>
                <c:pt idx="7">
                  <c:v>8.1999999999999993</c:v>
                </c:pt>
                <c:pt idx="8">
                  <c:v>9.1999999999999993</c:v>
                </c:pt>
                <c:pt idx="9">
                  <c:v>10.199999999999999</c:v>
                </c:pt>
                <c:pt idx="10">
                  <c:v>11.2</c:v>
                </c:pt>
                <c:pt idx="11">
                  <c:v>12.2</c:v>
                </c:pt>
                <c:pt idx="12">
                  <c:v>13.2</c:v>
                </c:pt>
                <c:pt idx="13">
                  <c:v>14.2</c:v>
                </c:pt>
              </c:numCache>
            </c:numRef>
          </c:xVal>
          <c:yVal>
            <c:numRef>
              <c:f>'O&amp;M Cost Time Trend'!$I$28:$I$41</c:f>
              <c:numCache>
                <c:formatCode>0.0</c:formatCode>
                <c:ptCount val="14"/>
                <c:pt idx="0">
                  <c:v>25.47429927578106</c:v>
                </c:pt>
                <c:pt idx="1">
                  <c:v>22.46831044569322</c:v>
                </c:pt>
                <c:pt idx="2">
                  <c:v>19.8841160885578</c:v>
                </c:pt>
                <c:pt idx="3">
                  <c:v>19.189763835540809</c:v>
                </c:pt>
                <c:pt idx="4">
                  <c:v>7.2199622152737</c:v>
                </c:pt>
                <c:pt idx="5">
                  <c:v>10.70308170605148</c:v>
                </c:pt>
                <c:pt idx="6">
                  <c:v>9.5553266298340169</c:v>
                </c:pt>
                <c:pt idx="7">
                  <c:v>9.9039480048211512</c:v>
                </c:pt>
                <c:pt idx="8">
                  <c:v>8.4407396893231059</c:v>
                </c:pt>
                <c:pt idx="9">
                  <c:v>8.5240224957831288</c:v>
                </c:pt>
                <c:pt idx="10">
                  <c:v>6.5482959676548687</c:v>
                </c:pt>
                <c:pt idx="11">
                  <c:v>7.1234110940995947</c:v>
                </c:pt>
                <c:pt idx="12">
                  <c:v>7.1650460669845728</c:v>
                </c:pt>
                <c:pt idx="13">
                  <c:v>5.0902736737408434</c:v>
                </c:pt>
              </c:numCache>
            </c:numRef>
          </c:yVal>
          <c:smooth val="0"/>
          <c:extLst>
            <c:ext xmlns:c16="http://schemas.microsoft.com/office/drawing/2014/chart" uri="{C3380CC4-5D6E-409C-BE32-E72D297353CC}">
              <c16:uniqueId val="{00000002-7459-4980-89E4-8292160FAA66}"/>
            </c:ext>
          </c:extLst>
        </c:ser>
        <c:dLbls>
          <c:showLegendKey val="0"/>
          <c:showVal val="0"/>
          <c:showCatName val="0"/>
          <c:showSerName val="0"/>
          <c:showPercent val="0"/>
          <c:showBubbleSize val="0"/>
        </c:dLbls>
        <c:axId val="433062272"/>
        <c:axId val="432650496"/>
      </c:scatterChart>
      <c:catAx>
        <c:axId val="432634496"/>
        <c:scaling>
          <c:orientation val="minMax"/>
        </c:scaling>
        <c:delete val="0"/>
        <c:axPos val="b"/>
        <c:numFmt formatCode="General" sourceLinked="1"/>
        <c:majorTickMark val="none"/>
        <c:minorTickMark val="none"/>
        <c:tickLblPos val="nextTo"/>
        <c:spPr>
          <a:ln w="3175">
            <a:solidFill>
              <a:schemeClr val="bg1">
                <a:lumMod val="75000"/>
              </a:schemeClr>
            </a:solidFill>
          </a:ln>
        </c:spPr>
        <c:txPr>
          <a:bodyPr/>
          <a:lstStyle/>
          <a:p>
            <a:pPr>
              <a:defRPr b="1"/>
            </a:pPr>
            <a:endParaRPr lang="en-US"/>
          </a:p>
        </c:txPr>
        <c:crossAx val="432648576"/>
        <c:crosses val="autoZero"/>
        <c:auto val="1"/>
        <c:lblAlgn val="ctr"/>
        <c:lblOffset val="100"/>
        <c:noMultiLvlLbl val="0"/>
      </c:catAx>
      <c:valAx>
        <c:axId val="432648576"/>
        <c:scaling>
          <c:orientation val="minMax"/>
          <c:max val="55"/>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ln>
        </c:spPr>
        <c:txPr>
          <a:bodyPr/>
          <a:lstStyle/>
          <a:p>
            <a:pPr>
              <a:defRPr b="1">
                <a:solidFill>
                  <a:schemeClr val="accent1"/>
                </a:solidFill>
              </a:defRPr>
            </a:pPr>
            <a:endParaRPr lang="en-US"/>
          </a:p>
        </c:txPr>
        <c:crossAx val="432634496"/>
        <c:crosses val="autoZero"/>
        <c:crossBetween val="between"/>
        <c:majorUnit val="10"/>
        <c:minorUnit val="5"/>
      </c:valAx>
      <c:valAx>
        <c:axId val="432650496"/>
        <c:scaling>
          <c:orientation val="minMax"/>
          <c:max val="30"/>
          <c:min val="0"/>
        </c:scaling>
        <c:delete val="0"/>
        <c:axPos val="r"/>
        <c:numFmt formatCode="0" sourceLinked="0"/>
        <c:majorTickMark val="out"/>
        <c:minorTickMark val="none"/>
        <c:tickLblPos val="nextTo"/>
        <c:spPr>
          <a:ln w="3175">
            <a:noFill/>
          </a:ln>
        </c:spPr>
        <c:txPr>
          <a:bodyPr/>
          <a:lstStyle/>
          <a:p>
            <a:pPr>
              <a:defRPr b="1">
                <a:solidFill>
                  <a:schemeClr val="accent2"/>
                </a:solidFill>
              </a:defRPr>
            </a:pPr>
            <a:endParaRPr lang="en-US"/>
          </a:p>
        </c:txPr>
        <c:crossAx val="433062272"/>
        <c:crosses val="max"/>
        <c:crossBetween val="midCat"/>
        <c:majorUnit val="5"/>
      </c:valAx>
      <c:valAx>
        <c:axId val="433062272"/>
        <c:scaling>
          <c:orientation val="minMax"/>
        </c:scaling>
        <c:delete val="1"/>
        <c:axPos val="b"/>
        <c:numFmt formatCode="0.00" sourceLinked="1"/>
        <c:majorTickMark val="out"/>
        <c:minorTickMark val="none"/>
        <c:tickLblPos val="nextTo"/>
        <c:crossAx val="432650496"/>
        <c:crosses val="autoZero"/>
        <c:crossBetween val="midCat"/>
      </c:valAx>
      <c:spPr>
        <a:noFill/>
        <a:ln>
          <a:noFill/>
        </a:ln>
      </c:spPr>
    </c:plotArea>
    <c:plotVisOnly val="1"/>
    <c:dispBlanksAs val="gap"/>
    <c:showDLblsOverMax val="0"/>
  </c:chart>
  <c:spPr>
    <a:solidFill>
      <a:sysClr val="window" lastClr="FFFFFF"/>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latin typeface="Arial" panose="020B0604020202020204" pitchFamily="34" charset="0"/>
                <a:cs typeface="Arial" panose="020B0604020202020204" pitchFamily="34" charset="0"/>
              </a:rPr>
              <a:t>Median </a:t>
            </a:r>
            <a:r>
              <a:rPr lang="en-US" sz="1000" b="1" baseline="0">
                <a:solidFill>
                  <a:sysClr val="windowText" lastClr="000000"/>
                </a:solidFill>
                <a:latin typeface="Arial" panose="020B0604020202020204" pitchFamily="34" charset="0"/>
                <a:cs typeface="Arial" panose="020B0604020202020204" pitchFamily="34" charset="0"/>
              </a:rPr>
              <a:t>O&amp;M Cost (2024 $/kW-year)</a:t>
            </a:r>
            <a:endParaRPr lang="en-US" sz="1000" b="1">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0"/>
          <c:y val="4.2716847894013248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4631541556561809E-2"/>
          <c:y val="0.14716795030276256"/>
          <c:w val="0.9221800430238889"/>
          <c:h val="0.68008757070663872"/>
        </c:manualLayout>
      </c:layout>
      <c:barChart>
        <c:barDir val="col"/>
        <c:grouping val="clustered"/>
        <c:varyColors val="0"/>
        <c:ser>
          <c:idx val="0"/>
          <c:order val="0"/>
          <c:tx>
            <c:strRef>
              <c:f>'O&amp;M Cost by Project Age'!$B$29</c:f>
              <c:strCache>
                <c:ptCount val="1"/>
                <c:pt idx="0">
                  <c:v>2011-2014</c:v>
                </c:pt>
              </c:strCache>
            </c:strRef>
          </c:tx>
          <c:spPr>
            <a:solidFill>
              <a:schemeClr val="bg1">
                <a:lumMod val="65000"/>
              </a:schemeClr>
            </a:solidFill>
            <a:ln>
              <a:solidFill>
                <a:schemeClr val="tx1">
                  <a:lumMod val="65000"/>
                  <a:lumOff val="35000"/>
                </a:schemeClr>
              </a:solidFill>
            </a:ln>
            <a:effectLst/>
          </c:spPr>
          <c:invertIfNegative val="0"/>
          <c:cat>
            <c:numRef>
              <c:f>'O&amp;M Cost by Project Age'!$A$30:$A$42</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'O&amp;M Cost by Project Age'!$B$30:$B$42</c:f>
              <c:numCache>
                <c:formatCode>_("$"* #,##0.00_);_("$"* \(#,##0.00\);_("$"* "-"??_);_(@_)</c:formatCode>
                <c:ptCount val="13"/>
                <c:pt idx="0">
                  <c:v>43.314428392155243</c:v>
                </c:pt>
                <c:pt idx="1">
                  <c:v>26.496697789110449</c:v>
                </c:pt>
                <c:pt idx="2">
                  <c:v>21.845454387472859</c:v>
                </c:pt>
                <c:pt idx="3">
                  <c:v>16.168326976034631</c:v>
                </c:pt>
                <c:pt idx="4">
                  <c:v>20.10615075052548</c:v>
                </c:pt>
                <c:pt idx="5">
                  <c:v>20.10620427842801</c:v>
                </c:pt>
                <c:pt idx="6">
                  <c:v>17.914290034153101</c:v>
                </c:pt>
                <c:pt idx="7">
                  <c:v>16.120102145726531</c:v>
                </c:pt>
                <c:pt idx="8">
                  <c:v>21.385192761946911</c:v>
                </c:pt>
                <c:pt idx="9">
                  <c:v>21.296492532761391</c:v>
                </c:pt>
                <c:pt idx="10">
                  <c:v>21.343250000000001</c:v>
                </c:pt>
                <c:pt idx="11">
                  <c:v>15.730148841117829</c:v>
                </c:pt>
                <c:pt idx="12">
                  <c:v>20.882000000000001</c:v>
                </c:pt>
              </c:numCache>
            </c:numRef>
          </c:val>
          <c:extLst>
            <c:ext xmlns:c16="http://schemas.microsoft.com/office/drawing/2014/chart" uri="{C3380CC4-5D6E-409C-BE32-E72D297353CC}">
              <c16:uniqueId val="{00000000-EFF0-4DA2-AB36-F0377F379409}"/>
            </c:ext>
          </c:extLst>
        </c:ser>
        <c:ser>
          <c:idx val="1"/>
          <c:order val="1"/>
          <c:tx>
            <c:strRef>
              <c:f>'O&amp;M Cost by Project Age'!$C$29</c:f>
              <c:strCache>
                <c:ptCount val="1"/>
                <c:pt idx="0">
                  <c:v>2015-2018</c:v>
                </c:pt>
              </c:strCache>
            </c:strRef>
          </c:tx>
          <c:spPr>
            <a:solidFill>
              <a:schemeClr val="accent5"/>
            </a:solidFill>
            <a:ln>
              <a:solidFill>
                <a:schemeClr val="tx1">
                  <a:lumMod val="65000"/>
                  <a:lumOff val="35000"/>
                </a:schemeClr>
              </a:solidFill>
            </a:ln>
            <a:effectLst/>
          </c:spPr>
          <c:invertIfNegative val="0"/>
          <c:cat>
            <c:numRef>
              <c:f>'O&amp;M Cost by Project Age'!$A$30:$A$42</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'O&amp;M Cost by Project Age'!$C$30:$C$42</c:f>
              <c:numCache>
                <c:formatCode>_("$"* #,##0.00_);_("$"* \(#,##0.00\);_("$"* "-"??_);_(@_)</c:formatCode>
                <c:ptCount val="13"/>
                <c:pt idx="0">
                  <c:v>13.69918012227593</c:v>
                </c:pt>
                <c:pt idx="1">
                  <c:v>20.45782996013617</c:v>
                </c:pt>
                <c:pt idx="2">
                  <c:v>18.361643379246669</c:v>
                </c:pt>
                <c:pt idx="3">
                  <c:v>16.146786121593831</c:v>
                </c:pt>
                <c:pt idx="4">
                  <c:v>16.222187888069289</c:v>
                </c:pt>
                <c:pt idx="5">
                  <c:v>12.75681727472478</c:v>
                </c:pt>
                <c:pt idx="6">
                  <c:v>24.74742407605104</c:v>
                </c:pt>
                <c:pt idx="7">
                  <c:v>17.28419663406406</c:v>
                </c:pt>
                <c:pt idx="8">
                  <c:v>22.766190476190481</c:v>
                </c:pt>
              </c:numCache>
            </c:numRef>
          </c:val>
          <c:extLst>
            <c:ext xmlns:c16="http://schemas.microsoft.com/office/drawing/2014/chart" uri="{C3380CC4-5D6E-409C-BE32-E72D297353CC}">
              <c16:uniqueId val="{00000001-EFF0-4DA2-AB36-F0377F379409}"/>
            </c:ext>
          </c:extLst>
        </c:ser>
        <c:ser>
          <c:idx val="3"/>
          <c:order val="2"/>
          <c:tx>
            <c:strRef>
              <c:f>'O&amp;M Cost by Project Age'!$D$29</c:f>
              <c:strCache>
                <c:ptCount val="1"/>
                <c:pt idx="0">
                  <c:v>2019-2022</c:v>
                </c:pt>
              </c:strCache>
            </c:strRef>
          </c:tx>
          <c:spPr>
            <a:solidFill>
              <a:schemeClr val="accent4"/>
            </a:solidFill>
            <a:ln>
              <a:solidFill>
                <a:sysClr val="windowText" lastClr="000000"/>
              </a:solidFill>
            </a:ln>
            <a:effectLst/>
          </c:spPr>
          <c:invertIfNegative val="0"/>
          <c:val>
            <c:numRef>
              <c:f>'O&amp;M Cost by Project Age'!$D$30:$D$42</c:f>
              <c:numCache>
                <c:formatCode>_("$"* #,##0.00_);_("$"* \(#,##0.00\);_("$"* "-"??_);_(@_)</c:formatCode>
                <c:ptCount val="13"/>
                <c:pt idx="0">
                  <c:v>6.8662418169866273</c:v>
                </c:pt>
                <c:pt idx="1">
                  <c:v>8.6481833333333338</c:v>
                </c:pt>
                <c:pt idx="2">
                  <c:v>6.8886175785431627</c:v>
                </c:pt>
                <c:pt idx="3">
                  <c:v>9.915224432597384</c:v>
                </c:pt>
                <c:pt idx="4">
                  <c:v>14.166640467171719</c:v>
                </c:pt>
              </c:numCache>
            </c:numRef>
          </c:val>
          <c:extLst>
            <c:ext xmlns:c16="http://schemas.microsoft.com/office/drawing/2014/chart" uri="{C3380CC4-5D6E-409C-BE32-E72D297353CC}">
              <c16:uniqueId val="{00000003-EFF0-4DA2-AB36-F0377F379409}"/>
            </c:ext>
          </c:extLst>
        </c:ser>
        <c:ser>
          <c:idx val="2"/>
          <c:order val="3"/>
          <c:tx>
            <c:strRef>
              <c:f>'O&amp;M Cost by Project Age'!$E$29</c:f>
              <c:strCache>
                <c:ptCount val="1"/>
                <c:pt idx="0">
                  <c:v>2023</c:v>
                </c:pt>
              </c:strCache>
            </c:strRef>
          </c:tx>
          <c:spPr>
            <a:solidFill>
              <a:schemeClr val="accent3"/>
            </a:solidFill>
            <a:ln>
              <a:solidFill>
                <a:schemeClr val="tx1">
                  <a:lumMod val="65000"/>
                  <a:lumOff val="35000"/>
                </a:schemeClr>
              </a:solidFill>
            </a:ln>
            <a:effectLst/>
          </c:spPr>
          <c:invertIfNegative val="0"/>
          <c:cat>
            <c:numRef>
              <c:f>'O&amp;M Cost by Project Age'!$A$30:$A$42</c:f>
              <c:numCache>
                <c:formatCode>General</c:formatCode>
                <c:ptCount val="13"/>
                <c:pt idx="0">
                  <c:v>1</c:v>
                </c:pt>
                <c:pt idx="1">
                  <c:v>2</c:v>
                </c:pt>
                <c:pt idx="2">
                  <c:v>3</c:v>
                </c:pt>
                <c:pt idx="3">
                  <c:v>4</c:v>
                </c:pt>
                <c:pt idx="4">
                  <c:v>5</c:v>
                </c:pt>
                <c:pt idx="5">
                  <c:v>6</c:v>
                </c:pt>
                <c:pt idx="6">
                  <c:v>7</c:v>
                </c:pt>
                <c:pt idx="7">
                  <c:v>8</c:v>
                </c:pt>
                <c:pt idx="8">
                  <c:v>9</c:v>
                </c:pt>
                <c:pt idx="9">
                  <c:v>10</c:v>
                </c:pt>
                <c:pt idx="10">
                  <c:v>11</c:v>
                </c:pt>
                <c:pt idx="11">
                  <c:v>12</c:v>
                </c:pt>
                <c:pt idx="12">
                  <c:v>13</c:v>
                </c:pt>
              </c:numCache>
            </c:numRef>
          </c:cat>
          <c:val>
            <c:numRef>
              <c:f>'O&amp;M Cost by Project Age'!$E$30:$E$42</c:f>
              <c:numCache>
                <c:formatCode>_("$"* #,##0.00_);_("$"* \(#,##0.00\);_("$"* "-"??_);_(@_)</c:formatCode>
                <c:ptCount val="13"/>
                <c:pt idx="0">
                  <c:v>3.6882818791946308</c:v>
                </c:pt>
              </c:numCache>
            </c:numRef>
          </c:val>
          <c:extLst>
            <c:ext xmlns:c16="http://schemas.microsoft.com/office/drawing/2014/chart" uri="{C3380CC4-5D6E-409C-BE32-E72D297353CC}">
              <c16:uniqueId val="{00000002-EFF0-4DA2-AB36-F0377F379409}"/>
            </c:ext>
          </c:extLst>
        </c:ser>
        <c:dLbls>
          <c:showLegendKey val="0"/>
          <c:showVal val="0"/>
          <c:showCatName val="0"/>
          <c:showSerName val="0"/>
          <c:showPercent val="0"/>
          <c:showBubbleSize val="0"/>
        </c:dLbls>
        <c:gapWidth val="50"/>
        <c:axId val="622216248"/>
        <c:axId val="622214288"/>
      </c:barChart>
      <c:catAx>
        <c:axId val="622216248"/>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latin typeface="Arial" panose="020B0604020202020204" pitchFamily="34" charset="0"/>
                    <a:cs typeface="Arial" panose="020B0604020202020204" pitchFamily="34" charset="0"/>
                  </a:rPr>
                  <a:t>Years in Commercial</a:t>
                </a:r>
                <a:r>
                  <a:rPr lang="en-US" sz="1000" b="1" baseline="0">
                    <a:solidFill>
                      <a:sysClr val="windowText" lastClr="000000"/>
                    </a:solidFill>
                    <a:latin typeface="Arial" panose="020B0604020202020204" pitchFamily="34" charset="0"/>
                    <a:cs typeface="Arial" panose="020B0604020202020204" pitchFamily="34" charset="0"/>
                  </a:rPr>
                  <a:t> Operation</a:t>
                </a:r>
                <a:endParaRPr lang="en-US" sz="1000" b="1">
                  <a:solidFill>
                    <a:sysClr val="windowText" lastClr="000000"/>
                  </a:solidFill>
                  <a:latin typeface="Arial" panose="020B0604020202020204" pitchFamily="34" charset="0"/>
                  <a:cs typeface="Arial" panose="020B0604020202020204" pitchFamily="34" charset="0"/>
                </a:endParaRP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622214288"/>
        <c:crosses val="autoZero"/>
        <c:auto val="1"/>
        <c:lblAlgn val="ctr"/>
        <c:lblOffset val="100"/>
        <c:noMultiLvlLbl val="0"/>
      </c:catAx>
      <c:valAx>
        <c:axId val="62221428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n-US"/>
          </a:p>
        </c:txPr>
        <c:crossAx val="622216248"/>
        <c:crosses val="autoZero"/>
        <c:crossBetween val="between"/>
        <c:majorUnit val="10"/>
      </c:valAx>
      <c:spPr>
        <a:noFill/>
        <a:ln>
          <a:noFill/>
        </a:ln>
        <a:effectLst/>
      </c:spPr>
    </c:plotArea>
    <c:legend>
      <c:legendPos val="t"/>
      <c:layout>
        <c:manualLayout>
          <c:xMode val="edge"/>
          <c:yMode val="edge"/>
          <c:x val="0.82039024815384665"/>
          <c:y val="0.17416271839090239"/>
          <c:w val="0.13533559262946537"/>
          <c:h val="0.25494729689980339"/>
        </c:manualLayout>
      </c:layout>
      <c:overlay val="0"/>
      <c:spPr>
        <a:solidFill>
          <a:schemeClr val="bg1"/>
        </a:solidFill>
        <a:ln>
          <a:solidFill>
            <a:schemeClr val="bg2">
              <a:lumMod val="90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015496088505348E-2"/>
          <c:y val="0.11063778160542433"/>
          <c:w val="0.9088033345771025"/>
          <c:h val="0.73054822312176271"/>
        </c:manualLayout>
      </c:layout>
      <c:areaChart>
        <c:grouping val="stacked"/>
        <c:varyColors val="0"/>
        <c:ser>
          <c:idx val="0"/>
          <c:order val="0"/>
          <c:spPr>
            <a:noFill/>
          </c:spPr>
          <c:cat>
            <c:strRef>
              <c:f>'O&amp;M Cost by Project Age'!$O$30:$O$41</c:f>
              <c:strCache>
                <c:ptCount val="12"/>
                <c:pt idx="0">
                  <c:v>1-2</c:v>
                </c:pt>
                <c:pt idx="1">
                  <c:v>3</c:v>
                </c:pt>
                <c:pt idx="2">
                  <c:v>4</c:v>
                </c:pt>
                <c:pt idx="3">
                  <c:v>5</c:v>
                </c:pt>
                <c:pt idx="4">
                  <c:v>6</c:v>
                </c:pt>
                <c:pt idx="5">
                  <c:v>7</c:v>
                </c:pt>
                <c:pt idx="6">
                  <c:v>8</c:v>
                </c:pt>
                <c:pt idx="7">
                  <c:v>9</c:v>
                </c:pt>
                <c:pt idx="8">
                  <c:v>10</c:v>
                </c:pt>
                <c:pt idx="9">
                  <c:v>11</c:v>
                </c:pt>
                <c:pt idx="10">
                  <c:v>12</c:v>
                </c:pt>
                <c:pt idx="11">
                  <c:v>13</c:v>
                </c:pt>
              </c:strCache>
            </c:strRef>
          </c:cat>
          <c:val>
            <c:numRef>
              <c:f>'O&amp;M Cost by Project Age'!$Q$30:$Q$41</c:f>
              <c:numCache>
                <c:formatCode>0%</c:formatCode>
                <c:ptCount val="12"/>
                <c:pt idx="0">
                  <c:v>1</c:v>
                </c:pt>
                <c:pt idx="1">
                  <c:v>0.79843747568599299</c:v>
                </c:pt>
                <c:pt idx="2">
                  <c:v>0.61979401897483599</c:v>
                </c:pt>
                <c:pt idx="3">
                  <c:v>0.54835808863772295</c:v>
                </c:pt>
                <c:pt idx="4">
                  <c:v>0.52403413489508799</c:v>
                </c:pt>
                <c:pt idx="5">
                  <c:v>0.29881414318771599</c:v>
                </c:pt>
                <c:pt idx="6">
                  <c:v>0.30001973619706401</c:v>
                </c:pt>
                <c:pt idx="7">
                  <c:v>0.32264689649115702</c:v>
                </c:pt>
                <c:pt idx="8">
                  <c:v>0.27347944889509601</c:v>
                </c:pt>
                <c:pt idx="9">
                  <c:v>0.33655642709586903</c:v>
                </c:pt>
                <c:pt idx="10">
                  <c:v>0.28405220239850298</c:v>
                </c:pt>
                <c:pt idx="11">
                  <c:v>0.40478823039808298</c:v>
                </c:pt>
              </c:numCache>
            </c:numRef>
          </c:val>
          <c:extLst>
            <c:ext xmlns:c16="http://schemas.microsoft.com/office/drawing/2014/chart" uri="{C3380CC4-5D6E-409C-BE32-E72D297353CC}">
              <c16:uniqueId val="{00000000-C255-497F-ABFD-46C174231936}"/>
            </c:ext>
          </c:extLst>
        </c:ser>
        <c:ser>
          <c:idx val="1"/>
          <c:order val="1"/>
          <c:spPr>
            <a:solidFill>
              <a:schemeClr val="accent6">
                <a:lumMod val="60000"/>
                <a:lumOff val="40000"/>
              </a:schemeClr>
            </a:solidFill>
            <a:ln w="25400">
              <a:noFill/>
            </a:ln>
          </c:spPr>
          <c:cat>
            <c:strRef>
              <c:f>'O&amp;M Cost by Project Age'!$O$30:$O$41</c:f>
              <c:strCache>
                <c:ptCount val="12"/>
                <c:pt idx="0">
                  <c:v>1-2</c:v>
                </c:pt>
                <c:pt idx="1">
                  <c:v>3</c:v>
                </c:pt>
                <c:pt idx="2">
                  <c:v>4</c:v>
                </c:pt>
                <c:pt idx="3">
                  <c:v>5</c:v>
                </c:pt>
                <c:pt idx="4">
                  <c:v>6</c:v>
                </c:pt>
                <c:pt idx="5">
                  <c:v>7</c:v>
                </c:pt>
                <c:pt idx="6">
                  <c:v>8</c:v>
                </c:pt>
                <c:pt idx="7">
                  <c:v>9</c:v>
                </c:pt>
                <c:pt idx="8">
                  <c:v>10</c:v>
                </c:pt>
                <c:pt idx="9">
                  <c:v>11</c:v>
                </c:pt>
                <c:pt idx="10">
                  <c:v>12</c:v>
                </c:pt>
                <c:pt idx="11">
                  <c:v>13</c:v>
                </c:pt>
              </c:strCache>
            </c:strRef>
          </c:cat>
          <c:val>
            <c:numRef>
              <c:f>'O&amp;M Cost by Project Age'!$X$30:$X$41</c:f>
              <c:numCache>
                <c:formatCode>0.00</c:formatCode>
                <c:ptCount val="12"/>
                <c:pt idx="0">
                  <c:v>0</c:v>
                </c:pt>
                <c:pt idx="1">
                  <c:v>0.62294934368480692</c:v>
                </c:pt>
                <c:pt idx="2">
                  <c:v>0.81294936367610393</c:v>
                </c:pt>
                <c:pt idx="3">
                  <c:v>0.81064906371309708</c:v>
                </c:pt>
                <c:pt idx="4">
                  <c:v>0.7678029738878519</c:v>
                </c:pt>
                <c:pt idx="5">
                  <c:v>1.015308620080954</c:v>
                </c:pt>
                <c:pt idx="6">
                  <c:v>1.0472153572577061</c:v>
                </c:pt>
                <c:pt idx="7">
                  <c:v>0.83729176178931297</c:v>
                </c:pt>
                <c:pt idx="8">
                  <c:v>0.93466163768965393</c:v>
                </c:pt>
                <c:pt idx="9">
                  <c:v>0.89756135854841101</c:v>
                </c:pt>
                <c:pt idx="10">
                  <c:v>0.56049988682902296</c:v>
                </c:pt>
                <c:pt idx="11">
                  <c:v>0.75327716722110694</c:v>
                </c:pt>
              </c:numCache>
            </c:numRef>
          </c:val>
          <c:extLst>
            <c:ext xmlns:c16="http://schemas.microsoft.com/office/drawing/2014/chart" uri="{C3380CC4-5D6E-409C-BE32-E72D297353CC}">
              <c16:uniqueId val="{00000001-C255-497F-ABFD-46C174231936}"/>
            </c:ext>
          </c:extLst>
        </c:ser>
        <c:dLbls>
          <c:showLegendKey val="0"/>
          <c:showVal val="0"/>
          <c:showCatName val="0"/>
          <c:showSerName val="0"/>
          <c:showPercent val="0"/>
          <c:showBubbleSize val="0"/>
        </c:dLbls>
        <c:axId val="553682520"/>
        <c:axId val="553681344"/>
      </c:areaChart>
      <c:lineChart>
        <c:grouping val="standard"/>
        <c:varyColors val="0"/>
        <c:ser>
          <c:idx val="2"/>
          <c:order val="2"/>
          <c:spPr>
            <a:ln w="38100">
              <a:solidFill>
                <a:schemeClr val="accent6">
                  <a:lumMod val="75000"/>
                </a:schemeClr>
              </a:solidFill>
            </a:ln>
          </c:spPr>
          <c:marker>
            <c:symbol val="none"/>
          </c:marker>
          <c:cat>
            <c:strRef>
              <c:f>'O&amp;M Cost by Project Age'!$O$30:$O$41</c:f>
              <c:strCache>
                <c:ptCount val="12"/>
                <c:pt idx="0">
                  <c:v>1-2</c:v>
                </c:pt>
                <c:pt idx="1">
                  <c:v>3</c:v>
                </c:pt>
                <c:pt idx="2">
                  <c:v>4</c:v>
                </c:pt>
                <c:pt idx="3">
                  <c:v>5</c:v>
                </c:pt>
                <c:pt idx="4">
                  <c:v>6</c:v>
                </c:pt>
                <c:pt idx="5">
                  <c:v>7</c:v>
                </c:pt>
                <c:pt idx="6">
                  <c:v>8</c:v>
                </c:pt>
                <c:pt idx="7">
                  <c:v>9</c:v>
                </c:pt>
                <c:pt idx="8">
                  <c:v>10</c:v>
                </c:pt>
                <c:pt idx="9">
                  <c:v>11</c:v>
                </c:pt>
                <c:pt idx="10">
                  <c:v>12</c:v>
                </c:pt>
                <c:pt idx="11">
                  <c:v>13</c:v>
                </c:pt>
              </c:strCache>
            </c:strRef>
          </c:cat>
          <c:val>
            <c:numRef>
              <c:f>'O&amp;M Cost by Project Age'!$P$30:$P$41</c:f>
              <c:numCache>
                <c:formatCode>0%</c:formatCode>
                <c:ptCount val="12"/>
                <c:pt idx="0">
                  <c:v>1</c:v>
                </c:pt>
                <c:pt idx="1">
                  <c:v>1.0351655639814701</c:v>
                </c:pt>
                <c:pt idx="2">
                  <c:v>0.99007671420492604</c:v>
                </c:pt>
                <c:pt idx="3">
                  <c:v>1.0001295526034299</c:v>
                </c:pt>
                <c:pt idx="4">
                  <c:v>1.0526001925553199</c:v>
                </c:pt>
                <c:pt idx="5">
                  <c:v>0.98137169200103302</c:v>
                </c:pt>
                <c:pt idx="6">
                  <c:v>0.893726336987547</c:v>
                </c:pt>
                <c:pt idx="7">
                  <c:v>0.90280036547463205</c:v>
                </c:pt>
                <c:pt idx="8">
                  <c:v>1.0456697819325</c:v>
                </c:pt>
                <c:pt idx="9">
                  <c:v>0.46217345980943397</c:v>
                </c:pt>
                <c:pt idx="10">
                  <c:v>0.34795366135542799</c:v>
                </c:pt>
                <c:pt idx="11">
                  <c:v>0.44844281942659397</c:v>
                </c:pt>
              </c:numCache>
            </c:numRef>
          </c:val>
          <c:smooth val="0"/>
          <c:extLst>
            <c:ext xmlns:c16="http://schemas.microsoft.com/office/drawing/2014/chart" uri="{C3380CC4-5D6E-409C-BE32-E72D297353CC}">
              <c16:uniqueId val="{00000002-C255-497F-ABFD-46C174231936}"/>
            </c:ext>
          </c:extLst>
        </c:ser>
        <c:dLbls>
          <c:showLegendKey val="0"/>
          <c:showVal val="0"/>
          <c:showCatName val="0"/>
          <c:showSerName val="0"/>
          <c:showPercent val="0"/>
          <c:showBubbleSize val="0"/>
        </c:dLbls>
        <c:marker val="1"/>
        <c:smooth val="0"/>
        <c:axId val="553682520"/>
        <c:axId val="553681344"/>
      </c:lineChart>
      <c:catAx>
        <c:axId val="553682520"/>
        <c:scaling>
          <c:orientation val="minMax"/>
        </c:scaling>
        <c:delete val="0"/>
        <c:axPos val="b"/>
        <c:numFmt formatCode="General" sourceLinked="1"/>
        <c:majorTickMark val="out"/>
        <c:minorTickMark val="none"/>
        <c:tickLblPos val="nextTo"/>
        <c:spPr>
          <a:ln w="3175">
            <a:noFill/>
          </a:ln>
        </c:spPr>
        <c:txPr>
          <a:bodyPr rot="0" vert="horz"/>
          <a:lstStyle/>
          <a:p>
            <a:pPr>
              <a:defRPr b="1"/>
            </a:pPr>
            <a:endParaRPr lang="en-US"/>
          </a:p>
        </c:txPr>
        <c:crossAx val="553681344"/>
        <c:crosses val="autoZero"/>
        <c:auto val="1"/>
        <c:lblAlgn val="ctr"/>
        <c:lblOffset val="50"/>
        <c:tickLblSkip val="1"/>
        <c:noMultiLvlLbl val="0"/>
      </c:catAx>
      <c:valAx>
        <c:axId val="553681344"/>
        <c:scaling>
          <c:orientation val="minMax"/>
          <c:max val="1.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1"/>
            </a:pPr>
            <a:endParaRPr lang="en-US"/>
          </a:p>
        </c:txPr>
        <c:crossAx val="553682520"/>
        <c:crosses val="autoZero"/>
        <c:crossBetween val="between"/>
        <c:majorUnit val="0.25"/>
      </c:val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015496088505348E-2"/>
          <c:y val="0.11063778160542433"/>
          <c:w val="0.9088033345771025"/>
          <c:h val="0.73054822312176271"/>
        </c:manualLayout>
      </c:layout>
      <c:areaChart>
        <c:grouping val="stacked"/>
        <c:varyColors val="0"/>
        <c:ser>
          <c:idx val="0"/>
          <c:order val="0"/>
          <c:spPr>
            <a:noFill/>
          </c:spPr>
          <c:cat>
            <c:strRef>
              <c:f>'O&amp;M Cost by Project Age'!$O$30:$O$41</c:f>
              <c:strCache>
                <c:ptCount val="12"/>
                <c:pt idx="0">
                  <c:v>1-2</c:v>
                </c:pt>
                <c:pt idx="1">
                  <c:v>3</c:v>
                </c:pt>
                <c:pt idx="2">
                  <c:v>4</c:v>
                </c:pt>
                <c:pt idx="3">
                  <c:v>5</c:v>
                </c:pt>
                <c:pt idx="4">
                  <c:v>6</c:v>
                </c:pt>
                <c:pt idx="5">
                  <c:v>7</c:v>
                </c:pt>
                <c:pt idx="6">
                  <c:v>8</c:v>
                </c:pt>
                <c:pt idx="7">
                  <c:v>9</c:v>
                </c:pt>
                <c:pt idx="8">
                  <c:v>10</c:v>
                </c:pt>
                <c:pt idx="9">
                  <c:v>11</c:v>
                </c:pt>
                <c:pt idx="10">
                  <c:v>12</c:v>
                </c:pt>
                <c:pt idx="11">
                  <c:v>13</c:v>
                </c:pt>
              </c:strCache>
            </c:strRef>
          </c:cat>
          <c:val>
            <c:numRef>
              <c:f>'O&amp;M Cost by Project Age'!$T$30:$T$41</c:f>
              <c:numCache>
                <c:formatCode>0%</c:formatCode>
                <c:ptCount val="12"/>
                <c:pt idx="0">
                  <c:v>1</c:v>
                </c:pt>
                <c:pt idx="1">
                  <c:v>0.73957767235587302</c:v>
                </c:pt>
                <c:pt idx="2">
                  <c:v>0.63545189366210897</c:v>
                </c:pt>
                <c:pt idx="3">
                  <c:v>0.57165678036485901</c:v>
                </c:pt>
                <c:pt idx="4">
                  <c:v>0.531369989453776</c:v>
                </c:pt>
                <c:pt idx="5">
                  <c:v>0.33394388085610199</c:v>
                </c:pt>
                <c:pt idx="6">
                  <c:v>0.32307944943533801</c:v>
                </c:pt>
                <c:pt idx="7">
                  <c:v>0.41588848842217602</c:v>
                </c:pt>
                <c:pt idx="8">
                  <c:v>0.35987404013211199</c:v>
                </c:pt>
                <c:pt idx="9">
                  <c:v>0.53268314085832602</c:v>
                </c:pt>
                <c:pt idx="10">
                  <c:v>0.42870972671513902</c:v>
                </c:pt>
                <c:pt idx="11">
                  <c:v>0.67417794775037898</c:v>
                </c:pt>
              </c:numCache>
            </c:numRef>
          </c:val>
          <c:extLst>
            <c:ext xmlns:c16="http://schemas.microsoft.com/office/drawing/2014/chart" uri="{C3380CC4-5D6E-409C-BE32-E72D297353CC}">
              <c16:uniqueId val="{00000000-E5D1-4C5C-9B74-5B8581117CF8}"/>
            </c:ext>
          </c:extLst>
        </c:ser>
        <c:ser>
          <c:idx val="1"/>
          <c:order val="1"/>
          <c:spPr>
            <a:solidFill>
              <a:schemeClr val="tx2">
                <a:lumMod val="40000"/>
                <a:lumOff val="60000"/>
              </a:schemeClr>
            </a:solidFill>
            <a:ln w="25400">
              <a:noFill/>
            </a:ln>
          </c:spPr>
          <c:cat>
            <c:strRef>
              <c:f>'O&amp;M Cost by Project Age'!$O$30:$O$41</c:f>
              <c:strCache>
                <c:ptCount val="12"/>
                <c:pt idx="0">
                  <c:v>1-2</c:v>
                </c:pt>
                <c:pt idx="1">
                  <c:v>3</c:v>
                </c:pt>
                <c:pt idx="2">
                  <c:v>4</c:v>
                </c:pt>
                <c:pt idx="3">
                  <c:v>5</c:v>
                </c:pt>
                <c:pt idx="4">
                  <c:v>6</c:v>
                </c:pt>
                <c:pt idx="5">
                  <c:v>7</c:v>
                </c:pt>
                <c:pt idx="6">
                  <c:v>8</c:v>
                </c:pt>
                <c:pt idx="7">
                  <c:v>9</c:v>
                </c:pt>
                <c:pt idx="8">
                  <c:v>10</c:v>
                </c:pt>
                <c:pt idx="9">
                  <c:v>11</c:v>
                </c:pt>
                <c:pt idx="10">
                  <c:v>12</c:v>
                </c:pt>
                <c:pt idx="11">
                  <c:v>13</c:v>
                </c:pt>
              </c:strCache>
            </c:strRef>
          </c:cat>
          <c:val>
            <c:numRef>
              <c:f>'O&amp;M Cost by Project Age'!$Y$30:$Y$41</c:f>
              <c:numCache>
                <c:formatCode>0.00</c:formatCode>
                <c:ptCount val="12"/>
                <c:pt idx="0">
                  <c:v>0</c:v>
                </c:pt>
                <c:pt idx="1">
                  <c:v>0.64143457128954695</c:v>
                </c:pt>
                <c:pt idx="2">
                  <c:v>0.87025860687359113</c:v>
                </c:pt>
                <c:pt idx="3">
                  <c:v>1.1139811890187512</c:v>
                </c:pt>
                <c:pt idx="4">
                  <c:v>0.88878754400449389</c:v>
                </c:pt>
                <c:pt idx="5">
                  <c:v>1.0340771431311782</c:v>
                </c:pt>
                <c:pt idx="6">
                  <c:v>1.155639967263582</c:v>
                </c:pt>
                <c:pt idx="7">
                  <c:v>0.89654384224349393</c:v>
                </c:pt>
                <c:pt idx="8">
                  <c:v>1.005715458411848</c:v>
                </c:pt>
                <c:pt idx="9">
                  <c:v>0.66049288389946403</c:v>
                </c:pt>
                <c:pt idx="10">
                  <c:v>0.28973890453739098</c:v>
                </c:pt>
                <c:pt idx="11">
                  <c:v>0.36307103296615095</c:v>
                </c:pt>
              </c:numCache>
            </c:numRef>
          </c:val>
          <c:extLst>
            <c:ext xmlns:c16="http://schemas.microsoft.com/office/drawing/2014/chart" uri="{C3380CC4-5D6E-409C-BE32-E72D297353CC}">
              <c16:uniqueId val="{00000001-E5D1-4C5C-9B74-5B8581117CF8}"/>
            </c:ext>
          </c:extLst>
        </c:ser>
        <c:dLbls>
          <c:showLegendKey val="0"/>
          <c:showVal val="0"/>
          <c:showCatName val="0"/>
          <c:showSerName val="0"/>
          <c:showPercent val="0"/>
          <c:showBubbleSize val="0"/>
        </c:dLbls>
        <c:axId val="553680168"/>
        <c:axId val="553677816"/>
      </c:areaChart>
      <c:lineChart>
        <c:grouping val="standard"/>
        <c:varyColors val="0"/>
        <c:ser>
          <c:idx val="2"/>
          <c:order val="2"/>
          <c:spPr>
            <a:ln w="38100">
              <a:solidFill>
                <a:schemeClr val="tx2"/>
              </a:solidFill>
            </a:ln>
          </c:spPr>
          <c:marker>
            <c:symbol val="none"/>
          </c:marker>
          <c:cat>
            <c:strRef>
              <c:f>'O&amp;M Cost by Project Age'!$O$30:$O$41</c:f>
              <c:strCache>
                <c:ptCount val="12"/>
                <c:pt idx="0">
                  <c:v>1-2</c:v>
                </c:pt>
                <c:pt idx="1">
                  <c:v>3</c:v>
                </c:pt>
                <c:pt idx="2">
                  <c:v>4</c:v>
                </c:pt>
                <c:pt idx="3">
                  <c:v>5</c:v>
                </c:pt>
                <c:pt idx="4">
                  <c:v>6</c:v>
                </c:pt>
                <c:pt idx="5">
                  <c:v>7</c:v>
                </c:pt>
                <c:pt idx="6">
                  <c:v>8</c:v>
                </c:pt>
                <c:pt idx="7">
                  <c:v>9</c:v>
                </c:pt>
                <c:pt idx="8">
                  <c:v>10</c:v>
                </c:pt>
                <c:pt idx="9">
                  <c:v>11</c:v>
                </c:pt>
                <c:pt idx="10">
                  <c:v>12</c:v>
                </c:pt>
                <c:pt idx="11">
                  <c:v>13</c:v>
                </c:pt>
              </c:strCache>
            </c:strRef>
          </c:cat>
          <c:val>
            <c:numRef>
              <c:f>'O&amp;M Cost by Project Age'!$S$30:$S$41</c:f>
              <c:numCache>
                <c:formatCode>0%</c:formatCode>
                <c:ptCount val="12"/>
                <c:pt idx="0">
                  <c:v>1</c:v>
                </c:pt>
                <c:pt idx="1">
                  <c:v>1.0357931400090199</c:v>
                </c:pt>
                <c:pt idx="2">
                  <c:v>1.0298932615010501</c:v>
                </c:pt>
                <c:pt idx="3">
                  <c:v>0.99582989624750695</c:v>
                </c:pt>
                <c:pt idx="4">
                  <c:v>1.04992119731244</c:v>
                </c:pt>
                <c:pt idx="5">
                  <c:v>0.95539633093234499</c:v>
                </c:pt>
                <c:pt idx="6">
                  <c:v>0.82148472266735495</c:v>
                </c:pt>
                <c:pt idx="7">
                  <c:v>0.80950882054206996</c:v>
                </c:pt>
                <c:pt idx="8">
                  <c:v>0.77900761622291304</c:v>
                </c:pt>
                <c:pt idx="9">
                  <c:v>0.74920388317084097</c:v>
                </c:pt>
                <c:pt idx="10">
                  <c:v>0.61425128821505803</c:v>
                </c:pt>
                <c:pt idx="11">
                  <c:v>0.84815601870035295</c:v>
                </c:pt>
              </c:numCache>
            </c:numRef>
          </c:val>
          <c:smooth val="0"/>
          <c:extLst>
            <c:ext xmlns:c16="http://schemas.microsoft.com/office/drawing/2014/chart" uri="{C3380CC4-5D6E-409C-BE32-E72D297353CC}">
              <c16:uniqueId val="{00000002-E5D1-4C5C-9B74-5B8581117CF8}"/>
            </c:ext>
          </c:extLst>
        </c:ser>
        <c:ser>
          <c:idx val="3"/>
          <c:order val="3"/>
          <c:spPr>
            <a:ln w="12700">
              <a:solidFill>
                <a:schemeClr val="tx1"/>
              </a:solidFill>
              <a:prstDash val="sysDash"/>
            </a:ln>
          </c:spPr>
          <c:marker>
            <c:symbol val="none"/>
          </c:marker>
          <c:cat>
            <c:strRef>
              <c:f>'O&amp;M Cost by Project Age'!$O$30:$O$41</c:f>
              <c:strCache>
                <c:ptCount val="12"/>
                <c:pt idx="0">
                  <c:v>1-2</c:v>
                </c:pt>
                <c:pt idx="1">
                  <c:v>3</c:v>
                </c:pt>
                <c:pt idx="2">
                  <c:v>4</c:v>
                </c:pt>
                <c:pt idx="3">
                  <c:v>5</c:v>
                </c:pt>
                <c:pt idx="4">
                  <c:v>6</c:v>
                </c:pt>
                <c:pt idx="5">
                  <c:v>7</c:v>
                </c:pt>
                <c:pt idx="6">
                  <c:v>8</c:v>
                </c:pt>
                <c:pt idx="7">
                  <c:v>9</c:v>
                </c:pt>
                <c:pt idx="8">
                  <c:v>10</c:v>
                </c:pt>
                <c:pt idx="9">
                  <c:v>11</c:v>
                </c:pt>
                <c:pt idx="10">
                  <c:v>12</c:v>
                </c:pt>
                <c:pt idx="11">
                  <c:v>13</c:v>
                </c:pt>
              </c:strCache>
            </c:strRef>
          </c:cat>
          <c:val>
            <c:numRef>
              <c:f>'O&amp;M Cost by Project Age'!#REF!</c:f>
              <c:numCache>
                <c:formatCode>General</c:formatCode>
                <c:ptCount val="1"/>
                <c:pt idx="0">
                  <c:v>1</c:v>
                </c:pt>
              </c:numCache>
            </c:numRef>
          </c:val>
          <c:smooth val="0"/>
          <c:extLst>
            <c:ext xmlns:c16="http://schemas.microsoft.com/office/drawing/2014/chart" uri="{C3380CC4-5D6E-409C-BE32-E72D297353CC}">
              <c16:uniqueId val="{00000003-E5D1-4C5C-9B74-5B8581117CF8}"/>
            </c:ext>
          </c:extLst>
        </c:ser>
        <c:dLbls>
          <c:showLegendKey val="0"/>
          <c:showVal val="0"/>
          <c:showCatName val="0"/>
          <c:showSerName val="0"/>
          <c:showPercent val="0"/>
          <c:showBubbleSize val="0"/>
        </c:dLbls>
        <c:marker val="1"/>
        <c:smooth val="0"/>
        <c:axId val="553680168"/>
        <c:axId val="553677816"/>
      </c:lineChart>
      <c:catAx>
        <c:axId val="553680168"/>
        <c:scaling>
          <c:orientation val="minMax"/>
        </c:scaling>
        <c:delete val="0"/>
        <c:axPos val="b"/>
        <c:numFmt formatCode="General" sourceLinked="1"/>
        <c:majorTickMark val="out"/>
        <c:minorTickMark val="none"/>
        <c:tickLblPos val="nextTo"/>
        <c:spPr>
          <a:ln w="3175">
            <a:noFill/>
          </a:ln>
        </c:spPr>
        <c:txPr>
          <a:bodyPr rot="0" vert="horz"/>
          <a:lstStyle/>
          <a:p>
            <a:pPr>
              <a:defRPr b="1"/>
            </a:pPr>
            <a:endParaRPr lang="en-US"/>
          </a:p>
        </c:txPr>
        <c:crossAx val="553677816"/>
        <c:crosses val="autoZero"/>
        <c:auto val="1"/>
        <c:lblAlgn val="ctr"/>
        <c:lblOffset val="50"/>
        <c:tickLblSkip val="1"/>
        <c:noMultiLvlLbl val="0"/>
      </c:catAx>
      <c:valAx>
        <c:axId val="553677816"/>
        <c:scaling>
          <c:orientation val="minMax"/>
          <c:max val="1.5"/>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3175">
            <a:noFill/>
          </a:ln>
        </c:spPr>
        <c:txPr>
          <a:bodyPr/>
          <a:lstStyle/>
          <a:p>
            <a:pPr>
              <a:defRPr b="1"/>
            </a:pPr>
            <a:endParaRPr lang="en-US"/>
          </a:p>
        </c:txPr>
        <c:crossAx val="553680168"/>
        <c:crosses val="autoZero"/>
        <c:crossBetween val="between"/>
        <c:majorUnit val="0.25"/>
      </c:valAx>
    </c:plotArea>
    <c:plotVisOnly val="1"/>
    <c:dispBlanksAs val="zero"/>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128950263792784E-2"/>
          <c:y val="0.11874055515787799"/>
          <c:w val="0.90979454015221184"/>
          <c:h val="0.80381571621729098"/>
        </c:manualLayout>
      </c:layout>
      <c:areaChart>
        <c:grouping val="stacked"/>
        <c:varyColors val="0"/>
        <c:ser>
          <c:idx val="0"/>
          <c:order val="0"/>
          <c:spPr>
            <a:noFill/>
          </c:spP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Plants'!$T$29:$T$45</c:f>
              <c:numCache>
                <c:formatCode>0.0%</c:formatCode>
                <c:ptCount val="17"/>
                <c:pt idx="0">
                  <c:v>8.8311092632190266E-2</c:v>
                </c:pt>
                <c:pt idx="1">
                  <c:v>7.0909436834094369E-2</c:v>
                </c:pt>
                <c:pt idx="2">
                  <c:v>8.6868340943683411E-2</c:v>
                </c:pt>
                <c:pt idx="3">
                  <c:v>9.2349943749586369E-2</c:v>
                </c:pt>
                <c:pt idx="4">
                  <c:v>9.5347601700060722E-2</c:v>
                </c:pt>
                <c:pt idx="5">
                  <c:v>7.778274104956652E-2</c:v>
                </c:pt>
                <c:pt idx="6">
                  <c:v>2.8961187214611873E-2</c:v>
                </c:pt>
                <c:pt idx="7">
                  <c:v>0.10391436701740452</c:v>
                </c:pt>
                <c:pt idx="8">
                  <c:v>0</c:v>
                </c:pt>
                <c:pt idx="9">
                  <c:v>0</c:v>
                </c:pt>
                <c:pt idx="10">
                  <c:v>0</c:v>
                </c:pt>
                <c:pt idx="11">
                  <c:v>0</c:v>
                </c:pt>
                <c:pt idx="12">
                  <c:v>0</c:v>
                </c:pt>
                <c:pt idx="13">
                  <c:v>0</c:v>
                </c:pt>
                <c:pt idx="14">
                  <c:v>0</c:v>
                </c:pt>
                <c:pt idx="15">
                  <c:v>0</c:v>
                </c:pt>
                <c:pt idx="16">
                  <c:v>0</c:v>
                </c:pt>
              </c:numCache>
            </c:numRef>
          </c:val>
          <c:extLst>
            <c:ext xmlns:c16="http://schemas.microsoft.com/office/drawing/2014/chart" uri="{C3380CC4-5D6E-409C-BE32-E72D297353CC}">
              <c16:uniqueId val="{00000000-6AC7-4D0D-82F4-63B87EF27DB5}"/>
            </c:ext>
          </c:extLst>
        </c:ser>
        <c:ser>
          <c:idx val="1"/>
          <c:order val="1"/>
          <c:spPr>
            <a:solidFill>
              <a:schemeClr val="accent2">
                <a:lumMod val="60000"/>
                <a:lumOff val="40000"/>
              </a:schemeClr>
            </a:solidFill>
          </c:spP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Plants'!$V$29:$V$45</c:f>
              <c:numCache>
                <c:formatCode>0.0%</c:formatCode>
                <c:ptCount val="17"/>
                <c:pt idx="0">
                  <c:v>1.8094493281592364E-2</c:v>
                </c:pt>
                <c:pt idx="1">
                  <c:v>3.8126199457348825E-3</c:v>
                </c:pt>
                <c:pt idx="2">
                  <c:v>1.2131890675666501E-3</c:v>
                </c:pt>
                <c:pt idx="3">
                  <c:v>7.3380318972933872E-3</c:v>
                </c:pt>
                <c:pt idx="4">
                  <c:v>8.9127794936774696E-4</c:v>
                </c:pt>
                <c:pt idx="5">
                  <c:v>1.0394580107206688E-2</c:v>
                </c:pt>
                <c:pt idx="6">
                  <c:v>4.2038415723645015E-2</c:v>
                </c:pt>
                <c:pt idx="7">
                  <c:v>0</c:v>
                </c:pt>
                <c:pt idx="8">
                  <c:v>0</c:v>
                </c:pt>
                <c:pt idx="9">
                  <c:v>0</c:v>
                </c:pt>
                <c:pt idx="10">
                  <c:v>0</c:v>
                </c:pt>
                <c:pt idx="11">
                  <c:v>0</c:v>
                </c:pt>
                <c:pt idx="12">
                  <c:v>0</c:v>
                </c:pt>
                <c:pt idx="13">
                  <c:v>0</c:v>
                </c:pt>
                <c:pt idx="14">
                  <c:v>0</c:v>
                </c:pt>
                <c:pt idx="15">
                  <c:v>0</c:v>
                </c:pt>
                <c:pt idx="16">
                  <c:v>0</c:v>
                </c:pt>
              </c:numCache>
            </c:numRef>
          </c:val>
          <c:extLst>
            <c:ext xmlns:c16="http://schemas.microsoft.com/office/drawing/2014/chart" uri="{C3380CC4-5D6E-409C-BE32-E72D297353CC}">
              <c16:uniqueId val="{00000001-6AC7-4D0D-82F4-63B87EF27DB5}"/>
            </c:ext>
          </c:extLst>
        </c:ser>
        <c:ser>
          <c:idx val="4"/>
          <c:order val="2"/>
          <c:spPr>
            <a:noFill/>
          </c:spP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Plants'!$W$29:$W$45</c:f>
              <c:numCache>
                <c:formatCode>0.0%</c:formatCode>
                <c:ptCount val="17"/>
                <c:pt idx="0">
                  <c:v>6.8876952585968987E-2</c:v>
                </c:pt>
                <c:pt idx="1">
                  <c:v>9.5828482863176148E-2</c:v>
                </c:pt>
                <c:pt idx="2">
                  <c:v>9.325842566179858E-2</c:v>
                </c:pt>
                <c:pt idx="3">
                  <c:v>8.7454881495977382E-2</c:v>
                </c:pt>
                <c:pt idx="4">
                  <c:v>7.9883290530118764E-2</c:v>
                </c:pt>
                <c:pt idx="5">
                  <c:v>6.8975320721896077E-2</c:v>
                </c:pt>
                <c:pt idx="6">
                  <c:v>8.1518335744065362E-2</c:v>
                </c:pt>
                <c:pt idx="7">
                  <c:v>1.9278718435954911E-2</c:v>
                </c:pt>
                <c:pt idx="8">
                  <c:v>9.9141295862607337E-2</c:v>
                </c:pt>
                <c:pt idx="9">
                  <c:v>0.10633072407045009</c:v>
                </c:pt>
                <c:pt idx="10">
                  <c:v>9.1180691454664051E-2</c:v>
                </c:pt>
                <c:pt idx="11">
                  <c:v>0.12764693316243422</c:v>
                </c:pt>
                <c:pt idx="12">
                  <c:v>0.14819946390130817</c:v>
                </c:pt>
                <c:pt idx="13">
                  <c:v>0.15049424034869241</c:v>
                </c:pt>
                <c:pt idx="14">
                  <c:v>0.157</c:v>
                </c:pt>
                <c:pt idx="15">
                  <c:v>0.13500000000000001</c:v>
                </c:pt>
                <c:pt idx="16">
                  <c:v>0.11870644254375499</c:v>
                </c:pt>
              </c:numCache>
            </c:numRef>
          </c:val>
          <c:extLst>
            <c:ext xmlns:c16="http://schemas.microsoft.com/office/drawing/2014/chart" uri="{C3380CC4-5D6E-409C-BE32-E72D297353CC}">
              <c16:uniqueId val="{00000002-6AC7-4D0D-82F4-63B87EF27DB5}"/>
            </c:ext>
          </c:extLst>
        </c:ser>
        <c:ser>
          <c:idx val="8"/>
          <c:order val="3"/>
          <c:spPr>
            <a:solidFill>
              <a:schemeClr val="accent3">
                <a:lumMod val="60000"/>
                <a:lumOff val="40000"/>
              </a:schemeClr>
            </a:solidFill>
          </c:spP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Plants'!$Y$29:$Y$45</c:f>
              <c:numCache>
                <c:formatCode>0.0%</c:formatCode>
                <c:ptCount val="17"/>
                <c:pt idx="0">
                  <c:v>5.5526534881941814E-2</c:v>
                </c:pt>
                <c:pt idx="1">
                  <c:v>4.1614671711102807E-2</c:v>
                </c:pt>
                <c:pt idx="2">
                  <c:v>3.1272902359329946E-2</c:v>
                </c:pt>
                <c:pt idx="3">
                  <c:v>2.1068537626756811E-2</c:v>
                </c:pt>
                <c:pt idx="4">
                  <c:v>3.6303055437276743E-2</c:v>
                </c:pt>
                <c:pt idx="5">
                  <c:v>4.2725419557611333E-2</c:v>
                </c:pt>
                <c:pt idx="6">
                  <c:v>3.9318663642293777E-2</c:v>
                </c:pt>
                <c:pt idx="7">
                  <c:v>6.6023134970052785E-2</c:v>
                </c:pt>
                <c:pt idx="8">
                  <c:v>8.568209170155891E-2</c:v>
                </c:pt>
                <c:pt idx="9">
                  <c:v>6.3952588507383043E-2</c:v>
                </c:pt>
                <c:pt idx="10">
                  <c:v>8.7269910454841962E-2</c:v>
                </c:pt>
                <c:pt idx="11">
                  <c:v>3.3694650482231608E-2</c:v>
                </c:pt>
                <c:pt idx="12">
                  <c:v>9.6870342771981921E-3</c:v>
                </c:pt>
                <c:pt idx="13">
                  <c:v>2E-3</c:v>
                </c:pt>
                <c:pt idx="14">
                  <c:v>2E-3</c:v>
                </c:pt>
                <c:pt idx="15">
                  <c:v>2E-3</c:v>
                </c:pt>
                <c:pt idx="16">
                  <c:v>2E-3</c:v>
                </c:pt>
              </c:numCache>
            </c:numRef>
          </c:val>
          <c:extLst>
            <c:ext xmlns:c16="http://schemas.microsoft.com/office/drawing/2014/chart" uri="{C3380CC4-5D6E-409C-BE32-E72D297353CC}">
              <c16:uniqueId val="{00000003-6AC7-4D0D-82F4-63B87EF27DB5}"/>
            </c:ext>
          </c:extLst>
        </c:ser>
        <c:dLbls>
          <c:showLegendKey val="0"/>
          <c:showVal val="0"/>
          <c:showCatName val="0"/>
          <c:showSerName val="0"/>
          <c:showPercent val="0"/>
          <c:showBubbleSize val="0"/>
        </c:dLbls>
        <c:axId val="553684480"/>
        <c:axId val="553684872"/>
      </c:areaChart>
      <c:lineChart>
        <c:grouping val="standard"/>
        <c:varyColors val="0"/>
        <c:ser>
          <c:idx val="9"/>
          <c:order val="4"/>
          <c:spPr>
            <a:ln>
              <a:solidFill>
                <a:schemeClr val="tx1"/>
              </a:solidFill>
              <a:prstDash val="dash"/>
            </a:ln>
          </c:spPr>
          <c:marker>
            <c:symbol val="none"/>
          </c:marke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Plants'!$K$29:$K$45</c:f>
              <c:numCache>
                <c:formatCode>0.0%</c:formatCode>
                <c:ptCount val="17"/>
                <c:pt idx="0">
                  <c:v>0.218235926115664</c:v>
                </c:pt>
                <c:pt idx="1">
                  <c:v>0.211449482628081</c:v>
                </c:pt>
                <c:pt idx="2">
                  <c:v>0.22164450221644499</c:v>
                </c:pt>
                <c:pt idx="3">
                  <c:v>0.213750291637502</c:v>
                </c:pt>
                <c:pt idx="4">
                  <c:v>0.21428310265512601</c:v>
                </c:pt>
                <c:pt idx="5">
                  <c:v>0.18796453687964501</c:v>
                </c:pt>
                <c:pt idx="6">
                  <c:v>0.19369229743692201</c:v>
                </c:pt>
                <c:pt idx="7">
                  <c:v>0.17606905976069001</c:v>
                </c:pt>
                <c:pt idx="8">
                  <c:v>0.194259968356534</c:v>
                </c:pt>
                <c:pt idx="9">
                  <c:v>0.19668866446688599</c:v>
                </c:pt>
                <c:pt idx="10">
                  <c:v>0.183946605339466</c:v>
                </c:pt>
                <c:pt idx="11">
                  <c:v>0.18371662833716601</c:v>
                </c:pt>
                <c:pt idx="12">
                  <c:v>0.17843657346469299</c:v>
                </c:pt>
                <c:pt idx="13">
                  <c:v>0.15949905009498999</c:v>
                </c:pt>
                <c:pt idx="14">
                  <c:v>0.15291137552911299</c:v>
                </c:pt>
                <c:pt idx="15">
                  <c:v>0.152156451021564</c:v>
                </c:pt>
                <c:pt idx="16">
                  <c:v>0.150459362078364</c:v>
                </c:pt>
              </c:numCache>
            </c:numRef>
          </c:val>
          <c:smooth val="0"/>
          <c:extLst>
            <c:ext xmlns:c16="http://schemas.microsoft.com/office/drawing/2014/chart" uri="{C3380CC4-5D6E-409C-BE32-E72D297353CC}">
              <c16:uniqueId val="{00000004-6AC7-4D0D-82F4-63B87EF27DB5}"/>
            </c:ext>
          </c:extLst>
        </c:ser>
        <c:ser>
          <c:idx val="10"/>
          <c:order val="5"/>
          <c:spPr>
            <a:ln>
              <a:solidFill>
                <a:schemeClr val="accent2"/>
              </a:solidFill>
            </a:ln>
          </c:spPr>
          <c:marker>
            <c:symbol val="x"/>
            <c:size val="10"/>
            <c:spPr>
              <a:ln w="12700">
                <a:solidFill>
                  <a:schemeClr val="accent2"/>
                </a:solidFill>
              </a:ln>
            </c:spPr>
          </c:marke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Plants'!$L$29:$L$45</c:f>
              <c:numCache>
                <c:formatCode>0.0%</c:formatCode>
                <c:ptCount val="17"/>
                <c:pt idx="6">
                  <c:v>0.28731150740188699</c:v>
                </c:pt>
                <c:pt idx="7">
                  <c:v>0.28376894977168898</c:v>
                </c:pt>
                <c:pt idx="8">
                  <c:v>0.28357059776867</c:v>
                </c:pt>
                <c:pt idx="9">
                  <c:v>0.28668082191780803</c:v>
                </c:pt>
                <c:pt idx="10">
                  <c:v>0.28453972602739702</c:v>
                </c:pt>
                <c:pt idx="11">
                  <c:v>0.28175479452054802</c:v>
                </c:pt>
                <c:pt idx="12">
                  <c:v>0.27738114754098298</c:v>
                </c:pt>
                <c:pt idx="13">
                  <c:v>0.24593926940639199</c:v>
                </c:pt>
                <c:pt idx="14">
                  <c:v>0.28023150684931503</c:v>
                </c:pt>
                <c:pt idx="15">
                  <c:v>0.28227579908675798</c:v>
                </c:pt>
                <c:pt idx="16">
                  <c:v>0.28401593806921599</c:v>
                </c:pt>
              </c:numCache>
            </c:numRef>
          </c:val>
          <c:smooth val="0"/>
          <c:extLst>
            <c:ext xmlns:c16="http://schemas.microsoft.com/office/drawing/2014/chart" uri="{C3380CC4-5D6E-409C-BE32-E72D297353CC}">
              <c16:uniqueId val="{00000005-6AC7-4D0D-82F4-63B87EF27DB5}"/>
            </c:ext>
          </c:extLst>
        </c:ser>
        <c:ser>
          <c:idx val="11"/>
          <c:order val="6"/>
          <c:marker>
            <c:symbol val="circle"/>
            <c:size val="8"/>
            <c:spPr>
              <a:solidFill>
                <a:schemeClr val="bg1"/>
              </a:solidFill>
              <a:ln w="15875"/>
            </c:spPr>
          </c:marker>
          <c:dPt>
            <c:idx val="13"/>
            <c:marker>
              <c:symbol val="circle"/>
              <c:size val="7"/>
              <c:spPr>
                <a:solidFill>
                  <a:schemeClr val="bg1"/>
                </a:solidFill>
                <a:ln w="15875">
                  <a:solidFill>
                    <a:schemeClr val="accent6">
                      <a:lumMod val="75000"/>
                    </a:schemeClr>
                  </a:solidFill>
                </a:ln>
              </c:spPr>
            </c:marker>
            <c:bubble3D val="0"/>
            <c:extLst>
              <c:ext xmlns:c16="http://schemas.microsoft.com/office/drawing/2014/chart" uri="{C3380CC4-5D6E-409C-BE32-E72D297353CC}">
                <c16:uniqueId val="{00000006-6AC7-4D0D-82F4-63B87EF27DB5}"/>
              </c:ext>
            </c:extLst>
          </c:dPt>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Plants'!$M$29:$M$45</c:f>
              <c:numCache>
                <c:formatCode>0.0%</c:formatCode>
                <c:ptCount val="17"/>
                <c:pt idx="6">
                  <c:v>0.27560136986301298</c:v>
                </c:pt>
                <c:pt idx="7">
                  <c:v>0.32823881278538802</c:v>
                </c:pt>
                <c:pt idx="8">
                  <c:v>0.29311020036429802</c:v>
                </c:pt>
                <c:pt idx="9">
                  <c:v>0.33057808219177998</c:v>
                </c:pt>
                <c:pt idx="10">
                  <c:v>0.35434383561643801</c:v>
                </c:pt>
                <c:pt idx="11">
                  <c:v>0.361480365296803</c:v>
                </c:pt>
                <c:pt idx="12">
                  <c:v>0.35323497267759502</c:v>
                </c:pt>
                <c:pt idx="13">
                  <c:v>0.31715479452054801</c:v>
                </c:pt>
                <c:pt idx="14">
                  <c:v>0.317647488584474</c:v>
                </c:pt>
                <c:pt idx="15">
                  <c:v>0.35375479452054698</c:v>
                </c:pt>
                <c:pt idx="16">
                  <c:v>0.37713251366120198</c:v>
                </c:pt>
              </c:numCache>
            </c:numRef>
          </c:val>
          <c:smooth val="0"/>
          <c:extLst>
            <c:ext xmlns:c16="http://schemas.microsoft.com/office/drawing/2014/chart" uri="{C3380CC4-5D6E-409C-BE32-E72D297353CC}">
              <c16:uniqueId val="{00000007-6AC7-4D0D-82F4-63B87EF27DB5}"/>
            </c:ext>
          </c:extLst>
        </c:ser>
        <c:ser>
          <c:idx val="12"/>
          <c:order val="7"/>
          <c:spPr>
            <a:ln>
              <a:solidFill>
                <a:schemeClr val="accent3">
                  <a:lumMod val="50000"/>
                </a:schemeClr>
              </a:solidFill>
            </a:ln>
          </c:spPr>
          <c:marker>
            <c:symbol val="star"/>
            <c:size val="8"/>
            <c:spPr>
              <a:ln w="12700">
                <a:solidFill>
                  <a:schemeClr val="accent3">
                    <a:lumMod val="50000"/>
                  </a:schemeClr>
                </a:solidFill>
              </a:ln>
            </c:spPr>
          </c:marke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Plants'!$N$29:$N$45</c:f>
              <c:numCache>
                <c:formatCode>0.0%</c:formatCode>
                <c:ptCount val="17"/>
                <c:pt idx="6">
                  <c:v>0.12689855019803001</c:v>
                </c:pt>
                <c:pt idx="7">
                  <c:v>0.19515582040381199</c:v>
                </c:pt>
                <c:pt idx="8">
                  <c:v>0.20249470945485601</c:v>
                </c:pt>
                <c:pt idx="9">
                  <c:v>0.20799238157528099</c:v>
                </c:pt>
                <c:pt idx="10">
                  <c:v>0.23057816455312899</c:v>
                </c:pt>
                <c:pt idx="11">
                  <c:v>0.223914162518319</c:v>
                </c:pt>
                <c:pt idx="12">
                  <c:v>0.24635369106115201</c:v>
                </c:pt>
                <c:pt idx="13">
                  <c:v>0.213684398580477</c:v>
                </c:pt>
                <c:pt idx="14">
                  <c:v>0.217631081719414</c:v>
                </c:pt>
                <c:pt idx="15">
                  <c:v>0.17313124768604199</c:v>
                </c:pt>
                <c:pt idx="16">
                  <c:v>0.21432857037365199</c:v>
                </c:pt>
              </c:numCache>
            </c:numRef>
          </c:val>
          <c:smooth val="0"/>
          <c:extLst>
            <c:ext xmlns:c16="http://schemas.microsoft.com/office/drawing/2014/chart" uri="{C3380CC4-5D6E-409C-BE32-E72D297353CC}">
              <c16:uniqueId val="{00000008-6AC7-4D0D-82F4-63B87EF27DB5}"/>
            </c:ext>
          </c:extLst>
        </c:ser>
        <c:ser>
          <c:idx val="13"/>
          <c:order val="8"/>
          <c:spPr>
            <a:ln>
              <a:solidFill>
                <a:schemeClr val="accent5">
                  <a:lumMod val="60000"/>
                  <a:lumOff val="40000"/>
                </a:schemeClr>
              </a:solidFill>
            </a:ln>
          </c:spPr>
          <c:marker>
            <c:symbol val="square"/>
            <c:size val="8"/>
            <c:spPr>
              <a:solidFill>
                <a:schemeClr val="bg1"/>
              </a:solidFill>
              <a:ln w="19050">
                <a:solidFill>
                  <a:schemeClr val="accent5">
                    <a:lumMod val="60000"/>
                    <a:lumOff val="40000"/>
                  </a:schemeClr>
                </a:solidFill>
              </a:ln>
            </c:spPr>
          </c:marke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Plants'!$O$29:$O$45</c:f>
              <c:numCache>
                <c:formatCode>0.0%</c:formatCode>
                <c:ptCount val="17"/>
                <c:pt idx="7">
                  <c:v>0.22995302100456599</c:v>
                </c:pt>
                <c:pt idx="8">
                  <c:v>0.28456541347905201</c:v>
                </c:pt>
                <c:pt idx="9">
                  <c:v>0.27124657534246499</c:v>
                </c:pt>
                <c:pt idx="10">
                  <c:v>0.27633789954337901</c:v>
                </c:pt>
                <c:pt idx="11">
                  <c:v>0.23492420091324201</c:v>
                </c:pt>
                <c:pt idx="12">
                  <c:v>0.25428688524590098</c:v>
                </c:pt>
                <c:pt idx="13">
                  <c:v>0.26848264840182601</c:v>
                </c:pt>
                <c:pt idx="14">
                  <c:v>0.27201004566210002</c:v>
                </c:pt>
                <c:pt idx="15">
                  <c:v>0.27963561643835599</c:v>
                </c:pt>
                <c:pt idx="16">
                  <c:v>0.28647586520947099</c:v>
                </c:pt>
              </c:numCache>
            </c:numRef>
          </c:val>
          <c:smooth val="0"/>
          <c:extLst>
            <c:ext xmlns:c16="http://schemas.microsoft.com/office/drawing/2014/chart" uri="{C3380CC4-5D6E-409C-BE32-E72D297353CC}">
              <c16:uniqueId val="{00000009-6AC7-4D0D-82F4-63B87EF27DB5}"/>
            </c:ext>
          </c:extLst>
        </c:ser>
        <c:ser>
          <c:idx val="2"/>
          <c:order val="9"/>
          <c:spPr>
            <a:ln>
              <a:noFill/>
            </a:ln>
          </c:spPr>
          <c:marker>
            <c:symbol val="diamond"/>
            <c:size val="7"/>
            <c:spPr>
              <a:solidFill>
                <a:schemeClr val="tx2"/>
              </a:solidFill>
              <a:ln w="12700">
                <a:solidFill>
                  <a:schemeClr val="tx2"/>
                </a:solidFill>
              </a:ln>
            </c:spPr>
          </c:marke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Plants'!$R$29:$R$45</c:f>
              <c:numCache>
                <c:formatCode>0.0%</c:formatCode>
                <c:ptCount val="17"/>
                <c:pt idx="0">
                  <c:v>0.30832574377656302</c:v>
                </c:pt>
                <c:pt idx="1">
                  <c:v>0.27844022415940201</c:v>
                </c:pt>
                <c:pt idx="2">
                  <c:v>0.27158816502070698</c:v>
                </c:pt>
                <c:pt idx="3">
                  <c:v>0.267185395654573</c:v>
                </c:pt>
                <c:pt idx="4">
                  <c:v>0.25975164511660098</c:v>
                </c:pt>
                <c:pt idx="5">
                  <c:v>0.27594506357183601</c:v>
                </c:pt>
                <c:pt idx="6">
                  <c:v>0.29009505085521498</c:v>
                </c:pt>
                <c:pt idx="7">
                  <c:v>0.28559998470654002</c:v>
                </c:pt>
                <c:pt idx="8">
                  <c:v>0.28290150493794403</c:v>
                </c:pt>
                <c:pt idx="9">
                  <c:v>0.289633780994421</c:v>
                </c:pt>
                <c:pt idx="10">
                  <c:v>0.29207530753829603</c:v>
                </c:pt>
                <c:pt idx="11">
                  <c:v>0.282625667688993</c:v>
                </c:pt>
                <c:pt idx="12">
                  <c:v>0.277814082020578</c:v>
                </c:pt>
                <c:pt idx="13">
                  <c:v>0.28318697849901098</c:v>
                </c:pt>
                <c:pt idx="14">
                  <c:v>0.28096246492303401</c:v>
                </c:pt>
                <c:pt idx="15">
                  <c:v>0.26429099656438598</c:v>
                </c:pt>
                <c:pt idx="16">
                  <c:v>0.27011836534030098</c:v>
                </c:pt>
              </c:numCache>
            </c:numRef>
          </c:val>
          <c:smooth val="0"/>
          <c:extLst>
            <c:ext xmlns:c16="http://schemas.microsoft.com/office/drawing/2014/chart" uri="{C3380CC4-5D6E-409C-BE32-E72D297353CC}">
              <c16:uniqueId val="{0000000A-6AC7-4D0D-82F4-63B87EF27DB5}"/>
            </c:ext>
          </c:extLst>
        </c:ser>
        <c:ser>
          <c:idx val="3"/>
          <c:order val="10"/>
          <c:spPr>
            <a:ln>
              <a:solidFill>
                <a:srgbClr val="7030A0"/>
              </a:solidFill>
            </a:ln>
          </c:spPr>
          <c:marker>
            <c:symbol val="circle"/>
            <c:size val="8"/>
            <c:spPr>
              <a:ln>
                <a:noFill/>
              </a:ln>
            </c:spPr>
          </c:marker>
          <c:cat>
            <c:numRef>
              <c:f>'CF for CSP Plants'!$A$29:$A$45</c:f>
              <c:numCache>
                <c:formatCode>General</c:formatCode>
                <c:ptCount val="17"/>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numCache>
            </c:numRef>
          </c:cat>
          <c:val>
            <c:numRef>
              <c:f>'CF for CSP Plants'!$P$29:$P$45</c:f>
              <c:numCache>
                <c:formatCode>0.0%</c:formatCode>
                <c:ptCount val="17"/>
                <c:pt idx="8">
                  <c:v>0.13210711520947099</c:v>
                </c:pt>
                <c:pt idx="9">
                  <c:v>4.3616645911166402E-2</c:v>
                </c:pt>
                <c:pt idx="10">
                  <c:v>0.203206724782067</c:v>
                </c:pt>
                <c:pt idx="11">
                  <c:v>5.2063096720630898E-2</c:v>
                </c:pt>
                <c:pt idx="13">
                  <c:v>7.7543586550435806E-2</c:v>
                </c:pt>
                <c:pt idx="14">
                  <c:v>0.10446865919468599</c:v>
                </c:pt>
                <c:pt idx="15">
                  <c:v>8.3266915732669103E-2</c:v>
                </c:pt>
                <c:pt idx="16">
                  <c:v>0.15979673787050799</c:v>
                </c:pt>
              </c:numCache>
            </c:numRef>
          </c:val>
          <c:smooth val="0"/>
          <c:extLst>
            <c:ext xmlns:c16="http://schemas.microsoft.com/office/drawing/2014/chart" uri="{C3380CC4-5D6E-409C-BE32-E72D297353CC}">
              <c16:uniqueId val="{0000000B-6AC7-4D0D-82F4-63B87EF27DB5}"/>
            </c:ext>
          </c:extLst>
        </c:ser>
        <c:dLbls>
          <c:showLegendKey val="0"/>
          <c:showVal val="0"/>
          <c:showCatName val="0"/>
          <c:showSerName val="0"/>
          <c:showPercent val="0"/>
          <c:showBubbleSize val="0"/>
        </c:dLbls>
        <c:marker val="1"/>
        <c:smooth val="0"/>
        <c:axId val="553684480"/>
        <c:axId val="553684872"/>
      </c:lineChart>
      <c:catAx>
        <c:axId val="553684480"/>
        <c:scaling>
          <c:orientation val="minMax"/>
        </c:scaling>
        <c:delete val="0"/>
        <c:axPos val="b"/>
        <c:numFmt formatCode="General" sourceLinked="1"/>
        <c:majorTickMark val="out"/>
        <c:minorTickMark val="none"/>
        <c:tickLblPos val="nextTo"/>
        <c:spPr>
          <a:ln>
            <a:noFill/>
          </a:ln>
        </c:spPr>
        <c:txPr>
          <a:bodyPr/>
          <a:lstStyle/>
          <a:p>
            <a:pPr>
              <a:defRPr b="1"/>
            </a:pPr>
            <a:endParaRPr lang="en-US"/>
          </a:p>
        </c:txPr>
        <c:crossAx val="553684872"/>
        <c:crosses val="autoZero"/>
        <c:auto val="1"/>
        <c:lblAlgn val="ctr"/>
        <c:lblOffset val="0"/>
        <c:noMultiLvlLbl val="0"/>
      </c:catAx>
      <c:valAx>
        <c:axId val="553684872"/>
        <c:scaling>
          <c:orientation val="minMax"/>
          <c:max val="0.4"/>
        </c:scaling>
        <c:delete val="0"/>
        <c:axPos val="l"/>
        <c:majorGridlines>
          <c:spPr>
            <a:ln w="3175">
              <a:solidFill>
                <a:schemeClr val="bg1">
                  <a:lumMod val="75000"/>
                </a:schemeClr>
              </a:solidFill>
            </a:ln>
          </c:spPr>
        </c:majorGridlines>
        <c:numFmt formatCode="0%" sourceLinked="0"/>
        <c:majorTickMark val="out"/>
        <c:minorTickMark val="none"/>
        <c:tickLblPos val="nextTo"/>
        <c:spPr>
          <a:ln>
            <a:noFill/>
          </a:ln>
        </c:spPr>
        <c:txPr>
          <a:bodyPr/>
          <a:lstStyle/>
          <a:p>
            <a:pPr>
              <a:defRPr b="1"/>
            </a:pPr>
            <a:endParaRPr lang="en-US"/>
          </a:p>
        </c:txPr>
        <c:crossAx val="553684480"/>
        <c:crosses val="autoZero"/>
        <c:crossBetween val="between"/>
      </c:valAx>
    </c:plotArea>
    <c:plotVisOnly val="1"/>
    <c:dispBlanksAs val="gap"/>
    <c:showDLblsOverMax val="0"/>
  </c:chart>
  <c:spPr>
    <a:solidFill>
      <a:schemeClr val="bg1"/>
    </a:solidFill>
    <a:ln>
      <a:noFill/>
    </a:ln>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854268216472944"/>
          <c:h val="0.73389638795150602"/>
        </c:manualLayout>
      </c:layout>
      <c:bubbleChart>
        <c:varyColors val="0"/>
        <c:ser>
          <c:idx val="3"/>
          <c:order val="0"/>
          <c:tx>
            <c:v> CAISO</c:v>
          </c:tx>
          <c:spPr>
            <a:solidFill>
              <a:srgbClr val="DBEEF4"/>
            </a:solidFill>
            <a:ln w="6350">
              <a:solidFill>
                <a:schemeClr val="accent5"/>
              </a:solidFill>
              <a:prstDash val="solid"/>
            </a:ln>
          </c:spPr>
          <c:invertIfNegative val="1"/>
          <c:dPt>
            <c:idx val="205"/>
            <c:invertIfNegative val="1"/>
            <c:bubble3D val="0"/>
            <c:extLst>
              <c:ext xmlns:c16="http://schemas.microsoft.com/office/drawing/2014/chart" uri="{C3380CC4-5D6E-409C-BE32-E72D297353CC}">
                <c16:uniqueId val="{00000000-57DB-4FBF-BF2E-BD13FA45E72D}"/>
              </c:ext>
            </c:extLst>
          </c:dPt>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only)'!$D$26:$D$623</c:f>
              <c:numCache>
                <c:formatCode>0.00</c:formatCode>
                <c:ptCount val="598"/>
                <c:pt idx="0">
                  <c:v>#N/A</c:v>
                </c:pt>
                <c:pt idx="1">
                  <c:v>253.185</c:v>
                </c:pt>
                <c:pt idx="2">
                  <c:v>170.7732</c:v>
                </c:pt>
                <c:pt idx="3">
                  <c:v>148.72739999999999</c:v>
                </c:pt>
                <c:pt idx="4">
                  <c:v>196.1542</c:v>
                </c:pt>
                <c:pt idx="5">
                  <c:v>#N/A</c:v>
                </c:pt>
                <c:pt idx="6">
                  <c:v>#N/A</c:v>
                </c:pt>
                <c:pt idx="7">
                  <c:v>#N/A</c:v>
                </c:pt>
                <c:pt idx="8">
                  <c:v>#N/A</c:v>
                </c:pt>
                <c:pt idx="9">
                  <c:v>165.8673</c:v>
                </c:pt>
                <c:pt idx="10">
                  <c:v>#N/A</c:v>
                </c:pt>
                <c:pt idx="11">
                  <c:v>#N/A</c:v>
                </c:pt>
                <c:pt idx="12">
                  <c:v>#N/A</c:v>
                </c:pt>
                <c:pt idx="13">
                  <c:v>194.36150000000001</c:v>
                </c:pt>
                <c:pt idx="14">
                  <c:v>164.4117</c:v>
                </c:pt>
                <c:pt idx="15">
                  <c:v>233.84549999999999</c:v>
                </c:pt>
                <c:pt idx="16">
                  <c:v>136.5907</c:v>
                </c:pt>
                <c:pt idx="17">
                  <c:v>#N/A</c:v>
                </c:pt>
                <c:pt idx="18">
                  <c:v>288.6225</c:v>
                </c:pt>
                <c:pt idx="19">
                  <c:v>288.6225</c:v>
                </c:pt>
                <c:pt idx="20">
                  <c:v>288.6225</c:v>
                </c:pt>
                <c:pt idx="21">
                  <c:v>186.7628</c:v>
                </c:pt>
                <c:pt idx="22">
                  <c:v>186.7628</c:v>
                </c:pt>
                <c:pt idx="23">
                  <c:v>190.6146</c:v>
                </c:pt>
                <c:pt idx="24">
                  <c:v>#N/A</c:v>
                </c:pt>
                <c:pt idx="25">
                  <c:v>160.95079999999999</c:v>
                </c:pt>
                <c:pt idx="26">
                  <c:v>153.7062</c:v>
                </c:pt>
                <c:pt idx="27">
                  <c:v>#N/A</c:v>
                </c:pt>
                <c:pt idx="28">
                  <c:v>160.41849999999999</c:v>
                </c:pt>
                <c:pt idx="29">
                  <c:v>#N/A</c:v>
                </c:pt>
                <c:pt idx="30">
                  <c:v>151.64400000000001</c:v>
                </c:pt>
                <c:pt idx="31">
                  <c:v>181.37799999999999</c:v>
                </c:pt>
                <c:pt idx="32">
                  <c:v>#N/A</c:v>
                </c:pt>
                <c:pt idx="33">
                  <c:v>#N/A</c:v>
                </c:pt>
                <c:pt idx="34">
                  <c:v>#N/A</c:v>
                </c:pt>
                <c:pt idx="35">
                  <c:v>#N/A</c:v>
                </c:pt>
                <c:pt idx="36">
                  <c:v>#N/A</c:v>
                </c:pt>
                <c:pt idx="37">
                  <c:v>#N/A</c:v>
                </c:pt>
                <c:pt idx="38">
                  <c:v>179.36099999999999</c:v>
                </c:pt>
                <c:pt idx="39">
                  <c:v>146.7706</c:v>
                </c:pt>
                <c:pt idx="40">
                  <c:v>#N/A</c:v>
                </c:pt>
                <c:pt idx="41">
                  <c:v>#N/A</c:v>
                </c:pt>
                <c:pt idx="42">
                  <c:v>#N/A</c:v>
                </c:pt>
                <c:pt idx="43">
                  <c:v>146.49969999999999</c:v>
                </c:pt>
                <c:pt idx="44">
                  <c:v>148.4384</c:v>
                </c:pt>
                <c:pt idx="45">
                  <c:v>91.023870000000002</c:v>
                </c:pt>
                <c:pt idx="46">
                  <c:v>88.178550000000001</c:v>
                </c:pt>
                <c:pt idx="47">
                  <c:v>#N/A</c:v>
                </c:pt>
                <c:pt idx="48">
                  <c:v>#N/A</c:v>
                </c:pt>
                <c:pt idx="49">
                  <c:v>151.0085</c:v>
                </c:pt>
                <c:pt idx="50">
                  <c:v>128.72130000000001</c:v>
                </c:pt>
                <c:pt idx="51">
                  <c:v>169.06120000000001</c:v>
                </c:pt>
                <c:pt idx="52">
                  <c:v>129.00989999999999</c:v>
                </c:pt>
                <c:pt idx="53">
                  <c:v>145.2841</c:v>
                </c:pt>
                <c:pt idx="54">
                  <c:v>152.5566</c:v>
                </c:pt>
                <c:pt idx="55">
                  <c:v>#N/A</c:v>
                </c:pt>
                <c:pt idx="56">
                  <c:v>#N/A</c:v>
                </c:pt>
                <c:pt idx="57">
                  <c:v>#N/A</c:v>
                </c:pt>
                <c:pt idx="58">
                  <c:v>105.9911</c:v>
                </c:pt>
                <c:pt idx="59">
                  <c:v>134.7722</c:v>
                </c:pt>
                <c:pt idx="60">
                  <c:v>#N/A</c:v>
                </c:pt>
                <c:pt idx="61">
                  <c:v>120.9076</c:v>
                </c:pt>
                <c:pt idx="62">
                  <c:v>140.55179999999999</c:v>
                </c:pt>
                <c:pt idx="63">
                  <c:v>113.16549999999999</c:v>
                </c:pt>
                <c:pt idx="64">
                  <c:v>#N/A</c:v>
                </c:pt>
                <c:pt idx="65">
                  <c:v>133.11109999999999</c:v>
                </c:pt>
                <c:pt idx="66">
                  <c:v>96.308509999999998</c:v>
                </c:pt>
                <c:pt idx="67">
                  <c:v>#N/A</c:v>
                </c:pt>
                <c:pt idx="68">
                  <c:v>#N/A</c:v>
                </c:pt>
                <c:pt idx="69">
                  <c:v>#N/A</c:v>
                </c:pt>
                <c:pt idx="70">
                  <c:v>#N/A</c:v>
                </c:pt>
                <c:pt idx="71">
                  <c:v>#N/A</c:v>
                </c:pt>
                <c:pt idx="72">
                  <c:v>#N/A</c:v>
                </c:pt>
                <c:pt idx="73">
                  <c:v>#N/A</c:v>
                </c:pt>
                <c:pt idx="74">
                  <c:v>#N/A</c:v>
                </c:pt>
                <c:pt idx="75">
                  <c:v>99.162980000000005</c:v>
                </c:pt>
                <c:pt idx="76">
                  <c:v>91.169700000000006</c:v>
                </c:pt>
                <c:pt idx="77">
                  <c:v>103.0414</c:v>
                </c:pt>
                <c:pt idx="78">
                  <c:v>109.3947</c:v>
                </c:pt>
                <c:pt idx="79">
                  <c:v>104.376</c:v>
                </c:pt>
                <c:pt idx="80">
                  <c:v>106.2157</c:v>
                </c:pt>
                <c:pt idx="81">
                  <c:v>103.8522</c:v>
                </c:pt>
                <c:pt idx="82">
                  <c:v>100.765</c:v>
                </c:pt>
                <c:pt idx="83">
                  <c:v>#N/A</c:v>
                </c:pt>
                <c:pt idx="84">
                  <c:v>97.995570000000001</c:v>
                </c:pt>
                <c:pt idx="85">
                  <c:v>117.2443</c:v>
                </c:pt>
                <c:pt idx="86">
                  <c:v>101.2916</c:v>
                </c:pt>
                <c:pt idx="87">
                  <c:v>#N/A</c:v>
                </c:pt>
                <c:pt idx="88">
                  <c:v>79.525750000000002</c:v>
                </c:pt>
                <c:pt idx="89">
                  <c:v>91.358900000000006</c:v>
                </c:pt>
                <c:pt idx="90">
                  <c:v>#N/A</c:v>
                </c:pt>
                <c:pt idx="91">
                  <c:v>#N/A</c:v>
                </c:pt>
                <c:pt idx="92">
                  <c:v>#N/A</c:v>
                </c:pt>
                <c:pt idx="93">
                  <c:v>89.864360000000005</c:v>
                </c:pt>
                <c:pt idx="94">
                  <c:v>102.5528</c:v>
                </c:pt>
                <c:pt idx="95">
                  <c:v>100.9776</c:v>
                </c:pt>
                <c:pt idx="96">
                  <c:v>85.040279999999996</c:v>
                </c:pt>
                <c:pt idx="97">
                  <c:v>97.62021</c:v>
                </c:pt>
                <c:pt idx="98">
                  <c:v>71.775220000000004</c:v>
                </c:pt>
                <c:pt idx="99">
                  <c:v>64.230879999999999</c:v>
                </c:pt>
                <c:pt idx="100">
                  <c:v>#N/A</c:v>
                </c:pt>
                <c:pt idx="101">
                  <c:v>#N/A</c:v>
                </c:pt>
                <c:pt idx="102">
                  <c:v>#N/A</c:v>
                </c:pt>
                <c:pt idx="103">
                  <c:v>#N/A</c:v>
                </c:pt>
                <c:pt idx="104">
                  <c:v>64.016779999999997</c:v>
                </c:pt>
                <c:pt idx="105">
                  <c:v>68.671189999999996</c:v>
                </c:pt>
                <c:pt idx="106">
                  <c:v>94.401660000000007</c:v>
                </c:pt>
                <c:pt idx="107">
                  <c:v>94.401660000000007</c:v>
                </c:pt>
                <c:pt idx="108">
                  <c:v>74.02834</c:v>
                </c:pt>
                <c:pt idx="109">
                  <c:v>#N/A</c:v>
                </c:pt>
                <c:pt idx="110">
                  <c:v>70.709819999999993</c:v>
                </c:pt>
                <c:pt idx="111">
                  <c:v>73.400019999999998</c:v>
                </c:pt>
                <c:pt idx="112">
                  <c:v>70.967889999999997</c:v>
                </c:pt>
                <c:pt idx="113">
                  <c:v>90.490679999999998</c:v>
                </c:pt>
                <c:pt idx="114">
                  <c:v>#N/A</c:v>
                </c:pt>
                <c:pt idx="115">
                  <c:v>61.352849999999997</c:v>
                </c:pt>
                <c:pt idx="116">
                  <c:v>76.336870000000005</c:v>
                </c:pt>
                <c:pt idx="117">
                  <c:v>#N/A</c:v>
                </c:pt>
                <c:pt idx="118">
                  <c:v>69.728939999999994</c:v>
                </c:pt>
                <c:pt idx="119">
                  <c:v>64.590900000000005</c:v>
                </c:pt>
                <c:pt idx="120">
                  <c:v>#N/A</c:v>
                </c:pt>
                <c:pt idx="121">
                  <c:v>#N/A</c:v>
                </c:pt>
                <c:pt idx="122">
                  <c:v>#N/A</c:v>
                </c:pt>
                <c:pt idx="123">
                  <c:v>#N/A</c:v>
                </c:pt>
                <c:pt idx="124">
                  <c:v>63.011870000000002</c:v>
                </c:pt>
                <c:pt idx="125">
                  <c:v>61.904220000000002</c:v>
                </c:pt>
                <c:pt idx="126">
                  <c:v>63.228009999999998</c:v>
                </c:pt>
                <c:pt idx="127">
                  <c:v>#N/A</c:v>
                </c:pt>
                <c:pt idx="128">
                  <c:v>#N/A</c:v>
                </c:pt>
                <c:pt idx="129">
                  <c:v>49.833100000000002</c:v>
                </c:pt>
                <c:pt idx="130">
                  <c:v>#N/A</c:v>
                </c:pt>
                <c:pt idx="131">
                  <c:v>#N/A</c:v>
                </c:pt>
                <c:pt idx="132">
                  <c:v>54.930250000000001</c:v>
                </c:pt>
                <c:pt idx="133">
                  <c:v>#N/A</c:v>
                </c:pt>
                <c:pt idx="134">
                  <c:v>#N/A</c:v>
                </c:pt>
                <c:pt idx="135">
                  <c:v>66.104730000000004</c:v>
                </c:pt>
                <c:pt idx="136">
                  <c:v>#N/A</c:v>
                </c:pt>
                <c:pt idx="137">
                  <c:v>#N/A</c:v>
                </c:pt>
                <c:pt idx="138">
                  <c:v>#N/A</c:v>
                </c:pt>
                <c:pt idx="139">
                  <c:v>#N/A</c:v>
                </c:pt>
                <c:pt idx="140">
                  <c:v>#N/A</c:v>
                </c:pt>
                <c:pt idx="141">
                  <c:v>#N/A</c:v>
                </c:pt>
                <c:pt idx="142">
                  <c:v>62.603760000000001</c:v>
                </c:pt>
                <c:pt idx="143">
                  <c:v>67.968680000000006</c:v>
                </c:pt>
                <c:pt idx="144">
                  <c:v>70.864310000000003</c:v>
                </c:pt>
                <c:pt idx="145">
                  <c:v>62.437330000000003</c:v>
                </c:pt>
                <c:pt idx="146">
                  <c:v>62.437330000000003</c:v>
                </c:pt>
                <c:pt idx="147">
                  <c:v>62.437330000000003</c:v>
                </c:pt>
                <c:pt idx="148">
                  <c:v>62.437330000000003</c:v>
                </c:pt>
                <c:pt idx="149">
                  <c:v>54.448970000000003</c:v>
                </c:pt>
                <c:pt idx="150">
                  <c:v>77.220070000000007</c:v>
                </c:pt>
                <c:pt idx="151">
                  <c:v>74.889110000000002</c:v>
                </c:pt>
                <c:pt idx="152">
                  <c:v>74.907759999999996</c:v>
                </c:pt>
                <c:pt idx="153">
                  <c:v>#N/A</c:v>
                </c:pt>
                <c:pt idx="154">
                  <c:v>#N/A</c:v>
                </c:pt>
                <c:pt idx="155">
                  <c:v>#N/A</c:v>
                </c:pt>
                <c:pt idx="156">
                  <c:v>#N/A</c:v>
                </c:pt>
                <c:pt idx="157">
                  <c:v>#N/A</c:v>
                </c:pt>
                <c:pt idx="158">
                  <c:v>67.491600000000005</c:v>
                </c:pt>
                <c:pt idx="159">
                  <c:v>#N/A</c:v>
                </c:pt>
                <c:pt idx="160">
                  <c:v>#N/A</c:v>
                </c:pt>
                <c:pt idx="161">
                  <c:v>#N/A</c:v>
                </c:pt>
                <c:pt idx="162">
                  <c:v>#N/A</c:v>
                </c:pt>
                <c:pt idx="163">
                  <c:v>#N/A</c:v>
                </c:pt>
                <c:pt idx="164">
                  <c:v>#N/A</c:v>
                </c:pt>
                <c:pt idx="165">
                  <c:v>91.995410000000007</c:v>
                </c:pt>
                <c:pt idx="166">
                  <c:v>74.560270000000003</c:v>
                </c:pt>
                <c:pt idx="167">
                  <c:v>#N/A</c:v>
                </c:pt>
                <c:pt idx="168">
                  <c:v>#N/A</c:v>
                </c:pt>
                <c:pt idx="169">
                  <c:v>49.236190000000001</c:v>
                </c:pt>
                <c:pt idx="170">
                  <c:v>68.54889</c:v>
                </c:pt>
                <c:pt idx="171">
                  <c:v>58.198650000000001</c:v>
                </c:pt>
                <c:pt idx="172">
                  <c:v>#N/A</c:v>
                </c:pt>
                <c:pt idx="173">
                  <c:v>#N/A</c:v>
                </c:pt>
                <c:pt idx="174">
                  <c:v>#N/A</c:v>
                </c:pt>
                <c:pt idx="175">
                  <c:v>#N/A</c:v>
                </c:pt>
                <c:pt idx="176">
                  <c:v>#N/A</c:v>
                </c:pt>
                <c:pt idx="177">
                  <c:v>#N/A</c:v>
                </c:pt>
                <c:pt idx="178">
                  <c:v>#N/A</c:v>
                </c:pt>
                <c:pt idx="179">
                  <c:v>#N/A</c:v>
                </c:pt>
                <c:pt idx="180">
                  <c:v>#N/A</c:v>
                </c:pt>
                <c:pt idx="181">
                  <c:v>60.177950000000003</c:v>
                </c:pt>
                <c:pt idx="182">
                  <c:v>#N/A</c:v>
                </c:pt>
                <c:pt idx="183">
                  <c:v>#N/A</c:v>
                </c:pt>
                <c:pt idx="184">
                  <c:v>#N/A</c:v>
                </c:pt>
                <c:pt idx="185">
                  <c:v>#N/A</c:v>
                </c:pt>
                <c:pt idx="186">
                  <c:v>57.187089999999998</c:v>
                </c:pt>
                <c:pt idx="187">
                  <c:v>53.111919999999998</c:v>
                </c:pt>
                <c:pt idx="188">
                  <c:v>53.541139999999999</c:v>
                </c:pt>
                <c:pt idx="189">
                  <c:v>#N/A</c:v>
                </c:pt>
                <c:pt idx="190">
                  <c:v>#N/A</c:v>
                </c:pt>
                <c:pt idx="191">
                  <c:v>#N/A</c:v>
                </c:pt>
                <c:pt idx="192">
                  <c:v>54.987250000000003</c:v>
                </c:pt>
                <c:pt idx="193">
                  <c:v>#N/A</c:v>
                </c:pt>
                <c:pt idx="194">
                  <c:v>#N/A</c:v>
                </c:pt>
                <c:pt idx="195">
                  <c:v>#N/A</c:v>
                </c:pt>
                <c:pt idx="196">
                  <c:v>#N/A</c:v>
                </c:pt>
                <c:pt idx="197">
                  <c:v>#N/A</c:v>
                </c:pt>
                <c:pt idx="198">
                  <c:v>#N/A</c:v>
                </c:pt>
                <c:pt idx="199">
                  <c:v>#N/A</c:v>
                </c:pt>
                <c:pt idx="200">
                  <c:v>#N/A</c:v>
                </c:pt>
                <c:pt idx="201">
                  <c:v>#N/A</c:v>
                </c:pt>
                <c:pt idx="202">
                  <c:v>#N/A</c:v>
                </c:pt>
                <c:pt idx="203">
                  <c:v>53.747320000000002</c:v>
                </c:pt>
                <c:pt idx="204">
                  <c:v>46.387120000000003</c:v>
                </c:pt>
                <c:pt idx="205">
                  <c:v>42.158630000000002</c:v>
                </c:pt>
                <c:pt idx="206">
                  <c:v>47.203949999999999</c:v>
                </c:pt>
                <c:pt idx="207">
                  <c:v>56.487180000000002</c:v>
                </c:pt>
                <c:pt idx="208">
                  <c:v>48.897559999999999</c:v>
                </c:pt>
                <c:pt idx="209">
                  <c:v>#N/A</c:v>
                </c:pt>
                <c:pt idx="210">
                  <c:v>#N/A</c:v>
                </c:pt>
                <c:pt idx="211">
                  <c:v>#N/A</c:v>
                </c:pt>
                <c:pt idx="212">
                  <c:v>#N/A</c:v>
                </c:pt>
                <c:pt idx="213">
                  <c:v>#N/A</c:v>
                </c:pt>
                <c:pt idx="214">
                  <c:v>72.895920000000004</c:v>
                </c:pt>
                <c:pt idx="215">
                  <c:v>57.433239999999998</c:v>
                </c:pt>
                <c:pt idx="216">
                  <c:v>57.416200000000003</c:v>
                </c:pt>
                <c:pt idx="217">
                  <c:v>57.509059999999998</c:v>
                </c:pt>
                <c:pt idx="218">
                  <c:v>55.477260000000001</c:v>
                </c:pt>
                <c:pt idx="219">
                  <c:v>30.694579999999998</c:v>
                </c:pt>
                <c:pt idx="220">
                  <c:v>#N/A</c:v>
                </c:pt>
                <c:pt idx="221">
                  <c:v>#N/A</c:v>
                </c:pt>
                <c:pt idx="222">
                  <c:v>#N/A</c:v>
                </c:pt>
                <c:pt idx="223">
                  <c:v>34.00421</c:v>
                </c:pt>
                <c:pt idx="224">
                  <c:v>45.011069999999997</c:v>
                </c:pt>
                <c:pt idx="225">
                  <c:v>#N/A</c:v>
                </c:pt>
                <c:pt idx="226">
                  <c:v>#N/A</c:v>
                </c:pt>
                <c:pt idx="227">
                  <c:v>#N/A</c:v>
                </c:pt>
                <c:pt idx="228">
                  <c:v>45.602960000000003</c:v>
                </c:pt>
                <c:pt idx="229">
                  <c:v>#N/A</c:v>
                </c:pt>
                <c:pt idx="230">
                  <c:v>#N/A</c:v>
                </c:pt>
                <c:pt idx="231">
                  <c:v>39.110019999999999</c:v>
                </c:pt>
                <c:pt idx="232">
                  <c:v>39.110019999999999</c:v>
                </c:pt>
                <c:pt idx="233">
                  <c:v>39.110019999999999</c:v>
                </c:pt>
                <c:pt idx="234">
                  <c:v>39.110019999999999</c:v>
                </c:pt>
                <c:pt idx="235">
                  <c:v>41.828409999999998</c:v>
                </c:pt>
                <c:pt idx="236">
                  <c:v>#N/A</c:v>
                </c:pt>
                <c:pt idx="237">
                  <c:v>36.648870000000002</c:v>
                </c:pt>
                <c:pt idx="238">
                  <c:v>30.88062</c:v>
                </c:pt>
                <c:pt idx="239">
                  <c:v>#N/A</c:v>
                </c:pt>
                <c:pt idx="240">
                  <c:v>#N/A</c:v>
                </c:pt>
                <c:pt idx="241">
                  <c:v>#N/A</c:v>
                </c:pt>
                <c:pt idx="242">
                  <c:v>#N/A</c:v>
                </c:pt>
                <c:pt idx="243">
                  <c:v>#N/A</c:v>
                </c:pt>
                <c:pt idx="244">
                  <c:v>#N/A</c:v>
                </c:pt>
                <c:pt idx="245">
                  <c:v>#N/A</c:v>
                </c:pt>
                <c:pt idx="246">
                  <c:v>#N/A</c:v>
                </c:pt>
                <c:pt idx="247">
                  <c:v>#N/A</c:v>
                </c:pt>
                <c:pt idx="248">
                  <c:v>42.55415</c:v>
                </c:pt>
                <c:pt idx="249">
                  <c:v>#N/A</c:v>
                </c:pt>
                <c:pt idx="250">
                  <c:v>34.909140000000001</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28.83352</c:v>
                </c:pt>
                <c:pt idx="271">
                  <c:v>#N/A</c:v>
                </c:pt>
                <c:pt idx="272">
                  <c:v>#N/A</c:v>
                </c:pt>
                <c:pt idx="273">
                  <c:v>52.438339999999997</c:v>
                </c:pt>
                <c:pt idx="274">
                  <c:v>29.870380000000001</c:v>
                </c:pt>
                <c:pt idx="275">
                  <c:v>35.306910000000002</c:v>
                </c:pt>
                <c:pt idx="276">
                  <c:v>35.306910000000002</c:v>
                </c:pt>
                <c:pt idx="277">
                  <c:v>35.306910000000002</c:v>
                </c:pt>
                <c:pt idx="278">
                  <c:v>31.777660000000001</c:v>
                </c:pt>
                <c:pt idx="279">
                  <c:v>30.63053</c:v>
                </c:pt>
                <c:pt idx="280">
                  <c:v>30.075569999999999</c:v>
                </c:pt>
                <c:pt idx="281">
                  <c:v>#N/A</c:v>
                </c:pt>
                <c:pt idx="282">
                  <c:v>#N/A</c:v>
                </c:pt>
                <c:pt idx="283">
                  <c:v>#N/A</c:v>
                </c:pt>
                <c:pt idx="284">
                  <c:v>32.149470000000001</c:v>
                </c:pt>
                <c:pt idx="285">
                  <c:v>#N/A</c:v>
                </c:pt>
                <c:pt idx="286">
                  <c:v>#N/A</c:v>
                </c:pt>
                <c:pt idx="287">
                  <c:v>32.149470000000001</c:v>
                </c:pt>
                <c:pt idx="288">
                  <c:v>20.75751</c:v>
                </c:pt>
                <c:pt idx="289">
                  <c:v>#N/A</c:v>
                </c:pt>
                <c:pt idx="290">
                  <c:v>#N/A</c:v>
                </c:pt>
                <c:pt idx="291">
                  <c:v>#N/A</c:v>
                </c:pt>
                <c:pt idx="292">
                  <c:v>#N/A</c:v>
                </c:pt>
                <c:pt idx="293">
                  <c:v>#N/A</c:v>
                </c:pt>
                <c:pt idx="294">
                  <c:v>#N/A</c:v>
                </c:pt>
                <c:pt idx="295">
                  <c:v>#N/A</c:v>
                </c:pt>
                <c:pt idx="296">
                  <c:v>#N/A</c:v>
                </c:pt>
                <c:pt idx="297">
                  <c:v>#N/A</c:v>
                </c:pt>
                <c:pt idx="298">
                  <c:v>#N/A</c:v>
                </c:pt>
                <c:pt idx="299">
                  <c:v>49.228679999999997</c:v>
                </c:pt>
                <c:pt idx="300">
                  <c:v>#N/A</c:v>
                </c:pt>
                <c:pt idx="301">
                  <c:v>#N/A</c:v>
                </c:pt>
                <c:pt idx="302">
                  <c:v>#N/A</c:v>
                </c:pt>
                <c:pt idx="303">
                  <c:v>#N/A</c:v>
                </c:pt>
                <c:pt idx="304">
                  <c:v>#N/A</c:v>
                </c:pt>
                <c:pt idx="305">
                  <c:v>#N/A</c:v>
                </c:pt>
                <c:pt idx="306">
                  <c:v>#N/A</c:v>
                </c:pt>
                <c:pt idx="307">
                  <c:v>#N/A</c:v>
                </c:pt>
                <c:pt idx="308">
                  <c:v>#N/A</c:v>
                </c:pt>
                <c:pt idx="309">
                  <c:v>#N/A</c:v>
                </c:pt>
                <c:pt idx="310">
                  <c:v>#N/A</c:v>
                </c:pt>
                <c:pt idx="311">
                  <c:v>32.596730000000001</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23.83005</c:v>
                </c:pt>
                <c:pt idx="331">
                  <c:v>#N/A</c:v>
                </c:pt>
                <c:pt idx="332">
                  <c:v>#N/A</c:v>
                </c:pt>
                <c:pt idx="333">
                  <c:v>#N/A</c:v>
                </c:pt>
                <c:pt idx="334">
                  <c:v>#N/A</c:v>
                </c:pt>
                <c:pt idx="335">
                  <c:v>#N/A</c:v>
                </c:pt>
                <c:pt idx="336">
                  <c:v>#N/A</c:v>
                </c:pt>
                <c:pt idx="337">
                  <c:v>#N/A</c:v>
                </c:pt>
                <c:pt idx="338">
                  <c:v>#N/A</c:v>
                </c:pt>
                <c:pt idx="339">
                  <c:v>#N/A</c:v>
                </c:pt>
                <c:pt idx="340">
                  <c:v>#N/A</c:v>
                </c:pt>
                <c:pt idx="341">
                  <c:v>#N/A</c:v>
                </c:pt>
                <c:pt idx="342">
                  <c:v>29.311430000000001</c:v>
                </c:pt>
                <c:pt idx="343">
                  <c:v>#N/A</c:v>
                </c:pt>
                <c:pt idx="344">
                  <c:v>#N/A</c:v>
                </c:pt>
                <c:pt idx="345">
                  <c:v>#N/A</c:v>
                </c:pt>
                <c:pt idx="346">
                  <c:v>#N/A</c:v>
                </c:pt>
                <c:pt idx="347">
                  <c:v>#N/A</c:v>
                </c:pt>
                <c:pt idx="348">
                  <c:v>#N/A</c:v>
                </c:pt>
                <c:pt idx="349">
                  <c:v>#N/A</c:v>
                </c:pt>
                <c:pt idx="350">
                  <c:v>#N/A</c:v>
                </c:pt>
                <c:pt idx="351">
                  <c:v>25.764710000000001</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27.702950000000001</c:v>
                </c:pt>
                <c:pt idx="365">
                  <c:v>#N/A</c:v>
                </c:pt>
                <c:pt idx="366">
                  <c:v>22.561630000000001</c:v>
                </c:pt>
                <c:pt idx="367">
                  <c:v>#N/A</c:v>
                </c:pt>
                <c:pt idx="368">
                  <c:v>#N/A</c:v>
                </c:pt>
                <c:pt idx="369">
                  <c:v>19.55545</c:v>
                </c:pt>
                <c:pt idx="370">
                  <c:v>#N/A</c:v>
                </c:pt>
                <c:pt idx="371">
                  <c:v>#N/A</c:v>
                </c:pt>
                <c:pt idx="372">
                  <c:v>23.1435</c:v>
                </c:pt>
                <c:pt idx="373">
                  <c:v>15.905469999999999</c:v>
                </c:pt>
                <c:pt idx="374">
                  <c:v>#N/A</c:v>
                </c:pt>
                <c:pt idx="375">
                  <c:v>#N/A</c:v>
                </c:pt>
                <c:pt idx="376">
                  <c:v>26.774889999999999</c:v>
                </c:pt>
                <c:pt idx="377">
                  <c:v>#N/A</c:v>
                </c:pt>
                <c:pt idx="378">
                  <c:v>27.415559999999999</c:v>
                </c:pt>
                <c:pt idx="379">
                  <c:v>#N/A</c:v>
                </c:pt>
                <c:pt idx="380">
                  <c:v>19.55545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24.06906</c:v>
                </c:pt>
                <c:pt idx="394">
                  <c:v>#N/A</c:v>
                </c:pt>
                <c:pt idx="395">
                  <c:v>#N/A</c:v>
                </c:pt>
                <c:pt idx="396">
                  <c:v>#N/A</c:v>
                </c:pt>
                <c:pt idx="397">
                  <c:v>#N/A</c:v>
                </c:pt>
                <c:pt idx="398">
                  <c:v>24.994399999999999</c:v>
                </c:pt>
                <c:pt idx="399">
                  <c:v>#N/A</c:v>
                </c:pt>
                <c:pt idx="400">
                  <c:v>#N/A</c:v>
                </c:pt>
                <c:pt idx="401">
                  <c:v>24.066849999999999</c:v>
                </c:pt>
                <c:pt idx="402">
                  <c:v>#N/A</c:v>
                </c:pt>
                <c:pt idx="403">
                  <c:v>#N/A</c:v>
                </c:pt>
                <c:pt idx="404">
                  <c:v>#N/A</c:v>
                </c:pt>
                <c:pt idx="405">
                  <c:v>#N/A</c:v>
                </c:pt>
                <c:pt idx="406">
                  <c:v>#N/A</c:v>
                </c:pt>
                <c:pt idx="407">
                  <c:v>26.919360000000001</c:v>
                </c:pt>
                <c:pt idx="408">
                  <c:v>#N/A</c:v>
                </c:pt>
                <c:pt idx="409">
                  <c:v>31.904810000000001</c:v>
                </c:pt>
                <c:pt idx="410">
                  <c:v>24.614879999999999</c:v>
                </c:pt>
                <c:pt idx="411">
                  <c:v>#N/A</c:v>
                </c:pt>
                <c:pt idx="412">
                  <c:v>25.51211</c:v>
                </c:pt>
                <c:pt idx="413">
                  <c:v>#N/A</c:v>
                </c:pt>
                <c:pt idx="414">
                  <c:v>#N/A</c:v>
                </c:pt>
                <c:pt idx="415">
                  <c:v>#N/A</c:v>
                </c:pt>
                <c:pt idx="416">
                  <c:v>#N/A</c:v>
                </c:pt>
                <c:pt idx="417">
                  <c:v>#N/A</c:v>
                </c:pt>
                <c:pt idx="418">
                  <c:v>23.503240000000002</c:v>
                </c:pt>
                <c:pt idx="419">
                  <c:v>22.339749999999999</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24.237300000000001</c:v>
                </c:pt>
                <c:pt idx="433">
                  <c:v>25.319769999999998</c:v>
                </c:pt>
                <c:pt idx="434">
                  <c:v>#N/A</c:v>
                </c:pt>
                <c:pt idx="435">
                  <c:v>#N/A</c:v>
                </c:pt>
                <c:pt idx="436">
                  <c:v>#N/A</c:v>
                </c:pt>
                <c:pt idx="437">
                  <c:v>22.559750000000001</c:v>
                </c:pt>
                <c:pt idx="438">
                  <c:v>#N/A</c:v>
                </c:pt>
                <c:pt idx="439">
                  <c:v>#N/A</c:v>
                </c:pt>
                <c:pt idx="440">
                  <c:v>18.321079999999998</c:v>
                </c:pt>
                <c:pt idx="441">
                  <c:v>23.341139999999999</c:v>
                </c:pt>
                <c:pt idx="442">
                  <c:v>27.455310000000001</c:v>
                </c:pt>
                <c:pt idx="443">
                  <c:v>#N/A</c:v>
                </c:pt>
                <c:pt idx="444">
                  <c:v>#N/A</c:v>
                </c:pt>
                <c:pt idx="445">
                  <c:v>62.054310000000001</c:v>
                </c:pt>
                <c:pt idx="446">
                  <c:v>#N/A</c:v>
                </c:pt>
                <c:pt idx="447">
                  <c:v>#N/A</c:v>
                </c:pt>
                <c:pt idx="448">
                  <c:v>27.563179999999999</c:v>
                </c:pt>
                <c:pt idx="449">
                  <c:v>#N/A</c:v>
                </c:pt>
                <c:pt idx="450">
                  <c:v>22.230219999999999</c:v>
                </c:pt>
                <c:pt idx="451">
                  <c:v>#N/A</c:v>
                </c:pt>
                <c:pt idx="452">
                  <c:v>#N/A</c:v>
                </c:pt>
                <c:pt idx="453">
                  <c:v>#N/A</c:v>
                </c:pt>
                <c:pt idx="454">
                  <c:v>21.648589999999999</c:v>
                </c:pt>
                <c:pt idx="455">
                  <c:v>#N/A</c:v>
                </c:pt>
                <c:pt idx="456">
                  <c:v>#N/A</c:v>
                </c:pt>
                <c:pt idx="457">
                  <c:v>#N/A</c:v>
                </c:pt>
                <c:pt idx="458">
                  <c:v>#N/A</c:v>
                </c:pt>
                <c:pt idx="459">
                  <c:v>29.64039</c:v>
                </c:pt>
                <c:pt idx="460">
                  <c:v>#N/A</c:v>
                </c:pt>
                <c:pt idx="461">
                  <c:v>#N/A</c:v>
                </c:pt>
                <c:pt idx="462">
                  <c:v>22.474319999999999</c:v>
                </c:pt>
                <c:pt idx="463">
                  <c:v>#N/A</c:v>
                </c:pt>
                <c:pt idx="464">
                  <c:v>#N/A</c:v>
                </c:pt>
                <c:pt idx="465">
                  <c:v>18.31804</c:v>
                </c:pt>
                <c:pt idx="466">
                  <c:v>18.089300000000001</c:v>
                </c:pt>
                <c:pt idx="467">
                  <c:v>#N/A</c:v>
                </c:pt>
                <c:pt idx="468">
                  <c:v>#N/A</c:v>
                </c:pt>
                <c:pt idx="469">
                  <c:v>#N/A</c:v>
                </c:pt>
                <c:pt idx="470">
                  <c:v>#N/A</c:v>
                </c:pt>
                <c:pt idx="471">
                  <c:v>#N/A</c:v>
                </c:pt>
                <c:pt idx="472">
                  <c:v>#N/A</c:v>
                </c:pt>
                <c:pt idx="473">
                  <c:v>24.44453</c:v>
                </c:pt>
                <c:pt idx="474">
                  <c:v>#N/A</c:v>
                </c:pt>
                <c:pt idx="475">
                  <c:v>#N/A</c:v>
                </c:pt>
                <c:pt idx="476">
                  <c:v>#N/A</c:v>
                </c:pt>
                <c:pt idx="477">
                  <c:v>#N/A</c:v>
                </c:pt>
                <c:pt idx="478">
                  <c:v>27.32742</c:v>
                </c:pt>
                <c:pt idx="479">
                  <c:v>#N/A</c:v>
                </c:pt>
                <c:pt idx="480">
                  <c:v>#N/A</c:v>
                </c:pt>
                <c:pt idx="481">
                  <c:v>#N/A</c:v>
                </c:pt>
                <c:pt idx="482">
                  <c:v>#N/A</c:v>
                </c:pt>
                <c:pt idx="483">
                  <c:v>37.966000000000001</c:v>
                </c:pt>
                <c:pt idx="484">
                  <c:v>#N/A</c:v>
                </c:pt>
                <c:pt idx="485">
                  <c:v>#N/A</c:v>
                </c:pt>
                <c:pt idx="486">
                  <c:v>#N/A</c:v>
                </c:pt>
                <c:pt idx="487">
                  <c:v>#N/A</c:v>
                </c:pt>
                <c:pt idx="488">
                  <c:v>#N/A</c:v>
                </c:pt>
                <c:pt idx="489">
                  <c:v>#N/A</c:v>
                </c:pt>
                <c:pt idx="490">
                  <c:v>#N/A</c:v>
                </c:pt>
                <c:pt idx="491">
                  <c:v>#N/A</c:v>
                </c:pt>
                <c:pt idx="492">
                  <c:v>#N/A</c:v>
                </c:pt>
                <c:pt idx="493">
                  <c:v>#N/A</c:v>
                </c:pt>
                <c:pt idx="494">
                  <c:v>21.447320000000001</c:v>
                </c:pt>
                <c:pt idx="495">
                  <c:v>#N/A</c:v>
                </c:pt>
                <c:pt idx="496">
                  <c:v>#N/A</c:v>
                </c:pt>
                <c:pt idx="497">
                  <c:v>#N/A</c:v>
                </c:pt>
                <c:pt idx="498">
                  <c:v>22.52102</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35.910550000000001</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45.026600000000002</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5"/>
                    </a:solidFill>
                    <a:prstDash val="solid"/>
                  </a:ln>
                </c14:spPr>
              </c14:invertSolidFillFmt>
            </c:ext>
            <c:ext xmlns:c16="http://schemas.microsoft.com/office/drawing/2014/chart" uri="{C3380CC4-5D6E-409C-BE32-E72D297353CC}">
              <c16:uniqueId val="{00000001-57DB-4FBF-BF2E-BD13FA45E72D}"/>
            </c:ext>
          </c:extLst>
        </c:ser>
        <c:ser>
          <c:idx val="0"/>
          <c:order val="1"/>
          <c:tx>
            <c:v> West (non-ISO)</c:v>
          </c:tx>
          <c:spPr>
            <a:noFill/>
            <a:ln w="6350">
              <a:solidFill>
                <a:schemeClr val="accent2"/>
              </a:solidFill>
              <a:prstDash val="solid"/>
            </a:ln>
          </c:spPr>
          <c:invertIfNegative val="1"/>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only)'!$E$26:$E$623</c:f>
              <c:numCache>
                <c:formatCode>0.00</c:formatCode>
                <c:ptCount val="598"/>
                <c:pt idx="0">
                  <c:v>280.70370000000003</c:v>
                </c:pt>
                <c:pt idx="1">
                  <c:v>#N/A</c:v>
                </c:pt>
                <c:pt idx="2">
                  <c:v>#N/A</c:v>
                </c:pt>
                <c:pt idx="3">
                  <c:v>#N/A</c:v>
                </c:pt>
                <c:pt idx="4">
                  <c:v>#N/A</c:v>
                </c:pt>
                <c:pt idx="5">
                  <c:v>152.154</c:v>
                </c:pt>
                <c:pt idx="6">
                  <c:v>#N/A</c:v>
                </c:pt>
                <c:pt idx="7">
                  <c:v>171.94120000000001</c:v>
                </c:pt>
                <c:pt idx="8">
                  <c:v>#N/A</c:v>
                </c:pt>
                <c:pt idx="9">
                  <c:v>#N/A</c:v>
                </c:pt>
                <c:pt idx="10">
                  <c:v>147.1977</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156.97800000000001</c:v>
                </c:pt>
                <c:pt idx="25">
                  <c:v>#N/A</c:v>
                </c:pt>
                <c:pt idx="26">
                  <c:v>#N/A</c:v>
                </c:pt>
                <c:pt idx="27">
                  <c:v>119.7424</c:v>
                </c:pt>
                <c:pt idx="28">
                  <c:v>#N/A</c:v>
                </c:pt>
                <c:pt idx="29">
                  <c:v>150.3057</c:v>
                </c:pt>
                <c:pt idx="30">
                  <c:v>#N/A</c:v>
                </c:pt>
                <c:pt idx="31">
                  <c:v>#N/A</c:v>
                </c:pt>
                <c:pt idx="32">
                  <c:v>#N/A</c:v>
                </c:pt>
                <c:pt idx="33">
                  <c:v>150.3057</c:v>
                </c:pt>
                <c:pt idx="34">
                  <c:v>147.0564</c:v>
                </c:pt>
                <c:pt idx="35">
                  <c:v>113.96250000000001</c:v>
                </c:pt>
                <c:pt idx="36">
                  <c:v>113.94580000000001</c:v>
                </c:pt>
                <c:pt idx="37">
                  <c:v>151.5367</c:v>
                </c:pt>
                <c:pt idx="38">
                  <c:v>#N/A</c:v>
                </c:pt>
                <c:pt idx="39">
                  <c:v>#N/A</c:v>
                </c:pt>
                <c:pt idx="40">
                  <c:v>151.34880000000001</c:v>
                </c:pt>
                <c:pt idx="41">
                  <c:v>#N/A</c:v>
                </c:pt>
                <c:pt idx="42">
                  <c:v>128.5378</c:v>
                </c:pt>
                <c:pt idx="43">
                  <c:v>#N/A</c:v>
                </c:pt>
                <c:pt idx="44">
                  <c:v>#N/A</c:v>
                </c:pt>
                <c:pt idx="45">
                  <c:v>#N/A</c:v>
                </c:pt>
                <c:pt idx="46">
                  <c:v>#N/A</c:v>
                </c:pt>
                <c:pt idx="47">
                  <c:v>157.40350000000001</c:v>
                </c:pt>
                <c:pt idx="48">
                  <c:v>#N/A</c:v>
                </c:pt>
                <c:pt idx="49">
                  <c:v>#N/A</c:v>
                </c:pt>
                <c:pt idx="50">
                  <c:v>#N/A</c:v>
                </c:pt>
                <c:pt idx="51">
                  <c:v>#N/A</c:v>
                </c:pt>
                <c:pt idx="52">
                  <c:v>#N/A</c:v>
                </c:pt>
                <c:pt idx="53">
                  <c:v>#N/A</c:v>
                </c:pt>
                <c:pt idx="54">
                  <c:v>#N/A</c:v>
                </c:pt>
                <c:pt idx="55">
                  <c:v>134.8109</c:v>
                </c:pt>
                <c:pt idx="56">
                  <c:v>128.62520000000001</c:v>
                </c:pt>
                <c:pt idx="57">
                  <c:v>131.99789999999999</c:v>
                </c:pt>
                <c:pt idx="58">
                  <c:v>#N/A</c:v>
                </c:pt>
                <c:pt idx="59">
                  <c:v>#N/A</c:v>
                </c:pt>
                <c:pt idx="60">
                  <c:v>125.0763</c:v>
                </c:pt>
                <c:pt idx="61">
                  <c:v>#N/A</c:v>
                </c:pt>
                <c:pt idx="62">
                  <c:v>#N/A</c:v>
                </c:pt>
                <c:pt idx="63">
                  <c:v>#N/A</c:v>
                </c:pt>
                <c:pt idx="64">
                  <c:v>#N/A</c:v>
                </c:pt>
                <c:pt idx="65">
                  <c:v>#N/A</c:v>
                </c:pt>
                <c:pt idx="66">
                  <c:v>#N/A</c:v>
                </c:pt>
                <c:pt idx="67">
                  <c:v>155.9273</c:v>
                </c:pt>
                <c:pt idx="68">
                  <c:v>#N/A</c:v>
                </c:pt>
                <c:pt idx="69">
                  <c:v>122.101</c:v>
                </c:pt>
                <c:pt idx="70">
                  <c:v>95.033779999999993</c:v>
                </c:pt>
                <c:pt idx="71">
                  <c:v>#N/A</c:v>
                </c:pt>
                <c:pt idx="72">
                  <c:v>93.390050000000002</c:v>
                </c:pt>
                <c:pt idx="73">
                  <c:v>95.799000000000007</c:v>
                </c:pt>
                <c:pt idx="74">
                  <c:v>85.948999999999998</c:v>
                </c:pt>
                <c:pt idx="75">
                  <c:v>#N/A</c:v>
                </c:pt>
                <c:pt idx="76">
                  <c:v>#N/A</c:v>
                </c:pt>
                <c:pt idx="77">
                  <c:v>#N/A</c:v>
                </c:pt>
                <c:pt idx="78">
                  <c:v>#N/A</c:v>
                </c:pt>
                <c:pt idx="79">
                  <c:v>#N/A</c:v>
                </c:pt>
                <c:pt idx="80">
                  <c:v>#N/A</c:v>
                </c:pt>
                <c:pt idx="81">
                  <c:v>#N/A</c:v>
                </c:pt>
                <c:pt idx="82">
                  <c:v>#N/A</c:v>
                </c:pt>
                <c:pt idx="83">
                  <c:v>102.92610000000001</c:v>
                </c:pt>
                <c:pt idx="84">
                  <c:v>#N/A</c:v>
                </c:pt>
                <c:pt idx="85">
                  <c:v>#N/A</c:v>
                </c:pt>
                <c:pt idx="86">
                  <c:v>#N/A</c:v>
                </c:pt>
                <c:pt idx="87">
                  <c:v>62.793900000000001</c:v>
                </c:pt>
                <c:pt idx="88">
                  <c:v>#N/A</c:v>
                </c:pt>
                <c:pt idx="89">
                  <c:v>#N/A</c:v>
                </c:pt>
                <c:pt idx="90">
                  <c:v>88.744529999999997</c:v>
                </c:pt>
                <c:pt idx="91">
                  <c:v>95.571600000000004</c:v>
                </c:pt>
                <c:pt idx="92">
                  <c:v>#N/A</c:v>
                </c:pt>
                <c:pt idx="93">
                  <c:v>#N/A</c:v>
                </c:pt>
                <c:pt idx="94">
                  <c:v>#N/A</c:v>
                </c:pt>
                <c:pt idx="95">
                  <c:v>#N/A</c:v>
                </c:pt>
                <c:pt idx="96">
                  <c:v>#N/A</c:v>
                </c:pt>
                <c:pt idx="97">
                  <c:v>#N/A</c:v>
                </c:pt>
                <c:pt idx="98">
                  <c:v>#N/A</c:v>
                </c:pt>
                <c:pt idx="99">
                  <c:v>#N/A</c:v>
                </c:pt>
                <c:pt idx="100">
                  <c:v>73.146469999999994</c:v>
                </c:pt>
                <c:pt idx="101">
                  <c:v>74.126909999999995</c:v>
                </c:pt>
                <c:pt idx="102">
                  <c:v>#N/A</c:v>
                </c:pt>
                <c:pt idx="103">
                  <c:v>62.732239999999997</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53.522950000000002</c:v>
                </c:pt>
                <c:pt idx="118">
                  <c:v>#N/A</c:v>
                </c:pt>
                <c:pt idx="119">
                  <c:v>#N/A</c:v>
                </c:pt>
                <c:pt idx="120">
                  <c:v>#N/A</c:v>
                </c:pt>
                <c:pt idx="121">
                  <c:v>#N/A</c:v>
                </c:pt>
                <c:pt idx="122">
                  <c:v>68.880300000000005</c:v>
                </c:pt>
                <c:pt idx="123">
                  <c:v>#N/A</c:v>
                </c:pt>
                <c:pt idx="124">
                  <c:v>#N/A</c:v>
                </c:pt>
                <c:pt idx="125">
                  <c:v>#N/A</c:v>
                </c:pt>
                <c:pt idx="126">
                  <c:v>#N/A</c:v>
                </c:pt>
                <c:pt idx="127">
                  <c:v>62.511270000000003</c:v>
                </c:pt>
                <c:pt idx="128">
                  <c:v>63.127049999999997</c:v>
                </c:pt>
                <c:pt idx="129">
                  <c:v>#N/A</c:v>
                </c:pt>
                <c:pt idx="130">
                  <c:v>66.003900000000002</c:v>
                </c:pt>
                <c:pt idx="131">
                  <c:v>67.158060000000006</c:v>
                </c:pt>
                <c:pt idx="132">
                  <c:v>#N/A</c:v>
                </c:pt>
                <c:pt idx="133">
                  <c:v>51.38561</c:v>
                </c:pt>
                <c:pt idx="134">
                  <c:v>61.170900000000003</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67.245080000000002</c:v>
                </c:pt>
                <c:pt idx="157">
                  <c:v>53.989930000000001</c:v>
                </c:pt>
                <c:pt idx="158">
                  <c:v>#N/A</c:v>
                </c:pt>
                <c:pt idx="159">
                  <c:v>#N/A</c:v>
                </c:pt>
                <c:pt idx="160">
                  <c:v>#N/A</c:v>
                </c:pt>
                <c:pt idx="161">
                  <c:v>#N/A</c:v>
                </c:pt>
                <c:pt idx="162">
                  <c:v>#N/A</c:v>
                </c:pt>
                <c:pt idx="163">
                  <c:v>#N/A</c:v>
                </c:pt>
                <c:pt idx="164">
                  <c:v>#N/A</c:v>
                </c:pt>
                <c:pt idx="165">
                  <c:v>#N/A</c:v>
                </c:pt>
                <c:pt idx="166">
                  <c:v>#N/A</c:v>
                </c:pt>
                <c:pt idx="167">
                  <c:v>51.887770000000003</c:v>
                </c:pt>
                <c:pt idx="168">
                  <c:v>#N/A</c:v>
                </c:pt>
                <c:pt idx="169">
                  <c:v>#N/A</c:v>
                </c:pt>
                <c:pt idx="170">
                  <c:v>#N/A</c:v>
                </c:pt>
                <c:pt idx="171">
                  <c:v>#N/A</c:v>
                </c:pt>
                <c:pt idx="172">
                  <c:v>#N/A</c:v>
                </c:pt>
                <c:pt idx="173">
                  <c:v>#N/A</c:v>
                </c:pt>
                <c:pt idx="174">
                  <c:v>#N/A</c:v>
                </c:pt>
                <c:pt idx="175">
                  <c:v>#N/A</c:v>
                </c:pt>
                <c:pt idx="176">
                  <c:v>#N/A</c:v>
                </c:pt>
                <c:pt idx="177">
                  <c:v>45.997700000000002</c:v>
                </c:pt>
                <c:pt idx="178">
                  <c:v>#N/A</c:v>
                </c:pt>
                <c:pt idx="179">
                  <c:v>48.654330000000002</c:v>
                </c:pt>
                <c:pt idx="180">
                  <c:v>53.325949999999999</c:v>
                </c:pt>
                <c:pt idx="181">
                  <c:v>#N/A</c:v>
                </c:pt>
                <c:pt idx="182">
                  <c:v>#N/A</c:v>
                </c:pt>
                <c:pt idx="183">
                  <c:v>#N/A</c:v>
                </c:pt>
                <c:pt idx="184">
                  <c:v>#N/A</c:v>
                </c:pt>
                <c:pt idx="185">
                  <c:v>#N/A</c:v>
                </c:pt>
                <c:pt idx="186">
                  <c:v>#N/A</c:v>
                </c:pt>
                <c:pt idx="187">
                  <c:v>#N/A</c:v>
                </c:pt>
                <c:pt idx="188">
                  <c:v>#N/A</c:v>
                </c:pt>
                <c:pt idx="189">
                  <c:v>#N/A</c:v>
                </c:pt>
                <c:pt idx="190">
                  <c:v>49.236559999999997</c:v>
                </c:pt>
                <c:pt idx="191">
                  <c:v>45.078150000000001</c:v>
                </c:pt>
                <c:pt idx="192">
                  <c:v>#N/A</c:v>
                </c:pt>
                <c:pt idx="193">
                  <c:v>55.21443</c:v>
                </c:pt>
                <c:pt idx="194">
                  <c:v>81.101650000000006</c:v>
                </c:pt>
                <c:pt idx="195">
                  <c:v>#N/A</c:v>
                </c:pt>
                <c:pt idx="196">
                  <c:v>#N/A</c:v>
                </c:pt>
                <c:pt idx="197">
                  <c:v>45.192520000000002</c:v>
                </c:pt>
                <c:pt idx="198">
                  <c:v>21.357130000000002</c:v>
                </c:pt>
                <c:pt idx="199">
                  <c:v>21.357130000000002</c:v>
                </c:pt>
                <c:pt idx="200">
                  <c:v>#N/A</c:v>
                </c:pt>
                <c:pt idx="201">
                  <c:v>#N/A</c:v>
                </c:pt>
                <c:pt idx="202">
                  <c:v>#N/A</c:v>
                </c:pt>
                <c:pt idx="203">
                  <c:v>#N/A</c:v>
                </c:pt>
                <c:pt idx="204">
                  <c:v>#N/A</c:v>
                </c:pt>
                <c:pt idx="205">
                  <c:v>#N/A</c:v>
                </c:pt>
                <c:pt idx="206">
                  <c:v>#N/A</c:v>
                </c:pt>
                <c:pt idx="207">
                  <c:v>#N/A</c:v>
                </c:pt>
                <c:pt idx="208">
                  <c:v>#N/A</c:v>
                </c:pt>
                <c:pt idx="209">
                  <c:v>#N/A</c:v>
                </c:pt>
                <c:pt idx="210">
                  <c:v>#N/A</c:v>
                </c:pt>
                <c:pt idx="211">
                  <c:v>48.423349999999999</c:v>
                </c:pt>
                <c:pt idx="212">
                  <c:v>50.99906</c:v>
                </c:pt>
                <c:pt idx="213">
                  <c:v>44.224980000000002</c:v>
                </c:pt>
                <c:pt idx="214">
                  <c:v>#N/A</c:v>
                </c:pt>
                <c:pt idx="215">
                  <c:v>#N/A</c:v>
                </c:pt>
                <c:pt idx="216">
                  <c:v>#N/A</c:v>
                </c:pt>
                <c:pt idx="217">
                  <c:v>#N/A</c:v>
                </c:pt>
                <c:pt idx="218">
                  <c:v>#N/A</c:v>
                </c:pt>
                <c:pt idx="219">
                  <c:v>#N/A</c:v>
                </c:pt>
                <c:pt idx="220">
                  <c:v>#N/A</c:v>
                </c:pt>
                <c:pt idx="221">
                  <c:v>#N/A</c:v>
                </c:pt>
                <c:pt idx="222">
                  <c:v>37.610349999999997</c:v>
                </c:pt>
                <c:pt idx="223">
                  <c:v>#N/A</c:v>
                </c:pt>
                <c:pt idx="224">
                  <c:v>#N/A</c:v>
                </c:pt>
                <c:pt idx="225">
                  <c:v>48.451740000000001</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44.076529999999998</c:v>
                </c:pt>
                <c:pt idx="240">
                  <c:v>34.467849999999999</c:v>
                </c:pt>
                <c:pt idx="241">
                  <c:v>#N/A</c:v>
                </c:pt>
                <c:pt idx="242">
                  <c:v>#N/A</c:v>
                </c:pt>
                <c:pt idx="243">
                  <c:v>#N/A</c:v>
                </c:pt>
                <c:pt idx="244">
                  <c:v>#N/A</c:v>
                </c:pt>
                <c:pt idx="245">
                  <c:v>#N/A</c:v>
                </c:pt>
                <c:pt idx="246">
                  <c:v>#N/A</c:v>
                </c:pt>
                <c:pt idx="247">
                  <c:v>#N/A</c:v>
                </c:pt>
                <c:pt idx="248">
                  <c:v>#N/A</c:v>
                </c:pt>
                <c:pt idx="249">
                  <c:v>#N/A</c:v>
                </c:pt>
                <c:pt idx="250">
                  <c:v>#N/A</c:v>
                </c:pt>
                <c:pt idx="251">
                  <c:v>#N/A</c:v>
                </c:pt>
                <c:pt idx="252">
                  <c:v>57.276760000000003</c:v>
                </c:pt>
                <c:pt idx="253">
                  <c:v>#N/A</c:v>
                </c:pt>
                <c:pt idx="254">
                  <c:v>22.986319999999999</c:v>
                </c:pt>
                <c:pt idx="255">
                  <c:v>#N/A</c:v>
                </c:pt>
                <c:pt idx="256">
                  <c:v>#N/A</c:v>
                </c:pt>
                <c:pt idx="257">
                  <c:v>#N/A</c:v>
                </c:pt>
                <c:pt idx="258">
                  <c:v>#N/A</c:v>
                </c:pt>
                <c:pt idx="259">
                  <c:v>#N/A</c:v>
                </c:pt>
                <c:pt idx="260">
                  <c:v>#N/A</c:v>
                </c:pt>
                <c:pt idx="261">
                  <c:v>#N/A</c:v>
                </c:pt>
                <c:pt idx="262">
                  <c:v>#N/A</c:v>
                </c:pt>
                <c:pt idx="263">
                  <c:v>32.104810000000001</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29.316269999999999</c:v>
                </c:pt>
                <c:pt idx="282">
                  <c:v>29.316269999999999</c:v>
                </c:pt>
                <c:pt idx="283">
                  <c:v>32.54609</c:v>
                </c:pt>
                <c:pt idx="284">
                  <c:v>#N/A</c:v>
                </c:pt>
                <c:pt idx="285">
                  <c:v>#N/A</c:v>
                </c:pt>
                <c:pt idx="286">
                  <c:v>#N/A</c:v>
                </c:pt>
                <c:pt idx="287">
                  <c:v>#N/A</c:v>
                </c:pt>
                <c:pt idx="288">
                  <c:v>#N/A</c:v>
                </c:pt>
                <c:pt idx="289">
                  <c:v>#N/A</c:v>
                </c:pt>
                <c:pt idx="290">
                  <c:v>#N/A</c:v>
                </c:pt>
                <c:pt idx="291">
                  <c:v>#N/A</c:v>
                </c:pt>
                <c:pt idx="292">
                  <c:v>25.047270000000001</c:v>
                </c:pt>
                <c:pt idx="293">
                  <c:v>29.97786</c:v>
                </c:pt>
                <c:pt idx="294">
                  <c:v>25.932659999999998</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19.399709999999999</c:v>
                </c:pt>
                <c:pt idx="315">
                  <c:v>23.273990000000001</c:v>
                </c:pt>
                <c:pt idx="316">
                  <c:v>25.630369999999999</c:v>
                </c:pt>
                <c:pt idx="317">
                  <c:v>22.13984</c:v>
                </c:pt>
                <c:pt idx="318">
                  <c:v>22.148199999999999</c:v>
                </c:pt>
                <c:pt idx="319">
                  <c:v>25.030560000000001</c:v>
                </c:pt>
                <c:pt idx="320">
                  <c:v>#N/A</c:v>
                </c:pt>
                <c:pt idx="321">
                  <c:v>#N/A</c:v>
                </c:pt>
                <c:pt idx="322">
                  <c:v>22.750769999999999</c:v>
                </c:pt>
                <c:pt idx="323">
                  <c:v>26.3231</c:v>
                </c:pt>
                <c:pt idx="324">
                  <c:v>23.008209999999998</c:v>
                </c:pt>
                <c:pt idx="325">
                  <c:v>20.708379999999998</c:v>
                </c:pt>
                <c:pt idx="326">
                  <c:v>24.472760000000001</c:v>
                </c:pt>
                <c:pt idx="327">
                  <c:v>22.354759999999999</c:v>
                </c:pt>
                <c:pt idx="328">
                  <c:v>23.170950000000001</c:v>
                </c:pt>
                <c:pt idx="329">
                  <c:v>#N/A</c:v>
                </c:pt>
                <c:pt idx="330">
                  <c:v>#N/A</c:v>
                </c:pt>
                <c:pt idx="331">
                  <c:v>#N/A</c:v>
                </c:pt>
                <c:pt idx="332">
                  <c:v>#N/A</c:v>
                </c:pt>
                <c:pt idx="333">
                  <c:v>#N/A</c:v>
                </c:pt>
                <c:pt idx="334">
                  <c:v>20.797830000000001</c:v>
                </c:pt>
                <c:pt idx="335">
                  <c:v>29.512319999999999</c:v>
                </c:pt>
                <c:pt idx="336">
                  <c:v>#N/A</c:v>
                </c:pt>
                <c:pt idx="337">
                  <c:v>#N/A</c:v>
                </c:pt>
                <c:pt idx="338">
                  <c:v>26.657139999999998</c:v>
                </c:pt>
                <c:pt idx="339">
                  <c:v>26.657139999999998</c:v>
                </c:pt>
                <c:pt idx="340">
                  <c:v>#N/A</c:v>
                </c:pt>
                <c:pt idx="341">
                  <c:v>#N/A</c:v>
                </c:pt>
                <c:pt idx="342">
                  <c:v>#N/A</c:v>
                </c:pt>
                <c:pt idx="343">
                  <c:v>20.999919999999999</c:v>
                </c:pt>
                <c:pt idx="344">
                  <c:v>#N/A</c:v>
                </c:pt>
                <c:pt idx="345">
                  <c:v>22.706330000000001</c:v>
                </c:pt>
                <c:pt idx="346">
                  <c:v>#N/A</c:v>
                </c:pt>
                <c:pt idx="347">
                  <c:v>#N/A</c:v>
                </c:pt>
                <c:pt idx="348">
                  <c:v>#N/A</c:v>
                </c:pt>
                <c:pt idx="349">
                  <c:v>#N/A</c:v>
                </c:pt>
                <c:pt idx="350">
                  <c:v>38.587040000000002</c:v>
                </c:pt>
                <c:pt idx="351">
                  <c:v>#N/A</c:v>
                </c:pt>
                <c:pt idx="352">
                  <c:v>#N/A</c:v>
                </c:pt>
                <c:pt idx="353">
                  <c:v>#N/A</c:v>
                </c:pt>
                <c:pt idx="354">
                  <c:v>#N/A</c:v>
                </c:pt>
                <c:pt idx="355">
                  <c:v>#N/A</c:v>
                </c:pt>
                <c:pt idx="356">
                  <c:v>#N/A</c:v>
                </c:pt>
                <c:pt idx="357">
                  <c:v>31.81371</c:v>
                </c:pt>
                <c:pt idx="358">
                  <c:v>26.542529999999999</c:v>
                </c:pt>
                <c:pt idx="359">
                  <c:v>#N/A</c:v>
                </c:pt>
                <c:pt idx="360">
                  <c:v>27.969010000000001</c:v>
                </c:pt>
                <c:pt idx="361">
                  <c:v>20.970379999999999</c:v>
                </c:pt>
                <c:pt idx="362">
                  <c:v>#N/A</c:v>
                </c:pt>
                <c:pt idx="363">
                  <c:v>#N/A</c:v>
                </c:pt>
                <c:pt idx="364">
                  <c:v>#N/A</c:v>
                </c:pt>
                <c:pt idx="365">
                  <c:v>20.360659999999999</c:v>
                </c:pt>
                <c:pt idx="366">
                  <c:v>#N/A</c:v>
                </c:pt>
                <c:pt idx="367">
                  <c:v>#N/A</c:v>
                </c:pt>
                <c:pt idx="368">
                  <c:v>#N/A</c:v>
                </c:pt>
                <c:pt idx="369">
                  <c:v>#N/A</c:v>
                </c:pt>
                <c:pt idx="370">
                  <c:v>17.173200000000001</c:v>
                </c:pt>
                <c:pt idx="371">
                  <c:v>15.864739999999999</c:v>
                </c:pt>
                <c:pt idx="372">
                  <c:v>#N/A</c:v>
                </c:pt>
                <c:pt idx="373">
                  <c:v>#N/A</c:v>
                </c:pt>
                <c:pt idx="374">
                  <c:v>24.370729999999998</c:v>
                </c:pt>
                <c:pt idx="375">
                  <c:v>#N/A</c:v>
                </c:pt>
                <c:pt idx="376">
                  <c:v>#N/A</c:v>
                </c:pt>
                <c:pt idx="377">
                  <c:v>#N/A</c:v>
                </c:pt>
                <c:pt idx="378">
                  <c:v>#N/A</c:v>
                </c:pt>
                <c:pt idx="379">
                  <c:v>20.83257</c:v>
                </c:pt>
                <c:pt idx="380">
                  <c:v>#N/A</c:v>
                </c:pt>
                <c:pt idx="381">
                  <c:v>#N/A</c:v>
                </c:pt>
                <c:pt idx="382">
                  <c:v>16.999110000000002</c:v>
                </c:pt>
                <c:pt idx="383">
                  <c:v>#N/A</c:v>
                </c:pt>
                <c:pt idx="384">
                  <c:v>#N/A</c:v>
                </c:pt>
                <c:pt idx="385">
                  <c:v>#N/A</c:v>
                </c:pt>
                <c:pt idx="386">
                  <c:v>#N/A</c:v>
                </c:pt>
                <c:pt idx="387">
                  <c:v>#N/A</c:v>
                </c:pt>
                <c:pt idx="388">
                  <c:v>#N/A</c:v>
                </c:pt>
                <c:pt idx="389">
                  <c:v>12.751329999999999</c:v>
                </c:pt>
                <c:pt idx="390">
                  <c:v>17.855270000000001</c:v>
                </c:pt>
                <c:pt idx="391">
                  <c:v>#N/A</c:v>
                </c:pt>
                <c:pt idx="392">
                  <c:v>#N/A</c:v>
                </c:pt>
                <c:pt idx="393">
                  <c:v>#N/A</c:v>
                </c:pt>
                <c:pt idx="394">
                  <c:v>18.307230000000001</c:v>
                </c:pt>
                <c:pt idx="395">
                  <c:v>18.307230000000001</c:v>
                </c:pt>
                <c:pt idx="396">
                  <c:v>#N/A</c:v>
                </c:pt>
                <c:pt idx="397">
                  <c:v>#N/A</c:v>
                </c:pt>
                <c:pt idx="398">
                  <c:v>#N/A</c:v>
                </c:pt>
                <c:pt idx="399">
                  <c:v>21.551639999999999</c:v>
                </c:pt>
                <c:pt idx="400">
                  <c:v>38.381590000000003</c:v>
                </c:pt>
                <c:pt idx="401">
                  <c:v>#N/A</c:v>
                </c:pt>
                <c:pt idx="402">
                  <c:v>23.45232</c:v>
                </c:pt>
                <c:pt idx="403">
                  <c:v>#N/A</c:v>
                </c:pt>
                <c:pt idx="404">
                  <c:v>#N/A</c:v>
                </c:pt>
                <c:pt idx="405">
                  <c:v>24.898800000000001</c:v>
                </c:pt>
                <c:pt idx="406">
                  <c:v>#N/A</c:v>
                </c:pt>
                <c:pt idx="407">
                  <c:v>#N/A</c:v>
                </c:pt>
                <c:pt idx="408">
                  <c:v>#N/A</c:v>
                </c:pt>
                <c:pt idx="409">
                  <c:v>#N/A</c:v>
                </c:pt>
                <c:pt idx="410">
                  <c:v>#N/A</c:v>
                </c:pt>
                <c:pt idx="411">
                  <c:v>25.52008</c:v>
                </c:pt>
                <c:pt idx="412">
                  <c:v>#N/A</c:v>
                </c:pt>
                <c:pt idx="413">
                  <c:v>#N/A</c:v>
                </c:pt>
                <c:pt idx="414">
                  <c:v>#N/A</c:v>
                </c:pt>
                <c:pt idx="415">
                  <c:v>19.09355</c:v>
                </c:pt>
                <c:pt idx="416">
                  <c:v>#N/A</c:v>
                </c:pt>
                <c:pt idx="417">
                  <c:v>20.147040000000001</c:v>
                </c:pt>
                <c:pt idx="418">
                  <c:v>#N/A</c:v>
                </c:pt>
                <c:pt idx="419">
                  <c:v>#N/A</c:v>
                </c:pt>
                <c:pt idx="420">
                  <c:v>#N/A</c:v>
                </c:pt>
                <c:pt idx="421">
                  <c:v>#N/A</c:v>
                </c:pt>
                <c:pt idx="422">
                  <c:v>#N/A</c:v>
                </c:pt>
                <c:pt idx="423">
                  <c:v>25.712109999999999</c:v>
                </c:pt>
                <c:pt idx="424">
                  <c:v>#N/A</c:v>
                </c:pt>
                <c:pt idx="425">
                  <c:v>#N/A</c:v>
                </c:pt>
                <c:pt idx="426">
                  <c:v>#N/A</c:v>
                </c:pt>
                <c:pt idx="427">
                  <c:v>#N/A</c:v>
                </c:pt>
                <c:pt idx="428">
                  <c:v>#N/A</c:v>
                </c:pt>
                <c:pt idx="429">
                  <c:v>#N/A</c:v>
                </c:pt>
                <c:pt idx="430">
                  <c:v>#N/A</c:v>
                </c:pt>
                <c:pt idx="431">
                  <c:v>19.283339999999999</c:v>
                </c:pt>
                <c:pt idx="432">
                  <c:v>#N/A</c:v>
                </c:pt>
                <c:pt idx="433">
                  <c:v>#N/A</c:v>
                </c:pt>
                <c:pt idx="434">
                  <c:v>23.270820000000001</c:v>
                </c:pt>
                <c:pt idx="435">
                  <c:v>22.385929999999998</c:v>
                </c:pt>
                <c:pt idx="436">
                  <c:v>#N/A</c:v>
                </c:pt>
                <c:pt idx="437">
                  <c:v>#N/A</c:v>
                </c:pt>
                <c:pt idx="438">
                  <c:v>#N/A</c:v>
                </c:pt>
                <c:pt idx="439">
                  <c:v>#N/A</c:v>
                </c:pt>
                <c:pt idx="440">
                  <c:v>#N/A</c:v>
                </c:pt>
                <c:pt idx="441">
                  <c:v>#N/A</c:v>
                </c:pt>
                <c:pt idx="442">
                  <c:v>#N/A</c:v>
                </c:pt>
                <c:pt idx="443">
                  <c:v>26.33605</c:v>
                </c:pt>
                <c:pt idx="444">
                  <c:v>18.130469999999999</c:v>
                </c:pt>
                <c:pt idx="445">
                  <c:v>#N/A</c:v>
                </c:pt>
                <c:pt idx="446">
                  <c:v>#N/A</c:v>
                </c:pt>
                <c:pt idx="447">
                  <c:v>34.821010000000001</c:v>
                </c:pt>
                <c:pt idx="448">
                  <c:v>#N/A</c:v>
                </c:pt>
                <c:pt idx="449">
                  <c:v>#N/A</c:v>
                </c:pt>
                <c:pt idx="450">
                  <c:v>#N/A</c:v>
                </c:pt>
                <c:pt idx="451">
                  <c:v>17.185649999999999</c:v>
                </c:pt>
                <c:pt idx="452">
                  <c:v>16.744689999999999</c:v>
                </c:pt>
                <c:pt idx="453">
                  <c:v>17.247209999999999</c:v>
                </c:pt>
                <c:pt idx="454">
                  <c:v>#N/A</c:v>
                </c:pt>
                <c:pt idx="455">
                  <c:v>#N/A</c:v>
                </c:pt>
                <c:pt idx="456">
                  <c:v>19.675509999999999</c:v>
                </c:pt>
                <c:pt idx="457">
                  <c:v>12.39798</c:v>
                </c:pt>
                <c:pt idx="458">
                  <c:v>15.928369999999999</c:v>
                </c:pt>
                <c:pt idx="459">
                  <c:v>#N/A</c:v>
                </c:pt>
                <c:pt idx="460">
                  <c:v>#N/A</c:v>
                </c:pt>
                <c:pt idx="461">
                  <c:v>#N/A</c:v>
                </c:pt>
                <c:pt idx="462">
                  <c:v>#N/A</c:v>
                </c:pt>
                <c:pt idx="463">
                  <c:v>19.48704</c:v>
                </c:pt>
                <c:pt idx="464">
                  <c:v>20.615580000000001</c:v>
                </c:pt>
                <c:pt idx="465">
                  <c:v>#N/A</c:v>
                </c:pt>
                <c:pt idx="466">
                  <c:v>#N/A</c:v>
                </c:pt>
                <c:pt idx="467">
                  <c:v>25.393380000000001</c:v>
                </c:pt>
                <c:pt idx="468">
                  <c:v>19.765170000000001</c:v>
                </c:pt>
                <c:pt idx="469">
                  <c:v>#N/A</c:v>
                </c:pt>
                <c:pt idx="470">
                  <c:v>#N/A</c:v>
                </c:pt>
                <c:pt idx="471">
                  <c:v>#N/A</c:v>
                </c:pt>
                <c:pt idx="472">
                  <c:v>#N/A</c:v>
                </c:pt>
                <c:pt idx="473">
                  <c:v>#N/A</c:v>
                </c:pt>
                <c:pt idx="474">
                  <c:v>25.534700000000001</c:v>
                </c:pt>
                <c:pt idx="475">
                  <c:v>#N/A</c:v>
                </c:pt>
                <c:pt idx="476">
                  <c:v>36.371569999999998</c:v>
                </c:pt>
                <c:pt idx="477">
                  <c:v>#N/A</c:v>
                </c:pt>
                <c:pt idx="478">
                  <c:v>#N/A</c:v>
                </c:pt>
                <c:pt idx="479">
                  <c:v>32.404870000000003</c:v>
                </c:pt>
                <c:pt idx="480">
                  <c:v>33.285969999999999</c:v>
                </c:pt>
                <c:pt idx="481">
                  <c:v>#N/A</c:v>
                </c:pt>
                <c:pt idx="482">
                  <c:v>32.787059999999997</c:v>
                </c:pt>
                <c:pt idx="483">
                  <c:v>#N/A</c:v>
                </c:pt>
                <c:pt idx="484">
                  <c:v>23.859259999999999</c:v>
                </c:pt>
                <c:pt idx="485">
                  <c:v>23.957239999999999</c:v>
                </c:pt>
                <c:pt idx="486">
                  <c:v>#N/A</c:v>
                </c:pt>
                <c:pt idx="487">
                  <c:v>27.78877</c:v>
                </c:pt>
                <c:pt idx="488">
                  <c:v>30.328749999999999</c:v>
                </c:pt>
                <c:pt idx="489">
                  <c:v>#N/A</c:v>
                </c:pt>
                <c:pt idx="490">
                  <c:v>#N/A</c:v>
                </c:pt>
                <c:pt idx="491">
                  <c:v>#N/A</c:v>
                </c:pt>
                <c:pt idx="492">
                  <c:v>#N/A</c:v>
                </c:pt>
                <c:pt idx="493">
                  <c:v>#N/A</c:v>
                </c:pt>
                <c:pt idx="494">
                  <c:v>#N/A</c:v>
                </c:pt>
                <c:pt idx="495">
                  <c:v>19.747610000000002</c:v>
                </c:pt>
                <c:pt idx="496">
                  <c:v>#N/A</c:v>
                </c:pt>
                <c:pt idx="497">
                  <c:v>#N/A</c:v>
                </c:pt>
                <c:pt idx="498">
                  <c:v>#N/A</c:v>
                </c:pt>
                <c:pt idx="499">
                  <c:v>#N/A</c:v>
                </c:pt>
                <c:pt idx="500">
                  <c:v>28.670529999999999</c:v>
                </c:pt>
                <c:pt idx="501">
                  <c:v>36.432499999999997</c:v>
                </c:pt>
                <c:pt idx="502">
                  <c:v>#N/A</c:v>
                </c:pt>
                <c:pt idx="503">
                  <c:v>26.716069999999998</c:v>
                </c:pt>
                <c:pt idx="504">
                  <c:v>23.99006</c:v>
                </c:pt>
                <c:pt idx="505">
                  <c:v>#N/A</c:v>
                </c:pt>
                <c:pt idx="506">
                  <c:v>#N/A</c:v>
                </c:pt>
                <c:pt idx="507">
                  <c:v>#N/A</c:v>
                </c:pt>
                <c:pt idx="508">
                  <c:v>#N/A</c:v>
                </c:pt>
                <c:pt idx="509">
                  <c:v>#N/A</c:v>
                </c:pt>
                <c:pt idx="510">
                  <c:v>#N/A</c:v>
                </c:pt>
                <c:pt idx="511">
                  <c:v>#N/A</c:v>
                </c:pt>
                <c:pt idx="512">
                  <c:v>#N/A</c:v>
                </c:pt>
                <c:pt idx="513">
                  <c:v>#N/A</c:v>
                </c:pt>
                <c:pt idx="514">
                  <c:v>#N/A</c:v>
                </c:pt>
                <c:pt idx="515">
                  <c:v>26.833200000000001</c:v>
                </c:pt>
                <c:pt idx="516">
                  <c:v>#N/A</c:v>
                </c:pt>
                <c:pt idx="517">
                  <c:v>28.929919999999999</c:v>
                </c:pt>
                <c:pt idx="518">
                  <c:v>#N/A</c:v>
                </c:pt>
                <c:pt idx="519">
                  <c:v>#N/A</c:v>
                </c:pt>
                <c:pt idx="520">
                  <c:v>25.593640000000001</c:v>
                </c:pt>
                <c:pt idx="521">
                  <c:v>25.867329999999999</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28.21414</c:v>
                </c:pt>
                <c:pt idx="544">
                  <c:v>29.511980000000001</c:v>
                </c:pt>
                <c:pt idx="545">
                  <c:v>30.601890000000001</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2-57DB-4FBF-BF2E-BD13FA45E72D}"/>
            </c:ext>
          </c:extLst>
        </c:ser>
        <c:ser>
          <c:idx val="2"/>
          <c:order val="2"/>
          <c:tx>
            <c:v> MISO</c:v>
          </c:tx>
          <c:spPr>
            <a:solidFill>
              <a:srgbClr val="C3D69B"/>
            </a:solidFill>
            <a:ln w="6350">
              <a:solidFill>
                <a:schemeClr val="accent3"/>
              </a:solidFill>
              <a:prstDash val="solid"/>
            </a:ln>
          </c:spPr>
          <c:invertIfNegative val="1"/>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only)'!$F$26:$F$623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113.42189999999999</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72.920910000000006</c:v>
                </c:pt>
                <c:pt idx="154">
                  <c:v>#N/A</c:v>
                </c:pt>
                <c:pt idx="155">
                  <c:v>#N/A</c:v>
                </c:pt>
                <c:pt idx="156">
                  <c:v>#N/A</c:v>
                </c:pt>
                <c:pt idx="157">
                  <c:v>#N/A</c:v>
                </c:pt>
                <c:pt idx="158">
                  <c:v>#N/A</c:v>
                </c:pt>
                <c:pt idx="159">
                  <c:v>#N/A</c:v>
                </c:pt>
                <c:pt idx="160">
                  <c:v>#N/A</c:v>
                </c:pt>
                <c:pt idx="161">
                  <c:v>#N/A</c:v>
                </c:pt>
                <c:pt idx="162">
                  <c:v>68.417199999999994</c:v>
                </c:pt>
                <c:pt idx="163">
                  <c:v>#N/A</c:v>
                </c:pt>
                <c:pt idx="164">
                  <c:v>#N/A</c:v>
                </c:pt>
                <c:pt idx="165">
                  <c:v>#N/A</c:v>
                </c:pt>
                <c:pt idx="166">
                  <c:v>#N/A</c:v>
                </c:pt>
                <c:pt idx="167">
                  <c:v>#N/A</c:v>
                </c:pt>
                <c:pt idx="168">
                  <c:v>51.577579999999998</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72.404769999999999</c:v>
                </c:pt>
                <c:pt idx="185">
                  <c:v>#N/A</c:v>
                </c:pt>
                <c:pt idx="186">
                  <c:v>#N/A</c:v>
                </c:pt>
                <c:pt idx="187">
                  <c:v>#N/A</c:v>
                </c:pt>
                <c:pt idx="188">
                  <c:v>#N/A</c:v>
                </c:pt>
                <c:pt idx="189">
                  <c:v>#N/A</c:v>
                </c:pt>
                <c:pt idx="190">
                  <c:v>#N/A</c:v>
                </c:pt>
                <c:pt idx="191">
                  <c:v>#N/A</c:v>
                </c:pt>
                <c:pt idx="192">
                  <c:v>#N/A</c:v>
                </c:pt>
                <c:pt idx="193">
                  <c:v>#N/A</c:v>
                </c:pt>
                <c:pt idx="194">
                  <c:v>#N/A</c:v>
                </c:pt>
                <c:pt idx="195">
                  <c:v>47.265439999999998</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39.227930000000001</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30.475159999999999</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30.953499999999998</c:v>
                </c:pt>
                <c:pt idx="292">
                  <c:v>#N/A</c:v>
                </c:pt>
                <c:pt idx="293">
                  <c:v>#N/A</c:v>
                </c:pt>
                <c:pt idx="294">
                  <c:v>#N/A</c:v>
                </c:pt>
                <c:pt idx="295">
                  <c:v>#N/A</c:v>
                </c:pt>
                <c:pt idx="296">
                  <c:v>#N/A</c:v>
                </c:pt>
                <c:pt idx="297">
                  <c:v>36.89716</c:v>
                </c:pt>
                <c:pt idx="298">
                  <c:v>38.541919999999998</c:v>
                </c:pt>
                <c:pt idx="299">
                  <c:v>#N/A</c:v>
                </c:pt>
                <c:pt idx="300">
                  <c:v>30.73667</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48.108739999999997</c:v>
                </c:pt>
                <c:pt idx="330">
                  <c:v>#N/A</c:v>
                </c:pt>
                <c:pt idx="331">
                  <c:v>#N/A</c:v>
                </c:pt>
                <c:pt idx="332">
                  <c:v>#N/A</c:v>
                </c:pt>
                <c:pt idx="333">
                  <c:v>#N/A</c:v>
                </c:pt>
                <c:pt idx="334">
                  <c:v>#N/A</c:v>
                </c:pt>
                <c:pt idx="335">
                  <c:v>#N/A</c:v>
                </c:pt>
                <c:pt idx="336">
                  <c:v>45.968760000000003</c:v>
                </c:pt>
                <c:pt idx="337">
                  <c:v>45.968760000000003</c:v>
                </c:pt>
                <c:pt idx="338">
                  <c:v>#N/A</c:v>
                </c:pt>
                <c:pt idx="339">
                  <c:v>#N/A</c:v>
                </c:pt>
                <c:pt idx="340">
                  <c:v>#N/A</c:v>
                </c:pt>
                <c:pt idx="341">
                  <c:v>#N/A</c:v>
                </c:pt>
                <c:pt idx="342">
                  <c:v>#N/A</c:v>
                </c:pt>
                <c:pt idx="343">
                  <c:v>#N/A</c:v>
                </c:pt>
                <c:pt idx="344">
                  <c:v>35.23415</c:v>
                </c:pt>
                <c:pt idx="345">
                  <c:v>#N/A</c:v>
                </c:pt>
                <c:pt idx="346">
                  <c:v>39.480170000000001</c:v>
                </c:pt>
                <c:pt idx="347">
                  <c:v>45.948990000000002</c:v>
                </c:pt>
                <c:pt idx="348">
                  <c:v>#N/A</c:v>
                </c:pt>
                <c:pt idx="349">
                  <c:v>#N/A</c:v>
                </c:pt>
                <c:pt idx="350">
                  <c:v>#N/A</c:v>
                </c:pt>
                <c:pt idx="351">
                  <c:v>#N/A</c:v>
                </c:pt>
                <c:pt idx="352">
                  <c:v>#N/A</c:v>
                </c:pt>
                <c:pt idx="353">
                  <c:v>#N/A</c:v>
                </c:pt>
                <c:pt idx="354">
                  <c:v>#N/A</c:v>
                </c:pt>
                <c:pt idx="355">
                  <c:v>#N/A</c:v>
                </c:pt>
                <c:pt idx="356">
                  <c:v>#N/A</c:v>
                </c:pt>
                <c:pt idx="357">
                  <c:v>#N/A</c:v>
                </c:pt>
                <c:pt idx="358">
                  <c:v>#N/A</c:v>
                </c:pt>
                <c:pt idx="359">
                  <c:v>47.915410000000001</c:v>
                </c:pt>
                <c:pt idx="360">
                  <c:v>#N/A</c:v>
                </c:pt>
                <c:pt idx="361">
                  <c:v>#N/A</c:v>
                </c:pt>
                <c:pt idx="362">
                  <c:v>#N/A</c:v>
                </c:pt>
                <c:pt idx="363">
                  <c:v>#N/A</c:v>
                </c:pt>
                <c:pt idx="364">
                  <c:v>#N/A</c:v>
                </c:pt>
                <c:pt idx="365">
                  <c:v>#N/A</c:v>
                </c:pt>
                <c:pt idx="366">
                  <c:v>#N/A</c:v>
                </c:pt>
                <c:pt idx="367">
                  <c:v>37.823059999999998</c:v>
                </c:pt>
                <c:pt idx="368">
                  <c:v>37.823059999999998</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40.375279999999997</c:v>
                </c:pt>
                <c:pt idx="382">
                  <c:v>#N/A</c:v>
                </c:pt>
                <c:pt idx="383">
                  <c:v>#N/A</c:v>
                </c:pt>
                <c:pt idx="384">
                  <c:v>41.100709999999999</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24.079129999999999</c:v>
                </c:pt>
                <c:pt idx="417">
                  <c:v>#N/A</c:v>
                </c:pt>
                <c:pt idx="418">
                  <c:v>#N/A</c:v>
                </c:pt>
                <c:pt idx="419">
                  <c:v>#N/A</c:v>
                </c:pt>
                <c:pt idx="420">
                  <c:v>33.299680000000002</c:v>
                </c:pt>
                <c:pt idx="421">
                  <c:v>#N/A</c:v>
                </c:pt>
                <c:pt idx="422">
                  <c:v>24.10397</c:v>
                </c:pt>
                <c:pt idx="423">
                  <c:v>#N/A</c:v>
                </c:pt>
                <c:pt idx="424">
                  <c:v>#N/A</c:v>
                </c:pt>
                <c:pt idx="425">
                  <c:v>#N/A</c:v>
                </c:pt>
                <c:pt idx="426">
                  <c:v>#N/A</c:v>
                </c:pt>
                <c:pt idx="427">
                  <c:v>#N/A</c:v>
                </c:pt>
                <c:pt idx="428">
                  <c:v>#N/A</c:v>
                </c:pt>
                <c:pt idx="429">
                  <c:v>34.396410000000003</c:v>
                </c:pt>
                <c:pt idx="430">
                  <c:v>#N/A</c:v>
                </c:pt>
                <c:pt idx="431">
                  <c:v>#N/A</c:v>
                </c:pt>
                <c:pt idx="432">
                  <c:v>#N/A</c:v>
                </c:pt>
                <c:pt idx="433">
                  <c:v>#N/A</c:v>
                </c:pt>
                <c:pt idx="434">
                  <c:v>#N/A</c:v>
                </c:pt>
                <c:pt idx="435">
                  <c:v>#N/A</c:v>
                </c:pt>
                <c:pt idx="436">
                  <c:v>#N/A</c:v>
                </c:pt>
                <c:pt idx="437">
                  <c:v>#N/A</c:v>
                </c:pt>
                <c:pt idx="438">
                  <c:v>48.130130000000001</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25.212759999999999</c:v>
                </c:pt>
                <c:pt idx="461">
                  <c:v>33.485700000000001</c:v>
                </c:pt>
                <c:pt idx="462">
                  <c:v>#N/A</c:v>
                </c:pt>
                <c:pt idx="463">
                  <c:v>#N/A</c:v>
                </c:pt>
                <c:pt idx="464">
                  <c:v>#N/A</c:v>
                </c:pt>
                <c:pt idx="465">
                  <c:v>#N/A</c:v>
                </c:pt>
                <c:pt idx="466">
                  <c:v>#N/A</c:v>
                </c:pt>
                <c:pt idx="467">
                  <c:v>#N/A</c:v>
                </c:pt>
                <c:pt idx="468">
                  <c:v>#N/A</c:v>
                </c:pt>
                <c:pt idx="469">
                  <c:v>26.35539</c:v>
                </c:pt>
                <c:pt idx="470">
                  <c:v>38.597700000000003</c:v>
                </c:pt>
                <c:pt idx="471">
                  <c:v>#N/A</c:v>
                </c:pt>
                <c:pt idx="472">
                  <c:v>40.11889</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61.915019999999998</c:v>
                </c:pt>
                <c:pt idx="490">
                  <c:v>62.574890000000003</c:v>
                </c:pt>
                <c:pt idx="491">
                  <c:v>#N/A</c:v>
                </c:pt>
                <c:pt idx="492">
                  <c:v>#N/A</c:v>
                </c:pt>
                <c:pt idx="493">
                  <c:v>#N/A</c:v>
                </c:pt>
                <c:pt idx="494">
                  <c:v>#N/A</c:v>
                </c:pt>
                <c:pt idx="495">
                  <c:v>#N/A</c:v>
                </c:pt>
                <c:pt idx="496">
                  <c:v>49.724209999999999</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47.09207</c:v>
                </c:pt>
                <c:pt idx="517">
                  <c:v>#N/A</c:v>
                </c:pt>
                <c:pt idx="518">
                  <c:v>#N/A</c:v>
                </c:pt>
                <c:pt idx="519">
                  <c:v>48.632649999999998</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solidFill>
                    <a:prstDash val="solid"/>
                  </a:ln>
                </c14:spPr>
              </c14:invertSolidFillFmt>
            </c:ext>
            <c:ext xmlns:c16="http://schemas.microsoft.com/office/drawing/2014/chart" uri="{C3380CC4-5D6E-409C-BE32-E72D297353CC}">
              <c16:uniqueId val="{00000003-57DB-4FBF-BF2E-BD13FA45E72D}"/>
            </c:ext>
          </c:extLst>
        </c:ser>
        <c:ser>
          <c:idx val="5"/>
          <c:order val="3"/>
          <c:tx>
            <c:v> SPP</c:v>
          </c:tx>
          <c:spPr>
            <a:solidFill>
              <a:schemeClr val="bg2">
                <a:lumMod val="75000"/>
              </a:schemeClr>
            </a:solidFill>
            <a:ln w="6350">
              <a:solidFill>
                <a:schemeClr val="bg2">
                  <a:lumMod val="50000"/>
                </a:schemeClr>
              </a:solidFill>
              <a:prstDash val="solid"/>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only)'!$G$26:$G$623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150.83369999999999</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45.934640000000002</c:v>
                </c:pt>
                <c:pt idx="162">
                  <c:v>#N/A</c:v>
                </c:pt>
                <c:pt idx="163">
                  <c:v>41.114550000000001</c:v>
                </c:pt>
                <c:pt idx="164">
                  <c:v>41.637439999999998</c:v>
                </c:pt>
                <c:pt idx="165">
                  <c:v>#N/A</c:v>
                </c:pt>
                <c:pt idx="166">
                  <c:v>#N/A</c:v>
                </c:pt>
                <c:pt idx="167">
                  <c:v>#N/A</c:v>
                </c:pt>
                <c:pt idx="168">
                  <c:v>#N/A</c:v>
                </c:pt>
                <c:pt idx="169">
                  <c:v>#N/A</c:v>
                </c:pt>
                <c:pt idx="170">
                  <c:v>#N/A</c:v>
                </c:pt>
                <c:pt idx="171">
                  <c:v>#N/A</c:v>
                </c:pt>
                <c:pt idx="172">
                  <c:v>#N/A</c:v>
                </c:pt>
                <c:pt idx="173">
                  <c:v>#N/A</c:v>
                </c:pt>
                <c:pt idx="174">
                  <c:v>#N/A</c:v>
                </c:pt>
                <c:pt idx="175">
                  <c:v>#N/A</c:v>
                </c:pt>
                <c:pt idx="176">
                  <c:v>82.054929999999999</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64.553200000000004</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45.605069999999998</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25.41987</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29.326619999999998</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4-57DB-4FBF-BF2E-BD13FA45E72D}"/>
            </c:ext>
          </c:extLst>
        </c:ser>
        <c:ser>
          <c:idx val="4"/>
          <c:order val="4"/>
          <c:tx>
            <c:v> ERCOT</c:v>
          </c:tx>
          <c:spPr>
            <a:noFill/>
            <a:ln w="9525">
              <a:solidFill>
                <a:schemeClr val="tx1">
                  <a:lumMod val="85000"/>
                  <a:lumOff val="15000"/>
                </a:schemeClr>
              </a:solidFill>
              <a:prstDash val="solid"/>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only)'!$H$26:$H$623</c:f>
              <c:numCache>
                <c:formatCode>0.00</c:formatCode>
                <c:ptCount val="598"/>
                <c:pt idx="0">
                  <c:v>#N/A</c:v>
                </c:pt>
                <c:pt idx="1">
                  <c:v>#N/A</c:v>
                </c:pt>
                <c:pt idx="2">
                  <c:v>#N/A</c:v>
                </c:pt>
                <c:pt idx="3">
                  <c:v>#N/A</c:v>
                </c:pt>
                <c:pt idx="4">
                  <c:v>#N/A</c:v>
                </c:pt>
                <c:pt idx="5">
                  <c:v>#N/A</c:v>
                </c:pt>
                <c:pt idx="6">
                  <c:v>180.65459999999999</c:v>
                </c:pt>
                <c:pt idx="7">
                  <c:v>#N/A</c:v>
                </c:pt>
                <c:pt idx="8">
                  <c:v>#N/A</c:v>
                </c:pt>
                <c:pt idx="9">
                  <c:v>#N/A</c:v>
                </c:pt>
                <c:pt idx="10">
                  <c:v>#N/A</c:v>
                </c:pt>
                <c:pt idx="11">
                  <c:v>227.1969</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48.173720000000003</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39.904350000000001</c:v>
                </c:pt>
                <c:pt idx="201">
                  <c:v>36.364919999999998</c:v>
                </c:pt>
                <c:pt idx="202">
                  <c:v>#N/A</c:v>
                </c:pt>
                <c:pt idx="203">
                  <c:v>#N/A</c:v>
                </c:pt>
                <c:pt idx="204">
                  <c:v>#N/A</c:v>
                </c:pt>
                <c:pt idx="205">
                  <c:v>#N/A</c:v>
                </c:pt>
                <c:pt idx="206">
                  <c:v>#N/A</c:v>
                </c:pt>
                <c:pt idx="207">
                  <c:v>#N/A</c:v>
                </c:pt>
                <c:pt idx="208">
                  <c:v>#N/A</c:v>
                </c:pt>
                <c:pt idx="209">
                  <c:v>#N/A</c:v>
                </c:pt>
                <c:pt idx="210">
                  <c:v>47.997599999999998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36.788359999999997</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39.846510000000002</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21.570450000000001</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32.828809999999997</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5-57DB-4FBF-BF2E-BD13FA45E72D}"/>
            </c:ext>
          </c:extLst>
        </c:ser>
        <c:ser>
          <c:idx val="1"/>
          <c:order val="5"/>
          <c:tx>
            <c:v> PJM</c:v>
          </c:tx>
          <c:spPr>
            <a:noFill/>
            <a:ln w="12700">
              <a:solidFill>
                <a:schemeClr val="accent6"/>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only)'!$I$26:$I$623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259.66759999999999</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255.67320000000001</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72.306880000000007</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75.071650000000005</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56.640239999999999</c:v>
                </c:pt>
                <c:pt idx="227">
                  <c:v>47.397680000000001</c:v>
                </c:pt>
                <c:pt idx="228">
                  <c:v>#N/A</c:v>
                </c:pt>
                <c:pt idx="229">
                  <c:v>46.417670000000001</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90.542969999999997</c:v>
                </c:pt>
                <c:pt idx="272">
                  <c:v>89.911550000000005</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33.027940000000001</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29.781459999999999</c:v>
                </c:pt>
                <c:pt idx="341">
                  <c:v>#N/A</c:v>
                </c:pt>
                <c:pt idx="342">
                  <c:v>#N/A</c:v>
                </c:pt>
                <c:pt idx="343">
                  <c:v>#N/A</c:v>
                </c:pt>
                <c:pt idx="344">
                  <c:v>#N/A</c:v>
                </c:pt>
                <c:pt idx="345">
                  <c:v>#N/A</c:v>
                </c:pt>
                <c:pt idx="346">
                  <c:v>#N/A</c:v>
                </c:pt>
                <c:pt idx="347">
                  <c:v>#N/A</c:v>
                </c:pt>
                <c:pt idx="348">
                  <c:v>#N/A</c:v>
                </c:pt>
                <c:pt idx="349">
                  <c:v>#N/A</c:v>
                </c:pt>
                <c:pt idx="350">
                  <c:v>#N/A</c:v>
                </c:pt>
                <c:pt idx="351">
                  <c:v>#N/A</c:v>
                </c:pt>
                <c:pt idx="352">
                  <c:v>39.841030000000003</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25.60416</c:v>
                </c:pt>
                <c:pt idx="378">
                  <c:v>#N/A</c:v>
                </c:pt>
                <c:pt idx="379">
                  <c:v>#N/A</c:v>
                </c:pt>
                <c:pt idx="380">
                  <c:v>#N/A</c:v>
                </c:pt>
                <c:pt idx="381">
                  <c:v>#N/A</c:v>
                </c:pt>
                <c:pt idx="382">
                  <c:v>#N/A</c:v>
                </c:pt>
                <c:pt idx="383">
                  <c:v>27.351199999999999</c:v>
                </c:pt>
                <c:pt idx="384">
                  <c:v>#N/A</c:v>
                </c:pt>
                <c:pt idx="385">
                  <c:v>34.649590000000003</c:v>
                </c:pt>
                <c:pt idx="386">
                  <c:v>33.764069999999997</c:v>
                </c:pt>
                <c:pt idx="387">
                  <c:v>33.764069999999997</c:v>
                </c:pt>
                <c:pt idx="388">
                  <c:v>#N/A</c:v>
                </c:pt>
                <c:pt idx="389">
                  <c:v>#N/A</c:v>
                </c:pt>
                <c:pt idx="390">
                  <c:v>#N/A</c:v>
                </c:pt>
                <c:pt idx="391">
                  <c:v>32.09525</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33.328470000000003</c:v>
                </c:pt>
                <c:pt idx="425">
                  <c:v>33.885370000000002</c:v>
                </c:pt>
                <c:pt idx="426">
                  <c:v>30.575620000000001</c:v>
                </c:pt>
                <c:pt idx="427">
                  <c:v>31.2545</c:v>
                </c:pt>
                <c:pt idx="428">
                  <c:v>#N/A</c:v>
                </c:pt>
                <c:pt idx="429">
                  <c:v>#N/A</c:v>
                </c:pt>
                <c:pt idx="430">
                  <c:v>33.145330000000001</c:v>
                </c:pt>
                <c:pt idx="431">
                  <c:v>#N/A</c:v>
                </c:pt>
                <c:pt idx="432">
                  <c:v>#N/A</c:v>
                </c:pt>
                <c:pt idx="433">
                  <c:v>#N/A</c:v>
                </c:pt>
                <c:pt idx="434">
                  <c:v>#N/A</c:v>
                </c:pt>
                <c:pt idx="435">
                  <c:v>#N/A</c:v>
                </c:pt>
                <c:pt idx="436">
                  <c:v>31.183229999999998</c:v>
                </c:pt>
                <c:pt idx="437">
                  <c:v>#N/A</c:v>
                </c:pt>
                <c:pt idx="438">
                  <c:v>#N/A</c:v>
                </c:pt>
                <c:pt idx="439">
                  <c:v>31.239750000000001</c:v>
                </c:pt>
                <c:pt idx="440">
                  <c:v>#N/A</c:v>
                </c:pt>
                <c:pt idx="441">
                  <c:v>#N/A</c:v>
                </c:pt>
                <c:pt idx="442">
                  <c:v>#N/A</c:v>
                </c:pt>
                <c:pt idx="443">
                  <c:v>#N/A</c:v>
                </c:pt>
                <c:pt idx="444">
                  <c:v>#N/A</c:v>
                </c:pt>
                <c:pt idx="445">
                  <c:v>#N/A</c:v>
                </c:pt>
                <c:pt idx="446">
                  <c:v>#N/A</c:v>
                </c:pt>
                <c:pt idx="447">
                  <c:v>#N/A</c:v>
                </c:pt>
                <c:pt idx="448">
                  <c:v>#N/A</c:v>
                </c:pt>
                <c:pt idx="449">
                  <c:v>43.122079999999997</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42.490380000000002</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57.656610000000001</c:v>
                </c:pt>
                <c:pt idx="492">
                  <c:v>52.415100000000002</c:v>
                </c:pt>
                <c:pt idx="493">
                  <c:v>37.522979999999997</c:v>
                </c:pt>
                <c:pt idx="494">
                  <c:v>#N/A</c:v>
                </c:pt>
                <c:pt idx="495">
                  <c:v>#N/A</c:v>
                </c:pt>
                <c:pt idx="496">
                  <c:v>#N/A</c:v>
                </c:pt>
                <c:pt idx="497">
                  <c:v>#N/A</c:v>
                </c:pt>
                <c:pt idx="498">
                  <c:v>#N/A</c:v>
                </c:pt>
                <c:pt idx="499">
                  <c:v>50.34084</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6-57DB-4FBF-BF2E-BD13FA45E72D}"/>
            </c:ext>
          </c:extLst>
        </c:ser>
        <c:ser>
          <c:idx val="6"/>
          <c:order val="6"/>
          <c:tx>
            <c:v> NYISO</c:v>
          </c:tx>
          <c:spPr>
            <a:solidFill>
              <a:schemeClr val="accent4">
                <a:lumMod val="60000"/>
                <a:lumOff val="40000"/>
              </a:schemeClr>
            </a:solidFill>
            <a:ln w="6350">
              <a:solidFill>
                <a:schemeClr val="accent4"/>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only)'!$J$26:$J$623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363.39550000000003</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161.31059999999999</c:v>
                </c:pt>
                <c:pt idx="231">
                  <c:v>#N/A</c:v>
                </c:pt>
                <c:pt idx="232">
                  <c:v>#N/A</c:v>
                </c:pt>
                <c:pt idx="233">
                  <c:v>#N/A</c:v>
                </c:pt>
                <c:pt idx="234">
                  <c:v>#N/A</c:v>
                </c:pt>
                <c:pt idx="235">
                  <c:v>#N/A</c:v>
                </c:pt>
                <c:pt idx="236">
                  <c:v>#N/A</c:v>
                </c:pt>
                <c:pt idx="237">
                  <c:v>#N/A</c:v>
                </c:pt>
                <c:pt idx="238">
                  <c:v>#N/A</c:v>
                </c:pt>
                <c:pt idx="239">
                  <c:v>#N/A</c:v>
                </c:pt>
                <c:pt idx="240">
                  <c:v>#N/A</c:v>
                </c:pt>
                <c:pt idx="241">
                  <c:v>63.762659999999997</c:v>
                </c:pt>
                <c:pt idx="242">
                  <c:v>71.774600000000007</c:v>
                </c:pt>
                <c:pt idx="243">
                  <c:v>71.774600000000007</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68.109650000000002</c:v>
                </c:pt>
                <c:pt idx="302">
                  <c:v>64.590410000000006</c:v>
                </c:pt>
                <c:pt idx="303">
                  <c:v>65.024990000000003</c:v>
                </c:pt>
                <c:pt idx="304">
                  <c:v>57.487749999999998</c:v>
                </c:pt>
                <c:pt idx="305">
                  <c:v>65.652799999999999</c:v>
                </c:pt>
                <c:pt idx="306">
                  <c:v>61.426549999999999</c:v>
                </c:pt>
                <c:pt idx="307">
                  <c:v>66.963149999999999</c:v>
                </c:pt>
                <c:pt idx="308">
                  <c:v>66.217950000000002</c:v>
                </c:pt>
                <c:pt idx="309">
                  <c:v>67.462040000000002</c:v>
                </c:pt>
                <c:pt idx="310">
                  <c:v>170.63329999999999</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62.519179999999999</c:v>
                </c:pt>
                <c:pt idx="355">
                  <c:v>57.371980000000001</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122.50449999999999</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68.228729999999999</c:v>
                </c:pt>
                <c:pt idx="506">
                  <c:v>64.300449999999998</c:v>
                </c:pt>
                <c:pt idx="507">
                  <c:v>72.155100000000004</c:v>
                </c:pt>
                <c:pt idx="508">
                  <c:v>64.450890000000001</c:v>
                </c:pt>
                <c:pt idx="509">
                  <c:v>58.963360000000002</c:v>
                </c:pt>
                <c:pt idx="510">
                  <c:v>68.397499999999994</c:v>
                </c:pt>
                <c:pt idx="511">
                  <c:v>71.543319999999994</c:v>
                </c:pt>
                <c:pt idx="512">
                  <c:v>61.112009999999998</c:v>
                </c:pt>
                <c:pt idx="513">
                  <c:v>59.951259999999998</c:v>
                </c:pt>
                <c:pt idx="514">
                  <c:v>55.731070000000003</c:v>
                </c:pt>
                <c:pt idx="515">
                  <c:v>#N/A</c:v>
                </c:pt>
                <c:pt idx="516">
                  <c:v>#N/A</c:v>
                </c:pt>
                <c:pt idx="517">
                  <c:v>#N/A</c:v>
                </c:pt>
                <c:pt idx="518">
                  <c:v>#N/A</c:v>
                </c:pt>
                <c:pt idx="519">
                  <c:v>#N/A</c:v>
                </c:pt>
                <c:pt idx="520">
                  <c:v>#N/A</c:v>
                </c:pt>
                <c:pt idx="521">
                  <c:v>#N/A</c:v>
                </c:pt>
                <c:pt idx="522">
                  <c:v>78.665700000000001</c:v>
                </c:pt>
                <c:pt idx="523">
                  <c:v>79.630920000000003</c:v>
                </c:pt>
                <c:pt idx="524">
                  <c:v>81.617670000000004</c:v>
                </c:pt>
                <c:pt idx="525">
                  <c:v>79.630920000000003</c:v>
                </c:pt>
                <c:pt idx="526">
                  <c:v>79.630920000000003</c:v>
                </c:pt>
                <c:pt idx="527">
                  <c:v>79.630920000000003</c:v>
                </c:pt>
                <c:pt idx="528">
                  <c:v>79.630920000000003</c:v>
                </c:pt>
                <c:pt idx="529">
                  <c:v>79.630920000000003</c:v>
                </c:pt>
                <c:pt idx="530">
                  <c:v>86.371399999999994</c:v>
                </c:pt>
                <c:pt idx="531">
                  <c:v>73.550020000000004</c:v>
                </c:pt>
                <c:pt idx="532">
                  <c:v>79.630920000000003</c:v>
                </c:pt>
                <c:pt idx="533">
                  <c:v>75.343720000000005</c:v>
                </c:pt>
                <c:pt idx="534">
                  <c:v>79.630920000000003</c:v>
                </c:pt>
                <c:pt idx="535">
                  <c:v>79.630920000000003</c:v>
                </c:pt>
                <c:pt idx="536">
                  <c:v>58.890230000000003</c:v>
                </c:pt>
                <c:pt idx="537">
                  <c:v>76.296949999999995</c:v>
                </c:pt>
                <c:pt idx="538">
                  <c:v>82.558019999999999</c:v>
                </c:pt>
                <c:pt idx="539">
                  <c:v>75.693330000000003</c:v>
                </c:pt>
                <c:pt idx="540">
                  <c:v>80.738529999999997</c:v>
                </c:pt>
                <c:pt idx="541">
                  <c:v>#N/A</c:v>
                </c:pt>
                <c:pt idx="542">
                  <c:v>122.6537</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7-57DB-4FBF-BF2E-BD13FA45E72D}"/>
            </c:ext>
          </c:extLst>
        </c:ser>
        <c:ser>
          <c:idx val="8"/>
          <c:order val="7"/>
          <c:tx>
            <c:v> Southeast (non-ISO)</c:v>
          </c:tx>
          <c:spPr>
            <a:noFill/>
            <a:ln w="12700">
              <a:solidFill>
                <a:schemeClr val="bg1">
                  <a:lumMod val="50000"/>
                </a:schemeClr>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only)'!$L$26:$L$623</c:f>
              <c:numCache>
                <c:formatCode>0.00</c:formatCode>
                <c:ptCount val="598"/>
                <c:pt idx="0">
                  <c:v>#N/A</c:v>
                </c:pt>
                <c:pt idx="1">
                  <c:v>#N/A</c:v>
                </c:pt>
                <c:pt idx="2">
                  <c:v>#N/A</c:v>
                </c:pt>
                <c:pt idx="3">
                  <c:v>#N/A</c:v>
                </c:pt>
                <c:pt idx="4">
                  <c:v>#N/A</c:v>
                </c:pt>
                <c:pt idx="5">
                  <c:v>#N/A</c:v>
                </c:pt>
                <c:pt idx="6">
                  <c:v>#N/A</c:v>
                </c:pt>
                <c:pt idx="7">
                  <c:v>#N/A</c:v>
                </c:pt>
                <c:pt idx="8">
                  <c:v>236.07509999999999</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220.90620000000001</c:v>
                </c:pt>
                <c:pt idx="42">
                  <c:v>#N/A</c:v>
                </c:pt>
                <c:pt idx="43">
                  <c:v>#N/A</c:v>
                </c:pt>
                <c:pt idx="44">
                  <c:v>#N/A</c:v>
                </c:pt>
                <c:pt idx="45">
                  <c:v>#N/A</c:v>
                </c:pt>
                <c:pt idx="46">
                  <c:v>#N/A</c:v>
                </c:pt>
                <c:pt idx="47">
                  <c:v>#N/A</c:v>
                </c:pt>
                <c:pt idx="48">
                  <c:v>166.76390000000001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128.70570000000001</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74.578909999999993</c:v>
                </c:pt>
                <c:pt idx="115">
                  <c:v>#N/A</c:v>
                </c:pt>
                <c:pt idx="116">
                  <c:v>#N/A</c:v>
                </c:pt>
                <c:pt idx="117">
                  <c:v>#N/A</c:v>
                </c:pt>
                <c:pt idx="118">
                  <c:v>#N/A</c:v>
                </c:pt>
                <c:pt idx="119">
                  <c:v>#N/A</c:v>
                </c:pt>
                <c:pt idx="120">
                  <c:v>#N/A</c:v>
                </c:pt>
                <c:pt idx="121">
                  <c:v>#N/A</c:v>
                </c:pt>
                <c:pt idx="122">
                  <c:v>#N/A</c:v>
                </c:pt>
                <c:pt idx="123">
                  <c:v>72.038139999999999</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58.105289999999997</c:v>
                </c:pt>
                <c:pt idx="137">
                  <c:v>58.94838</c:v>
                </c:pt>
                <c:pt idx="138">
                  <c:v>58.88599</c:v>
                </c:pt>
                <c:pt idx="139">
                  <c:v>63.194839999999999</c:v>
                </c:pt>
                <c:pt idx="140">
                  <c:v>65.920699999999997</c:v>
                </c:pt>
                <c:pt idx="141">
                  <c:v>63.78922</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77.6631</c:v>
                </c:pt>
                <c:pt idx="155">
                  <c:v>77.6631</c:v>
                </c:pt>
                <c:pt idx="156">
                  <c:v>#N/A</c:v>
                </c:pt>
                <c:pt idx="157">
                  <c:v>#N/A</c:v>
                </c:pt>
                <c:pt idx="158">
                  <c:v>#N/A</c:v>
                </c:pt>
                <c:pt idx="159">
                  <c:v>64.898849999999996</c:v>
                </c:pt>
                <c:pt idx="160">
                  <c:v>110.43429999999999</c:v>
                </c:pt>
                <c:pt idx="161">
                  <c:v>#N/A</c:v>
                </c:pt>
                <c:pt idx="162">
                  <c:v>#N/A</c:v>
                </c:pt>
                <c:pt idx="163">
                  <c:v>#N/A</c:v>
                </c:pt>
                <c:pt idx="164">
                  <c:v>#N/A</c:v>
                </c:pt>
                <c:pt idx="165">
                  <c:v>#N/A</c:v>
                </c:pt>
                <c:pt idx="166">
                  <c:v>#N/A</c:v>
                </c:pt>
                <c:pt idx="167">
                  <c:v>#N/A</c:v>
                </c:pt>
                <c:pt idx="168">
                  <c:v>#N/A</c:v>
                </c:pt>
                <c:pt idx="169">
                  <c:v>#N/A</c:v>
                </c:pt>
                <c:pt idx="170">
                  <c:v>#N/A</c:v>
                </c:pt>
                <c:pt idx="171">
                  <c:v>#N/A</c:v>
                </c:pt>
                <c:pt idx="172">
                  <c:v>48.731319999999997</c:v>
                </c:pt>
                <c:pt idx="173">
                  <c:v>66.221379999999996</c:v>
                </c:pt>
                <c:pt idx="174">
                  <c:v>21.41694</c:v>
                </c:pt>
                <c:pt idx="175">
                  <c:v>74.328270000000003</c:v>
                </c:pt>
                <c:pt idx="176">
                  <c:v>#N/A</c:v>
                </c:pt>
                <c:pt idx="177">
                  <c:v>#N/A</c:v>
                </c:pt>
                <c:pt idx="178">
                  <c:v>#N/A</c:v>
                </c:pt>
                <c:pt idx="179">
                  <c:v>#N/A</c:v>
                </c:pt>
                <c:pt idx="180">
                  <c:v>#N/A</c:v>
                </c:pt>
                <c:pt idx="181">
                  <c:v>#N/A</c:v>
                </c:pt>
                <c:pt idx="182">
                  <c:v>66.318129999999996</c:v>
                </c:pt>
                <c:pt idx="183">
                  <c:v>69.996510000000001</c:v>
                </c:pt>
                <c:pt idx="184">
                  <c:v>#N/A</c:v>
                </c:pt>
                <c:pt idx="185">
                  <c:v>#N/A</c:v>
                </c:pt>
                <c:pt idx="186">
                  <c:v>#N/A</c:v>
                </c:pt>
                <c:pt idx="187">
                  <c:v>#N/A</c:v>
                </c:pt>
                <c:pt idx="188">
                  <c:v>#N/A</c:v>
                </c:pt>
                <c:pt idx="189">
                  <c:v>50.644660000000002</c:v>
                </c:pt>
                <c:pt idx="190">
                  <c:v>#N/A</c:v>
                </c:pt>
                <c:pt idx="191">
                  <c:v>#N/A</c:v>
                </c:pt>
                <c:pt idx="192">
                  <c:v>#N/A</c:v>
                </c:pt>
                <c:pt idx="193">
                  <c:v>#N/A</c:v>
                </c:pt>
                <c:pt idx="194">
                  <c:v>#N/A</c:v>
                </c:pt>
                <c:pt idx="195">
                  <c:v>#N/A</c:v>
                </c:pt>
                <c:pt idx="196">
                  <c:v>50.574480000000001</c:v>
                </c:pt>
                <c:pt idx="197">
                  <c:v>#N/A</c:v>
                </c:pt>
                <c:pt idx="198">
                  <c:v>#N/A</c:v>
                </c:pt>
                <c:pt idx="199">
                  <c:v>#N/A</c:v>
                </c:pt>
                <c:pt idx="200">
                  <c:v>#N/A</c:v>
                </c:pt>
                <c:pt idx="201">
                  <c:v>#N/A</c:v>
                </c:pt>
                <c:pt idx="202">
                  <c:v>63.75985</c:v>
                </c:pt>
                <c:pt idx="203">
                  <c:v>#N/A</c:v>
                </c:pt>
                <c:pt idx="204">
                  <c:v>#N/A</c:v>
                </c:pt>
                <c:pt idx="205">
                  <c:v>#N/A</c:v>
                </c:pt>
                <c:pt idx="206">
                  <c:v>#N/A</c:v>
                </c:pt>
                <c:pt idx="207">
                  <c:v>#N/A</c:v>
                </c:pt>
                <c:pt idx="208">
                  <c:v>#N/A</c:v>
                </c:pt>
                <c:pt idx="209">
                  <c:v>41.713889999999999</c:v>
                </c:pt>
                <c:pt idx="210">
                  <c:v>#N/A</c:v>
                </c:pt>
                <c:pt idx="211">
                  <c:v>#N/A</c:v>
                </c:pt>
                <c:pt idx="212">
                  <c:v>#N/A</c:v>
                </c:pt>
                <c:pt idx="213">
                  <c:v>#N/A</c:v>
                </c:pt>
                <c:pt idx="214">
                  <c:v>#N/A</c:v>
                </c:pt>
                <c:pt idx="215">
                  <c:v>#N/A</c:v>
                </c:pt>
                <c:pt idx="216">
                  <c:v>#N/A</c:v>
                </c:pt>
                <c:pt idx="217">
                  <c:v>#N/A</c:v>
                </c:pt>
                <c:pt idx="218">
                  <c:v>#N/A</c:v>
                </c:pt>
                <c:pt idx="219">
                  <c:v>#N/A</c:v>
                </c:pt>
                <c:pt idx="220">
                  <c:v>53.047319999999999</c:v>
                </c:pt>
                <c:pt idx="221">
                  <c:v>49.986899999999999</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55.69</c:v>
                </c:pt>
                <c:pt idx="245">
                  <c:v>#N/A</c:v>
                </c:pt>
                <c:pt idx="246">
                  <c:v>#N/A</c:v>
                </c:pt>
                <c:pt idx="247">
                  <c:v>#N/A</c:v>
                </c:pt>
                <c:pt idx="248">
                  <c:v>#N/A</c:v>
                </c:pt>
                <c:pt idx="249">
                  <c:v>#N/A</c:v>
                </c:pt>
                <c:pt idx="250">
                  <c:v>#N/A</c:v>
                </c:pt>
                <c:pt idx="251">
                  <c:v>#N/A</c:v>
                </c:pt>
                <c:pt idx="252">
                  <c:v>#N/A</c:v>
                </c:pt>
                <c:pt idx="253">
                  <c:v>34.008240000000001</c:v>
                </c:pt>
                <c:pt idx="254">
                  <c:v>#N/A</c:v>
                </c:pt>
                <c:pt idx="255">
                  <c:v>#N/A</c:v>
                </c:pt>
                <c:pt idx="256">
                  <c:v>#N/A</c:v>
                </c:pt>
                <c:pt idx="257">
                  <c:v>#N/A</c:v>
                </c:pt>
                <c:pt idx="258">
                  <c:v>#N/A</c:v>
                </c:pt>
                <c:pt idx="259">
                  <c:v>40.081850000000003</c:v>
                </c:pt>
                <c:pt idx="260">
                  <c:v>29.592960000000001</c:v>
                </c:pt>
                <c:pt idx="261">
                  <c:v>28.80574</c:v>
                </c:pt>
                <c:pt idx="262">
                  <c:v>28.80574</c:v>
                </c:pt>
                <c:pt idx="263">
                  <c:v>#N/A</c:v>
                </c:pt>
                <c:pt idx="264">
                  <c:v>#N/A</c:v>
                </c:pt>
                <c:pt idx="265">
                  <c:v>#N/A</c:v>
                </c:pt>
                <c:pt idx="266">
                  <c:v>#N/A</c:v>
                </c:pt>
                <c:pt idx="267">
                  <c:v>#N/A</c:v>
                </c:pt>
                <c:pt idx="268">
                  <c:v>#N/A</c:v>
                </c:pt>
                <c:pt idx="269">
                  <c:v>51.644210000000001</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28.863810000000001</c:v>
                </c:pt>
                <c:pt idx="286">
                  <c:v>26.311990000000002</c:v>
                </c:pt>
                <c:pt idx="287">
                  <c:v>#N/A</c:v>
                </c:pt>
                <c:pt idx="288">
                  <c:v>#N/A</c:v>
                </c:pt>
                <c:pt idx="289">
                  <c:v>#N/A</c:v>
                </c:pt>
                <c:pt idx="290">
                  <c:v>37.722180000000002</c:v>
                </c:pt>
                <c:pt idx="291">
                  <c:v>#N/A</c:v>
                </c:pt>
                <c:pt idx="292">
                  <c:v>#N/A</c:v>
                </c:pt>
                <c:pt idx="293">
                  <c:v>#N/A</c:v>
                </c:pt>
                <c:pt idx="294">
                  <c:v>#N/A</c:v>
                </c:pt>
                <c:pt idx="295">
                  <c:v>25.064830000000001</c:v>
                </c:pt>
                <c:pt idx="296">
                  <c:v>28.715340000000001</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31.83079</c:v>
                </c:pt>
                <c:pt idx="313">
                  <c:v>31.83079</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44.28248</c:v>
                </c:pt>
                <c:pt idx="332">
                  <c:v>26.876000000000001</c:v>
                </c:pt>
                <c:pt idx="333">
                  <c:v>23.63128</c:v>
                </c:pt>
                <c:pt idx="334">
                  <c:v>#N/A</c:v>
                </c:pt>
                <c:pt idx="335">
                  <c:v>#N/A</c:v>
                </c:pt>
                <c:pt idx="336">
                  <c:v>#N/A</c:v>
                </c:pt>
                <c:pt idx="337">
                  <c:v>#N/A</c:v>
                </c:pt>
                <c:pt idx="338">
                  <c:v>#N/A</c:v>
                </c:pt>
                <c:pt idx="339">
                  <c:v>#N/A</c:v>
                </c:pt>
                <c:pt idx="340">
                  <c:v>#N/A</c:v>
                </c:pt>
                <c:pt idx="341">
                  <c:v>24.38382</c:v>
                </c:pt>
                <c:pt idx="342">
                  <c:v>#N/A</c:v>
                </c:pt>
                <c:pt idx="343">
                  <c:v>#N/A</c:v>
                </c:pt>
                <c:pt idx="344">
                  <c:v>#N/A</c:v>
                </c:pt>
                <c:pt idx="345">
                  <c:v>#N/A</c:v>
                </c:pt>
                <c:pt idx="346">
                  <c:v>#N/A</c:v>
                </c:pt>
                <c:pt idx="347">
                  <c:v>#N/A</c:v>
                </c:pt>
                <c:pt idx="348">
                  <c:v>22.980160000000001</c:v>
                </c:pt>
                <c:pt idx="349">
                  <c:v>#N/A</c:v>
                </c:pt>
                <c:pt idx="350">
                  <c:v>#N/A</c:v>
                </c:pt>
                <c:pt idx="351">
                  <c:v>#N/A</c:v>
                </c:pt>
                <c:pt idx="352">
                  <c:v>#N/A</c:v>
                </c:pt>
                <c:pt idx="353">
                  <c:v>27.152640000000002</c:v>
                </c:pt>
                <c:pt idx="354">
                  <c:v>#N/A</c:v>
                </c:pt>
                <c:pt idx="355">
                  <c:v>#N/A</c:v>
                </c:pt>
                <c:pt idx="356">
                  <c:v>#N/A</c:v>
                </c:pt>
                <c:pt idx="357">
                  <c:v>#N/A</c:v>
                </c:pt>
                <c:pt idx="358">
                  <c:v>#N/A</c:v>
                </c:pt>
                <c:pt idx="359">
                  <c:v>#N/A</c:v>
                </c:pt>
                <c:pt idx="360">
                  <c:v>#N/A</c:v>
                </c:pt>
                <c:pt idx="361">
                  <c:v>#N/A</c:v>
                </c:pt>
                <c:pt idx="362">
                  <c:v>21.69173</c:v>
                </c:pt>
                <c:pt idx="363">
                  <c:v>28.26268</c:v>
                </c:pt>
                <c:pt idx="364">
                  <c:v>#N/A</c:v>
                </c:pt>
                <c:pt idx="365">
                  <c:v>#N/A</c:v>
                </c:pt>
                <c:pt idx="366">
                  <c:v>#N/A</c:v>
                </c:pt>
                <c:pt idx="367">
                  <c:v>#N/A</c:v>
                </c:pt>
                <c:pt idx="368">
                  <c:v>#N/A</c:v>
                </c:pt>
                <c:pt idx="369">
                  <c:v>#N/A</c:v>
                </c:pt>
                <c:pt idx="370">
                  <c:v>#N/A</c:v>
                </c:pt>
                <c:pt idx="371">
                  <c:v>#N/A</c:v>
                </c:pt>
                <c:pt idx="372">
                  <c:v>#N/A</c:v>
                </c:pt>
                <c:pt idx="373">
                  <c:v>#N/A</c:v>
                </c:pt>
                <c:pt idx="374">
                  <c:v>#N/A</c:v>
                </c:pt>
                <c:pt idx="375">
                  <c:v>37.479309999999998</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22.419699999999999</c:v>
                </c:pt>
                <c:pt idx="389">
                  <c:v>#N/A</c:v>
                </c:pt>
                <c:pt idx="390">
                  <c:v>#N/A</c:v>
                </c:pt>
                <c:pt idx="391">
                  <c:v>#N/A</c:v>
                </c:pt>
                <c:pt idx="392">
                  <c:v>21.880960000000002</c:v>
                </c:pt>
                <c:pt idx="393">
                  <c:v>#N/A</c:v>
                </c:pt>
                <c:pt idx="394">
                  <c:v>#N/A</c:v>
                </c:pt>
                <c:pt idx="395">
                  <c:v>#N/A</c:v>
                </c:pt>
                <c:pt idx="396">
                  <c:v>22.956099999999999</c:v>
                </c:pt>
                <c:pt idx="397">
                  <c:v>24.21482</c:v>
                </c:pt>
                <c:pt idx="398">
                  <c:v>#N/A</c:v>
                </c:pt>
                <c:pt idx="399">
                  <c:v>#N/A</c:v>
                </c:pt>
                <c:pt idx="400">
                  <c:v>#N/A</c:v>
                </c:pt>
                <c:pt idx="401">
                  <c:v>#N/A</c:v>
                </c:pt>
                <c:pt idx="402">
                  <c:v>#N/A</c:v>
                </c:pt>
                <c:pt idx="403">
                  <c:v>21.880960000000002</c:v>
                </c:pt>
                <c:pt idx="404">
                  <c:v>#N/A</c:v>
                </c:pt>
                <c:pt idx="405">
                  <c:v>#N/A</c:v>
                </c:pt>
                <c:pt idx="406">
                  <c:v>25.349540000000001</c:v>
                </c:pt>
                <c:pt idx="407">
                  <c:v>#N/A</c:v>
                </c:pt>
                <c:pt idx="408">
                  <c:v>20.572520000000001</c:v>
                </c:pt>
                <c:pt idx="409">
                  <c:v>#N/A</c:v>
                </c:pt>
                <c:pt idx="410">
                  <c:v>#N/A</c:v>
                </c:pt>
                <c:pt idx="411">
                  <c:v>#N/A</c:v>
                </c:pt>
                <c:pt idx="412">
                  <c:v>#N/A</c:v>
                </c:pt>
                <c:pt idx="413">
                  <c:v>20.216259999999998</c:v>
                </c:pt>
                <c:pt idx="414">
                  <c:v>#N/A</c:v>
                </c:pt>
                <c:pt idx="415">
                  <c:v>#N/A</c:v>
                </c:pt>
                <c:pt idx="416">
                  <c:v>#N/A</c:v>
                </c:pt>
                <c:pt idx="417">
                  <c:v>#N/A</c:v>
                </c:pt>
                <c:pt idx="418">
                  <c:v>#N/A</c:v>
                </c:pt>
                <c:pt idx="419">
                  <c:v>#N/A</c:v>
                </c:pt>
                <c:pt idx="420">
                  <c:v>#N/A</c:v>
                </c:pt>
                <c:pt idx="421">
                  <c:v>30.778469999999999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38.342559999999999</c:v>
                </c:pt>
                <c:pt idx="447">
                  <c:v>#N/A</c:v>
                </c:pt>
                <c:pt idx="448">
                  <c:v>#N/A</c:v>
                </c:pt>
                <c:pt idx="449">
                  <c:v>#N/A</c:v>
                </c:pt>
                <c:pt idx="450">
                  <c:v>#N/A</c:v>
                </c:pt>
                <c:pt idx="451">
                  <c:v>#N/A</c:v>
                </c:pt>
                <c:pt idx="452">
                  <c:v>#N/A</c:v>
                </c:pt>
                <c:pt idx="453">
                  <c:v>#N/A</c:v>
                </c:pt>
                <c:pt idx="454">
                  <c:v>#N/A</c:v>
                </c:pt>
                <c:pt idx="455">
                  <c:v>28.276389999999999</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25.811779999999999</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31.012270000000001</c:v>
                </c:pt>
                <c:pt idx="498">
                  <c:v>#N/A</c:v>
                </c:pt>
                <c:pt idx="499">
                  <c:v>#N/A</c:v>
                </c:pt>
                <c:pt idx="500">
                  <c:v>#N/A</c:v>
                </c:pt>
                <c:pt idx="501">
                  <c:v>#N/A</c:v>
                </c:pt>
                <c:pt idx="502">
                  <c:v>46.274450000000002</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8-57DB-4FBF-BF2E-BD13FA45E72D}"/>
            </c:ext>
          </c:extLst>
        </c:ser>
        <c:ser>
          <c:idx val="7"/>
          <c:order val="8"/>
          <c:tx>
            <c:v> ISO-NE</c:v>
          </c:tx>
          <c:spPr>
            <a:pattFill prst="dkUpDiag">
              <a:fgClr>
                <a:schemeClr val="accent3">
                  <a:lumMod val="75000"/>
                </a:schemeClr>
              </a:fgClr>
              <a:bgClr>
                <a:schemeClr val="bg1"/>
              </a:bgClr>
            </a:pattFill>
            <a:ln w="6350">
              <a:solidFill>
                <a:schemeClr val="accent3">
                  <a:lumMod val="75000"/>
                </a:schemeClr>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only)'!$K$26:$K$623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110.68559999999999</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78.102930000000001</c:v>
                </c:pt>
                <c:pt idx="256">
                  <c:v>72.672079999999994</c:v>
                </c:pt>
                <c:pt idx="257">
                  <c:v>68.819320000000005</c:v>
                </c:pt>
                <c:pt idx="258">
                  <c:v>77.727909999999994</c:v>
                </c:pt>
                <c:pt idx="259">
                  <c:v>#N/A</c:v>
                </c:pt>
                <c:pt idx="260">
                  <c:v>#N/A</c:v>
                </c:pt>
                <c:pt idx="261">
                  <c:v>#N/A</c:v>
                </c:pt>
                <c:pt idx="262">
                  <c:v>#N/A</c:v>
                </c:pt>
                <c:pt idx="263">
                  <c:v>#N/A</c:v>
                </c:pt>
                <c:pt idx="264">
                  <c:v>#N/A</c:v>
                </c:pt>
                <c:pt idx="265">
                  <c:v>96.361699999999999</c:v>
                </c:pt>
                <c:pt idx="266">
                  <c:v>87.952089999999998</c:v>
                </c:pt>
                <c:pt idx="267">
                  <c:v>87.372190000000003</c:v>
                </c:pt>
                <c:pt idx="268">
                  <c:v>88.508089999999996</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45.04224</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44.655029999999996</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62.056919999999998</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9-57DB-4FBF-BF2E-BD13FA45E72D}"/>
            </c:ext>
          </c:extLst>
        </c:ser>
        <c:ser>
          <c:idx val="9"/>
          <c:order val="9"/>
          <c:tx>
            <c:v> Hawaii</c:v>
          </c:tx>
          <c:spPr>
            <a:noFill/>
            <a:ln w="6350">
              <a:solidFill>
                <a:schemeClr val="tx1"/>
              </a:solidFill>
              <a:prstDash val="dash"/>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only)'!$M$26:$M$623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222.3245</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169.9778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142.386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105.9198</c:v>
                </c:pt>
                <c:pt idx="246">
                  <c:v>96.922120000000007</c:v>
                </c:pt>
                <c:pt idx="247">
                  <c:v>#N/A</c:v>
                </c:pt>
                <c:pt idx="248">
                  <c:v>#N/A</c:v>
                </c:pt>
                <c:pt idx="249">
                  <c:v>#N/A</c:v>
                </c:pt>
                <c:pt idx="250">
                  <c:v>#N/A</c:v>
                </c:pt>
                <c:pt idx="251">
                  <c:v>102.04770000000001</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A-57DB-4FBF-BF2E-BD13FA45E72D}"/>
            </c:ext>
          </c:extLst>
        </c:ser>
        <c:dLbls>
          <c:showLegendKey val="0"/>
          <c:showVal val="0"/>
          <c:showCatName val="0"/>
          <c:showSerName val="0"/>
          <c:showPercent val="0"/>
          <c:showBubbleSize val="0"/>
        </c:dLbls>
        <c:bubbleScale val="60"/>
        <c:showNegBubbles val="0"/>
        <c:axId val="555884864"/>
        <c:axId val="555877024"/>
      </c:bubbleChart>
      <c:valAx>
        <c:axId val="555884864"/>
        <c:scaling>
          <c:orientation val="minMax"/>
          <c:max val="45900"/>
          <c:min val="39814"/>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solidFill>
                  <a:sysClr val="windowText" lastClr="000000"/>
                </a:solidFill>
              </a:defRPr>
            </a:pPr>
            <a:endParaRPr lang="en-US"/>
          </a:p>
        </c:txPr>
        <c:crossAx val="555877024"/>
        <c:crosses val="autoZero"/>
        <c:crossBetween val="midCat"/>
        <c:majorUnit val="366"/>
        <c:minorUnit val="366"/>
      </c:valAx>
      <c:valAx>
        <c:axId val="555877024"/>
        <c:scaling>
          <c:orientation val="minMax"/>
          <c:max val="2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84864"/>
        <c:crosses val="autoZero"/>
        <c:crossBetween val="midCat"/>
      </c:valAx>
      <c:spPr>
        <a:noFill/>
        <a:ln w="25400">
          <a:noFill/>
        </a:ln>
      </c:spPr>
    </c:plotArea>
    <c:legend>
      <c:legendPos val="r"/>
      <c:layout>
        <c:manualLayout>
          <c:xMode val="edge"/>
          <c:yMode val="edge"/>
          <c:x val="0.77207895720538766"/>
          <c:y val="1.6656011392509728E-2"/>
          <c:w val="0.22078208973878266"/>
          <c:h val="0.519126584968961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854268216472944"/>
          <c:h val="0.73389638795150602"/>
        </c:manualLayout>
      </c:layout>
      <c:bubbleChart>
        <c:varyColors val="0"/>
        <c:ser>
          <c:idx val="3"/>
          <c:order val="0"/>
          <c:tx>
            <c:v> CAISO</c:v>
          </c:tx>
          <c:spPr>
            <a:solidFill>
              <a:srgbClr val="DBEEF4"/>
            </a:solidFill>
            <a:ln w="6350">
              <a:solidFill>
                <a:schemeClr val="accent5"/>
              </a:solidFill>
              <a:prstDash val="solid"/>
            </a:ln>
          </c:spPr>
          <c:invertIfNegative val="1"/>
          <c:dPt>
            <c:idx val="205"/>
            <c:invertIfNegative val="1"/>
            <c:bubble3D val="0"/>
            <c:extLst>
              <c:ext xmlns:c16="http://schemas.microsoft.com/office/drawing/2014/chart" uri="{C3380CC4-5D6E-409C-BE32-E72D297353CC}">
                <c16:uniqueId val="{00000000-E4DE-4410-9C6A-D80EA8729642}"/>
              </c:ext>
            </c:extLst>
          </c:dPt>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only)'!$D$26:$D$623</c:f>
              <c:numCache>
                <c:formatCode>0.00</c:formatCode>
                <c:ptCount val="598"/>
                <c:pt idx="0">
                  <c:v>#N/A</c:v>
                </c:pt>
                <c:pt idx="1">
                  <c:v>253.185</c:v>
                </c:pt>
                <c:pt idx="2">
                  <c:v>170.7732</c:v>
                </c:pt>
                <c:pt idx="3">
                  <c:v>148.72739999999999</c:v>
                </c:pt>
                <c:pt idx="4">
                  <c:v>196.1542</c:v>
                </c:pt>
                <c:pt idx="5">
                  <c:v>#N/A</c:v>
                </c:pt>
                <c:pt idx="6">
                  <c:v>#N/A</c:v>
                </c:pt>
                <c:pt idx="7">
                  <c:v>#N/A</c:v>
                </c:pt>
                <c:pt idx="8">
                  <c:v>#N/A</c:v>
                </c:pt>
                <c:pt idx="9">
                  <c:v>165.8673</c:v>
                </c:pt>
                <c:pt idx="10">
                  <c:v>#N/A</c:v>
                </c:pt>
                <c:pt idx="11">
                  <c:v>#N/A</c:v>
                </c:pt>
                <c:pt idx="12">
                  <c:v>#N/A</c:v>
                </c:pt>
                <c:pt idx="13">
                  <c:v>194.36150000000001</c:v>
                </c:pt>
                <c:pt idx="14">
                  <c:v>164.4117</c:v>
                </c:pt>
                <c:pt idx="15">
                  <c:v>233.84549999999999</c:v>
                </c:pt>
                <c:pt idx="16">
                  <c:v>136.5907</c:v>
                </c:pt>
                <c:pt idx="17">
                  <c:v>#N/A</c:v>
                </c:pt>
                <c:pt idx="18">
                  <c:v>288.6225</c:v>
                </c:pt>
                <c:pt idx="19">
                  <c:v>288.6225</c:v>
                </c:pt>
                <c:pt idx="20">
                  <c:v>288.6225</c:v>
                </c:pt>
                <c:pt idx="21">
                  <c:v>186.7628</c:v>
                </c:pt>
                <c:pt idx="22">
                  <c:v>186.7628</c:v>
                </c:pt>
                <c:pt idx="23">
                  <c:v>190.6146</c:v>
                </c:pt>
                <c:pt idx="24">
                  <c:v>#N/A</c:v>
                </c:pt>
                <c:pt idx="25">
                  <c:v>160.95079999999999</c:v>
                </c:pt>
                <c:pt idx="26">
                  <c:v>153.7062</c:v>
                </c:pt>
                <c:pt idx="27">
                  <c:v>#N/A</c:v>
                </c:pt>
                <c:pt idx="28">
                  <c:v>160.41849999999999</c:v>
                </c:pt>
                <c:pt idx="29">
                  <c:v>#N/A</c:v>
                </c:pt>
                <c:pt idx="30">
                  <c:v>151.64400000000001</c:v>
                </c:pt>
                <c:pt idx="31">
                  <c:v>181.37799999999999</c:v>
                </c:pt>
                <c:pt idx="32">
                  <c:v>#N/A</c:v>
                </c:pt>
                <c:pt idx="33">
                  <c:v>#N/A</c:v>
                </c:pt>
                <c:pt idx="34">
                  <c:v>#N/A</c:v>
                </c:pt>
                <c:pt idx="35">
                  <c:v>#N/A</c:v>
                </c:pt>
                <c:pt idx="36">
                  <c:v>#N/A</c:v>
                </c:pt>
                <c:pt idx="37">
                  <c:v>#N/A</c:v>
                </c:pt>
                <c:pt idx="38">
                  <c:v>179.36099999999999</c:v>
                </c:pt>
                <c:pt idx="39">
                  <c:v>146.7706</c:v>
                </c:pt>
                <c:pt idx="40">
                  <c:v>#N/A</c:v>
                </c:pt>
                <c:pt idx="41">
                  <c:v>#N/A</c:v>
                </c:pt>
                <c:pt idx="42">
                  <c:v>#N/A</c:v>
                </c:pt>
                <c:pt idx="43">
                  <c:v>146.49969999999999</c:v>
                </c:pt>
                <c:pt idx="44">
                  <c:v>148.4384</c:v>
                </c:pt>
                <c:pt idx="45">
                  <c:v>91.023870000000002</c:v>
                </c:pt>
                <c:pt idx="46">
                  <c:v>88.178550000000001</c:v>
                </c:pt>
                <c:pt idx="47">
                  <c:v>#N/A</c:v>
                </c:pt>
                <c:pt idx="48">
                  <c:v>#N/A</c:v>
                </c:pt>
                <c:pt idx="49">
                  <c:v>151.0085</c:v>
                </c:pt>
                <c:pt idx="50">
                  <c:v>128.72130000000001</c:v>
                </c:pt>
                <c:pt idx="51">
                  <c:v>169.06120000000001</c:v>
                </c:pt>
                <c:pt idx="52">
                  <c:v>129.00989999999999</c:v>
                </c:pt>
                <c:pt idx="53">
                  <c:v>145.2841</c:v>
                </c:pt>
                <c:pt idx="54">
                  <c:v>152.5566</c:v>
                </c:pt>
                <c:pt idx="55">
                  <c:v>#N/A</c:v>
                </c:pt>
                <c:pt idx="56">
                  <c:v>#N/A</c:v>
                </c:pt>
                <c:pt idx="57">
                  <c:v>#N/A</c:v>
                </c:pt>
                <c:pt idx="58">
                  <c:v>105.9911</c:v>
                </c:pt>
                <c:pt idx="59">
                  <c:v>134.7722</c:v>
                </c:pt>
                <c:pt idx="60">
                  <c:v>#N/A</c:v>
                </c:pt>
                <c:pt idx="61">
                  <c:v>120.9076</c:v>
                </c:pt>
                <c:pt idx="62">
                  <c:v>140.55179999999999</c:v>
                </c:pt>
                <c:pt idx="63">
                  <c:v>113.16549999999999</c:v>
                </c:pt>
                <c:pt idx="64">
                  <c:v>#N/A</c:v>
                </c:pt>
                <c:pt idx="65">
                  <c:v>133.11109999999999</c:v>
                </c:pt>
                <c:pt idx="66">
                  <c:v>96.308509999999998</c:v>
                </c:pt>
                <c:pt idx="67">
                  <c:v>#N/A</c:v>
                </c:pt>
                <c:pt idx="68">
                  <c:v>#N/A</c:v>
                </c:pt>
                <c:pt idx="69">
                  <c:v>#N/A</c:v>
                </c:pt>
                <c:pt idx="70">
                  <c:v>#N/A</c:v>
                </c:pt>
                <c:pt idx="71">
                  <c:v>#N/A</c:v>
                </c:pt>
                <c:pt idx="72">
                  <c:v>#N/A</c:v>
                </c:pt>
                <c:pt idx="73">
                  <c:v>#N/A</c:v>
                </c:pt>
                <c:pt idx="74">
                  <c:v>#N/A</c:v>
                </c:pt>
                <c:pt idx="75">
                  <c:v>99.162980000000005</c:v>
                </c:pt>
                <c:pt idx="76">
                  <c:v>91.169700000000006</c:v>
                </c:pt>
                <c:pt idx="77">
                  <c:v>103.0414</c:v>
                </c:pt>
                <c:pt idx="78">
                  <c:v>109.3947</c:v>
                </c:pt>
                <c:pt idx="79">
                  <c:v>104.376</c:v>
                </c:pt>
                <c:pt idx="80">
                  <c:v>106.2157</c:v>
                </c:pt>
                <c:pt idx="81">
                  <c:v>103.8522</c:v>
                </c:pt>
                <c:pt idx="82">
                  <c:v>100.765</c:v>
                </c:pt>
                <c:pt idx="83">
                  <c:v>#N/A</c:v>
                </c:pt>
                <c:pt idx="84">
                  <c:v>97.995570000000001</c:v>
                </c:pt>
                <c:pt idx="85">
                  <c:v>117.2443</c:v>
                </c:pt>
                <c:pt idx="86">
                  <c:v>101.2916</c:v>
                </c:pt>
                <c:pt idx="87">
                  <c:v>#N/A</c:v>
                </c:pt>
                <c:pt idx="88">
                  <c:v>79.525750000000002</c:v>
                </c:pt>
                <c:pt idx="89">
                  <c:v>91.358900000000006</c:v>
                </c:pt>
                <c:pt idx="90">
                  <c:v>#N/A</c:v>
                </c:pt>
                <c:pt idx="91">
                  <c:v>#N/A</c:v>
                </c:pt>
                <c:pt idx="92">
                  <c:v>#N/A</c:v>
                </c:pt>
                <c:pt idx="93">
                  <c:v>89.864360000000005</c:v>
                </c:pt>
                <c:pt idx="94">
                  <c:v>102.5528</c:v>
                </c:pt>
                <c:pt idx="95">
                  <c:v>100.9776</c:v>
                </c:pt>
                <c:pt idx="96">
                  <c:v>85.040279999999996</c:v>
                </c:pt>
                <c:pt idx="97">
                  <c:v>97.62021</c:v>
                </c:pt>
                <c:pt idx="98">
                  <c:v>71.775220000000004</c:v>
                </c:pt>
                <c:pt idx="99">
                  <c:v>64.230879999999999</c:v>
                </c:pt>
                <c:pt idx="100">
                  <c:v>#N/A</c:v>
                </c:pt>
                <c:pt idx="101">
                  <c:v>#N/A</c:v>
                </c:pt>
                <c:pt idx="102">
                  <c:v>#N/A</c:v>
                </c:pt>
                <c:pt idx="103">
                  <c:v>#N/A</c:v>
                </c:pt>
                <c:pt idx="104">
                  <c:v>64.016779999999997</c:v>
                </c:pt>
                <c:pt idx="105">
                  <c:v>68.671189999999996</c:v>
                </c:pt>
                <c:pt idx="106">
                  <c:v>94.401660000000007</c:v>
                </c:pt>
                <c:pt idx="107">
                  <c:v>94.401660000000007</c:v>
                </c:pt>
                <c:pt idx="108">
                  <c:v>74.02834</c:v>
                </c:pt>
                <c:pt idx="109">
                  <c:v>#N/A</c:v>
                </c:pt>
                <c:pt idx="110">
                  <c:v>70.709819999999993</c:v>
                </c:pt>
                <c:pt idx="111">
                  <c:v>73.400019999999998</c:v>
                </c:pt>
                <c:pt idx="112">
                  <c:v>70.967889999999997</c:v>
                </c:pt>
                <c:pt idx="113">
                  <c:v>90.490679999999998</c:v>
                </c:pt>
                <c:pt idx="114">
                  <c:v>#N/A</c:v>
                </c:pt>
                <c:pt idx="115">
                  <c:v>61.352849999999997</c:v>
                </c:pt>
                <c:pt idx="116">
                  <c:v>76.336870000000005</c:v>
                </c:pt>
                <c:pt idx="117">
                  <c:v>#N/A</c:v>
                </c:pt>
                <c:pt idx="118">
                  <c:v>69.728939999999994</c:v>
                </c:pt>
                <c:pt idx="119">
                  <c:v>64.590900000000005</c:v>
                </c:pt>
                <c:pt idx="120">
                  <c:v>#N/A</c:v>
                </c:pt>
                <c:pt idx="121">
                  <c:v>#N/A</c:v>
                </c:pt>
                <c:pt idx="122">
                  <c:v>#N/A</c:v>
                </c:pt>
                <c:pt idx="123">
                  <c:v>#N/A</c:v>
                </c:pt>
                <c:pt idx="124">
                  <c:v>63.011870000000002</c:v>
                </c:pt>
                <c:pt idx="125">
                  <c:v>61.904220000000002</c:v>
                </c:pt>
                <c:pt idx="126">
                  <c:v>63.228009999999998</c:v>
                </c:pt>
                <c:pt idx="127">
                  <c:v>#N/A</c:v>
                </c:pt>
                <c:pt idx="128">
                  <c:v>#N/A</c:v>
                </c:pt>
                <c:pt idx="129">
                  <c:v>49.833100000000002</c:v>
                </c:pt>
                <c:pt idx="130">
                  <c:v>#N/A</c:v>
                </c:pt>
                <c:pt idx="131">
                  <c:v>#N/A</c:v>
                </c:pt>
                <c:pt idx="132">
                  <c:v>54.930250000000001</c:v>
                </c:pt>
                <c:pt idx="133">
                  <c:v>#N/A</c:v>
                </c:pt>
                <c:pt idx="134">
                  <c:v>#N/A</c:v>
                </c:pt>
                <c:pt idx="135">
                  <c:v>66.104730000000004</c:v>
                </c:pt>
                <c:pt idx="136">
                  <c:v>#N/A</c:v>
                </c:pt>
                <c:pt idx="137">
                  <c:v>#N/A</c:v>
                </c:pt>
                <c:pt idx="138">
                  <c:v>#N/A</c:v>
                </c:pt>
                <c:pt idx="139">
                  <c:v>#N/A</c:v>
                </c:pt>
                <c:pt idx="140">
                  <c:v>#N/A</c:v>
                </c:pt>
                <c:pt idx="141">
                  <c:v>#N/A</c:v>
                </c:pt>
                <c:pt idx="142">
                  <c:v>62.603760000000001</c:v>
                </c:pt>
                <c:pt idx="143">
                  <c:v>67.968680000000006</c:v>
                </c:pt>
                <c:pt idx="144">
                  <c:v>70.864310000000003</c:v>
                </c:pt>
                <c:pt idx="145">
                  <c:v>62.437330000000003</c:v>
                </c:pt>
                <c:pt idx="146">
                  <c:v>62.437330000000003</c:v>
                </c:pt>
                <c:pt idx="147">
                  <c:v>62.437330000000003</c:v>
                </c:pt>
                <c:pt idx="148">
                  <c:v>62.437330000000003</c:v>
                </c:pt>
                <c:pt idx="149">
                  <c:v>54.448970000000003</c:v>
                </c:pt>
                <c:pt idx="150">
                  <c:v>77.220070000000007</c:v>
                </c:pt>
                <c:pt idx="151">
                  <c:v>74.889110000000002</c:v>
                </c:pt>
                <c:pt idx="152">
                  <c:v>74.907759999999996</c:v>
                </c:pt>
                <c:pt idx="153">
                  <c:v>#N/A</c:v>
                </c:pt>
                <c:pt idx="154">
                  <c:v>#N/A</c:v>
                </c:pt>
                <c:pt idx="155">
                  <c:v>#N/A</c:v>
                </c:pt>
                <c:pt idx="156">
                  <c:v>#N/A</c:v>
                </c:pt>
                <c:pt idx="157">
                  <c:v>#N/A</c:v>
                </c:pt>
                <c:pt idx="158">
                  <c:v>67.491600000000005</c:v>
                </c:pt>
                <c:pt idx="159">
                  <c:v>#N/A</c:v>
                </c:pt>
                <c:pt idx="160">
                  <c:v>#N/A</c:v>
                </c:pt>
                <c:pt idx="161">
                  <c:v>#N/A</c:v>
                </c:pt>
                <c:pt idx="162">
                  <c:v>#N/A</c:v>
                </c:pt>
                <c:pt idx="163">
                  <c:v>#N/A</c:v>
                </c:pt>
                <c:pt idx="164">
                  <c:v>#N/A</c:v>
                </c:pt>
                <c:pt idx="165">
                  <c:v>91.995410000000007</c:v>
                </c:pt>
                <c:pt idx="166">
                  <c:v>74.560270000000003</c:v>
                </c:pt>
                <c:pt idx="167">
                  <c:v>#N/A</c:v>
                </c:pt>
                <c:pt idx="168">
                  <c:v>#N/A</c:v>
                </c:pt>
                <c:pt idx="169">
                  <c:v>49.236190000000001</c:v>
                </c:pt>
                <c:pt idx="170">
                  <c:v>68.54889</c:v>
                </c:pt>
                <c:pt idx="171">
                  <c:v>58.198650000000001</c:v>
                </c:pt>
                <c:pt idx="172">
                  <c:v>#N/A</c:v>
                </c:pt>
                <c:pt idx="173">
                  <c:v>#N/A</c:v>
                </c:pt>
                <c:pt idx="174">
                  <c:v>#N/A</c:v>
                </c:pt>
                <c:pt idx="175">
                  <c:v>#N/A</c:v>
                </c:pt>
                <c:pt idx="176">
                  <c:v>#N/A</c:v>
                </c:pt>
                <c:pt idx="177">
                  <c:v>#N/A</c:v>
                </c:pt>
                <c:pt idx="178">
                  <c:v>#N/A</c:v>
                </c:pt>
                <c:pt idx="179">
                  <c:v>#N/A</c:v>
                </c:pt>
                <c:pt idx="180">
                  <c:v>#N/A</c:v>
                </c:pt>
                <c:pt idx="181">
                  <c:v>60.177950000000003</c:v>
                </c:pt>
                <c:pt idx="182">
                  <c:v>#N/A</c:v>
                </c:pt>
                <c:pt idx="183">
                  <c:v>#N/A</c:v>
                </c:pt>
                <c:pt idx="184">
                  <c:v>#N/A</c:v>
                </c:pt>
                <c:pt idx="185">
                  <c:v>#N/A</c:v>
                </c:pt>
                <c:pt idx="186">
                  <c:v>57.187089999999998</c:v>
                </c:pt>
                <c:pt idx="187">
                  <c:v>53.111919999999998</c:v>
                </c:pt>
                <c:pt idx="188">
                  <c:v>53.541139999999999</c:v>
                </c:pt>
                <c:pt idx="189">
                  <c:v>#N/A</c:v>
                </c:pt>
                <c:pt idx="190">
                  <c:v>#N/A</c:v>
                </c:pt>
                <c:pt idx="191">
                  <c:v>#N/A</c:v>
                </c:pt>
                <c:pt idx="192">
                  <c:v>54.987250000000003</c:v>
                </c:pt>
                <c:pt idx="193">
                  <c:v>#N/A</c:v>
                </c:pt>
                <c:pt idx="194">
                  <c:v>#N/A</c:v>
                </c:pt>
                <c:pt idx="195">
                  <c:v>#N/A</c:v>
                </c:pt>
                <c:pt idx="196">
                  <c:v>#N/A</c:v>
                </c:pt>
                <c:pt idx="197">
                  <c:v>#N/A</c:v>
                </c:pt>
                <c:pt idx="198">
                  <c:v>#N/A</c:v>
                </c:pt>
                <c:pt idx="199">
                  <c:v>#N/A</c:v>
                </c:pt>
                <c:pt idx="200">
                  <c:v>#N/A</c:v>
                </c:pt>
                <c:pt idx="201">
                  <c:v>#N/A</c:v>
                </c:pt>
                <c:pt idx="202">
                  <c:v>#N/A</c:v>
                </c:pt>
                <c:pt idx="203">
                  <c:v>53.747320000000002</c:v>
                </c:pt>
                <c:pt idx="204">
                  <c:v>46.387120000000003</c:v>
                </c:pt>
                <c:pt idx="205">
                  <c:v>42.158630000000002</c:v>
                </c:pt>
                <c:pt idx="206">
                  <c:v>47.203949999999999</c:v>
                </c:pt>
                <c:pt idx="207">
                  <c:v>56.487180000000002</c:v>
                </c:pt>
                <c:pt idx="208">
                  <c:v>48.897559999999999</c:v>
                </c:pt>
                <c:pt idx="209">
                  <c:v>#N/A</c:v>
                </c:pt>
                <c:pt idx="210">
                  <c:v>#N/A</c:v>
                </c:pt>
                <c:pt idx="211">
                  <c:v>#N/A</c:v>
                </c:pt>
                <c:pt idx="212">
                  <c:v>#N/A</c:v>
                </c:pt>
                <c:pt idx="213">
                  <c:v>#N/A</c:v>
                </c:pt>
                <c:pt idx="214">
                  <c:v>72.895920000000004</c:v>
                </c:pt>
                <c:pt idx="215">
                  <c:v>57.433239999999998</c:v>
                </c:pt>
                <c:pt idx="216">
                  <c:v>57.416200000000003</c:v>
                </c:pt>
                <c:pt idx="217">
                  <c:v>57.509059999999998</c:v>
                </c:pt>
                <c:pt idx="218">
                  <c:v>55.477260000000001</c:v>
                </c:pt>
                <c:pt idx="219">
                  <c:v>30.694579999999998</c:v>
                </c:pt>
                <c:pt idx="220">
                  <c:v>#N/A</c:v>
                </c:pt>
                <c:pt idx="221">
                  <c:v>#N/A</c:v>
                </c:pt>
                <c:pt idx="222">
                  <c:v>#N/A</c:v>
                </c:pt>
                <c:pt idx="223">
                  <c:v>34.00421</c:v>
                </c:pt>
                <c:pt idx="224">
                  <c:v>45.011069999999997</c:v>
                </c:pt>
                <c:pt idx="225">
                  <c:v>#N/A</c:v>
                </c:pt>
                <c:pt idx="226">
                  <c:v>#N/A</c:v>
                </c:pt>
                <c:pt idx="227">
                  <c:v>#N/A</c:v>
                </c:pt>
                <c:pt idx="228">
                  <c:v>45.602960000000003</c:v>
                </c:pt>
                <c:pt idx="229">
                  <c:v>#N/A</c:v>
                </c:pt>
                <c:pt idx="230">
                  <c:v>#N/A</c:v>
                </c:pt>
                <c:pt idx="231">
                  <c:v>39.110019999999999</c:v>
                </c:pt>
                <c:pt idx="232">
                  <c:v>39.110019999999999</c:v>
                </c:pt>
                <c:pt idx="233">
                  <c:v>39.110019999999999</c:v>
                </c:pt>
                <c:pt idx="234">
                  <c:v>39.110019999999999</c:v>
                </c:pt>
                <c:pt idx="235">
                  <c:v>41.828409999999998</c:v>
                </c:pt>
                <c:pt idx="236">
                  <c:v>#N/A</c:v>
                </c:pt>
                <c:pt idx="237">
                  <c:v>36.648870000000002</c:v>
                </c:pt>
                <c:pt idx="238">
                  <c:v>30.88062</c:v>
                </c:pt>
                <c:pt idx="239">
                  <c:v>#N/A</c:v>
                </c:pt>
                <c:pt idx="240">
                  <c:v>#N/A</c:v>
                </c:pt>
                <c:pt idx="241">
                  <c:v>#N/A</c:v>
                </c:pt>
                <c:pt idx="242">
                  <c:v>#N/A</c:v>
                </c:pt>
                <c:pt idx="243">
                  <c:v>#N/A</c:v>
                </c:pt>
                <c:pt idx="244">
                  <c:v>#N/A</c:v>
                </c:pt>
                <c:pt idx="245">
                  <c:v>#N/A</c:v>
                </c:pt>
                <c:pt idx="246">
                  <c:v>#N/A</c:v>
                </c:pt>
                <c:pt idx="247">
                  <c:v>#N/A</c:v>
                </c:pt>
                <c:pt idx="248">
                  <c:v>42.55415</c:v>
                </c:pt>
                <c:pt idx="249">
                  <c:v>#N/A</c:v>
                </c:pt>
                <c:pt idx="250">
                  <c:v>34.909140000000001</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28.83352</c:v>
                </c:pt>
                <c:pt idx="271">
                  <c:v>#N/A</c:v>
                </c:pt>
                <c:pt idx="272">
                  <c:v>#N/A</c:v>
                </c:pt>
                <c:pt idx="273">
                  <c:v>52.438339999999997</c:v>
                </c:pt>
                <c:pt idx="274">
                  <c:v>29.870380000000001</c:v>
                </c:pt>
                <c:pt idx="275">
                  <c:v>35.306910000000002</c:v>
                </c:pt>
                <c:pt idx="276">
                  <c:v>35.306910000000002</c:v>
                </c:pt>
                <c:pt idx="277">
                  <c:v>35.306910000000002</c:v>
                </c:pt>
                <c:pt idx="278">
                  <c:v>31.777660000000001</c:v>
                </c:pt>
                <c:pt idx="279">
                  <c:v>30.63053</c:v>
                </c:pt>
                <c:pt idx="280">
                  <c:v>30.075569999999999</c:v>
                </c:pt>
                <c:pt idx="281">
                  <c:v>#N/A</c:v>
                </c:pt>
                <c:pt idx="282">
                  <c:v>#N/A</c:v>
                </c:pt>
                <c:pt idx="283">
                  <c:v>#N/A</c:v>
                </c:pt>
                <c:pt idx="284">
                  <c:v>32.149470000000001</c:v>
                </c:pt>
                <c:pt idx="285">
                  <c:v>#N/A</c:v>
                </c:pt>
                <c:pt idx="286">
                  <c:v>#N/A</c:v>
                </c:pt>
                <c:pt idx="287">
                  <c:v>32.149470000000001</c:v>
                </c:pt>
                <c:pt idx="288">
                  <c:v>20.75751</c:v>
                </c:pt>
                <c:pt idx="289">
                  <c:v>#N/A</c:v>
                </c:pt>
                <c:pt idx="290">
                  <c:v>#N/A</c:v>
                </c:pt>
                <c:pt idx="291">
                  <c:v>#N/A</c:v>
                </c:pt>
                <c:pt idx="292">
                  <c:v>#N/A</c:v>
                </c:pt>
                <c:pt idx="293">
                  <c:v>#N/A</c:v>
                </c:pt>
                <c:pt idx="294">
                  <c:v>#N/A</c:v>
                </c:pt>
                <c:pt idx="295">
                  <c:v>#N/A</c:v>
                </c:pt>
                <c:pt idx="296">
                  <c:v>#N/A</c:v>
                </c:pt>
                <c:pt idx="297">
                  <c:v>#N/A</c:v>
                </c:pt>
                <c:pt idx="298">
                  <c:v>#N/A</c:v>
                </c:pt>
                <c:pt idx="299">
                  <c:v>49.228679999999997</c:v>
                </c:pt>
                <c:pt idx="300">
                  <c:v>#N/A</c:v>
                </c:pt>
                <c:pt idx="301">
                  <c:v>#N/A</c:v>
                </c:pt>
                <c:pt idx="302">
                  <c:v>#N/A</c:v>
                </c:pt>
                <c:pt idx="303">
                  <c:v>#N/A</c:v>
                </c:pt>
                <c:pt idx="304">
                  <c:v>#N/A</c:v>
                </c:pt>
                <c:pt idx="305">
                  <c:v>#N/A</c:v>
                </c:pt>
                <c:pt idx="306">
                  <c:v>#N/A</c:v>
                </c:pt>
                <c:pt idx="307">
                  <c:v>#N/A</c:v>
                </c:pt>
                <c:pt idx="308">
                  <c:v>#N/A</c:v>
                </c:pt>
                <c:pt idx="309">
                  <c:v>#N/A</c:v>
                </c:pt>
                <c:pt idx="310">
                  <c:v>#N/A</c:v>
                </c:pt>
                <c:pt idx="311">
                  <c:v>32.596730000000001</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23.83005</c:v>
                </c:pt>
                <c:pt idx="331">
                  <c:v>#N/A</c:v>
                </c:pt>
                <c:pt idx="332">
                  <c:v>#N/A</c:v>
                </c:pt>
                <c:pt idx="333">
                  <c:v>#N/A</c:v>
                </c:pt>
                <c:pt idx="334">
                  <c:v>#N/A</c:v>
                </c:pt>
                <c:pt idx="335">
                  <c:v>#N/A</c:v>
                </c:pt>
                <c:pt idx="336">
                  <c:v>#N/A</c:v>
                </c:pt>
                <c:pt idx="337">
                  <c:v>#N/A</c:v>
                </c:pt>
                <c:pt idx="338">
                  <c:v>#N/A</c:v>
                </c:pt>
                <c:pt idx="339">
                  <c:v>#N/A</c:v>
                </c:pt>
                <c:pt idx="340">
                  <c:v>#N/A</c:v>
                </c:pt>
                <c:pt idx="341">
                  <c:v>#N/A</c:v>
                </c:pt>
                <c:pt idx="342">
                  <c:v>29.311430000000001</c:v>
                </c:pt>
                <c:pt idx="343">
                  <c:v>#N/A</c:v>
                </c:pt>
                <c:pt idx="344">
                  <c:v>#N/A</c:v>
                </c:pt>
                <c:pt idx="345">
                  <c:v>#N/A</c:v>
                </c:pt>
                <c:pt idx="346">
                  <c:v>#N/A</c:v>
                </c:pt>
                <c:pt idx="347">
                  <c:v>#N/A</c:v>
                </c:pt>
                <c:pt idx="348">
                  <c:v>#N/A</c:v>
                </c:pt>
                <c:pt idx="349">
                  <c:v>#N/A</c:v>
                </c:pt>
                <c:pt idx="350">
                  <c:v>#N/A</c:v>
                </c:pt>
                <c:pt idx="351">
                  <c:v>25.764710000000001</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27.702950000000001</c:v>
                </c:pt>
                <c:pt idx="365">
                  <c:v>#N/A</c:v>
                </c:pt>
                <c:pt idx="366">
                  <c:v>22.561630000000001</c:v>
                </c:pt>
                <c:pt idx="367">
                  <c:v>#N/A</c:v>
                </c:pt>
                <c:pt idx="368">
                  <c:v>#N/A</c:v>
                </c:pt>
                <c:pt idx="369">
                  <c:v>19.55545</c:v>
                </c:pt>
                <c:pt idx="370">
                  <c:v>#N/A</c:v>
                </c:pt>
                <c:pt idx="371">
                  <c:v>#N/A</c:v>
                </c:pt>
                <c:pt idx="372">
                  <c:v>23.1435</c:v>
                </c:pt>
                <c:pt idx="373">
                  <c:v>15.905469999999999</c:v>
                </c:pt>
                <c:pt idx="374">
                  <c:v>#N/A</c:v>
                </c:pt>
                <c:pt idx="375">
                  <c:v>#N/A</c:v>
                </c:pt>
                <c:pt idx="376">
                  <c:v>26.774889999999999</c:v>
                </c:pt>
                <c:pt idx="377">
                  <c:v>#N/A</c:v>
                </c:pt>
                <c:pt idx="378">
                  <c:v>27.415559999999999</c:v>
                </c:pt>
                <c:pt idx="379">
                  <c:v>#N/A</c:v>
                </c:pt>
                <c:pt idx="380">
                  <c:v>19.55545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24.06906</c:v>
                </c:pt>
                <c:pt idx="394">
                  <c:v>#N/A</c:v>
                </c:pt>
                <c:pt idx="395">
                  <c:v>#N/A</c:v>
                </c:pt>
                <c:pt idx="396">
                  <c:v>#N/A</c:v>
                </c:pt>
                <c:pt idx="397">
                  <c:v>#N/A</c:v>
                </c:pt>
                <c:pt idx="398">
                  <c:v>24.994399999999999</c:v>
                </c:pt>
                <c:pt idx="399">
                  <c:v>#N/A</c:v>
                </c:pt>
                <c:pt idx="400">
                  <c:v>#N/A</c:v>
                </c:pt>
                <c:pt idx="401">
                  <c:v>24.066849999999999</c:v>
                </c:pt>
                <c:pt idx="402">
                  <c:v>#N/A</c:v>
                </c:pt>
                <c:pt idx="403">
                  <c:v>#N/A</c:v>
                </c:pt>
                <c:pt idx="404">
                  <c:v>#N/A</c:v>
                </c:pt>
                <c:pt idx="405">
                  <c:v>#N/A</c:v>
                </c:pt>
                <c:pt idx="406">
                  <c:v>#N/A</c:v>
                </c:pt>
                <c:pt idx="407">
                  <c:v>26.919360000000001</c:v>
                </c:pt>
                <c:pt idx="408">
                  <c:v>#N/A</c:v>
                </c:pt>
                <c:pt idx="409">
                  <c:v>31.904810000000001</c:v>
                </c:pt>
                <c:pt idx="410">
                  <c:v>24.614879999999999</c:v>
                </c:pt>
                <c:pt idx="411">
                  <c:v>#N/A</c:v>
                </c:pt>
                <c:pt idx="412">
                  <c:v>25.51211</c:v>
                </c:pt>
                <c:pt idx="413">
                  <c:v>#N/A</c:v>
                </c:pt>
                <c:pt idx="414">
                  <c:v>#N/A</c:v>
                </c:pt>
                <c:pt idx="415">
                  <c:v>#N/A</c:v>
                </c:pt>
                <c:pt idx="416">
                  <c:v>#N/A</c:v>
                </c:pt>
                <c:pt idx="417">
                  <c:v>#N/A</c:v>
                </c:pt>
                <c:pt idx="418">
                  <c:v>23.503240000000002</c:v>
                </c:pt>
                <c:pt idx="419">
                  <c:v>22.339749999999999</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24.237300000000001</c:v>
                </c:pt>
                <c:pt idx="433">
                  <c:v>25.319769999999998</c:v>
                </c:pt>
                <c:pt idx="434">
                  <c:v>#N/A</c:v>
                </c:pt>
                <c:pt idx="435">
                  <c:v>#N/A</c:v>
                </c:pt>
                <c:pt idx="436">
                  <c:v>#N/A</c:v>
                </c:pt>
                <c:pt idx="437">
                  <c:v>22.559750000000001</c:v>
                </c:pt>
                <c:pt idx="438">
                  <c:v>#N/A</c:v>
                </c:pt>
                <c:pt idx="439">
                  <c:v>#N/A</c:v>
                </c:pt>
                <c:pt idx="440">
                  <c:v>18.321079999999998</c:v>
                </c:pt>
                <c:pt idx="441">
                  <c:v>23.341139999999999</c:v>
                </c:pt>
                <c:pt idx="442">
                  <c:v>27.455310000000001</c:v>
                </c:pt>
                <c:pt idx="443">
                  <c:v>#N/A</c:v>
                </c:pt>
                <c:pt idx="444">
                  <c:v>#N/A</c:v>
                </c:pt>
                <c:pt idx="445">
                  <c:v>62.054310000000001</c:v>
                </c:pt>
                <c:pt idx="446">
                  <c:v>#N/A</c:v>
                </c:pt>
                <c:pt idx="447">
                  <c:v>#N/A</c:v>
                </c:pt>
                <c:pt idx="448">
                  <c:v>27.563179999999999</c:v>
                </c:pt>
                <c:pt idx="449">
                  <c:v>#N/A</c:v>
                </c:pt>
                <c:pt idx="450">
                  <c:v>22.230219999999999</c:v>
                </c:pt>
                <c:pt idx="451">
                  <c:v>#N/A</c:v>
                </c:pt>
                <c:pt idx="452">
                  <c:v>#N/A</c:v>
                </c:pt>
                <c:pt idx="453">
                  <c:v>#N/A</c:v>
                </c:pt>
                <c:pt idx="454">
                  <c:v>21.648589999999999</c:v>
                </c:pt>
                <c:pt idx="455">
                  <c:v>#N/A</c:v>
                </c:pt>
                <c:pt idx="456">
                  <c:v>#N/A</c:v>
                </c:pt>
                <c:pt idx="457">
                  <c:v>#N/A</c:v>
                </c:pt>
                <c:pt idx="458">
                  <c:v>#N/A</c:v>
                </c:pt>
                <c:pt idx="459">
                  <c:v>29.64039</c:v>
                </c:pt>
                <c:pt idx="460">
                  <c:v>#N/A</c:v>
                </c:pt>
                <c:pt idx="461">
                  <c:v>#N/A</c:v>
                </c:pt>
                <c:pt idx="462">
                  <c:v>22.474319999999999</c:v>
                </c:pt>
                <c:pt idx="463">
                  <c:v>#N/A</c:v>
                </c:pt>
                <c:pt idx="464">
                  <c:v>#N/A</c:v>
                </c:pt>
                <c:pt idx="465">
                  <c:v>18.31804</c:v>
                </c:pt>
                <c:pt idx="466">
                  <c:v>18.089300000000001</c:v>
                </c:pt>
                <c:pt idx="467">
                  <c:v>#N/A</c:v>
                </c:pt>
                <c:pt idx="468">
                  <c:v>#N/A</c:v>
                </c:pt>
                <c:pt idx="469">
                  <c:v>#N/A</c:v>
                </c:pt>
                <c:pt idx="470">
                  <c:v>#N/A</c:v>
                </c:pt>
                <c:pt idx="471">
                  <c:v>#N/A</c:v>
                </c:pt>
                <c:pt idx="472">
                  <c:v>#N/A</c:v>
                </c:pt>
                <c:pt idx="473">
                  <c:v>24.44453</c:v>
                </c:pt>
                <c:pt idx="474">
                  <c:v>#N/A</c:v>
                </c:pt>
                <c:pt idx="475">
                  <c:v>#N/A</c:v>
                </c:pt>
                <c:pt idx="476">
                  <c:v>#N/A</c:v>
                </c:pt>
                <c:pt idx="477">
                  <c:v>#N/A</c:v>
                </c:pt>
                <c:pt idx="478">
                  <c:v>27.32742</c:v>
                </c:pt>
                <c:pt idx="479">
                  <c:v>#N/A</c:v>
                </c:pt>
                <c:pt idx="480">
                  <c:v>#N/A</c:v>
                </c:pt>
                <c:pt idx="481">
                  <c:v>#N/A</c:v>
                </c:pt>
                <c:pt idx="482">
                  <c:v>#N/A</c:v>
                </c:pt>
                <c:pt idx="483">
                  <c:v>37.966000000000001</c:v>
                </c:pt>
                <c:pt idx="484">
                  <c:v>#N/A</c:v>
                </c:pt>
                <c:pt idx="485">
                  <c:v>#N/A</c:v>
                </c:pt>
                <c:pt idx="486">
                  <c:v>#N/A</c:v>
                </c:pt>
                <c:pt idx="487">
                  <c:v>#N/A</c:v>
                </c:pt>
                <c:pt idx="488">
                  <c:v>#N/A</c:v>
                </c:pt>
                <c:pt idx="489">
                  <c:v>#N/A</c:v>
                </c:pt>
                <c:pt idx="490">
                  <c:v>#N/A</c:v>
                </c:pt>
                <c:pt idx="491">
                  <c:v>#N/A</c:v>
                </c:pt>
                <c:pt idx="492">
                  <c:v>#N/A</c:v>
                </c:pt>
                <c:pt idx="493">
                  <c:v>#N/A</c:v>
                </c:pt>
                <c:pt idx="494">
                  <c:v>21.447320000000001</c:v>
                </c:pt>
                <c:pt idx="495">
                  <c:v>#N/A</c:v>
                </c:pt>
                <c:pt idx="496">
                  <c:v>#N/A</c:v>
                </c:pt>
                <c:pt idx="497">
                  <c:v>#N/A</c:v>
                </c:pt>
                <c:pt idx="498">
                  <c:v>22.52102</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35.910550000000001</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45.026600000000002</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5"/>
                    </a:solidFill>
                    <a:prstDash val="solid"/>
                  </a:ln>
                </c14:spPr>
              </c14:invertSolidFillFmt>
            </c:ext>
            <c:ext xmlns:c16="http://schemas.microsoft.com/office/drawing/2014/chart" uri="{C3380CC4-5D6E-409C-BE32-E72D297353CC}">
              <c16:uniqueId val="{00000001-E4DE-4410-9C6A-D80EA8729642}"/>
            </c:ext>
          </c:extLst>
        </c:ser>
        <c:ser>
          <c:idx val="0"/>
          <c:order val="1"/>
          <c:tx>
            <c:v> West (non-ISO)</c:v>
          </c:tx>
          <c:spPr>
            <a:noFill/>
            <a:ln w="6350">
              <a:solidFill>
                <a:schemeClr val="accent2"/>
              </a:solidFill>
              <a:prstDash val="solid"/>
            </a:ln>
          </c:spPr>
          <c:invertIfNegative val="1"/>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only)'!$E$26:$E$623</c:f>
              <c:numCache>
                <c:formatCode>0.00</c:formatCode>
                <c:ptCount val="598"/>
                <c:pt idx="0">
                  <c:v>280.70370000000003</c:v>
                </c:pt>
                <c:pt idx="1">
                  <c:v>#N/A</c:v>
                </c:pt>
                <c:pt idx="2">
                  <c:v>#N/A</c:v>
                </c:pt>
                <c:pt idx="3">
                  <c:v>#N/A</c:v>
                </c:pt>
                <c:pt idx="4">
                  <c:v>#N/A</c:v>
                </c:pt>
                <c:pt idx="5">
                  <c:v>152.154</c:v>
                </c:pt>
                <c:pt idx="6">
                  <c:v>#N/A</c:v>
                </c:pt>
                <c:pt idx="7">
                  <c:v>171.94120000000001</c:v>
                </c:pt>
                <c:pt idx="8">
                  <c:v>#N/A</c:v>
                </c:pt>
                <c:pt idx="9">
                  <c:v>#N/A</c:v>
                </c:pt>
                <c:pt idx="10">
                  <c:v>147.1977</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156.97800000000001</c:v>
                </c:pt>
                <c:pt idx="25">
                  <c:v>#N/A</c:v>
                </c:pt>
                <c:pt idx="26">
                  <c:v>#N/A</c:v>
                </c:pt>
                <c:pt idx="27">
                  <c:v>119.7424</c:v>
                </c:pt>
                <c:pt idx="28">
                  <c:v>#N/A</c:v>
                </c:pt>
                <c:pt idx="29">
                  <c:v>150.3057</c:v>
                </c:pt>
                <c:pt idx="30">
                  <c:v>#N/A</c:v>
                </c:pt>
                <c:pt idx="31">
                  <c:v>#N/A</c:v>
                </c:pt>
                <c:pt idx="32">
                  <c:v>#N/A</c:v>
                </c:pt>
                <c:pt idx="33">
                  <c:v>150.3057</c:v>
                </c:pt>
                <c:pt idx="34">
                  <c:v>147.0564</c:v>
                </c:pt>
                <c:pt idx="35">
                  <c:v>113.96250000000001</c:v>
                </c:pt>
                <c:pt idx="36">
                  <c:v>113.94580000000001</c:v>
                </c:pt>
                <c:pt idx="37">
                  <c:v>151.5367</c:v>
                </c:pt>
                <c:pt idx="38">
                  <c:v>#N/A</c:v>
                </c:pt>
                <c:pt idx="39">
                  <c:v>#N/A</c:v>
                </c:pt>
                <c:pt idx="40">
                  <c:v>151.34880000000001</c:v>
                </c:pt>
                <c:pt idx="41">
                  <c:v>#N/A</c:v>
                </c:pt>
                <c:pt idx="42">
                  <c:v>128.5378</c:v>
                </c:pt>
                <c:pt idx="43">
                  <c:v>#N/A</c:v>
                </c:pt>
                <c:pt idx="44">
                  <c:v>#N/A</c:v>
                </c:pt>
                <c:pt idx="45">
                  <c:v>#N/A</c:v>
                </c:pt>
                <c:pt idx="46">
                  <c:v>#N/A</c:v>
                </c:pt>
                <c:pt idx="47">
                  <c:v>157.40350000000001</c:v>
                </c:pt>
                <c:pt idx="48">
                  <c:v>#N/A</c:v>
                </c:pt>
                <c:pt idx="49">
                  <c:v>#N/A</c:v>
                </c:pt>
                <c:pt idx="50">
                  <c:v>#N/A</c:v>
                </c:pt>
                <c:pt idx="51">
                  <c:v>#N/A</c:v>
                </c:pt>
                <c:pt idx="52">
                  <c:v>#N/A</c:v>
                </c:pt>
                <c:pt idx="53">
                  <c:v>#N/A</c:v>
                </c:pt>
                <c:pt idx="54">
                  <c:v>#N/A</c:v>
                </c:pt>
                <c:pt idx="55">
                  <c:v>134.8109</c:v>
                </c:pt>
                <c:pt idx="56">
                  <c:v>128.62520000000001</c:v>
                </c:pt>
                <c:pt idx="57">
                  <c:v>131.99789999999999</c:v>
                </c:pt>
                <c:pt idx="58">
                  <c:v>#N/A</c:v>
                </c:pt>
                <c:pt idx="59">
                  <c:v>#N/A</c:v>
                </c:pt>
                <c:pt idx="60">
                  <c:v>125.0763</c:v>
                </c:pt>
                <c:pt idx="61">
                  <c:v>#N/A</c:v>
                </c:pt>
                <c:pt idx="62">
                  <c:v>#N/A</c:v>
                </c:pt>
                <c:pt idx="63">
                  <c:v>#N/A</c:v>
                </c:pt>
                <c:pt idx="64">
                  <c:v>#N/A</c:v>
                </c:pt>
                <c:pt idx="65">
                  <c:v>#N/A</c:v>
                </c:pt>
                <c:pt idx="66">
                  <c:v>#N/A</c:v>
                </c:pt>
                <c:pt idx="67">
                  <c:v>155.9273</c:v>
                </c:pt>
                <c:pt idx="68">
                  <c:v>#N/A</c:v>
                </c:pt>
                <c:pt idx="69">
                  <c:v>122.101</c:v>
                </c:pt>
                <c:pt idx="70">
                  <c:v>95.033779999999993</c:v>
                </c:pt>
                <c:pt idx="71">
                  <c:v>#N/A</c:v>
                </c:pt>
                <c:pt idx="72">
                  <c:v>93.390050000000002</c:v>
                </c:pt>
                <c:pt idx="73">
                  <c:v>95.799000000000007</c:v>
                </c:pt>
                <c:pt idx="74">
                  <c:v>85.948999999999998</c:v>
                </c:pt>
                <c:pt idx="75">
                  <c:v>#N/A</c:v>
                </c:pt>
                <c:pt idx="76">
                  <c:v>#N/A</c:v>
                </c:pt>
                <c:pt idx="77">
                  <c:v>#N/A</c:v>
                </c:pt>
                <c:pt idx="78">
                  <c:v>#N/A</c:v>
                </c:pt>
                <c:pt idx="79">
                  <c:v>#N/A</c:v>
                </c:pt>
                <c:pt idx="80">
                  <c:v>#N/A</c:v>
                </c:pt>
                <c:pt idx="81">
                  <c:v>#N/A</c:v>
                </c:pt>
                <c:pt idx="82">
                  <c:v>#N/A</c:v>
                </c:pt>
                <c:pt idx="83">
                  <c:v>102.92610000000001</c:v>
                </c:pt>
                <c:pt idx="84">
                  <c:v>#N/A</c:v>
                </c:pt>
                <c:pt idx="85">
                  <c:v>#N/A</c:v>
                </c:pt>
                <c:pt idx="86">
                  <c:v>#N/A</c:v>
                </c:pt>
                <c:pt idx="87">
                  <c:v>62.793900000000001</c:v>
                </c:pt>
                <c:pt idx="88">
                  <c:v>#N/A</c:v>
                </c:pt>
                <c:pt idx="89">
                  <c:v>#N/A</c:v>
                </c:pt>
                <c:pt idx="90">
                  <c:v>88.744529999999997</c:v>
                </c:pt>
                <c:pt idx="91">
                  <c:v>95.571600000000004</c:v>
                </c:pt>
                <c:pt idx="92">
                  <c:v>#N/A</c:v>
                </c:pt>
                <c:pt idx="93">
                  <c:v>#N/A</c:v>
                </c:pt>
                <c:pt idx="94">
                  <c:v>#N/A</c:v>
                </c:pt>
                <c:pt idx="95">
                  <c:v>#N/A</c:v>
                </c:pt>
                <c:pt idx="96">
                  <c:v>#N/A</c:v>
                </c:pt>
                <c:pt idx="97">
                  <c:v>#N/A</c:v>
                </c:pt>
                <c:pt idx="98">
                  <c:v>#N/A</c:v>
                </c:pt>
                <c:pt idx="99">
                  <c:v>#N/A</c:v>
                </c:pt>
                <c:pt idx="100">
                  <c:v>73.146469999999994</c:v>
                </c:pt>
                <c:pt idx="101">
                  <c:v>74.126909999999995</c:v>
                </c:pt>
                <c:pt idx="102">
                  <c:v>#N/A</c:v>
                </c:pt>
                <c:pt idx="103">
                  <c:v>62.732239999999997</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53.522950000000002</c:v>
                </c:pt>
                <c:pt idx="118">
                  <c:v>#N/A</c:v>
                </c:pt>
                <c:pt idx="119">
                  <c:v>#N/A</c:v>
                </c:pt>
                <c:pt idx="120">
                  <c:v>#N/A</c:v>
                </c:pt>
                <c:pt idx="121">
                  <c:v>#N/A</c:v>
                </c:pt>
                <c:pt idx="122">
                  <c:v>68.880300000000005</c:v>
                </c:pt>
                <c:pt idx="123">
                  <c:v>#N/A</c:v>
                </c:pt>
                <c:pt idx="124">
                  <c:v>#N/A</c:v>
                </c:pt>
                <c:pt idx="125">
                  <c:v>#N/A</c:v>
                </c:pt>
                <c:pt idx="126">
                  <c:v>#N/A</c:v>
                </c:pt>
                <c:pt idx="127">
                  <c:v>62.511270000000003</c:v>
                </c:pt>
                <c:pt idx="128">
                  <c:v>63.127049999999997</c:v>
                </c:pt>
                <c:pt idx="129">
                  <c:v>#N/A</c:v>
                </c:pt>
                <c:pt idx="130">
                  <c:v>66.003900000000002</c:v>
                </c:pt>
                <c:pt idx="131">
                  <c:v>67.158060000000006</c:v>
                </c:pt>
                <c:pt idx="132">
                  <c:v>#N/A</c:v>
                </c:pt>
                <c:pt idx="133">
                  <c:v>51.38561</c:v>
                </c:pt>
                <c:pt idx="134">
                  <c:v>61.170900000000003</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67.245080000000002</c:v>
                </c:pt>
                <c:pt idx="157">
                  <c:v>53.989930000000001</c:v>
                </c:pt>
                <c:pt idx="158">
                  <c:v>#N/A</c:v>
                </c:pt>
                <c:pt idx="159">
                  <c:v>#N/A</c:v>
                </c:pt>
                <c:pt idx="160">
                  <c:v>#N/A</c:v>
                </c:pt>
                <c:pt idx="161">
                  <c:v>#N/A</c:v>
                </c:pt>
                <c:pt idx="162">
                  <c:v>#N/A</c:v>
                </c:pt>
                <c:pt idx="163">
                  <c:v>#N/A</c:v>
                </c:pt>
                <c:pt idx="164">
                  <c:v>#N/A</c:v>
                </c:pt>
                <c:pt idx="165">
                  <c:v>#N/A</c:v>
                </c:pt>
                <c:pt idx="166">
                  <c:v>#N/A</c:v>
                </c:pt>
                <c:pt idx="167">
                  <c:v>51.887770000000003</c:v>
                </c:pt>
                <c:pt idx="168">
                  <c:v>#N/A</c:v>
                </c:pt>
                <c:pt idx="169">
                  <c:v>#N/A</c:v>
                </c:pt>
                <c:pt idx="170">
                  <c:v>#N/A</c:v>
                </c:pt>
                <c:pt idx="171">
                  <c:v>#N/A</c:v>
                </c:pt>
                <c:pt idx="172">
                  <c:v>#N/A</c:v>
                </c:pt>
                <c:pt idx="173">
                  <c:v>#N/A</c:v>
                </c:pt>
                <c:pt idx="174">
                  <c:v>#N/A</c:v>
                </c:pt>
                <c:pt idx="175">
                  <c:v>#N/A</c:v>
                </c:pt>
                <c:pt idx="176">
                  <c:v>#N/A</c:v>
                </c:pt>
                <c:pt idx="177">
                  <c:v>45.997700000000002</c:v>
                </c:pt>
                <c:pt idx="178">
                  <c:v>#N/A</c:v>
                </c:pt>
                <c:pt idx="179">
                  <c:v>48.654330000000002</c:v>
                </c:pt>
                <c:pt idx="180">
                  <c:v>53.325949999999999</c:v>
                </c:pt>
                <c:pt idx="181">
                  <c:v>#N/A</c:v>
                </c:pt>
                <c:pt idx="182">
                  <c:v>#N/A</c:v>
                </c:pt>
                <c:pt idx="183">
                  <c:v>#N/A</c:v>
                </c:pt>
                <c:pt idx="184">
                  <c:v>#N/A</c:v>
                </c:pt>
                <c:pt idx="185">
                  <c:v>#N/A</c:v>
                </c:pt>
                <c:pt idx="186">
                  <c:v>#N/A</c:v>
                </c:pt>
                <c:pt idx="187">
                  <c:v>#N/A</c:v>
                </c:pt>
                <c:pt idx="188">
                  <c:v>#N/A</c:v>
                </c:pt>
                <c:pt idx="189">
                  <c:v>#N/A</c:v>
                </c:pt>
                <c:pt idx="190">
                  <c:v>49.236559999999997</c:v>
                </c:pt>
                <c:pt idx="191">
                  <c:v>45.078150000000001</c:v>
                </c:pt>
                <c:pt idx="192">
                  <c:v>#N/A</c:v>
                </c:pt>
                <c:pt idx="193">
                  <c:v>55.21443</c:v>
                </c:pt>
                <c:pt idx="194">
                  <c:v>81.101650000000006</c:v>
                </c:pt>
                <c:pt idx="195">
                  <c:v>#N/A</c:v>
                </c:pt>
                <c:pt idx="196">
                  <c:v>#N/A</c:v>
                </c:pt>
                <c:pt idx="197">
                  <c:v>45.192520000000002</c:v>
                </c:pt>
                <c:pt idx="198">
                  <c:v>21.357130000000002</c:v>
                </c:pt>
                <c:pt idx="199">
                  <c:v>21.357130000000002</c:v>
                </c:pt>
                <c:pt idx="200">
                  <c:v>#N/A</c:v>
                </c:pt>
                <c:pt idx="201">
                  <c:v>#N/A</c:v>
                </c:pt>
                <c:pt idx="202">
                  <c:v>#N/A</c:v>
                </c:pt>
                <c:pt idx="203">
                  <c:v>#N/A</c:v>
                </c:pt>
                <c:pt idx="204">
                  <c:v>#N/A</c:v>
                </c:pt>
                <c:pt idx="205">
                  <c:v>#N/A</c:v>
                </c:pt>
                <c:pt idx="206">
                  <c:v>#N/A</c:v>
                </c:pt>
                <c:pt idx="207">
                  <c:v>#N/A</c:v>
                </c:pt>
                <c:pt idx="208">
                  <c:v>#N/A</c:v>
                </c:pt>
                <c:pt idx="209">
                  <c:v>#N/A</c:v>
                </c:pt>
                <c:pt idx="210">
                  <c:v>#N/A</c:v>
                </c:pt>
                <c:pt idx="211">
                  <c:v>48.423349999999999</c:v>
                </c:pt>
                <c:pt idx="212">
                  <c:v>50.99906</c:v>
                </c:pt>
                <c:pt idx="213">
                  <c:v>44.224980000000002</c:v>
                </c:pt>
                <c:pt idx="214">
                  <c:v>#N/A</c:v>
                </c:pt>
                <c:pt idx="215">
                  <c:v>#N/A</c:v>
                </c:pt>
                <c:pt idx="216">
                  <c:v>#N/A</c:v>
                </c:pt>
                <c:pt idx="217">
                  <c:v>#N/A</c:v>
                </c:pt>
                <c:pt idx="218">
                  <c:v>#N/A</c:v>
                </c:pt>
                <c:pt idx="219">
                  <c:v>#N/A</c:v>
                </c:pt>
                <c:pt idx="220">
                  <c:v>#N/A</c:v>
                </c:pt>
                <c:pt idx="221">
                  <c:v>#N/A</c:v>
                </c:pt>
                <c:pt idx="222">
                  <c:v>37.610349999999997</c:v>
                </c:pt>
                <c:pt idx="223">
                  <c:v>#N/A</c:v>
                </c:pt>
                <c:pt idx="224">
                  <c:v>#N/A</c:v>
                </c:pt>
                <c:pt idx="225">
                  <c:v>48.451740000000001</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44.076529999999998</c:v>
                </c:pt>
                <c:pt idx="240">
                  <c:v>34.467849999999999</c:v>
                </c:pt>
                <c:pt idx="241">
                  <c:v>#N/A</c:v>
                </c:pt>
                <c:pt idx="242">
                  <c:v>#N/A</c:v>
                </c:pt>
                <c:pt idx="243">
                  <c:v>#N/A</c:v>
                </c:pt>
                <c:pt idx="244">
                  <c:v>#N/A</c:v>
                </c:pt>
                <c:pt idx="245">
                  <c:v>#N/A</c:v>
                </c:pt>
                <c:pt idx="246">
                  <c:v>#N/A</c:v>
                </c:pt>
                <c:pt idx="247">
                  <c:v>#N/A</c:v>
                </c:pt>
                <c:pt idx="248">
                  <c:v>#N/A</c:v>
                </c:pt>
                <c:pt idx="249">
                  <c:v>#N/A</c:v>
                </c:pt>
                <c:pt idx="250">
                  <c:v>#N/A</c:v>
                </c:pt>
                <c:pt idx="251">
                  <c:v>#N/A</c:v>
                </c:pt>
                <c:pt idx="252">
                  <c:v>57.276760000000003</c:v>
                </c:pt>
                <c:pt idx="253">
                  <c:v>#N/A</c:v>
                </c:pt>
                <c:pt idx="254">
                  <c:v>22.986319999999999</c:v>
                </c:pt>
                <c:pt idx="255">
                  <c:v>#N/A</c:v>
                </c:pt>
                <c:pt idx="256">
                  <c:v>#N/A</c:v>
                </c:pt>
                <c:pt idx="257">
                  <c:v>#N/A</c:v>
                </c:pt>
                <c:pt idx="258">
                  <c:v>#N/A</c:v>
                </c:pt>
                <c:pt idx="259">
                  <c:v>#N/A</c:v>
                </c:pt>
                <c:pt idx="260">
                  <c:v>#N/A</c:v>
                </c:pt>
                <c:pt idx="261">
                  <c:v>#N/A</c:v>
                </c:pt>
                <c:pt idx="262">
                  <c:v>#N/A</c:v>
                </c:pt>
                <c:pt idx="263">
                  <c:v>32.104810000000001</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29.316269999999999</c:v>
                </c:pt>
                <c:pt idx="282">
                  <c:v>29.316269999999999</c:v>
                </c:pt>
                <c:pt idx="283">
                  <c:v>32.54609</c:v>
                </c:pt>
                <c:pt idx="284">
                  <c:v>#N/A</c:v>
                </c:pt>
                <c:pt idx="285">
                  <c:v>#N/A</c:v>
                </c:pt>
                <c:pt idx="286">
                  <c:v>#N/A</c:v>
                </c:pt>
                <c:pt idx="287">
                  <c:v>#N/A</c:v>
                </c:pt>
                <c:pt idx="288">
                  <c:v>#N/A</c:v>
                </c:pt>
                <c:pt idx="289">
                  <c:v>#N/A</c:v>
                </c:pt>
                <c:pt idx="290">
                  <c:v>#N/A</c:v>
                </c:pt>
                <c:pt idx="291">
                  <c:v>#N/A</c:v>
                </c:pt>
                <c:pt idx="292">
                  <c:v>25.047270000000001</c:v>
                </c:pt>
                <c:pt idx="293">
                  <c:v>29.97786</c:v>
                </c:pt>
                <c:pt idx="294">
                  <c:v>25.932659999999998</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19.399709999999999</c:v>
                </c:pt>
                <c:pt idx="315">
                  <c:v>23.273990000000001</c:v>
                </c:pt>
                <c:pt idx="316">
                  <c:v>25.630369999999999</c:v>
                </c:pt>
                <c:pt idx="317">
                  <c:v>22.13984</c:v>
                </c:pt>
                <c:pt idx="318">
                  <c:v>22.148199999999999</c:v>
                </c:pt>
                <c:pt idx="319">
                  <c:v>25.030560000000001</c:v>
                </c:pt>
                <c:pt idx="320">
                  <c:v>#N/A</c:v>
                </c:pt>
                <c:pt idx="321">
                  <c:v>#N/A</c:v>
                </c:pt>
                <c:pt idx="322">
                  <c:v>22.750769999999999</c:v>
                </c:pt>
                <c:pt idx="323">
                  <c:v>26.3231</c:v>
                </c:pt>
                <c:pt idx="324">
                  <c:v>23.008209999999998</c:v>
                </c:pt>
                <c:pt idx="325">
                  <c:v>20.708379999999998</c:v>
                </c:pt>
                <c:pt idx="326">
                  <c:v>24.472760000000001</c:v>
                </c:pt>
                <c:pt idx="327">
                  <c:v>22.354759999999999</c:v>
                </c:pt>
                <c:pt idx="328">
                  <c:v>23.170950000000001</c:v>
                </c:pt>
                <c:pt idx="329">
                  <c:v>#N/A</c:v>
                </c:pt>
                <c:pt idx="330">
                  <c:v>#N/A</c:v>
                </c:pt>
                <c:pt idx="331">
                  <c:v>#N/A</c:v>
                </c:pt>
                <c:pt idx="332">
                  <c:v>#N/A</c:v>
                </c:pt>
                <c:pt idx="333">
                  <c:v>#N/A</c:v>
                </c:pt>
                <c:pt idx="334">
                  <c:v>20.797830000000001</c:v>
                </c:pt>
                <c:pt idx="335">
                  <c:v>29.512319999999999</c:v>
                </c:pt>
                <c:pt idx="336">
                  <c:v>#N/A</c:v>
                </c:pt>
                <c:pt idx="337">
                  <c:v>#N/A</c:v>
                </c:pt>
                <c:pt idx="338">
                  <c:v>26.657139999999998</c:v>
                </c:pt>
                <c:pt idx="339">
                  <c:v>26.657139999999998</c:v>
                </c:pt>
                <c:pt idx="340">
                  <c:v>#N/A</c:v>
                </c:pt>
                <c:pt idx="341">
                  <c:v>#N/A</c:v>
                </c:pt>
                <c:pt idx="342">
                  <c:v>#N/A</c:v>
                </c:pt>
                <c:pt idx="343">
                  <c:v>20.999919999999999</c:v>
                </c:pt>
                <c:pt idx="344">
                  <c:v>#N/A</c:v>
                </c:pt>
                <c:pt idx="345">
                  <c:v>22.706330000000001</c:v>
                </c:pt>
                <c:pt idx="346">
                  <c:v>#N/A</c:v>
                </c:pt>
                <c:pt idx="347">
                  <c:v>#N/A</c:v>
                </c:pt>
                <c:pt idx="348">
                  <c:v>#N/A</c:v>
                </c:pt>
                <c:pt idx="349">
                  <c:v>#N/A</c:v>
                </c:pt>
                <c:pt idx="350">
                  <c:v>38.587040000000002</c:v>
                </c:pt>
                <c:pt idx="351">
                  <c:v>#N/A</c:v>
                </c:pt>
                <c:pt idx="352">
                  <c:v>#N/A</c:v>
                </c:pt>
                <c:pt idx="353">
                  <c:v>#N/A</c:v>
                </c:pt>
                <c:pt idx="354">
                  <c:v>#N/A</c:v>
                </c:pt>
                <c:pt idx="355">
                  <c:v>#N/A</c:v>
                </c:pt>
                <c:pt idx="356">
                  <c:v>#N/A</c:v>
                </c:pt>
                <c:pt idx="357">
                  <c:v>31.81371</c:v>
                </c:pt>
                <c:pt idx="358">
                  <c:v>26.542529999999999</c:v>
                </c:pt>
                <c:pt idx="359">
                  <c:v>#N/A</c:v>
                </c:pt>
                <c:pt idx="360">
                  <c:v>27.969010000000001</c:v>
                </c:pt>
                <c:pt idx="361">
                  <c:v>20.970379999999999</c:v>
                </c:pt>
                <c:pt idx="362">
                  <c:v>#N/A</c:v>
                </c:pt>
                <c:pt idx="363">
                  <c:v>#N/A</c:v>
                </c:pt>
                <c:pt idx="364">
                  <c:v>#N/A</c:v>
                </c:pt>
                <c:pt idx="365">
                  <c:v>20.360659999999999</c:v>
                </c:pt>
                <c:pt idx="366">
                  <c:v>#N/A</c:v>
                </c:pt>
                <c:pt idx="367">
                  <c:v>#N/A</c:v>
                </c:pt>
                <c:pt idx="368">
                  <c:v>#N/A</c:v>
                </c:pt>
                <c:pt idx="369">
                  <c:v>#N/A</c:v>
                </c:pt>
                <c:pt idx="370">
                  <c:v>17.173200000000001</c:v>
                </c:pt>
                <c:pt idx="371">
                  <c:v>15.864739999999999</c:v>
                </c:pt>
                <c:pt idx="372">
                  <c:v>#N/A</c:v>
                </c:pt>
                <c:pt idx="373">
                  <c:v>#N/A</c:v>
                </c:pt>
                <c:pt idx="374">
                  <c:v>24.370729999999998</c:v>
                </c:pt>
                <c:pt idx="375">
                  <c:v>#N/A</c:v>
                </c:pt>
                <c:pt idx="376">
                  <c:v>#N/A</c:v>
                </c:pt>
                <c:pt idx="377">
                  <c:v>#N/A</c:v>
                </c:pt>
                <c:pt idx="378">
                  <c:v>#N/A</c:v>
                </c:pt>
                <c:pt idx="379">
                  <c:v>20.83257</c:v>
                </c:pt>
                <c:pt idx="380">
                  <c:v>#N/A</c:v>
                </c:pt>
                <c:pt idx="381">
                  <c:v>#N/A</c:v>
                </c:pt>
                <c:pt idx="382">
                  <c:v>16.999110000000002</c:v>
                </c:pt>
                <c:pt idx="383">
                  <c:v>#N/A</c:v>
                </c:pt>
                <c:pt idx="384">
                  <c:v>#N/A</c:v>
                </c:pt>
                <c:pt idx="385">
                  <c:v>#N/A</c:v>
                </c:pt>
                <c:pt idx="386">
                  <c:v>#N/A</c:v>
                </c:pt>
                <c:pt idx="387">
                  <c:v>#N/A</c:v>
                </c:pt>
                <c:pt idx="388">
                  <c:v>#N/A</c:v>
                </c:pt>
                <c:pt idx="389">
                  <c:v>12.751329999999999</c:v>
                </c:pt>
                <c:pt idx="390">
                  <c:v>17.855270000000001</c:v>
                </c:pt>
                <c:pt idx="391">
                  <c:v>#N/A</c:v>
                </c:pt>
                <c:pt idx="392">
                  <c:v>#N/A</c:v>
                </c:pt>
                <c:pt idx="393">
                  <c:v>#N/A</c:v>
                </c:pt>
                <c:pt idx="394">
                  <c:v>18.307230000000001</c:v>
                </c:pt>
                <c:pt idx="395">
                  <c:v>18.307230000000001</c:v>
                </c:pt>
                <c:pt idx="396">
                  <c:v>#N/A</c:v>
                </c:pt>
                <c:pt idx="397">
                  <c:v>#N/A</c:v>
                </c:pt>
                <c:pt idx="398">
                  <c:v>#N/A</c:v>
                </c:pt>
                <c:pt idx="399">
                  <c:v>21.551639999999999</c:v>
                </c:pt>
                <c:pt idx="400">
                  <c:v>38.381590000000003</c:v>
                </c:pt>
                <c:pt idx="401">
                  <c:v>#N/A</c:v>
                </c:pt>
                <c:pt idx="402">
                  <c:v>23.45232</c:v>
                </c:pt>
                <c:pt idx="403">
                  <c:v>#N/A</c:v>
                </c:pt>
                <c:pt idx="404">
                  <c:v>#N/A</c:v>
                </c:pt>
                <c:pt idx="405">
                  <c:v>24.898800000000001</c:v>
                </c:pt>
                <c:pt idx="406">
                  <c:v>#N/A</c:v>
                </c:pt>
                <c:pt idx="407">
                  <c:v>#N/A</c:v>
                </c:pt>
                <c:pt idx="408">
                  <c:v>#N/A</c:v>
                </c:pt>
                <c:pt idx="409">
                  <c:v>#N/A</c:v>
                </c:pt>
                <c:pt idx="410">
                  <c:v>#N/A</c:v>
                </c:pt>
                <c:pt idx="411">
                  <c:v>25.52008</c:v>
                </c:pt>
                <c:pt idx="412">
                  <c:v>#N/A</c:v>
                </c:pt>
                <c:pt idx="413">
                  <c:v>#N/A</c:v>
                </c:pt>
                <c:pt idx="414">
                  <c:v>#N/A</c:v>
                </c:pt>
                <c:pt idx="415">
                  <c:v>19.09355</c:v>
                </c:pt>
                <c:pt idx="416">
                  <c:v>#N/A</c:v>
                </c:pt>
                <c:pt idx="417">
                  <c:v>20.147040000000001</c:v>
                </c:pt>
                <c:pt idx="418">
                  <c:v>#N/A</c:v>
                </c:pt>
                <c:pt idx="419">
                  <c:v>#N/A</c:v>
                </c:pt>
                <c:pt idx="420">
                  <c:v>#N/A</c:v>
                </c:pt>
                <c:pt idx="421">
                  <c:v>#N/A</c:v>
                </c:pt>
                <c:pt idx="422">
                  <c:v>#N/A</c:v>
                </c:pt>
                <c:pt idx="423">
                  <c:v>25.712109999999999</c:v>
                </c:pt>
                <c:pt idx="424">
                  <c:v>#N/A</c:v>
                </c:pt>
                <c:pt idx="425">
                  <c:v>#N/A</c:v>
                </c:pt>
                <c:pt idx="426">
                  <c:v>#N/A</c:v>
                </c:pt>
                <c:pt idx="427">
                  <c:v>#N/A</c:v>
                </c:pt>
                <c:pt idx="428">
                  <c:v>#N/A</c:v>
                </c:pt>
                <c:pt idx="429">
                  <c:v>#N/A</c:v>
                </c:pt>
                <c:pt idx="430">
                  <c:v>#N/A</c:v>
                </c:pt>
                <c:pt idx="431">
                  <c:v>19.283339999999999</c:v>
                </c:pt>
                <c:pt idx="432">
                  <c:v>#N/A</c:v>
                </c:pt>
                <c:pt idx="433">
                  <c:v>#N/A</c:v>
                </c:pt>
                <c:pt idx="434">
                  <c:v>23.270820000000001</c:v>
                </c:pt>
                <c:pt idx="435">
                  <c:v>22.385929999999998</c:v>
                </c:pt>
                <c:pt idx="436">
                  <c:v>#N/A</c:v>
                </c:pt>
                <c:pt idx="437">
                  <c:v>#N/A</c:v>
                </c:pt>
                <c:pt idx="438">
                  <c:v>#N/A</c:v>
                </c:pt>
                <c:pt idx="439">
                  <c:v>#N/A</c:v>
                </c:pt>
                <c:pt idx="440">
                  <c:v>#N/A</c:v>
                </c:pt>
                <c:pt idx="441">
                  <c:v>#N/A</c:v>
                </c:pt>
                <c:pt idx="442">
                  <c:v>#N/A</c:v>
                </c:pt>
                <c:pt idx="443">
                  <c:v>26.33605</c:v>
                </c:pt>
                <c:pt idx="444">
                  <c:v>18.130469999999999</c:v>
                </c:pt>
                <c:pt idx="445">
                  <c:v>#N/A</c:v>
                </c:pt>
                <c:pt idx="446">
                  <c:v>#N/A</c:v>
                </c:pt>
                <c:pt idx="447">
                  <c:v>34.821010000000001</c:v>
                </c:pt>
                <c:pt idx="448">
                  <c:v>#N/A</c:v>
                </c:pt>
                <c:pt idx="449">
                  <c:v>#N/A</c:v>
                </c:pt>
                <c:pt idx="450">
                  <c:v>#N/A</c:v>
                </c:pt>
                <c:pt idx="451">
                  <c:v>17.185649999999999</c:v>
                </c:pt>
                <c:pt idx="452">
                  <c:v>16.744689999999999</c:v>
                </c:pt>
                <c:pt idx="453">
                  <c:v>17.247209999999999</c:v>
                </c:pt>
                <c:pt idx="454">
                  <c:v>#N/A</c:v>
                </c:pt>
                <c:pt idx="455">
                  <c:v>#N/A</c:v>
                </c:pt>
                <c:pt idx="456">
                  <c:v>19.675509999999999</c:v>
                </c:pt>
                <c:pt idx="457">
                  <c:v>12.39798</c:v>
                </c:pt>
                <c:pt idx="458">
                  <c:v>15.928369999999999</c:v>
                </c:pt>
                <c:pt idx="459">
                  <c:v>#N/A</c:v>
                </c:pt>
                <c:pt idx="460">
                  <c:v>#N/A</c:v>
                </c:pt>
                <c:pt idx="461">
                  <c:v>#N/A</c:v>
                </c:pt>
                <c:pt idx="462">
                  <c:v>#N/A</c:v>
                </c:pt>
                <c:pt idx="463">
                  <c:v>19.48704</c:v>
                </c:pt>
                <c:pt idx="464">
                  <c:v>20.615580000000001</c:v>
                </c:pt>
                <c:pt idx="465">
                  <c:v>#N/A</c:v>
                </c:pt>
                <c:pt idx="466">
                  <c:v>#N/A</c:v>
                </c:pt>
                <c:pt idx="467">
                  <c:v>25.393380000000001</c:v>
                </c:pt>
                <c:pt idx="468">
                  <c:v>19.765170000000001</c:v>
                </c:pt>
                <c:pt idx="469">
                  <c:v>#N/A</c:v>
                </c:pt>
                <c:pt idx="470">
                  <c:v>#N/A</c:v>
                </c:pt>
                <c:pt idx="471">
                  <c:v>#N/A</c:v>
                </c:pt>
                <c:pt idx="472">
                  <c:v>#N/A</c:v>
                </c:pt>
                <c:pt idx="473">
                  <c:v>#N/A</c:v>
                </c:pt>
                <c:pt idx="474">
                  <c:v>25.534700000000001</c:v>
                </c:pt>
                <c:pt idx="475">
                  <c:v>#N/A</c:v>
                </c:pt>
                <c:pt idx="476">
                  <c:v>36.371569999999998</c:v>
                </c:pt>
                <c:pt idx="477">
                  <c:v>#N/A</c:v>
                </c:pt>
                <c:pt idx="478">
                  <c:v>#N/A</c:v>
                </c:pt>
                <c:pt idx="479">
                  <c:v>32.404870000000003</c:v>
                </c:pt>
                <c:pt idx="480">
                  <c:v>33.285969999999999</c:v>
                </c:pt>
                <c:pt idx="481">
                  <c:v>#N/A</c:v>
                </c:pt>
                <c:pt idx="482">
                  <c:v>32.787059999999997</c:v>
                </c:pt>
                <c:pt idx="483">
                  <c:v>#N/A</c:v>
                </c:pt>
                <c:pt idx="484">
                  <c:v>23.859259999999999</c:v>
                </c:pt>
                <c:pt idx="485">
                  <c:v>23.957239999999999</c:v>
                </c:pt>
                <c:pt idx="486">
                  <c:v>#N/A</c:v>
                </c:pt>
                <c:pt idx="487">
                  <c:v>27.78877</c:v>
                </c:pt>
                <c:pt idx="488">
                  <c:v>30.328749999999999</c:v>
                </c:pt>
                <c:pt idx="489">
                  <c:v>#N/A</c:v>
                </c:pt>
                <c:pt idx="490">
                  <c:v>#N/A</c:v>
                </c:pt>
                <c:pt idx="491">
                  <c:v>#N/A</c:v>
                </c:pt>
                <c:pt idx="492">
                  <c:v>#N/A</c:v>
                </c:pt>
                <c:pt idx="493">
                  <c:v>#N/A</c:v>
                </c:pt>
                <c:pt idx="494">
                  <c:v>#N/A</c:v>
                </c:pt>
                <c:pt idx="495">
                  <c:v>19.747610000000002</c:v>
                </c:pt>
                <c:pt idx="496">
                  <c:v>#N/A</c:v>
                </c:pt>
                <c:pt idx="497">
                  <c:v>#N/A</c:v>
                </c:pt>
                <c:pt idx="498">
                  <c:v>#N/A</c:v>
                </c:pt>
                <c:pt idx="499">
                  <c:v>#N/A</c:v>
                </c:pt>
                <c:pt idx="500">
                  <c:v>28.670529999999999</c:v>
                </c:pt>
                <c:pt idx="501">
                  <c:v>36.432499999999997</c:v>
                </c:pt>
                <c:pt idx="502">
                  <c:v>#N/A</c:v>
                </c:pt>
                <c:pt idx="503">
                  <c:v>26.716069999999998</c:v>
                </c:pt>
                <c:pt idx="504">
                  <c:v>23.99006</c:v>
                </c:pt>
                <c:pt idx="505">
                  <c:v>#N/A</c:v>
                </c:pt>
                <c:pt idx="506">
                  <c:v>#N/A</c:v>
                </c:pt>
                <c:pt idx="507">
                  <c:v>#N/A</c:v>
                </c:pt>
                <c:pt idx="508">
                  <c:v>#N/A</c:v>
                </c:pt>
                <c:pt idx="509">
                  <c:v>#N/A</c:v>
                </c:pt>
                <c:pt idx="510">
                  <c:v>#N/A</c:v>
                </c:pt>
                <c:pt idx="511">
                  <c:v>#N/A</c:v>
                </c:pt>
                <c:pt idx="512">
                  <c:v>#N/A</c:v>
                </c:pt>
                <c:pt idx="513">
                  <c:v>#N/A</c:v>
                </c:pt>
                <c:pt idx="514">
                  <c:v>#N/A</c:v>
                </c:pt>
                <c:pt idx="515">
                  <c:v>26.833200000000001</c:v>
                </c:pt>
                <c:pt idx="516">
                  <c:v>#N/A</c:v>
                </c:pt>
                <c:pt idx="517">
                  <c:v>28.929919999999999</c:v>
                </c:pt>
                <c:pt idx="518">
                  <c:v>#N/A</c:v>
                </c:pt>
                <c:pt idx="519">
                  <c:v>#N/A</c:v>
                </c:pt>
                <c:pt idx="520">
                  <c:v>25.593640000000001</c:v>
                </c:pt>
                <c:pt idx="521">
                  <c:v>25.867329999999999</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28.21414</c:v>
                </c:pt>
                <c:pt idx="544">
                  <c:v>29.511980000000001</c:v>
                </c:pt>
                <c:pt idx="545">
                  <c:v>30.601890000000001</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2-E4DE-4410-9C6A-D80EA8729642}"/>
            </c:ext>
          </c:extLst>
        </c:ser>
        <c:ser>
          <c:idx val="2"/>
          <c:order val="2"/>
          <c:tx>
            <c:v> MISO</c:v>
          </c:tx>
          <c:spPr>
            <a:solidFill>
              <a:srgbClr val="C3D69B"/>
            </a:solidFill>
            <a:ln w="6350">
              <a:solidFill>
                <a:schemeClr val="accent3"/>
              </a:solidFill>
              <a:prstDash val="solid"/>
            </a:ln>
          </c:spPr>
          <c:invertIfNegative val="1"/>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only)'!$F$26:$F$623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113.42189999999999</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72.920910000000006</c:v>
                </c:pt>
                <c:pt idx="154">
                  <c:v>#N/A</c:v>
                </c:pt>
                <c:pt idx="155">
                  <c:v>#N/A</c:v>
                </c:pt>
                <c:pt idx="156">
                  <c:v>#N/A</c:v>
                </c:pt>
                <c:pt idx="157">
                  <c:v>#N/A</c:v>
                </c:pt>
                <c:pt idx="158">
                  <c:v>#N/A</c:v>
                </c:pt>
                <c:pt idx="159">
                  <c:v>#N/A</c:v>
                </c:pt>
                <c:pt idx="160">
                  <c:v>#N/A</c:v>
                </c:pt>
                <c:pt idx="161">
                  <c:v>#N/A</c:v>
                </c:pt>
                <c:pt idx="162">
                  <c:v>68.417199999999994</c:v>
                </c:pt>
                <c:pt idx="163">
                  <c:v>#N/A</c:v>
                </c:pt>
                <c:pt idx="164">
                  <c:v>#N/A</c:v>
                </c:pt>
                <c:pt idx="165">
                  <c:v>#N/A</c:v>
                </c:pt>
                <c:pt idx="166">
                  <c:v>#N/A</c:v>
                </c:pt>
                <c:pt idx="167">
                  <c:v>#N/A</c:v>
                </c:pt>
                <c:pt idx="168">
                  <c:v>51.577579999999998</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72.404769999999999</c:v>
                </c:pt>
                <c:pt idx="185">
                  <c:v>#N/A</c:v>
                </c:pt>
                <c:pt idx="186">
                  <c:v>#N/A</c:v>
                </c:pt>
                <c:pt idx="187">
                  <c:v>#N/A</c:v>
                </c:pt>
                <c:pt idx="188">
                  <c:v>#N/A</c:v>
                </c:pt>
                <c:pt idx="189">
                  <c:v>#N/A</c:v>
                </c:pt>
                <c:pt idx="190">
                  <c:v>#N/A</c:v>
                </c:pt>
                <c:pt idx="191">
                  <c:v>#N/A</c:v>
                </c:pt>
                <c:pt idx="192">
                  <c:v>#N/A</c:v>
                </c:pt>
                <c:pt idx="193">
                  <c:v>#N/A</c:v>
                </c:pt>
                <c:pt idx="194">
                  <c:v>#N/A</c:v>
                </c:pt>
                <c:pt idx="195">
                  <c:v>47.265439999999998</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39.227930000000001</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30.475159999999999</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30.953499999999998</c:v>
                </c:pt>
                <c:pt idx="292">
                  <c:v>#N/A</c:v>
                </c:pt>
                <c:pt idx="293">
                  <c:v>#N/A</c:v>
                </c:pt>
                <c:pt idx="294">
                  <c:v>#N/A</c:v>
                </c:pt>
                <c:pt idx="295">
                  <c:v>#N/A</c:v>
                </c:pt>
                <c:pt idx="296">
                  <c:v>#N/A</c:v>
                </c:pt>
                <c:pt idx="297">
                  <c:v>36.89716</c:v>
                </c:pt>
                <c:pt idx="298">
                  <c:v>38.541919999999998</c:v>
                </c:pt>
                <c:pt idx="299">
                  <c:v>#N/A</c:v>
                </c:pt>
                <c:pt idx="300">
                  <c:v>30.73667</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48.108739999999997</c:v>
                </c:pt>
                <c:pt idx="330">
                  <c:v>#N/A</c:v>
                </c:pt>
                <c:pt idx="331">
                  <c:v>#N/A</c:v>
                </c:pt>
                <c:pt idx="332">
                  <c:v>#N/A</c:v>
                </c:pt>
                <c:pt idx="333">
                  <c:v>#N/A</c:v>
                </c:pt>
                <c:pt idx="334">
                  <c:v>#N/A</c:v>
                </c:pt>
                <c:pt idx="335">
                  <c:v>#N/A</c:v>
                </c:pt>
                <c:pt idx="336">
                  <c:v>45.968760000000003</c:v>
                </c:pt>
                <c:pt idx="337">
                  <c:v>45.968760000000003</c:v>
                </c:pt>
                <c:pt idx="338">
                  <c:v>#N/A</c:v>
                </c:pt>
                <c:pt idx="339">
                  <c:v>#N/A</c:v>
                </c:pt>
                <c:pt idx="340">
                  <c:v>#N/A</c:v>
                </c:pt>
                <c:pt idx="341">
                  <c:v>#N/A</c:v>
                </c:pt>
                <c:pt idx="342">
                  <c:v>#N/A</c:v>
                </c:pt>
                <c:pt idx="343">
                  <c:v>#N/A</c:v>
                </c:pt>
                <c:pt idx="344">
                  <c:v>35.23415</c:v>
                </c:pt>
                <c:pt idx="345">
                  <c:v>#N/A</c:v>
                </c:pt>
                <c:pt idx="346">
                  <c:v>39.480170000000001</c:v>
                </c:pt>
                <c:pt idx="347">
                  <c:v>45.948990000000002</c:v>
                </c:pt>
                <c:pt idx="348">
                  <c:v>#N/A</c:v>
                </c:pt>
                <c:pt idx="349">
                  <c:v>#N/A</c:v>
                </c:pt>
                <c:pt idx="350">
                  <c:v>#N/A</c:v>
                </c:pt>
                <c:pt idx="351">
                  <c:v>#N/A</c:v>
                </c:pt>
                <c:pt idx="352">
                  <c:v>#N/A</c:v>
                </c:pt>
                <c:pt idx="353">
                  <c:v>#N/A</c:v>
                </c:pt>
                <c:pt idx="354">
                  <c:v>#N/A</c:v>
                </c:pt>
                <c:pt idx="355">
                  <c:v>#N/A</c:v>
                </c:pt>
                <c:pt idx="356">
                  <c:v>#N/A</c:v>
                </c:pt>
                <c:pt idx="357">
                  <c:v>#N/A</c:v>
                </c:pt>
                <c:pt idx="358">
                  <c:v>#N/A</c:v>
                </c:pt>
                <c:pt idx="359">
                  <c:v>47.915410000000001</c:v>
                </c:pt>
                <c:pt idx="360">
                  <c:v>#N/A</c:v>
                </c:pt>
                <c:pt idx="361">
                  <c:v>#N/A</c:v>
                </c:pt>
                <c:pt idx="362">
                  <c:v>#N/A</c:v>
                </c:pt>
                <c:pt idx="363">
                  <c:v>#N/A</c:v>
                </c:pt>
                <c:pt idx="364">
                  <c:v>#N/A</c:v>
                </c:pt>
                <c:pt idx="365">
                  <c:v>#N/A</c:v>
                </c:pt>
                <c:pt idx="366">
                  <c:v>#N/A</c:v>
                </c:pt>
                <c:pt idx="367">
                  <c:v>37.823059999999998</c:v>
                </c:pt>
                <c:pt idx="368">
                  <c:v>37.823059999999998</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40.375279999999997</c:v>
                </c:pt>
                <c:pt idx="382">
                  <c:v>#N/A</c:v>
                </c:pt>
                <c:pt idx="383">
                  <c:v>#N/A</c:v>
                </c:pt>
                <c:pt idx="384">
                  <c:v>41.100709999999999</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24.079129999999999</c:v>
                </c:pt>
                <c:pt idx="417">
                  <c:v>#N/A</c:v>
                </c:pt>
                <c:pt idx="418">
                  <c:v>#N/A</c:v>
                </c:pt>
                <c:pt idx="419">
                  <c:v>#N/A</c:v>
                </c:pt>
                <c:pt idx="420">
                  <c:v>33.299680000000002</c:v>
                </c:pt>
                <c:pt idx="421">
                  <c:v>#N/A</c:v>
                </c:pt>
                <c:pt idx="422">
                  <c:v>24.10397</c:v>
                </c:pt>
                <c:pt idx="423">
                  <c:v>#N/A</c:v>
                </c:pt>
                <c:pt idx="424">
                  <c:v>#N/A</c:v>
                </c:pt>
                <c:pt idx="425">
                  <c:v>#N/A</c:v>
                </c:pt>
                <c:pt idx="426">
                  <c:v>#N/A</c:v>
                </c:pt>
                <c:pt idx="427">
                  <c:v>#N/A</c:v>
                </c:pt>
                <c:pt idx="428">
                  <c:v>#N/A</c:v>
                </c:pt>
                <c:pt idx="429">
                  <c:v>34.396410000000003</c:v>
                </c:pt>
                <c:pt idx="430">
                  <c:v>#N/A</c:v>
                </c:pt>
                <c:pt idx="431">
                  <c:v>#N/A</c:v>
                </c:pt>
                <c:pt idx="432">
                  <c:v>#N/A</c:v>
                </c:pt>
                <c:pt idx="433">
                  <c:v>#N/A</c:v>
                </c:pt>
                <c:pt idx="434">
                  <c:v>#N/A</c:v>
                </c:pt>
                <c:pt idx="435">
                  <c:v>#N/A</c:v>
                </c:pt>
                <c:pt idx="436">
                  <c:v>#N/A</c:v>
                </c:pt>
                <c:pt idx="437">
                  <c:v>#N/A</c:v>
                </c:pt>
                <c:pt idx="438">
                  <c:v>48.130130000000001</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25.212759999999999</c:v>
                </c:pt>
                <c:pt idx="461">
                  <c:v>33.485700000000001</c:v>
                </c:pt>
                <c:pt idx="462">
                  <c:v>#N/A</c:v>
                </c:pt>
                <c:pt idx="463">
                  <c:v>#N/A</c:v>
                </c:pt>
                <c:pt idx="464">
                  <c:v>#N/A</c:v>
                </c:pt>
                <c:pt idx="465">
                  <c:v>#N/A</c:v>
                </c:pt>
                <c:pt idx="466">
                  <c:v>#N/A</c:v>
                </c:pt>
                <c:pt idx="467">
                  <c:v>#N/A</c:v>
                </c:pt>
                <c:pt idx="468">
                  <c:v>#N/A</c:v>
                </c:pt>
                <c:pt idx="469">
                  <c:v>26.35539</c:v>
                </c:pt>
                <c:pt idx="470">
                  <c:v>38.597700000000003</c:v>
                </c:pt>
                <c:pt idx="471">
                  <c:v>#N/A</c:v>
                </c:pt>
                <c:pt idx="472">
                  <c:v>40.11889</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61.915019999999998</c:v>
                </c:pt>
                <c:pt idx="490">
                  <c:v>62.574890000000003</c:v>
                </c:pt>
                <c:pt idx="491">
                  <c:v>#N/A</c:v>
                </c:pt>
                <c:pt idx="492">
                  <c:v>#N/A</c:v>
                </c:pt>
                <c:pt idx="493">
                  <c:v>#N/A</c:v>
                </c:pt>
                <c:pt idx="494">
                  <c:v>#N/A</c:v>
                </c:pt>
                <c:pt idx="495">
                  <c:v>#N/A</c:v>
                </c:pt>
                <c:pt idx="496">
                  <c:v>49.724209999999999</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47.09207</c:v>
                </c:pt>
                <c:pt idx="517">
                  <c:v>#N/A</c:v>
                </c:pt>
                <c:pt idx="518">
                  <c:v>#N/A</c:v>
                </c:pt>
                <c:pt idx="519">
                  <c:v>48.632649999999998</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solidFill>
                    <a:prstDash val="solid"/>
                  </a:ln>
                </c14:spPr>
              </c14:invertSolidFillFmt>
            </c:ext>
            <c:ext xmlns:c16="http://schemas.microsoft.com/office/drawing/2014/chart" uri="{C3380CC4-5D6E-409C-BE32-E72D297353CC}">
              <c16:uniqueId val="{00000003-E4DE-4410-9C6A-D80EA8729642}"/>
            </c:ext>
          </c:extLst>
        </c:ser>
        <c:ser>
          <c:idx val="5"/>
          <c:order val="3"/>
          <c:tx>
            <c:v> SPP</c:v>
          </c:tx>
          <c:spPr>
            <a:solidFill>
              <a:schemeClr val="bg2">
                <a:lumMod val="75000"/>
              </a:schemeClr>
            </a:solidFill>
            <a:ln w="6350">
              <a:solidFill>
                <a:schemeClr val="bg2">
                  <a:lumMod val="50000"/>
                </a:schemeClr>
              </a:solidFill>
              <a:prstDash val="solid"/>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only)'!$G$26:$G$623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150.83369999999999</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45.934640000000002</c:v>
                </c:pt>
                <c:pt idx="162">
                  <c:v>#N/A</c:v>
                </c:pt>
                <c:pt idx="163">
                  <c:v>41.114550000000001</c:v>
                </c:pt>
                <c:pt idx="164">
                  <c:v>41.637439999999998</c:v>
                </c:pt>
                <c:pt idx="165">
                  <c:v>#N/A</c:v>
                </c:pt>
                <c:pt idx="166">
                  <c:v>#N/A</c:v>
                </c:pt>
                <c:pt idx="167">
                  <c:v>#N/A</c:v>
                </c:pt>
                <c:pt idx="168">
                  <c:v>#N/A</c:v>
                </c:pt>
                <c:pt idx="169">
                  <c:v>#N/A</c:v>
                </c:pt>
                <c:pt idx="170">
                  <c:v>#N/A</c:v>
                </c:pt>
                <c:pt idx="171">
                  <c:v>#N/A</c:v>
                </c:pt>
                <c:pt idx="172">
                  <c:v>#N/A</c:v>
                </c:pt>
                <c:pt idx="173">
                  <c:v>#N/A</c:v>
                </c:pt>
                <c:pt idx="174">
                  <c:v>#N/A</c:v>
                </c:pt>
                <c:pt idx="175">
                  <c:v>#N/A</c:v>
                </c:pt>
                <c:pt idx="176">
                  <c:v>82.054929999999999</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64.553200000000004</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45.605069999999998</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25.41987</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29.326619999999998</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4-E4DE-4410-9C6A-D80EA8729642}"/>
            </c:ext>
          </c:extLst>
        </c:ser>
        <c:ser>
          <c:idx val="4"/>
          <c:order val="4"/>
          <c:tx>
            <c:v> ERCOT</c:v>
          </c:tx>
          <c:spPr>
            <a:noFill/>
            <a:ln w="9525">
              <a:solidFill>
                <a:schemeClr val="tx1">
                  <a:lumMod val="85000"/>
                  <a:lumOff val="15000"/>
                </a:schemeClr>
              </a:solidFill>
              <a:prstDash val="solid"/>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only)'!$H$26:$H$623</c:f>
              <c:numCache>
                <c:formatCode>0.00</c:formatCode>
                <c:ptCount val="598"/>
                <c:pt idx="0">
                  <c:v>#N/A</c:v>
                </c:pt>
                <c:pt idx="1">
                  <c:v>#N/A</c:v>
                </c:pt>
                <c:pt idx="2">
                  <c:v>#N/A</c:v>
                </c:pt>
                <c:pt idx="3">
                  <c:v>#N/A</c:v>
                </c:pt>
                <c:pt idx="4">
                  <c:v>#N/A</c:v>
                </c:pt>
                <c:pt idx="5">
                  <c:v>#N/A</c:v>
                </c:pt>
                <c:pt idx="6">
                  <c:v>180.65459999999999</c:v>
                </c:pt>
                <c:pt idx="7">
                  <c:v>#N/A</c:v>
                </c:pt>
                <c:pt idx="8">
                  <c:v>#N/A</c:v>
                </c:pt>
                <c:pt idx="9">
                  <c:v>#N/A</c:v>
                </c:pt>
                <c:pt idx="10">
                  <c:v>#N/A</c:v>
                </c:pt>
                <c:pt idx="11">
                  <c:v>227.1969</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48.173720000000003</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39.904350000000001</c:v>
                </c:pt>
                <c:pt idx="201">
                  <c:v>36.364919999999998</c:v>
                </c:pt>
                <c:pt idx="202">
                  <c:v>#N/A</c:v>
                </c:pt>
                <c:pt idx="203">
                  <c:v>#N/A</c:v>
                </c:pt>
                <c:pt idx="204">
                  <c:v>#N/A</c:v>
                </c:pt>
                <c:pt idx="205">
                  <c:v>#N/A</c:v>
                </c:pt>
                <c:pt idx="206">
                  <c:v>#N/A</c:v>
                </c:pt>
                <c:pt idx="207">
                  <c:v>#N/A</c:v>
                </c:pt>
                <c:pt idx="208">
                  <c:v>#N/A</c:v>
                </c:pt>
                <c:pt idx="209">
                  <c:v>#N/A</c:v>
                </c:pt>
                <c:pt idx="210">
                  <c:v>47.997599999999998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36.788359999999997</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39.846510000000002</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21.570450000000001</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32.828809999999997</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5-E4DE-4410-9C6A-D80EA8729642}"/>
            </c:ext>
          </c:extLst>
        </c:ser>
        <c:ser>
          <c:idx val="1"/>
          <c:order val="5"/>
          <c:tx>
            <c:v> PJM</c:v>
          </c:tx>
          <c:spPr>
            <a:noFill/>
            <a:ln w="12700">
              <a:solidFill>
                <a:schemeClr val="accent6"/>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only)'!$I$26:$I$623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259.66759999999999</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255.67320000000001</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72.306880000000007</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75.071650000000005</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56.640239999999999</c:v>
                </c:pt>
                <c:pt idx="227">
                  <c:v>47.397680000000001</c:v>
                </c:pt>
                <c:pt idx="228">
                  <c:v>#N/A</c:v>
                </c:pt>
                <c:pt idx="229">
                  <c:v>46.417670000000001</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90.542969999999997</c:v>
                </c:pt>
                <c:pt idx="272">
                  <c:v>89.911550000000005</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33.027940000000001</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29.781459999999999</c:v>
                </c:pt>
                <c:pt idx="341">
                  <c:v>#N/A</c:v>
                </c:pt>
                <c:pt idx="342">
                  <c:v>#N/A</c:v>
                </c:pt>
                <c:pt idx="343">
                  <c:v>#N/A</c:v>
                </c:pt>
                <c:pt idx="344">
                  <c:v>#N/A</c:v>
                </c:pt>
                <c:pt idx="345">
                  <c:v>#N/A</c:v>
                </c:pt>
                <c:pt idx="346">
                  <c:v>#N/A</c:v>
                </c:pt>
                <c:pt idx="347">
                  <c:v>#N/A</c:v>
                </c:pt>
                <c:pt idx="348">
                  <c:v>#N/A</c:v>
                </c:pt>
                <c:pt idx="349">
                  <c:v>#N/A</c:v>
                </c:pt>
                <c:pt idx="350">
                  <c:v>#N/A</c:v>
                </c:pt>
                <c:pt idx="351">
                  <c:v>#N/A</c:v>
                </c:pt>
                <c:pt idx="352">
                  <c:v>39.841030000000003</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25.60416</c:v>
                </c:pt>
                <c:pt idx="378">
                  <c:v>#N/A</c:v>
                </c:pt>
                <c:pt idx="379">
                  <c:v>#N/A</c:v>
                </c:pt>
                <c:pt idx="380">
                  <c:v>#N/A</c:v>
                </c:pt>
                <c:pt idx="381">
                  <c:v>#N/A</c:v>
                </c:pt>
                <c:pt idx="382">
                  <c:v>#N/A</c:v>
                </c:pt>
                <c:pt idx="383">
                  <c:v>27.351199999999999</c:v>
                </c:pt>
                <c:pt idx="384">
                  <c:v>#N/A</c:v>
                </c:pt>
                <c:pt idx="385">
                  <c:v>34.649590000000003</c:v>
                </c:pt>
                <c:pt idx="386">
                  <c:v>33.764069999999997</c:v>
                </c:pt>
                <c:pt idx="387">
                  <c:v>33.764069999999997</c:v>
                </c:pt>
                <c:pt idx="388">
                  <c:v>#N/A</c:v>
                </c:pt>
                <c:pt idx="389">
                  <c:v>#N/A</c:v>
                </c:pt>
                <c:pt idx="390">
                  <c:v>#N/A</c:v>
                </c:pt>
                <c:pt idx="391">
                  <c:v>32.09525</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33.328470000000003</c:v>
                </c:pt>
                <c:pt idx="425">
                  <c:v>33.885370000000002</c:v>
                </c:pt>
                <c:pt idx="426">
                  <c:v>30.575620000000001</c:v>
                </c:pt>
                <c:pt idx="427">
                  <c:v>31.2545</c:v>
                </c:pt>
                <c:pt idx="428">
                  <c:v>#N/A</c:v>
                </c:pt>
                <c:pt idx="429">
                  <c:v>#N/A</c:v>
                </c:pt>
                <c:pt idx="430">
                  <c:v>33.145330000000001</c:v>
                </c:pt>
                <c:pt idx="431">
                  <c:v>#N/A</c:v>
                </c:pt>
                <c:pt idx="432">
                  <c:v>#N/A</c:v>
                </c:pt>
                <c:pt idx="433">
                  <c:v>#N/A</c:v>
                </c:pt>
                <c:pt idx="434">
                  <c:v>#N/A</c:v>
                </c:pt>
                <c:pt idx="435">
                  <c:v>#N/A</c:v>
                </c:pt>
                <c:pt idx="436">
                  <c:v>31.183229999999998</c:v>
                </c:pt>
                <c:pt idx="437">
                  <c:v>#N/A</c:v>
                </c:pt>
                <c:pt idx="438">
                  <c:v>#N/A</c:v>
                </c:pt>
                <c:pt idx="439">
                  <c:v>31.239750000000001</c:v>
                </c:pt>
                <c:pt idx="440">
                  <c:v>#N/A</c:v>
                </c:pt>
                <c:pt idx="441">
                  <c:v>#N/A</c:v>
                </c:pt>
                <c:pt idx="442">
                  <c:v>#N/A</c:v>
                </c:pt>
                <c:pt idx="443">
                  <c:v>#N/A</c:v>
                </c:pt>
                <c:pt idx="444">
                  <c:v>#N/A</c:v>
                </c:pt>
                <c:pt idx="445">
                  <c:v>#N/A</c:v>
                </c:pt>
                <c:pt idx="446">
                  <c:v>#N/A</c:v>
                </c:pt>
                <c:pt idx="447">
                  <c:v>#N/A</c:v>
                </c:pt>
                <c:pt idx="448">
                  <c:v>#N/A</c:v>
                </c:pt>
                <c:pt idx="449">
                  <c:v>43.122079999999997</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42.490380000000002</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57.656610000000001</c:v>
                </c:pt>
                <c:pt idx="492">
                  <c:v>52.415100000000002</c:v>
                </c:pt>
                <c:pt idx="493">
                  <c:v>37.522979999999997</c:v>
                </c:pt>
                <c:pt idx="494">
                  <c:v>#N/A</c:v>
                </c:pt>
                <c:pt idx="495">
                  <c:v>#N/A</c:v>
                </c:pt>
                <c:pt idx="496">
                  <c:v>#N/A</c:v>
                </c:pt>
                <c:pt idx="497">
                  <c:v>#N/A</c:v>
                </c:pt>
                <c:pt idx="498">
                  <c:v>#N/A</c:v>
                </c:pt>
                <c:pt idx="499">
                  <c:v>50.34084</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6-E4DE-4410-9C6A-D80EA8729642}"/>
            </c:ext>
          </c:extLst>
        </c:ser>
        <c:ser>
          <c:idx val="6"/>
          <c:order val="6"/>
          <c:tx>
            <c:v> NYISO</c:v>
          </c:tx>
          <c:spPr>
            <a:solidFill>
              <a:schemeClr val="accent4">
                <a:lumMod val="60000"/>
                <a:lumOff val="40000"/>
              </a:schemeClr>
            </a:solidFill>
            <a:ln w="6350">
              <a:solidFill>
                <a:schemeClr val="accent4"/>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only)'!$J$26:$J$623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363.39550000000003</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161.31059999999999</c:v>
                </c:pt>
                <c:pt idx="231">
                  <c:v>#N/A</c:v>
                </c:pt>
                <c:pt idx="232">
                  <c:v>#N/A</c:v>
                </c:pt>
                <c:pt idx="233">
                  <c:v>#N/A</c:v>
                </c:pt>
                <c:pt idx="234">
                  <c:v>#N/A</c:v>
                </c:pt>
                <c:pt idx="235">
                  <c:v>#N/A</c:v>
                </c:pt>
                <c:pt idx="236">
                  <c:v>#N/A</c:v>
                </c:pt>
                <c:pt idx="237">
                  <c:v>#N/A</c:v>
                </c:pt>
                <c:pt idx="238">
                  <c:v>#N/A</c:v>
                </c:pt>
                <c:pt idx="239">
                  <c:v>#N/A</c:v>
                </c:pt>
                <c:pt idx="240">
                  <c:v>#N/A</c:v>
                </c:pt>
                <c:pt idx="241">
                  <c:v>63.762659999999997</c:v>
                </c:pt>
                <c:pt idx="242">
                  <c:v>71.774600000000007</c:v>
                </c:pt>
                <c:pt idx="243">
                  <c:v>71.774600000000007</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68.109650000000002</c:v>
                </c:pt>
                <c:pt idx="302">
                  <c:v>64.590410000000006</c:v>
                </c:pt>
                <c:pt idx="303">
                  <c:v>65.024990000000003</c:v>
                </c:pt>
                <c:pt idx="304">
                  <c:v>57.487749999999998</c:v>
                </c:pt>
                <c:pt idx="305">
                  <c:v>65.652799999999999</c:v>
                </c:pt>
                <c:pt idx="306">
                  <c:v>61.426549999999999</c:v>
                </c:pt>
                <c:pt idx="307">
                  <c:v>66.963149999999999</c:v>
                </c:pt>
                <c:pt idx="308">
                  <c:v>66.217950000000002</c:v>
                </c:pt>
                <c:pt idx="309">
                  <c:v>67.462040000000002</c:v>
                </c:pt>
                <c:pt idx="310">
                  <c:v>170.63329999999999</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62.519179999999999</c:v>
                </c:pt>
                <c:pt idx="355">
                  <c:v>57.371980000000001</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122.50449999999999</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68.228729999999999</c:v>
                </c:pt>
                <c:pt idx="506">
                  <c:v>64.300449999999998</c:v>
                </c:pt>
                <c:pt idx="507">
                  <c:v>72.155100000000004</c:v>
                </c:pt>
                <c:pt idx="508">
                  <c:v>64.450890000000001</c:v>
                </c:pt>
                <c:pt idx="509">
                  <c:v>58.963360000000002</c:v>
                </c:pt>
                <c:pt idx="510">
                  <c:v>68.397499999999994</c:v>
                </c:pt>
                <c:pt idx="511">
                  <c:v>71.543319999999994</c:v>
                </c:pt>
                <c:pt idx="512">
                  <c:v>61.112009999999998</c:v>
                </c:pt>
                <c:pt idx="513">
                  <c:v>59.951259999999998</c:v>
                </c:pt>
                <c:pt idx="514">
                  <c:v>55.731070000000003</c:v>
                </c:pt>
                <c:pt idx="515">
                  <c:v>#N/A</c:v>
                </c:pt>
                <c:pt idx="516">
                  <c:v>#N/A</c:v>
                </c:pt>
                <c:pt idx="517">
                  <c:v>#N/A</c:v>
                </c:pt>
                <c:pt idx="518">
                  <c:v>#N/A</c:v>
                </c:pt>
                <c:pt idx="519">
                  <c:v>#N/A</c:v>
                </c:pt>
                <c:pt idx="520">
                  <c:v>#N/A</c:v>
                </c:pt>
                <c:pt idx="521">
                  <c:v>#N/A</c:v>
                </c:pt>
                <c:pt idx="522">
                  <c:v>78.665700000000001</c:v>
                </c:pt>
                <c:pt idx="523">
                  <c:v>79.630920000000003</c:v>
                </c:pt>
                <c:pt idx="524">
                  <c:v>81.617670000000004</c:v>
                </c:pt>
                <c:pt idx="525">
                  <c:v>79.630920000000003</c:v>
                </c:pt>
                <c:pt idx="526">
                  <c:v>79.630920000000003</c:v>
                </c:pt>
                <c:pt idx="527">
                  <c:v>79.630920000000003</c:v>
                </c:pt>
                <c:pt idx="528">
                  <c:v>79.630920000000003</c:v>
                </c:pt>
                <c:pt idx="529">
                  <c:v>79.630920000000003</c:v>
                </c:pt>
                <c:pt idx="530">
                  <c:v>86.371399999999994</c:v>
                </c:pt>
                <c:pt idx="531">
                  <c:v>73.550020000000004</c:v>
                </c:pt>
                <c:pt idx="532">
                  <c:v>79.630920000000003</c:v>
                </c:pt>
                <c:pt idx="533">
                  <c:v>75.343720000000005</c:v>
                </c:pt>
                <c:pt idx="534">
                  <c:v>79.630920000000003</c:v>
                </c:pt>
                <c:pt idx="535">
                  <c:v>79.630920000000003</c:v>
                </c:pt>
                <c:pt idx="536">
                  <c:v>58.890230000000003</c:v>
                </c:pt>
                <c:pt idx="537">
                  <c:v>76.296949999999995</c:v>
                </c:pt>
                <c:pt idx="538">
                  <c:v>82.558019999999999</c:v>
                </c:pt>
                <c:pt idx="539">
                  <c:v>75.693330000000003</c:v>
                </c:pt>
                <c:pt idx="540">
                  <c:v>80.738529999999997</c:v>
                </c:pt>
                <c:pt idx="541">
                  <c:v>#N/A</c:v>
                </c:pt>
                <c:pt idx="542">
                  <c:v>122.6537</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7-E4DE-4410-9C6A-D80EA8729642}"/>
            </c:ext>
          </c:extLst>
        </c:ser>
        <c:ser>
          <c:idx val="8"/>
          <c:order val="7"/>
          <c:tx>
            <c:v> Southeast (non-ISO)</c:v>
          </c:tx>
          <c:spPr>
            <a:noFill/>
            <a:ln w="12700">
              <a:solidFill>
                <a:schemeClr val="bg1">
                  <a:lumMod val="50000"/>
                </a:schemeClr>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only)'!$L$26:$L$623</c:f>
              <c:numCache>
                <c:formatCode>0.00</c:formatCode>
                <c:ptCount val="598"/>
                <c:pt idx="0">
                  <c:v>#N/A</c:v>
                </c:pt>
                <c:pt idx="1">
                  <c:v>#N/A</c:v>
                </c:pt>
                <c:pt idx="2">
                  <c:v>#N/A</c:v>
                </c:pt>
                <c:pt idx="3">
                  <c:v>#N/A</c:v>
                </c:pt>
                <c:pt idx="4">
                  <c:v>#N/A</c:v>
                </c:pt>
                <c:pt idx="5">
                  <c:v>#N/A</c:v>
                </c:pt>
                <c:pt idx="6">
                  <c:v>#N/A</c:v>
                </c:pt>
                <c:pt idx="7">
                  <c:v>#N/A</c:v>
                </c:pt>
                <c:pt idx="8">
                  <c:v>236.07509999999999</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220.90620000000001</c:v>
                </c:pt>
                <c:pt idx="42">
                  <c:v>#N/A</c:v>
                </c:pt>
                <c:pt idx="43">
                  <c:v>#N/A</c:v>
                </c:pt>
                <c:pt idx="44">
                  <c:v>#N/A</c:v>
                </c:pt>
                <c:pt idx="45">
                  <c:v>#N/A</c:v>
                </c:pt>
                <c:pt idx="46">
                  <c:v>#N/A</c:v>
                </c:pt>
                <c:pt idx="47">
                  <c:v>#N/A</c:v>
                </c:pt>
                <c:pt idx="48">
                  <c:v>166.76390000000001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128.70570000000001</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74.578909999999993</c:v>
                </c:pt>
                <c:pt idx="115">
                  <c:v>#N/A</c:v>
                </c:pt>
                <c:pt idx="116">
                  <c:v>#N/A</c:v>
                </c:pt>
                <c:pt idx="117">
                  <c:v>#N/A</c:v>
                </c:pt>
                <c:pt idx="118">
                  <c:v>#N/A</c:v>
                </c:pt>
                <c:pt idx="119">
                  <c:v>#N/A</c:v>
                </c:pt>
                <c:pt idx="120">
                  <c:v>#N/A</c:v>
                </c:pt>
                <c:pt idx="121">
                  <c:v>#N/A</c:v>
                </c:pt>
                <c:pt idx="122">
                  <c:v>#N/A</c:v>
                </c:pt>
                <c:pt idx="123">
                  <c:v>72.038139999999999</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58.105289999999997</c:v>
                </c:pt>
                <c:pt idx="137">
                  <c:v>58.94838</c:v>
                </c:pt>
                <c:pt idx="138">
                  <c:v>58.88599</c:v>
                </c:pt>
                <c:pt idx="139">
                  <c:v>63.194839999999999</c:v>
                </c:pt>
                <c:pt idx="140">
                  <c:v>65.920699999999997</c:v>
                </c:pt>
                <c:pt idx="141">
                  <c:v>63.78922</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77.6631</c:v>
                </c:pt>
                <c:pt idx="155">
                  <c:v>77.6631</c:v>
                </c:pt>
                <c:pt idx="156">
                  <c:v>#N/A</c:v>
                </c:pt>
                <c:pt idx="157">
                  <c:v>#N/A</c:v>
                </c:pt>
                <c:pt idx="158">
                  <c:v>#N/A</c:v>
                </c:pt>
                <c:pt idx="159">
                  <c:v>64.898849999999996</c:v>
                </c:pt>
                <c:pt idx="160">
                  <c:v>110.43429999999999</c:v>
                </c:pt>
                <c:pt idx="161">
                  <c:v>#N/A</c:v>
                </c:pt>
                <c:pt idx="162">
                  <c:v>#N/A</c:v>
                </c:pt>
                <c:pt idx="163">
                  <c:v>#N/A</c:v>
                </c:pt>
                <c:pt idx="164">
                  <c:v>#N/A</c:v>
                </c:pt>
                <c:pt idx="165">
                  <c:v>#N/A</c:v>
                </c:pt>
                <c:pt idx="166">
                  <c:v>#N/A</c:v>
                </c:pt>
                <c:pt idx="167">
                  <c:v>#N/A</c:v>
                </c:pt>
                <c:pt idx="168">
                  <c:v>#N/A</c:v>
                </c:pt>
                <c:pt idx="169">
                  <c:v>#N/A</c:v>
                </c:pt>
                <c:pt idx="170">
                  <c:v>#N/A</c:v>
                </c:pt>
                <c:pt idx="171">
                  <c:v>#N/A</c:v>
                </c:pt>
                <c:pt idx="172">
                  <c:v>48.731319999999997</c:v>
                </c:pt>
                <c:pt idx="173">
                  <c:v>66.221379999999996</c:v>
                </c:pt>
                <c:pt idx="174">
                  <c:v>21.41694</c:v>
                </c:pt>
                <c:pt idx="175">
                  <c:v>74.328270000000003</c:v>
                </c:pt>
                <c:pt idx="176">
                  <c:v>#N/A</c:v>
                </c:pt>
                <c:pt idx="177">
                  <c:v>#N/A</c:v>
                </c:pt>
                <c:pt idx="178">
                  <c:v>#N/A</c:v>
                </c:pt>
                <c:pt idx="179">
                  <c:v>#N/A</c:v>
                </c:pt>
                <c:pt idx="180">
                  <c:v>#N/A</c:v>
                </c:pt>
                <c:pt idx="181">
                  <c:v>#N/A</c:v>
                </c:pt>
                <c:pt idx="182">
                  <c:v>66.318129999999996</c:v>
                </c:pt>
                <c:pt idx="183">
                  <c:v>69.996510000000001</c:v>
                </c:pt>
                <c:pt idx="184">
                  <c:v>#N/A</c:v>
                </c:pt>
                <c:pt idx="185">
                  <c:v>#N/A</c:v>
                </c:pt>
                <c:pt idx="186">
                  <c:v>#N/A</c:v>
                </c:pt>
                <c:pt idx="187">
                  <c:v>#N/A</c:v>
                </c:pt>
                <c:pt idx="188">
                  <c:v>#N/A</c:v>
                </c:pt>
                <c:pt idx="189">
                  <c:v>50.644660000000002</c:v>
                </c:pt>
                <c:pt idx="190">
                  <c:v>#N/A</c:v>
                </c:pt>
                <c:pt idx="191">
                  <c:v>#N/A</c:v>
                </c:pt>
                <c:pt idx="192">
                  <c:v>#N/A</c:v>
                </c:pt>
                <c:pt idx="193">
                  <c:v>#N/A</c:v>
                </c:pt>
                <c:pt idx="194">
                  <c:v>#N/A</c:v>
                </c:pt>
                <c:pt idx="195">
                  <c:v>#N/A</c:v>
                </c:pt>
                <c:pt idx="196">
                  <c:v>50.574480000000001</c:v>
                </c:pt>
                <c:pt idx="197">
                  <c:v>#N/A</c:v>
                </c:pt>
                <c:pt idx="198">
                  <c:v>#N/A</c:v>
                </c:pt>
                <c:pt idx="199">
                  <c:v>#N/A</c:v>
                </c:pt>
                <c:pt idx="200">
                  <c:v>#N/A</c:v>
                </c:pt>
                <c:pt idx="201">
                  <c:v>#N/A</c:v>
                </c:pt>
                <c:pt idx="202">
                  <c:v>63.75985</c:v>
                </c:pt>
                <c:pt idx="203">
                  <c:v>#N/A</c:v>
                </c:pt>
                <c:pt idx="204">
                  <c:v>#N/A</c:v>
                </c:pt>
                <c:pt idx="205">
                  <c:v>#N/A</c:v>
                </c:pt>
                <c:pt idx="206">
                  <c:v>#N/A</c:v>
                </c:pt>
                <c:pt idx="207">
                  <c:v>#N/A</c:v>
                </c:pt>
                <c:pt idx="208">
                  <c:v>#N/A</c:v>
                </c:pt>
                <c:pt idx="209">
                  <c:v>41.713889999999999</c:v>
                </c:pt>
                <c:pt idx="210">
                  <c:v>#N/A</c:v>
                </c:pt>
                <c:pt idx="211">
                  <c:v>#N/A</c:v>
                </c:pt>
                <c:pt idx="212">
                  <c:v>#N/A</c:v>
                </c:pt>
                <c:pt idx="213">
                  <c:v>#N/A</c:v>
                </c:pt>
                <c:pt idx="214">
                  <c:v>#N/A</c:v>
                </c:pt>
                <c:pt idx="215">
                  <c:v>#N/A</c:v>
                </c:pt>
                <c:pt idx="216">
                  <c:v>#N/A</c:v>
                </c:pt>
                <c:pt idx="217">
                  <c:v>#N/A</c:v>
                </c:pt>
                <c:pt idx="218">
                  <c:v>#N/A</c:v>
                </c:pt>
                <c:pt idx="219">
                  <c:v>#N/A</c:v>
                </c:pt>
                <c:pt idx="220">
                  <c:v>53.047319999999999</c:v>
                </c:pt>
                <c:pt idx="221">
                  <c:v>49.986899999999999</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55.69</c:v>
                </c:pt>
                <c:pt idx="245">
                  <c:v>#N/A</c:v>
                </c:pt>
                <c:pt idx="246">
                  <c:v>#N/A</c:v>
                </c:pt>
                <c:pt idx="247">
                  <c:v>#N/A</c:v>
                </c:pt>
                <c:pt idx="248">
                  <c:v>#N/A</c:v>
                </c:pt>
                <c:pt idx="249">
                  <c:v>#N/A</c:v>
                </c:pt>
                <c:pt idx="250">
                  <c:v>#N/A</c:v>
                </c:pt>
                <c:pt idx="251">
                  <c:v>#N/A</c:v>
                </c:pt>
                <c:pt idx="252">
                  <c:v>#N/A</c:v>
                </c:pt>
                <c:pt idx="253">
                  <c:v>34.008240000000001</c:v>
                </c:pt>
                <c:pt idx="254">
                  <c:v>#N/A</c:v>
                </c:pt>
                <c:pt idx="255">
                  <c:v>#N/A</c:v>
                </c:pt>
                <c:pt idx="256">
                  <c:v>#N/A</c:v>
                </c:pt>
                <c:pt idx="257">
                  <c:v>#N/A</c:v>
                </c:pt>
                <c:pt idx="258">
                  <c:v>#N/A</c:v>
                </c:pt>
                <c:pt idx="259">
                  <c:v>40.081850000000003</c:v>
                </c:pt>
                <c:pt idx="260">
                  <c:v>29.592960000000001</c:v>
                </c:pt>
                <c:pt idx="261">
                  <c:v>28.80574</c:v>
                </c:pt>
                <c:pt idx="262">
                  <c:v>28.80574</c:v>
                </c:pt>
                <c:pt idx="263">
                  <c:v>#N/A</c:v>
                </c:pt>
                <c:pt idx="264">
                  <c:v>#N/A</c:v>
                </c:pt>
                <c:pt idx="265">
                  <c:v>#N/A</c:v>
                </c:pt>
                <c:pt idx="266">
                  <c:v>#N/A</c:v>
                </c:pt>
                <c:pt idx="267">
                  <c:v>#N/A</c:v>
                </c:pt>
                <c:pt idx="268">
                  <c:v>#N/A</c:v>
                </c:pt>
                <c:pt idx="269">
                  <c:v>51.644210000000001</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28.863810000000001</c:v>
                </c:pt>
                <c:pt idx="286">
                  <c:v>26.311990000000002</c:v>
                </c:pt>
                <c:pt idx="287">
                  <c:v>#N/A</c:v>
                </c:pt>
                <c:pt idx="288">
                  <c:v>#N/A</c:v>
                </c:pt>
                <c:pt idx="289">
                  <c:v>#N/A</c:v>
                </c:pt>
                <c:pt idx="290">
                  <c:v>37.722180000000002</c:v>
                </c:pt>
                <c:pt idx="291">
                  <c:v>#N/A</c:v>
                </c:pt>
                <c:pt idx="292">
                  <c:v>#N/A</c:v>
                </c:pt>
                <c:pt idx="293">
                  <c:v>#N/A</c:v>
                </c:pt>
                <c:pt idx="294">
                  <c:v>#N/A</c:v>
                </c:pt>
                <c:pt idx="295">
                  <c:v>25.064830000000001</c:v>
                </c:pt>
                <c:pt idx="296">
                  <c:v>28.715340000000001</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31.83079</c:v>
                </c:pt>
                <c:pt idx="313">
                  <c:v>31.83079</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44.28248</c:v>
                </c:pt>
                <c:pt idx="332">
                  <c:v>26.876000000000001</c:v>
                </c:pt>
                <c:pt idx="333">
                  <c:v>23.63128</c:v>
                </c:pt>
                <c:pt idx="334">
                  <c:v>#N/A</c:v>
                </c:pt>
                <c:pt idx="335">
                  <c:v>#N/A</c:v>
                </c:pt>
                <c:pt idx="336">
                  <c:v>#N/A</c:v>
                </c:pt>
                <c:pt idx="337">
                  <c:v>#N/A</c:v>
                </c:pt>
                <c:pt idx="338">
                  <c:v>#N/A</c:v>
                </c:pt>
                <c:pt idx="339">
                  <c:v>#N/A</c:v>
                </c:pt>
                <c:pt idx="340">
                  <c:v>#N/A</c:v>
                </c:pt>
                <c:pt idx="341">
                  <c:v>24.38382</c:v>
                </c:pt>
                <c:pt idx="342">
                  <c:v>#N/A</c:v>
                </c:pt>
                <c:pt idx="343">
                  <c:v>#N/A</c:v>
                </c:pt>
                <c:pt idx="344">
                  <c:v>#N/A</c:v>
                </c:pt>
                <c:pt idx="345">
                  <c:v>#N/A</c:v>
                </c:pt>
                <c:pt idx="346">
                  <c:v>#N/A</c:v>
                </c:pt>
                <c:pt idx="347">
                  <c:v>#N/A</c:v>
                </c:pt>
                <c:pt idx="348">
                  <c:v>22.980160000000001</c:v>
                </c:pt>
                <c:pt idx="349">
                  <c:v>#N/A</c:v>
                </c:pt>
                <c:pt idx="350">
                  <c:v>#N/A</c:v>
                </c:pt>
                <c:pt idx="351">
                  <c:v>#N/A</c:v>
                </c:pt>
                <c:pt idx="352">
                  <c:v>#N/A</c:v>
                </c:pt>
                <c:pt idx="353">
                  <c:v>27.152640000000002</c:v>
                </c:pt>
                <c:pt idx="354">
                  <c:v>#N/A</c:v>
                </c:pt>
                <c:pt idx="355">
                  <c:v>#N/A</c:v>
                </c:pt>
                <c:pt idx="356">
                  <c:v>#N/A</c:v>
                </c:pt>
                <c:pt idx="357">
                  <c:v>#N/A</c:v>
                </c:pt>
                <c:pt idx="358">
                  <c:v>#N/A</c:v>
                </c:pt>
                <c:pt idx="359">
                  <c:v>#N/A</c:v>
                </c:pt>
                <c:pt idx="360">
                  <c:v>#N/A</c:v>
                </c:pt>
                <c:pt idx="361">
                  <c:v>#N/A</c:v>
                </c:pt>
                <c:pt idx="362">
                  <c:v>21.69173</c:v>
                </c:pt>
                <c:pt idx="363">
                  <c:v>28.26268</c:v>
                </c:pt>
                <c:pt idx="364">
                  <c:v>#N/A</c:v>
                </c:pt>
                <c:pt idx="365">
                  <c:v>#N/A</c:v>
                </c:pt>
                <c:pt idx="366">
                  <c:v>#N/A</c:v>
                </c:pt>
                <c:pt idx="367">
                  <c:v>#N/A</c:v>
                </c:pt>
                <c:pt idx="368">
                  <c:v>#N/A</c:v>
                </c:pt>
                <c:pt idx="369">
                  <c:v>#N/A</c:v>
                </c:pt>
                <c:pt idx="370">
                  <c:v>#N/A</c:v>
                </c:pt>
                <c:pt idx="371">
                  <c:v>#N/A</c:v>
                </c:pt>
                <c:pt idx="372">
                  <c:v>#N/A</c:v>
                </c:pt>
                <c:pt idx="373">
                  <c:v>#N/A</c:v>
                </c:pt>
                <c:pt idx="374">
                  <c:v>#N/A</c:v>
                </c:pt>
                <c:pt idx="375">
                  <c:v>37.479309999999998</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22.419699999999999</c:v>
                </c:pt>
                <c:pt idx="389">
                  <c:v>#N/A</c:v>
                </c:pt>
                <c:pt idx="390">
                  <c:v>#N/A</c:v>
                </c:pt>
                <c:pt idx="391">
                  <c:v>#N/A</c:v>
                </c:pt>
                <c:pt idx="392">
                  <c:v>21.880960000000002</c:v>
                </c:pt>
                <c:pt idx="393">
                  <c:v>#N/A</c:v>
                </c:pt>
                <c:pt idx="394">
                  <c:v>#N/A</c:v>
                </c:pt>
                <c:pt idx="395">
                  <c:v>#N/A</c:v>
                </c:pt>
                <c:pt idx="396">
                  <c:v>22.956099999999999</c:v>
                </c:pt>
                <c:pt idx="397">
                  <c:v>24.21482</c:v>
                </c:pt>
                <c:pt idx="398">
                  <c:v>#N/A</c:v>
                </c:pt>
                <c:pt idx="399">
                  <c:v>#N/A</c:v>
                </c:pt>
                <c:pt idx="400">
                  <c:v>#N/A</c:v>
                </c:pt>
                <c:pt idx="401">
                  <c:v>#N/A</c:v>
                </c:pt>
                <c:pt idx="402">
                  <c:v>#N/A</c:v>
                </c:pt>
                <c:pt idx="403">
                  <c:v>21.880960000000002</c:v>
                </c:pt>
                <c:pt idx="404">
                  <c:v>#N/A</c:v>
                </c:pt>
                <c:pt idx="405">
                  <c:v>#N/A</c:v>
                </c:pt>
                <c:pt idx="406">
                  <c:v>25.349540000000001</c:v>
                </c:pt>
                <c:pt idx="407">
                  <c:v>#N/A</c:v>
                </c:pt>
                <c:pt idx="408">
                  <c:v>20.572520000000001</c:v>
                </c:pt>
                <c:pt idx="409">
                  <c:v>#N/A</c:v>
                </c:pt>
                <c:pt idx="410">
                  <c:v>#N/A</c:v>
                </c:pt>
                <c:pt idx="411">
                  <c:v>#N/A</c:v>
                </c:pt>
                <c:pt idx="412">
                  <c:v>#N/A</c:v>
                </c:pt>
                <c:pt idx="413">
                  <c:v>20.216259999999998</c:v>
                </c:pt>
                <c:pt idx="414">
                  <c:v>#N/A</c:v>
                </c:pt>
                <c:pt idx="415">
                  <c:v>#N/A</c:v>
                </c:pt>
                <c:pt idx="416">
                  <c:v>#N/A</c:v>
                </c:pt>
                <c:pt idx="417">
                  <c:v>#N/A</c:v>
                </c:pt>
                <c:pt idx="418">
                  <c:v>#N/A</c:v>
                </c:pt>
                <c:pt idx="419">
                  <c:v>#N/A</c:v>
                </c:pt>
                <c:pt idx="420">
                  <c:v>#N/A</c:v>
                </c:pt>
                <c:pt idx="421">
                  <c:v>30.778469999999999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38.342559999999999</c:v>
                </c:pt>
                <c:pt idx="447">
                  <c:v>#N/A</c:v>
                </c:pt>
                <c:pt idx="448">
                  <c:v>#N/A</c:v>
                </c:pt>
                <c:pt idx="449">
                  <c:v>#N/A</c:v>
                </c:pt>
                <c:pt idx="450">
                  <c:v>#N/A</c:v>
                </c:pt>
                <c:pt idx="451">
                  <c:v>#N/A</c:v>
                </c:pt>
                <c:pt idx="452">
                  <c:v>#N/A</c:v>
                </c:pt>
                <c:pt idx="453">
                  <c:v>#N/A</c:v>
                </c:pt>
                <c:pt idx="454">
                  <c:v>#N/A</c:v>
                </c:pt>
                <c:pt idx="455">
                  <c:v>28.276389999999999</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25.811779999999999</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31.012270000000001</c:v>
                </c:pt>
                <c:pt idx="498">
                  <c:v>#N/A</c:v>
                </c:pt>
                <c:pt idx="499">
                  <c:v>#N/A</c:v>
                </c:pt>
                <c:pt idx="500">
                  <c:v>#N/A</c:v>
                </c:pt>
                <c:pt idx="501">
                  <c:v>#N/A</c:v>
                </c:pt>
                <c:pt idx="502">
                  <c:v>46.274450000000002</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8-E4DE-4410-9C6A-D80EA8729642}"/>
            </c:ext>
          </c:extLst>
        </c:ser>
        <c:ser>
          <c:idx val="7"/>
          <c:order val="8"/>
          <c:tx>
            <c:v> ISO-NE</c:v>
          </c:tx>
          <c:spPr>
            <a:pattFill prst="dkUpDiag">
              <a:fgClr>
                <a:schemeClr val="accent3">
                  <a:lumMod val="75000"/>
                </a:schemeClr>
              </a:fgClr>
              <a:bgClr>
                <a:schemeClr val="bg1"/>
              </a:bgClr>
            </a:pattFill>
            <a:ln w="6350">
              <a:solidFill>
                <a:schemeClr val="accent3">
                  <a:lumMod val="75000"/>
                </a:schemeClr>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only)'!$K$26:$K$623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110.68559999999999</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78.102930000000001</c:v>
                </c:pt>
                <c:pt idx="256">
                  <c:v>72.672079999999994</c:v>
                </c:pt>
                <c:pt idx="257">
                  <c:v>68.819320000000005</c:v>
                </c:pt>
                <c:pt idx="258">
                  <c:v>77.727909999999994</c:v>
                </c:pt>
                <c:pt idx="259">
                  <c:v>#N/A</c:v>
                </c:pt>
                <c:pt idx="260">
                  <c:v>#N/A</c:v>
                </c:pt>
                <c:pt idx="261">
                  <c:v>#N/A</c:v>
                </c:pt>
                <c:pt idx="262">
                  <c:v>#N/A</c:v>
                </c:pt>
                <c:pt idx="263">
                  <c:v>#N/A</c:v>
                </c:pt>
                <c:pt idx="264">
                  <c:v>#N/A</c:v>
                </c:pt>
                <c:pt idx="265">
                  <c:v>96.361699999999999</c:v>
                </c:pt>
                <c:pt idx="266">
                  <c:v>87.952089999999998</c:v>
                </c:pt>
                <c:pt idx="267">
                  <c:v>87.372190000000003</c:v>
                </c:pt>
                <c:pt idx="268">
                  <c:v>88.508089999999996</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45.04224</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44.655029999999996</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62.056919999999998</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9-E4DE-4410-9C6A-D80EA8729642}"/>
            </c:ext>
          </c:extLst>
        </c:ser>
        <c:ser>
          <c:idx val="9"/>
          <c:order val="9"/>
          <c:tx>
            <c:v> Hawaii</c:v>
          </c:tx>
          <c:spPr>
            <a:noFill/>
            <a:ln w="6350">
              <a:solidFill>
                <a:schemeClr val="tx1"/>
              </a:solidFill>
              <a:prstDash val="dash"/>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only)'!$M$26:$M$623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222.3245</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169.9778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142.386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105.9198</c:v>
                </c:pt>
                <c:pt idx="246">
                  <c:v>96.922120000000007</c:v>
                </c:pt>
                <c:pt idx="247">
                  <c:v>#N/A</c:v>
                </c:pt>
                <c:pt idx="248">
                  <c:v>#N/A</c:v>
                </c:pt>
                <c:pt idx="249">
                  <c:v>#N/A</c:v>
                </c:pt>
                <c:pt idx="250">
                  <c:v>#N/A</c:v>
                </c:pt>
                <c:pt idx="251">
                  <c:v>102.04770000000001</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A-E4DE-4410-9C6A-D80EA8729642}"/>
            </c:ext>
          </c:extLst>
        </c:ser>
        <c:dLbls>
          <c:showLegendKey val="0"/>
          <c:showVal val="0"/>
          <c:showCatName val="0"/>
          <c:showSerName val="0"/>
          <c:showPercent val="0"/>
          <c:showBubbleSize val="0"/>
        </c:dLbls>
        <c:bubbleScale val="60"/>
        <c:showNegBubbles val="0"/>
        <c:axId val="555884864"/>
        <c:axId val="555877024"/>
      </c:bubbleChart>
      <c:valAx>
        <c:axId val="555884864"/>
        <c:scaling>
          <c:orientation val="minMax"/>
          <c:max val="45900"/>
          <c:min val="39450"/>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solidFill>
                  <a:sysClr val="windowText" lastClr="000000"/>
                </a:solidFill>
              </a:defRPr>
            </a:pPr>
            <a:endParaRPr lang="en-US"/>
          </a:p>
        </c:txPr>
        <c:crossAx val="555877024"/>
        <c:crosses val="autoZero"/>
        <c:crossBetween val="midCat"/>
        <c:majorUnit val="732"/>
        <c:minorUnit val="366"/>
      </c:valAx>
      <c:valAx>
        <c:axId val="555877024"/>
        <c:scaling>
          <c:orientation val="minMax"/>
          <c:max val="2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84864"/>
        <c:crosses val="autoZero"/>
        <c:crossBetween val="midCat"/>
      </c:valAx>
      <c:spPr>
        <a:noFill/>
        <a:ln w="25400">
          <a:noFill/>
        </a:ln>
      </c:spPr>
    </c:plotArea>
    <c:legend>
      <c:legendPos val="r"/>
      <c:layout>
        <c:manualLayout>
          <c:xMode val="edge"/>
          <c:yMode val="edge"/>
          <c:x val="0.74145106861642307"/>
          <c:y val="4.5259683448659827E-2"/>
          <c:w val="0.22078208973878266"/>
          <c:h val="0.5191265849689618"/>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Hawaii</c:v>
          </c:tx>
          <c:spPr>
            <a:solidFill>
              <a:srgbClr val="B3A2C7">
                <a:alpha val="70196"/>
              </a:srgbClr>
            </a:solidFill>
            <a:ln w="6350">
              <a:solidFill>
                <a:schemeClr val="accent4"/>
              </a:solidFill>
              <a:prstDash val="solid"/>
            </a:ln>
          </c:spPr>
          <c:invertIfNegative val="1"/>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only)'!$O$26:$O$623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222.3245</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169.9778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142.386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105.9198</c:v>
                </c:pt>
                <c:pt idx="246">
                  <c:v>96.922120000000007</c:v>
                </c:pt>
                <c:pt idx="247">
                  <c:v>#N/A</c:v>
                </c:pt>
                <c:pt idx="248">
                  <c:v>#N/A</c:v>
                </c:pt>
                <c:pt idx="249">
                  <c:v>#N/A</c:v>
                </c:pt>
                <c:pt idx="250">
                  <c:v>#N/A</c:v>
                </c:pt>
                <c:pt idx="251">
                  <c:v>102.04770000000001</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4"/>
                    </a:solidFill>
                    <a:prstDash val="solid"/>
                  </a:ln>
                </c14:spPr>
              </c14:invertSolidFillFmt>
            </c:ext>
            <c:ext xmlns:c16="http://schemas.microsoft.com/office/drawing/2014/chart" uri="{C3380CC4-5D6E-409C-BE32-E72D297353CC}">
              <c16:uniqueId val="{00000000-8A17-4AB3-BDE6-C0356BA892F1}"/>
            </c:ext>
          </c:extLst>
        </c:ser>
        <c:ser>
          <c:idx val="0"/>
          <c:order val="1"/>
          <c:tx>
            <c:v> West</c:v>
          </c:tx>
          <c:spPr>
            <a:solidFill>
              <a:schemeClr val="accent5">
                <a:lumMod val="20000"/>
                <a:lumOff val="80000"/>
              </a:schemeClr>
            </a:solidFill>
            <a:ln w="6350">
              <a:solidFill>
                <a:schemeClr val="accent5"/>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only)'!$P$26:$P$623</c:f>
              <c:numCache>
                <c:formatCode>0.00</c:formatCode>
                <c:ptCount val="598"/>
                <c:pt idx="0">
                  <c:v>280.70370000000003</c:v>
                </c:pt>
                <c:pt idx="1">
                  <c:v>253.185</c:v>
                </c:pt>
                <c:pt idx="2">
                  <c:v>170.7732</c:v>
                </c:pt>
                <c:pt idx="3">
                  <c:v>148.72739999999999</c:v>
                </c:pt>
                <c:pt idx="4">
                  <c:v>196.1542</c:v>
                </c:pt>
                <c:pt idx="5">
                  <c:v>152.154</c:v>
                </c:pt>
                <c:pt idx="6">
                  <c:v>#N/A</c:v>
                </c:pt>
                <c:pt idx="7">
                  <c:v>171.94120000000001</c:v>
                </c:pt>
                <c:pt idx="8">
                  <c:v>#N/A</c:v>
                </c:pt>
                <c:pt idx="9">
                  <c:v>165.8673</c:v>
                </c:pt>
                <c:pt idx="10">
                  <c:v>147.1977</c:v>
                </c:pt>
                <c:pt idx="11">
                  <c:v>#N/A</c:v>
                </c:pt>
                <c:pt idx="12">
                  <c:v>#N/A</c:v>
                </c:pt>
                <c:pt idx="13">
                  <c:v>194.36150000000001</c:v>
                </c:pt>
                <c:pt idx="14">
                  <c:v>164.4117</c:v>
                </c:pt>
                <c:pt idx="15">
                  <c:v>233.84549999999999</c:v>
                </c:pt>
                <c:pt idx="16">
                  <c:v>136.5907</c:v>
                </c:pt>
                <c:pt idx="17">
                  <c:v>#N/A</c:v>
                </c:pt>
                <c:pt idx="18">
                  <c:v>288.6225</c:v>
                </c:pt>
                <c:pt idx="19">
                  <c:v>288.6225</c:v>
                </c:pt>
                <c:pt idx="20">
                  <c:v>288.6225</c:v>
                </c:pt>
                <c:pt idx="21">
                  <c:v>186.7628</c:v>
                </c:pt>
                <c:pt idx="22">
                  <c:v>186.7628</c:v>
                </c:pt>
                <c:pt idx="23">
                  <c:v>190.6146</c:v>
                </c:pt>
                <c:pt idx="24">
                  <c:v>156.97800000000001</c:v>
                </c:pt>
                <c:pt idx="25">
                  <c:v>160.95079999999999</c:v>
                </c:pt>
                <c:pt idx="26">
                  <c:v>153.7062</c:v>
                </c:pt>
                <c:pt idx="27">
                  <c:v>119.7424</c:v>
                </c:pt>
                <c:pt idx="28">
                  <c:v>160.41849999999999</c:v>
                </c:pt>
                <c:pt idx="29">
                  <c:v>150.3057</c:v>
                </c:pt>
                <c:pt idx="30">
                  <c:v>151.64400000000001</c:v>
                </c:pt>
                <c:pt idx="31">
                  <c:v>181.37799999999999</c:v>
                </c:pt>
                <c:pt idx="32">
                  <c:v>#N/A</c:v>
                </c:pt>
                <c:pt idx="33">
                  <c:v>150.3057</c:v>
                </c:pt>
                <c:pt idx="34">
                  <c:v>147.0564</c:v>
                </c:pt>
                <c:pt idx="35">
                  <c:v>113.96250000000001</c:v>
                </c:pt>
                <c:pt idx="36">
                  <c:v>113.94580000000001</c:v>
                </c:pt>
                <c:pt idx="37">
                  <c:v>151.5367</c:v>
                </c:pt>
                <c:pt idx="38">
                  <c:v>179.36099999999999</c:v>
                </c:pt>
                <c:pt idx="39">
                  <c:v>146.7706</c:v>
                </c:pt>
                <c:pt idx="40">
                  <c:v>151.34880000000001</c:v>
                </c:pt>
                <c:pt idx="41">
                  <c:v>#N/A</c:v>
                </c:pt>
                <c:pt idx="42">
                  <c:v>128.5378</c:v>
                </c:pt>
                <c:pt idx="43">
                  <c:v>146.49969999999999</c:v>
                </c:pt>
                <c:pt idx="44">
                  <c:v>148.4384</c:v>
                </c:pt>
                <c:pt idx="45">
                  <c:v>91.023870000000002</c:v>
                </c:pt>
                <c:pt idx="46">
                  <c:v>88.178550000000001</c:v>
                </c:pt>
                <c:pt idx="47">
                  <c:v>157.40350000000001</c:v>
                </c:pt>
                <c:pt idx="48">
                  <c:v>#N/A</c:v>
                </c:pt>
                <c:pt idx="49">
                  <c:v>151.0085</c:v>
                </c:pt>
                <c:pt idx="50">
                  <c:v>128.72130000000001</c:v>
                </c:pt>
                <c:pt idx="51">
                  <c:v>169.06120000000001</c:v>
                </c:pt>
                <c:pt idx="52">
                  <c:v>129.00989999999999</c:v>
                </c:pt>
                <c:pt idx="53">
                  <c:v>145.2841</c:v>
                </c:pt>
                <c:pt idx="54">
                  <c:v>152.5566</c:v>
                </c:pt>
                <c:pt idx="55">
                  <c:v>134.8109</c:v>
                </c:pt>
                <c:pt idx="56">
                  <c:v>128.62520000000001</c:v>
                </c:pt>
                <c:pt idx="57">
                  <c:v>131.99789999999999</c:v>
                </c:pt>
                <c:pt idx="58">
                  <c:v>105.9911</c:v>
                </c:pt>
                <c:pt idx="59">
                  <c:v>134.7722</c:v>
                </c:pt>
                <c:pt idx="60">
                  <c:v>125.0763</c:v>
                </c:pt>
                <c:pt idx="61">
                  <c:v>120.9076</c:v>
                </c:pt>
                <c:pt idx="62">
                  <c:v>140.55179999999999</c:v>
                </c:pt>
                <c:pt idx="63">
                  <c:v>113.16549999999999</c:v>
                </c:pt>
                <c:pt idx="64">
                  <c:v>#N/A</c:v>
                </c:pt>
                <c:pt idx="65">
                  <c:v>133.11109999999999</c:v>
                </c:pt>
                <c:pt idx="66">
                  <c:v>96.308509999999998</c:v>
                </c:pt>
                <c:pt idx="67">
                  <c:v>155.9273</c:v>
                </c:pt>
                <c:pt idx="68">
                  <c:v>#N/A</c:v>
                </c:pt>
                <c:pt idx="69">
                  <c:v>122.101</c:v>
                </c:pt>
                <c:pt idx="70">
                  <c:v>95.033779999999993</c:v>
                </c:pt>
                <c:pt idx="71">
                  <c:v>#N/A</c:v>
                </c:pt>
                <c:pt idx="72">
                  <c:v>93.390050000000002</c:v>
                </c:pt>
                <c:pt idx="73">
                  <c:v>95.799000000000007</c:v>
                </c:pt>
                <c:pt idx="74">
                  <c:v>85.948999999999998</c:v>
                </c:pt>
                <c:pt idx="75">
                  <c:v>99.162980000000005</c:v>
                </c:pt>
                <c:pt idx="76">
                  <c:v>91.169700000000006</c:v>
                </c:pt>
                <c:pt idx="77">
                  <c:v>103.0414</c:v>
                </c:pt>
                <c:pt idx="78">
                  <c:v>109.3947</c:v>
                </c:pt>
                <c:pt idx="79">
                  <c:v>104.376</c:v>
                </c:pt>
                <c:pt idx="80">
                  <c:v>106.2157</c:v>
                </c:pt>
                <c:pt idx="81">
                  <c:v>103.8522</c:v>
                </c:pt>
                <c:pt idx="82">
                  <c:v>100.765</c:v>
                </c:pt>
                <c:pt idx="83">
                  <c:v>102.92610000000001</c:v>
                </c:pt>
                <c:pt idx="84">
                  <c:v>97.995570000000001</c:v>
                </c:pt>
                <c:pt idx="85">
                  <c:v>117.2443</c:v>
                </c:pt>
                <c:pt idx="86">
                  <c:v>101.2916</c:v>
                </c:pt>
                <c:pt idx="87">
                  <c:v>62.793900000000001</c:v>
                </c:pt>
                <c:pt idx="88">
                  <c:v>79.525750000000002</c:v>
                </c:pt>
                <c:pt idx="89">
                  <c:v>91.358900000000006</c:v>
                </c:pt>
                <c:pt idx="90">
                  <c:v>88.744529999999997</c:v>
                </c:pt>
                <c:pt idx="91">
                  <c:v>95.571600000000004</c:v>
                </c:pt>
                <c:pt idx="92">
                  <c:v>#N/A</c:v>
                </c:pt>
                <c:pt idx="93">
                  <c:v>89.864360000000005</c:v>
                </c:pt>
                <c:pt idx="94">
                  <c:v>102.5528</c:v>
                </c:pt>
                <c:pt idx="95">
                  <c:v>100.9776</c:v>
                </c:pt>
                <c:pt idx="96">
                  <c:v>85.040279999999996</c:v>
                </c:pt>
                <c:pt idx="97">
                  <c:v>97.62021</c:v>
                </c:pt>
                <c:pt idx="98">
                  <c:v>71.775220000000004</c:v>
                </c:pt>
                <c:pt idx="99">
                  <c:v>64.230879999999999</c:v>
                </c:pt>
                <c:pt idx="100">
                  <c:v>73.146469999999994</c:v>
                </c:pt>
                <c:pt idx="101">
                  <c:v>74.126909999999995</c:v>
                </c:pt>
                <c:pt idx="102">
                  <c:v>#N/A</c:v>
                </c:pt>
                <c:pt idx="103">
                  <c:v>62.732239999999997</c:v>
                </c:pt>
                <c:pt idx="104">
                  <c:v>64.016779999999997</c:v>
                </c:pt>
                <c:pt idx="105">
                  <c:v>68.671189999999996</c:v>
                </c:pt>
                <c:pt idx="106">
                  <c:v>94.401660000000007</c:v>
                </c:pt>
                <c:pt idx="107">
                  <c:v>94.401660000000007</c:v>
                </c:pt>
                <c:pt idx="108">
                  <c:v>74.02834</c:v>
                </c:pt>
                <c:pt idx="109">
                  <c:v>#N/A</c:v>
                </c:pt>
                <c:pt idx="110">
                  <c:v>70.709819999999993</c:v>
                </c:pt>
                <c:pt idx="111">
                  <c:v>73.400019999999998</c:v>
                </c:pt>
                <c:pt idx="112">
                  <c:v>70.967889999999997</c:v>
                </c:pt>
                <c:pt idx="113">
                  <c:v>90.490679999999998</c:v>
                </c:pt>
                <c:pt idx="114">
                  <c:v>#N/A</c:v>
                </c:pt>
                <c:pt idx="115">
                  <c:v>61.352849999999997</c:v>
                </c:pt>
                <c:pt idx="116">
                  <c:v>76.336870000000005</c:v>
                </c:pt>
                <c:pt idx="117">
                  <c:v>53.522950000000002</c:v>
                </c:pt>
                <c:pt idx="118">
                  <c:v>69.728939999999994</c:v>
                </c:pt>
                <c:pt idx="119">
                  <c:v>64.590900000000005</c:v>
                </c:pt>
                <c:pt idx="120">
                  <c:v>#N/A</c:v>
                </c:pt>
                <c:pt idx="121">
                  <c:v>#N/A</c:v>
                </c:pt>
                <c:pt idx="122">
                  <c:v>68.880300000000005</c:v>
                </c:pt>
                <c:pt idx="123">
                  <c:v>#N/A</c:v>
                </c:pt>
                <c:pt idx="124">
                  <c:v>63.011870000000002</c:v>
                </c:pt>
                <c:pt idx="125">
                  <c:v>61.904220000000002</c:v>
                </c:pt>
                <c:pt idx="126">
                  <c:v>63.228009999999998</c:v>
                </c:pt>
                <c:pt idx="127">
                  <c:v>62.511270000000003</c:v>
                </c:pt>
                <c:pt idx="128">
                  <c:v>63.127049999999997</c:v>
                </c:pt>
                <c:pt idx="129">
                  <c:v>49.833100000000002</c:v>
                </c:pt>
                <c:pt idx="130">
                  <c:v>66.003900000000002</c:v>
                </c:pt>
                <c:pt idx="131">
                  <c:v>67.158060000000006</c:v>
                </c:pt>
                <c:pt idx="132">
                  <c:v>54.930250000000001</c:v>
                </c:pt>
                <c:pt idx="133">
                  <c:v>51.38561</c:v>
                </c:pt>
                <c:pt idx="134">
                  <c:v>61.170900000000003</c:v>
                </c:pt>
                <c:pt idx="135">
                  <c:v>66.104730000000004</c:v>
                </c:pt>
                <c:pt idx="136">
                  <c:v>#N/A</c:v>
                </c:pt>
                <c:pt idx="137">
                  <c:v>#N/A</c:v>
                </c:pt>
                <c:pt idx="138">
                  <c:v>#N/A</c:v>
                </c:pt>
                <c:pt idx="139">
                  <c:v>#N/A</c:v>
                </c:pt>
                <c:pt idx="140">
                  <c:v>#N/A</c:v>
                </c:pt>
                <c:pt idx="141">
                  <c:v>#N/A</c:v>
                </c:pt>
                <c:pt idx="142">
                  <c:v>62.603760000000001</c:v>
                </c:pt>
                <c:pt idx="143">
                  <c:v>67.968680000000006</c:v>
                </c:pt>
                <c:pt idx="144">
                  <c:v>70.864310000000003</c:v>
                </c:pt>
                <c:pt idx="145">
                  <c:v>62.437330000000003</c:v>
                </c:pt>
                <c:pt idx="146">
                  <c:v>62.437330000000003</c:v>
                </c:pt>
                <c:pt idx="147">
                  <c:v>62.437330000000003</c:v>
                </c:pt>
                <c:pt idx="148">
                  <c:v>62.437330000000003</c:v>
                </c:pt>
                <c:pt idx="149">
                  <c:v>54.448970000000003</c:v>
                </c:pt>
                <c:pt idx="150">
                  <c:v>77.220070000000007</c:v>
                </c:pt>
                <c:pt idx="151">
                  <c:v>74.889110000000002</c:v>
                </c:pt>
                <c:pt idx="152">
                  <c:v>74.907759999999996</c:v>
                </c:pt>
                <c:pt idx="153">
                  <c:v>#N/A</c:v>
                </c:pt>
                <c:pt idx="154">
                  <c:v>#N/A</c:v>
                </c:pt>
                <c:pt idx="155">
                  <c:v>#N/A</c:v>
                </c:pt>
                <c:pt idx="156">
                  <c:v>67.245080000000002</c:v>
                </c:pt>
                <c:pt idx="157">
                  <c:v>53.989930000000001</c:v>
                </c:pt>
                <c:pt idx="158">
                  <c:v>67.491600000000005</c:v>
                </c:pt>
                <c:pt idx="159">
                  <c:v>#N/A</c:v>
                </c:pt>
                <c:pt idx="160">
                  <c:v>#N/A</c:v>
                </c:pt>
                <c:pt idx="161">
                  <c:v>#N/A</c:v>
                </c:pt>
                <c:pt idx="162">
                  <c:v>#N/A</c:v>
                </c:pt>
                <c:pt idx="163">
                  <c:v>#N/A</c:v>
                </c:pt>
                <c:pt idx="164">
                  <c:v>#N/A</c:v>
                </c:pt>
                <c:pt idx="165">
                  <c:v>91.995410000000007</c:v>
                </c:pt>
                <c:pt idx="166">
                  <c:v>74.560270000000003</c:v>
                </c:pt>
                <c:pt idx="167">
                  <c:v>51.887770000000003</c:v>
                </c:pt>
                <c:pt idx="168">
                  <c:v>#N/A</c:v>
                </c:pt>
                <c:pt idx="169">
                  <c:v>49.236190000000001</c:v>
                </c:pt>
                <c:pt idx="170">
                  <c:v>68.54889</c:v>
                </c:pt>
                <c:pt idx="171">
                  <c:v>58.198650000000001</c:v>
                </c:pt>
                <c:pt idx="172">
                  <c:v>#N/A</c:v>
                </c:pt>
                <c:pt idx="173">
                  <c:v>#N/A</c:v>
                </c:pt>
                <c:pt idx="174">
                  <c:v>#N/A</c:v>
                </c:pt>
                <c:pt idx="175">
                  <c:v>#N/A</c:v>
                </c:pt>
                <c:pt idx="176">
                  <c:v>#N/A</c:v>
                </c:pt>
                <c:pt idx="177">
                  <c:v>45.997700000000002</c:v>
                </c:pt>
                <c:pt idx="178">
                  <c:v>#N/A</c:v>
                </c:pt>
                <c:pt idx="179">
                  <c:v>48.654330000000002</c:v>
                </c:pt>
                <c:pt idx="180">
                  <c:v>53.325949999999999</c:v>
                </c:pt>
                <c:pt idx="181">
                  <c:v>60.177950000000003</c:v>
                </c:pt>
                <c:pt idx="182">
                  <c:v>#N/A</c:v>
                </c:pt>
                <c:pt idx="183">
                  <c:v>#N/A</c:v>
                </c:pt>
                <c:pt idx="184">
                  <c:v>#N/A</c:v>
                </c:pt>
                <c:pt idx="185">
                  <c:v>#N/A</c:v>
                </c:pt>
                <c:pt idx="186">
                  <c:v>57.187089999999998</c:v>
                </c:pt>
                <c:pt idx="187">
                  <c:v>53.111919999999998</c:v>
                </c:pt>
                <c:pt idx="188">
                  <c:v>53.541139999999999</c:v>
                </c:pt>
                <c:pt idx="189">
                  <c:v>#N/A</c:v>
                </c:pt>
                <c:pt idx="190">
                  <c:v>49.236559999999997</c:v>
                </c:pt>
                <c:pt idx="191">
                  <c:v>45.078150000000001</c:v>
                </c:pt>
                <c:pt idx="192">
                  <c:v>54.987250000000003</c:v>
                </c:pt>
                <c:pt idx="193">
                  <c:v>55.21443</c:v>
                </c:pt>
                <c:pt idx="194">
                  <c:v>81.101650000000006</c:v>
                </c:pt>
                <c:pt idx="195">
                  <c:v>#N/A</c:v>
                </c:pt>
                <c:pt idx="196">
                  <c:v>#N/A</c:v>
                </c:pt>
                <c:pt idx="197">
                  <c:v>45.192520000000002</c:v>
                </c:pt>
                <c:pt idx="198">
                  <c:v>21.357130000000002</c:v>
                </c:pt>
                <c:pt idx="199">
                  <c:v>21.357130000000002</c:v>
                </c:pt>
                <c:pt idx="200">
                  <c:v>#N/A</c:v>
                </c:pt>
                <c:pt idx="201">
                  <c:v>#N/A</c:v>
                </c:pt>
                <c:pt idx="202">
                  <c:v>#N/A</c:v>
                </c:pt>
                <c:pt idx="203">
                  <c:v>53.747320000000002</c:v>
                </c:pt>
                <c:pt idx="204">
                  <c:v>46.387120000000003</c:v>
                </c:pt>
                <c:pt idx="205">
                  <c:v>42.158630000000002</c:v>
                </c:pt>
                <c:pt idx="206">
                  <c:v>47.203949999999999</c:v>
                </c:pt>
                <c:pt idx="207">
                  <c:v>56.487180000000002</c:v>
                </c:pt>
                <c:pt idx="208">
                  <c:v>48.897559999999999</c:v>
                </c:pt>
                <c:pt idx="209">
                  <c:v>#N/A</c:v>
                </c:pt>
                <c:pt idx="210">
                  <c:v>#N/A</c:v>
                </c:pt>
                <c:pt idx="211">
                  <c:v>48.423349999999999</c:v>
                </c:pt>
                <c:pt idx="212">
                  <c:v>50.99906</c:v>
                </c:pt>
                <c:pt idx="213">
                  <c:v>44.224980000000002</c:v>
                </c:pt>
                <c:pt idx="214">
                  <c:v>72.895920000000004</c:v>
                </c:pt>
                <c:pt idx="215">
                  <c:v>57.433239999999998</c:v>
                </c:pt>
                <c:pt idx="216">
                  <c:v>57.416200000000003</c:v>
                </c:pt>
                <c:pt idx="217">
                  <c:v>57.509059999999998</c:v>
                </c:pt>
                <c:pt idx="218">
                  <c:v>55.477260000000001</c:v>
                </c:pt>
                <c:pt idx="219">
                  <c:v>30.694579999999998</c:v>
                </c:pt>
                <c:pt idx="220">
                  <c:v>#N/A</c:v>
                </c:pt>
                <c:pt idx="221">
                  <c:v>#N/A</c:v>
                </c:pt>
                <c:pt idx="222">
                  <c:v>37.610349999999997</c:v>
                </c:pt>
                <c:pt idx="223">
                  <c:v>34.00421</c:v>
                </c:pt>
                <c:pt idx="224">
                  <c:v>45.011069999999997</c:v>
                </c:pt>
                <c:pt idx="225">
                  <c:v>48.451740000000001</c:v>
                </c:pt>
                <c:pt idx="226">
                  <c:v>#N/A</c:v>
                </c:pt>
                <c:pt idx="227">
                  <c:v>#N/A</c:v>
                </c:pt>
                <c:pt idx="228">
                  <c:v>45.602960000000003</c:v>
                </c:pt>
                <c:pt idx="229">
                  <c:v>#N/A</c:v>
                </c:pt>
                <c:pt idx="230">
                  <c:v>#N/A</c:v>
                </c:pt>
                <c:pt idx="231">
                  <c:v>39.110019999999999</c:v>
                </c:pt>
                <c:pt idx="232">
                  <c:v>39.110019999999999</c:v>
                </c:pt>
                <c:pt idx="233">
                  <c:v>39.110019999999999</c:v>
                </c:pt>
                <c:pt idx="234">
                  <c:v>39.110019999999999</c:v>
                </c:pt>
                <c:pt idx="235">
                  <c:v>41.828409999999998</c:v>
                </c:pt>
                <c:pt idx="236">
                  <c:v>#N/A</c:v>
                </c:pt>
                <c:pt idx="237">
                  <c:v>36.648870000000002</c:v>
                </c:pt>
                <c:pt idx="238">
                  <c:v>30.88062</c:v>
                </c:pt>
                <c:pt idx="239">
                  <c:v>44.076529999999998</c:v>
                </c:pt>
                <c:pt idx="240">
                  <c:v>34.467849999999999</c:v>
                </c:pt>
                <c:pt idx="241">
                  <c:v>#N/A</c:v>
                </c:pt>
                <c:pt idx="242">
                  <c:v>#N/A</c:v>
                </c:pt>
                <c:pt idx="243">
                  <c:v>#N/A</c:v>
                </c:pt>
                <c:pt idx="244">
                  <c:v>#N/A</c:v>
                </c:pt>
                <c:pt idx="245">
                  <c:v>#N/A</c:v>
                </c:pt>
                <c:pt idx="246">
                  <c:v>#N/A</c:v>
                </c:pt>
                <c:pt idx="247">
                  <c:v>#N/A</c:v>
                </c:pt>
                <c:pt idx="248">
                  <c:v>42.55415</c:v>
                </c:pt>
                <c:pt idx="249">
                  <c:v>#N/A</c:v>
                </c:pt>
                <c:pt idx="250">
                  <c:v>34.909140000000001</c:v>
                </c:pt>
                <c:pt idx="251">
                  <c:v>#N/A</c:v>
                </c:pt>
                <c:pt idx="252">
                  <c:v>57.276760000000003</c:v>
                </c:pt>
                <c:pt idx="253">
                  <c:v>#N/A</c:v>
                </c:pt>
                <c:pt idx="254">
                  <c:v>22.986319999999999</c:v>
                </c:pt>
                <c:pt idx="255">
                  <c:v>#N/A</c:v>
                </c:pt>
                <c:pt idx="256">
                  <c:v>#N/A</c:v>
                </c:pt>
                <c:pt idx="257">
                  <c:v>#N/A</c:v>
                </c:pt>
                <c:pt idx="258">
                  <c:v>#N/A</c:v>
                </c:pt>
                <c:pt idx="259">
                  <c:v>#N/A</c:v>
                </c:pt>
                <c:pt idx="260">
                  <c:v>#N/A</c:v>
                </c:pt>
                <c:pt idx="261">
                  <c:v>#N/A</c:v>
                </c:pt>
                <c:pt idx="262">
                  <c:v>#N/A</c:v>
                </c:pt>
                <c:pt idx="263">
                  <c:v>32.104810000000001</c:v>
                </c:pt>
                <c:pt idx="264">
                  <c:v>#N/A</c:v>
                </c:pt>
                <c:pt idx="265">
                  <c:v>#N/A</c:v>
                </c:pt>
                <c:pt idx="266">
                  <c:v>#N/A</c:v>
                </c:pt>
                <c:pt idx="267">
                  <c:v>#N/A</c:v>
                </c:pt>
                <c:pt idx="268">
                  <c:v>#N/A</c:v>
                </c:pt>
                <c:pt idx="269">
                  <c:v>#N/A</c:v>
                </c:pt>
                <c:pt idx="270">
                  <c:v>28.83352</c:v>
                </c:pt>
                <c:pt idx="271">
                  <c:v>#N/A</c:v>
                </c:pt>
                <c:pt idx="272">
                  <c:v>#N/A</c:v>
                </c:pt>
                <c:pt idx="273">
                  <c:v>52.438339999999997</c:v>
                </c:pt>
                <c:pt idx="274">
                  <c:v>29.870380000000001</c:v>
                </c:pt>
                <c:pt idx="275">
                  <c:v>35.306910000000002</c:v>
                </c:pt>
                <c:pt idx="276">
                  <c:v>35.306910000000002</c:v>
                </c:pt>
                <c:pt idx="277">
                  <c:v>35.306910000000002</c:v>
                </c:pt>
                <c:pt idx="278">
                  <c:v>31.777660000000001</c:v>
                </c:pt>
                <c:pt idx="279">
                  <c:v>30.63053</c:v>
                </c:pt>
                <c:pt idx="280">
                  <c:v>30.075569999999999</c:v>
                </c:pt>
                <c:pt idx="281">
                  <c:v>29.316269999999999</c:v>
                </c:pt>
                <c:pt idx="282">
                  <c:v>29.316269999999999</c:v>
                </c:pt>
                <c:pt idx="283">
                  <c:v>32.54609</c:v>
                </c:pt>
                <c:pt idx="284">
                  <c:v>32.149470000000001</c:v>
                </c:pt>
                <c:pt idx="285">
                  <c:v>#N/A</c:v>
                </c:pt>
                <c:pt idx="286">
                  <c:v>#N/A</c:v>
                </c:pt>
                <c:pt idx="287">
                  <c:v>32.149470000000001</c:v>
                </c:pt>
                <c:pt idx="288">
                  <c:v>20.75751</c:v>
                </c:pt>
                <c:pt idx="289">
                  <c:v>#N/A</c:v>
                </c:pt>
                <c:pt idx="290">
                  <c:v>#N/A</c:v>
                </c:pt>
                <c:pt idx="291">
                  <c:v>#N/A</c:v>
                </c:pt>
                <c:pt idx="292">
                  <c:v>25.047270000000001</c:v>
                </c:pt>
                <c:pt idx="293">
                  <c:v>29.97786</c:v>
                </c:pt>
                <c:pt idx="294">
                  <c:v>25.932659999999998</c:v>
                </c:pt>
                <c:pt idx="295">
                  <c:v>#N/A</c:v>
                </c:pt>
                <c:pt idx="296">
                  <c:v>#N/A</c:v>
                </c:pt>
                <c:pt idx="297">
                  <c:v>#N/A</c:v>
                </c:pt>
                <c:pt idx="298">
                  <c:v>#N/A</c:v>
                </c:pt>
                <c:pt idx="299">
                  <c:v>49.228679999999997</c:v>
                </c:pt>
                <c:pt idx="300">
                  <c:v>#N/A</c:v>
                </c:pt>
                <c:pt idx="301">
                  <c:v>#N/A</c:v>
                </c:pt>
                <c:pt idx="302">
                  <c:v>#N/A</c:v>
                </c:pt>
                <c:pt idx="303">
                  <c:v>#N/A</c:v>
                </c:pt>
                <c:pt idx="304">
                  <c:v>#N/A</c:v>
                </c:pt>
                <c:pt idx="305">
                  <c:v>#N/A</c:v>
                </c:pt>
                <c:pt idx="306">
                  <c:v>#N/A</c:v>
                </c:pt>
                <c:pt idx="307">
                  <c:v>#N/A</c:v>
                </c:pt>
                <c:pt idx="308">
                  <c:v>#N/A</c:v>
                </c:pt>
                <c:pt idx="309">
                  <c:v>#N/A</c:v>
                </c:pt>
                <c:pt idx="310">
                  <c:v>#N/A</c:v>
                </c:pt>
                <c:pt idx="311">
                  <c:v>32.596730000000001</c:v>
                </c:pt>
                <c:pt idx="312">
                  <c:v>#N/A</c:v>
                </c:pt>
                <c:pt idx="313">
                  <c:v>#N/A</c:v>
                </c:pt>
                <c:pt idx="314">
                  <c:v>19.399709999999999</c:v>
                </c:pt>
                <c:pt idx="315">
                  <c:v>23.273990000000001</c:v>
                </c:pt>
                <c:pt idx="316">
                  <c:v>25.630369999999999</c:v>
                </c:pt>
                <c:pt idx="317">
                  <c:v>22.13984</c:v>
                </c:pt>
                <c:pt idx="318">
                  <c:v>22.148199999999999</c:v>
                </c:pt>
                <c:pt idx="319">
                  <c:v>25.030560000000001</c:v>
                </c:pt>
                <c:pt idx="320">
                  <c:v>#N/A</c:v>
                </c:pt>
                <c:pt idx="321">
                  <c:v>#N/A</c:v>
                </c:pt>
                <c:pt idx="322">
                  <c:v>22.750769999999999</c:v>
                </c:pt>
                <c:pt idx="323">
                  <c:v>26.3231</c:v>
                </c:pt>
                <c:pt idx="324">
                  <c:v>23.008209999999998</c:v>
                </c:pt>
                <c:pt idx="325">
                  <c:v>20.708379999999998</c:v>
                </c:pt>
                <c:pt idx="326">
                  <c:v>24.472760000000001</c:v>
                </c:pt>
                <c:pt idx="327">
                  <c:v>22.354759999999999</c:v>
                </c:pt>
                <c:pt idx="328">
                  <c:v>23.170950000000001</c:v>
                </c:pt>
                <c:pt idx="329">
                  <c:v>#N/A</c:v>
                </c:pt>
                <c:pt idx="330">
                  <c:v>23.83005</c:v>
                </c:pt>
                <c:pt idx="331">
                  <c:v>#N/A</c:v>
                </c:pt>
                <c:pt idx="332">
                  <c:v>#N/A</c:v>
                </c:pt>
                <c:pt idx="333">
                  <c:v>#N/A</c:v>
                </c:pt>
                <c:pt idx="334">
                  <c:v>20.797830000000001</c:v>
                </c:pt>
                <c:pt idx="335">
                  <c:v>29.512319999999999</c:v>
                </c:pt>
                <c:pt idx="336">
                  <c:v>#N/A</c:v>
                </c:pt>
                <c:pt idx="337">
                  <c:v>#N/A</c:v>
                </c:pt>
                <c:pt idx="338">
                  <c:v>26.657139999999998</c:v>
                </c:pt>
                <c:pt idx="339">
                  <c:v>26.657139999999998</c:v>
                </c:pt>
                <c:pt idx="340">
                  <c:v>#N/A</c:v>
                </c:pt>
                <c:pt idx="341">
                  <c:v>#N/A</c:v>
                </c:pt>
                <c:pt idx="342">
                  <c:v>29.311430000000001</c:v>
                </c:pt>
                <c:pt idx="343">
                  <c:v>20.999919999999999</c:v>
                </c:pt>
                <c:pt idx="344">
                  <c:v>#N/A</c:v>
                </c:pt>
                <c:pt idx="345">
                  <c:v>22.706330000000001</c:v>
                </c:pt>
                <c:pt idx="346">
                  <c:v>#N/A</c:v>
                </c:pt>
                <c:pt idx="347">
                  <c:v>#N/A</c:v>
                </c:pt>
                <c:pt idx="348">
                  <c:v>#N/A</c:v>
                </c:pt>
                <c:pt idx="349">
                  <c:v>#N/A</c:v>
                </c:pt>
                <c:pt idx="350">
                  <c:v>38.587040000000002</c:v>
                </c:pt>
                <c:pt idx="351">
                  <c:v>25.764710000000001</c:v>
                </c:pt>
                <c:pt idx="352">
                  <c:v>#N/A</c:v>
                </c:pt>
                <c:pt idx="353">
                  <c:v>#N/A</c:v>
                </c:pt>
                <c:pt idx="354">
                  <c:v>#N/A</c:v>
                </c:pt>
                <c:pt idx="355">
                  <c:v>#N/A</c:v>
                </c:pt>
                <c:pt idx="356">
                  <c:v>#N/A</c:v>
                </c:pt>
                <c:pt idx="357">
                  <c:v>31.81371</c:v>
                </c:pt>
                <c:pt idx="358">
                  <c:v>26.542529999999999</c:v>
                </c:pt>
                <c:pt idx="359">
                  <c:v>#N/A</c:v>
                </c:pt>
                <c:pt idx="360">
                  <c:v>27.969010000000001</c:v>
                </c:pt>
                <c:pt idx="361">
                  <c:v>20.970379999999999</c:v>
                </c:pt>
                <c:pt idx="362">
                  <c:v>#N/A</c:v>
                </c:pt>
                <c:pt idx="363">
                  <c:v>#N/A</c:v>
                </c:pt>
                <c:pt idx="364">
                  <c:v>27.702950000000001</c:v>
                </c:pt>
                <c:pt idx="365">
                  <c:v>20.360659999999999</c:v>
                </c:pt>
                <c:pt idx="366">
                  <c:v>22.561630000000001</c:v>
                </c:pt>
                <c:pt idx="367">
                  <c:v>#N/A</c:v>
                </c:pt>
                <c:pt idx="368">
                  <c:v>#N/A</c:v>
                </c:pt>
                <c:pt idx="369">
                  <c:v>19.55545</c:v>
                </c:pt>
                <c:pt idx="370">
                  <c:v>17.173200000000001</c:v>
                </c:pt>
                <c:pt idx="371">
                  <c:v>15.864739999999999</c:v>
                </c:pt>
                <c:pt idx="372">
                  <c:v>23.1435</c:v>
                </c:pt>
                <c:pt idx="373">
                  <c:v>15.905469999999999</c:v>
                </c:pt>
                <c:pt idx="374">
                  <c:v>24.370729999999998</c:v>
                </c:pt>
                <c:pt idx="375">
                  <c:v>#N/A</c:v>
                </c:pt>
                <c:pt idx="376">
                  <c:v>26.774889999999999</c:v>
                </c:pt>
                <c:pt idx="377">
                  <c:v>#N/A</c:v>
                </c:pt>
                <c:pt idx="378">
                  <c:v>27.415559999999999</c:v>
                </c:pt>
                <c:pt idx="379">
                  <c:v>20.83257</c:v>
                </c:pt>
                <c:pt idx="380">
                  <c:v>19.55545</c:v>
                </c:pt>
                <c:pt idx="381">
                  <c:v>#N/A</c:v>
                </c:pt>
                <c:pt idx="382">
                  <c:v>16.999110000000002</c:v>
                </c:pt>
                <c:pt idx="383">
                  <c:v>#N/A</c:v>
                </c:pt>
                <c:pt idx="384">
                  <c:v>#N/A</c:v>
                </c:pt>
                <c:pt idx="385">
                  <c:v>#N/A</c:v>
                </c:pt>
                <c:pt idx="386">
                  <c:v>#N/A</c:v>
                </c:pt>
                <c:pt idx="387">
                  <c:v>#N/A</c:v>
                </c:pt>
                <c:pt idx="388">
                  <c:v>#N/A</c:v>
                </c:pt>
                <c:pt idx="389">
                  <c:v>12.751329999999999</c:v>
                </c:pt>
                <c:pt idx="390">
                  <c:v>17.855270000000001</c:v>
                </c:pt>
                <c:pt idx="391">
                  <c:v>#N/A</c:v>
                </c:pt>
                <c:pt idx="392">
                  <c:v>#N/A</c:v>
                </c:pt>
                <c:pt idx="393">
                  <c:v>24.06906</c:v>
                </c:pt>
                <c:pt idx="394">
                  <c:v>18.307230000000001</c:v>
                </c:pt>
                <c:pt idx="395">
                  <c:v>18.307230000000001</c:v>
                </c:pt>
                <c:pt idx="396">
                  <c:v>#N/A</c:v>
                </c:pt>
                <c:pt idx="397">
                  <c:v>#N/A</c:v>
                </c:pt>
                <c:pt idx="398">
                  <c:v>24.994399999999999</c:v>
                </c:pt>
                <c:pt idx="399">
                  <c:v>21.551639999999999</c:v>
                </c:pt>
                <c:pt idx="400">
                  <c:v>38.381590000000003</c:v>
                </c:pt>
                <c:pt idx="401">
                  <c:v>24.066849999999999</c:v>
                </c:pt>
                <c:pt idx="402">
                  <c:v>23.45232</c:v>
                </c:pt>
                <c:pt idx="403">
                  <c:v>#N/A</c:v>
                </c:pt>
                <c:pt idx="404">
                  <c:v>#N/A</c:v>
                </c:pt>
                <c:pt idx="405">
                  <c:v>24.898800000000001</c:v>
                </c:pt>
                <c:pt idx="406">
                  <c:v>#N/A</c:v>
                </c:pt>
                <c:pt idx="407">
                  <c:v>26.919360000000001</c:v>
                </c:pt>
                <c:pt idx="408">
                  <c:v>#N/A</c:v>
                </c:pt>
                <c:pt idx="409">
                  <c:v>31.904810000000001</c:v>
                </c:pt>
                <c:pt idx="410">
                  <c:v>24.614879999999999</c:v>
                </c:pt>
                <c:pt idx="411">
                  <c:v>25.52008</c:v>
                </c:pt>
                <c:pt idx="412">
                  <c:v>25.51211</c:v>
                </c:pt>
                <c:pt idx="413">
                  <c:v>#N/A</c:v>
                </c:pt>
                <c:pt idx="414">
                  <c:v>#N/A</c:v>
                </c:pt>
                <c:pt idx="415">
                  <c:v>19.09355</c:v>
                </c:pt>
                <c:pt idx="416">
                  <c:v>#N/A</c:v>
                </c:pt>
                <c:pt idx="417">
                  <c:v>20.147040000000001</c:v>
                </c:pt>
                <c:pt idx="418">
                  <c:v>23.503240000000002</c:v>
                </c:pt>
                <c:pt idx="419">
                  <c:v>22.339749999999999</c:v>
                </c:pt>
                <c:pt idx="420">
                  <c:v>#N/A</c:v>
                </c:pt>
                <c:pt idx="421">
                  <c:v>#N/A</c:v>
                </c:pt>
                <c:pt idx="422">
                  <c:v>#N/A</c:v>
                </c:pt>
                <c:pt idx="423">
                  <c:v>25.712109999999999</c:v>
                </c:pt>
                <c:pt idx="424">
                  <c:v>#N/A</c:v>
                </c:pt>
                <c:pt idx="425">
                  <c:v>#N/A</c:v>
                </c:pt>
                <c:pt idx="426">
                  <c:v>#N/A</c:v>
                </c:pt>
                <c:pt idx="427">
                  <c:v>#N/A</c:v>
                </c:pt>
                <c:pt idx="428">
                  <c:v>#N/A</c:v>
                </c:pt>
                <c:pt idx="429">
                  <c:v>#N/A</c:v>
                </c:pt>
                <c:pt idx="430">
                  <c:v>#N/A</c:v>
                </c:pt>
                <c:pt idx="431">
                  <c:v>19.283339999999999</c:v>
                </c:pt>
                <c:pt idx="432">
                  <c:v>24.237300000000001</c:v>
                </c:pt>
                <c:pt idx="433">
                  <c:v>25.319769999999998</c:v>
                </c:pt>
                <c:pt idx="434">
                  <c:v>23.270820000000001</c:v>
                </c:pt>
                <c:pt idx="435">
                  <c:v>22.385929999999998</c:v>
                </c:pt>
                <c:pt idx="436">
                  <c:v>#N/A</c:v>
                </c:pt>
                <c:pt idx="437">
                  <c:v>22.559750000000001</c:v>
                </c:pt>
                <c:pt idx="438">
                  <c:v>#N/A</c:v>
                </c:pt>
                <c:pt idx="439">
                  <c:v>#N/A</c:v>
                </c:pt>
                <c:pt idx="440">
                  <c:v>18.321079999999998</c:v>
                </c:pt>
                <c:pt idx="441">
                  <c:v>23.341139999999999</c:v>
                </c:pt>
                <c:pt idx="442">
                  <c:v>27.455310000000001</c:v>
                </c:pt>
                <c:pt idx="443">
                  <c:v>26.33605</c:v>
                </c:pt>
                <c:pt idx="444">
                  <c:v>18.130469999999999</c:v>
                </c:pt>
                <c:pt idx="445">
                  <c:v>62.054310000000001</c:v>
                </c:pt>
                <c:pt idx="446">
                  <c:v>#N/A</c:v>
                </c:pt>
                <c:pt idx="447">
                  <c:v>34.821010000000001</c:v>
                </c:pt>
                <c:pt idx="448">
                  <c:v>27.563179999999999</c:v>
                </c:pt>
                <c:pt idx="449">
                  <c:v>#N/A</c:v>
                </c:pt>
                <c:pt idx="450">
                  <c:v>22.230219999999999</c:v>
                </c:pt>
                <c:pt idx="451">
                  <c:v>17.185649999999999</c:v>
                </c:pt>
                <c:pt idx="452">
                  <c:v>16.744689999999999</c:v>
                </c:pt>
                <c:pt idx="453">
                  <c:v>17.247209999999999</c:v>
                </c:pt>
                <c:pt idx="454">
                  <c:v>21.648589999999999</c:v>
                </c:pt>
                <c:pt idx="455">
                  <c:v>#N/A</c:v>
                </c:pt>
                <c:pt idx="456">
                  <c:v>19.675509999999999</c:v>
                </c:pt>
                <c:pt idx="457">
                  <c:v>12.39798</c:v>
                </c:pt>
                <c:pt idx="458">
                  <c:v>15.928369999999999</c:v>
                </c:pt>
                <c:pt idx="459">
                  <c:v>29.64039</c:v>
                </c:pt>
                <c:pt idx="460">
                  <c:v>#N/A</c:v>
                </c:pt>
                <c:pt idx="461">
                  <c:v>#N/A</c:v>
                </c:pt>
                <c:pt idx="462">
                  <c:v>22.474319999999999</c:v>
                </c:pt>
                <c:pt idx="463">
                  <c:v>19.48704</c:v>
                </c:pt>
                <c:pt idx="464">
                  <c:v>20.615580000000001</c:v>
                </c:pt>
                <c:pt idx="465">
                  <c:v>18.31804</c:v>
                </c:pt>
                <c:pt idx="466">
                  <c:v>18.089300000000001</c:v>
                </c:pt>
                <c:pt idx="467">
                  <c:v>25.393380000000001</c:v>
                </c:pt>
                <c:pt idx="468">
                  <c:v>19.765170000000001</c:v>
                </c:pt>
                <c:pt idx="469">
                  <c:v>#N/A</c:v>
                </c:pt>
                <c:pt idx="470">
                  <c:v>#N/A</c:v>
                </c:pt>
                <c:pt idx="471">
                  <c:v>#N/A</c:v>
                </c:pt>
                <c:pt idx="472">
                  <c:v>#N/A</c:v>
                </c:pt>
                <c:pt idx="473">
                  <c:v>24.44453</c:v>
                </c:pt>
                <c:pt idx="474">
                  <c:v>25.534700000000001</c:v>
                </c:pt>
                <c:pt idx="475">
                  <c:v>#N/A</c:v>
                </c:pt>
                <c:pt idx="476">
                  <c:v>36.371569999999998</c:v>
                </c:pt>
                <c:pt idx="477">
                  <c:v>#N/A</c:v>
                </c:pt>
                <c:pt idx="478">
                  <c:v>27.32742</c:v>
                </c:pt>
                <c:pt idx="479">
                  <c:v>32.404870000000003</c:v>
                </c:pt>
                <c:pt idx="480">
                  <c:v>33.285969999999999</c:v>
                </c:pt>
                <c:pt idx="481">
                  <c:v>#N/A</c:v>
                </c:pt>
                <c:pt idx="482">
                  <c:v>32.787059999999997</c:v>
                </c:pt>
                <c:pt idx="483">
                  <c:v>37.966000000000001</c:v>
                </c:pt>
                <c:pt idx="484">
                  <c:v>23.859259999999999</c:v>
                </c:pt>
                <c:pt idx="485">
                  <c:v>23.957239999999999</c:v>
                </c:pt>
                <c:pt idx="486">
                  <c:v>#N/A</c:v>
                </c:pt>
                <c:pt idx="487">
                  <c:v>27.78877</c:v>
                </c:pt>
                <c:pt idx="488">
                  <c:v>30.328749999999999</c:v>
                </c:pt>
                <c:pt idx="489">
                  <c:v>#N/A</c:v>
                </c:pt>
                <c:pt idx="490">
                  <c:v>#N/A</c:v>
                </c:pt>
                <c:pt idx="491">
                  <c:v>#N/A</c:v>
                </c:pt>
                <c:pt idx="492">
                  <c:v>#N/A</c:v>
                </c:pt>
                <c:pt idx="493">
                  <c:v>#N/A</c:v>
                </c:pt>
                <c:pt idx="494">
                  <c:v>21.447320000000001</c:v>
                </c:pt>
                <c:pt idx="495">
                  <c:v>19.747610000000002</c:v>
                </c:pt>
                <c:pt idx="496">
                  <c:v>#N/A</c:v>
                </c:pt>
                <c:pt idx="497">
                  <c:v>#N/A</c:v>
                </c:pt>
                <c:pt idx="498">
                  <c:v>22.52102</c:v>
                </c:pt>
                <c:pt idx="499">
                  <c:v>#N/A</c:v>
                </c:pt>
                <c:pt idx="500">
                  <c:v>28.670529999999999</c:v>
                </c:pt>
                <c:pt idx="501">
                  <c:v>36.432499999999997</c:v>
                </c:pt>
                <c:pt idx="502">
                  <c:v>#N/A</c:v>
                </c:pt>
                <c:pt idx="503">
                  <c:v>26.716069999999998</c:v>
                </c:pt>
                <c:pt idx="504">
                  <c:v>23.99006</c:v>
                </c:pt>
                <c:pt idx="505">
                  <c:v>#N/A</c:v>
                </c:pt>
                <c:pt idx="506">
                  <c:v>#N/A</c:v>
                </c:pt>
                <c:pt idx="507">
                  <c:v>#N/A</c:v>
                </c:pt>
                <c:pt idx="508">
                  <c:v>#N/A</c:v>
                </c:pt>
                <c:pt idx="509">
                  <c:v>#N/A</c:v>
                </c:pt>
                <c:pt idx="510">
                  <c:v>#N/A</c:v>
                </c:pt>
                <c:pt idx="511">
                  <c:v>#N/A</c:v>
                </c:pt>
                <c:pt idx="512">
                  <c:v>#N/A</c:v>
                </c:pt>
                <c:pt idx="513">
                  <c:v>#N/A</c:v>
                </c:pt>
                <c:pt idx="514">
                  <c:v>#N/A</c:v>
                </c:pt>
                <c:pt idx="515">
                  <c:v>26.833200000000001</c:v>
                </c:pt>
                <c:pt idx="516">
                  <c:v>#N/A</c:v>
                </c:pt>
                <c:pt idx="517">
                  <c:v>28.929919999999999</c:v>
                </c:pt>
                <c:pt idx="518">
                  <c:v>35.910550000000001</c:v>
                </c:pt>
                <c:pt idx="519">
                  <c:v>#N/A</c:v>
                </c:pt>
                <c:pt idx="520">
                  <c:v>25.593640000000001</c:v>
                </c:pt>
                <c:pt idx="521">
                  <c:v>25.867329999999999</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45.026600000000002</c:v>
                </c:pt>
                <c:pt idx="542">
                  <c:v>#N/A</c:v>
                </c:pt>
                <c:pt idx="543">
                  <c:v>28.21414</c:v>
                </c:pt>
                <c:pt idx="544">
                  <c:v>29.511980000000001</c:v>
                </c:pt>
                <c:pt idx="545">
                  <c:v>30.601890000000001</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1-8A17-4AB3-BDE6-C0356BA892F1}"/>
            </c:ext>
          </c:extLst>
        </c:ser>
        <c:ser>
          <c:idx val="3"/>
          <c:order val="2"/>
          <c:tx>
            <c:v> Central</c:v>
          </c:tx>
          <c:spPr>
            <a:solidFill>
              <a:srgbClr val="D7E4BD"/>
            </a:solidFill>
            <a:ln w="6350">
              <a:solidFill>
                <a:schemeClr val="accent3">
                  <a:lumMod val="75000"/>
                </a:schemeClr>
              </a:solidFill>
              <a:prstDash val="solid"/>
            </a:ln>
          </c:spPr>
          <c:invertIfNegative val="1"/>
          <c:dPt>
            <c:idx val="205"/>
            <c:invertIfNegative val="1"/>
            <c:bubble3D val="0"/>
            <c:spPr>
              <a:solidFill>
                <a:schemeClr val="accent3">
                  <a:lumMod val="40000"/>
                  <a:lumOff val="60000"/>
                </a:schemeClr>
              </a:solidFill>
              <a:ln w="6350">
                <a:solidFill>
                  <a:schemeClr val="accent3">
                    <a:lumMod val="75000"/>
                  </a:schemeClr>
                </a:solidFill>
                <a:prstDash val="solid"/>
              </a:ln>
            </c:spPr>
            <c:extLst>
              <c:ext xmlns:c16="http://schemas.microsoft.com/office/drawing/2014/chart" uri="{C3380CC4-5D6E-409C-BE32-E72D297353CC}">
                <c16:uniqueId val="{00000003-8A17-4AB3-BDE6-C0356BA892F1}"/>
              </c:ext>
            </c:extLst>
          </c:dPt>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only)'!$Q$26:$Q$623</c:f>
              <c:numCache>
                <c:formatCode>0.00</c:formatCode>
                <c:ptCount val="598"/>
                <c:pt idx="0">
                  <c:v>#N/A</c:v>
                </c:pt>
                <c:pt idx="1">
                  <c:v>#N/A</c:v>
                </c:pt>
                <c:pt idx="2">
                  <c:v>#N/A</c:v>
                </c:pt>
                <c:pt idx="3">
                  <c:v>#N/A</c:v>
                </c:pt>
                <c:pt idx="4">
                  <c:v>#N/A</c:v>
                </c:pt>
                <c:pt idx="5">
                  <c:v>#N/A</c:v>
                </c:pt>
                <c:pt idx="6">
                  <c:v>180.65459999999999</c:v>
                </c:pt>
                <c:pt idx="7">
                  <c:v>#N/A</c:v>
                </c:pt>
                <c:pt idx="8">
                  <c:v>#N/A</c:v>
                </c:pt>
                <c:pt idx="9">
                  <c:v>#N/A</c:v>
                </c:pt>
                <c:pt idx="10">
                  <c:v>#N/A</c:v>
                </c:pt>
                <c:pt idx="11">
                  <c:v>227.1969</c:v>
                </c:pt>
                <c:pt idx="12">
                  <c:v>#N/A</c:v>
                </c:pt>
                <c:pt idx="13">
                  <c:v>#N/A</c:v>
                </c:pt>
                <c:pt idx="14">
                  <c:v>#N/A</c:v>
                </c:pt>
                <c:pt idx="15">
                  <c:v>#N/A</c:v>
                </c:pt>
                <c:pt idx="16">
                  <c:v>#N/A</c:v>
                </c:pt>
                <c:pt idx="17">
                  <c:v>150.83369999999999</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113.42189999999999</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48.173720000000003</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72.920910000000006</c:v>
                </c:pt>
                <c:pt idx="154">
                  <c:v>#N/A</c:v>
                </c:pt>
                <c:pt idx="155">
                  <c:v>#N/A</c:v>
                </c:pt>
                <c:pt idx="156">
                  <c:v>#N/A</c:v>
                </c:pt>
                <c:pt idx="157">
                  <c:v>#N/A</c:v>
                </c:pt>
                <c:pt idx="158">
                  <c:v>#N/A</c:v>
                </c:pt>
                <c:pt idx="159">
                  <c:v>#N/A</c:v>
                </c:pt>
                <c:pt idx="160">
                  <c:v>#N/A</c:v>
                </c:pt>
                <c:pt idx="161">
                  <c:v>45.934640000000002</c:v>
                </c:pt>
                <c:pt idx="162">
                  <c:v>68.417199999999994</c:v>
                </c:pt>
                <c:pt idx="163">
                  <c:v>41.114550000000001</c:v>
                </c:pt>
                <c:pt idx="164">
                  <c:v>41.637439999999998</c:v>
                </c:pt>
                <c:pt idx="165">
                  <c:v>#N/A</c:v>
                </c:pt>
                <c:pt idx="166">
                  <c:v>#N/A</c:v>
                </c:pt>
                <c:pt idx="167">
                  <c:v>#N/A</c:v>
                </c:pt>
                <c:pt idx="168">
                  <c:v>51.577579999999998</c:v>
                </c:pt>
                <c:pt idx="169">
                  <c:v>#N/A</c:v>
                </c:pt>
                <c:pt idx="170">
                  <c:v>#N/A</c:v>
                </c:pt>
                <c:pt idx="171">
                  <c:v>#N/A</c:v>
                </c:pt>
                <c:pt idx="172">
                  <c:v>#N/A</c:v>
                </c:pt>
                <c:pt idx="173">
                  <c:v>#N/A</c:v>
                </c:pt>
                <c:pt idx="174">
                  <c:v>#N/A</c:v>
                </c:pt>
                <c:pt idx="175">
                  <c:v>#N/A</c:v>
                </c:pt>
                <c:pt idx="176">
                  <c:v>82.054929999999999</c:v>
                </c:pt>
                <c:pt idx="177">
                  <c:v>#N/A</c:v>
                </c:pt>
                <c:pt idx="178">
                  <c:v>#N/A</c:v>
                </c:pt>
                <c:pt idx="179">
                  <c:v>#N/A</c:v>
                </c:pt>
                <c:pt idx="180">
                  <c:v>#N/A</c:v>
                </c:pt>
                <c:pt idx="181">
                  <c:v>#N/A</c:v>
                </c:pt>
                <c:pt idx="182">
                  <c:v>#N/A</c:v>
                </c:pt>
                <c:pt idx="183">
                  <c:v>#N/A</c:v>
                </c:pt>
                <c:pt idx="184">
                  <c:v>72.404769999999999</c:v>
                </c:pt>
                <c:pt idx="185">
                  <c:v>#N/A</c:v>
                </c:pt>
                <c:pt idx="186">
                  <c:v>#N/A</c:v>
                </c:pt>
                <c:pt idx="187">
                  <c:v>#N/A</c:v>
                </c:pt>
                <c:pt idx="188">
                  <c:v>#N/A</c:v>
                </c:pt>
                <c:pt idx="189">
                  <c:v>#N/A</c:v>
                </c:pt>
                <c:pt idx="190">
                  <c:v>#N/A</c:v>
                </c:pt>
                <c:pt idx="191">
                  <c:v>#N/A</c:v>
                </c:pt>
                <c:pt idx="192">
                  <c:v>#N/A</c:v>
                </c:pt>
                <c:pt idx="193">
                  <c:v>#N/A</c:v>
                </c:pt>
                <c:pt idx="194">
                  <c:v>#N/A</c:v>
                </c:pt>
                <c:pt idx="195">
                  <c:v>47.265439999999998</c:v>
                </c:pt>
                <c:pt idx="196">
                  <c:v>#N/A</c:v>
                </c:pt>
                <c:pt idx="197">
                  <c:v>#N/A</c:v>
                </c:pt>
                <c:pt idx="198">
                  <c:v>#N/A</c:v>
                </c:pt>
                <c:pt idx="199">
                  <c:v>#N/A</c:v>
                </c:pt>
                <c:pt idx="200">
                  <c:v>39.904350000000001</c:v>
                </c:pt>
                <c:pt idx="201">
                  <c:v>36.364919999999998</c:v>
                </c:pt>
                <c:pt idx="202">
                  <c:v>#N/A</c:v>
                </c:pt>
                <c:pt idx="203">
                  <c:v>#N/A</c:v>
                </c:pt>
                <c:pt idx="204">
                  <c:v>#N/A</c:v>
                </c:pt>
                <c:pt idx="205">
                  <c:v>#N/A</c:v>
                </c:pt>
                <c:pt idx="206">
                  <c:v>#N/A</c:v>
                </c:pt>
                <c:pt idx="207">
                  <c:v>#N/A</c:v>
                </c:pt>
                <c:pt idx="208">
                  <c:v>#N/A</c:v>
                </c:pt>
                <c:pt idx="209">
                  <c:v>#N/A</c:v>
                </c:pt>
                <c:pt idx="210">
                  <c:v>47.997599999999998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36.788359999999997</c:v>
                </c:pt>
                <c:pt idx="237">
                  <c:v>#N/A</c:v>
                </c:pt>
                <c:pt idx="238">
                  <c:v>#N/A</c:v>
                </c:pt>
                <c:pt idx="239">
                  <c:v>#N/A</c:v>
                </c:pt>
                <c:pt idx="240">
                  <c:v>#N/A</c:v>
                </c:pt>
                <c:pt idx="241">
                  <c:v>#N/A</c:v>
                </c:pt>
                <c:pt idx="242">
                  <c:v>#N/A</c:v>
                </c:pt>
                <c:pt idx="243">
                  <c:v>#N/A</c:v>
                </c:pt>
                <c:pt idx="244">
                  <c:v>#N/A</c:v>
                </c:pt>
                <c:pt idx="245">
                  <c:v>#N/A</c:v>
                </c:pt>
                <c:pt idx="246">
                  <c:v>#N/A</c:v>
                </c:pt>
                <c:pt idx="247">
                  <c:v>39.227930000000001</c:v>
                </c:pt>
                <c:pt idx="248">
                  <c:v>#N/A</c:v>
                </c:pt>
                <c:pt idx="249">
                  <c:v>39.846510000000002</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30.475159999999999</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21.570450000000001</c:v>
                </c:pt>
                <c:pt idx="290">
                  <c:v>#N/A</c:v>
                </c:pt>
                <c:pt idx="291">
                  <c:v>30.953499999999998</c:v>
                </c:pt>
                <c:pt idx="292">
                  <c:v>#N/A</c:v>
                </c:pt>
                <c:pt idx="293">
                  <c:v>#N/A</c:v>
                </c:pt>
                <c:pt idx="294">
                  <c:v>#N/A</c:v>
                </c:pt>
                <c:pt idx="295">
                  <c:v>#N/A</c:v>
                </c:pt>
                <c:pt idx="296">
                  <c:v>#N/A</c:v>
                </c:pt>
                <c:pt idx="297">
                  <c:v>36.89716</c:v>
                </c:pt>
                <c:pt idx="298">
                  <c:v>38.541919999999998</c:v>
                </c:pt>
                <c:pt idx="299">
                  <c:v>#N/A</c:v>
                </c:pt>
                <c:pt idx="300">
                  <c:v>30.73667</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64.553200000000004</c:v>
                </c:pt>
                <c:pt idx="322">
                  <c:v>#N/A</c:v>
                </c:pt>
                <c:pt idx="323">
                  <c:v>#N/A</c:v>
                </c:pt>
                <c:pt idx="324">
                  <c:v>#N/A</c:v>
                </c:pt>
                <c:pt idx="325">
                  <c:v>#N/A</c:v>
                </c:pt>
                <c:pt idx="326">
                  <c:v>#N/A</c:v>
                </c:pt>
                <c:pt idx="327">
                  <c:v>#N/A</c:v>
                </c:pt>
                <c:pt idx="328">
                  <c:v>#N/A</c:v>
                </c:pt>
                <c:pt idx="329">
                  <c:v>48.108739999999997</c:v>
                </c:pt>
                <c:pt idx="330">
                  <c:v>#N/A</c:v>
                </c:pt>
                <c:pt idx="331">
                  <c:v>#N/A</c:v>
                </c:pt>
                <c:pt idx="332">
                  <c:v>#N/A</c:v>
                </c:pt>
                <c:pt idx="333">
                  <c:v>#N/A</c:v>
                </c:pt>
                <c:pt idx="334">
                  <c:v>#N/A</c:v>
                </c:pt>
                <c:pt idx="335">
                  <c:v>#N/A</c:v>
                </c:pt>
                <c:pt idx="336">
                  <c:v>45.968760000000003</c:v>
                </c:pt>
                <c:pt idx="337">
                  <c:v>45.968760000000003</c:v>
                </c:pt>
                <c:pt idx="338">
                  <c:v>#N/A</c:v>
                </c:pt>
                <c:pt idx="339">
                  <c:v>#N/A</c:v>
                </c:pt>
                <c:pt idx="340">
                  <c:v>#N/A</c:v>
                </c:pt>
                <c:pt idx="341">
                  <c:v>#N/A</c:v>
                </c:pt>
                <c:pt idx="342">
                  <c:v>#N/A</c:v>
                </c:pt>
                <c:pt idx="343">
                  <c:v>#N/A</c:v>
                </c:pt>
                <c:pt idx="344">
                  <c:v>35.23415</c:v>
                </c:pt>
                <c:pt idx="345">
                  <c:v>#N/A</c:v>
                </c:pt>
                <c:pt idx="346">
                  <c:v>39.480170000000001</c:v>
                </c:pt>
                <c:pt idx="347">
                  <c:v>45.948990000000002</c:v>
                </c:pt>
                <c:pt idx="348">
                  <c:v>#N/A</c:v>
                </c:pt>
                <c:pt idx="349">
                  <c:v>32.828809999999997</c:v>
                </c:pt>
                <c:pt idx="350">
                  <c:v>#N/A</c:v>
                </c:pt>
                <c:pt idx="351">
                  <c:v>#N/A</c:v>
                </c:pt>
                <c:pt idx="352">
                  <c:v>#N/A</c:v>
                </c:pt>
                <c:pt idx="353">
                  <c:v>#N/A</c:v>
                </c:pt>
                <c:pt idx="354">
                  <c:v>#N/A</c:v>
                </c:pt>
                <c:pt idx="355">
                  <c:v>#N/A</c:v>
                </c:pt>
                <c:pt idx="356">
                  <c:v>45.605069999999998</c:v>
                </c:pt>
                <c:pt idx="357">
                  <c:v>#N/A</c:v>
                </c:pt>
                <c:pt idx="358">
                  <c:v>#N/A</c:v>
                </c:pt>
                <c:pt idx="359">
                  <c:v>47.915410000000001</c:v>
                </c:pt>
                <c:pt idx="360">
                  <c:v>#N/A</c:v>
                </c:pt>
                <c:pt idx="361">
                  <c:v>#N/A</c:v>
                </c:pt>
                <c:pt idx="362">
                  <c:v>#N/A</c:v>
                </c:pt>
                <c:pt idx="363">
                  <c:v>#N/A</c:v>
                </c:pt>
                <c:pt idx="364">
                  <c:v>#N/A</c:v>
                </c:pt>
                <c:pt idx="365">
                  <c:v>#N/A</c:v>
                </c:pt>
                <c:pt idx="366">
                  <c:v>#N/A</c:v>
                </c:pt>
                <c:pt idx="367">
                  <c:v>37.823059999999998</c:v>
                </c:pt>
                <c:pt idx="368">
                  <c:v>37.823059999999998</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40.375279999999997</c:v>
                </c:pt>
                <c:pt idx="382">
                  <c:v>#N/A</c:v>
                </c:pt>
                <c:pt idx="383">
                  <c:v>#N/A</c:v>
                </c:pt>
                <c:pt idx="384">
                  <c:v>41.100709999999999</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24.079129999999999</c:v>
                </c:pt>
                <c:pt idx="417">
                  <c:v>#N/A</c:v>
                </c:pt>
                <c:pt idx="418">
                  <c:v>#N/A</c:v>
                </c:pt>
                <c:pt idx="419">
                  <c:v>#N/A</c:v>
                </c:pt>
                <c:pt idx="420">
                  <c:v>33.299680000000002</c:v>
                </c:pt>
                <c:pt idx="421">
                  <c:v>#N/A</c:v>
                </c:pt>
                <c:pt idx="422">
                  <c:v>24.10397</c:v>
                </c:pt>
                <c:pt idx="423">
                  <c:v>#N/A</c:v>
                </c:pt>
                <c:pt idx="424">
                  <c:v>#N/A</c:v>
                </c:pt>
                <c:pt idx="425">
                  <c:v>#N/A</c:v>
                </c:pt>
                <c:pt idx="426">
                  <c:v>#N/A</c:v>
                </c:pt>
                <c:pt idx="427">
                  <c:v>#N/A</c:v>
                </c:pt>
                <c:pt idx="428">
                  <c:v>#N/A</c:v>
                </c:pt>
                <c:pt idx="429">
                  <c:v>34.396410000000003</c:v>
                </c:pt>
                <c:pt idx="430">
                  <c:v>#N/A</c:v>
                </c:pt>
                <c:pt idx="431">
                  <c:v>#N/A</c:v>
                </c:pt>
                <c:pt idx="432">
                  <c:v>#N/A</c:v>
                </c:pt>
                <c:pt idx="433">
                  <c:v>#N/A</c:v>
                </c:pt>
                <c:pt idx="434">
                  <c:v>#N/A</c:v>
                </c:pt>
                <c:pt idx="435">
                  <c:v>#N/A</c:v>
                </c:pt>
                <c:pt idx="436">
                  <c:v>#N/A</c:v>
                </c:pt>
                <c:pt idx="437">
                  <c:v>#N/A</c:v>
                </c:pt>
                <c:pt idx="438">
                  <c:v>48.130130000000001</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25.212759999999999</c:v>
                </c:pt>
                <c:pt idx="461">
                  <c:v>33.485700000000001</c:v>
                </c:pt>
                <c:pt idx="462">
                  <c:v>#N/A</c:v>
                </c:pt>
                <c:pt idx="463">
                  <c:v>#N/A</c:v>
                </c:pt>
                <c:pt idx="464">
                  <c:v>#N/A</c:v>
                </c:pt>
                <c:pt idx="465">
                  <c:v>#N/A</c:v>
                </c:pt>
                <c:pt idx="466">
                  <c:v>#N/A</c:v>
                </c:pt>
                <c:pt idx="467">
                  <c:v>#N/A</c:v>
                </c:pt>
                <c:pt idx="468">
                  <c:v>#N/A</c:v>
                </c:pt>
                <c:pt idx="469">
                  <c:v>26.35539</c:v>
                </c:pt>
                <c:pt idx="470">
                  <c:v>38.597700000000003</c:v>
                </c:pt>
                <c:pt idx="471">
                  <c:v>25.41987</c:v>
                </c:pt>
                <c:pt idx="472">
                  <c:v>40.11889</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29.326619999999998</c:v>
                </c:pt>
                <c:pt idx="487">
                  <c:v>#N/A</c:v>
                </c:pt>
                <c:pt idx="488">
                  <c:v>#N/A</c:v>
                </c:pt>
                <c:pt idx="489">
                  <c:v>61.915019999999998</c:v>
                </c:pt>
                <c:pt idx="490">
                  <c:v>62.574890000000003</c:v>
                </c:pt>
                <c:pt idx="491">
                  <c:v>#N/A</c:v>
                </c:pt>
                <c:pt idx="492">
                  <c:v>#N/A</c:v>
                </c:pt>
                <c:pt idx="493">
                  <c:v>#N/A</c:v>
                </c:pt>
                <c:pt idx="494">
                  <c:v>#N/A</c:v>
                </c:pt>
                <c:pt idx="495">
                  <c:v>#N/A</c:v>
                </c:pt>
                <c:pt idx="496">
                  <c:v>49.724209999999999</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47.09207</c:v>
                </c:pt>
                <c:pt idx="517">
                  <c:v>#N/A</c:v>
                </c:pt>
                <c:pt idx="518">
                  <c:v>#N/A</c:v>
                </c:pt>
                <c:pt idx="519">
                  <c:v>48.632649999999998</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lumMod val="75000"/>
                      </a:schemeClr>
                    </a:solidFill>
                    <a:prstDash val="solid"/>
                  </a:ln>
                </c14:spPr>
              </c14:invertSolidFillFmt>
            </c:ext>
            <c:ext xmlns:c16="http://schemas.microsoft.com/office/drawing/2014/chart" uri="{C3380CC4-5D6E-409C-BE32-E72D297353CC}">
              <c16:uniqueId val="{00000004-8A17-4AB3-BDE6-C0356BA892F1}"/>
            </c:ext>
          </c:extLst>
        </c:ser>
        <c:ser>
          <c:idx val="1"/>
          <c:order val="3"/>
          <c:tx>
            <c:v> Southeast</c:v>
          </c:tx>
          <c:spPr>
            <a:noFill/>
            <a:ln w="9525">
              <a:solidFill>
                <a:schemeClr val="accent6"/>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only)'!$S$26:$S$623</c:f>
              <c:numCache>
                <c:formatCode>0.00</c:formatCode>
                <c:ptCount val="598"/>
                <c:pt idx="0">
                  <c:v>#N/A</c:v>
                </c:pt>
                <c:pt idx="1">
                  <c:v>#N/A</c:v>
                </c:pt>
                <c:pt idx="2">
                  <c:v>#N/A</c:v>
                </c:pt>
                <c:pt idx="3">
                  <c:v>#N/A</c:v>
                </c:pt>
                <c:pt idx="4">
                  <c:v>#N/A</c:v>
                </c:pt>
                <c:pt idx="5">
                  <c:v>#N/A</c:v>
                </c:pt>
                <c:pt idx="6">
                  <c:v>#N/A</c:v>
                </c:pt>
                <c:pt idx="7">
                  <c:v>#N/A</c:v>
                </c:pt>
                <c:pt idx="8">
                  <c:v>236.07509999999999</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220.90620000000001</c:v>
                </c:pt>
                <c:pt idx="42">
                  <c:v>#N/A</c:v>
                </c:pt>
                <c:pt idx="43">
                  <c:v>#N/A</c:v>
                </c:pt>
                <c:pt idx="44">
                  <c:v>#N/A</c:v>
                </c:pt>
                <c:pt idx="45">
                  <c:v>#N/A</c:v>
                </c:pt>
                <c:pt idx="46">
                  <c:v>#N/A</c:v>
                </c:pt>
                <c:pt idx="47">
                  <c:v>#N/A</c:v>
                </c:pt>
                <c:pt idx="48">
                  <c:v>166.76390000000001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128.70570000000001</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74.578909999999993</c:v>
                </c:pt>
                <c:pt idx="115">
                  <c:v>#N/A</c:v>
                </c:pt>
                <c:pt idx="116">
                  <c:v>#N/A</c:v>
                </c:pt>
                <c:pt idx="117">
                  <c:v>#N/A</c:v>
                </c:pt>
                <c:pt idx="118">
                  <c:v>#N/A</c:v>
                </c:pt>
                <c:pt idx="119">
                  <c:v>#N/A</c:v>
                </c:pt>
                <c:pt idx="120">
                  <c:v>#N/A</c:v>
                </c:pt>
                <c:pt idx="121">
                  <c:v>#N/A</c:v>
                </c:pt>
                <c:pt idx="122">
                  <c:v>#N/A</c:v>
                </c:pt>
                <c:pt idx="123">
                  <c:v>72.038139999999999</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58.105289999999997</c:v>
                </c:pt>
                <c:pt idx="137">
                  <c:v>58.94838</c:v>
                </c:pt>
                <c:pt idx="138">
                  <c:v>58.88599</c:v>
                </c:pt>
                <c:pt idx="139">
                  <c:v>63.194839999999999</c:v>
                </c:pt>
                <c:pt idx="140">
                  <c:v>65.920699999999997</c:v>
                </c:pt>
                <c:pt idx="141">
                  <c:v>63.78922</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77.6631</c:v>
                </c:pt>
                <c:pt idx="155">
                  <c:v>77.6631</c:v>
                </c:pt>
                <c:pt idx="156">
                  <c:v>#N/A</c:v>
                </c:pt>
                <c:pt idx="157">
                  <c:v>#N/A</c:v>
                </c:pt>
                <c:pt idx="158">
                  <c:v>#N/A</c:v>
                </c:pt>
                <c:pt idx="159">
                  <c:v>64.898849999999996</c:v>
                </c:pt>
                <c:pt idx="160">
                  <c:v>110.43429999999999</c:v>
                </c:pt>
                <c:pt idx="161">
                  <c:v>#N/A</c:v>
                </c:pt>
                <c:pt idx="162">
                  <c:v>#N/A</c:v>
                </c:pt>
                <c:pt idx="163">
                  <c:v>#N/A</c:v>
                </c:pt>
                <c:pt idx="164">
                  <c:v>#N/A</c:v>
                </c:pt>
                <c:pt idx="165">
                  <c:v>#N/A</c:v>
                </c:pt>
                <c:pt idx="166">
                  <c:v>#N/A</c:v>
                </c:pt>
                <c:pt idx="167">
                  <c:v>#N/A</c:v>
                </c:pt>
                <c:pt idx="168">
                  <c:v>#N/A</c:v>
                </c:pt>
                <c:pt idx="169">
                  <c:v>#N/A</c:v>
                </c:pt>
                <c:pt idx="170">
                  <c:v>#N/A</c:v>
                </c:pt>
                <c:pt idx="171">
                  <c:v>#N/A</c:v>
                </c:pt>
                <c:pt idx="172">
                  <c:v>48.731319999999997</c:v>
                </c:pt>
                <c:pt idx="173">
                  <c:v>66.221379999999996</c:v>
                </c:pt>
                <c:pt idx="174">
                  <c:v>21.41694</c:v>
                </c:pt>
                <c:pt idx="175">
                  <c:v>74.328270000000003</c:v>
                </c:pt>
                <c:pt idx="176">
                  <c:v>#N/A</c:v>
                </c:pt>
                <c:pt idx="177">
                  <c:v>#N/A</c:v>
                </c:pt>
                <c:pt idx="178">
                  <c:v>#N/A</c:v>
                </c:pt>
                <c:pt idx="179">
                  <c:v>#N/A</c:v>
                </c:pt>
                <c:pt idx="180">
                  <c:v>#N/A</c:v>
                </c:pt>
                <c:pt idx="181">
                  <c:v>#N/A</c:v>
                </c:pt>
                <c:pt idx="182">
                  <c:v>66.318129999999996</c:v>
                </c:pt>
                <c:pt idx="183">
                  <c:v>69.996510000000001</c:v>
                </c:pt>
                <c:pt idx="184">
                  <c:v>#N/A</c:v>
                </c:pt>
                <c:pt idx="185">
                  <c:v>#N/A</c:v>
                </c:pt>
                <c:pt idx="186">
                  <c:v>#N/A</c:v>
                </c:pt>
                <c:pt idx="187">
                  <c:v>#N/A</c:v>
                </c:pt>
                <c:pt idx="188">
                  <c:v>#N/A</c:v>
                </c:pt>
                <c:pt idx="189">
                  <c:v>50.644660000000002</c:v>
                </c:pt>
                <c:pt idx="190">
                  <c:v>#N/A</c:v>
                </c:pt>
                <c:pt idx="191">
                  <c:v>#N/A</c:v>
                </c:pt>
                <c:pt idx="192">
                  <c:v>#N/A</c:v>
                </c:pt>
                <c:pt idx="193">
                  <c:v>#N/A</c:v>
                </c:pt>
                <c:pt idx="194">
                  <c:v>#N/A</c:v>
                </c:pt>
                <c:pt idx="195">
                  <c:v>#N/A</c:v>
                </c:pt>
                <c:pt idx="196">
                  <c:v>50.574480000000001</c:v>
                </c:pt>
                <c:pt idx="197">
                  <c:v>#N/A</c:v>
                </c:pt>
                <c:pt idx="198">
                  <c:v>#N/A</c:v>
                </c:pt>
                <c:pt idx="199">
                  <c:v>#N/A</c:v>
                </c:pt>
                <c:pt idx="200">
                  <c:v>#N/A</c:v>
                </c:pt>
                <c:pt idx="201">
                  <c:v>#N/A</c:v>
                </c:pt>
                <c:pt idx="202">
                  <c:v>63.75985</c:v>
                </c:pt>
                <c:pt idx="203">
                  <c:v>#N/A</c:v>
                </c:pt>
                <c:pt idx="204">
                  <c:v>#N/A</c:v>
                </c:pt>
                <c:pt idx="205">
                  <c:v>#N/A</c:v>
                </c:pt>
                <c:pt idx="206">
                  <c:v>#N/A</c:v>
                </c:pt>
                <c:pt idx="207">
                  <c:v>#N/A</c:v>
                </c:pt>
                <c:pt idx="208">
                  <c:v>#N/A</c:v>
                </c:pt>
                <c:pt idx="209">
                  <c:v>41.713889999999999</c:v>
                </c:pt>
                <c:pt idx="210">
                  <c:v>#N/A</c:v>
                </c:pt>
                <c:pt idx="211">
                  <c:v>#N/A</c:v>
                </c:pt>
                <c:pt idx="212">
                  <c:v>#N/A</c:v>
                </c:pt>
                <c:pt idx="213">
                  <c:v>#N/A</c:v>
                </c:pt>
                <c:pt idx="214">
                  <c:v>#N/A</c:v>
                </c:pt>
                <c:pt idx="215">
                  <c:v>#N/A</c:v>
                </c:pt>
                <c:pt idx="216">
                  <c:v>#N/A</c:v>
                </c:pt>
                <c:pt idx="217">
                  <c:v>#N/A</c:v>
                </c:pt>
                <c:pt idx="218">
                  <c:v>#N/A</c:v>
                </c:pt>
                <c:pt idx="219">
                  <c:v>#N/A</c:v>
                </c:pt>
                <c:pt idx="220">
                  <c:v>53.047319999999999</c:v>
                </c:pt>
                <c:pt idx="221">
                  <c:v>49.986899999999999</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55.69</c:v>
                </c:pt>
                <c:pt idx="245">
                  <c:v>#N/A</c:v>
                </c:pt>
                <c:pt idx="246">
                  <c:v>#N/A</c:v>
                </c:pt>
                <c:pt idx="247">
                  <c:v>#N/A</c:v>
                </c:pt>
                <c:pt idx="248">
                  <c:v>#N/A</c:v>
                </c:pt>
                <c:pt idx="249">
                  <c:v>#N/A</c:v>
                </c:pt>
                <c:pt idx="250">
                  <c:v>#N/A</c:v>
                </c:pt>
                <c:pt idx="251">
                  <c:v>#N/A</c:v>
                </c:pt>
                <c:pt idx="252">
                  <c:v>#N/A</c:v>
                </c:pt>
                <c:pt idx="253">
                  <c:v>34.008240000000001</c:v>
                </c:pt>
                <c:pt idx="254">
                  <c:v>#N/A</c:v>
                </c:pt>
                <c:pt idx="255">
                  <c:v>#N/A</c:v>
                </c:pt>
                <c:pt idx="256">
                  <c:v>#N/A</c:v>
                </c:pt>
                <c:pt idx="257">
                  <c:v>#N/A</c:v>
                </c:pt>
                <c:pt idx="258">
                  <c:v>#N/A</c:v>
                </c:pt>
                <c:pt idx="259">
                  <c:v>40.081850000000003</c:v>
                </c:pt>
                <c:pt idx="260">
                  <c:v>29.592960000000001</c:v>
                </c:pt>
                <c:pt idx="261">
                  <c:v>28.80574</c:v>
                </c:pt>
                <c:pt idx="262">
                  <c:v>28.80574</c:v>
                </c:pt>
                <c:pt idx="263">
                  <c:v>#N/A</c:v>
                </c:pt>
                <c:pt idx="264">
                  <c:v>#N/A</c:v>
                </c:pt>
                <c:pt idx="265">
                  <c:v>#N/A</c:v>
                </c:pt>
                <c:pt idx="266">
                  <c:v>#N/A</c:v>
                </c:pt>
                <c:pt idx="267">
                  <c:v>#N/A</c:v>
                </c:pt>
                <c:pt idx="268">
                  <c:v>#N/A</c:v>
                </c:pt>
                <c:pt idx="269">
                  <c:v>51.644210000000001</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28.863810000000001</c:v>
                </c:pt>
                <c:pt idx="286">
                  <c:v>26.311990000000002</c:v>
                </c:pt>
                <c:pt idx="287">
                  <c:v>#N/A</c:v>
                </c:pt>
                <c:pt idx="288">
                  <c:v>#N/A</c:v>
                </c:pt>
                <c:pt idx="289">
                  <c:v>#N/A</c:v>
                </c:pt>
                <c:pt idx="290">
                  <c:v>37.722180000000002</c:v>
                </c:pt>
                <c:pt idx="291">
                  <c:v>#N/A</c:v>
                </c:pt>
                <c:pt idx="292">
                  <c:v>#N/A</c:v>
                </c:pt>
                <c:pt idx="293">
                  <c:v>#N/A</c:v>
                </c:pt>
                <c:pt idx="294">
                  <c:v>#N/A</c:v>
                </c:pt>
                <c:pt idx="295">
                  <c:v>25.064830000000001</c:v>
                </c:pt>
                <c:pt idx="296">
                  <c:v>28.715340000000001</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31.83079</c:v>
                </c:pt>
                <c:pt idx="313">
                  <c:v>31.83079</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44.28248</c:v>
                </c:pt>
                <c:pt idx="332">
                  <c:v>26.876000000000001</c:v>
                </c:pt>
                <c:pt idx="333">
                  <c:v>23.63128</c:v>
                </c:pt>
                <c:pt idx="334">
                  <c:v>#N/A</c:v>
                </c:pt>
                <c:pt idx="335">
                  <c:v>#N/A</c:v>
                </c:pt>
                <c:pt idx="336">
                  <c:v>#N/A</c:v>
                </c:pt>
                <c:pt idx="337">
                  <c:v>#N/A</c:v>
                </c:pt>
                <c:pt idx="338">
                  <c:v>#N/A</c:v>
                </c:pt>
                <c:pt idx="339">
                  <c:v>#N/A</c:v>
                </c:pt>
                <c:pt idx="340">
                  <c:v>#N/A</c:v>
                </c:pt>
                <c:pt idx="341">
                  <c:v>24.38382</c:v>
                </c:pt>
                <c:pt idx="342">
                  <c:v>#N/A</c:v>
                </c:pt>
                <c:pt idx="343">
                  <c:v>#N/A</c:v>
                </c:pt>
                <c:pt idx="344">
                  <c:v>#N/A</c:v>
                </c:pt>
                <c:pt idx="345">
                  <c:v>#N/A</c:v>
                </c:pt>
                <c:pt idx="346">
                  <c:v>#N/A</c:v>
                </c:pt>
                <c:pt idx="347">
                  <c:v>#N/A</c:v>
                </c:pt>
                <c:pt idx="348">
                  <c:v>22.980160000000001</c:v>
                </c:pt>
                <c:pt idx="349">
                  <c:v>#N/A</c:v>
                </c:pt>
                <c:pt idx="350">
                  <c:v>#N/A</c:v>
                </c:pt>
                <c:pt idx="351">
                  <c:v>#N/A</c:v>
                </c:pt>
                <c:pt idx="352">
                  <c:v>#N/A</c:v>
                </c:pt>
                <c:pt idx="353">
                  <c:v>27.152640000000002</c:v>
                </c:pt>
                <c:pt idx="354">
                  <c:v>#N/A</c:v>
                </c:pt>
                <c:pt idx="355">
                  <c:v>#N/A</c:v>
                </c:pt>
                <c:pt idx="356">
                  <c:v>#N/A</c:v>
                </c:pt>
                <c:pt idx="357">
                  <c:v>#N/A</c:v>
                </c:pt>
                <c:pt idx="358">
                  <c:v>#N/A</c:v>
                </c:pt>
                <c:pt idx="359">
                  <c:v>#N/A</c:v>
                </c:pt>
                <c:pt idx="360">
                  <c:v>#N/A</c:v>
                </c:pt>
                <c:pt idx="361">
                  <c:v>#N/A</c:v>
                </c:pt>
                <c:pt idx="362">
                  <c:v>21.69173</c:v>
                </c:pt>
                <c:pt idx="363">
                  <c:v>28.26268</c:v>
                </c:pt>
                <c:pt idx="364">
                  <c:v>#N/A</c:v>
                </c:pt>
                <c:pt idx="365">
                  <c:v>#N/A</c:v>
                </c:pt>
                <c:pt idx="366">
                  <c:v>#N/A</c:v>
                </c:pt>
                <c:pt idx="367">
                  <c:v>#N/A</c:v>
                </c:pt>
                <c:pt idx="368">
                  <c:v>#N/A</c:v>
                </c:pt>
                <c:pt idx="369">
                  <c:v>#N/A</c:v>
                </c:pt>
                <c:pt idx="370">
                  <c:v>#N/A</c:v>
                </c:pt>
                <c:pt idx="371">
                  <c:v>#N/A</c:v>
                </c:pt>
                <c:pt idx="372">
                  <c:v>#N/A</c:v>
                </c:pt>
                <c:pt idx="373">
                  <c:v>#N/A</c:v>
                </c:pt>
                <c:pt idx="374">
                  <c:v>#N/A</c:v>
                </c:pt>
                <c:pt idx="375">
                  <c:v>37.479309999999998</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22.419699999999999</c:v>
                </c:pt>
                <c:pt idx="389">
                  <c:v>#N/A</c:v>
                </c:pt>
                <c:pt idx="390">
                  <c:v>#N/A</c:v>
                </c:pt>
                <c:pt idx="391">
                  <c:v>#N/A</c:v>
                </c:pt>
                <c:pt idx="392">
                  <c:v>21.880960000000002</c:v>
                </c:pt>
                <c:pt idx="393">
                  <c:v>#N/A</c:v>
                </c:pt>
                <c:pt idx="394">
                  <c:v>#N/A</c:v>
                </c:pt>
                <c:pt idx="395">
                  <c:v>#N/A</c:v>
                </c:pt>
                <c:pt idx="396">
                  <c:v>22.956099999999999</c:v>
                </c:pt>
                <c:pt idx="397">
                  <c:v>24.21482</c:v>
                </c:pt>
                <c:pt idx="398">
                  <c:v>#N/A</c:v>
                </c:pt>
                <c:pt idx="399">
                  <c:v>#N/A</c:v>
                </c:pt>
                <c:pt idx="400">
                  <c:v>#N/A</c:v>
                </c:pt>
                <c:pt idx="401">
                  <c:v>#N/A</c:v>
                </c:pt>
                <c:pt idx="402">
                  <c:v>#N/A</c:v>
                </c:pt>
                <c:pt idx="403">
                  <c:v>21.880960000000002</c:v>
                </c:pt>
                <c:pt idx="404">
                  <c:v>#N/A</c:v>
                </c:pt>
                <c:pt idx="405">
                  <c:v>#N/A</c:v>
                </c:pt>
                <c:pt idx="406">
                  <c:v>25.349540000000001</c:v>
                </c:pt>
                <c:pt idx="407">
                  <c:v>#N/A</c:v>
                </c:pt>
                <c:pt idx="408">
                  <c:v>20.572520000000001</c:v>
                </c:pt>
                <c:pt idx="409">
                  <c:v>#N/A</c:v>
                </c:pt>
                <c:pt idx="410">
                  <c:v>#N/A</c:v>
                </c:pt>
                <c:pt idx="411">
                  <c:v>#N/A</c:v>
                </c:pt>
                <c:pt idx="412">
                  <c:v>#N/A</c:v>
                </c:pt>
                <c:pt idx="413">
                  <c:v>20.216259999999998</c:v>
                </c:pt>
                <c:pt idx="414">
                  <c:v>#N/A</c:v>
                </c:pt>
                <c:pt idx="415">
                  <c:v>#N/A</c:v>
                </c:pt>
                <c:pt idx="416">
                  <c:v>#N/A</c:v>
                </c:pt>
                <c:pt idx="417">
                  <c:v>#N/A</c:v>
                </c:pt>
                <c:pt idx="418">
                  <c:v>#N/A</c:v>
                </c:pt>
                <c:pt idx="419">
                  <c:v>#N/A</c:v>
                </c:pt>
                <c:pt idx="420">
                  <c:v>#N/A</c:v>
                </c:pt>
                <c:pt idx="421">
                  <c:v>30.778469999999999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38.342559999999999</c:v>
                </c:pt>
                <c:pt idx="447">
                  <c:v>#N/A</c:v>
                </c:pt>
                <c:pt idx="448">
                  <c:v>#N/A</c:v>
                </c:pt>
                <c:pt idx="449">
                  <c:v>#N/A</c:v>
                </c:pt>
                <c:pt idx="450">
                  <c:v>#N/A</c:v>
                </c:pt>
                <c:pt idx="451">
                  <c:v>#N/A</c:v>
                </c:pt>
                <c:pt idx="452">
                  <c:v>#N/A</c:v>
                </c:pt>
                <c:pt idx="453">
                  <c:v>#N/A</c:v>
                </c:pt>
                <c:pt idx="454">
                  <c:v>#N/A</c:v>
                </c:pt>
                <c:pt idx="455">
                  <c:v>28.276389999999999</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25.811779999999999</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31.012270000000001</c:v>
                </c:pt>
                <c:pt idx="498">
                  <c:v>#N/A</c:v>
                </c:pt>
                <c:pt idx="499">
                  <c:v>#N/A</c:v>
                </c:pt>
                <c:pt idx="500">
                  <c:v>#N/A</c:v>
                </c:pt>
                <c:pt idx="501">
                  <c:v>#N/A</c:v>
                </c:pt>
                <c:pt idx="502">
                  <c:v>46.274450000000002</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5-8A17-4AB3-BDE6-C0356BA892F1}"/>
            </c:ext>
          </c:extLst>
        </c:ser>
        <c:ser>
          <c:idx val="4"/>
          <c:order val="4"/>
          <c:tx>
            <c:v> Northeast</c:v>
          </c:tx>
          <c:spPr>
            <a:noFill/>
            <a:ln w="9525">
              <a:solidFill>
                <a:schemeClr val="bg2">
                  <a:lumMod val="25000"/>
                </a:schemeClr>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only)'!$R$26:$R$623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259.66759999999999</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363.39550000000003</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255.67320000000001</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110.68559999999999</c:v>
                </c:pt>
                <c:pt idx="110">
                  <c:v>#N/A</c:v>
                </c:pt>
                <c:pt idx="111">
                  <c:v>#N/A</c:v>
                </c:pt>
                <c:pt idx="112">
                  <c:v>#N/A</c:v>
                </c:pt>
                <c:pt idx="113">
                  <c:v>#N/A</c:v>
                </c:pt>
                <c:pt idx="114">
                  <c:v>#N/A</c:v>
                </c:pt>
                <c:pt idx="115">
                  <c:v>#N/A</c:v>
                </c:pt>
                <c:pt idx="116">
                  <c:v>#N/A</c:v>
                </c:pt>
                <c:pt idx="117">
                  <c:v>#N/A</c:v>
                </c:pt>
                <c:pt idx="118">
                  <c:v>#N/A</c:v>
                </c:pt>
                <c:pt idx="119">
                  <c:v>#N/A</c:v>
                </c:pt>
                <c:pt idx="120">
                  <c:v>72.306880000000007</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75.071650000000005</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56.640239999999999</c:v>
                </c:pt>
                <c:pt idx="227">
                  <c:v>47.397680000000001</c:v>
                </c:pt>
                <c:pt idx="228">
                  <c:v>#N/A</c:v>
                </c:pt>
                <c:pt idx="229">
                  <c:v>46.417670000000001</c:v>
                </c:pt>
                <c:pt idx="230">
                  <c:v>161.31059999999999</c:v>
                </c:pt>
                <c:pt idx="231">
                  <c:v>#N/A</c:v>
                </c:pt>
                <c:pt idx="232">
                  <c:v>#N/A</c:v>
                </c:pt>
                <c:pt idx="233">
                  <c:v>#N/A</c:v>
                </c:pt>
                <c:pt idx="234">
                  <c:v>#N/A</c:v>
                </c:pt>
                <c:pt idx="235">
                  <c:v>#N/A</c:v>
                </c:pt>
                <c:pt idx="236">
                  <c:v>#N/A</c:v>
                </c:pt>
                <c:pt idx="237">
                  <c:v>#N/A</c:v>
                </c:pt>
                <c:pt idx="238">
                  <c:v>#N/A</c:v>
                </c:pt>
                <c:pt idx="239">
                  <c:v>#N/A</c:v>
                </c:pt>
                <c:pt idx="240">
                  <c:v>#N/A</c:v>
                </c:pt>
                <c:pt idx="241">
                  <c:v>63.762659999999997</c:v>
                </c:pt>
                <c:pt idx="242">
                  <c:v>71.774600000000007</c:v>
                </c:pt>
                <c:pt idx="243">
                  <c:v>71.774600000000007</c:v>
                </c:pt>
                <c:pt idx="244">
                  <c:v>#N/A</c:v>
                </c:pt>
                <c:pt idx="245">
                  <c:v>#N/A</c:v>
                </c:pt>
                <c:pt idx="246">
                  <c:v>#N/A</c:v>
                </c:pt>
                <c:pt idx="247">
                  <c:v>#N/A</c:v>
                </c:pt>
                <c:pt idx="248">
                  <c:v>#N/A</c:v>
                </c:pt>
                <c:pt idx="249">
                  <c:v>#N/A</c:v>
                </c:pt>
                <c:pt idx="250">
                  <c:v>#N/A</c:v>
                </c:pt>
                <c:pt idx="251">
                  <c:v>#N/A</c:v>
                </c:pt>
                <c:pt idx="252">
                  <c:v>#N/A</c:v>
                </c:pt>
                <c:pt idx="253">
                  <c:v>#N/A</c:v>
                </c:pt>
                <c:pt idx="254">
                  <c:v>#N/A</c:v>
                </c:pt>
                <c:pt idx="255">
                  <c:v>78.102930000000001</c:v>
                </c:pt>
                <c:pt idx="256">
                  <c:v>72.672079999999994</c:v>
                </c:pt>
                <c:pt idx="257">
                  <c:v>68.819320000000005</c:v>
                </c:pt>
                <c:pt idx="258">
                  <c:v>77.727909999999994</c:v>
                </c:pt>
                <c:pt idx="259">
                  <c:v>#N/A</c:v>
                </c:pt>
                <c:pt idx="260">
                  <c:v>#N/A</c:v>
                </c:pt>
                <c:pt idx="261">
                  <c:v>#N/A</c:v>
                </c:pt>
                <c:pt idx="262">
                  <c:v>#N/A</c:v>
                </c:pt>
                <c:pt idx="263">
                  <c:v>#N/A</c:v>
                </c:pt>
                <c:pt idx="264">
                  <c:v>#N/A</c:v>
                </c:pt>
                <c:pt idx="265">
                  <c:v>96.361699999999999</c:v>
                </c:pt>
                <c:pt idx="266">
                  <c:v>87.952089999999998</c:v>
                </c:pt>
                <c:pt idx="267">
                  <c:v>87.372190000000003</c:v>
                </c:pt>
                <c:pt idx="268">
                  <c:v>88.508089999999996</c:v>
                </c:pt>
                <c:pt idx="269">
                  <c:v>#N/A</c:v>
                </c:pt>
                <c:pt idx="270">
                  <c:v>#N/A</c:v>
                </c:pt>
                <c:pt idx="271">
                  <c:v>90.542969999999997</c:v>
                </c:pt>
                <c:pt idx="272">
                  <c:v>89.911550000000005</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68.109650000000002</c:v>
                </c:pt>
                <c:pt idx="302">
                  <c:v>64.590410000000006</c:v>
                </c:pt>
                <c:pt idx="303">
                  <c:v>65.024990000000003</c:v>
                </c:pt>
                <c:pt idx="304">
                  <c:v>57.487749999999998</c:v>
                </c:pt>
                <c:pt idx="305">
                  <c:v>65.652799999999999</c:v>
                </c:pt>
                <c:pt idx="306">
                  <c:v>61.426549999999999</c:v>
                </c:pt>
                <c:pt idx="307">
                  <c:v>66.963149999999999</c:v>
                </c:pt>
                <c:pt idx="308">
                  <c:v>66.217950000000002</c:v>
                </c:pt>
                <c:pt idx="309">
                  <c:v>67.462040000000002</c:v>
                </c:pt>
                <c:pt idx="310">
                  <c:v>170.63329999999999</c:v>
                </c:pt>
                <c:pt idx="311">
                  <c:v>#N/A</c:v>
                </c:pt>
                <c:pt idx="312">
                  <c:v>#N/A</c:v>
                </c:pt>
                <c:pt idx="313">
                  <c:v>#N/A</c:v>
                </c:pt>
                <c:pt idx="314">
                  <c:v>#N/A</c:v>
                </c:pt>
                <c:pt idx="315">
                  <c:v>#N/A</c:v>
                </c:pt>
                <c:pt idx="316">
                  <c:v>#N/A</c:v>
                </c:pt>
                <c:pt idx="317">
                  <c:v>#N/A</c:v>
                </c:pt>
                <c:pt idx="318">
                  <c:v>#N/A</c:v>
                </c:pt>
                <c:pt idx="319">
                  <c:v>#N/A</c:v>
                </c:pt>
                <c:pt idx="320">
                  <c:v>33.027940000000001</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29.781459999999999</c:v>
                </c:pt>
                <c:pt idx="341">
                  <c:v>#N/A</c:v>
                </c:pt>
                <c:pt idx="342">
                  <c:v>#N/A</c:v>
                </c:pt>
                <c:pt idx="343">
                  <c:v>#N/A</c:v>
                </c:pt>
                <c:pt idx="344">
                  <c:v>#N/A</c:v>
                </c:pt>
                <c:pt idx="345">
                  <c:v>#N/A</c:v>
                </c:pt>
                <c:pt idx="346">
                  <c:v>#N/A</c:v>
                </c:pt>
                <c:pt idx="347">
                  <c:v>#N/A</c:v>
                </c:pt>
                <c:pt idx="348">
                  <c:v>#N/A</c:v>
                </c:pt>
                <c:pt idx="349">
                  <c:v>#N/A</c:v>
                </c:pt>
                <c:pt idx="350">
                  <c:v>#N/A</c:v>
                </c:pt>
                <c:pt idx="351">
                  <c:v>#N/A</c:v>
                </c:pt>
                <c:pt idx="352">
                  <c:v>39.841030000000003</c:v>
                </c:pt>
                <c:pt idx="353">
                  <c:v>#N/A</c:v>
                </c:pt>
                <c:pt idx="354">
                  <c:v>62.519179999999999</c:v>
                </c:pt>
                <c:pt idx="355">
                  <c:v>57.371980000000001</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25.60416</c:v>
                </c:pt>
                <c:pt idx="378">
                  <c:v>#N/A</c:v>
                </c:pt>
                <c:pt idx="379">
                  <c:v>#N/A</c:v>
                </c:pt>
                <c:pt idx="380">
                  <c:v>#N/A</c:v>
                </c:pt>
                <c:pt idx="381">
                  <c:v>#N/A</c:v>
                </c:pt>
                <c:pt idx="382">
                  <c:v>#N/A</c:v>
                </c:pt>
                <c:pt idx="383">
                  <c:v>27.351199999999999</c:v>
                </c:pt>
                <c:pt idx="384">
                  <c:v>#N/A</c:v>
                </c:pt>
                <c:pt idx="385">
                  <c:v>34.649590000000003</c:v>
                </c:pt>
                <c:pt idx="386">
                  <c:v>33.764069999999997</c:v>
                </c:pt>
                <c:pt idx="387">
                  <c:v>33.764069999999997</c:v>
                </c:pt>
                <c:pt idx="388">
                  <c:v>#N/A</c:v>
                </c:pt>
                <c:pt idx="389">
                  <c:v>#N/A</c:v>
                </c:pt>
                <c:pt idx="390">
                  <c:v>#N/A</c:v>
                </c:pt>
                <c:pt idx="391">
                  <c:v>32.09525</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45.04224</c:v>
                </c:pt>
                <c:pt idx="405">
                  <c:v>#N/A</c:v>
                </c:pt>
                <c:pt idx="406">
                  <c:v>#N/A</c:v>
                </c:pt>
                <c:pt idx="407">
                  <c:v>#N/A</c:v>
                </c:pt>
                <c:pt idx="408">
                  <c:v>#N/A</c:v>
                </c:pt>
                <c:pt idx="409">
                  <c:v>#N/A</c:v>
                </c:pt>
                <c:pt idx="410">
                  <c:v>#N/A</c:v>
                </c:pt>
                <c:pt idx="411">
                  <c:v>#N/A</c:v>
                </c:pt>
                <c:pt idx="412">
                  <c:v>#N/A</c:v>
                </c:pt>
                <c:pt idx="413">
                  <c:v>#N/A</c:v>
                </c:pt>
                <c:pt idx="414">
                  <c:v>122.50449999999999</c:v>
                </c:pt>
                <c:pt idx="415">
                  <c:v>#N/A</c:v>
                </c:pt>
                <c:pt idx="416">
                  <c:v>#N/A</c:v>
                </c:pt>
                <c:pt idx="417">
                  <c:v>#N/A</c:v>
                </c:pt>
                <c:pt idx="418">
                  <c:v>#N/A</c:v>
                </c:pt>
                <c:pt idx="419">
                  <c:v>#N/A</c:v>
                </c:pt>
                <c:pt idx="420">
                  <c:v>#N/A</c:v>
                </c:pt>
                <c:pt idx="421">
                  <c:v>#N/A</c:v>
                </c:pt>
                <c:pt idx="422">
                  <c:v>#N/A</c:v>
                </c:pt>
                <c:pt idx="423">
                  <c:v>#N/A</c:v>
                </c:pt>
                <c:pt idx="424">
                  <c:v>33.328470000000003</c:v>
                </c:pt>
                <c:pt idx="425">
                  <c:v>33.885370000000002</c:v>
                </c:pt>
                <c:pt idx="426">
                  <c:v>30.575620000000001</c:v>
                </c:pt>
                <c:pt idx="427">
                  <c:v>31.2545</c:v>
                </c:pt>
                <c:pt idx="428">
                  <c:v>44.655029999999996</c:v>
                </c:pt>
                <c:pt idx="429">
                  <c:v>#N/A</c:v>
                </c:pt>
                <c:pt idx="430">
                  <c:v>33.145330000000001</c:v>
                </c:pt>
                <c:pt idx="431">
                  <c:v>#N/A</c:v>
                </c:pt>
                <c:pt idx="432">
                  <c:v>#N/A</c:v>
                </c:pt>
                <c:pt idx="433">
                  <c:v>#N/A</c:v>
                </c:pt>
                <c:pt idx="434">
                  <c:v>#N/A</c:v>
                </c:pt>
                <c:pt idx="435">
                  <c:v>#N/A</c:v>
                </c:pt>
                <c:pt idx="436">
                  <c:v>31.183229999999998</c:v>
                </c:pt>
                <c:pt idx="437">
                  <c:v>#N/A</c:v>
                </c:pt>
                <c:pt idx="438">
                  <c:v>#N/A</c:v>
                </c:pt>
                <c:pt idx="439">
                  <c:v>31.239750000000001</c:v>
                </c:pt>
                <c:pt idx="440">
                  <c:v>#N/A</c:v>
                </c:pt>
                <c:pt idx="441">
                  <c:v>#N/A</c:v>
                </c:pt>
                <c:pt idx="442">
                  <c:v>#N/A</c:v>
                </c:pt>
                <c:pt idx="443">
                  <c:v>#N/A</c:v>
                </c:pt>
                <c:pt idx="444">
                  <c:v>#N/A</c:v>
                </c:pt>
                <c:pt idx="445">
                  <c:v>#N/A</c:v>
                </c:pt>
                <c:pt idx="446">
                  <c:v>#N/A</c:v>
                </c:pt>
                <c:pt idx="447">
                  <c:v>#N/A</c:v>
                </c:pt>
                <c:pt idx="448">
                  <c:v>#N/A</c:v>
                </c:pt>
                <c:pt idx="449">
                  <c:v>43.122079999999997</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42.490380000000002</c:v>
                </c:pt>
                <c:pt idx="478">
                  <c:v>#N/A</c:v>
                </c:pt>
                <c:pt idx="479">
                  <c:v>#N/A</c:v>
                </c:pt>
                <c:pt idx="480">
                  <c:v>#N/A</c:v>
                </c:pt>
                <c:pt idx="481">
                  <c:v>62.056919999999998</c:v>
                </c:pt>
                <c:pt idx="482">
                  <c:v>#N/A</c:v>
                </c:pt>
                <c:pt idx="483">
                  <c:v>#N/A</c:v>
                </c:pt>
                <c:pt idx="484">
                  <c:v>#N/A</c:v>
                </c:pt>
                <c:pt idx="485">
                  <c:v>#N/A</c:v>
                </c:pt>
                <c:pt idx="486">
                  <c:v>#N/A</c:v>
                </c:pt>
                <c:pt idx="487">
                  <c:v>#N/A</c:v>
                </c:pt>
                <c:pt idx="488">
                  <c:v>#N/A</c:v>
                </c:pt>
                <c:pt idx="489">
                  <c:v>#N/A</c:v>
                </c:pt>
                <c:pt idx="490">
                  <c:v>#N/A</c:v>
                </c:pt>
                <c:pt idx="491">
                  <c:v>57.656610000000001</c:v>
                </c:pt>
                <c:pt idx="492">
                  <c:v>52.415100000000002</c:v>
                </c:pt>
                <c:pt idx="493">
                  <c:v>37.522979999999997</c:v>
                </c:pt>
                <c:pt idx="494">
                  <c:v>#N/A</c:v>
                </c:pt>
                <c:pt idx="495">
                  <c:v>#N/A</c:v>
                </c:pt>
                <c:pt idx="496">
                  <c:v>#N/A</c:v>
                </c:pt>
                <c:pt idx="497">
                  <c:v>#N/A</c:v>
                </c:pt>
                <c:pt idx="498">
                  <c:v>#N/A</c:v>
                </c:pt>
                <c:pt idx="499">
                  <c:v>50.34084</c:v>
                </c:pt>
                <c:pt idx="500">
                  <c:v>#N/A</c:v>
                </c:pt>
                <c:pt idx="501">
                  <c:v>#N/A</c:v>
                </c:pt>
                <c:pt idx="502">
                  <c:v>#N/A</c:v>
                </c:pt>
                <c:pt idx="503">
                  <c:v>#N/A</c:v>
                </c:pt>
                <c:pt idx="504">
                  <c:v>#N/A</c:v>
                </c:pt>
                <c:pt idx="505">
                  <c:v>68.228729999999999</c:v>
                </c:pt>
                <c:pt idx="506">
                  <c:v>64.300449999999998</c:v>
                </c:pt>
                <c:pt idx="507">
                  <c:v>72.155100000000004</c:v>
                </c:pt>
                <c:pt idx="508">
                  <c:v>64.450890000000001</c:v>
                </c:pt>
                <c:pt idx="509">
                  <c:v>58.963360000000002</c:v>
                </c:pt>
                <c:pt idx="510">
                  <c:v>68.397499999999994</c:v>
                </c:pt>
                <c:pt idx="511">
                  <c:v>71.543319999999994</c:v>
                </c:pt>
                <c:pt idx="512">
                  <c:v>61.112009999999998</c:v>
                </c:pt>
                <c:pt idx="513">
                  <c:v>59.951259999999998</c:v>
                </c:pt>
                <c:pt idx="514">
                  <c:v>55.731070000000003</c:v>
                </c:pt>
                <c:pt idx="515">
                  <c:v>#N/A</c:v>
                </c:pt>
                <c:pt idx="516">
                  <c:v>#N/A</c:v>
                </c:pt>
                <c:pt idx="517">
                  <c:v>#N/A</c:v>
                </c:pt>
                <c:pt idx="518">
                  <c:v>#N/A</c:v>
                </c:pt>
                <c:pt idx="519">
                  <c:v>#N/A</c:v>
                </c:pt>
                <c:pt idx="520">
                  <c:v>#N/A</c:v>
                </c:pt>
                <c:pt idx="521">
                  <c:v>#N/A</c:v>
                </c:pt>
                <c:pt idx="522">
                  <c:v>78.665700000000001</c:v>
                </c:pt>
                <c:pt idx="523">
                  <c:v>79.630920000000003</c:v>
                </c:pt>
                <c:pt idx="524">
                  <c:v>81.617670000000004</c:v>
                </c:pt>
                <c:pt idx="525">
                  <c:v>79.630920000000003</c:v>
                </c:pt>
                <c:pt idx="526">
                  <c:v>79.630920000000003</c:v>
                </c:pt>
                <c:pt idx="527">
                  <c:v>79.630920000000003</c:v>
                </c:pt>
                <c:pt idx="528">
                  <c:v>79.630920000000003</c:v>
                </c:pt>
                <c:pt idx="529">
                  <c:v>79.630920000000003</c:v>
                </c:pt>
                <c:pt idx="530">
                  <c:v>86.371399999999994</c:v>
                </c:pt>
                <c:pt idx="531">
                  <c:v>73.550020000000004</c:v>
                </c:pt>
                <c:pt idx="532">
                  <c:v>79.630920000000003</c:v>
                </c:pt>
                <c:pt idx="533">
                  <c:v>75.343720000000005</c:v>
                </c:pt>
                <c:pt idx="534">
                  <c:v>79.630920000000003</c:v>
                </c:pt>
                <c:pt idx="535">
                  <c:v>79.630920000000003</c:v>
                </c:pt>
                <c:pt idx="536">
                  <c:v>58.890230000000003</c:v>
                </c:pt>
                <c:pt idx="537">
                  <c:v>76.296949999999995</c:v>
                </c:pt>
                <c:pt idx="538">
                  <c:v>82.558019999999999</c:v>
                </c:pt>
                <c:pt idx="539">
                  <c:v>75.693330000000003</c:v>
                </c:pt>
                <c:pt idx="540">
                  <c:v>80.738529999999997</c:v>
                </c:pt>
                <c:pt idx="541">
                  <c:v>#N/A</c:v>
                </c:pt>
                <c:pt idx="542">
                  <c:v>122.6537</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6-8A17-4AB3-BDE6-C0356BA892F1}"/>
            </c:ext>
          </c:extLst>
        </c:ser>
        <c:dLbls>
          <c:showLegendKey val="0"/>
          <c:showVal val="0"/>
          <c:showCatName val="0"/>
          <c:showSerName val="0"/>
          <c:showPercent val="0"/>
          <c:showBubbleSize val="0"/>
        </c:dLbls>
        <c:bubbleScale val="60"/>
        <c:showNegBubbles val="0"/>
        <c:axId val="555878984"/>
        <c:axId val="555883688"/>
      </c:bubbleChart>
      <c:valAx>
        <c:axId val="555878984"/>
        <c:scaling>
          <c:orientation val="minMax"/>
          <c:max val="45900"/>
          <c:min val="39450"/>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solidFill>
                  <a:sysClr val="windowText" lastClr="000000"/>
                </a:solidFill>
              </a:defRPr>
            </a:pPr>
            <a:endParaRPr lang="en-US"/>
          </a:p>
        </c:txPr>
        <c:crossAx val="555883688"/>
        <c:crosses val="autoZero"/>
        <c:crossBetween val="midCat"/>
        <c:majorUnit val="732"/>
        <c:minorUnit val="366"/>
      </c:valAx>
      <c:valAx>
        <c:axId val="555883688"/>
        <c:scaling>
          <c:orientation val="minMax"/>
          <c:max val="25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8984"/>
        <c:crosses val="autoZero"/>
        <c:crossBetween val="midCat"/>
      </c:valAx>
      <c:spPr>
        <a:noFill/>
        <a:ln w="25400">
          <a:noFill/>
        </a:ln>
      </c:spPr>
    </c:plotArea>
    <c:legend>
      <c:legendPos val="r"/>
      <c:layout>
        <c:manualLayout>
          <c:xMode val="edge"/>
          <c:yMode val="edge"/>
          <c:x val="0.81914388886102618"/>
          <c:y val="5.2217926743916898E-2"/>
          <c:w val="0.14041978033000652"/>
          <c:h val="0.2603740245850885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0291322037854439E-2"/>
          <c:y val="8.5911687509649518E-2"/>
          <c:w val="0.94298967628955643"/>
          <c:h val="0.8528979465802069"/>
        </c:manualLayout>
      </c:layout>
      <c:lineChart>
        <c:grouping val="standard"/>
        <c:varyColors val="0"/>
        <c:ser>
          <c:idx val="0"/>
          <c:order val="0"/>
          <c:tx>
            <c:v>LBL trend</c:v>
          </c:tx>
          <c:spPr>
            <a:ln w="19050" cap="rnd">
              <a:solidFill>
                <a:schemeClr val="tx1"/>
              </a:solidFill>
              <a:prstDash val="solid"/>
              <a:round/>
            </a:ln>
            <a:effectLst/>
          </c:spPr>
          <c:marker>
            <c:symbol val="none"/>
          </c:marker>
          <c:val>
            <c:numRef>
              <c:f>'PPA Price by Project (PV only)'!$V$29:$V$44</c:f>
              <c:numCache>
                <c:formatCode>0.00</c:formatCode>
                <c:ptCount val="16"/>
                <c:pt idx="0">
                  <c:v>187.07</c:v>
                </c:pt>
                <c:pt idx="1">
                  <c:v>153.43</c:v>
                </c:pt>
                <c:pt idx="2">
                  <c:v>124.02</c:v>
                </c:pt>
                <c:pt idx="3">
                  <c:v>96.21</c:v>
                </c:pt>
                <c:pt idx="4">
                  <c:v>74.88</c:v>
                </c:pt>
                <c:pt idx="5">
                  <c:v>61.69</c:v>
                </c:pt>
                <c:pt idx="6">
                  <c:v>49.84</c:v>
                </c:pt>
                <c:pt idx="7">
                  <c:v>41.43</c:v>
                </c:pt>
                <c:pt idx="8">
                  <c:v>35.06</c:v>
                </c:pt>
                <c:pt idx="9">
                  <c:v>28.75</c:v>
                </c:pt>
                <c:pt idx="10">
                  <c:v>24.16</c:v>
                </c:pt>
                <c:pt idx="11">
                  <c:v>25.75</c:v>
                </c:pt>
                <c:pt idx="12">
                  <c:v>22.4</c:v>
                </c:pt>
                <c:pt idx="13">
                  <c:v>34.04</c:v>
                </c:pt>
                <c:pt idx="14">
                  <c:v>50.61</c:v>
                </c:pt>
                <c:pt idx="15">
                  <c:v>48.16</c:v>
                </c:pt>
              </c:numCache>
            </c:numRef>
          </c:val>
          <c:smooth val="0"/>
          <c:extLst>
            <c:ext xmlns:c16="http://schemas.microsoft.com/office/drawing/2014/chart" uri="{C3380CC4-5D6E-409C-BE32-E72D297353CC}">
              <c16:uniqueId val="{00000000-0E4C-4A11-884E-09483B09D193}"/>
            </c:ext>
          </c:extLst>
        </c:ser>
        <c:ser>
          <c:idx val="1"/>
          <c:order val="1"/>
          <c:spPr>
            <a:ln w="28575" cap="rnd">
              <a:solidFill>
                <a:srgbClr val="FF0000"/>
              </a:solidFill>
              <a:prstDash val="sysDash"/>
              <a:round/>
            </a:ln>
            <a:effectLst/>
          </c:spPr>
          <c:marker>
            <c:symbol val="none"/>
          </c:marker>
          <c:val>
            <c:numRef>
              <c:f>'PPA Price by Project (PV only)'!$Z$29:$Z$45</c:f>
              <c:numCache>
                <c:formatCode>General</c:formatCode>
                <c:ptCount val="17"/>
                <c:pt idx="9" formatCode="0.0">
                  <c:v>28.967306900008147</c:v>
                </c:pt>
                <c:pt idx="10" formatCode="0.0">
                  <c:v>26.827899955792855</c:v>
                </c:pt>
                <c:pt idx="11" formatCode="0.0">
                  <c:v>27.198996243568153</c:v>
                </c:pt>
                <c:pt idx="12" formatCode="0.0">
                  <c:v>29.524506301875981</c:v>
                </c:pt>
                <c:pt idx="13" formatCode="0.0">
                  <c:v>36.52514890296105</c:v>
                </c:pt>
                <c:pt idx="14" formatCode="0.0">
                  <c:v>44.348188837752708</c:v>
                </c:pt>
                <c:pt idx="15" formatCode="0.0">
                  <c:v>46.90213502395747</c:v>
                </c:pt>
                <c:pt idx="16" formatCode="0.0">
                  <c:v>48.014936123358666</c:v>
                </c:pt>
              </c:numCache>
            </c:numRef>
          </c:val>
          <c:smooth val="0"/>
          <c:extLst>
            <c:ext xmlns:c16="http://schemas.microsoft.com/office/drawing/2014/chart" uri="{C3380CC4-5D6E-409C-BE32-E72D297353CC}">
              <c16:uniqueId val="{00000001-0E4C-4A11-884E-09483B09D193}"/>
            </c:ext>
          </c:extLst>
        </c:ser>
        <c:ser>
          <c:idx val="2"/>
          <c:order val="2"/>
          <c:spPr>
            <a:ln w="28575" cap="rnd">
              <a:solidFill>
                <a:srgbClr val="FF00FF"/>
              </a:solidFill>
              <a:prstDash val="lgDash"/>
              <a:round/>
            </a:ln>
            <a:effectLst/>
          </c:spPr>
          <c:marker>
            <c:symbol val="none"/>
          </c:marker>
          <c:val>
            <c:numRef>
              <c:f>'PPA Price by Project (PV only)'!$AA$29:$AA$45</c:f>
              <c:numCache>
                <c:formatCode>m/d/yyyy</c:formatCode>
                <c:ptCount val="17"/>
                <c:pt idx="12" formatCode="0.00">
                  <c:v>31.846274716280089</c:v>
                </c:pt>
                <c:pt idx="13" formatCode="0.00">
                  <c:v>42.396326494032323</c:v>
                </c:pt>
                <c:pt idx="14" formatCode="0.00">
                  <c:v>48.9835936808363</c:v>
                </c:pt>
                <c:pt idx="15" formatCode="0.00">
                  <c:v>54.154757441429311</c:v>
                </c:pt>
                <c:pt idx="16" formatCode="0.00">
                  <c:v>54.562994296966764</c:v>
                </c:pt>
              </c:numCache>
            </c:numRef>
          </c:val>
          <c:smooth val="0"/>
          <c:extLst>
            <c:ext xmlns:c16="http://schemas.microsoft.com/office/drawing/2014/chart" uri="{C3380CC4-5D6E-409C-BE32-E72D297353CC}">
              <c16:uniqueId val="{00000002-0E4C-4A11-884E-09483B09D193}"/>
            </c:ext>
          </c:extLst>
        </c:ser>
        <c:dLbls>
          <c:showLegendKey val="0"/>
          <c:showVal val="0"/>
          <c:showCatName val="0"/>
          <c:showSerName val="0"/>
          <c:showPercent val="0"/>
          <c:showBubbleSize val="0"/>
        </c:dLbls>
        <c:smooth val="0"/>
        <c:axId val="555881336"/>
        <c:axId val="555885256"/>
      </c:lineChart>
      <c:catAx>
        <c:axId val="555881336"/>
        <c:scaling>
          <c:orientation val="minMax"/>
        </c:scaling>
        <c:delete val="0"/>
        <c:axPos val="b"/>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55885256"/>
        <c:crosses val="autoZero"/>
        <c:auto val="1"/>
        <c:lblAlgn val="ctr"/>
        <c:lblOffset val="100"/>
        <c:noMultiLvlLbl val="0"/>
      </c:catAx>
      <c:valAx>
        <c:axId val="555885256"/>
        <c:scaling>
          <c:orientation val="minMax"/>
          <c:max val="250"/>
        </c:scaling>
        <c:delete val="0"/>
        <c:axPos val="l"/>
        <c:majorGridlines>
          <c:spPr>
            <a:ln w="9525" cap="flat" cmpd="sng" algn="ctr">
              <a:noFill/>
              <a:round/>
            </a:ln>
            <a:effectLst/>
          </c:spPr>
        </c:majorGridlines>
        <c:numFmt formatCode="0.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55881336"/>
        <c:crosses val="autoZero"/>
        <c:crossBetween val="between"/>
      </c:valAx>
      <c:spPr>
        <a:noFill/>
        <a:ln>
          <a:noFill/>
        </a:ln>
        <a:effectLst/>
      </c:spPr>
    </c:plotArea>
    <c:legend>
      <c:legendPos val="r"/>
      <c:layout>
        <c:manualLayout>
          <c:xMode val="edge"/>
          <c:yMode val="edge"/>
          <c:x val="0.52332938072505741"/>
          <c:y val="1.191537618118475E-2"/>
          <c:w val="0.22279886974316354"/>
          <c:h val="0.17401253544291109"/>
        </c:manualLayout>
      </c:layout>
      <c:overlay val="0"/>
      <c:spPr>
        <a:solidFill>
          <a:schemeClr val="bg1"/>
        </a:solidFill>
        <a:ln>
          <a:solidFill>
            <a:schemeClr val="bg1">
              <a:lumMod val="65000"/>
            </a:schemeClr>
          </a:solid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no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854268216472944"/>
          <c:h val="0.73389638795150602"/>
        </c:manualLayout>
      </c:layout>
      <c:bubbleChart>
        <c:varyColors val="0"/>
        <c:ser>
          <c:idx val="3"/>
          <c:order val="0"/>
          <c:tx>
            <c:v> CAISO</c:v>
          </c:tx>
          <c:spPr>
            <a:solidFill>
              <a:srgbClr val="DBEEF4"/>
            </a:solidFill>
            <a:ln w="6350">
              <a:solidFill>
                <a:schemeClr val="accent5"/>
              </a:solidFill>
              <a:prstDash val="solid"/>
            </a:ln>
          </c:spPr>
          <c:invertIfNegative val="1"/>
          <c:dPt>
            <c:idx val="205"/>
            <c:invertIfNegative val="1"/>
            <c:bubble3D val="0"/>
            <c:extLst>
              <c:ext xmlns:c16="http://schemas.microsoft.com/office/drawing/2014/chart" uri="{C3380CC4-5D6E-409C-BE32-E72D297353CC}">
                <c16:uniqueId val="{00000000-0596-40A9-834D-23B6E247B2BF}"/>
              </c:ext>
            </c:extLst>
          </c:dPt>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only)'!$D$26:$D$623</c:f>
              <c:numCache>
                <c:formatCode>0.00</c:formatCode>
                <c:ptCount val="598"/>
                <c:pt idx="0">
                  <c:v>#N/A</c:v>
                </c:pt>
                <c:pt idx="1">
                  <c:v>253.185</c:v>
                </c:pt>
                <c:pt idx="2">
                  <c:v>170.7732</c:v>
                </c:pt>
                <c:pt idx="3">
                  <c:v>148.72739999999999</c:v>
                </c:pt>
                <c:pt idx="4">
                  <c:v>196.1542</c:v>
                </c:pt>
                <c:pt idx="5">
                  <c:v>#N/A</c:v>
                </c:pt>
                <c:pt idx="6">
                  <c:v>#N/A</c:v>
                </c:pt>
                <c:pt idx="7">
                  <c:v>#N/A</c:v>
                </c:pt>
                <c:pt idx="8">
                  <c:v>#N/A</c:v>
                </c:pt>
                <c:pt idx="9">
                  <c:v>165.8673</c:v>
                </c:pt>
                <c:pt idx="10">
                  <c:v>#N/A</c:v>
                </c:pt>
                <c:pt idx="11">
                  <c:v>#N/A</c:v>
                </c:pt>
                <c:pt idx="12">
                  <c:v>#N/A</c:v>
                </c:pt>
                <c:pt idx="13">
                  <c:v>194.36150000000001</c:v>
                </c:pt>
                <c:pt idx="14">
                  <c:v>164.4117</c:v>
                </c:pt>
                <c:pt idx="15">
                  <c:v>233.84549999999999</c:v>
                </c:pt>
                <c:pt idx="16">
                  <c:v>136.5907</c:v>
                </c:pt>
                <c:pt idx="17">
                  <c:v>#N/A</c:v>
                </c:pt>
                <c:pt idx="18">
                  <c:v>288.6225</c:v>
                </c:pt>
                <c:pt idx="19">
                  <c:v>288.6225</c:v>
                </c:pt>
                <c:pt idx="20">
                  <c:v>288.6225</c:v>
                </c:pt>
                <c:pt idx="21">
                  <c:v>186.7628</c:v>
                </c:pt>
                <c:pt idx="22">
                  <c:v>186.7628</c:v>
                </c:pt>
                <c:pt idx="23">
                  <c:v>190.6146</c:v>
                </c:pt>
                <c:pt idx="24">
                  <c:v>#N/A</c:v>
                </c:pt>
                <c:pt idx="25">
                  <c:v>160.95079999999999</c:v>
                </c:pt>
                <c:pt idx="26">
                  <c:v>153.7062</c:v>
                </c:pt>
                <c:pt idx="27">
                  <c:v>#N/A</c:v>
                </c:pt>
                <c:pt idx="28">
                  <c:v>160.41849999999999</c:v>
                </c:pt>
                <c:pt idx="29">
                  <c:v>#N/A</c:v>
                </c:pt>
                <c:pt idx="30">
                  <c:v>151.64400000000001</c:v>
                </c:pt>
                <c:pt idx="31">
                  <c:v>181.37799999999999</c:v>
                </c:pt>
                <c:pt idx="32">
                  <c:v>#N/A</c:v>
                </c:pt>
                <c:pt idx="33">
                  <c:v>#N/A</c:v>
                </c:pt>
                <c:pt idx="34">
                  <c:v>#N/A</c:v>
                </c:pt>
                <c:pt idx="35">
                  <c:v>#N/A</c:v>
                </c:pt>
                <c:pt idx="36">
                  <c:v>#N/A</c:v>
                </c:pt>
                <c:pt idx="37">
                  <c:v>#N/A</c:v>
                </c:pt>
                <c:pt idx="38">
                  <c:v>179.36099999999999</c:v>
                </c:pt>
                <c:pt idx="39">
                  <c:v>146.7706</c:v>
                </c:pt>
                <c:pt idx="40">
                  <c:v>#N/A</c:v>
                </c:pt>
                <c:pt idx="41">
                  <c:v>#N/A</c:v>
                </c:pt>
                <c:pt idx="42">
                  <c:v>#N/A</c:v>
                </c:pt>
                <c:pt idx="43">
                  <c:v>146.49969999999999</c:v>
                </c:pt>
                <c:pt idx="44">
                  <c:v>148.4384</c:v>
                </c:pt>
                <c:pt idx="45">
                  <c:v>91.023870000000002</c:v>
                </c:pt>
                <c:pt idx="46">
                  <c:v>88.178550000000001</c:v>
                </c:pt>
                <c:pt idx="47">
                  <c:v>#N/A</c:v>
                </c:pt>
                <c:pt idx="48">
                  <c:v>#N/A</c:v>
                </c:pt>
                <c:pt idx="49">
                  <c:v>151.0085</c:v>
                </c:pt>
                <c:pt idx="50">
                  <c:v>128.72130000000001</c:v>
                </c:pt>
                <c:pt idx="51">
                  <c:v>169.06120000000001</c:v>
                </c:pt>
                <c:pt idx="52">
                  <c:v>129.00989999999999</c:v>
                </c:pt>
                <c:pt idx="53">
                  <c:v>145.2841</c:v>
                </c:pt>
                <c:pt idx="54">
                  <c:v>152.5566</c:v>
                </c:pt>
                <c:pt idx="55">
                  <c:v>#N/A</c:v>
                </c:pt>
                <c:pt idx="56">
                  <c:v>#N/A</c:v>
                </c:pt>
                <c:pt idx="57">
                  <c:v>#N/A</c:v>
                </c:pt>
                <c:pt idx="58">
                  <c:v>105.9911</c:v>
                </c:pt>
                <c:pt idx="59">
                  <c:v>134.7722</c:v>
                </c:pt>
                <c:pt idx="60">
                  <c:v>#N/A</c:v>
                </c:pt>
                <c:pt idx="61">
                  <c:v>120.9076</c:v>
                </c:pt>
                <c:pt idx="62">
                  <c:v>140.55179999999999</c:v>
                </c:pt>
                <c:pt idx="63">
                  <c:v>113.16549999999999</c:v>
                </c:pt>
                <c:pt idx="64">
                  <c:v>#N/A</c:v>
                </c:pt>
                <c:pt idx="65">
                  <c:v>133.11109999999999</c:v>
                </c:pt>
                <c:pt idx="66">
                  <c:v>96.308509999999998</c:v>
                </c:pt>
                <c:pt idx="67">
                  <c:v>#N/A</c:v>
                </c:pt>
                <c:pt idx="68">
                  <c:v>#N/A</c:v>
                </c:pt>
                <c:pt idx="69">
                  <c:v>#N/A</c:v>
                </c:pt>
                <c:pt idx="70">
                  <c:v>#N/A</c:v>
                </c:pt>
                <c:pt idx="71">
                  <c:v>#N/A</c:v>
                </c:pt>
                <c:pt idx="72">
                  <c:v>#N/A</c:v>
                </c:pt>
                <c:pt idx="73">
                  <c:v>#N/A</c:v>
                </c:pt>
                <c:pt idx="74">
                  <c:v>#N/A</c:v>
                </c:pt>
                <c:pt idx="75">
                  <c:v>99.162980000000005</c:v>
                </c:pt>
                <c:pt idx="76">
                  <c:v>91.169700000000006</c:v>
                </c:pt>
                <c:pt idx="77">
                  <c:v>103.0414</c:v>
                </c:pt>
                <c:pt idx="78">
                  <c:v>109.3947</c:v>
                </c:pt>
                <c:pt idx="79">
                  <c:v>104.376</c:v>
                </c:pt>
                <c:pt idx="80">
                  <c:v>106.2157</c:v>
                </c:pt>
                <c:pt idx="81">
                  <c:v>103.8522</c:v>
                </c:pt>
                <c:pt idx="82">
                  <c:v>100.765</c:v>
                </c:pt>
                <c:pt idx="83">
                  <c:v>#N/A</c:v>
                </c:pt>
                <c:pt idx="84">
                  <c:v>97.995570000000001</c:v>
                </c:pt>
                <c:pt idx="85">
                  <c:v>117.2443</c:v>
                </c:pt>
                <c:pt idx="86">
                  <c:v>101.2916</c:v>
                </c:pt>
                <c:pt idx="87">
                  <c:v>#N/A</c:v>
                </c:pt>
                <c:pt idx="88">
                  <c:v>79.525750000000002</c:v>
                </c:pt>
                <c:pt idx="89">
                  <c:v>91.358900000000006</c:v>
                </c:pt>
                <c:pt idx="90">
                  <c:v>#N/A</c:v>
                </c:pt>
                <c:pt idx="91">
                  <c:v>#N/A</c:v>
                </c:pt>
                <c:pt idx="92">
                  <c:v>#N/A</c:v>
                </c:pt>
                <c:pt idx="93">
                  <c:v>89.864360000000005</c:v>
                </c:pt>
                <c:pt idx="94">
                  <c:v>102.5528</c:v>
                </c:pt>
                <c:pt idx="95">
                  <c:v>100.9776</c:v>
                </c:pt>
                <c:pt idx="96">
                  <c:v>85.040279999999996</c:v>
                </c:pt>
                <c:pt idx="97">
                  <c:v>97.62021</c:v>
                </c:pt>
                <c:pt idx="98">
                  <c:v>71.775220000000004</c:v>
                </c:pt>
                <c:pt idx="99">
                  <c:v>64.230879999999999</c:v>
                </c:pt>
                <c:pt idx="100">
                  <c:v>#N/A</c:v>
                </c:pt>
                <c:pt idx="101">
                  <c:v>#N/A</c:v>
                </c:pt>
                <c:pt idx="102">
                  <c:v>#N/A</c:v>
                </c:pt>
                <c:pt idx="103">
                  <c:v>#N/A</c:v>
                </c:pt>
                <c:pt idx="104">
                  <c:v>64.016779999999997</c:v>
                </c:pt>
                <c:pt idx="105">
                  <c:v>68.671189999999996</c:v>
                </c:pt>
                <c:pt idx="106">
                  <c:v>94.401660000000007</c:v>
                </c:pt>
                <c:pt idx="107">
                  <c:v>94.401660000000007</c:v>
                </c:pt>
                <c:pt idx="108">
                  <c:v>74.02834</c:v>
                </c:pt>
                <c:pt idx="109">
                  <c:v>#N/A</c:v>
                </c:pt>
                <c:pt idx="110">
                  <c:v>70.709819999999993</c:v>
                </c:pt>
                <c:pt idx="111">
                  <c:v>73.400019999999998</c:v>
                </c:pt>
                <c:pt idx="112">
                  <c:v>70.967889999999997</c:v>
                </c:pt>
                <c:pt idx="113">
                  <c:v>90.490679999999998</c:v>
                </c:pt>
                <c:pt idx="114">
                  <c:v>#N/A</c:v>
                </c:pt>
                <c:pt idx="115">
                  <c:v>61.352849999999997</c:v>
                </c:pt>
                <c:pt idx="116">
                  <c:v>76.336870000000005</c:v>
                </c:pt>
                <c:pt idx="117">
                  <c:v>#N/A</c:v>
                </c:pt>
                <c:pt idx="118">
                  <c:v>69.728939999999994</c:v>
                </c:pt>
                <c:pt idx="119">
                  <c:v>64.590900000000005</c:v>
                </c:pt>
                <c:pt idx="120">
                  <c:v>#N/A</c:v>
                </c:pt>
                <c:pt idx="121">
                  <c:v>#N/A</c:v>
                </c:pt>
                <c:pt idx="122">
                  <c:v>#N/A</c:v>
                </c:pt>
                <c:pt idx="123">
                  <c:v>#N/A</c:v>
                </c:pt>
                <c:pt idx="124">
                  <c:v>63.011870000000002</c:v>
                </c:pt>
                <c:pt idx="125">
                  <c:v>61.904220000000002</c:v>
                </c:pt>
                <c:pt idx="126">
                  <c:v>63.228009999999998</c:v>
                </c:pt>
                <c:pt idx="127">
                  <c:v>#N/A</c:v>
                </c:pt>
                <c:pt idx="128">
                  <c:v>#N/A</c:v>
                </c:pt>
                <c:pt idx="129">
                  <c:v>49.833100000000002</c:v>
                </c:pt>
                <c:pt idx="130">
                  <c:v>#N/A</c:v>
                </c:pt>
                <c:pt idx="131">
                  <c:v>#N/A</c:v>
                </c:pt>
                <c:pt idx="132">
                  <c:v>54.930250000000001</c:v>
                </c:pt>
                <c:pt idx="133">
                  <c:v>#N/A</c:v>
                </c:pt>
                <c:pt idx="134">
                  <c:v>#N/A</c:v>
                </c:pt>
                <c:pt idx="135">
                  <c:v>66.104730000000004</c:v>
                </c:pt>
                <c:pt idx="136">
                  <c:v>#N/A</c:v>
                </c:pt>
                <c:pt idx="137">
                  <c:v>#N/A</c:v>
                </c:pt>
                <c:pt idx="138">
                  <c:v>#N/A</c:v>
                </c:pt>
                <c:pt idx="139">
                  <c:v>#N/A</c:v>
                </c:pt>
                <c:pt idx="140">
                  <c:v>#N/A</c:v>
                </c:pt>
                <c:pt idx="141">
                  <c:v>#N/A</c:v>
                </c:pt>
                <c:pt idx="142">
                  <c:v>62.603760000000001</c:v>
                </c:pt>
                <c:pt idx="143">
                  <c:v>67.968680000000006</c:v>
                </c:pt>
                <c:pt idx="144">
                  <c:v>70.864310000000003</c:v>
                </c:pt>
                <c:pt idx="145">
                  <c:v>62.437330000000003</c:v>
                </c:pt>
                <c:pt idx="146">
                  <c:v>62.437330000000003</c:v>
                </c:pt>
                <c:pt idx="147">
                  <c:v>62.437330000000003</c:v>
                </c:pt>
                <c:pt idx="148">
                  <c:v>62.437330000000003</c:v>
                </c:pt>
                <c:pt idx="149">
                  <c:v>54.448970000000003</c:v>
                </c:pt>
                <c:pt idx="150">
                  <c:v>77.220070000000007</c:v>
                </c:pt>
                <c:pt idx="151">
                  <c:v>74.889110000000002</c:v>
                </c:pt>
                <c:pt idx="152">
                  <c:v>74.907759999999996</c:v>
                </c:pt>
                <c:pt idx="153">
                  <c:v>#N/A</c:v>
                </c:pt>
                <c:pt idx="154">
                  <c:v>#N/A</c:v>
                </c:pt>
                <c:pt idx="155">
                  <c:v>#N/A</c:v>
                </c:pt>
                <c:pt idx="156">
                  <c:v>#N/A</c:v>
                </c:pt>
                <c:pt idx="157">
                  <c:v>#N/A</c:v>
                </c:pt>
                <c:pt idx="158">
                  <c:v>67.491600000000005</c:v>
                </c:pt>
                <c:pt idx="159">
                  <c:v>#N/A</c:v>
                </c:pt>
                <c:pt idx="160">
                  <c:v>#N/A</c:v>
                </c:pt>
                <c:pt idx="161">
                  <c:v>#N/A</c:v>
                </c:pt>
                <c:pt idx="162">
                  <c:v>#N/A</c:v>
                </c:pt>
                <c:pt idx="163">
                  <c:v>#N/A</c:v>
                </c:pt>
                <c:pt idx="164">
                  <c:v>#N/A</c:v>
                </c:pt>
                <c:pt idx="165">
                  <c:v>91.995410000000007</c:v>
                </c:pt>
                <c:pt idx="166">
                  <c:v>74.560270000000003</c:v>
                </c:pt>
                <c:pt idx="167">
                  <c:v>#N/A</c:v>
                </c:pt>
                <c:pt idx="168">
                  <c:v>#N/A</c:v>
                </c:pt>
                <c:pt idx="169">
                  <c:v>49.236190000000001</c:v>
                </c:pt>
                <c:pt idx="170">
                  <c:v>68.54889</c:v>
                </c:pt>
                <c:pt idx="171">
                  <c:v>58.198650000000001</c:v>
                </c:pt>
                <c:pt idx="172">
                  <c:v>#N/A</c:v>
                </c:pt>
                <c:pt idx="173">
                  <c:v>#N/A</c:v>
                </c:pt>
                <c:pt idx="174">
                  <c:v>#N/A</c:v>
                </c:pt>
                <c:pt idx="175">
                  <c:v>#N/A</c:v>
                </c:pt>
                <c:pt idx="176">
                  <c:v>#N/A</c:v>
                </c:pt>
                <c:pt idx="177">
                  <c:v>#N/A</c:v>
                </c:pt>
                <c:pt idx="178">
                  <c:v>#N/A</c:v>
                </c:pt>
                <c:pt idx="179">
                  <c:v>#N/A</c:v>
                </c:pt>
                <c:pt idx="180">
                  <c:v>#N/A</c:v>
                </c:pt>
                <c:pt idx="181">
                  <c:v>60.177950000000003</c:v>
                </c:pt>
                <c:pt idx="182">
                  <c:v>#N/A</c:v>
                </c:pt>
                <c:pt idx="183">
                  <c:v>#N/A</c:v>
                </c:pt>
                <c:pt idx="184">
                  <c:v>#N/A</c:v>
                </c:pt>
                <c:pt idx="185">
                  <c:v>#N/A</c:v>
                </c:pt>
                <c:pt idx="186">
                  <c:v>57.187089999999998</c:v>
                </c:pt>
                <c:pt idx="187">
                  <c:v>53.111919999999998</c:v>
                </c:pt>
                <c:pt idx="188">
                  <c:v>53.541139999999999</c:v>
                </c:pt>
                <c:pt idx="189">
                  <c:v>#N/A</c:v>
                </c:pt>
                <c:pt idx="190">
                  <c:v>#N/A</c:v>
                </c:pt>
                <c:pt idx="191">
                  <c:v>#N/A</c:v>
                </c:pt>
                <c:pt idx="192">
                  <c:v>54.987250000000003</c:v>
                </c:pt>
                <c:pt idx="193">
                  <c:v>#N/A</c:v>
                </c:pt>
                <c:pt idx="194">
                  <c:v>#N/A</c:v>
                </c:pt>
                <c:pt idx="195">
                  <c:v>#N/A</c:v>
                </c:pt>
                <c:pt idx="196">
                  <c:v>#N/A</c:v>
                </c:pt>
                <c:pt idx="197">
                  <c:v>#N/A</c:v>
                </c:pt>
                <c:pt idx="198">
                  <c:v>#N/A</c:v>
                </c:pt>
                <c:pt idx="199">
                  <c:v>#N/A</c:v>
                </c:pt>
                <c:pt idx="200">
                  <c:v>#N/A</c:v>
                </c:pt>
                <c:pt idx="201">
                  <c:v>#N/A</c:v>
                </c:pt>
                <c:pt idx="202">
                  <c:v>#N/A</c:v>
                </c:pt>
                <c:pt idx="203">
                  <c:v>53.747320000000002</c:v>
                </c:pt>
                <c:pt idx="204">
                  <c:v>46.387120000000003</c:v>
                </c:pt>
                <c:pt idx="205">
                  <c:v>42.158630000000002</c:v>
                </c:pt>
                <c:pt idx="206">
                  <c:v>47.203949999999999</c:v>
                </c:pt>
                <c:pt idx="207">
                  <c:v>56.487180000000002</c:v>
                </c:pt>
                <c:pt idx="208">
                  <c:v>48.897559999999999</c:v>
                </c:pt>
                <c:pt idx="209">
                  <c:v>#N/A</c:v>
                </c:pt>
                <c:pt idx="210">
                  <c:v>#N/A</c:v>
                </c:pt>
                <c:pt idx="211">
                  <c:v>#N/A</c:v>
                </c:pt>
                <c:pt idx="212">
                  <c:v>#N/A</c:v>
                </c:pt>
                <c:pt idx="213">
                  <c:v>#N/A</c:v>
                </c:pt>
                <c:pt idx="214">
                  <c:v>72.895920000000004</c:v>
                </c:pt>
                <c:pt idx="215">
                  <c:v>57.433239999999998</c:v>
                </c:pt>
                <c:pt idx="216">
                  <c:v>57.416200000000003</c:v>
                </c:pt>
                <c:pt idx="217">
                  <c:v>57.509059999999998</c:v>
                </c:pt>
                <c:pt idx="218">
                  <c:v>55.477260000000001</c:v>
                </c:pt>
                <c:pt idx="219">
                  <c:v>30.694579999999998</c:v>
                </c:pt>
                <c:pt idx="220">
                  <c:v>#N/A</c:v>
                </c:pt>
                <c:pt idx="221">
                  <c:v>#N/A</c:v>
                </c:pt>
                <c:pt idx="222">
                  <c:v>#N/A</c:v>
                </c:pt>
                <c:pt idx="223">
                  <c:v>34.00421</c:v>
                </c:pt>
                <c:pt idx="224">
                  <c:v>45.011069999999997</c:v>
                </c:pt>
                <c:pt idx="225">
                  <c:v>#N/A</c:v>
                </c:pt>
                <c:pt idx="226">
                  <c:v>#N/A</c:v>
                </c:pt>
                <c:pt idx="227">
                  <c:v>#N/A</c:v>
                </c:pt>
                <c:pt idx="228">
                  <c:v>45.602960000000003</c:v>
                </c:pt>
                <c:pt idx="229">
                  <c:v>#N/A</c:v>
                </c:pt>
                <c:pt idx="230">
                  <c:v>#N/A</c:v>
                </c:pt>
                <c:pt idx="231">
                  <c:v>39.110019999999999</c:v>
                </c:pt>
                <c:pt idx="232">
                  <c:v>39.110019999999999</c:v>
                </c:pt>
                <c:pt idx="233">
                  <c:v>39.110019999999999</c:v>
                </c:pt>
                <c:pt idx="234">
                  <c:v>39.110019999999999</c:v>
                </c:pt>
                <c:pt idx="235">
                  <c:v>41.828409999999998</c:v>
                </c:pt>
                <c:pt idx="236">
                  <c:v>#N/A</c:v>
                </c:pt>
                <c:pt idx="237">
                  <c:v>36.648870000000002</c:v>
                </c:pt>
                <c:pt idx="238">
                  <c:v>30.88062</c:v>
                </c:pt>
                <c:pt idx="239">
                  <c:v>#N/A</c:v>
                </c:pt>
                <c:pt idx="240">
                  <c:v>#N/A</c:v>
                </c:pt>
                <c:pt idx="241">
                  <c:v>#N/A</c:v>
                </c:pt>
                <c:pt idx="242">
                  <c:v>#N/A</c:v>
                </c:pt>
                <c:pt idx="243">
                  <c:v>#N/A</c:v>
                </c:pt>
                <c:pt idx="244">
                  <c:v>#N/A</c:v>
                </c:pt>
                <c:pt idx="245">
                  <c:v>#N/A</c:v>
                </c:pt>
                <c:pt idx="246">
                  <c:v>#N/A</c:v>
                </c:pt>
                <c:pt idx="247">
                  <c:v>#N/A</c:v>
                </c:pt>
                <c:pt idx="248">
                  <c:v>42.55415</c:v>
                </c:pt>
                <c:pt idx="249">
                  <c:v>#N/A</c:v>
                </c:pt>
                <c:pt idx="250">
                  <c:v>34.909140000000001</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28.83352</c:v>
                </c:pt>
                <c:pt idx="271">
                  <c:v>#N/A</c:v>
                </c:pt>
                <c:pt idx="272">
                  <c:v>#N/A</c:v>
                </c:pt>
                <c:pt idx="273">
                  <c:v>52.438339999999997</c:v>
                </c:pt>
                <c:pt idx="274">
                  <c:v>29.870380000000001</c:v>
                </c:pt>
                <c:pt idx="275">
                  <c:v>35.306910000000002</c:v>
                </c:pt>
                <c:pt idx="276">
                  <c:v>35.306910000000002</c:v>
                </c:pt>
                <c:pt idx="277">
                  <c:v>35.306910000000002</c:v>
                </c:pt>
                <c:pt idx="278">
                  <c:v>31.777660000000001</c:v>
                </c:pt>
                <c:pt idx="279">
                  <c:v>30.63053</c:v>
                </c:pt>
                <c:pt idx="280">
                  <c:v>30.075569999999999</c:v>
                </c:pt>
                <c:pt idx="281">
                  <c:v>#N/A</c:v>
                </c:pt>
                <c:pt idx="282">
                  <c:v>#N/A</c:v>
                </c:pt>
                <c:pt idx="283">
                  <c:v>#N/A</c:v>
                </c:pt>
                <c:pt idx="284">
                  <c:v>32.149470000000001</c:v>
                </c:pt>
                <c:pt idx="285">
                  <c:v>#N/A</c:v>
                </c:pt>
                <c:pt idx="286">
                  <c:v>#N/A</c:v>
                </c:pt>
                <c:pt idx="287">
                  <c:v>32.149470000000001</c:v>
                </c:pt>
                <c:pt idx="288">
                  <c:v>20.75751</c:v>
                </c:pt>
                <c:pt idx="289">
                  <c:v>#N/A</c:v>
                </c:pt>
                <c:pt idx="290">
                  <c:v>#N/A</c:v>
                </c:pt>
                <c:pt idx="291">
                  <c:v>#N/A</c:v>
                </c:pt>
                <c:pt idx="292">
                  <c:v>#N/A</c:v>
                </c:pt>
                <c:pt idx="293">
                  <c:v>#N/A</c:v>
                </c:pt>
                <c:pt idx="294">
                  <c:v>#N/A</c:v>
                </c:pt>
                <c:pt idx="295">
                  <c:v>#N/A</c:v>
                </c:pt>
                <c:pt idx="296">
                  <c:v>#N/A</c:v>
                </c:pt>
                <c:pt idx="297">
                  <c:v>#N/A</c:v>
                </c:pt>
                <c:pt idx="298">
                  <c:v>#N/A</c:v>
                </c:pt>
                <c:pt idx="299">
                  <c:v>49.228679999999997</c:v>
                </c:pt>
                <c:pt idx="300">
                  <c:v>#N/A</c:v>
                </c:pt>
                <c:pt idx="301">
                  <c:v>#N/A</c:v>
                </c:pt>
                <c:pt idx="302">
                  <c:v>#N/A</c:v>
                </c:pt>
                <c:pt idx="303">
                  <c:v>#N/A</c:v>
                </c:pt>
                <c:pt idx="304">
                  <c:v>#N/A</c:v>
                </c:pt>
                <c:pt idx="305">
                  <c:v>#N/A</c:v>
                </c:pt>
                <c:pt idx="306">
                  <c:v>#N/A</c:v>
                </c:pt>
                <c:pt idx="307">
                  <c:v>#N/A</c:v>
                </c:pt>
                <c:pt idx="308">
                  <c:v>#N/A</c:v>
                </c:pt>
                <c:pt idx="309">
                  <c:v>#N/A</c:v>
                </c:pt>
                <c:pt idx="310">
                  <c:v>#N/A</c:v>
                </c:pt>
                <c:pt idx="311">
                  <c:v>32.596730000000001</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23.83005</c:v>
                </c:pt>
                <c:pt idx="331">
                  <c:v>#N/A</c:v>
                </c:pt>
                <c:pt idx="332">
                  <c:v>#N/A</c:v>
                </c:pt>
                <c:pt idx="333">
                  <c:v>#N/A</c:v>
                </c:pt>
                <c:pt idx="334">
                  <c:v>#N/A</c:v>
                </c:pt>
                <c:pt idx="335">
                  <c:v>#N/A</c:v>
                </c:pt>
                <c:pt idx="336">
                  <c:v>#N/A</c:v>
                </c:pt>
                <c:pt idx="337">
                  <c:v>#N/A</c:v>
                </c:pt>
                <c:pt idx="338">
                  <c:v>#N/A</c:v>
                </c:pt>
                <c:pt idx="339">
                  <c:v>#N/A</c:v>
                </c:pt>
                <c:pt idx="340">
                  <c:v>#N/A</c:v>
                </c:pt>
                <c:pt idx="341">
                  <c:v>#N/A</c:v>
                </c:pt>
                <c:pt idx="342">
                  <c:v>29.311430000000001</c:v>
                </c:pt>
                <c:pt idx="343">
                  <c:v>#N/A</c:v>
                </c:pt>
                <c:pt idx="344">
                  <c:v>#N/A</c:v>
                </c:pt>
                <c:pt idx="345">
                  <c:v>#N/A</c:v>
                </c:pt>
                <c:pt idx="346">
                  <c:v>#N/A</c:v>
                </c:pt>
                <c:pt idx="347">
                  <c:v>#N/A</c:v>
                </c:pt>
                <c:pt idx="348">
                  <c:v>#N/A</c:v>
                </c:pt>
                <c:pt idx="349">
                  <c:v>#N/A</c:v>
                </c:pt>
                <c:pt idx="350">
                  <c:v>#N/A</c:v>
                </c:pt>
                <c:pt idx="351">
                  <c:v>25.764710000000001</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27.702950000000001</c:v>
                </c:pt>
                <c:pt idx="365">
                  <c:v>#N/A</c:v>
                </c:pt>
                <c:pt idx="366">
                  <c:v>22.561630000000001</c:v>
                </c:pt>
                <c:pt idx="367">
                  <c:v>#N/A</c:v>
                </c:pt>
                <c:pt idx="368">
                  <c:v>#N/A</c:v>
                </c:pt>
                <c:pt idx="369">
                  <c:v>19.55545</c:v>
                </c:pt>
                <c:pt idx="370">
                  <c:v>#N/A</c:v>
                </c:pt>
                <c:pt idx="371">
                  <c:v>#N/A</c:v>
                </c:pt>
                <c:pt idx="372">
                  <c:v>23.1435</c:v>
                </c:pt>
                <c:pt idx="373">
                  <c:v>15.905469999999999</c:v>
                </c:pt>
                <c:pt idx="374">
                  <c:v>#N/A</c:v>
                </c:pt>
                <c:pt idx="375">
                  <c:v>#N/A</c:v>
                </c:pt>
                <c:pt idx="376">
                  <c:v>26.774889999999999</c:v>
                </c:pt>
                <c:pt idx="377">
                  <c:v>#N/A</c:v>
                </c:pt>
                <c:pt idx="378">
                  <c:v>27.415559999999999</c:v>
                </c:pt>
                <c:pt idx="379">
                  <c:v>#N/A</c:v>
                </c:pt>
                <c:pt idx="380">
                  <c:v>19.55545</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24.06906</c:v>
                </c:pt>
                <c:pt idx="394">
                  <c:v>#N/A</c:v>
                </c:pt>
                <c:pt idx="395">
                  <c:v>#N/A</c:v>
                </c:pt>
                <c:pt idx="396">
                  <c:v>#N/A</c:v>
                </c:pt>
                <c:pt idx="397">
                  <c:v>#N/A</c:v>
                </c:pt>
                <c:pt idx="398">
                  <c:v>24.994399999999999</c:v>
                </c:pt>
                <c:pt idx="399">
                  <c:v>#N/A</c:v>
                </c:pt>
                <c:pt idx="400">
                  <c:v>#N/A</c:v>
                </c:pt>
                <c:pt idx="401">
                  <c:v>24.066849999999999</c:v>
                </c:pt>
                <c:pt idx="402">
                  <c:v>#N/A</c:v>
                </c:pt>
                <c:pt idx="403">
                  <c:v>#N/A</c:v>
                </c:pt>
                <c:pt idx="404">
                  <c:v>#N/A</c:v>
                </c:pt>
                <c:pt idx="405">
                  <c:v>#N/A</c:v>
                </c:pt>
                <c:pt idx="406">
                  <c:v>#N/A</c:v>
                </c:pt>
                <c:pt idx="407">
                  <c:v>26.919360000000001</c:v>
                </c:pt>
                <c:pt idx="408">
                  <c:v>#N/A</c:v>
                </c:pt>
                <c:pt idx="409">
                  <c:v>31.904810000000001</c:v>
                </c:pt>
                <c:pt idx="410">
                  <c:v>24.614879999999999</c:v>
                </c:pt>
                <c:pt idx="411">
                  <c:v>#N/A</c:v>
                </c:pt>
                <c:pt idx="412">
                  <c:v>25.51211</c:v>
                </c:pt>
                <c:pt idx="413">
                  <c:v>#N/A</c:v>
                </c:pt>
                <c:pt idx="414">
                  <c:v>#N/A</c:v>
                </c:pt>
                <c:pt idx="415">
                  <c:v>#N/A</c:v>
                </c:pt>
                <c:pt idx="416">
                  <c:v>#N/A</c:v>
                </c:pt>
                <c:pt idx="417">
                  <c:v>#N/A</c:v>
                </c:pt>
                <c:pt idx="418">
                  <c:v>23.503240000000002</c:v>
                </c:pt>
                <c:pt idx="419">
                  <c:v>22.339749999999999</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24.237300000000001</c:v>
                </c:pt>
                <c:pt idx="433">
                  <c:v>25.319769999999998</c:v>
                </c:pt>
                <c:pt idx="434">
                  <c:v>#N/A</c:v>
                </c:pt>
                <c:pt idx="435">
                  <c:v>#N/A</c:v>
                </c:pt>
                <c:pt idx="436">
                  <c:v>#N/A</c:v>
                </c:pt>
                <c:pt idx="437">
                  <c:v>22.559750000000001</c:v>
                </c:pt>
                <c:pt idx="438">
                  <c:v>#N/A</c:v>
                </c:pt>
                <c:pt idx="439">
                  <c:v>#N/A</c:v>
                </c:pt>
                <c:pt idx="440">
                  <c:v>18.321079999999998</c:v>
                </c:pt>
                <c:pt idx="441">
                  <c:v>23.341139999999999</c:v>
                </c:pt>
                <c:pt idx="442">
                  <c:v>27.455310000000001</c:v>
                </c:pt>
                <c:pt idx="443">
                  <c:v>#N/A</c:v>
                </c:pt>
                <c:pt idx="444">
                  <c:v>#N/A</c:v>
                </c:pt>
                <c:pt idx="445">
                  <c:v>62.054310000000001</c:v>
                </c:pt>
                <c:pt idx="446">
                  <c:v>#N/A</c:v>
                </c:pt>
                <c:pt idx="447">
                  <c:v>#N/A</c:v>
                </c:pt>
                <c:pt idx="448">
                  <c:v>27.563179999999999</c:v>
                </c:pt>
                <c:pt idx="449">
                  <c:v>#N/A</c:v>
                </c:pt>
                <c:pt idx="450">
                  <c:v>22.230219999999999</c:v>
                </c:pt>
                <c:pt idx="451">
                  <c:v>#N/A</c:v>
                </c:pt>
                <c:pt idx="452">
                  <c:v>#N/A</c:v>
                </c:pt>
                <c:pt idx="453">
                  <c:v>#N/A</c:v>
                </c:pt>
                <c:pt idx="454">
                  <c:v>21.648589999999999</c:v>
                </c:pt>
                <c:pt idx="455">
                  <c:v>#N/A</c:v>
                </c:pt>
                <c:pt idx="456">
                  <c:v>#N/A</c:v>
                </c:pt>
                <c:pt idx="457">
                  <c:v>#N/A</c:v>
                </c:pt>
                <c:pt idx="458">
                  <c:v>#N/A</c:v>
                </c:pt>
                <c:pt idx="459">
                  <c:v>29.64039</c:v>
                </c:pt>
                <c:pt idx="460">
                  <c:v>#N/A</c:v>
                </c:pt>
                <c:pt idx="461">
                  <c:v>#N/A</c:v>
                </c:pt>
                <c:pt idx="462">
                  <c:v>22.474319999999999</c:v>
                </c:pt>
                <c:pt idx="463">
                  <c:v>#N/A</c:v>
                </c:pt>
                <c:pt idx="464">
                  <c:v>#N/A</c:v>
                </c:pt>
                <c:pt idx="465">
                  <c:v>18.31804</c:v>
                </c:pt>
                <c:pt idx="466">
                  <c:v>18.089300000000001</c:v>
                </c:pt>
                <c:pt idx="467">
                  <c:v>#N/A</c:v>
                </c:pt>
                <c:pt idx="468">
                  <c:v>#N/A</c:v>
                </c:pt>
                <c:pt idx="469">
                  <c:v>#N/A</c:v>
                </c:pt>
                <c:pt idx="470">
                  <c:v>#N/A</c:v>
                </c:pt>
                <c:pt idx="471">
                  <c:v>#N/A</c:v>
                </c:pt>
                <c:pt idx="472">
                  <c:v>#N/A</c:v>
                </c:pt>
                <c:pt idx="473">
                  <c:v>24.44453</c:v>
                </c:pt>
                <c:pt idx="474">
                  <c:v>#N/A</c:v>
                </c:pt>
                <c:pt idx="475">
                  <c:v>#N/A</c:v>
                </c:pt>
                <c:pt idx="476">
                  <c:v>#N/A</c:v>
                </c:pt>
                <c:pt idx="477">
                  <c:v>#N/A</c:v>
                </c:pt>
                <c:pt idx="478">
                  <c:v>27.32742</c:v>
                </c:pt>
                <c:pt idx="479">
                  <c:v>#N/A</c:v>
                </c:pt>
                <c:pt idx="480">
                  <c:v>#N/A</c:v>
                </c:pt>
                <c:pt idx="481">
                  <c:v>#N/A</c:v>
                </c:pt>
                <c:pt idx="482">
                  <c:v>#N/A</c:v>
                </c:pt>
                <c:pt idx="483">
                  <c:v>37.966000000000001</c:v>
                </c:pt>
                <c:pt idx="484">
                  <c:v>#N/A</c:v>
                </c:pt>
                <c:pt idx="485">
                  <c:v>#N/A</c:v>
                </c:pt>
                <c:pt idx="486">
                  <c:v>#N/A</c:v>
                </c:pt>
                <c:pt idx="487">
                  <c:v>#N/A</c:v>
                </c:pt>
                <c:pt idx="488">
                  <c:v>#N/A</c:v>
                </c:pt>
                <c:pt idx="489">
                  <c:v>#N/A</c:v>
                </c:pt>
                <c:pt idx="490">
                  <c:v>#N/A</c:v>
                </c:pt>
                <c:pt idx="491">
                  <c:v>#N/A</c:v>
                </c:pt>
                <c:pt idx="492">
                  <c:v>#N/A</c:v>
                </c:pt>
                <c:pt idx="493">
                  <c:v>#N/A</c:v>
                </c:pt>
                <c:pt idx="494">
                  <c:v>21.447320000000001</c:v>
                </c:pt>
                <c:pt idx="495">
                  <c:v>#N/A</c:v>
                </c:pt>
                <c:pt idx="496">
                  <c:v>#N/A</c:v>
                </c:pt>
                <c:pt idx="497">
                  <c:v>#N/A</c:v>
                </c:pt>
                <c:pt idx="498">
                  <c:v>22.52102</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35.910550000000001</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45.026600000000002</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5"/>
                    </a:solidFill>
                    <a:prstDash val="solid"/>
                  </a:ln>
                </c14:spPr>
              </c14:invertSolidFillFmt>
            </c:ext>
            <c:ext xmlns:c16="http://schemas.microsoft.com/office/drawing/2014/chart" uri="{C3380CC4-5D6E-409C-BE32-E72D297353CC}">
              <c16:uniqueId val="{00000001-0596-40A9-834D-23B6E247B2BF}"/>
            </c:ext>
          </c:extLst>
        </c:ser>
        <c:ser>
          <c:idx val="0"/>
          <c:order val="1"/>
          <c:tx>
            <c:v> West (non-ISO)</c:v>
          </c:tx>
          <c:spPr>
            <a:noFill/>
            <a:ln w="6350">
              <a:solidFill>
                <a:schemeClr val="accent2"/>
              </a:solidFill>
              <a:prstDash val="solid"/>
            </a:ln>
          </c:spPr>
          <c:invertIfNegative val="1"/>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only)'!$E$26:$E$623</c:f>
              <c:numCache>
                <c:formatCode>0.00</c:formatCode>
                <c:ptCount val="598"/>
                <c:pt idx="0">
                  <c:v>280.70370000000003</c:v>
                </c:pt>
                <c:pt idx="1">
                  <c:v>#N/A</c:v>
                </c:pt>
                <c:pt idx="2">
                  <c:v>#N/A</c:v>
                </c:pt>
                <c:pt idx="3">
                  <c:v>#N/A</c:v>
                </c:pt>
                <c:pt idx="4">
                  <c:v>#N/A</c:v>
                </c:pt>
                <c:pt idx="5">
                  <c:v>152.154</c:v>
                </c:pt>
                <c:pt idx="6">
                  <c:v>#N/A</c:v>
                </c:pt>
                <c:pt idx="7">
                  <c:v>171.94120000000001</c:v>
                </c:pt>
                <c:pt idx="8">
                  <c:v>#N/A</c:v>
                </c:pt>
                <c:pt idx="9">
                  <c:v>#N/A</c:v>
                </c:pt>
                <c:pt idx="10">
                  <c:v>147.1977</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156.97800000000001</c:v>
                </c:pt>
                <c:pt idx="25">
                  <c:v>#N/A</c:v>
                </c:pt>
                <c:pt idx="26">
                  <c:v>#N/A</c:v>
                </c:pt>
                <c:pt idx="27">
                  <c:v>119.7424</c:v>
                </c:pt>
                <c:pt idx="28">
                  <c:v>#N/A</c:v>
                </c:pt>
                <c:pt idx="29">
                  <c:v>150.3057</c:v>
                </c:pt>
                <c:pt idx="30">
                  <c:v>#N/A</c:v>
                </c:pt>
                <c:pt idx="31">
                  <c:v>#N/A</c:v>
                </c:pt>
                <c:pt idx="32">
                  <c:v>#N/A</c:v>
                </c:pt>
                <c:pt idx="33">
                  <c:v>150.3057</c:v>
                </c:pt>
                <c:pt idx="34">
                  <c:v>147.0564</c:v>
                </c:pt>
                <c:pt idx="35">
                  <c:v>113.96250000000001</c:v>
                </c:pt>
                <c:pt idx="36">
                  <c:v>113.94580000000001</c:v>
                </c:pt>
                <c:pt idx="37">
                  <c:v>151.5367</c:v>
                </c:pt>
                <c:pt idx="38">
                  <c:v>#N/A</c:v>
                </c:pt>
                <c:pt idx="39">
                  <c:v>#N/A</c:v>
                </c:pt>
                <c:pt idx="40">
                  <c:v>151.34880000000001</c:v>
                </c:pt>
                <c:pt idx="41">
                  <c:v>#N/A</c:v>
                </c:pt>
                <c:pt idx="42">
                  <c:v>128.5378</c:v>
                </c:pt>
                <c:pt idx="43">
                  <c:v>#N/A</c:v>
                </c:pt>
                <c:pt idx="44">
                  <c:v>#N/A</c:v>
                </c:pt>
                <c:pt idx="45">
                  <c:v>#N/A</c:v>
                </c:pt>
                <c:pt idx="46">
                  <c:v>#N/A</c:v>
                </c:pt>
                <c:pt idx="47">
                  <c:v>157.40350000000001</c:v>
                </c:pt>
                <c:pt idx="48">
                  <c:v>#N/A</c:v>
                </c:pt>
                <c:pt idx="49">
                  <c:v>#N/A</c:v>
                </c:pt>
                <c:pt idx="50">
                  <c:v>#N/A</c:v>
                </c:pt>
                <c:pt idx="51">
                  <c:v>#N/A</c:v>
                </c:pt>
                <c:pt idx="52">
                  <c:v>#N/A</c:v>
                </c:pt>
                <c:pt idx="53">
                  <c:v>#N/A</c:v>
                </c:pt>
                <c:pt idx="54">
                  <c:v>#N/A</c:v>
                </c:pt>
                <c:pt idx="55">
                  <c:v>134.8109</c:v>
                </c:pt>
                <c:pt idx="56">
                  <c:v>128.62520000000001</c:v>
                </c:pt>
                <c:pt idx="57">
                  <c:v>131.99789999999999</c:v>
                </c:pt>
                <c:pt idx="58">
                  <c:v>#N/A</c:v>
                </c:pt>
                <c:pt idx="59">
                  <c:v>#N/A</c:v>
                </c:pt>
                <c:pt idx="60">
                  <c:v>125.0763</c:v>
                </c:pt>
                <c:pt idx="61">
                  <c:v>#N/A</c:v>
                </c:pt>
                <c:pt idx="62">
                  <c:v>#N/A</c:v>
                </c:pt>
                <c:pt idx="63">
                  <c:v>#N/A</c:v>
                </c:pt>
                <c:pt idx="64">
                  <c:v>#N/A</c:v>
                </c:pt>
                <c:pt idx="65">
                  <c:v>#N/A</c:v>
                </c:pt>
                <c:pt idx="66">
                  <c:v>#N/A</c:v>
                </c:pt>
                <c:pt idx="67">
                  <c:v>155.9273</c:v>
                </c:pt>
                <c:pt idx="68">
                  <c:v>#N/A</c:v>
                </c:pt>
                <c:pt idx="69">
                  <c:v>122.101</c:v>
                </c:pt>
                <c:pt idx="70">
                  <c:v>95.033779999999993</c:v>
                </c:pt>
                <c:pt idx="71">
                  <c:v>#N/A</c:v>
                </c:pt>
                <c:pt idx="72">
                  <c:v>93.390050000000002</c:v>
                </c:pt>
                <c:pt idx="73">
                  <c:v>95.799000000000007</c:v>
                </c:pt>
                <c:pt idx="74">
                  <c:v>85.948999999999998</c:v>
                </c:pt>
                <c:pt idx="75">
                  <c:v>#N/A</c:v>
                </c:pt>
                <c:pt idx="76">
                  <c:v>#N/A</c:v>
                </c:pt>
                <c:pt idx="77">
                  <c:v>#N/A</c:v>
                </c:pt>
                <c:pt idx="78">
                  <c:v>#N/A</c:v>
                </c:pt>
                <c:pt idx="79">
                  <c:v>#N/A</c:v>
                </c:pt>
                <c:pt idx="80">
                  <c:v>#N/A</c:v>
                </c:pt>
                <c:pt idx="81">
                  <c:v>#N/A</c:v>
                </c:pt>
                <c:pt idx="82">
                  <c:v>#N/A</c:v>
                </c:pt>
                <c:pt idx="83">
                  <c:v>102.92610000000001</c:v>
                </c:pt>
                <c:pt idx="84">
                  <c:v>#N/A</c:v>
                </c:pt>
                <c:pt idx="85">
                  <c:v>#N/A</c:v>
                </c:pt>
                <c:pt idx="86">
                  <c:v>#N/A</c:v>
                </c:pt>
                <c:pt idx="87">
                  <c:v>62.793900000000001</c:v>
                </c:pt>
                <c:pt idx="88">
                  <c:v>#N/A</c:v>
                </c:pt>
                <c:pt idx="89">
                  <c:v>#N/A</c:v>
                </c:pt>
                <c:pt idx="90">
                  <c:v>88.744529999999997</c:v>
                </c:pt>
                <c:pt idx="91">
                  <c:v>95.571600000000004</c:v>
                </c:pt>
                <c:pt idx="92">
                  <c:v>#N/A</c:v>
                </c:pt>
                <c:pt idx="93">
                  <c:v>#N/A</c:v>
                </c:pt>
                <c:pt idx="94">
                  <c:v>#N/A</c:v>
                </c:pt>
                <c:pt idx="95">
                  <c:v>#N/A</c:v>
                </c:pt>
                <c:pt idx="96">
                  <c:v>#N/A</c:v>
                </c:pt>
                <c:pt idx="97">
                  <c:v>#N/A</c:v>
                </c:pt>
                <c:pt idx="98">
                  <c:v>#N/A</c:v>
                </c:pt>
                <c:pt idx="99">
                  <c:v>#N/A</c:v>
                </c:pt>
                <c:pt idx="100">
                  <c:v>73.146469999999994</c:v>
                </c:pt>
                <c:pt idx="101">
                  <c:v>74.126909999999995</c:v>
                </c:pt>
                <c:pt idx="102">
                  <c:v>#N/A</c:v>
                </c:pt>
                <c:pt idx="103">
                  <c:v>62.732239999999997</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53.522950000000002</c:v>
                </c:pt>
                <c:pt idx="118">
                  <c:v>#N/A</c:v>
                </c:pt>
                <c:pt idx="119">
                  <c:v>#N/A</c:v>
                </c:pt>
                <c:pt idx="120">
                  <c:v>#N/A</c:v>
                </c:pt>
                <c:pt idx="121">
                  <c:v>#N/A</c:v>
                </c:pt>
                <c:pt idx="122">
                  <c:v>68.880300000000005</c:v>
                </c:pt>
                <c:pt idx="123">
                  <c:v>#N/A</c:v>
                </c:pt>
                <c:pt idx="124">
                  <c:v>#N/A</c:v>
                </c:pt>
                <c:pt idx="125">
                  <c:v>#N/A</c:v>
                </c:pt>
                <c:pt idx="126">
                  <c:v>#N/A</c:v>
                </c:pt>
                <c:pt idx="127">
                  <c:v>62.511270000000003</c:v>
                </c:pt>
                <c:pt idx="128">
                  <c:v>63.127049999999997</c:v>
                </c:pt>
                <c:pt idx="129">
                  <c:v>#N/A</c:v>
                </c:pt>
                <c:pt idx="130">
                  <c:v>66.003900000000002</c:v>
                </c:pt>
                <c:pt idx="131">
                  <c:v>67.158060000000006</c:v>
                </c:pt>
                <c:pt idx="132">
                  <c:v>#N/A</c:v>
                </c:pt>
                <c:pt idx="133">
                  <c:v>51.38561</c:v>
                </c:pt>
                <c:pt idx="134">
                  <c:v>61.170900000000003</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67.245080000000002</c:v>
                </c:pt>
                <c:pt idx="157">
                  <c:v>53.989930000000001</c:v>
                </c:pt>
                <c:pt idx="158">
                  <c:v>#N/A</c:v>
                </c:pt>
                <c:pt idx="159">
                  <c:v>#N/A</c:v>
                </c:pt>
                <c:pt idx="160">
                  <c:v>#N/A</c:v>
                </c:pt>
                <c:pt idx="161">
                  <c:v>#N/A</c:v>
                </c:pt>
                <c:pt idx="162">
                  <c:v>#N/A</c:v>
                </c:pt>
                <c:pt idx="163">
                  <c:v>#N/A</c:v>
                </c:pt>
                <c:pt idx="164">
                  <c:v>#N/A</c:v>
                </c:pt>
                <c:pt idx="165">
                  <c:v>#N/A</c:v>
                </c:pt>
                <c:pt idx="166">
                  <c:v>#N/A</c:v>
                </c:pt>
                <c:pt idx="167">
                  <c:v>51.887770000000003</c:v>
                </c:pt>
                <c:pt idx="168">
                  <c:v>#N/A</c:v>
                </c:pt>
                <c:pt idx="169">
                  <c:v>#N/A</c:v>
                </c:pt>
                <c:pt idx="170">
                  <c:v>#N/A</c:v>
                </c:pt>
                <c:pt idx="171">
                  <c:v>#N/A</c:v>
                </c:pt>
                <c:pt idx="172">
                  <c:v>#N/A</c:v>
                </c:pt>
                <c:pt idx="173">
                  <c:v>#N/A</c:v>
                </c:pt>
                <c:pt idx="174">
                  <c:v>#N/A</c:v>
                </c:pt>
                <c:pt idx="175">
                  <c:v>#N/A</c:v>
                </c:pt>
                <c:pt idx="176">
                  <c:v>#N/A</c:v>
                </c:pt>
                <c:pt idx="177">
                  <c:v>45.997700000000002</c:v>
                </c:pt>
                <c:pt idx="178">
                  <c:v>#N/A</c:v>
                </c:pt>
                <c:pt idx="179">
                  <c:v>48.654330000000002</c:v>
                </c:pt>
                <c:pt idx="180">
                  <c:v>53.325949999999999</c:v>
                </c:pt>
                <c:pt idx="181">
                  <c:v>#N/A</c:v>
                </c:pt>
                <c:pt idx="182">
                  <c:v>#N/A</c:v>
                </c:pt>
                <c:pt idx="183">
                  <c:v>#N/A</c:v>
                </c:pt>
                <c:pt idx="184">
                  <c:v>#N/A</c:v>
                </c:pt>
                <c:pt idx="185">
                  <c:v>#N/A</c:v>
                </c:pt>
                <c:pt idx="186">
                  <c:v>#N/A</c:v>
                </c:pt>
                <c:pt idx="187">
                  <c:v>#N/A</c:v>
                </c:pt>
                <c:pt idx="188">
                  <c:v>#N/A</c:v>
                </c:pt>
                <c:pt idx="189">
                  <c:v>#N/A</c:v>
                </c:pt>
                <c:pt idx="190">
                  <c:v>49.236559999999997</c:v>
                </c:pt>
                <c:pt idx="191">
                  <c:v>45.078150000000001</c:v>
                </c:pt>
                <c:pt idx="192">
                  <c:v>#N/A</c:v>
                </c:pt>
                <c:pt idx="193">
                  <c:v>55.21443</c:v>
                </c:pt>
                <c:pt idx="194">
                  <c:v>81.101650000000006</c:v>
                </c:pt>
                <c:pt idx="195">
                  <c:v>#N/A</c:v>
                </c:pt>
                <c:pt idx="196">
                  <c:v>#N/A</c:v>
                </c:pt>
                <c:pt idx="197">
                  <c:v>45.192520000000002</c:v>
                </c:pt>
                <c:pt idx="198">
                  <c:v>21.357130000000002</c:v>
                </c:pt>
                <c:pt idx="199">
                  <c:v>21.357130000000002</c:v>
                </c:pt>
                <c:pt idx="200">
                  <c:v>#N/A</c:v>
                </c:pt>
                <c:pt idx="201">
                  <c:v>#N/A</c:v>
                </c:pt>
                <c:pt idx="202">
                  <c:v>#N/A</c:v>
                </c:pt>
                <c:pt idx="203">
                  <c:v>#N/A</c:v>
                </c:pt>
                <c:pt idx="204">
                  <c:v>#N/A</c:v>
                </c:pt>
                <c:pt idx="205">
                  <c:v>#N/A</c:v>
                </c:pt>
                <c:pt idx="206">
                  <c:v>#N/A</c:v>
                </c:pt>
                <c:pt idx="207">
                  <c:v>#N/A</c:v>
                </c:pt>
                <c:pt idx="208">
                  <c:v>#N/A</c:v>
                </c:pt>
                <c:pt idx="209">
                  <c:v>#N/A</c:v>
                </c:pt>
                <c:pt idx="210">
                  <c:v>#N/A</c:v>
                </c:pt>
                <c:pt idx="211">
                  <c:v>48.423349999999999</c:v>
                </c:pt>
                <c:pt idx="212">
                  <c:v>50.99906</c:v>
                </c:pt>
                <c:pt idx="213">
                  <c:v>44.224980000000002</c:v>
                </c:pt>
                <c:pt idx="214">
                  <c:v>#N/A</c:v>
                </c:pt>
                <c:pt idx="215">
                  <c:v>#N/A</c:v>
                </c:pt>
                <c:pt idx="216">
                  <c:v>#N/A</c:v>
                </c:pt>
                <c:pt idx="217">
                  <c:v>#N/A</c:v>
                </c:pt>
                <c:pt idx="218">
                  <c:v>#N/A</c:v>
                </c:pt>
                <c:pt idx="219">
                  <c:v>#N/A</c:v>
                </c:pt>
                <c:pt idx="220">
                  <c:v>#N/A</c:v>
                </c:pt>
                <c:pt idx="221">
                  <c:v>#N/A</c:v>
                </c:pt>
                <c:pt idx="222">
                  <c:v>37.610349999999997</c:v>
                </c:pt>
                <c:pt idx="223">
                  <c:v>#N/A</c:v>
                </c:pt>
                <c:pt idx="224">
                  <c:v>#N/A</c:v>
                </c:pt>
                <c:pt idx="225">
                  <c:v>48.451740000000001</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44.076529999999998</c:v>
                </c:pt>
                <c:pt idx="240">
                  <c:v>34.467849999999999</c:v>
                </c:pt>
                <c:pt idx="241">
                  <c:v>#N/A</c:v>
                </c:pt>
                <c:pt idx="242">
                  <c:v>#N/A</c:v>
                </c:pt>
                <c:pt idx="243">
                  <c:v>#N/A</c:v>
                </c:pt>
                <c:pt idx="244">
                  <c:v>#N/A</c:v>
                </c:pt>
                <c:pt idx="245">
                  <c:v>#N/A</c:v>
                </c:pt>
                <c:pt idx="246">
                  <c:v>#N/A</c:v>
                </c:pt>
                <c:pt idx="247">
                  <c:v>#N/A</c:v>
                </c:pt>
                <c:pt idx="248">
                  <c:v>#N/A</c:v>
                </c:pt>
                <c:pt idx="249">
                  <c:v>#N/A</c:v>
                </c:pt>
                <c:pt idx="250">
                  <c:v>#N/A</c:v>
                </c:pt>
                <c:pt idx="251">
                  <c:v>#N/A</c:v>
                </c:pt>
                <c:pt idx="252">
                  <c:v>57.276760000000003</c:v>
                </c:pt>
                <c:pt idx="253">
                  <c:v>#N/A</c:v>
                </c:pt>
                <c:pt idx="254">
                  <c:v>22.986319999999999</c:v>
                </c:pt>
                <c:pt idx="255">
                  <c:v>#N/A</c:v>
                </c:pt>
                <c:pt idx="256">
                  <c:v>#N/A</c:v>
                </c:pt>
                <c:pt idx="257">
                  <c:v>#N/A</c:v>
                </c:pt>
                <c:pt idx="258">
                  <c:v>#N/A</c:v>
                </c:pt>
                <c:pt idx="259">
                  <c:v>#N/A</c:v>
                </c:pt>
                <c:pt idx="260">
                  <c:v>#N/A</c:v>
                </c:pt>
                <c:pt idx="261">
                  <c:v>#N/A</c:v>
                </c:pt>
                <c:pt idx="262">
                  <c:v>#N/A</c:v>
                </c:pt>
                <c:pt idx="263">
                  <c:v>32.104810000000001</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29.316269999999999</c:v>
                </c:pt>
                <c:pt idx="282">
                  <c:v>29.316269999999999</c:v>
                </c:pt>
                <c:pt idx="283">
                  <c:v>32.54609</c:v>
                </c:pt>
                <c:pt idx="284">
                  <c:v>#N/A</c:v>
                </c:pt>
                <c:pt idx="285">
                  <c:v>#N/A</c:v>
                </c:pt>
                <c:pt idx="286">
                  <c:v>#N/A</c:v>
                </c:pt>
                <c:pt idx="287">
                  <c:v>#N/A</c:v>
                </c:pt>
                <c:pt idx="288">
                  <c:v>#N/A</c:v>
                </c:pt>
                <c:pt idx="289">
                  <c:v>#N/A</c:v>
                </c:pt>
                <c:pt idx="290">
                  <c:v>#N/A</c:v>
                </c:pt>
                <c:pt idx="291">
                  <c:v>#N/A</c:v>
                </c:pt>
                <c:pt idx="292">
                  <c:v>25.047270000000001</c:v>
                </c:pt>
                <c:pt idx="293">
                  <c:v>29.97786</c:v>
                </c:pt>
                <c:pt idx="294">
                  <c:v>25.932659999999998</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19.399709999999999</c:v>
                </c:pt>
                <c:pt idx="315">
                  <c:v>23.273990000000001</c:v>
                </c:pt>
                <c:pt idx="316">
                  <c:v>25.630369999999999</c:v>
                </c:pt>
                <c:pt idx="317">
                  <c:v>22.13984</c:v>
                </c:pt>
                <c:pt idx="318">
                  <c:v>22.148199999999999</c:v>
                </c:pt>
                <c:pt idx="319">
                  <c:v>25.030560000000001</c:v>
                </c:pt>
                <c:pt idx="320">
                  <c:v>#N/A</c:v>
                </c:pt>
                <c:pt idx="321">
                  <c:v>#N/A</c:v>
                </c:pt>
                <c:pt idx="322">
                  <c:v>22.750769999999999</c:v>
                </c:pt>
                <c:pt idx="323">
                  <c:v>26.3231</c:v>
                </c:pt>
                <c:pt idx="324">
                  <c:v>23.008209999999998</c:v>
                </c:pt>
                <c:pt idx="325">
                  <c:v>20.708379999999998</c:v>
                </c:pt>
                <c:pt idx="326">
                  <c:v>24.472760000000001</c:v>
                </c:pt>
                <c:pt idx="327">
                  <c:v>22.354759999999999</c:v>
                </c:pt>
                <c:pt idx="328">
                  <c:v>23.170950000000001</c:v>
                </c:pt>
                <c:pt idx="329">
                  <c:v>#N/A</c:v>
                </c:pt>
                <c:pt idx="330">
                  <c:v>#N/A</c:v>
                </c:pt>
                <c:pt idx="331">
                  <c:v>#N/A</c:v>
                </c:pt>
                <c:pt idx="332">
                  <c:v>#N/A</c:v>
                </c:pt>
                <c:pt idx="333">
                  <c:v>#N/A</c:v>
                </c:pt>
                <c:pt idx="334">
                  <c:v>20.797830000000001</c:v>
                </c:pt>
                <c:pt idx="335">
                  <c:v>29.512319999999999</c:v>
                </c:pt>
                <c:pt idx="336">
                  <c:v>#N/A</c:v>
                </c:pt>
                <c:pt idx="337">
                  <c:v>#N/A</c:v>
                </c:pt>
                <c:pt idx="338">
                  <c:v>26.657139999999998</c:v>
                </c:pt>
                <c:pt idx="339">
                  <c:v>26.657139999999998</c:v>
                </c:pt>
                <c:pt idx="340">
                  <c:v>#N/A</c:v>
                </c:pt>
                <c:pt idx="341">
                  <c:v>#N/A</c:v>
                </c:pt>
                <c:pt idx="342">
                  <c:v>#N/A</c:v>
                </c:pt>
                <c:pt idx="343">
                  <c:v>20.999919999999999</c:v>
                </c:pt>
                <c:pt idx="344">
                  <c:v>#N/A</c:v>
                </c:pt>
                <c:pt idx="345">
                  <c:v>22.706330000000001</c:v>
                </c:pt>
                <c:pt idx="346">
                  <c:v>#N/A</c:v>
                </c:pt>
                <c:pt idx="347">
                  <c:v>#N/A</c:v>
                </c:pt>
                <c:pt idx="348">
                  <c:v>#N/A</c:v>
                </c:pt>
                <c:pt idx="349">
                  <c:v>#N/A</c:v>
                </c:pt>
                <c:pt idx="350">
                  <c:v>38.587040000000002</c:v>
                </c:pt>
                <c:pt idx="351">
                  <c:v>#N/A</c:v>
                </c:pt>
                <c:pt idx="352">
                  <c:v>#N/A</c:v>
                </c:pt>
                <c:pt idx="353">
                  <c:v>#N/A</c:v>
                </c:pt>
                <c:pt idx="354">
                  <c:v>#N/A</c:v>
                </c:pt>
                <c:pt idx="355">
                  <c:v>#N/A</c:v>
                </c:pt>
                <c:pt idx="356">
                  <c:v>#N/A</c:v>
                </c:pt>
                <c:pt idx="357">
                  <c:v>31.81371</c:v>
                </c:pt>
                <c:pt idx="358">
                  <c:v>26.542529999999999</c:v>
                </c:pt>
                <c:pt idx="359">
                  <c:v>#N/A</c:v>
                </c:pt>
                <c:pt idx="360">
                  <c:v>27.969010000000001</c:v>
                </c:pt>
                <c:pt idx="361">
                  <c:v>20.970379999999999</c:v>
                </c:pt>
                <c:pt idx="362">
                  <c:v>#N/A</c:v>
                </c:pt>
                <c:pt idx="363">
                  <c:v>#N/A</c:v>
                </c:pt>
                <c:pt idx="364">
                  <c:v>#N/A</c:v>
                </c:pt>
                <c:pt idx="365">
                  <c:v>20.360659999999999</c:v>
                </c:pt>
                <c:pt idx="366">
                  <c:v>#N/A</c:v>
                </c:pt>
                <c:pt idx="367">
                  <c:v>#N/A</c:v>
                </c:pt>
                <c:pt idx="368">
                  <c:v>#N/A</c:v>
                </c:pt>
                <c:pt idx="369">
                  <c:v>#N/A</c:v>
                </c:pt>
                <c:pt idx="370">
                  <c:v>17.173200000000001</c:v>
                </c:pt>
                <c:pt idx="371">
                  <c:v>15.864739999999999</c:v>
                </c:pt>
                <c:pt idx="372">
                  <c:v>#N/A</c:v>
                </c:pt>
                <c:pt idx="373">
                  <c:v>#N/A</c:v>
                </c:pt>
                <c:pt idx="374">
                  <c:v>24.370729999999998</c:v>
                </c:pt>
                <c:pt idx="375">
                  <c:v>#N/A</c:v>
                </c:pt>
                <c:pt idx="376">
                  <c:v>#N/A</c:v>
                </c:pt>
                <c:pt idx="377">
                  <c:v>#N/A</c:v>
                </c:pt>
                <c:pt idx="378">
                  <c:v>#N/A</c:v>
                </c:pt>
                <c:pt idx="379">
                  <c:v>20.83257</c:v>
                </c:pt>
                <c:pt idx="380">
                  <c:v>#N/A</c:v>
                </c:pt>
                <c:pt idx="381">
                  <c:v>#N/A</c:v>
                </c:pt>
                <c:pt idx="382">
                  <c:v>16.999110000000002</c:v>
                </c:pt>
                <c:pt idx="383">
                  <c:v>#N/A</c:v>
                </c:pt>
                <c:pt idx="384">
                  <c:v>#N/A</c:v>
                </c:pt>
                <c:pt idx="385">
                  <c:v>#N/A</c:v>
                </c:pt>
                <c:pt idx="386">
                  <c:v>#N/A</c:v>
                </c:pt>
                <c:pt idx="387">
                  <c:v>#N/A</c:v>
                </c:pt>
                <c:pt idx="388">
                  <c:v>#N/A</c:v>
                </c:pt>
                <c:pt idx="389">
                  <c:v>12.751329999999999</c:v>
                </c:pt>
                <c:pt idx="390">
                  <c:v>17.855270000000001</c:v>
                </c:pt>
                <c:pt idx="391">
                  <c:v>#N/A</c:v>
                </c:pt>
                <c:pt idx="392">
                  <c:v>#N/A</c:v>
                </c:pt>
                <c:pt idx="393">
                  <c:v>#N/A</c:v>
                </c:pt>
                <c:pt idx="394">
                  <c:v>18.307230000000001</c:v>
                </c:pt>
                <c:pt idx="395">
                  <c:v>18.307230000000001</c:v>
                </c:pt>
                <c:pt idx="396">
                  <c:v>#N/A</c:v>
                </c:pt>
                <c:pt idx="397">
                  <c:v>#N/A</c:v>
                </c:pt>
                <c:pt idx="398">
                  <c:v>#N/A</c:v>
                </c:pt>
                <c:pt idx="399">
                  <c:v>21.551639999999999</c:v>
                </c:pt>
                <c:pt idx="400">
                  <c:v>38.381590000000003</c:v>
                </c:pt>
                <c:pt idx="401">
                  <c:v>#N/A</c:v>
                </c:pt>
                <c:pt idx="402">
                  <c:v>23.45232</c:v>
                </c:pt>
                <c:pt idx="403">
                  <c:v>#N/A</c:v>
                </c:pt>
                <c:pt idx="404">
                  <c:v>#N/A</c:v>
                </c:pt>
                <c:pt idx="405">
                  <c:v>24.898800000000001</c:v>
                </c:pt>
                <c:pt idx="406">
                  <c:v>#N/A</c:v>
                </c:pt>
                <c:pt idx="407">
                  <c:v>#N/A</c:v>
                </c:pt>
                <c:pt idx="408">
                  <c:v>#N/A</c:v>
                </c:pt>
                <c:pt idx="409">
                  <c:v>#N/A</c:v>
                </c:pt>
                <c:pt idx="410">
                  <c:v>#N/A</c:v>
                </c:pt>
                <c:pt idx="411">
                  <c:v>25.52008</c:v>
                </c:pt>
                <c:pt idx="412">
                  <c:v>#N/A</c:v>
                </c:pt>
                <c:pt idx="413">
                  <c:v>#N/A</c:v>
                </c:pt>
                <c:pt idx="414">
                  <c:v>#N/A</c:v>
                </c:pt>
                <c:pt idx="415">
                  <c:v>19.09355</c:v>
                </c:pt>
                <c:pt idx="416">
                  <c:v>#N/A</c:v>
                </c:pt>
                <c:pt idx="417">
                  <c:v>20.147040000000001</c:v>
                </c:pt>
                <c:pt idx="418">
                  <c:v>#N/A</c:v>
                </c:pt>
                <c:pt idx="419">
                  <c:v>#N/A</c:v>
                </c:pt>
                <c:pt idx="420">
                  <c:v>#N/A</c:v>
                </c:pt>
                <c:pt idx="421">
                  <c:v>#N/A</c:v>
                </c:pt>
                <c:pt idx="422">
                  <c:v>#N/A</c:v>
                </c:pt>
                <c:pt idx="423">
                  <c:v>25.712109999999999</c:v>
                </c:pt>
                <c:pt idx="424">
                  <c:v>#N/A</c:v>
                </c:pt>
                <c:pt idx="425">
                  <c:v>#N/A</c:v>
                </c:pt>
                <c:pt idx="426">
                  <c:v>#N/A</c:v>
                </c:pt>
                <c:pt idx="427">
                  <c:v>#N/A</c:v>
                </c:pt>
                <c:pt idx="428">
                  <c:v>#N/A</c:v>
                </c:pt>
                <c:pt idx="429">
                  <c:v>#N/A</c:v>
                </c:pt>
                <c:pt idx="430">
                  <c:v>#N/A</c:v>
                </c:pt>
                <c:pt idx="431">
                  <c:v>19.283339999999999</c:v>
                </c:pt>
                <c:pt idx="432">
                  <c:v>#N/A</c:v>
                </c:pt>
                <c:pt idx="433">
                  <c:v>#N/A</c:v>
                </c:pt>
                <c:pt idx="434">
                  <c:v>23.270820000000001</c:v>
                </c:pt>
                <c:pt idx="435">
                  <c:v>22.385929999999998</c:v>
                </c:pt>
                <c:pt idx="436">
                  <c:v>#N/A</c:v>
                </c:pt>
                <c:pt idx="437">
                  <c:v>#N/A</c:v>
                </c:pt>
                <c:pt idx="438">
                  <c:v>#N/A</c:v>
                </c:pt>
                <c:pt idx="439">
                  <c:v>#N/A</c:v>
                </c:pt>
                <c:pt idx="440">
                  <c:v>#N/A</c:v>
                </c:pt>
                <c:pt idx="441">
                  <c:v>#N/A</c:v>
                </c:pt>
                <c:pt idx="442">
                  <c:v>#N/A</c:v>
                </c:pt>
                <c:pt idx="443">
                  <c:v>26.33605</c:v>
                </c:pt>
                <c:pt idx="444">
                  <c:v>18.130469999999999</c:v>
                </c:pt>
                <c:pt idx="445">
                  <c:v>#N/A</c:v>
                </c:pt>
                <c:pt idx="446">
                  <c:v>#N/A</c:v>
                </c:pt>
                <c:pt idx="447">
                  <c:v>34.821010000000001</c:v>
                </c:pt>
                <c:pt idx="448">
                  <c:v>#N/A</c:v>
                </c:pt>
                <c:pt idx="449">
                  <c:v>#N/A</c:v>
                </c:pt>
                <c:pt idx="450">
                  <c:v>#N/A</c:v>
                </c:pt>
                <c:pt idx="451">
                  <c:v>17.185649999999999</c:v>
                </c:pt>
                <c:pt idx="452">
                  <c:v>16.744689999999999</c:v>
                </c:pt>
                <c:pt idx="453">
                  <c:v>17.247209999999999</c:v>
                </c:pt>
                <c:pt idx="454">
                  <c:v>#N/A</c:v>
                </c:pt>
                <c:pt idx="455">
                  <c:v>#N/A</c:v>
                </c:pt>
                <c:pt idx="456">
                  <c:v>19.675509999999999</c:v>
                </c:pt>
                <c:pt idx="457">
                  <c:v>12.39798</c:v>
                </c:pt>
                <c:pt idx="458">
                  <c:v>15.928369999999999</c:v>
                </c:pt>
                <c:pt idx="459">
                  <c:v>#N/A</c:v>
                </c:pt>
                <c:pt idx="460">
                  <c:v>#N/A</c:v>
                </c:pt>
                <c:pt idx="461">
                  <c:v>#N/A</c:v>
                </c:pt>
                <c:pt idx="462">
                  <c:v>#N/A</c:v>
                </c:pt>
                <c:pt idx="463">
                  <c:v>19.48704</c:v>
                </c:pt>
                <c:pt idx="464">
                  <c:v>20.615580000000001</c:v>
                </c:pt>
                <c:pt idx="465">
                  <c:v>#N/A</c:v>
                </c:pt>
                <c:pt idx="466">
                  <c:v>#N/A</c:v>
                </c:pt>
                <c:pt idx="467">
                  <c:v>25.393380000000001</c:v>
                </c:pt>
                <c:pt idx="468">
                  <c:v>19.765170000000001</c:v>
                </c:pt>
                <c:pt idx="469">
                  <c:v>#N/A</c:v>
                </c:pt>
                <c:pt idx="470">
                  <c:v>#N/A</c:v>
                </c:pt>
                <c:pt idx="471">
                  <c:v>#N/A</c:v>
                </c:pt>
                <c:pt idx="472">
                  <c:v>#N/A</c:v>
                </c:pt>
                <c:pt idx="473">
                  <c:v>#N/A</c:v>
                </c:pt>
                <c:pt idx="474">
                  <c:v>25.534700000000001</c:v>
                </c:pt>
                <c:pt idx="475">
                  <c:v>#N/A</c:v>
                </c:pt>
                <c:pt idx="476">
                  <c:v>36.371569999999998</c:v>
                </c:pt>
                <c:pt idx="477">
                  <c:v>#N/A</c:v>
                </c:pt>
                <c:pt idx="478">
                  <c:v>#N/A</c:v>
                </c:pt>
                <c:pt idx="479">
                  <c:v>32.404870000000003</c:v>
                </c:pt>
                <c:pt idx="480">
                  <c:v>33.285969999999999</c:v>
                </c:pt>
                <c:pt idx="481">
                  <c:v>#N/A</c:v>
                </c:pt>
                <c:pt idx="482">
                  <c:v>32.787059999999997</c:v>
                </c:pt>
                <c:pt idx="483">
                  <c:v>#N/A</c:v>
                </c:pt>
                <c:pt idx="484">
                  <c:v>23.859259999999999</c:v>
                </c:pt>
                <c:pt idx="485">
                  <c:v>23.957239999999999</c:v>
                </c:pt>
                <c:pt idx="486">
                  <c:v>#N/A</c:v>
                </c:pt>
                <c:pt idx="487">
                  <c:v>27.78877</c:v>
                </c:pt>
                <c:pt idx="488">
                  <c:v>30.328749999999999</c:v>
                </c:pt>
                <c:pt idx="489">
                  <c:v>#N/A</c:v>
                </c:pt>
                <c:pt idx="490">
                  <c:v>#N/A</c:v>
                </c:pt>
                <c:pt idx="491">
                  <c:v>#N/A</c:v>
                </c:pt>
                <c:pt idx="492">
                  <c:v>#N/A</c:v>
                </c:pt>
                <c:pt idx="493">
                  <c:v>#N/A</c:v>
                </c:pt>
                <c:pt idx="494">
                  <c:v>#N/A</c:v>
                </c:pt>
                <c:pt idx="495">
                  <c:v>19.747610000000002</c:v>
                </c:pt>
                <c:pt idx="496">
                  <c:v>#N/A</c:v>
                </c:pt>
                <c:pt idx="497">
                  <c:v>#N/A</c:v>
                </c:pt>
                <c:pt idx="498">
                  <c:v>#N/A</c:v>
                </c:pt>
                <c:pt idx="499">
                  <c:v>#N/A</c:v>
                </c:pt>
                <c:pt idx="500">
                  <c:v>28.670529999999999</c:v>
                </c:pt>
                <c:pt idx="501">
                  <c:v>36.432499999999997</c:v>
                </c:pt>
                <c:pt idx="502">
                  <c:v>#N/A</c:v>
                </c:pt>
                <c:pt idx="503">
                  <c:v>26.716069999999998</c:v>
                </c:pt>
                <c:pt idx="504">
                  <c:v>23.99006</c:v>
                </c:pt>
                <c:pt idx="505">
                  <c:v>#N/A</c:v>
                </c:pt>
                <c:pt idx="506">
                  <c:v>#N/A</c:v>
                </c:pt>
                <c:pt idx="507">
                  <c:v>#N/A</c:v>
                </c:pt>
                <c:pt idx="508">
                  <c:v>#N/A</c:v>
                </c:pt>
                <c:pt idx="509">
                  <c:v>#N/A</c:v>
                </c:pt>
                <c:pt idx="510">
                  <c:v>#N/A</c:v>
                </c:pt>
                <c:pt idx="511">
                  <c:v>#N/A</c:v>
                </c:pt>
                <c:pt idx="512">
                  <c:v>#N/A</c:v>
                </c:pt>
                <c:pt idx="513">
                  <c:v>#N/A</c:v>
                </c:pt>
                <c:pt idx="514">
                  <c:v>#N/A</c:v>
                </c:pt>
                <c:pt idx="515">
                  <c:v>26.833200000000001</c:v>
                </c:pt>
                <c:pt idx="516">
                  <c:v>#N/A</c:v>
                </c:pt>
                <c:pt idx="517">
                  <c:v>28.929919999999999</c:v>
                </c:pt>
                <c:pt idx="518">
                  <c:v>#N/A</c:v>
                </c:pt>
                <c:pt idx="519">
                  <c:v>#N/A</c:v>
                </c:pt>
                <c:pt idx="520">
                  <c:v>25.593640000000001</c:v>
                </c:pt>
                <c:pt idx="521">
                  <c:v>25.867329999999999</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28.21414</c:v>
                </c:pt>
                <c:pt idx="544">
                  <c:v>29.511980000000001</c:v>
                </c:pt>
                <c:pt idx="545">
                  <c:v>30.601890000000001</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2-0596-40A9-834D-23B6E247B2BF}"/>
            </c:ext>
          </c:extLst>
        </c:ser>
        <c:ser>
          <c:idx val="2"/>
          <c:order val="2"/>
          <c:tx>
            <c:v> MISO</c:v>
          </c:tx>
          <c:spPr>
            <a:solidFill>
              <a:srgbClr val="C3D69B"/>
            </a:solidFill>
            <a:ln w="6350">
              <a:solidFill>
                <a:schemeClr val="accent3"/>
              </a:solidFill>
              <a:prstDash val="solid"/>
            </a:ln>
          </c:spPr>
          <c:invertIfNegative val="1"/>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only)'!$F$26:$F$623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113.42189999999999</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72.920910000000006</c:v>
                </c:pt>
                <c:pt idx="154">
                  <c:v>#N/A</c:v>
                </c:pt>
                <c:pt idx="155">
                  <c:v>#N/A</c:v>
                </c:pt>
                <c:pt idx="156">
                  <c:v>#N/A</c:v>
                </c:pt>
                <c:pt idx="157">
                  <c:v>#N/A</c:v>
                </c:pt>
                <c:pt idx="158">
                  <c:v>#N/A</c:v>
                </c:pt>
                <c:pt idx="159">
                  <c:v>#N/A</c:v>
                </c:pt>
                <c:pt idx="160">
                  <c:v>#N/A</c:v>
                </c:pt>
                <c:pt idx="161">
                  <c:v>#N/A</c:v>
                </c:pt>
                <c:pt idx="162">
                  <c:v>68.417199999999994</c:v>
                </c:pt>
                <c:pt idx="163">
                  <c:v>#N/A</c:v>
                </c:pt>
                <c:pt idx="164">
                  <c:v>#N/A</c:v>
                </c:pt>
                <c:pt idx="165">
                  <c:v>#N/A</c:v>
                </c:pt>
                <c:pt idx="166">
                  <c:v>#N/A</c:v>
                </c:pt>
                <c:pt idx="167">
                  <c:v>#N/A</c:v>
                </c:pt>
                <c:pt idx="168">
                  <c:v>51.577579999999998</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72.404769999999999</c:v>
                </c:pt>
                <c:pt idx="185">
                  <c:v>#N/A</c:v>
                </c:pt>
                <c:pt idx="186">
                  <c:v>#N/A</c:v>
                </c:pt>
                <c:pt idx="187">
                  <c:v>#N/A</c:v>
                </c:pt>
                <c:pt idx="188">
                  <c:v>#N/A</c:v>
                </c:pt>
                <c:pt idx="189">
                  <c:v>#N/A</c:v>
                </c:pt>
                <c:pt idx="190">
                  <c:v>#N/A</c:v>
                </c:pt>
                <c:pt idx="191">
                  <c:v>#N/A</c:v>
                </c:pt>
                <c:pt idx="192">
                  <c:v>#N/A</c:v>
                </c:pt>
                <c:pt idx="193">
                  <c:v>#N/A</c:v>
                </c:pt>
                <c:pt idx="194">
                  <c:v>#N/A</c:v>
                </c:pt>
                <c:pt idx="195">
                  <c:v>47.265439999999998</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39.227930000000001</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30.475159999999999</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30.953499999999998</c:v>
                </c:pt>
                <c:pt idx="292">
                  <c:v>#N/A</c:v>
                </c:pt>
                <c:pt idx="293">
                  <c:v>#N/A</c:v>
                </c:pt>
                <c:pt idx="294">
                  <c:v>#N/A</c:v>
                </c:pt>
                <c:pt idx="295">
                  <c:v>#N/A</c:v>
                </c:pt>
                <c:pt idx="296">
                  <c:v>#N/A</c:v>
                </c:pt>
                <c:pt idx="297">
                  <c:v>36.89716</c:v>
                </c:pt>
                <c:pt idx="298">
                  <c:v>38.541919999999998</c:v>
                </c:pt>
                <c:pt idx="299">
                  <c:v>#N/A</c:v>
                </c:pt>
                <c:pt idx="300">
                  <c:v>30.73667</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48.108739999999997</c:v>
                </c:pt>
                <c:pt idx="330">
                  <c:v>#N/A</c:v>
                </c:pt>
                <c:pt idx="331">
                  <c:v>#N/A</c:v>
                </c:pt>
                <c:pt idx="332">
                  <c:v>#N/A</c:v>
                </c:pt>
                <c:pt idx="333">
                  <c:v>#N/A</c:v>
                </c:pt>
                <c:pt idx="334">
                  <c:v>#N/A</c:v>
                </c:pt>
                <c:pt idx="335">
                  <c:v>#N/A</c:v>
                </c:pt>
                <c:pt idx="336">
                  <c:v>45.968760000000003</c:v>
                </c:pt>
                <c:pt idx="337">
                  <c:v>45.968760000000003</c:v>
                </c:pt>
                <c:pt idx="338">
                  <c:v>#N/A</c:v>
                </c:pt>
                <c:pt idx="339">
                  <c:v>#N/A</c:v>
                </c:pt>
                <c:pt idx="340">
                  <c:v>#N/A</c:v>
                </c:pt>
                <c:pt idx="341">
                  <c:v>#N/A</c:v>
                </c:pt>
                <c:pt idx="342">
                  <c:v>#N/A</c:v>
                </c:pt>
                <c:pt idx="343">
                  <c:v>#N/A</c:v>
                </c:pt>
                <c:pt idx="344">
                  <c:v>35.23415</c:v>
                </c:pt>
                <c:pt idx="345">
                  <c:v>#N/A</c:v>
                </c:pt>
                <c:pt idx="346">
                  <c:v>39.480170000000001</c:v>
                </c:pt>
                <c:pt idx="347">
                  <c:v>45.948990000000002</c:v>
                </c:pt>
                <c:pt idx="348">
                  <c:v>#N/A</c:v>
                </c:pt>
                <c:pt idx="349">
                  <c:v>#N/A</c:v>
                </c:pt>
                <c:pt idx="350">
                  <c:v>#N/A</c:v>
                </c:pt>
                <c:pt idx="351">
                  <c:v>#N/A</c:v>
                </c:pt>
                <c:pt idx="352">
                  <c:v>#N/A</c:v>
                </c:pt>
                <c:pt idx="353">
                  <c:v>#N/A</c:v>
                </c:pt>
                <c:pt idx="354">
                  <c:v>#N/A</c:v>
                </c:pt>
                <c:pt idx="355">
                  <c:v>#N/A</c:v>
                </c:pt>
                <c:pt idx="356">
                  <c:v>#N/A</c:v>
                </c:pt>
                <c:pt idx="357">
                  <c:v>#N/A</c:v>
                </c:pt>
                <c:pt idx="358">
                  <c:v>#N/A</c:v>
                </c:pt>
                <c:pt idx="359">
                  <c:v>47.915410000000001</c:v>
                </c:pt>
                <c:pt idx="360">
                  <c:v>#N/A</c:v>
                </c:pt>
                <c:pt idx="361">
                  <c:v>#N/A</c:v>
                </c:pt>
                <c:pt idx="362">
                  <c:v>#N/A</c:v>
                </c:pt>
                <c:pt idx="363">
                  <c:v>#N/A</c:v>
                </c:pt>
                <c:pt idx="364">
                  <c:v>#N/A</c:v>
                </c:pt>
                <c:pt idx="365">
                  <c:v>#N/A</c:v>
                </c:pt>
                <c:pt idx="366">
                  <c:v>#N/A</c:v>
                </c:pt>
                <c:pt idx="367">
                  <c:v>37.823059999999998</c:v>
                </c:pt>
                <c:pt idx="368">
                  <c:v>37.823059999999998</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40.375279999999997</c:v>
                </c:pt>
                <c:pt idx="382">
                  <c:v>#N/A</c:v>
                </c:pt>
                <c:pt idx="383">
                  <c:v>#N/A</c:v>
                </c:pt>
                <c:pt idx="384">
                  <c:v>41.100709999999999</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24.079129999999999</c:v>
                </c:pt>
                <c:pt idx="417">
                  <c:v>#N/A</c:v>
                </c:pt>
                <c:pt idx="418">
                  <c:v>#N/A</c:v>
                </c:pt>
                <c:pt idx="419">
                  <c:v>#N/A</c:v>
                </c:pt>
                <c:pt idx="420">
                  <c:v>33.299680000000002</c:v>
                </c:pt>
                <c:pt idx="421">
                  <c:v>#N/A</c:v>
                </c:pt>
                <c:pt idx="422">
                  <c:v>24.10397</c:v>
                </c:pt>
                <c:pt idx="423">
                  <c:v>#N/A</c:v>
                </c:pt>
                <c:pt idx="424">
                  <c:v>#N/A</c:v>
                </c:pt>
                <c:pt idx="425">
                  <c:v>#N/A</c:v>
                </c:pt>
                <c:pt idx="426">
                  <c:v>#N/A</c:v>
                </c:pt>
                <c:pt idx="427">
                  <c:v>#N/A</c:v>
                </c:pt>
                <c:pt idx="428">
                  <c:v>#N/A</c:v>
                </c:pt>
                <c:pt idx="429">
                  <c:v>34.396410000000003</c:v>
                </c:pt>
                <c:pt idx="430">
                  <c:v>#N/A</c:v>
                </c:pt>
                <c:pt idx="431">
                  <c:v>#N/A</c:v>
                </c:pt>
                <c:pt idx="432">
                  <c:v>#N/A</c:v>
                </c:pt>
                <c:pt idx="433">
                  <c:v>#N/A</c:v>
                </c:pt>
                <c:pt idx="434">
                  <c:v>#N/A</c:v>
                </c:pt>
                <c:pt idx="435">
                  <c:v>#N/A</c:v>
                </c:pt>
                <c:pt idx="436">
                  <c:v>#N/A</c:v>
                </c:pt>
                <c:pt idx="437">
                  <c:v>#N/A</c:v>
                </c:pt>
                <c:pt idx="438">
                  <c:v>48.130130000000001</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25.212759999999999</c:v>
                </c:pt>
                <c:pt idx="461">
                  <c:v>33.485700000000001</c:v>
                </c:pt>
                <c:pt idx="462">
                  <c:v>#N/A</c:v>
                </c:pt>
                <c:pt idx="463">
                  <c:v>#N/A</c:v>
                </c:pt>
                <c:pt idx="464">
                  <c:v>#N/A</c:v>
                </c:pt>
                <c:pt idx="465">
                  <c:v>#N/A</c:v>
                </c:pt>
                <c:pt idx="466">
                  <c:v>#N/A</c:v>
                </c:pt>
                <c:pt idx="467">
                  <c:v>#N/A</c:v>
                </c:pt>
                <c:pt idx="468">
                  <c:v>#N/A</c:v>
                </c:pt>
                <c:pt idx="469">
                  <c:v>26.35539</c:v>
                </c:pt>
                <c:pt idx="470">
                  <c:v>38.597700000000003</c:v>
                </c:pt>
                <c:pt idx="471">
                  <c:v>#N/A</c:v>
                </c:pt>
                <c:pt idx="472">
                  <c:v>40.11889</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61.915019999999998</c:v>
                </c:pt>
                <c:pt idx="490">
                  <c:v>62.574890000000003</c:v>
                </c:pt>
                <c:pt idx="491">
                  <c:v>#N/A</c:v>
                </c:pt>
                <c:pt idx="492">
                  <c:v>#N/A</c:v>
                </c:pt>
                <c:pt idx="493">
                  <c:v>#N/A</c:v>
                </c:pt>
                <c:pt idx="494">
                  <c:v>#N/A</c:v>
                </c:pt>
                <c:pt idx="495">
                  <c:v>#N/A</c:v>
                </c:pt>
                <c:pt idx="496">
                  <c:v>49.724209999999999</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47.09207</c:v>
                </c:pt>
                <c:pt idx="517">
                  <c:v>#N/A</c:v>
                </c:pt>
                <c:pt idx="518">
                  <c:v>#N/A</c:v>
                </c:pt>
                <c:pt idx="519">
                  <c:v>48.632649999999998</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solidFill>
                    <a:prstDash val="solid"/>
                  </a:ln>
                </c14:spPr>
              </c14:invertSolidFillFmt>
            </c:ext>
            <c:ext xmlns:c16="http://schemas.microsoft.com/office/drawing/2014/chart" uri="{C3380CC4-5D6E-409C-BE32-E72D297353CC}">
              <c16:uniqueId val="{00000003-0596-40A9-834D-23B6E247B2BF}"/>
            </c:ext>
          </c:extLst>
        </c:ser>
        <c:ser>
          <c:idx val="5"/>
          <c:order val="3"/>
          <c:tx>
            <c:v> SPP</c:v>
          </c:tx>
          <c:spPr>
            <a:solidFill>
              <a:schemeClr val="bg2">
                <a:lumMod val="75000"/>
              </a:schemeClr>
            </a:solidFill>
            <a:ln w="6350">
              <a:solidFill>
                <a:schemeClr val="bg2">
                  <a:lumMod val="50000"/>
                </a:schemeClr>
              </a:solidFill>
              <a:prstDash val="solid"/>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only)'!$G$26:$G$623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150.83369999999999</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45.934640000000002</c:v>
                </c:pt>
                <c:pt idx="162">
                  <c:v>#N/A</c:v>
                </c:pt>
                <c:pt idx="163">
                  <c:v>41.114550000000001</c:v>
                </c:pt>
                <c:pt idx="164">
                  <c:v>41.637439999999998</c:v>
                </c:pt>
                <c:pt idx="165">
                  <c:v>#N/A</c:v>
                </c:pt>
                <c:pt idx="166">
                  <c:v>#N/A</c:v>
                </c:pt>
                <c:pt idx="167">
                  <c:v>#N/A</c:v>
                </c:pt>
                <c:pt idx="168">
                  <c:v>#N/A</c:v>
                </c:pt>
                <c:pt idx="169">
                  <c:v>#N/A</c:v>
                </c:pt>
                <c:pt idx="170">
                  <c:v>#N/A</c:v>
                </c:pt>
                <c:pt idx="171">
                  <c:v>#N/A</c:v>
                </c:pt>
                <c:pt idx="172">
                  <c:v>#N/A</c:v>
                </c:pt>
                <c:pt idx="173">
                  <c:v>#N/A</c:v>
                </c:pt>
                <c:pt idx="174">
                  <c:v>#N/A</c:v>
                </c:pt>
                <c:pt idx="175">
                  <c:v>#N/A</c:v>
                </c:pt>
                <c:pt idx="176">
                  <c:v>82.054929999999999</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64.553200000000004</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45.605069999999998</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25.41987</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29.326619999999998</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4-0596-40A9-834D-23B6E247B2BF}"/>
            </c:ext>
          </c:extLst>
        </c:ser>
        <c:ser>
          <c:idx val="4"/>
          <c:order val="4"/>
          <c:tx>
            <c:v> ERCOT</c:v>
          </c:tx>
          <c:spPr>
            <a:noFill/>
            <a:ln w="9525">
              <a:solidFill>
                <a:schemeClr val="tx1">
                  <a:lumMod val="85000"/>
                  <a:lumOff val="15000"/>
                </a:schemeClr>
              </a:solidFill>
              <a:prstDash val="solid"/>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only)'!$H$26:$H$623</c:f>
              <c:numCache>
                <c:formatCode>0.00</c:formatCode>
                <c:ptCount val="598"/>
                <c:pt idx="0">
                  <c:v>#N/A</c:v>
                </c:pt>
                <c:pt idx="1">
                  <c:v>#N/A</c:v>
                </c:pt>
                <c:pt idx="2">
                  <c:v>#N/A</c:v>
                </c:pt>
                <c:pt idx="3">
                  <c:v>#N/A</c:v>
                </c:pt>
                <c:pt idx="4">
                  <c:v>#N/A</c:v>
                </c:pt>
                <c:pt idx="5">
                  <c:v>#N/A</c:v>
                </c:pt>
                <c:pt idx="6">
                  <c:v>180.65459999999999</c:v>
                </c:pt>
                <c:pt idx="7">
                  <c:v>#N/A</c:v>
                </c:pt>
                <c:pt idx="8">
                  <c:v>#N/A</c:v>
                </c:pt>
                <c:pt idx="9">
                  <c:v>#N/A</c:v>
                </c:pt>
                <c:pt idx="10">
                  <c:v>#N/A</c:v>
                </c:pt>
                <c:pt idx="11">
                  <c:v>227.1969</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48.173720000000003</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39.904350000000001</c:v>
                </c:pt>
                <c:pt idx="201">
                  <c:v>36.364919999999998</c:v>
                </c:pt>
                <c:pt idx="202">
                  <c:v>#N/A</c:v>
                </c:pt>
                <c:pt idx="203">
                  <c:v>#N/A</c:v>
                </c:pt>
                <c:pt idx="204">
                  <c:v>#N/A</c:v>
                </c:pt>
                <c:pt idx="205">
                  <c:v>#N/A</c:v>
                </c:pt>
                <c:pt idx="206">
                  <c:v>#N/A</c:v>
                </c:pt>
                <c:pt idx="207">
                  <c:v>#N/A</c:v>
                </c:pt>
                <c:pt idx="208">
                  <c:v>#N/A</c:v>
                </c:pt>
                <c:pt idx="209">
                  <c:v>#N/A</c:v>
                </c:pt>
                <c:pt idx="210">
                  <c:v>47.997599999999998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36.788359999999997</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39.846510000000002</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21.570450000000001</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32.828809999999997</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5-0596-40A9-834D-23B6E247B2BF}"/>
            </c:ext>
          </c:extLst>
        </c:ser>
        <c:ser>
          <c:idx val="1"/>
          <c:order val="5"/>
          <c:tx>
            <c:v> PJM</c:v>
          </c:tx>
          <c:spPr>
            <a:noFill/>
            <a:ln w="12700">
              <a:solidFill>
                <a:schemeClr val="accent6"/>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only)'!$I$26:$I$623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259.66759999999999</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255.67320000000001</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72.306880000000007</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75.071650000000005</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56.640239999999999</c:v>
                </c:pt>
                <c:pt idx="227">
                  <c:v>47.397680000000001</c:v>
                </c:pt>
                <c:pt idx="228">
                  <c:v>#N/A</c:v>
                </c:pt>
                <c:pt idx="229">
                  <c:v>46.417670000000001</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90.542969999999997</c:v>
                </c:pt>
                <c:pt idx="272">
                  <c:v>89.911550000000005</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33.027940000000001</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29.781459999999999</c:v>
                </c:pt>
                <c:pt idx="341">
                  <c:v>#N/A</c:v>
                </c:pt>
                <c:pt idx="342">
                  <c:v>#N/A</c:v>
                </c:pt>
                <c:pt idx="343">
                  <c:v>#N/A</c:v>
                </c:pt>
                <c:pt idx="344">
                  <c:v>#N/A</c:v>
                </c:pt>
                <c:pt idx="345">
                  <c:v>#N/A</c:v>
                </c:pt>
                <c:pt idx="346">
                  <c:v>#N/A</c:v>
                </c:pt>
                <c:pt idx="347">
                  <c:v>#N/A</c:v>
                </c:pt>
                <c:pt idx="348">
                  <c:v>#N/A</c:v>
                </c:pt>
                <c:pt idx="349">
                  <c:v>#N/A</c:v>
                </c:pt>
                <c:pt idx="350">
                  <c:v>#N/A</c:v>
                </c:pt>
                <c:pt idx="351">
                  <c:v>#N/A</c:v>
                </c:pt>
                <c:pt idx="352">
                  <c:v>39.841030000000003</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25.60416</c:v>
                </c:pt>
                <c:pt idx="378">
                  <c:v>#N/A</c:v>
                </c:pt>
                <c:pt idx="379">
                  <c:v>#N/A</c:v>
                </c:pt>
                <c:pt idx="380">
                  <c:v>#N/A</c:v>
                </c:pt>
                <c:pt idx="381">
                  <c:v>#N/A</c:v>
                </c:pt>
                <c:pt idx="382">
                  <c:v>#N/A</c:v>
                </c:pt>
                <c:pt idx="383">
                  <c:v>27.351199999999999</c:v>
                </c:pt>
                <c:pt idx="384">
                  <c:v>#N/A</c:v>
                </c:pt>
                <c:pt idx="385">
                  <c:v>34.649590000000003</c:v>
                </c:pt>
                <c:pt idx="386">
                  <c:v>33.764069999999997</c:v>
                </c:pt>
                <c:pt idx="387">
                  <c:v>33.764069999999997</c:v>
                </c:pt>
                <c:pt idx="388">
                  <c:v>#N/A</c:v>
                </c:pt>
                <c:pt idx="389">
                  <c:v>#N/A</c:v>
                </c:pt>
                <c:pt idx="390">
                  <c:v>#N/A</c:v>
                </c:pt>
                <c:pt idx="391">
                  <c:v>32.09525</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33.328470000000003</c:v>
                </c:pt>
                <c:pt idx="425">
                  <c:v>33.885370000000002</c:v>
                </c:pt>
                <c:pt idx="426">
                  <c:v>30.575620000000001</c:v>
                </c:pt>
                <c:pt idx="427">
                  <c:v>31.2545</c:v>
                </c:pt>
                <c:pt idx="428">
                  <c:v>#N/A</c:v>
                </c:pt>
                <c:pt idx="429">
                  <c:v>#N/A</c:v>
                </c:pt>
                <c:pt idx="430">
                  <c:v>33.145330000000001</c:v>
                </c:pt>
                <c:pt idx="431">
                  <c:v>#N/A</c:v>
                </c:pt>
                <c:pt idx="432">
                  <c:v>#N/A</c:v>
                </c:pt>
                <c:pt idx="433">
                  <c:v>#N/A</c:v>
                </c:pt>
                <c:pt idx="434">
                  <c:v>#N/A</c:v>
                </c:pt>
                <c:pt idx="435">
                  <c:v>#N/A</c:v>
                </c:pt>
                <c:pt idx="436">
                  <c:v>31.183229999999998</c:v>
                </c:pt>
                <c:pt idx="437">
                  <c:v>#N/A</c:v>
                </c:pt>
                <c:pt idx="438">
                  <c:v>#N/A</c:v>
                </c:pt>
                <c:pt idx="439">
                  <c:v>31.239750000000001</c:v>
                </c:pt>
                <c:pt idx="440">
                  <c:v>#N/A</c:v>
                </c:pt>
                <c:pt idx="441">
                  <c:v>#N/A</c:v>
                </c:pt>
                <c:pt idx="442">
                  <c:v>#N/A</c:v>
                </c:pt>
                <c:pt idx="443">
                  <c:v>#N/A</c:v>
                </c:pt>
                <c:pt idx="444">
                  <c:v>#N/A</c:v>
                </c:pt>
                <c:pt idx="445">
                  <c:v>#N/A</c:v>
                </c:pt>
                <c:pt idx="446">
                  <c:v>#N/A</c:v>
                </c:pt>
                <c:pt idx="447">
                  <c:v>#N/A</c:v>
                </c:pt>
                <c:pt idx="448">
                  <c:v>#N/A</c:v>
                </c:pt>
                <c:pt idx="449">
                  <c:v>43.122079999999997</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42.490380000000002</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57.656610000000001</c:v>
                </c:pt>
                <c:pt idx="492">
                  <c:v>52.415100000000002</c:v>
                </c:pt>
                <c:pt idx="493">
                  <c:v>37.522979999999997</c:v>
                </c:pt>
                <c:pt idx="494">
                  <c:v>#N/A</c:v>
                </c:pt>
                <c:pt idx="495">
                  <c:v>#N/A</c:v>
                </c:pt>
                <c:pt idx="496">
                  <c:v>#N/A</c:v>
                </c:pt>
                <c:pt idx="497">
                  <c:v>#N/A</c:v>
                </c:pt>
                <c:pt idx="498">
                  <c:v>#N/A</c:v>
                </c:pt>
                <c:pt idx="499">
                  <c:v>50.34084</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6-0596-40A9-834D-23B6E247B2BF}"/>
            </c:ext>
          </c:extLst>
        </c:ser>
        <c:ser>
          <c:idx val="6"/>
          <c:order val="6"/>
          <c:tx>
            <c:v> NYISO</c:v>
          </c:tx>
          <c:spPr>
            <a:solidFill>
              <a:schemeClr val="accent4">
                <a:lumMod val="60000"/>
                <a:lumOff val="40000"/>
              </a:schemeClr>
            </a:solidFill>
            <a:ln w="6350">
              <a:solidFill>
                <a:schemeClr val="accent4"/>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only)'!$J$26:$J$623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363.39550000000003</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161.31059999999999</c:v>
                </c:pt>
                <c:pt idx="231">
                  <c:v>#N/A</c:v>
                </c:pt>
                <c:pt idx="232">
                  <c:v>#N/A</c:v>
                </c:pt>
                <c:pt idx="233">
                  <c:v>#N/A</c:v>
                </c:pt>
                <c:pt idx="234">
                  <c:v>#N/A</c:v>
                </c:pt>
                <c:pt idx="235">
                  <c:v>#N/A</c:v>
                </c:pt>
                <c:pt idx="236">
                  <c:v>#N/A</c:v>
                </c:pt>
                <c:pt idx="237">
                  <c:v>#N/A</c:v>
                </c:pt>
                <c:pt idx="238">
                  <c:v>#N/A</c:v>
                </c:pt>
                <c:pt idx="239">
                  <c:v>#N/A</c:v>
                </c:pt>
                <c:pt idx="240">
                  <c:v>#N/A</c:v>
                </c:pt>
                <c:pt idx="241">
                  <c:v>63.762659999999997</c:v>
                </c:pt>
                <c:pt idx="242">
                  <c:v>71.774600000000007</c:v>
                </c:pt>
                <c:pt idx="243">
                  <c:v>71.774600000000007</c:v>
                </c:pt>
                <c:pt idx="244">
                  <c:v>#N/A</c:v>
                </c:pt>
                <c:pt idx="245">
                  <c:v>#N/A</c:v>
                </c:pt>
                <c:pt idx="246">
                  <c:v>#N/A</c:v>
                </c:pt>
                <c:pt idx="247">
                  <c:v>#N/A</c:v>
                </c:pt>
                <c:pt idx="248">
                  <c:v>#N/A</c:v>
                </c:pt>
                <c:pt idx="249">
                  <c:v>#N/A</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68.109650000000002</c:v>
                </c:pt>
                <c:pt idx="302">
                  <c:v>64.590410000000006</c:v>
                </c:pt>
                <c:pt idx="303">
                  <c:v>65.024990000000003</c:v>
                </c:pt>
                <c:pt idx="304">
                  <c:v>57.487749999999998</c:v>
                </c:pt>
                <c:pt idx="305">
                  <c:v>65.652799999999999</c:v>
                </c:pt>
                <c:pt idx="306">
                  <c:v>61.426549999999999</c:v>
                </c:pt>
                <c:pt idx="307">
                  <c:v>66.963149999999999</c:v>
                </c:pt>
                <c:pt idx="308">
                  <c:v>66.217950000000002</c:v>
                </c:pt>
                <c:pt idx="309">
                  <c:v>67.462040000000002</c:v>
                </c:pt>
                <c:pt idx="310">
                  <c:v>170.63329999999999</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62.519179999999999</c:v>
                </c:pt>
                <c:pt idx="355">
                  <c:v>57.371980000000001</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122.50449999999999</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68.228729999999999</c:v>
                </c:pt>
                <c:pt idx="506">
                  <c:v>64.300449999999998</c:v>
                </c:pt>
                <c:pt idx="507">
                  <c:v>72.155100000000004</c:v>
                </c:pt>
                <c:pt idx="508">
                  <c:v>64.450890000000001</c:v>
                </c:pt>
                <c:pt idx="509">
                  <c:v>58.963360000000002</c:v>
                </c:pt>
                <c:pt idx="510">
                  <c:v>68.397499999999994</c:v>
                </c:pt>
                <c:pt idx="511">
                  <c:v>71.543319999999994</c:v>
                </c:pt>
                <c:pt idx="512">
                  <c:v>61.112009999999998</c:v>
                </c:pt>
                <c:pt idx="513">
                  <c:v>59.951259999999998</c:v>
                </c:pt>
                <c:pt idx="514">
                  <c:v>55.731070000000003</c:v>
                </c:pt>
                <c:pt idx="515">
                  <c:v>#N/A</c:v>
                </c:pt>
                <c:pt idx="516">
                  <c:v>#N/A</c:v>
                </c:pt>
                <c:pt idx="517">
                  <c:v>#N/A</c:v>
                </c:pt>
                <c:pt idx="518">
                  <c:v>#N/A</c:v>
                </c:pt>
                <c:pt idx="519">
                  <c:v>#N/A</c:v>
                </c:pt>
                <c:pt idx="520">
                  <c:v>#N/A</c:v>
                </c:pt>
                <c:pt idx="521">
                  <c:v>#N/A</c:v>
                </c:pt>
                <c:pt idx="522">
                  <c:v>78.665700000000001</c:v>
                </c:pt>
                <c:pt idx="523">
                  <c:v>79.630920000000003</c:v>
                </c:pt>
                <c:pt idx="524">
                  <c:v>81.617670000000004</c:v>
                </c:pt>
                <c:pt idx="525">
                  <c:v>79.630920000000003</c:v>
                </c:pt>
                <c:pt idx="526">
                  <c:v>79.630920000000003</c:v>
                </c:pt>
                <c:pt idx="527">
                  <c:v>79.630920000000003</c:v>
                </c:pt>
                <c:pt idx="528">
                  <c:v>79.630920000000003</c:v>
                </c:pt>
                <c:pt idx="529">
                  <c:v>79.630920000000003</c:v>
                </c:pt>
                <c:pt idx="530">
                  <c:v>86.371399999999994</c:v>
                </c:pt>
                <c:pt idx="531">
                  <c:v>73.550020000000004</c:v>
                </c:pt>
                <c:pt idx="532">
                  <c:v>79.630920000000003</c:v>
                </c:pt>
                <c:pt idx="533">
                  <c:v>75.343720000000005</c:v>
                </c:pt>
                <c:pt idx="534">
                  <c:v>79.630920000000003</c:v>
                </c:pt>
                <c:pt idx="535">
                  <c:v>79.630920000000003</c:v>
                </c:pt>
                <c:pt idx="536">
                  <c:v>58.890230000000003</c:v>
                </c:pt>
                <c:pt idx="537">
                  <c:v>76.296949999999995</c:v>
                </c:pt>
                <c:pt idx="538">
                  <c:v>82.558019999999999</c:v>
                </c:pt>
                <c:pt idx="539">
                  <c:v>75.693330000000003</c:v>
                </c:pt>
                <c:pt idx="540">
                  <c:v>80.738529999999997</c:v>
                </c:pt>
                <c:pt idx="541">
                  <c:v>#N/A</c:v>
                </c:pt>
                <c:pt idx="542">
                  <c:v>122.6537</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7-0596-40A9-834D-23B6E247B2BF}"/>
            </c:ext>
          </c:extLst>
        </c:ser>
        <c:ser>
          <c:idx val="8"/>
          <c:order val="7"/>
          <c:tx>
            <c:v> Southeast (non-ISO)</c:v>
          </c:tx>
          <c:spPr>
            <a:noFill/>
            <a:ln w="12700">
              <a:solidFill>
                <a:schemeClr val="bg1">
                  <a:lumMod val="50000"/>
                </a:schemeClr>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only)'!$L$26:$L$623</c:f>
              <c:numCache>
                <c:formatCode>0.00</c:formatCode>
                <c:ptCount val="598"/>
                <c:pt idx="0">
                  <c:v>#N/A</c:v>
                </c:pt>
                <c:pt idx="1">
                  <c:v>#N/A</c:v>
                </c:pt>
                <c:pt idx="2">
                  <c:v>#N/A</c:v>
                </c:pt>
                <c:pt idx="3">
                  <c:v>#N/A</c:v>
                </c:pt>
                <c:pt idx="4">
                  <c:v>#N/A</c:v>
                </c:pt>
                <c:pt idx="5">
                  <c:v>#N/A</c:v>
                </c:pt>
                <c:pt idx="6">
                  <c:v>#N/A</c:v>
                </c:pt>
                <c:pt idx="7">
                  <c:v>#N/A</c:v>
                </c:pt>
                <c:pt idx="8">
                  <c:v>236.07509999999999</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220.90620000000001</c:v>
                </c:pt>
                <c:pt idx="42">
                  <c:v>#N/A</c:v>
                </c:pt>
                <c:pt idx="43">
                  <c:v>#N/A</c:v>
                </c:pt>
                <c:pt idx="44">
                  <c:v>#N/A</c:v>
                </c:pt>
                <c:pt idx="45">
                  <c:v>#N/A</c:v>
                </c:pt>
                <c:pt idx="46">
                  <c:v>#N/A</c:v>
                </c:pt>
                <c:pt idx="47">
                  <c:v>#N/A</c:v>
                </c:pt>
                <c:pt idx="48">
                  <c:v>166.76390000000001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128.70570000000001</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74.578909999999993</c:v>
                </c:pt>
                <c:pt idx="115">
                  <c:v>#N/A</c:v>
                </c:pt>
                <c:pt idx="116">
                  <c:v>#N/A</c:v>
                </c:pt>
                <c:pt idx="117">
                  <c:v>#N/A</c:v>
                </c:pt>
                <c:pt idx="118">
                  <c:v>#N/A</c:v>
                </c:pt>
                <c:pt idx="119">
                  <c:v>#N/A</c:v>
                </c:pt>
                <c:pt idx="120">
                  <c:v>#N/A</c:v>
                </c:pt>
                <c:pt idx="121">
                  <c:v>#N/A</c:v>
                </c:pt>
                <c:pt idx="122">
                  <c:v>#N/A</c:v>
                </c:pt>
                <c:pt idx="123">
                  <c:v>72.038139999999999</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58.105289999999997</c:v>
                </c:pt>
                <c:pt idx="137">
                  <c:v>58.94838</c:v>
                </c:pt>
                <c:pt idx="138">
                  <c:v>58.88599</c:v>
                </c:pt>
                <c:pt idx="139">
                  <c:v>63.194839999999999</c:v>
                </c:pt>
                <c:pt idx="140">
                  <c:v>65.920699999999997</c:v>
                </c:pt>
                <c:pt idx="141">
                  <c:v>63.78922</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77.6631</c:v>
                </c:pt>
                <c:pt idx="155">
                  <c:v>77.6631</c:v>
                </c:pt>
                <c:pt idx="156">
                  <c:v>#N/A</c:v>
                </c:pt>
                <c:pt idx="157">
                  <c:v>#N/A</c:v>
                </c:pt>
                <c:pt idx="158">
                  <c:v>#N/A</c:v>
                </c:pt>
                <c:pt idx="159">
                  <c:v>64.898849999999996</c:v>
                </c:pt>
                <c:pt idx="160">
                  <c:v>110.43429999999999</c:v>
                </c:pt>
                <c:pt idx="161">
                  <c:v>#N/A</c:v>
                </c:pt>
                <c:pt idx="162">
                  <c:v>#N/A</c:v>
                </c:pt>
                <c:pt idx="163">
                  <c:v>#N/A</c:v>
                </c:pt>
                <c:pt idx="164">
                  <c:v>#N/A</c:v>
                </c:pt>
                <c:pt idx="165">
                  <c:v>#N/A</c:v>
                </c:pt>
                <c:pt idx="166">
                  <c:v>#N/A</c:v>
                </c:pt>
                <c:pt idx="167">
                  <c:v>#N/A</c:v>
                </c:pt>
                <c:pt idx="168">
                  <c:v>#N/A</c:v>
                </c:pt>
                <c:pt idx="169">
                  <c:v>#N/A</c:v>
                </c:pt>
                <c:pt idx="170">
                  <c:v>#N/A</c:v>
                </c:pt>
                <c:pt idx="171">
                  <c:v>#N/A</c:v>
                </c:pt>
                <c:pt idx="172">
                  <c:v>48.731319999999997</c:v>
                </c:pt>
                <c:pt idx="173">
                  <c:v>66.221379999999996</c:v>
                </c:pt>
                <c:pt idx="174">
                  <c:v>21.41694</c:v>
                </c:pt>
                <c:pt idx="175">
                  <c:v>74.328270000000003</c:v>
                </c:pt>
                <c:pt idx="176">
                  <c:v>#N/A</c:v>
                </c:pt>
                <c:pt idx="177">
                  <c:v>#N/A</c:v>
                </c:pt>
                <c:pt idx="178">
                  <c:v>#N/A</c:v>
                </c:pt>
                <c:pt idx="179">
                  <c:v>#N/A</c:v>
                </c:pt>
                <c:pt idx="180">
                  <c:v>#N/A</c:v>
                </c:pt>
                <c:pt idx="181">
                  <c:v>#N/A</c:v>
                </c:pt>
                <c:pt idx="182">
                  <c:v>66.318129999999996</c:v>
                </c:pt>
                <c:pt idx="183">
                  <c:v>69.996510000000001</c:v>
                </c:pt>
                <c:pt idx="184">
                  <c:v>#N/A</c:v>
                </c:pt>
                <c:pt idx="185">
                  <c:v>#N/A</c:v>
                </c:pt>
                <c:pt idx="186">
                  <c:v>#N/A</c:v>
                </c:pt>
                <c:pt idx="187">
                  <c:v>#N/A</c:v>
                </c:pt>
                <c:pt idx="188">
                  <c:v>#N/A</c:v>
                </c:pt>
                <c:pt idx="189">
                  <c:v>50.644660000000002</c:v>
                </c:pt>
                <c:pt idx="190">
                  <c:v>#N/A</c:v>
                </c:pt>
                <c:pt idx="191">
                  <c:v>#N/A</c:v>
                </c:pt>
                <c:pt idx="192">
                  <c:v>#N/A</c:v>
                </c:pt>
                <c:pt idx="193">
                  <c:v>#N/A</c:v>
                </c:pt>
                <c:pt idx="194">
                  <c:v>#N/A</c:v>
                </c:pt>
                <c:pt idx="195">
                  <c:v>#N/A</c:v>
                </c:pt>
                <c:pt idx="196">
                  <c:v>50.574480000000001</c:v>
                </c:pt>
                <c:pt idx="197">
                  <c:v>#N/A</c:v>
                </c:pt>
                <c:pt idx="198">
                  <c:v>#N/A</c:v>
                </c:pt>
                <c:pt idx="199">
                  <c:v>#N/A</c:v>
                </c:pt>
                <c:pt idx="200">
                  <c:v>#N/A</c:v>
                </c:pt>
                <c:pt idx="201">
                  <c:v>#N/A</c:v>
                </c:pt>
                <c:pt idx="202">
                  <c:v>63.75985</c:v>
                </c:pt>
                <c:pt idx="203">
                  <c:v>#N/A</c:v>
                </c:pt>
                <c:pt idx="204">
                  <c:v>#N/A</c:v>
                </c:pt>
                <c:pt idx="205">
                  <c:v>#N/A</c:v>
                </c:pt>
                <c:pt idx="206">
                  <c:v>#N/A</c:v>
                </c:pt>
                <c:pt idx="207">
                  <c:v>#N/A</c:v>
                </c:pt>
                <c:pt idx="208">
                  <c:v>#N/A</c:v>
                </c:pt>
                <c:pt idx="209">
                  <c:v>41.713889999999999</c:v>
                </c:pt>
                <c:pt idx="210">
                  <c:v>#N/A</c:v>
                </c:pt>
                <c:pt idx="211">
                  <c:v>#N/A</c:v>
                </c:pt>
                <c:pt idx="212">
                  <c:v>#N/A</c:v>
                </c:pt>
                <c:pt idx="213">
                  <c:v>#N/A</c:v>
                </c:pt>
                <c:pt idx="214">
                  <c:v>#N/A</c:v>
                </c:pt>
                <c:pt idx="215">
                  <c:v>#N/A</c:v>
                </c:pt>
                <c:pt idx="216">
                  <c:v>#N/A</c:v>
                </c:pt>
                <c:pt idx="217">
                  <c:v>#N/A</c:v>
                </c:pt>
                <c:pt idx="218">
                  <c:v>#N/A</c:v>
                </c:pt>
                <c:pt idx="219">
                  <c:v>#N/A</c:v>
                </c:pt>
                <c:pt idx="220">
                  <c:v>53.047319999999999</c:v>
                </c:pt>
                <c:pt idx="221">
                  <c:v>49.986899999999999</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55.69</c:v>
                </c:pt>
                <c:pt idx="245">
                  <c:v>#N/A</c:v>
                </c:pt>
                <c:pt idx="246">
                  <c:v>#N/A</c:v>
                </c:pt>
                <c:pt idx="247">
                  <c:v>#N/A</c:v>
                </c:pt>
                <c:pt idx="248">
                  <c:v>#N/A</c:v>
                </c:pt>
                <c:pt idx="249">
                  <c:v>#N/A</c:v>
                </c:pt>
                <c:pt idx="250">
                  <c:v>#N/A</c:v>
                </c:pt>
                <c:pt idx="251">
                  <c:v>#N/A</c:v>
                </c:pt>
                <c:pt idx="252">
                  <c:v>#N/A</c:v>
                </c:pt>
                <c:pt idx="253">
                  <c:v>34.008240000000001</c:v>
                </c:pt>
                <c:pt idx="254">
                  <c:v>#N/A</c:v>
                </c:pt>
                <c:pt idx="255">
                  <c:v>#N/A</c:v>
                </c:pt>
                <c:pt idx="256">
                  <c:v>#N/A</c:v>
                </c:pt>
                <c:pt idx="257">
                  <c:v>#N/A</c:v>
                </c:pt>
                <c:pt idx="258">
                  <c:v>#N/A</c:v>
                </c:pt>
                <c:pt idx="259">
                  <c:v>40.081850000000003</c:v>
                </c:pt>
                <c:pt idx="260">
                  <c:v>29.592960000000001</c:v>
                </c:pt>
                <c:pt idx="261">
                  <c:v>28.80574</c:v>
                </c:pt>
                <c:pt idx="262">
                  <c:v>28.80574</c:v>
                </c:pt>
                <c:pt idx="263">
                  <c:v>#N/A</c:v>
                </c:pt>
                <c:pt idx="264">
                  <c:v>#N/A</c:v>
                </c:pt>
                <c:pt idx="265">
                  <c:v>#N/A</c:v>
                </c:pt>
                <c:pt idx="266">
                  <c:v>#N/A</c:v>
                </c:pt>
                <c:pt idx="267">
                  <c:v>#N/A</c:v>
                </c:pt>
                <c:pt idx="268">
                  <c:v>#N/A</c:v>
                </c:pt>
                <c:pt idx="269">
                  <c:v>51.644210000000001</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28.863810000000001</c:v>
                </c:pt>
                <c:pt idx="286">
                  <c:v>26.311990000000002</c:v>
                </c:pt>
                <c:pt idx="287">
                  <c:v>#N/A</c:v>
                </c:pt>
                <c:pt idx="288">
                  <c:v>#N/A</c:v>
                </c:pt>
                <c:pt idx="289">
                  <c:v>#N/A</c:v>
                </c:pt>
                <c:pt idx="290">
                  <c:v>37.722180000000002</c:v>
                </c:pt>
                <c:pt idx="291">
                  <c:v>#N/A</c:v>
                </c:pt>
                <c:pt idx="292">
                  <c:v>#N/A</c:v>
                </c:pt>
                <c:pt idx="293">
                  <c:v>#N/A</c:v>
                </c:pt>
                <c:pt idx="294">
                  <c:v>#N/A</c:v>
                </c:pt>
                <c:pt idx="295">
                  <c:v>25.064830000000001</c:v>
                </c:pt>
                <c:pt idx="296">
                  <c:v>28.715340000000001</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31.83079</c:v>
                </c:pt>
                <c:pt idx="313">
                  <c:v>31.83079</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44.28248</c:v>
                </c:pt>
                <c:pt idx="332">
                  <c:v>26.876000000000001</c:v>
                </c:pt>
                <c:pt idx="333">
                  <c:v>23.63128</c:v>
                </c:pt>
                <c:pt idx="334">
                  <c:v>#N/A</c:v>
                </c:pt>
                <c:pt idx="335">
                  <c:v>#N/A</c:v>
                </c:pt>
                <c:pt idx="336">
                  <c:v>#N/A</c:v>
                </c:pt>
                <c:pt idx="337">
                  <c:v>#N/A</c:v>
                </c:pt>
                <c:pt idx="338">
                  <c:v>#N/A</c:v>
                </c:pt>
                <c:pt idx="339">
                  <c:v>#N/A</c:v>
                </c:pt>
                <c:pt idx="340">
                  <c:v>#N/A</c:v>
                </c:pt>
                <c:pt idx="341">
                  <c:v>24.38382</c:v>
                </c:pt>
                <c:pt idx="342">
                  <c:v>#N/A</c:v>
                </c:pt>
                <c:pt idx="343">
                  <c:v>#N/A</c:v>
                </c:pt>
                <c:pt idx="344">
                  <c:v>#N/A</c:v>
                </c:pt>
                <c:pt idx="345">
                  <c:v>#N/A</c:v>
                </c:pt>
                <c:pt idx="346">
                  <c:v>#N/A</c:v>
                </c:pt>
                <c:pt idx="347">
                  <c:v>#N/A</c:v>
                </c:pt>
                <c:pt idx="348">
                  <c:v>22.980160000000001</c:v>
                </c:pt>
                <c:pt idx="349">
                  <c:v>#N/A</c:v>
                </c:pt>
                <c:pt idx="350">
                  <c:v>#N/A</c:v>
                </c:pt>
                <c:pt idx="351">
                  <c:v>#N/A</c:v>
                </c:pt>
                <c:pt idx="352">
                  <c:v>#N/A</c:v>
                </c:pt>
                <c:pt idx="353">
                  <c:v>27.152640000000002</c:v>
                </c:pt>
                <c:pt idx="354">
                  <c:v>#N/A</c:v>
                </c:pt>
                <c:pt idx="355">
                  <c:v>#N/A</c:v>
                </c:pt>
                <c:pt idx="356">
                  <c:v>#N/A</c:v>
                </c:pt>
                <c:pt idx="357">
                  <c:v>#N/A</c:v>
                </c:pt>
                <c:pt idx="358">
                  <c:v>#N/A</c:v>
                </c:pt>
                <c:pt idx="359">
                  <c:v>#N/A</c:v>
                </c:pt>
                <c:pt idx="360">
                  <c:v>#N/A</c:v>
                </c:pt>
                <c:pt idx="361">
                  <c:v>#N/A</c:v>
                </c:pt>
                <c:pt idx="362">
                  <c:v>21.69173</c:v>
                </c:pt>
                <c:pt idx="363">
                  <c:v>28.26268</c:v>
                </c:pt>
                <c:pt idx="364">
                  <c:v>#N/A</c:v>
                </c:pt>
                <c:pt idx="365">
                  <c:v>#N/A</c:v>
                </c:pt>
                <c:pt idx="366">
                  <c:v>#N/A</c:v>
                </c:pt>
                <c:pt idx="367">
                  <c:v>#N/A</c:v>
                </c:pt>
                <c:pt idx="368">
                  <c:v>#N/A</c:v>
                </c:pt>
                <c:pt idx="369">
                  <c:v>#N/A</c:v>
                </c:pt>
                <c:pt idx="370">
                  <c:v>#N/A</c:v>
                </c:pt>
                <c:pt idx="371">
                  <c:v>#N/A</c:v>
                </c:pt>
                <c:pt idx="372">
                  <c:v>#N/A</c:v>
                </c:pt>
                <c:pt idx="373">
                  <c:v>#N/A</c:v>
                </c:pt>
                <c:pt idx="374">
                  <c:v>#N/A</c:v>
                </c:pt>
                <c:pt idx="375">
                  <c:v>37.479309999999998</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22.419699999999999</c:v>
                </c:pt>
                <c:pt idx="389">
                  <c:v>#N/A</c:v>
                </c:pt>
                <c:pt idx="390">
                  <c:v>#N/A</c:v>
                </c:pt>
                <c:pt idx="391">
                  <c:v>#N/A</c:v>
                </c:pt>
                <c:pt idx="392">
                  <c:v>21.880960000000002</c:v>
                </c:pt>
                <c:pt idx="393">
                  <c:v>#N/A</c:v>
                </c:pt>
                <c:pt idx="394">
                  <c:v>#N/A</c:v>
                </c:pt>
                <c:pt idx="395">
                  <c:v>#N/A</c:v>
                </c:pt>
                <c:pt idx="396">
                  <c:v>22.956099999999999</c:v>
                </c:pt>
                <c:pt idx="397">
                  <c:v>24.21482</c:v>
                </c:pt>
                <c:pt idx="398">
                  <c:v>#N/A</c:v>
                </c:pt>
                <c:pt idx="399">
                  <c:v>#N/A</c:v>
                </c:pt>
                <c:pt idx="400">
                  <c:v>#N/A</c:v>
                </c:pt>
                <c:pt idx="401">
                  <c:v>#N/A</c:v>
                </c:pt>
                <c:pt idx="402">
                  <c:v>#N/A</c:v>
                </c:pt>
                <c:pt idx="403">
                  <c:v>21.880960000000002</c:v>
                </c:pt>
                <c:pt idx="404">
                  <c:v>#N/A</c:v>
                </c:pt>
                <c:pt idx="405">
                  <c:v>#N/A</c:v>
                </c:pt>
                <c:pt idx="406">
                  <c:v>25.349540000000001</c:v>
                </c:pt>
                <c:pt idx="407">
                  <c:v>#N/A</c:v>
                </c:pt>
                <c:pt idx="408">
                  <c:v>20.572520000000001</c:v>
                </c:pt>
                <c:pt idx="409">
                  <c:v>#N/A</c:v>
                </c:pt>
                <c:pt idx="410">
                  <c:v>#N/A</c:v>
                </c:pt>
                <c:pt idx="411">
                  <c:v>#N/A</c:v>
                </c:pt>
                <c:pt idx="412">
                  <c:v>#N/A</c:v>
                </c:pt>
                <c:pt idx="413">
                  <c:v>20.216259999999998</c:v>
                </c:pt>
                <c:pt idx="414">
                  <c:v>#N/A</c:v>
                </c:pt>
                <c:pt idx="415">
                  <c:v>#N/A</c:v>
                </c:pt>
                <c:pt idx="416">
                  <c:v>#N/A</c:v>
                </c:pt>
                <c:pt idx="417">
                  <c:v>#N/A</c:v>
                </c:pt>
                <c:pt idx="418">
                  <c:v>#N/A</c:v>
                </c:pt>
                <c:pt idx="419">
                  <c:v>#N/A</c:v>
                </c:pt>
                <c:pt idx="420">
                  <c:v>#N/A</c:v>
                </c:pt>
                <c:pt idx="421">
                  <c:v>30.778469999999999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38.342559999999999</c:v>
                </c:pt>
                <c:pt idx="447">
                  <c:v>#N/A</c:v>
                </c:pt>
                <c:pt idx="448">
                  <c:v>#N/A</c:v>
                </c:pt>
                <c:pt idx="449">
                  <c:v>#N/A</c:v>
                </c:pt>
                <c:pt idx="450">
                  <c:v>#N/A</c:v>
                </c:pt>
                <c:pt idx="451">
                  <c:v>#N/A</c:v>
                </c:pt>
                <c:pt idx="452">
                  <c:v>#N/A</c:v>
                </c:pt>
                <c:pt idx="453">
                  <c:v>#N/A</c:v>
                </c:pt>
                <c:pt idx="454">
                  <c:v>#N/A</c:v>
                </c:pt>
                <c:pt idx="455">
                  <c:v>28.276389999999999</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25.811779999999999</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31.012270000000001</c:v>
                </c:pt>
                <c:pt idx="498">
                  <c:v>#N/A</c:v>
                </c:pt>
                <c:pt idx="499">
                  <c:v>#N/A</c:v>
                </c:pt>
                <c:pt idx="500">
                  <c:v>#N/A</c:v>
                </c:pt>
                <c:pt idx="501">
                  <c:v>#N/A</c:v>
                </c:pt>
                <c:pt idx="502">
                  <c:v>46.274450000000002</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8-0596-40A9-834D-23B6E247B2BF}"/>
            </c:ext>
          </c:extLst>
        </c:ser>
        <c:ser>
          <c:idx val="7"/>
          <c:order val="8"/>
          <c:tx>
            <c:v> ISO-NE</c:v>
          </c:tx>
          <c:spPr>
            <a:pattFill prst="dkUpDiag">
              <a:fgClr>
                <a:schemeClr val="accent3">
                  <a:lumMod val="75000"/>
                </a:schemeClr>
              </a:fgClr>
              <a:bgClr>
                <a:schemeClr val="bg1"/>
              </a:bgClr>
            </a:pattFill>
            <a:ln w="6350">
              <a:solidFill>
                <a:schemeClr val="accent3">
                  <a:lumMod val="75000"/>
                </a:schemeClr>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only)'!$K$26:$K$623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110.68559999999999</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#N/A</c:v>
                </c:pt>
                <c:pt idx="246">
                  <c:v>#N/A</c:v>
                </c:pt>
                <c:pt idx="247">
                  <c:v>#N/A</c:v>
                </c:pt>
                <c:pt idx="248">
                  <c:v>#N/A</c:v>
                </c:pt>
                <c:pt idx="249">
                  <c:v>#N/A</c:v>
                </c:pt>
                <c:pt idx="250">
                  <c:v>#N/A</c:v>
                </c:pt>
                <c:pt idx="251">
                  <c:v>#N/A</c:v>
                </c:pt>
                <c:pt idx="252">
                  <c:v>#N/A</c:v>
                </c:pt>
                <c:pt idx="253">
                  <c:v>#N/A</c:v>
                </c:pt>
                <c:pt idx="254">
                  <c:v>#N/A</c:v>
                </c:pt>
                <c:pt idx="255">
                  <c:v>78.102930000000001</c:v>
                </c:pt>
                <c:pt idx="256">
                  <c:v>72.672079999999994</c:v>
                </c:pt>
                <c:pt idx="257">
                  <c:v>68.819320000000005</c:v>
                </c:pt>
                <c:pt idx="258">
                  <c:v>77.727909999999994</c:v>
                </c:pt>
                <c:pt idx="259">
                  <c:v>#N/A</c:v>
                </c:pt>
                <c:pt idx="260">
                  <c:v>#N/A</c:v>
                </c:pt>
                <c:pt idx="261">
                  <c:v>#N/A</c:v>
                </c:pt>
                <c:pt idx="262">
                  <c:v>#N/A</c:v>
                </c:pt>
                <c:pt idx="263">
                  <c:v>#N/A</c:v>
                </c:pt>
                <c:pt idx="264">
                  <c:v>#N/A</c:v>
                </c:pt>
                <c:pt idx="265">
                  <c:v>96.361699999999999</c:v>
                </c:pt>
                <c:pt idx="266">
                  <c:v>87.952089999999998</c:v>
                </c:pt>
                <c:pt idx="267">
                  <c:v>87.372190000000003</c:v>
                </c:pt>
                <c:pt idx="268">
                  <c:v>88.508089999999996</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45.04224</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44.655029999999996</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62.056919999999998</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9-0596-40A9-834D-23B6E247B2BF}"/>
            </c:ext>
          </c:extLst>
        </c:ser>
        <c:ser>
          <c:idx val="9"/>
          <c:order val="9"/>
          <c:tx>
            <c:v> Hawaii</c:v>
          </c:tx>
          <c:spPr>
            <a:noFill/>
            <a:ln w="6350">
              <a:solidFill>
                <a:schemeClr val="tx1"/>
              </a:solidFill>
              <a:prstDash val="dash"/>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only)'!$M$26:$M$623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222.3245</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169.9778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142.386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105.9198</c:v>
                </c:pt>
                <c:pt idx="246">
                  <c:v>96.922120000000007</c:v>
                </c:pt>
                <c:pt idx="247">
                  <c:v>#N/A</c:v>
                </c:pt>
                <c:pt idx="248">
                  <c:v>#N/A</c:v>
                </c:pt>
                <c:pt idx="249">
                  <c:v>#N/A</c:v>
                </c:pt>
                <c:pt idx="250">
                  <c:v>#N/A</c:v>
                </c:pt>
                <c:pt idx="251">
                  <c:v>102.04770000000001</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A-0596-40A9-834D-23B6E247B2BF}"/>
            </c:ext>
          </c:extLst>
        </c:ser>
        <c:dLbls>
          <c:showLegendKey val="0"/>
          <c:showVal val="0"/>
          <c:showCatName val="0"/>
          <c:showSerName val="0"/>
          <c:showPercent val="0"/>
          <c:showBubbleSize val="0"/>
        </c:dLbls>
        <c:bubbleScale val="60"/>
        <c:showNegBubbles val="0"/>
        <c:axId val="555884864"/>
        <c:axId val="555877024"/>
      </c:bubbleChart>
      <c:valAx>
        <c:axId val="555884864"/>
        <c:scaling>
          <c:orientation val="minMax"/>
          <c:max val="45900"/>
          <c:min val="42775"/>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solidFill>
                  <a:sysClr val="windowText" lastClr="000000"/>
                </a:solidFill>
              </a:defRPr>
            </a:pPr>
            <a:endParaRPr lang="en-US"/>
          </a:p>
        </c:txPr>
        <c:crossAx val="555877024"/>
        <c:crosses val="autoZero"/>
        <c:crossBetween val="midCat"/>
      </c:valAx>
      <c:valAx>
        <c:axId val="555877024"/>
        <c:scaling>
          <c:orientation val="minMax"/>
          <c:max val="18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84864"/>
        <c:crosses val="autoZero"/>
        <c:crossBetween val="midCat"/>
      </c:valAx>
      <c:spPr>
        <a:noFill/>
        <a:ln w="25400">
          <a:noFill/>
        </a:ln>
      </c:spPr>
    </c:plotArea>
    <c:legend>
      <c:legendPos val="r"/>
      <c:layout>
        <c:manualLayout>
          <c:xMode val="edge"/>
          <c:yMode val="edge"/>
          <c:x val="0.64720875988196014"/>
          <c:y val="2.4178697475629913E-2"/>
          <c:w val="0.22847534087291696"/>
          <c:h val="0.42637051959085015"/>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7489063867016625E-2"/>
          <c:y val="0.1132180352455943"/>
          <c:w val="0.90592973955178679"/>
          <c:h val="0.73389638795150602"/>
        </c:manualLayout>
      </c:layout>
      <c:bubbleChart>
        <c:varyColors val="0"/>
        <c:ser>
          <c:idx val="2"/>
          <c:order val="0"/>
          <c:tx>
            <c:v> Hawaii</c:v>
          </c:tx>
          <c:spPr>
            <a:solidFill>
              <a:srgbClr val="B3A2C7">
                <a:alpha val="70196"/>
              </a:srgbClr>
            </a:solidFill>
            <a:ln w="6350">
              <a:solidFill>
                <a:schemeClr val="accent4"/>
              </a:solidFill>
              <a:prstDash val="solid"/>
            </a:ln>
          </c:spPr>
          <c:invertIfNegative val="1"/>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only)'!$O$26:$O$623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222.3245</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169.9778</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#N/A</c:v>
                </c:pt>
                <c:pt idx="179">
                  <c:v>#N/A</c:v>
                </c:pt>
                <c:pt idx="180">
                  <c:v>#N/A</c:v>
                </c:pt>
                <c:pt idx="181">
                  <c:v>#N/A</c:v>
                </c:pt>
                <c:pt idx="182">
                  <c:v>#N/A</c:v>
                </c:pt>
                <c:pt idx="183">
                  <c:v>#N/A</c:v>
                </c:pt>
                <c:pt idx="184">
                  <c:v>#N/A</c:v>
                </c:pt>
                <c:pt idx="185">
                  <c:v>142.386</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#N/A</c:v>
                </c:pt>
                <c:pt idx="245">
                  <c:v>105.9198</c:v>
                </c:pt>
                <c:pt idx="246">
                  <c:v>96.922120000000007</c:v>
                </c:pt>
                <c:pt idx="247">
                  <c:v>#N/A</c:v>
                </c:pt>
                <c:pt idx="248">
                  <c:v>#N/A</c:v>
                </c:pt>
                <c:pt idx="249">
                  <c:v>#N/A</c:v>
                </c:pt>
                <c:pt idx="250">
                  <c:v>#N/A</c:v>
                </c:pt>
                <c:pt idx="251">
                  <c:v>102.04770000000001</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#N/A</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#N/A</c:v>
                </c:pt>
                <c:pt idx="341">
                  <c:v>#N/A</c:v>
                </c:pt>
                <c:pt idx="342">
                  <c:v>#N/A</c:v>
                </c:pt>
                <c:pt idx="343">
                  <c:v>#N/A</c:v>
                </c:pt>
                <c:pt idx="344">
                  <c:v>#N/A</c:v>
                </c:pt>
                <c:pt idx="345">
                  <c:v>#N/A</c:v>
                </c:pt>
                <c:pt idx="346">
                  <c:v>#N/A</c:v>
                </c:pt>
                <c:pt idx="347">
                  <c:v>#N/A</c:v>
                </c:pt>
                <c:pt idx="348">
                  <c:v>#N/A</c:v>
                </c:pt>
                <c:pt idx="349">
                  <c:v>#N/A</c:v>
                </c:pt>
                <c:pt idx="350">
                  <c:v>#N/A</c:v>
                </c:pt>
                <c:pt idx="351">
                  <c:v>#N/A</c:v>
                </c:pt>
                <c:pt idx="352">
                  <c:v>#N/A</c:v>
                </c:pt>
                <c:pt idx="353">
                  <c:v>#N/A</c:v>
                </c:pt>
                <c:pt idx="354">
                  <c:v>#N/A</c:v>
                </c:pt>
                <c:pt idx="355">
                  <c:v>#N/A</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#N/A</c:v>
                </c:pt>
                <c:pt idx="417">
                  <c:v>#N/A</c:v>
                </c:pt>
                <c:pt idx="418">
                  <c:v>#N/A</c:v>
                </c:pt>
                <c:pt idx="419">
                  <c:v>#N/A</c:v>
                </c:pt>
                <c:pt idx="420">
                  <c:v>#N/A</c:v>
                </c:pt>
                <c:pt idx="421">
                  <c:v>#N/A</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4"/>
                    </a:solidFill>
                    <a:prstDash val="solid"/>
                  </a:ln>
                </c14:spPr>
              </c14:invertSolidFillFmt>
            </c:ext>
            <c:ext xmlns:c16="http://schemas.microsoft.com/office/drawing/2014/chart" uri="{C3380CC4-5D6E-409C-BE32-E72D297353CC}">
              <c16:uniqueId val="{00000000-3961-44A1-9D85-29E5C9F173E8}"/>
            </c:ext>
          </c:extLst>
        </c:ser>
        <c:ser>
          <c:idx val="0"/>
          <c:order val="1"/>
          <c:tx>
            <c:v> West</c:v>
          </c:tx>
          <c:spPr>
            <a:solidFill>
              <a:schemeClr val="accent5">
                <a:lumMod val="20000"/>
                <a:lumOff val="80000"/>
              </a:schemeClr>
            </a:solidFill>
            <a:ln w="6350">
              <a:solidFill>
                <a:schemeClr val="accent5"/>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only)'!$P$26:$P$623</c:f>
              <c:numCache>
                <c:formatCode>0.00</c:formatCode>
                <c:ptCount val="598"/>
                <c:pt idx="0">
                  <c:v>280.70370000000003</c:v>
                </c:pt>
                <c:pt idx="1">
                  <c:v>253.185</c:v>
                </c:pt>
                <c:pt idx="2">
                  <c:v>170.7732</c:v>
                </c:pt>
                <c:pt idx="3">
                  <c:v>148.72739999999999</c:v>
                </c:pt>
                <c:pt idx="4">
                  <c:v>196.1542</c:v>
                </c:pt>
                <c:pt idx="5">
                  <c:v>152.154</c:v>
                </c:pt>
                <c:pt idx="6">
                  <c:v>#N/A</c:v>
                </c:pt>
                <c:pt idx="7">
                  <c:v>171.94120000000001</c:v>
                </c:pt>
                <c:pt idx="8">
                  <c:v>#N/A</c:v>
                </c:pt>
                <c:pt idx="9">
                  <c:v>165.8673</c:v>
                </c:pt>
                <c:pt idx="10">
                  <c:v>147.1977</c:v>
                </c:pt>
                <c:pt idx="11">
                  <c:v>#N/A</c:v>
                </c:pt>
                <c:pt idx="12">
                  <c:v>#N/A</c:v>
                </c:pt>
                <c:pt idx="13">
                  <c:v>194.36150000000001</c:v>
                </c:pt>
                <c:pt idx="14">
                  <c:v>164.4117</c:v>
                </c:pt>
                <c:pt idx="15">
                  <c:v>233.84549999999999</c:v>
                </c:pt>
                <c:pt idx="16">
                  <c:v>136.5907</c:v>
                </c:pt>
                <c:pt idx="17">
                  <c:v>#N/A</c:v>
                </c:pt>
                <c:pt idx="18">
                  <c:v>288.6225</c:v>
                </c:pt>
                <c:pt idx="19">
                  <c:v>288.6225</c:v>
                </c:pt>
                <c:pt idx="20">
                  <c:v>288.6225</c:v>
                </c:pt>
                <c:pt idx="21">
                  <c:v>186.7628</c:v>
                </c:pt>
                <c:pt idx="22">
                  <c:v>186.7628</c:v>
                </c:pt>
                <c:pt idx="23">
                  <c:v>190.6146</c:v>
                </c:pt>
                <c:pt idx="24">
                  <c:v>156.97800000000001</c:v>
                </c:pt>
                <c:pt idx="25">
                  <c:v>160.95079999999999</c:v>
                </c:pt>
                <c:pt idx="26">
                  <c:v>153.7062</c:v>
                </c:pt>
                <c:pt idx="27">
                  <c:v>119.7424</c:v>
                </c:pt>
                <c:pt idx="28">
                  <c:v>160.41849999999999</c:v>
                </c:pt>
                <c:pt idx="29">
                  <c:v>150.3057</c:v>
                </c:pt>
                <c:pt idx="30">
                  <c:v>151.64400000000001</c:v>
                </c:pt>
                <c:pt idx="31">
                  <c:v>181.37799999999999</c:v>
                </c:pt>
                <c:pt idx="32">
                  <c:v>#N/A</c:v>
                </c:pt>
                <c:pt idx="33">
                  <c:v>150.3057</c:v>
                </c:pt>
                <c:pt idx="34">
                  <c:v>147.0564</c:v>
                </c:pt>
                <c:pt idx="35">
                  <c:v>113.96250000000001</c:v>
                </c:pt>
                <c:pt idx="36">
                  <c:v>113.94580000000001</c:v>
                </c:pt>
                <c:pt idx="37">
                  <c:v>151.5367</c:v>
                </c:pt>
                <c:pt idx="38">
                  <c:v>179.36099999999999</c:v>
                </c:pt>
                <c:pt idx="39">
                  <c:v>146.7706</c:v>
                </c:pt>
                <c:pt idx="40">
                  <c:v>151.34880000000001</c:v>
                </c:pt>
                <c:pt idx="41">
                  <c:v>#N/A</c:v>
                </c:pt>
                <c:pt idx="42">
                  <c:v>128.5378</c:v>
                </c:pt>
                <c:pt idx="43">
                  <c:v>146.49969999999999</c:v>
                </c:pt>
                <c:pt idx="44">
                  <c:v>148.4384</c:v>
                </c:pt>
                <c:pt idx="45">
                  <c:v>91.023870000000002</c:v>
                </c:pt>
                <c:pt idx="46">
                  <c:v>88.178550000000001</c:v>
                </c:pt>
                <c:pt idx="47">
                  <c:v>157.40350000000001</c:v>
                </c:pt>
                <c:pt idx="48">
                  <c:v>#N/A</c:v>
                </c:pt>
                <c:pt idx="49">
                  <c:v>151.0085</c:v>
                </c:pt>
                <c:pt idx="50">
                  <c:v>128.72130000000001</c:v>
                </c:pt>
                <c:pt idx="51">
                  <c:v>169.06120000000001</c:v>
                </c:pt>
                <c:pt idx="52">
                  <c:v>129.00989999999999</c:v>
                </c:pt>
                <c:pt idx="53">
                  <c:v>145.2841</c:v>
                </c:pt>
                <c:pt idx="54">
                  <c:v>152.5566</c:v>
                </c:pt>
                <c:pt idx="55">
                  <c:v>134.8109</c:v>
                </c:pt>
                <c:pt idx="56">
                  <c:v>128.62520000000001</c:v>
                </c:pt>
                <c:pt idx="57">
                  <c:v>131.99789999999999</c:v>
                </c:pt>
                <c:pt idx="58">
                  <c:v>105.9911</c:v>
                </c:pt>
                <c:pt idx="59">
                  <c:v>134.7722</c:v>
                </c:pt>
                <c:pt idx="60">
                  <c:v>125.0763</c:v>
                </c:pt>
                <c:pt idx="61">
                  <c:v>120.9076</c:v>
                </c:pt>
                <c:pt idx="62">
                  <c:v>140.55179999999999</c:v>
                </c:pt>
                <c:pt idx="63">
                  <c:v>113.16549999999999</c:v>
                </c:pt>
                <c:pt idx="64">
                  <c:v>#N/A</c:v>
                </c:pt>
                <c:pt idx="65">
                  <c:v>133.11109999999999</c:v>
                </c:pt>
                <c:pt idx="66">
                  <c:v>96.308509999999998</c:v>
                </c:pt>
                <c:pt idx="67">
                  <c:v>155.9273</c:v>
                </c:pt>
                <c:pt idx="68">
                  <c:v>#N/A</c:v>
                </c:pt>
                <c:pt idx="69">
                  <c:v>122.101</c:v>
                </c:pt>
                <c:pt idx="70">
                  <c:v>95.033779999999993</c:v>
                </c:pt>
                <c:pt idx="71">
                  <c:v>#N/A</c:v>
                </c:pt>
                <c:pt idx="72">
                  <c:v>93.390050000000002</c:v>
                </c:pt>
                <c:pt idx="73">
                  <c:v>95.799000000000007</c:v>
                </c:pt>
                <c:pt idx="74">
                  <c:v>85.948999999999998</c:v>
                </c:pt>
                <c:pt idx="75">
                  <c:v>99.162980000000005</c:v>
                </c:pt>
                <c:pt idx="76">
                  <c:v>91.169700000000006</c:v>
                </c:pt>
                <c:pt idx="77">
                  <c:v>103.0414</c:v>
                </c:pt>
                <c:pt idx="78">
                  <c:v>109.3947</c:v>
                </c:pt>
                <c:pt idx="79">
                  <c:v>104.376</c:v>
                </c:pt>
                <c:pt idx="80">
                  <c:v>106.2157</c:v>
                </c:pt>
                <c:pt idx="81">
                  <c:v>103.8522</c:v>
                </c:pt>
                <c:pt idx="82">
                  <c:v>100.765</c:v>
                </c:pt>
                <c:pt idx="83">
                  <c:v>102.92610000000001</c:v>
                </c:pt>
                <c:pt idx="84">
                  <c:v>97.995570000000001</c:v>
                </c:pt>
                <c:pt idx="85">
                  <c:v>117.2443</c:v>
                </c:pt>
                <c:pt idx="86">
                  <c:v>101.2916</c:v>
                </c:pt>
                <c:pt idx="87">
                  <c:v>62.793900000000001</c:v>
                </c:pt>
                <c:pt idx="88">
                  <c:v>79.525750000000002</c:v>
                </c:pt>
                <c:pt idx="89">
                  <c:v>91.358900000000006</c:v>
                </c:pt>
                <c:pt idx="90">
                  <c:v>88.744529999999997</c:v>
                </c:pt>
                <c:pt idx="91">
                  <c:v>95.571600000000004</c:v>
                </c:pt>
                <c:pt idx="92">
                  <c:v>#N/A</c:v>
                </c:pt>
                <c:pt idx="93">
                  <c:v>89.864360000000005</c:v>
                </c:pt>
                <c:pt idx="94">
                  <c:v>102.5528</c:v>
                </c:pt>
                <c:pt idx="95">
                  <c:v>100.9776</c:v>
                </c:pt>
                <c:pt idx="96">
                  <c:v>85.040279999999996</c:v>
                </c:pt>
                <c:pt idx="97">
                  <c:v>97.62021</c:v>
                </c:pt>
                <c:pt idx="98">
                  <c:v>71.775220000000004</c:v>
                </c:pt>
                <c:pt idx="99">
                  <c:v>64.230879999999999</c:v>
                </c:pt>
                <c:pt idx="100">
                  <c:v>73.146469999999994</c:v>
                </c:pt>
                <c:pt idx="101">
                  <c:v>74.126909999999995</c:v>
                </c:pt>
                <c:pt idx="102">
                  <c:v>#N/A</c:v>
                </c:pt>
                <c:pt idx="103">
                  <c:v>62.732239999999997</c:v>
                </c:pt>
                <c:pt idx="104">
                  <c:v>64.016779999999997</c:v>
                </c:pt>
                <c:pt idx="105">
                  <c:v>68.671189999999996</c:v>
                </c:pt>
                <c:pt idx="106">
                  <c:v>94.401660000000007</c:v>
                </c:pt>
                <c:pt idx="107">
                  <c:v>94.401660000000007</c:v>
                </c:pt>
                <c:pt idx="108">
                  <c:v>74.02834</c:v>
                </c:pt>
                <c:pt idx="109">
                  <c:v>#N/A</c:v>
                </c:pt>
                <c:pt idx="110">
                  <c:v>70.709819999999993</c:v>
                </c:pt>
                <c:pt idx="111">
                  <c:v>73.400019999999998</c:v>
                </c:pt>
                <c:pt idx="112">
                  <c:v>70.967889999999997</c:v>
                </c:pt>
                <c:pt idx="113">
                  <c:v>90.490679999999998</c:v>
                </c:pt>
                <c:pt idx="114">
                  <c:v>#N/A</c:v>
                </c:pt>
                <c:pt idx="115">
                  <c:v>61.352849999999997</c:v>
                </c:pt>
                <c:pt idx="116">
                  <c:v>76.336870000000005</c:v>
                </c:pt>
                <c:pt idx="117">
                  <c:v>53.522950000000002</c:v>
                </c:pt>
                <c:pt idx="118">
                  <c:v>69.728939999999994</c:v>
                </c:pt>
                <c:pt idx="119">
                  <c:v>64.590900000000005</c:v>
                </c:pt>
                <c:pt idx="120">
                  <c:v>#N/A</c:v>
                </c:pt>
                <c:pt idx="121">
                  <c:v>#N/A</c:v>
                </c:pt>
                <c:pt idx="122">
                  <c:v>68.880300000000005</c:v>
                </c:pt>
                <c:pt idx="123">
                  <c:v>#N/A</c:v>
                </c:pt>
                <c:pt idx="124">
                  <c:v>63.011870000000002</c:v>
                </c:pt>
                <c:pt idx="125">
                  <c:v>61.904220000000002</c:v>
                </c:pt>
                <c:pt idx="126">
                  <c:v>63.228009999999998</c:v>
                </c:pt>
                <c:pt idx="127">
                  <c:v>62.511270000000003</c:v>
                </c:pt>
                <c:pt idx="128">
                  <c:v>63.127049999999997</c:v>
                </c:pt>
                <c:pt idx="129">
                  <c:v>49.833100000000002</c:v>
                </c:pt>
                <c:pt idx="130">
                  <c:v>66.003900000000002</c:v>
                </c:pt>
                <c:pt idx="131">
                  <c:v>67.158060000000006</c:v>
                </c:pt>
                <c:pt idx="132">
                  <c:v>54.930250000000001</c:v>
                </c:pt>
                <c:pt idx="133">
                  <c:v>51.38561</c:v>
                </c:pt>
                <c:pt idx="134">
                  <c:v>61.170900000000003</c:v>
                </c:pt>
                <c:pt idx="135">
                  <c:v>66.104730000000004</c:v>
                </c:pt>
                <c:pt idx="136">
                  <c:v>#N/A</c:v>
                </c:pt>
                <c:pt idx="137">
                  <c:v>#N/A</c:v>
                </c:pt>
                <c:pt idx="138">
                  <c:v>#N/A</c:v>
                </c:pt>
                <c:pt idx="139">
                  <c:v>#N/A</c:v>
                </c:pt>
                <c:pt idx="140">
                  <c:v>#N/A</c:v>
                </c:pt>
                <c:pt idx="141">
                  <c:v>#N/A</c:v>
                </c:pt>
                <c:pt idx="142">
                  <c:v>62.603760000000001</c:v>
                </c:pt>
                <c:pt idx="143">
                  <c:v>67.968680000000006</c:v>
                </c:pt>
                <c:pt idx="144">
                  <c:v>70.864310000000003</c:v>
                </c:pt>
                <c:pt idx="145">
                  <c:v>62.437330000000003</c:v>
                </c:pt>
                <c:pt idx="146">
                  <c:v>62.437330000000003</c:v>
                </c:pt>
                <c:pt idx="147">
                  <c:v>62.437330000000003</c:v>
                </c:pt>
                <c:pt idx="148">
                  <c:v>62.437330000000003</c:v>
                </c:pt>
                <c:pt idx="149">
                  <c:v>54.448970000000003</c:v>
                </c:pt>
                <c:pt idx="150">
                  <c:v>77.220070000000007</c:v>
                </c:pt>
                <c:pt idx="151">
                  <c:v>74.889110000000002</c:v>
                </c:pt>
                <c:pt idx="152">
                  <c:v>74.907759999999996</c:v>
                </c:pt>
                <c:pt idx="153">
                  <c:v>#N/A</c:v>
                </c:pt>
                <c:pt idx="154">
                  <c:v>#N/A</c:v>
                </c:pt>
                <c:pt idx="155">
                  <c:v>#N/A</c:v>
                </c:pt>
                <c:pt idx="156">
                  <c:v>67.245080000000002</c:v>
                </c:pt>
                <c:pt idx="157">
                  <c:v>53.989930000000001</c:v>
                </c:pt>
                <c:pt idx="158">
                  <c:v>67.491600000000005</c:v>
                </c:pt>
                <c:pt idx="159">
                  <c:v>#N/A</c:v>
                </c:pt>
                <c:pt idx="160">
                  <c:v>#N/A</c:v>
                </c:pt>
                <c:pt idx="161">
                  <c:v>#N/A</c:v>
                </c:pt>
                <c:pt idx="162">
                  <c:v>#N/A</c:v>
                </c:pt>
                <c:pt idx="163">
                  <c:v>#N/A</c:v>
                </c:pt>
                <c:pt idx="164">
                  <c:v>#N/A</c:v>
                </c:pt>
                <c:pt idx="165">
                  <c:v>91.995410000000007</c:v>
                </c:pt>
                <c:pt idx="166">
                  <c:v>74.560270000000003</c:v>
                </c:pt>
                <c:pt idx="167">
                  <c:v>51.887770000000003</c:v>
                </c:pt>
                <c:pt idx="168">
                  <c:v>#N/A</c:v>
                </c:pt>
                <c:pt idx="169">
                  <c:v>49.236190000000001</c:v>
                </c:pt>
                <c:pt idx="170">
                  <c:v>68.54889</c:v>
                </c:pt>
                <c:pt idx="171">
                  <c:v>58.198650000000001</c:v>
                </c:pt>
                <c:pt idx="172">
                  <c:v>#N/A</c:v>
                </c:pt>
                <c:pt idx="173">
                  <c:v>#N/A</c:v>
                </c:pt>
                <c:pt idx="174">
                  <c:v>#N/A</c:v>
                </c:pt>
                <c:pt idx="175">
                  <c:v>#N/A</c:v>
                </c:pt>
                <c:pt idx="176">
                  <c:v>#N/A</c:v>
                </c:pt>
                <c:pt idx="177">
                  <c:v>45.997700000000002</c:v>
                </c:pt>
                <c:pt idx="178">
                  <c:v>#N/A</c:v>
                </c:pt>
                <c:pt idx="179">
                  <c:v>48.654330000000002</c:v>
                </c:pt>
                <c:pt idx="180">
                  <c:v>53.325949999999999</c:v>
                </c:pt>
                <c:pt idx="181">
                  <c:v>60.177950000000003</c:v>
                </c:pt>
                <c:pt idx="182">
                  <c:v>#N/A</c:v>
                </c:pt>
                <c:pt idx="183">
                  <c:v>#N/A</c:v>
                </c:pt>
                <c:pt idx="184">
                  <c:v>#N/A</c:v>
                </c:pt>
                <c:pt idx="185">
                  <c:v>#N/A</c:v>
                </c:pt>
                <c:pt idx="186">
                  <c:v>57.187089999999998</c:v>
                </c:pt>
                <c:pt idx="187">
                  <c:v>53.111919999999998</c:v>
                </c:pt>
                <c:pt idx="188">
                  <c:v>53.541139999999999</c:v>
                </c:pt>
                <c:pt idx="189">
                  <c:v>#N/A</c:v>
                </c:pt>
                <c:pt idx="190">
                  <c:v>49.236559999999997</c:v>
                </c:pt>
                <c:pt idx="191">
                  <c:v>45.078150000000001</c:v>
                </c:pt>
                <c:pt idx="192">
                  <c:v>54.987250000000003</c:v>
                </c:pt>
                <c:pt idx="193">
                  <c:v>55.21443</c:v>
                </c:pt>
                <c:pt idx="194">
                  <c:v>81.101650000000006</c:v>
                </c:pt>
                <c:pt idx="195">
                  <c:v>#N/A</c:v>
                </c:pt>
                <c:pt idx="196">
                  <c:v>#N/A</c:v>
                </c:pt>
                <c:pt idx="197">
                  <c:v>45.192520000000002</c:v>
                </c:pt>
                <c:pt idx="198">
                  <c:v>21.357130000000002</c:v>
                </c:pt>
                <c:pt idx="199">
                  <c:v>21.357130000000002</c:v>
                </c:pt>
                <c:pt idx="200">
                  <c:v>#N/A</c:v>
                </c:pt>
                <c:pt idx="201">
                  <c:v>#N/A</c:v>
                </c:pt>
                <c:pt idx="202">
                  <c:v>#N/A</c:v>
                </c:pt>
                <c:pt idx="203">
                  <c:v>53.747320000000002</c:v>
                </c:pt>
                <c:pt idx="204">
                  <c:v>46.387120000000003</c:v>
                </c:pt>
                <c:pt idx="205">
                  <c:v>42.158630000000002</c:v>
                </c:pt>
                <c:pt idx="206">
                  <c:v>47.203949999999999</c:v>
                </c:pt>
                <c:pt idx="207">
                  <c:v>56.487180000000002</c:v>
                </c:pt>
                <c:pt idx="208">
                  <c:v>48.897559999999999</c:v>
                </c:pt>
                <c:pt idx="209">
                  <c:v>#N/A</c:v>
                </c:pt>
                <c:pt idx="210">
                  <c:v>#N/A</c:v>
                </c:pt>
                <c:pt idx="211">
                  <c:v>48.423349999999999</c:v>
                </c:pt>
                <c:pt idx="212">
                  <c:v>50.99906</c:v>
                </c:pt>
                <c:pt idx="213">
                  <c:v>44.224980000000002</c:v>
                </c:pt>
                <c:pt idx="214">
                  <c:v>72.895920000000004</c:v>
                </c:pt>
                <c:pt idx="215">
                  <c:v>57.433239999999998</c:v>
                </c:pt>
                <c:pt idx="216">
                  <c:v>57.416200000000003</c:v>
                </c:pt>
                <c:pt idx="217">
                  <c:v>57.509059999999998</c:v>
                </c:pt>
                <c:pt idx="218">
                  <c:v>55.477260000000001</c:v>
                </c:pt>
                <c:pt idx="219">
                  <c:v>30.694579999999998</c:v>
                </c:pt>
                <c:pt idx="220">
                  <c:v>#N/A</c:v>
                </c:pt>
                <c:pt idx="221">
                  <c:v>#N/A</c:v>
                </c:pt>
                <c:pt idx="222">
                  <c:v>37.610349999999997</c:v>
                </c:pt>
                <c:pt idx="223">
                  <c:v>34.00421</c:v>
                </c:pt>
                <c:pt idx="224">
                  <c:v>45.011069999999997</c:v>
                </c:pt>
                <c:pt idx="225">
                  <c:v>48.451740000000001</c:v>
                </c:pt>
                <c:pt idx="226">
                  <c:v>#N/A</c:v>
                </c:pt>
                <c:pt idx="227">
                  <c:v>#N/A</c:v>
                </c:pt>
                <c:pt idx="228">
                  <c:v>45.602960000000003</c:v>
                </c:pt>
                <c:pt idx="229">
                  <c:v>#N/A</c:v>
                </c:pt>
                <c:pt idx="230">
                  <c:v>#N/A</c:v>
                </c:pt>
                <c:pt idx="231">
                  <c:v>39.110019999999999</c:v>
                </c:pt>
                <c:pt idx="232">
                  <c:v>39.110019999999999</c:v>
                </c:pt>
                <c:pt idx="233">
                  <c:v>39.110019999999999</c:v>
                </c:pt>
                <c:pt idx="234">
                  <c:v>39.110019999999999</c:v>
                </c:pt>
                <c:pt idx="235">
                  <c:v>41.828409999999998</c:v>
                </c:pt>
                <c:pt idx="236">
                  <c:v>#N/A</c:v>
                </c:pt>
                <c:pt idx="237">
                  <c:v>36.648870000000002</c:v>
                </c:pt>
                <c:pt idx="238">
                  <c:v>30.88062</c:v>
                </c:pt>
                <c:pt idx="239">
                  <c:v>44.076529999999998</c:v>
                </c:pt>
                <c:pt idx="240">
                  <c:v>34.467849999999999</c:v>
                </c:pt>
                <c:pt idx="241">
                  <c:v>#N/A</c:v>
                </c:pt>
                <c:pt idx="242">
                  <c:v>#N/A</c:v>
                </c:pt>
                <c:pt idx="243">
                  <c:v>#N/A</c:v>
                </c:pt>
                <c:pt idx="244">
                  <c:v>#N/A</c:v>
                </c:pt>
                <c:pt idx="245">
                  <c:v>#N/A</c:v>
                </c:pt>
                <c:pt idx="246">
                  <c:v>#N/A</c:v>
                </c:pt>
                <c:pt idx="247">
                  <c:v>#N/A</c:v>
                </c:pt>
                <c:pt idx="248">
                  <c:v>42.55415</c:v>
                </c:pt>
                <c:pt idx="249">
                  <c:v>#N/A</c:v>
                </c:pt>
                <c:pt idx="250">
                  <c:v>34.909140000000001</c:v>
                </c:pt>
                <c:pt idx="251">
                  <c:v>#N/A</c:v>
                </c:pt>
                <c:pt idx="252">
                  <c:v>57.276760000000003</c:v>
                </c:pt>
                <c:pt idx="253">
                  <c:v>#N/A</c:v>
                </c:pt>
                <c:pt idx="254">
                  <c:v>22.986319999999999</c:v>
                </c:pt>
                <c:pt idx="255">
                  <c:v>#N/A</c:v>
                </c:pt>
                <c:pt idx="256">
                  <c:v>#N/A</c:v>
                </c:pt>
                <c:pt idx="257">
                  <c:v>#N/A</c:v>
                </c:pt>
                <c:pt idx="258">
                  <c:v>#N/A</c:v>
                </c:pt>
                <c:pt idx="259">
                  <c:v>#N/A</c:v>
                </c:pt>
                <c:pt idx="260">
                  <c:v>#N/A</c:v>
                </c:pt>
                <c:pt idx="261">
                  <c:v>#N/A</c:v>
                </c:pt>
                <c:pt idx="262">
                  <c:v>#N/A</c:v>
                </c:pt>
                <c:pt idx="263">
                  <c:v>32.104810000000001</c:v>
                </c:pt>
                <c:pt idx="264">
                  <c:v>#N/A</c:v>
                </c:pt>
                <c:pt idx="265">
                  <c:v>#N/A</c:v>
                </c:pt>
                <c:pt idx="266">
                  <c:v>#N/A</c:v>
                </c:pt>
                <c:pt idx="267">
                  <c:v>#N/A</c:v>
                </c:pt>
                <c:pt idx="268">
                  <c:v>#N/A</c:v>
                </c:pt>
                <c:pt idx="269">
                  <c:v>#N/A</c:v>
                </c:pt>
                <c:pt idx="270">
                  <c:v>28.83352</c:v>
                </c:pt>
                <c:pt idx="271">
                  <c:v>#N/A</c:v>
                </c:pt>
                <c:pt idx="272">
                  <c:v>#N/A</c:v>
                </c:pt>
                <c:pt idx="273">
                  <c:v>52.438339999999997</c:v>
                </c:pt>
                <c:pt idx="274">
                  <c:v>29.870380000000001</c:v>
                </c:pt>
                <c:pt idx="275">
                  <c:v>35.306910000000002</c:v>
                </c:pt>
                <c:pt idx="276">
                  <c:v>35.306910000000002</c:v>
                </c:pt>
                <c:pt idx="277">
                  <c:v>35.306910000000002</c:v>
                </c:pt>
                <c:pt idx="278">
                  <c:v>31.777660000000001</c:v>
                </c:pt>
                <c:pt idx="279">
                  <c:v>30.63053</c:v>
                </c:pt>
                <c:pt idx="280">
                  <c:v>30.075569999999999</c:v>
                </c:pt>
                <c:pt idx="281">
                  <c:v>29.316269999999999</c:v>
                </c:pt>
                <c:pt idx="282">
                  <c:v>29.316269999999999</c:v>
                </c:pt>
                <c:pt idx="283">
                  <c:v>32.54609</c:v>
                </c:pt>
                <c:pt idx="284">
                  <c:v>32.149470000000001</c:v>
                </c:pt>
                <c:pt idx="285">
                  <c:v>#N/A</c:v>
                </c:pt>
                <c:pt idx="286">
                  <c:v>#N/A</c:v>
                </c:pt>
                <c:pt idx="287">
                  <c:v>32.149470000000001</c:v>
                </c:pt>
                <c:pt idx="288">
                  <c:v>20.75751</c:v>
                </c:pt>
                <c:pt idx="289">
                  <c:v>#N/A</c:v>
                </c:pt>
                <c:pt idx="290">
                  <c:v>#N/A</c:v>
                </c:pt>
                <c:pt idx="291">
                  <c:v>#N/A</c:v>
                </c:pt>
                <c:pt idx="292">
                  <c:v>25.047270000000001</c:v>
                </c:pt>
                <c:pt idx="293">
                  <c:v>29.97786</c:v>
                </c:pt>
                <c:pt idx="294">
                  <c:v>25.932659999999998</c:v>
                </c:pt>
                <c:pt idx="295">
                  <c:v>#N/A</c:v>
                </c:pt>
                <c:pt idx="296">
                  <c:v>#N/A</c:v>
                </c:pt>
                <c:pt idx="297">
                  <c:v>#N/A</c:v>
                </c:pt>
                <c:pt idx="298">
                  <c:v>#N/A</c:v>
                </c:pt>
                <c:pt idx="299">
                  <c:v>49.228679999999997</c:v>
                </c:pt>
                <c:pt idx="300">
                  <c:v>#N/A</c:v>
                </c:pt>
                <c:pt idx="301">
                  <c:v>#N/A</c:v>
                </c:pt>
                <c:pt idx="302">
                  <c:v>#N/A</c:v>
                </c:pt>
                <c:pt idx="303">
                  <c:v>#N/A</c:v>
                </c:pt>
                <c:pt idx="304">
                  <c:v>#N/A</c:v>
                </c:pt>
                <c:pt idx="305">
                  <c:v>#N/A</c:v>
                </c:pt>
                <c:pt idx="306">
                  <c:v>#N/A</c:v>
                </c:pt>
                <c:pt idx="307">
                  <c:v>#N/A</c:v>
                </c:pt>
                <c:pt idx="308">
                  <c:v>#N/A</c:v>
                </c:pt>
                <c:pt idx="309">
                  <c:v>#N/A</c:v>
                </c:pt>
                <c:pt idx="310">
                  <c:v>#N/A</c:v>
                </c:pt>
                <c:pt idx="311">
                  <c:v>32.596730000000001</c:v>
                </c:pt>
                <c:pt idx="312">
                  <c:v>#N/A</c:v>
                </c:pt>
                <c:pt idx="313">
                  <c:v>#N/A</c:v>
                </c:pt>
                <c:pt idx="314">
                  <c:v>19.399709999999999</c:v>
                </c:pt>
                <c:pt idx="315">
                  <c:v>23.273990000000001</c:v>
                </c:pt>
                <c:pt idx="316">
                  <c:v>25.630369999999999</c:v>
                </c:pt>
                <c:pt idx="317">
                  <c:v>22.13984</c:v>
                </c:pt>
                <c:pt idx="318">
                  <c:v>22.148199999999999</c:v>
                </c:pt>
                <c:pt idx="319">
                  <c:v>25.030560000000001</c:v>
                </c:pt>
                <c:pt idx="320">
                  <c:v>#N/A</c:v>
                </c:pt>
                <c:pt idx="321">
                  <c:v>#N/A</c:v>
                </c:pt>
                <c:pt idx="322">
                  <c:v>22.750769999999999</c:v>
                </c:pt>
                <c:pt idx="323">
                  <c:v>26.3231</c:v>
                </c:pt>
                <c:pt idx="324">
                  <c:v>23.008209999999998</c:v>
                </c:pt>
                <c:pt idx="325">
                  <c:v>20.708379999999998</c:v>
                </c:pt>
                <c:pt idx="326">
                  <c:v>24.472760000000001</c:v>
                </c:pt>
                <c:pt idx="327">
                  <c:v>22.354759999999999</c:v>
                </c:pt>
                <c:pt idx="328">
                  <c:v>23.170950000000001</c:v>
                </c:pt>
                <c:pt idx="329">
                  <c:v>#N/A</c:v>
                </c:pt>
                <c:pt idx="330">
                  <c:v>23.83005</c:v>
                </c:pt>
                <c:pt idx="331">
                  <c:v>#N/A</c:v>
                </c:pt>
                <c:pt idx="332">
                  <c:v>#N/A</c:v>
                </c:pt>
                <c:pt idx="333">
                  <c:v>#N/A</c:v>
                </c:pt>
                <c:pt idx="334">
                  <c:v>20.797830000000001</c:v>
                </c:pt>
                <c:pt idx="335">
                  <c:v>29.512319999999999</c:v>
                </c:pt>
                <c:pt idx="336">
                  <c:v>#N/A</c:v>
                </c:pt>
                <c:pt idx="337">
                  <c:v>#N/A</c:v>
                </c:pt>
                <c:pt idx="338">
                  <c:v>26.657139999999998</c:v>
                </c:pt>
                <c:pt idx="339">
                  <c:v>26.657139999999998</c:v>
                </c:pt>
                <c:pt idx="340">
                  <c:v>#N/A</c:v>
                </c:pt>
                <c:pt idx="341">
                  <c:v>#N/A</c:v>
                </c:pt>
                <c:pt idx="342">
                  <c:v>29.311430000000001</c:v>
                </c:pt>
                <c:pt idx="343">
                  <c:v>20.999919999999999</c:v>
                </c:pt>
                <c:pt idx="344">
                  <c:v>#N/A</c:v>
                </c:pt>
                <c:pt idx="345">
                  <c:v>22.706330000000001</c:v>
                </c:pt>
                <c:pt idx="346">
                  <c:v>#N/A</c:v>
                </c:pt>
                <c:pt idx="347">
                  <c:v>#N/A</c:v>
                </c:pt>
                <c:pt idx="348">
                  <c:v>#N/A</c:v>
                </c:pt>
                <c:pt idx="349">
                  <c:v>#N/A</c:v>
                </c:pt>
                <c:pt idx="350">
                  <c:v>38.587040000000002</c:v>
                </c:pt>
                <c:pt idx="351">
                  <c:v>25.764710000000001</c:v>
                </c:pt>
                <c:pt idx="352">
                  <c:v>#N/A</c:v>
                </c:pt>
                <c:pt idx="353">
                  <c:v>#N/A</c:v>
                </c:pt>
                <c:pt idx="354">
                  <c:v>#N/A</c:v>
                </c:pt>
                <c:pt idx="355">
                  <c:v>#N/A</c:v>
                </c:pt>
                <c:pt idx="356">
                  <c:v>#N/A</c:v>
                </c:pt>
                <c:pt idx="357">
                  <c:v>31.81371</c:v>
                </c:pt>
                <c:pt idx="358">
                  <c:v>26.542529999999999</c:v>
                </c:pt>
                <c:pt idx="359">
                  <c:v>#N/A</c:v>
                </c:pt>
                <c:pt idx="360">
                  <c:v>27.969010000000001</c:v>
                </c:pt>
                <c:pt idx="361">
                  <c:v>20.970379999999999</c:v>
                </c:pt>
                <c:pt idx="362">
                  <c:v>#N/A</c:v>
                </c:pt>
                <c:pt idx="363">
                  <c:v>#N/A</c:v>
                </c:pt>
                <c:pt idx="364">
                  <c:v>27.702950000000001</c:v>
                </c:pt>
                <c:pt idx="365">
                  <c:v>20.360659999999999</c:v>
                </c:pt>
                <c:pt idx="366">
                  <c:v>22.561630000000001</c:v>
                </c:pt>
                <c:pt idx="367">
                  <c:v>#N/A</c:v>
                </c:pt>
                <c:pt idx="368">
                  <c:v>#N/A</c:v>
                </c:pt>
                <c:pt idx="369">
                  <c:v>19.55545</c:v>
                </c:pt>
                <c:pt idx="370">
                  <c:v>17.173200000000001</c:v>
                </c:pt>
                <c:pt idx="371">
                  <c:v>15.864739999999999</c:v>
                </c:pt>
                <c:pt idx="372">
                  <c:v>23.1435</c:v>
                </c:pt>
                <c:pt idx="373">
                  <c:v>15.905469999999999</c:v>
                </c:pt>
                <c:pt idx="374">
                  <c:v>24.370729999999998</c:v>
                </c:pt>
                <c:pt idx="375">
                  <c:v>#N/A</c:v>
                </c:pt>
                <c:pt idx="376">
                  <c:v>26.774889999999999</c:v>
                </c:pt>
                <c:pt idx="377">
                  <c:v>#N/A</c:v>
                </c:pt>
                <c:pt idx="378">
                  <c:v>27.415559999999999</c:v>
                </c:pt>
                <c:pt idx="379">
                  <c:v>20.83257</c:v>
                </c:pt>
                <c:pt idx="380">
                  <c:v>19.55545</c:v>
                </c:pt>
                <c:pt idx="381">
                  <c:v>#N/A</c:v>
                </c:pt>
                <c:pt idx="382">
                  <c:v>16.999110000000002</c:v>
                </c:pt>
                <c:pt idx="383">
                  <c:v>#N/A</c:v>
                </c:pt>
                <c:pt idx="384">
                  <c:v>#N/A</c:v>
                </c:pt>
                <c:pt idx="385">
                  <c:v>#N/A</c:v>
                </c:pt>
                <c:pt idx="386">
                  <c:v>#N/A</c:v>
                </c:pt>
                <c:pt idx="387">
                  <c:v>#N/A</c:v>
                </c:pt>
                <c:pt idx="388">
                  <c:v>#N/A</c:v>
                </c:pt>
                <c:pt idx="389">
                  <c:v>12.751329999999999</c:v>
                </c:pt>
                <c:pt idx="390">
                  <c:v>17.855270000000001</c:v>
                </c:pt>
                <c:pt idx="391">
                  <c:v>#N/A</c:v>
                </c:pt>
                <c:pt idx="392">
                  <c:v>#N/A</c:v>
                </c:pt>
                <c:pt idx="393">
                  <c:v>24.06906</c:v>
                </c:pt>
                <c:pt idx="394">
                  <c:v>18.307230000000001</c:v>
                </c:pt>
                <c:pt idx="395">
                  <c:v>18.307230000000001</c:v>
                </c:pt>
                <c:pt idx="396">
                  <c:v>#N/A</c:v>
                </c:pt>
                <c:pt idx="397">
                  <c:v>#N/A</c:v>
                </c:pt>
                <c:pt idx="398">
                  <c:v>24.994399999999999</c:v>
                </c:pt>
                <c:pt idx="399">
                  <c:v>21.551639999999999</c:v>
                </c:pt>
                <c:pt idx="400">
                  <c:v>38.381590000000003</c:v>
                </c:pt>
                <c:pt idx="401">
                  <c:v>24.066849999999999</c:v>
                </c:pt>
                <c:pt idx="402">
                  <c:v>23.45232</c:v>
                </c:pt>
                <c:pt idx="403">
                  <c:v>#N/A</c:v>
                </c:pt>
                <c:pt idx="404">
                  <c:v>#N/A</c:v>
                </c:pt>
                <c:pt idx="405">
                  <c:v>24.898800000000001</c:v>
                </c:pt>
                <c:pt idx="406">
                  <c:v>#N/A</c:v>
                </c:pt>
                <c:pt idx="407">
                  <c:v>26.919360000000001</c:v>
                </c:pt>
                <c:pt idx="408">
                  <c:v>#N/A</c:v>
                </c:pt>
                <c:pt idx="409">
                  <c:v>31.904810000000001</c:v>
                </c:pt>
                <c:pt idx="410">
                  <c:v>24.614879999999999</c:v>
                </c:pt>
                <c:pt idx="411">
                  <c:v>25.52008</c:v>
                </c:pt>
                <c:pt idx="412">
                  <c:v>25.51211</c:v>
                </c:pt>
                <c:pt idx="413">
                  <c:v>#N/A</c:v>
                </c:pt>
                <c:pt idx="414">
                  <c:v>#N/A</c:v>
                </c:pt>
                <c:pt idx="415">
                  <c:v>19.09355</c:v>
                </c:pt>
                <c:pt idx="416">
                  <c:v>#N/A</c:v>
                </c:pt>
                <c:pt idx="417">
                  <c:v>20.147040000000001</c:v>
                </c:pt>
                <c:pt idx="418">
                  <c:v>23.503240000000002</c:v>
                </c:pt>
                <c:pt idx="419">
                  <c:v>22.339749999999999</c:v>
                </c:pt>
                <c:pt idx="420">
                  <c:v>#N/A</c:v>
                </c:pt>
                <c:pt idx="421">
                  <c:v>#N/A</c:v>
                </c:pt>
                <c:pt idx="422">
                  <c:v>#N/A</c:v>
                </c:pt>
                <c:pt idx="423">
                  <c:v>25.712109999999999</c:v>
                </c:pt>
                <c:pt idx="424">
                  <c:v>#N/A</c:v>
                </c:pt>
                <c:pt idx="425">
                  <c:v>#N/A</c:v>
                </c:pt>
                <c:pt idx="426">
                  <c:v>#N/A</c:v>
                </c:pt>
                <c:pt idx="427">
                  <c:v>#N/A</c:v>
                </c:pt>
                <c:pt idx="428">
                  <c:v>#N/A</c:v>
                </c:pt>
                <c:pt idx="429">
                  <c:v>#N/A</c:v>
                </c:pt>
                <c:pt idx="430">
                  <c:v>#N/A</c:v>
                </c:pt>
                <c:pt idx="431">
                  <c:v>19.283339999999999</c:v>
                </c:pt>
                <c:pt idx="432">
                  <c:v>24.237300000000001</c:v>
                </c:pt>
                <c:pt idx="433">
                  <c:v>25.319769999999998</c:v>
                </c:pt>
                <c:pt idx="434">
                  <c:v>23.270820000000001</c:v>
                </c:pt>
                <c:pt idx="435">
                  <c:v>22.385929999999998</c:v>
                </c:pt>
                <c:pt idx="436">
                  <c:v>#N/A</c:v>
                </c:pt>
                <c:pt idx="437">
                  <c:v>22.559750000000001</c:v>
                </c:pt>
                <c:pt idx="438">
                  <c:v>#N/A</c:v>
                </c:pt>
                <c:pt idx="439">
                  <c:v>#N/A</c:v>
                </c:pt>
                <c:pt idx="440">
                  <c:v>18.321079999999998</c:v>
                </c:pt>
                <c:pt idx="441">
                  <c:v>23.341139999999999</c:v>
                </c:pt>
                <c:pt idx="442">
                  <c:v>27.455310000000001</c:v>
                </c:pt>
                <c:pt idx="443">
                  <c:v>26.33605</c:v>
                </c:pt>
                <c:pt idx="444">
                  <c:v>18.130469999999999</c:v>
                </c:pt>
                <c:pt idx="445">
                  <c:v>62.054310000000001</c:v>
                </c:pt>
                <c:pt idx="446">
                  <c:v>#N/A</c:v>
                </c:pt>
                <c:pt idx="447">
                  <c:v>34.821010000000001</c:v>
                </c:pt>
                <c:pt idx="448">
                  <c:v>27.563179999999999</c:v>
                </c:pt>
                <c:pt idx="449">
                  <c:v>#N/A</c:v>
                </c:pt>
                <c:pt idx="450">
                  <c:v>22.230219999999999</c:v>
                </c:pt>
                <c:pt idx="451">
                  <c:v>17.185649999999999</c:v>
                </c:pt>
                <c:pt idx="452">
                  <c:v>16.744689999999999</c:v>
                </c:pt>
                <c:pt idx="453">
                  <c:v>17.247209999999999</c:v>
                </c:pt>
                <c:pt idx="454">
                  <c:v>21.648589999999999</c:v>
                </c:pt>
                <c:pt idx="455">
                  <c:v>#N/A</c:v>
                </c:pt>
                <c:pt idx="456">
                  <c:v>19.675509999999999</c:v>
                </c:pt>
                <c:pt idx="457">
                  <c:v>12.39798</c:v>
                </c:pt>
                <c:pt idx="458">
                  <c:v>15.928369999999999</c:v>
                </c:pt>
                <c:pt idx="459">
                  <c:v>29.64039</c:v>
                </c:pt>
                <c:pt idx="460">
                  <c:v>#N/A</c:v>
                </c:pt>
                <c:pt idx="461">
                  <c:v>#N/A</c:v>
                </c:pt>
                <c:pt idx="462">
                  <c:v>22.474319999999999</c:v>
                </c:pt>
                <c:pt idx="463">
                  <c:v>19.48704</c:v>
                </c:pt>
                <c:pt idx="464">
                  <c:v>20.615580000000001</c:v>
                </c:pt>
                <c:pt idx="465">
                  <c:v>18.31804</c:v>
                </c:pt>
                <c:pt idx="466">
                  <c:v>18.089300000000001</c:v>
                </c:pt>
                <c:pt idx="467">
                  <c:v>25.393380000000001</c:v>
                </c:pt>
                <c:pt idx="468">
                  <c:v>19.765170000000001</c:v>
                </c:pt>
                <c:pt idx="469">
                  <c:v>#N/A</c:v>
                </c:pt>
                <c:pt idx="470">
                  <c:v>#N/A</c:v>
                </c:pt>
                <c:pt idx="471">
                  <c:v>#N/A</c:v>
                </c:pt>
                <c:pt idx="472">
                  <c:v>#N/A</c:v>
                </c:pt>
                <c:pt idx="473">
                  <c:v>24.44453</c:v>
                </c:pt>
                <c:pt idx="474">
                  <c:v>25.534700000000001</c:v>
                </c:pt>
                <c:pt idx="475">
                  <c:v>#N/A</c:v>
                </c:pt>
                <c:pt idx="476">
                  <c:v>36.371569999999998</c:v>
                </c:pt>
                <c:pt idx="477">
                  <c:v>#N/A</c:v>
                </c:pt>
                <c:pt idx="478">
                  <c:v>27.32742</c:v>
                </c:pt>
                <c:pt idx="479">
                  <c:v>32.404870000000003</c:v>
                </c:pt>
                <c:pt idx="480">
                  <c:v>33.285969999999999</c:v>
                </c:pt>
                <c:pt idx="481">
                  <c:v>#N/A</c:v>
                </c:pt>
                <c:pt idx="482">
                  <c:v>32.787059999999997</c:v>
                </c:pt>
                <c:pt idx="483">
                  <c:v>37.966000000000001</c:v>
                </c:pt>
                <c:pt idx="484">
                  <c:v>23.859259999999999</c:v>
                </c:pt>
                <c:pt idx="485">
                  <c:v>23.957239999999999</c:v>
                </c:pt>
                <c:pt idx="486">
                  <c:v>#N/A</c:v>
                </c:pt>
                <c:pt idx="487">
                  <c:v>27.78877</c:v>
                </c:pt>
                <c:pt idx="488">
                  <c:v>30.328749999999999</c:v>
                </c:pt>
                <c:pt idx="489">
                  <c:v>#N/A</c:v>
                </c:pt>
                <c:pt idx="490">
                  <c:v>#N/A</c:v>
                </c:pt>
                <c:pt idx="491">
                  <c:v>#N/A</c:v>
                </c:pt>
                <c:pt idx="492">
                  <c:v>#N/A</c:v>
                </c:pt>
                <c:pt idx="493">
                  <c:v>#N/A</c:v>
                </c:pt>
                <c:pt idx="494">
                  <c:v>21.447320000000001</c:v>
                </c:pt>
                <c:pt idx="495">
                  <c:v>19.747610000000002</c:v>
                </c:pt>
                <c:pt idx="496">
                  <c:v>#N/A</c:v>
                </c:pt>
                <c:pt idx="497">
                  <c:v>#N/A</c:v>
                </c:pt>
                <c:pt idx="498">
                  <c:v>22.52102</c:v>
                </c:pt>
                <c:pt idx="499">
                  <c:v>#N/A</c:v>
                </c:pt>
                <c:pt idx="500">
                  <c:v>28.670529999999999</c:v>
                </c:pt>
                <c:pt idx="501">
                  <c:v>36.432499999999997</c:v>
                </c:pt>
                <c:pt idx="502">
                  <c:v>#N/A</c:v>
                </c:pt>
                <c:pt idx="503">
                  <c:v>26.716069999999998</c:v>
                </c:pt>
                <c:pt idx="504">
                  <c:v>23.99006</c:v>
                </c:pt>
                <c:pt idx="505">
                  <c:v>#N/A</c:v>
                </c:pt>
                <c:pt idx="506">
                  <c:v>#N/A</c:v>
                </c:pt>
                <c:pt idx="507">
                  <c:v>#N/A</c:v>
                </c:pt>
                <c:pt idx="508">
                  <c:v>#N/A</c:v>
                </c:pt>
                <c:pt idx="509">
                  <c:v>#N/A</c:v>
                </c:pt>
                <c:pt idx="510">
                  <c:v>#N/A</c:v>
                </c:pt>
                <c:pt idx="511">
                  <c:v>#N/A</c:v>
                </c:pt>
                <c:pt idx="512">
                  <c:v>#N/A</c:v>
                </c:pt>
                <c:pt idx="513">
                  <c:v>#N/A</c:v>
                </c:pt>
                <c:pt idx="514">
                  <c:v>#N/A</c:v>
                </c:pt>
                <c:pt idx="515">
                  <c:v>26.833200000000001</c:v>
                </c:pt>
                <c:pt idx="516">
                  <c:v>#N/A</c:v>
                </c:pt>
                <c:pt idx="517">
                  <c:v>28.929919999999999</c:v>
                </c:pt>
                <c:pt idx="518">
                  <c:v>35.910550000000001</c:v>
                </c:pt>
                <c:pt idx="519">
                  <c:v>#N/A</c:v>
                </c:pt>
                <c:pt idx="520">
                  <c:v>25.593640000000001</c:v>
                </c:pt>
                <c:pt idx="521">
                  <c:v>25.867329999999999</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45.026600000000002</c:v>
                </c:pt>
                <c:pt idx="542">
                  <c:v>#N/A</c:v>
                </c:pt>
                <c:pt idx="543">
                  <c:v>28.21414</c:v>
                </c:pt>
                <c:pt idx="544">
                  <c:v>29.511980000000001</c:v>
                </c:pt>
                <c:pt idx="545">
                  <c:v>30.601890000000001</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1-3961-44A1-9D85-29E5C9F173E8}"/>
            </c:ext>
          </c:extLst>
        </c:ser>
        <c:ser>
          <c:idx val="3"/>
          <c:order val="2"/>
          <c:tx>
            <c:v> Central</c:v>
          </c:tx>
          <c:spPr>
            <a:solidFill>
              <a:srgbClr val="D7E4BD"/>
            </a:solidFill>
            <a:ln w="6350">
              <a:solidFill>
                <a:schemeClr val="accent3">
                  <a:lumMod val="75000"/>
                </a:schemeClr>
              </a:solidFill>
              <a:prstDash val="solid"/>
            </a:ln>
          </c:spPr>
          <c:invertIfNegative val="1"/>
          <c:dPt>
            <c:idx val="205"/>
            <c:invertIfNegative val="1"/>
            <c:bubble3D val="0"/>
            <c:spPr>
              <a:solidFill>
                <a:schemeClr val="accent3">
                  <a:lumMod val="40000"/>
                  <a:lumOff val="60000"/>
                </a:schemeClr>
              </a:solidFill>
              <a:ln w="6350">
                <a:solidFill>
                  <a:schemeClr val="accent3">
                    <a:lumMod val="75000"/>
                  </a:schemeClr>
                </a:solidFill>
                <a:prstDash val="solid"/>
              </a:ln>
            </c:spPr>
            <c:extLst>
              <c:ext xmlns:c16="http://schemas.microsoft.com/office/drawing/2014/chart" uri="{C3380CC4-5D6E-409C-BE32-E72D297353CC}">
                <c16:uniqueId val="{00000003-3961-44A1-9D85-29E5C9F173E8}"/>
              </c:ext>
            </c:extLst>
          </c:dPt>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only)'!$Q$26:$Q$623</c:f>
              <c:numCache>
                <c:formatCode>0.00</c:formatCode>
                <c:ptCount val="598"/>
                <c:pt idx="0">
                  <c:v>#N/A</c:v>
                </c:pt>
                <c:pt idx="1">
                  <c:v>#N/A</c:v>
                </c:pt>
                <c:pt idx="2">
                  <c:v>#N/A</c:v>
                </c:pt>
                <c:pt idx="3">
                  <c:v>#N/A</c:v>
                </c:pt>
                <c:pt idx="4">
                  <c:v>#N/A</c:v>
                </c:pt>
                <c:pt idx="5">
                  <c:v>#N/A</c:v>
                </c:pt>
                <c:pt idx="6">
                  <c:v>180.65459999999999</c:v>
                </c:pt>
                <c:pt idx="7">
                  <c:v>#N/A</c:v>
                </c:pt>
                <c:pt idx="8">
                  <c:v>#N/A</c:v>
                </c:pt>
                <c:pt idx="9">
                  <c:v>#N/A</c:v>
                </c:pt>
                <c:pt idx="10">
                  <c:v>#N/A</c:v>
                </c:pt>
                <c:pt idx="11">
                  <c:v>227.1969</c:v>
                </c:pt>
                <c:pt idx="12">
                  <c:v>#N/A</c:v>
                </c:pt>
                <c:pt idx="13">
                  <c:v>#N/A</c:v>
                </c:pt>
                <c:pt idx="14">
                  <c:v>#N/A</c:v>
                </c:pt>
                <c:pt idx="15">
                  <c:v>#N/A</c:v>
                </c:pt>
                <c:pt idx="16">
                  <c:v>#N/A</c:v>
                </c:pt>
                <c:pt idx="17">
                  <c:v>150.83369999999999</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113.42189999999999</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#N/A</c:v>
                </c:pt>
                <c:pt idx="115">
                  <c:v>#N/A</c:v>
                </c:pt>
                <c:pt idx="116">
                  <c:v>#N/A</c:v>
                </c:pt>
                <c:pt idx="117">
                  <c:v>#N/A</c:v>
                </c:pt>
                <c:pt idx="118">
                  <c:v>#N/A</c:v>
                </c:pt>
                <c:pt idx="119">
                  <c:v>#N/A</c:v>
                </c:pt>
                <c:pt idx="120">
                  <c:v>#N/A</c:v>
                </c:pt>
                <c:pt idx="121">
                  <c:v>48.173720000000003</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72.920910000000006</c:v>
                </c:pt>
                <c:pt idx="154">
                  <c:v>#N/A</c:v>
                </c:pt>
                <c:pt idx="155">
                  <c:v>#N/A</c:v>
                </c:pt>
                <c:pt idx="156">
                  <c:v>#N/A</c:v>
                </c:pt>
                <c:pt idx="157">
                  <c:v>#N/A</c:v>
                </c:pt>
                <c:pt idx="158">
                  <c:v>#N/A</c:v>
                </c:pt>
                <c:pt idx="159">
                  <c:v>#N/A</c:v>
                </c:pt>
                <c:pt idx="160">
                  <c:v>#N/A</c:v>
                </c:pt>
                <c:pt idx="161">
                  <c:v>45.934640000000002</c:v>
                </c:pt>
                <c:pt idx="162">
                  <c:v>68.417199999999994</c:v>
                </c:pt>
                <c:pt idx="163">
                  <c:v>41.114550000000001</c:v>
                </c:pt>
                <c:pt idx="164">
                  <c:v>41.637439999999998</c:v>
                </c:pt>
                <c:pt idx="165">
                  <c:v>#N/A</c:v>
                </c:pt>
                <c:pt idx="166">
                  <c:v>#N/A</c:v>
                </c:pt>
                <c:pt idx="167">
                  <c:v>#N/A</c:v>
                </c:pt>
                <c:pt idx="168">
                  <c:v>51.577579999999998</c:v>
                </c:pt>
                <c:pt idx="169">
                  <c:v>#N/A</c:v>
                </c:pt>
                <c:pt idx="170">
                  <c:v>#N/A</c:v>
                </c:pt>
                <c:pt idx="171">
                  <c:v>#N/A</c:v>
                </c:pt>
                <c:pt idx="172">
                  <c:v>#N/A</c:v>
                </c:pt>
                <c:pt idx="173">
                  <c:v>#N/A</c:v>
                </c:pt>
                <c:pt idx="174">
                  <c:v>#N/A</c:v>
                </c:pt>
                <c:pt idx="175">
                  <c:v>#N/A</c:v>
                </c:pt>
                <c:pt idx="176">
                  <c:v>82.054929999999999</c:v>
                </c:pt>
                <c:pt idx="177">
                  <c:v>#N/A</c:v>
                </c:pt>
                <c:pt idx="178">
                  <c:v>#N/A</c:v>
                </c:pt>
                <c:pt idx="179">
                  <c:v>#N/A</c:v>
                </c:pt>
                <c:pt idx="180">
                  <c:v>#N/A</c:v>
                </c:pt>
                <c:pt idx="181">
                  <c:v>#N/A</c:v>
                </c:pt>
                <c:pt idx="182">
                  <c:v>#N/A</c:v>
                </c:pt>
                <c:pt idx="183">
                  <c:v>#N/A</c:v>
                </c:pt>
                <c:pt idx="184">
                  <c:v>72.404769999999999</c:v>
                </c:pt>
                <c:pt idx="185">
                  <c:v>#N/A</c:v>
                </c:pt>
                <c:pt idx="186">
                  <c:v>#N/A</c:v>
                </c:pt>
                <c:pt idx="187">
                  <c:v>#N/A</c:v>
                </c:pt>
                <c:pt idx="188">
                  <c:v>#N/A</c:v>
                </c:pt>
                <c:pt idx="189">
                  <c:v>#N/A</c:v>
                </c:pt>
                <c:pt idx="190">
                  <c:v>#N/A</c:v>
                </c:pt>
                <c:pt idx="191">
                  <c:v>#N/A</c:v>
                </c:pt>
                <c:pt idx="192">
                  <c:v>#N/A</c:v>
                </c:pt>
                <c:pt idx="193">
                  <c:v>#N/A</c:v>
                </c:pt>
                <c:pt idx="194">
                  <c:v>#N/A</c:v>
                </c:pt>
                <c:pt idx="195">
                  <c:v>47.265439999999998</c:v>
                </c:pt>
                <c:pt idx="196">
                  <c:v>#N/A</c:v>
                </c:pt>
                <c:pt idx="197">
                  <c:v>#N/A</c:v>
                </c:pt>
                <c:pt idx="198">
                  <c:v>#N/A</c:v>
                </c:pt>
                <c:pt idx="199">
                  <c:v>#N/A</c:v>
                </c:pt>
                <c:pt idx="200">
                  <c:v>39.904350000000001</c:v>
                </c:pt>
                <c:pt idx="201">
                  <c:v>36.364919999999998</c:v>
                </c:pt>
                <c:pt idx="202">
                  <c:v>#N/A</c:v>
                </c:pt>
                <c:pt idx="203">
                  <c:v>#N/A</c:v>
                </c:pt>
                <c:pt idx="204">
                  <c:v>#N/A</c:v>
                </c:pt>
                <c:pt idx="205">
                  <c:v>#N/A</c:v>
                </c:pt>
                <c:pt idx="206">
                  <c:v>#N/A</c:v>
                </c:pt>
                <c:pt idx="207">
                  <c:v>#N/A</c:v>
                </c:pt>
                <c:pt idx="208">
                  <c:v>#N/A</c:v>
                </c:pt>
                <c:pt idx="209">
                  <c:v>#N/A</c:v>
                </c:pt>
                <c:pt idx="210">
                  <c:v>47.997599999999998</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36.788359999999997</c:v>
                </c:pt>
                <c:pt idx="237">
                  <c:v>#N/A</c:v>
                </c:pt>
                <c:pt idx="238">
                  <c:v>#N/A</c:v>
                </c:pt>
                <c:pt idx="239">
                  <c:v>#N/A</c:v>
                </c:pt>
                <c:pt idx="240">
                  <c:v>#N/A</c:v>
                </c:pt>
                <c:pt idx="241">
                  <c:v>#N/A</c:v>
                </c:pt>
                <c:pt idx="242">
                  <c:v>#N/A</c:v>
                </c:pt>
                <c:pt idx="243">
                  <c:v>#N/A</c:v>
                </c:pt>
                <c:pt idx="244">
                  <c:v>#N/A</c:v>
                </c:pt>
                <c:pt idx="245">
                  <c:v>#N/A</c:v>
                </c:pt>
                <c:pt idx="246">
                  <c:v>#N/A</c:v>
                </c:pt>
                <c:pt idx="247">
                  <c:v>39.227930000000001</c:v>
                </c:pt>
                <c:pt idx="248">
                  <c:v>#N/A</c:v>
                </c:pt>
                <c:pt idx="249">
                  <c:v>39.846510000000002</c:v>
                </c:pt>
                <c:pt idx="250">
                  <c:v>#N/A</c:v>
                </c:pt>
                <c:pt idx="251">
                  <c:v>#N/A</c:v>
                </c:pt>
                <c:pt idx="252">
                  <c:v>#N/A</c:v>
                </c:pt>
                <c:pt idx="253">
                  <c:v>#N/A</c:v>
                </c:pt>
                <c:pt idx="254">
                  <c:v>#N/A</c:v>
                </c:pt>
                <c:pt idx="255">
                  <c:v>#N/A</c:v>
                </c:pt>
                <c:pt idx="256">
                  <c:v>#N/A</c:v>
                </c:pt>
                <c:pt idx="257">
                  <c:v>#N/A</c:v>
                </c:pt>
                <c:pt idx="258">
                  <c:v>#N/A</c:v>
                </c:pt>
                <c:pt idx="259">
                  <c:v>#N/A</c:v>
                </c:pt>
                <c:pt idx="260">
                  <c:v>#N/A</c:v>
                </c:pt>
                <c:pt idx="261">
                  <c:v>#N/A</c:v>
                </c:pt>
                <c:pt idx="262">
                  <c:v>#N/A</c:v>
                </c:pt>
                <c:pt idx="263">
                  <c:v>#N/A</c:v>
                </c:pt>
                <c:pt idx="264">
                  <c:v>30.475159999999999</c:v>
                </c:pt>
                <c:pt idx="265">
                  <c:v>#N/A</c:v>
                </c:pt>
                <c:pt idx="266">
                  <c:v>#N/A</c:v>
                </c:pt>
                <c:pt idx="267">
                  <c:v>#N/A</c:v>
                </c:pt>
                <c:pt idx="268">
                  <c:v>#N/A</c:v>
                </c:pt>
                <c:pt idx="269">
                  <c:v>#N/A</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21.570450000000001</c:v>
                </c:pt>
                <c:pt idx="290">
                  <c:v>#N/A</c:v>
                </c:pt>
                <c:pt idx="291">
                  <c:v>30.953499999999998</c:v>
                </c:pt>
                <c:pt idx="292">
                  <c:v>#N/A</c:v>
                </c:pt>
                <c:pt idx="293">
                  <c:v>#N/A</c:v>
                </c:pt>
                <c:pt idx="294">
                  <c:v>#N/A</c:v>
                </c:pt>
                <c:pt idx="295">
                  <c:v>#N/A</c:v>
                </c:pt>
                <c:pt idx="296">
                  <c:v>#N/A</c:v>
                </c:pt>
                <c:pt idx="297">
                  <c:v>36.89716</c:v>
                </c:pt>
                <c:pt idx="298">
                  <c:v>38.541919999999998</c:v>
                </c:pt>
                <c:pt idx="299">
                  <c:v>#N/A</c:v>
                </c:pt>
                <c:pt idx="300">
                  <c:v>30.73667</c:v>
                </c:pt>
                <c:pt idx="301">
                  <c:v>#N/A</c:v>
                </c:pt>
                <c:pt idx="302">
                  <c:v>#N/A</c:v>
                </c:pt>
                <c:pt idx="303">
                  <c:v>#N/A</c:v>
                </c:pt>
                <c:pt idx="304">
                  <c:v>#N/A</c:v>
                </c:pt>
                <c:pt idx="305">
                  <c:v>#N/A</c:v>
                </c:pt>
                <c:pt idx="306">
                  <c:v>#N/A</c:v>
                </c:pt>
                <c:pt idx="307">
                  <c:v>#N/A</c:v>
                </c:pt>
                <c:pt idx="308">
                  <c:v>#N/A</c:v>
                </c:pt>
                <c:pt idx="309">
                  <c:v>#N/A</c:v>
                </c:pt>
                <c:pt idx="310">
                  <c:v>#N/A</c:v>
                </c:pt>
                <c:pt idx="311">
                  <c:v>#N/A</c:v>
                </c:pt>
                <c:pt idx="312">
                  <c:v>#N/A</c:v>
                </c:pt>
                <c:pt idx="313">
                  <c:v>#N/A</c:v>
                </c:pt>
                <c:pt idx="314">
                  <c:v>#N/A</c:v>
                </c:pt>
                <c:pt idx="315">
                  <c:v>#N/A</c:v>
                </c:pt>
                <c:pt idx="316">
                  <c:v>#N/A</c:v>
                </c:pt>
                <c:pt idx="317">
                  <c:v>#N/A</c:v>
                </c:pt>
                <c:pt idx="318">
                  <c:v>#N/A</c:v>
                </c:pt>
                <c:pt idx="319">
                  <c:v>#N/A</c:v>
                </c:pt>
                <c:pt idx="320">
                  <c:v>#N/A</c:v>
                </c:pt>
                <c:pt idx="321">
                  <c:v>64.553200000000004</c:v>
                </c:pt>
                <c:pt idx="322">
                  <c:v>#N/A</c:v>
                </c:pt>
                <c:pt idx="323">
                  <c:v>#N/A</c:v>
                </c:pt>
                <c:pt idx="324">
                  <c:v>#N/A</c:v>
                </c:pt>
                <c:pt idx="325">
                  <c:v>#N/A</c:v>
                </c:pt>
                <c:pt idx="326">
                  <c:v>#N/A</c:v>
                </c:pt>
                <c:pt idx="327">
                  <c:v>#N/A</c:v>
                </c:pt>
                <c:pt idx="328">
                  <c:v>#N/A</c:v>
                </c:pt>
                <c:pt idx="329">
                  <c:v>48.108739999999997</c:v>
                </c:pt>
                <c:pt idx="330">
                  <c:v>#N/A</c:v>
                </c:pt>
                <c:pt idx="331">
                  <c:v>#N/A</c:v>
                </c:pt>
                <c:pt idx="332">
                  <c:v>#N/A</c:v>
                </c:pt>
                <c:pt idx="333">
                  <c:v>#N/A</c:v>
                </c:pt>
                <c:pt idx="334">
                  <c:v>#N/A</c:v>
                </c:pt>
                <c:pt idx="335">
                  <c:v>#N/A</c:v>
                </c:pt>
                <c:pt idx="336">
                  <c:v>45.968760000000003</c:v>
                </c:pt>
                <c:pt idx="337">
                  <c:v>45.968760000000003</c:v>
                </c:pt>
                <c:pt idx="338">
                  <c:v>#N/A</c:v>
                </c:pt>
                <c:pt idx="339">
                  <c:v>#N/A</c:v>
                </c:pt>
                <c:pt idx="340">
                  <c:v>#N/A</c:v>
                </c:pt>
                <c:pt idx="341">
                  <c:v>#N/A</c:v>
                </c:pt>
                <c:pt idx="342">
                  <c:v>#N/A</c:v>
                </c:pt>
                <c:pt idx="343">
                  <c:v>#N/A</c:v>
                </c:pt>
                <c:pt idx="344">
                  <c:v>35.23415</c:v>
                </c:pt>
                <c:pt idx="345">
                  <c:v>#N/A</c:v>
                </c:pt>
                <c:pt idx="346">
                  <c:v>39.480170000000001</c:v>
                </c:pt>
                <c:pt idx="347">
                  <c:v>45.948990000000002</c:v>
                </c:pt>
                <c:pt idx="348">
                  <c:v>#N/A</c:v>
                </c:pt>
                <c:pt idx="349">
                  <c:v>32.828809999999997</c:v>
                </c:pt>
                <c:pt idx="350">
                  <c:v>#N/A</c:v>
                </c:pt>
                <c:pt idx="351">
                  <c:v>#N/A</c:v>
                </c:pt>
                <c:pt idx="352">
                  <c:v>#N/A</c:v>
                </c:pt>
                <c:pt idx="353">
                  <c:v>#N/A</c:v>
                </c:pt>
                <c:pt idx="354">
                  <c:v>#N/A</c:v>
                </c:pt>
                <c:pt idx="355">
                  <c:v>#N/A</c:v>
                </c:pt>
                <c:pt idx="356">
                  <c:v>45.605069999999998</c:v>
                </c:pt>
                <c:pt idx="357">
                  <c:v>#N/A</c:v>
                </c:pt>
                <c:pt idx="358">
                  <c:v>#N/A</c:v>
                </c:pt>
                <c:pt idx="359">
                  <c:v>47.915410000000001</c:v>
                </c:pt>
                <c:pt idx="360">
                  <c:v>#N/A</c:v>
                </c:pt>
                <c:pt idx="361">
                  <c:v>#N/A</c:v>
                </c:pt>
                <c:pt idx="362">
                  <c:v>#N/A</c:v>
                </c:pt>
                <c:pt idx="363">
                  <c:v>#N/A</c:v>
                </c:pt>
                <c:pt idx="364">
                  <c:v>#N/A</c:v>
                </c:pt>
                <c:pt idx="365">
                  <c:v>#N/A</c:v>
                </c:pt>
                <c:pt idx="366">
                  <c:v>#N/A</c:v>
                </c:pt>
                <c:pt idx="367">
                  <c:v>37.823059999999998</c:v>
                </c:pt>
                <c:pt idx="368">
                  <c:v>37.823059999999998</c:v>
                </c:pt>
                <c:pt idx="369">
                  <c:v>#N/A</c:v>
                </c:pt>
                <c:pt idx="370">
                  <c:v>#N/A</c:v>
                </c:pt>
                <c:pt idx="371">
                  <c:v>#N/A</c:v>
                </c:pt>
                <c:pt idx="372">
                  <c:v>#N/A</c:v>
                </c:pt>
                <c:pt idx="373">
                  <c:v>#N/A</c:v>
                </c:pt>
                <c:pt idx="374">
                  <c:v>#N/A</c:v>
                </c:pt>
                <c:pt idx="375">
                  <c:v>#N/A</c:v>
                </c:pt>
                <c:pt idx="376">
                  <c:v>#N/A</c:v>
                </c:pt>
                <c:pt idx="377">
                  <c:v>#N/A</c:v>
                </c:pt>
                <c:pt idx="378">
                  <c:v>#N/A</c:v>
                </c:pt>
                <c:pt idx="379">
                  <c:v>#N/A</c:v>
                </c:pt>
                <c:pt idx="380">
                  <c:v>#N/A</c:v>
                </c:pt>
                <c:pt idx="381">
                  <c:v>40.375279999999997</c:v>
                </c:pt>
                <c:pt idx="382">
                  <c:v>#N/A</c:v>
                </c:pt>
                <c:pt idx="383">
                  <c:v>#N/A</c:v>
                </c:pt>
                <c:pt idx="384">
                  <c:v>41.100709999999999</c:v>
                </c:pt>
                <c:pt idx="385">
                  <c:v>#N/A</c:v>
                </c:pt>
                <c:pt idx="386">
                  <c:v>#N/A</c:v>
                </c:pt>
                <c:pt idx="387">
                  <c:v>#N/A</c:v>
                </c:pt>
                <c:pt idx="388">
                  <c:v>#N/A</c:v>
                </c:pt>
                <c:pt idx="389">
                  <c:v>#N/A</c:v>
                </c:pt>
                <c:pt idx="390">
                  <c:v>#N/A</c:v>
                </c:pt>
                <c:pt idx="391">
                  <c:v>#N/A</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#N/A</c:v>
                </c:pt>
                <c:pt idx="405">
                  <c:v>#N/A</c:v>
                </c:pt>
                <c:pt idx="406">
                  <c:v>#N/A</c:v>
                </c:pt>
                <c:pt idx="407">
                  <c:v>#N/A</c:v>
                </c:pt>
                <c:pt idx="408">
                  <c:v>#N/A</c:v>
                </c:pt>
                <c:pt idx="409">
                  <c:v>#N/A</c:v>
                </c:pt>
                <c:pt idx="410">
                  <c:v>#N/A</c:v>
                </c:pt>
                <c:pt idx="411">
                  <c:v>#N/A</c:v>
                </c:pt>
                <c:pt idx="412">
                  <c:v>#N/A</c:v>
                </c:pt>
                <c:pt idx="413">
                  <c:v>#N/A</c:v>
                </c:pt>
                <c:pt idx="414">
                  <c:v>#N/A</c:v>
                </c:pt>
                <c:pt idx="415">
                  <c:v>#N/A</c:v>
                </c:pt>
                <c:pt idx="416">
                  <c:v>24.079129999999999</c:v>
                </c:pt>
                <c:pt idx="417">
                  <c:v>#N/A</c:v>
                </c:pt>
                <c:pt idx="418">
                  <c:v>#N/A</c:v>
                </c:pt>
                <c:pt idx="419">
                  <c:v>#N/A</c:v>
                </c:pt>
                <c:pt idx="420">
                  <c:v>33.299680000000002</c:v>
                </c:pt>
                <c:pt idx="421">
                  <c:v>#N/A</c:v>
                </c:pt>
                <c:pt idx="422">
                  <c:v>24.10397</c:v>
                </c:pt>
                <c:pt idx="423">
                  <c:v>#N/A</c:v>
                </c:pt>
                <c:pt idx="424">
                  <c:v>#N/A</c:v>
                </c:pt>
                <c:pt idx="425">
                  <c:v>#N/A</c:v>
                </c:pt>
                <c:pt idx="426">
                  <c:v>#N/A</c:v>
                </c:pt>
                <c:pt idx="427">
                  <c:v>#N/A</c:v>
                </c:pt>
                <c:pt idx="428">
                  <c:v>#N/A</c:v>
                </c:pt>
                <c:pt idx="429">
                  <c:v>34.396410000000003</c:v>
                </c:pt>
                <c:pt idx="430">
                  <c:v>#N/A</c:v>
                </c:pt>
                <c:pt idx="431">
                  <c:v>#N/A</c:v>
                </c:pt>
                <c:pt idx="432">
                  <c:v>#N/A</c:v>
                </c:pt>
                <c:pt idx="433">
                  <c:v>#N/A</c:v>
                </c:pt>
                <c:pt idx="434">
                  <c:v>#N/A</c:v>
                </c:pt>
                <c:pt idx="435">
                  <c:v>#N/A</c:v>
                </c:pt>
                <c:pt idx="436">
                  <c:v>#N/A</c:v>
                </c:pt>
                <c:pt idx="437">
                  <c:v>#N/A</c:v>
                </c:pt>
                <c:pt idx="438">
                  <c:v>48.130130000000001</c:v>
                </c:pt>
                <c:pt idx="439">
                  <c:v>#N/A</c:v>
                </c:pt>
                <c:pt idx="440">
                  <c:v>#N/A</c:v>
                </c:pt>
                <c:pt idx="441">
                  <c:v>#N/A</c:v>
                </c:pt>
                <c:pt idx="442">
                  <c:v>#N/A</c:v>
                </c:pt>
                <c:pt idx="443">
                  <c:v>#N/A</c:v>
                </c:pt>
                <c:pt idx="444">
                  <c:v>#N/A</c:v>
                </c:pt>
                <c:pt idx="445">
                  <c:v>#N/A</c:v>
                </c:pt>
                <c:pt idx="446">
                  <c:v>#N/A</c:v>
                </c:pt>
                <c:pt idx="447">
                  <c:v>#N/A</c:v>
                </c:pt>
                <c:pt idx="448">
                  <c:v>#N/A</c:v>
                </c:pt>
                <c:pt idx="449">
                  <c:v>#N/A</c:v>
                </c:pt>
                <c:pt idx="450">
                  <c:v>#N/A</c:v>
                </c:pt>
                <c:pt idx="451">
                  <c:v>#N/A</c:v>
                </c:pt>
                <c:pt idx="452">
                  <c:v>#N/A</c:v>
                </c:pt>
                <c:pt idx="453">
                  <c:v>#N/A</c:v>
                </c:pt>
                <c:pt idx="454">
                  <c:v>#N/A</c:v>
                </c:pt>
                <c:pt idx="455">
                  <c:v>#N/A</c:v>
                </c:pt>
                <c:pt idx="456">
                  <c:v>#N/A</c:v>
                </c:pt>
                <c:pt idx="457">
                  <c:v>#N/A</c:v>
                </c:pt>
                <c:pt idx="458">
                  <c:v>#N/A</c:v>
                </c:pt>
                <c:pt idx="459">
                  <c:v>#N/A</c:v>
                </c:pt>
                <c:pt idx="460">
                  <c:v>25.212759999999999</c:v>
                </c:pt>
                <c:pt idx="461">
                  <c:v>33.485700000000001</c:v>
                </c:pt>
                <c:pt idx="462">
                  <c:v>#N/A</c:v>
                </c:pt>
                <c:pt idx="463">
                  <c:v>#N/A</c:v>
                </c:pt>
                <c:pt idx="464">
                  <c:v>#N/A</c:v>
                </c:pt>
                <c:pt idx="465">
                  <c:v>#N/A</c:v>
                </c:pt>
                <c:pt idx="466">
                  <c:v>#N/A</c:v>
                </c:pt>
                <c:pt idx="467">
                  <c:v>#N/A</c:v>
                </c:pt>
                <c:pt idx="468">
                  <c:v>#N/A</c:v>
                </c:pt>
                <c:pt idx="469">
                  <c:v>26.35539</c:v>
                </c:pt>
                <c:pt idx="470">
                  <c:v>38.597700000000003</c:v>
                </c:pt>
                <c:pt idx="471">
                  <c:v>25.41987</c:v>
                </c:pt>
                <c:pt idx="472">
                  <c:v>40.11889</c:v>
                </c:pt>
                <c:pt idx="473">
                  <c:v>#N/A</c:v>
                </c:pt>
                <c:pt idx="474">
                  <c:v>#N/A</c:v>
                </c:pt>
                <c:pt idx="475">
                  <c:v>#N/A</c:v>
                </c:pt>
                <c:pt idx="476">
                  <c:v>#N/A</c:v>
                </c:pt>
                <c:pt idx="477">
                  <c:v>#N/A</c:v>
                </c:pt>
                <c:pt idx="478">
                  <c:v>#N/A</c:v>
                </c:pt>
                <c:pt idx="479">
                  <c:v>#N/A</c:v>
                </c:pt>
                <c:pt idx="480">
                  <c:v>#N/A</c:v>
                </c:pt>
                <c:pt idx="481">
                  <c:v>#N/A</c:v>
                </c:pt>
                <c:pt idx="482">
                  <c:v>#N/A</c:v>
                </c:pt>
                <c:pt idx="483">
                  <c:v>#N/A</c:v>
                </c:pt>
                <c:pt idx="484">
                  <c:v>#N/A</c:v>
                </c:pt>
                <c:pt idx="485">
                  <c:v>#N/A</c:v>
                </c:pt>
                <c:pt idx="486">
                  <c:v>29.326619999999998</c:v>
                </c:pt>
                <c:pt idx="487">
                  <c:v>#N/A</c:v>
                </c:pt>
                <c:pt idx="488">
                  <c:v>#N/A</c:v>
                </c:pt>
                <c:pt idx="489">
                  <c:v>61.915019999999998</c:v>
                </c:pt>
                <c:pt idx="490">
                  <c:v>62.574890000000003</c:v>
                </c:pt>
                <c:pt idx="491">
                  <c:v>#N/A</c:v>
                </c:pt>
                <c:pt idx="492">
                  <c:v>#N/A</c:v>
                </c:pt>
                <c:pt idx="493">
                  <c:v>#N/A</c:v>
                </c:pt>
                <c:pt idx="494">
                  <c:v>#N/A</c:v>
                </c:pt>
                <c:pt idx="495">
                  <c:v>#N/A</c:v>
                </c:pt>
                <c:pt idx="496">
                  <c:v>49.724209999999999</c:v>
                </c:pt>
                <c:pt idx="497">
                  <c:v>#N/A</c:v>
                </c:pt>
                <c:pt idx="498">
                  <c:v>#N/A</c:v>
                </c:pt>
                <c:pt idx="499">
                  <c:v>#N/A</c:v>
                </c:pt>
                <c:pt idx="500">
                  <c:v>#N/A</c:v>
                </c:pt>
                <c:pt idx="501">
                  <c:v>#N/A</c:v>
                </c:pt>
                <c:pt idx="502">
                  <c:v>#N/A</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47.09207</c:v>
                </c:pt>
                <c:pt idx="517">
                  <c:v>#N/A</c:v>
                </c:pt>
                <c:pt idx="518">
                  <c:v>#N/A</c:v>
                </c:pt>
                <c:pt idx="519">
                  <c:v>48.632649999999998</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6350">
                    <a:solidFill>
                      <a:schemeClr val="accent3">
                        <a:lumMod val="75000"/>
                      </a:schemeClr>
                    </a:solidFill>
                    <a:prstDash val="solid"/>
                  </a:ln>
                </c14:spPr>
              </c14:invertSolidFillFmt>
            </c:ext>
            <c:ext xmlns:c16="http://schemas.microsoft.com/office/drawing/2014/chart" uri="{C3380CC4-5D6E-409C-BE32-E72D297353CC}">
              <c16:uniqueId val="{00000004-3961-44A1-9D85-29E5C9F173E8}"/>
            </c:ext>
          </c:extLst>
        </c:ser>
        <c:ser>
          <c:idx val="1"/>
          <c:order val="3"/>
          <c:tx>
            <c:v> Southeast</c:v>
          </c:tx>
          <c:spPr>
            <a:noFill/>
            <a:ln w="9525">
              <a:solidFill>
                <a:schemeClr val="accent6"/>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only)'!$S$26:$S$623</c:f>
              <c:numCache>
                <c:formatCode>0.00</c:formatCode>
                <c:ptCount val="598"/>
                <c:pt idx="0">
                  <c:v>#N/A</c:v>
                </c:pt>
                <c:pt idx="1">
                  <c:v>#N/A</c:v>
                </c:pt>
                <c:pt idx="2">
                  <c:v>#N/A</c:v>
                </c:pt>
                <c:pt idx="3">
                  <c:v>#N/A</c:v>
                </c:pt>
                <c:pt idx="4">
                  <c:v>#N/A</c:v>
                </c:pt>
                <c:pt idx="5">
                  <c:v>#N/A</c:v>
                </c:pt>
                <c:pt idx="6">
                  <c:v>#N/A</c:v>
                </c:pt>
                <c:pt idx="7">
                  <c:v>#N/A</c:v>
                </c:pt>
                <c:pt idx="8">
                  <c:v>236.07509999999999</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220.90620000000001</c:v>
                </c:pt>
                <c:pt idx="42">
                  <c:v>#N/A</c:v>
                </c:pt>
                <c:pt idx="43">
                  <c:v>#N/A</c:v>
                </c:pt>
                <c:pt idx="44">
                  <c:v>#N/A</c:v>
                </c:pt>
                <c:pt idx="45">
                  <c:v>#N/A</c:v>
                </c:pt>
                <c:pt idx="46">
                  <c:v>#N/A</c:v>
                </c:pt>
                <c:pt idx="47">
                  <c:v>#N/A</c:v>
                </c:pt>
                <c:pt idx="48">
                  <c:v>166.76390000000001</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128.70570000000001</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pt idx="113">
                  <c:v>#N/A</c:v>
                </c:pt>
                <c:pt idx="114">
                  <c:v>74.578909999999993</c:v>
                </c:pt>
                <c:pt idx="115">
                  <c:v>#N/A</c:v>
                </c:pt>
                <c:pt idx="116">
                  <c:v>#N/A</c:v>
                </c:pt>
                <c:pt idx="117">
                  <c:v>#N/A</c:v>
                </c:pt>
                <c:pt idx="118">
                  <c:v>#N/A</c:v>
                </c:pt>
                <c:pt idx="119">
                  <c:v>#N/A</c:v>
                </c:pt>
                <c:pt idx="120">
                  <c:v>#N/A</c:v>
                </c:pt>
                <c:pt idx="121">
                  <c:v>#N/A</c:v>
                </c:pt>
                <c:pt idx="122">
                  <c:v>#N/A</c:v>
                </c:pt>
                <c:pt idx="123">
                  <c:v>72.038139999999999</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58.105289999999997</c:v>
                </c:pt>
                <c:pt idx="137">
                  <c:v>58.94838</c:v>
                </c:pt>
                <c:pt idx="138">
                  <c:v>58.88599</c:v>
                </c:pt>
                <c:pt idx="139">
                  <c:v>63.194839999999999</c:v>
                </c:pt>
                <c:pt idx="140">
                  <c:v>65.920699999999997</c:v>
                </c:pt>
                <c:pt idx="141">
                  <c:v>63.78922</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77.6631</c:v>
                </c:pt>
                <c:pt idx="155">
                  <c:v>77.6631</c:v>
                </c:pt>
                <c:pt idx="156">
                  <c:v>#N/A</c:v>
                </c:pt>
                <c:pt idx="157">
                  <c:v>#N/A</c:v>
                </c:pt>
                <c:pt idx="158">
                  <c:v>#N/A</c:v>
                </c:pt>
                <c:pt idx="159">
                  <c:v>64.898849999999996</c:v>
                </c:pt>
                <c:pt idx="160">
                  <c:v>110.43429999999999</c:v>
                </c:pt>
                <c:pt idx="161">
                  <c:v>#N/A</c:v>
                </c:pt>
                <c:pt idx="162">
                  <c:v>#N/A</c:v>
                </c:pt>
                <c:pt idx="163">
                  <c:v>#N/A</c:v>
                </c:pt>
                <c:pt idx="164">
                  <c:v>#N/A</c:v>
                </c:pt>
                <c:pt idx="165">
                  <c:v>#N/A</c:v>
                </c:pt>
                <c:pt idx="166">
                  <c:v>#N/A</c:v>
                </c:pt>
                <c:pt idx="167">
                  <c:v>#N/A</c:v>
                </c:pt>
                <c:pt idx="168">
                  <c:v>#N/A</c:v>
                </c:pt>
                <c:pt idx="169">
                  <c:v>#N/A</c:v>
                </c:pt>
                <c:pt idx="170">
                  <c:v>#N/A</c:v>
                </c:pt>
                <c:pt idx="171">
                  <c:v>#N/A</c:v>
                </c:pt>
                <c:pt idx="172">
                  <c:v>48.731319999999997</c:v>
                </c:pt>
                <c:pt idx="173">
                  <c:v>66.221379999999996</c:v>
                </c:pt>
                <c:pt idx="174">
                  <c:v>21.41694</c:v>
                </c:pt>
                <c:pt idx="175">
                  <c:v>74.328270000000003</c:v>
                </c:pt>
                <c:pt idx="176">
                  <c:v>#N/A</c:v>
                </c:pt>
                <c:pt idx="177">
                  <c:v>#N/A</c:v>
                </c:pt>
                <c:pt idx="178">
                  <c:v>#N/A</c:v>
                </c:pt>
                <c:pt idx="179">
                  <c:v>#N/A</c:v>
                </c:pt>
                <c:pt idx="180">
                  <c:v>#N/A</c:v>
                </c:pt>
                <c:pt idx="181">
                  <c:v>#N/A</c:v>
                </c:pt>
                <c:pt idx="182">
                  <c:v>66.318129999999996</c:v>
                </c:pt>
                <c:pt idx="183">
                  <c:v>69.996510000000001</c:v>
                </c:pt>
                <c:pt idx="184">
                  <c:v>#N/A</c:v>
                </c:pt>
                <c:pt idx="185">
                  <c:v>#N/A</c:v>
                </c:pt>
                <c:pt idx="186">
                  <c:v>#N/A</c:v>
                </c:pt>
                <c:pt idx="187">
                  <c:v>#N/A</c:v>
                </c:pt>
                <c:pt idx="188">
                  <c:v>#N/A</c:v>
                </c:pt>
                <c:pt idx="189">
                  <c:v>50.644660000000002</c:v>
                </c:pt>
                <c:pt idx="190">
                  <c:v>#N/A</c:v>
                </c:pt>
                <c:pt idx="191">
                  <c:v>#N/A</c:v>
                </c:pt>
                <c:pt idx="192">
                  <c:v>#N/A</c:v>
                </c:pt>
                <c:pt idx="193">
                  <c:v>#N/A</c:v>
                </c:pt>
                <c:pt idx="194">
                  <c:v>#N/A</c:v>
                </c:pt>
                <c:pt idx="195">
                  <c:v>#N/A</c:v>
                </c:pt>
                <c:pt idx="196">
                  <c:v>50.574480000000001</c:v>
                </c:pt>
                <c:pt idx="197">
                  <c:v>#N/A</c:v>
                </c:pt>
                <c:pt idx="198">
                  <c:v>#N/A</c:v>
                </c:pt>
                <c:pt idx="199">
                  <c:v>#N/A</c:v>
                </c:pt>
                <c:pt idx="200">
                  <c:v>#N/A</c:v>
                </c:pt>
                <c:pt idx="201">
                  <c:v>#N/A</c:v>
                </c:pt>
                <c:pt idx="202">
                  <c:v>63.75985</c:v>
                </c:pt>
                <c:pt idx="203">
                  <c:v>#N/A</c:v>
                </c:pt>
                <c:pt idx="204">
                  <c:v>#N/A</c:v>
                </c:pt>
                <c:pt idx="205">
                  <c:v>#N/A</c:v>
                </c:pt>
                <c:pt idx="206">
                  <c:v>#N/A</c:v>
                </c:pt>
                <c:pt idx="207">
                  <c:v>#N/A</c:v>
                </c:pt>
                <c:pt idx="208">
                  <c:v>#N/A</c:v>
                </c:pt>
                <c:pt idx="209">
                  <c:v>41.713889999999999</c:v>
                </c:pt>
                <c:pt idx="210">
                  <c:v>#N/A</c:v>
                </c:pt>
                <c:pt idx="211">
                  <c:v>#N/A</c:v>
                </c:pt>
                <c:pt idx="212">
                  <c:v>#N/A</c:v>
                </c:pt>
                <c:pt idx="213">
                  <c:v>#N/A</c:v>
                </c:pt>
                <c:pt idx="214">
                  <c:v>#N/A</c:v>
                </c:pt>
                <c:pt idx="215">
                  <c:v>#N/A</c:v>
                </c:pt>
                <c:pt idx="216">
                  <c:v>#N/A</c:v>
                </c:pt>
                <c:pt idx="217">
                  <c:v>#N/A</c:v>
                </c:pt>
                <c:pt idx="218">
                  <c:v>#N/A</c:v>
                </c:pt>
                <c:pt idx="219">
                  <c:v>#N/A</c:v>
                </c:pt>
                <c:pt idx="220">
                  <c:v>53.047319999999999</c:v>
                </c:pt>
                <c:pt idx="221">
                  <c:v>49.986899999999999</c:v>
                </c:pt>
                <c:pt idx="222">
                  <c:v>#N/A</c:v>
                </c:pt>
                <c:pt idx="223">
                  <c:v>#N/A</c:v>
                </c:pt>
                <c:pt idx="224">
                  <c:v>#N/A</c:v>
                </c:pt>
                <c:pt idx="225">
                  <c:v>#N/A</c:v>
                </c:pt>
                <c:pt idx="226">
                  <c:v>#N/A</c:v>
                </c:pt>
                <c:pt idx="227">
                  <c:v>#N/A</c:v>
                </c:pt>
                <c:pt idx="228">
                  <c:v>#N/A</c:v>
                </c:pt>
                <c:pt idx="229">
                  <c:v>#N/A</c:v>
                </c:pt>
                <c:pt idx="230">
                  <c:v>#N/A</c:v>
                </c:pt>
                <c:pt idx="231">
                  <c:v>#N/A</c:v>
                </c:pt>
                <c:pt idx="232">
                  <c:v>#N/A</c:v>
                </c:pt>
                <c:pt idx="233">
                  <c:v>#N/A</c:v>
                </c:pt>
                <c:pt idx="234">
                  <c:v>#N/A</c:v>
                </c:pt>
                <c:pt idx="235">
                  <c:v>#N/A</c:v>
                </c:pt>
                <c:pt idx="236">
                  <c:v>#N/A</c:v>
                </c:pt>
                <c:pt idx="237">
                  <c:v>#N/A</c:v>
                </c:pt>
                <c:pt idx="238">
                  <c:v>#N/A</c:v>
                </c:pt>
                <c:pt idx="239">
                  <c:v>#N/A</c:v>
                </c:pt>
                <c:pt idx="240">
                  <c:v>#N/A</c:v>
                </c:pt>
                <c:pt idx="241">
                  <c:v>#N/A</c:v>
                </c:pt>
                <c:pt idx="242">
                  <c:v>#N/A</c:v>
                </c:pt>
                <c:pt idx="243">
                  <c:v>#N/A</c:v>
                </c:pt>
                <c:pt idx="244">
                  <c:v>55.69</c:v>
                </c:pt>
                <c:pt idx="245">
                  <c:v>#N/A</c:v>
                </c:pt>
                <c:pt idx="246">
                  <c:v>#N/A</c:v>
                </c:pt>
                <c:pt idx="247">
                  <c:v>#N/A</c:v>
                </c:pt>
                <c:pt idx="248">
                  <c:v>#N/A</c:v>
                </c:pt>
                <c:pt idx="249">
                  <c:v>#N/A</c:v>
                </c:pt>
                <c:pt idx="250">
                  <c:v>#N/A</c:v>
                </c:pt>
                <c:pt idx="251">
                  <c:v>#N/A</c:v>
                </c:pt>
                <c:pt idx="252">
                  <c:v>#N/A</c:v>
                </c:pt>
                <c:pt idx="253">
                  <c:v>34.008240000000001</c:v>
                </c:pt>
                <c:pt idx="254">
                  <c:v>#N/A</c:v>
                </c:pt>
                <c:pt idx="255">
                  <c:v>#N/A</c:v>
                </c:pt>
                <c:pt idx="256">
                  <c:v>#N/A</c:v>
                </c:pt>
                <c:pt idx="257">
                  <c:v>#N/A</c:v>
                </c:pt>
                <c:pt idx="258">
                  <c:v>#N/A</c:v>
                </c:pt>
                <c:pt idx="259">
                  <c:v>40.081850000000003</c:v>
                </c:pt>
                <c:pt idx="260">
                  <c:v>29.592960000000001</c:v>
                </c:pt>
                <c:pt idx="261">
                  <c:v>28.80574</c:v>
                </c:pt>
                <c:pt idx="262">
                  <c:v>28.80574</c:v>
                </c:pt>
                <c:pt idx="263">
                  <c:v>#N/A</c:v>
                </c:pt>
                <c:pt idx="264">
                  <c:v>#N/A</c:v>
                </c:pt>
                <c:pt idx="265">
                  <c:v>#N/A</c:v>
                </c:pt>
                <c:pt idx="266">
                  <c:v>#N/A</c:v>
                </c:pt>
                <c:pt idx="267">
                  <c:v>#N/A</c:v>
                </c:pt>
                <c:pt idx="268">
                  <c:v>#N/A</c:v>
                </c:pt>
                <c:pt idx="269">
                  <c:v>51.644210000000001</c:v>
                </c:pt>
                <c:pt idx="270">
                  <c:v>#N/A</c:v>
                </c:pt>
                <c:pt idx="271">
                  <c:v>#N/A</c:v>
                </c:pt>
                <c:pt idx="272">
                  <c:v>#N/A</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28.863810000000001</c:v>
                </c:pt>
                <c:pt idx="286">
                  <c:v>26.311990000000002</c:v>
                </c:pt>
                <c:pt idx="287">
                  <c:v>#N/A</c:v>
                </c:pt>
                <c:pt idx="288">
                  <c:v>#N/A</c:v>
                </c:pt>
                <c:pt idx="289">
                  <c:v>#N/A</c:v>
                </c:pt>
                <c:pt idx="290">
                  <c:v>37.722180000000002</c:v>
                </c:pt>
                <c:pt idx="291">
                  <c:v>#N/A</c:v>
                </c:pt>
                <c:pt idx="292">
                  <c:v>#N/A</c:v>
                </c:pt>
                <c:pt idx="293">
                  <c:v>#N/A</c:v>
                </c:pt>
                <c:pt idx="294">
                  <c:v>#N/A</c:v>
                </c:pt>
                <c:pt idx="295">
                  <c:v>25.064830000000001</c:v>
                </c:pt>
                <c:pt idx="296">
                  <c:v>28.715340000000001</c:v>
                </c:pt>
                <c:pt idx="297">
                  <c:v>#N/A</c:v>
                </c:pt>
                <c:pt idx="298">
                  <c:v>#N/A</c:v>
                </c:pt>
                <c:pt idx="299">
                  <c:v>#N/A</c:v>
                </c:pt>
                <c:pt idx="300">
                  <c:v>#N/A</c:v>
                </c:pt>
                <c:pt idx="301">
                  <c:v>#N/A</c:v>
                </c:pt>
                <c:pt idx="302">
                  <c:v>#N/A</c:v>
                </c:pt>
                <c:pt idx="303">
                  <c:v>#N/A</c:v>
                </c:pt>
                <c:pt idx="304">
                  <c:v>#N/A</c:v>
                </c:pt>
                <c:pt idx="305">
                  <c:v>#N/A</c:v>
                </c:pt>
                <c:pt idx="306">
                  <c:v>#N/A</c:v>
                </c:pt>
                <c:pt idx="307">
                  <c:v>#N/A</c:v>
                </c:pt>
                <c:pt idx="308">
                  <c:v>#N/A</c:v>
                </c:pt>
                <c:pt idx="309">
                  <c:v>#N/A</c:v>
                </c:pt>
                <c:pt idx="310">
                  <c:v>#N/A</c:v>
                </c:pt>
                <c:pt idx="311">
                  <c:v>#N/A</c:v>
                </c:pt>
                <c:pt idx="312">
                  <c:v>31.83079</c:v>
                </c:pt>
                <c:pt idx="313">
                  <c:v>31.83079</c:v>
                </c:pt>
                <c:pt idx="314">
                  <c:v>#N/A</c:v>
                </c:pt>
                <c:pt idx="315">
                  <c:v>#N/A</c:v>
                </c:pt>
                <c:pt idx="316">
                  <c:v>#N/A</c:v>
                </c:pt>
                <c:pt idx="317">
                  <c:v>#N/A</c:v>
                </c:pt>
                <c:pt idx="318">
                  <c:v>#N/A</c:v>
                </c:pt>
                <c:pt idx="319">
                  <c:v>#N/A</c:v>
                </c:pt>
                <c:pt idx="320">
                  <c:v>#N/A</c:v>
                </c:pt>
                <c:pt idx="321">
                  <c:v>#N/A</c:v>
                </c:pt>
                <c:pt idx="322">
                  <c:v>#N/A</c:v>
                </c:pt>
                <c:pt idx="323">
                  <c:v>#N/A</c:v>
                </c:pt>
                <c:pt idx="324">
                  <c:v>#N/A</c:v>
                </c:pt>
                <c:pt idx="325">
                  <c:v>#N/A</c:v>
                </c:pt>
                <c:pt idx="326">
                  <c:v>#N/A</c:v>
                </c:pt>
                <c:pt idx="327">
                  <c:v>#N/A</c:v>
                </c:pt>
                <c:pt idx="328">
                  <c:v>#N/A</c:v>
                </c:pt>
                <c:pt idx="329">
                  <c:v>#N/A</c:v>
                </c:pt>
                <c:pt idx="330">
                  <c:v>#N/A</c:v>
                </c:pt>
                <c:pt idx="331">
                  <c:v>44.28248</c:v>
                </c:pt>
                <c:pt idx="332">
                  <c:v>26.876000000000001</c:v>
                </c:pt>
                <c:pt idx="333">
                  <c:v>23.63128</c:v>
                </c:pt>
                <c:pt idx="334">
                  <c:v>#N/A</c:v>
                </c:pt>
                <c:pt idx="335">
                  <c:v>#N/A</c:v>
                </c:pt>
                <c:pt idx="336">
                  <c:v>#N/A</c:v>
                </c:pt>
                <c:pt idx="337">
                  <c:v>#N/A</c:v>
                </c:pt>
                <c:pt idx="338">
                  <c:v>#N/A</c:v>
                </c:pt>
                <c:pt idx="339">
                  <c:v>#N/A</c:v>
                </c:pt>
                <c:pt idx="340">
                  <c:v>#N/A</c:v>
                </c:pt>
                <c:pt idx="341">
                  <c:v>24.38382</c:v>
                </c:pt>
                <c:pt idx="342">
                  <c:v>#N/A</c:v>
                </c:pt>
                <c:pt idx="343">
                  <c:v>#N/A</c:v>
                </c:pt>
                <c:pt idx="344">
                  <c:v>#N/A</c:v>
                </c:pt>
                <c:pt idx="345">
                  <c:v>#N/A</c:v>
                </c:pt>
                <c:pt idx="346">
                  <c:v>#N/A</c:v>
                </c:pt>
                <c:pt idx="347">
                  <c:v>#N/A</c:v>
                </c:pt>
                <c:pt idx="348">
                  <c:v>22.980160000000001</c:v>
                </c:pt>
                <c:pt idx="349">
                  <c:v>#N/A</c:v>
                </c:pt>
                <c:pt idx="350">
                  <c:v>#N/A</c:v>
                </c:pt>
                <c:pt idx="351">
                  <c:v>#N/A</c:v>
                </c:pt>
                <c:pt idx="352">
                  <c:v>#N/A</c:v>
                </c:pt>
                <c:pt idx="353">
                  <c:v>27.152640000000002</c:v>
                </c:pt>
                <c:pt idx="354">
                  <c:v>#N/A</c:v>
                </c:pt>
                <c:pt idx="355">
                  <c:v>#N/A</c:v>
                </c:pt>
                <c:pt idx="356">
                  <c:v>#N/A</c:v>
                </c:pt>
                <c:pt idx="357">
                  <c:v>#N/A</c:v>
                </c:pt>
                <c:pt idx="358">
                  <c:v>#N/A</c:v>
                </c:pt>
                <c:pt idx="359">
                  <c:v>#N/A</c:v>
                </c:pt>
                <c:pt idx="360">
                  <c:v>#N/A</c:v>
                </c:pt>
                <c:pt idx="361">
                  <c:v>#N/A</c:v>
                </c:pt>
                <c:pt idx="362">
                  <c:v>21.69173</c:v>
                </c:pt>
                <c:pt idx="363">
                  <c:v>28.26268</c:v>
                </c:pt>
                <c:pt idx="364">
                  <c:v>#N/A</c:v>
                </c:pt>
                <c:pt idx="365">
                  <c:v>#N/A</c:v>
                </c:pt>
                <c:pt idx="366">
                  <c:v>#N/A</c:v>
                </c:pt>
                <c:pt idx="367">
                  <c:v>#N/A</c:v>
                </c:pt>
                <c:pt idx="368">
                  <c:v>#N/A</c:v>
                </c:pt>
                <c:pt idx="369">
                  <c:v>#N/A</c:v>
                </c:pt>
                <c:pt idx="370">
                  <c:v>#N/A</c:v>
                </c:pt>
                <c:pt idx="371">
                  <c:v>#N/A</c:v>
                </c:pt>
                <c:pt idx="372">
                  <c:v>#N/A</c:v>
                </c:pt>
                <c:pt idx="373">
                  <c:v>#N/A</c:v>
                </c:pt>
                <c:pt idx="374">
                  <c:v>#N/A</c:v>
                </c:pt>
                <c:pt idx="375">
                  <c:v>37.479309999999998</c:v>
                </c:pt>
                <c:pt idx="376">
                  <c:v>#N/A</c:v>
                </c:pt>
                <c:pt idx="377">
                  <c:v>#N/A</c:v>
                </c:pt>
                <c:pt idx="378">
                  <c:v>#N/A</c:v>
                </c:pt>
                <c:pt idx="379">
                  <c:v>#N/A</c:v>
                </c:pt>
                <c:pt idx="380">
                  <c:v>#N/A</c:v>
                </c:pt>
                <c:pt idx="381">
                  <c:v>#N/A</c:v>
                </c:pt>
                <c:pt idx="382">
                  <c:v>#N/A</c:v>
                </c:pt>
                <c:pt idx="383">
                  <c:v>#N/A</c:v>
                </c:pt>
                <c:pt idx="384">
                  <c:v>#N/A</c:v>
                </c:pt>
                <c:pt idx="385">
                  <c:v>#N/A</c:v>
                </c:pt>
                <c:pt idx="386">
                  <c:v>#N/A</c:v>
                </c:pt>
                <c:pt idx="387">
                  <c:v>#N/A</c:v>
                </c:pt>
                <c:pt idx="388">
                  <c:v>22.419699999999999</c:v>
                </c:pt>
                <c:pt idx="389">
                  <c:v>#N/A</c:v>
                </c:pt>
                <c:pt idx="390">
                  <c:v>#N/A</c:v>
                </c:pt>
                <c:pt idx="391">
                  <c:v>#N/A</c:v>
                </c:pt>
                <c:pt idx="392">
                  <c:v>21.880960000000002</c:v>
                </c:pt>
                <c:pt idx="393">
                  <c:v>#N/A</c:v>
                </c:pt>
                <c:pt idx="394">
                  <c:v>#N/A</c:v>
                </c:pt>
                <c:pt idx="395">
                  <c:v>#N/A</c:v>
                </c:pt>
                <c:pt idx="396">
                  <c:v>22.956099999999999</c:v>
                </c:pt>
                <c:pt idx="397">
                  <c:v>24.21482</c:v>
                </c:pt>
                <c:pt idx="398">
                  <c:v>#N/A</c:v>
                </c:pt>
                <c:pt idx="399">
                  <c:v>#N/A</c:v>
                </c:pt>
                <c:pt idx="400">
                  <c:v>#N/A</c:v>
                </c:pt>
                <c:pt idx="401">
                  <c:v>#N/A</c:v>
                </c:pt>
                <c:pt idx="402">
                  <c:v>#N/A</c:v>
                </c:pt>
                <c:pt idx="403">
                  <c:v>21.880960000000002</c:v>
                </c:pt>
                <c:pt idx="404">
                  <c:v>#N/A</c:v>
                </c:pt>
                <c:pt idx="405">
                  <c:v>#N/A</c:v>
                </c:pt>
                <c:pt idx="406">
                  <c:v>25.349540000000001</c:v>
                </c:pt>
                <c:pt idx="407">
                  <c:v>#N/A</c:v>
                </c:pt>
                <c:pt idx="408">
                  <c:v>20.572520000000001</c:v>
                </c:pt>
                <c:pt idx="409">
                  <c:v>#N/A</c:v>
                </c:pt>
                <c:pt idx="410">
                  <c:v>#N/A</c:v>
                </c:pt>
                <c:pt idx="411">
                  <c:v>#N/A</c:v>
                </c:pt>
                <c:pt idx="412">
                  <c:v>#N/A</c:v>
                </c:pt>
                <c:pt idx="413">
                  <c:v>20.216259999999998</c:v>
                </c:pt>
                <c:pt idx="414">
                  <c:v>#N/A</c:v>
                </c:pt>
                <c:pt idx="415">
                  <c:v>#N/A</c:v>
                </c:pt>
                <c:pt idx="416">
                  <c:v>#N/A</c:v>
                </c:pt>
                <c:pt idx="417">
                  <c:v>#N/A</c:v>
                </c:pt>
                <c:pt idx="418">
                  <c:v>#N/A</c:v>
                </c:pt>
                <c:pt idx="419">
                  <c:v>#N/A</c:v>
                </c:pt>
                <c:pt idx="420">
                  <c:v>#N/A</c:v>
                </c:pt>
                <c:pt idx="421">
                  <c:v>30.778469999999999</c:v>
                </c:pt>
                <c:pt idx="422">
                  <c:v>#N/A</c:v>
                </c:pt>
                <c:pt idx="423">
                  <c:v>#N/A</c:v>
                </c:pt>
                <c:pt idx="424">
                  <c:v>#N/A</c:v>
                </c:pt>
                <c:pt idx="425">
                  <c:v>#N/A</c:v>
                </c:pt>
                <c:pt idx="426">
                  <c:v>#N/A</c:v>
                </c:pt>
                <c:pt idx="427">
                  <c:v>#N/A</c:v>
                </c:pt>
                <c:pt idx="428">
                  <c:v>#N/A</c:v>
                </c:pt>
                <c:pt idx="429">
                  <c:v>#N/A</c:v>
                </c:pt>
                <c:pt idx="430">
                  <c:v>#N/A</c:v>
                </c:pt>
                <c:pt idx="431">
                  <c:v>#N/A</c:v>
                </c:pt>
                <c:pt idx="432">
                  <c:v>#N/A</c:v>
                </c:pt>
                <c:pt idx="433">
                  <c:v>#N/A</c:v>
                </c:pt>
                <c:pt idx="434">
                  <c:v>#N/A</c:v>
                </c:pt>
                <c:pt idx="435">
                  <c:v>#N/A</c:v>
                </c:pt>
                <c:pt idx="436">
                  <c:v>#N/A</c:v>
                </c:pt>
                <c:pt idx="437">
                  <c:v>#N/A</c:v>
                </c:pt>
                <c:pt idx="438">
                  <c:v>#N/A</c:v>
                </c:pt>
                <c:pt idx="439">
                  <c:v>#N/A</c:v>
                </c:pt>
                <c:pt idx="440">
                  <c:v>#N/A</c:v>
                </c:pt>
                <c:pt idx="441">
                  <c:v>#N/A</c:v>
                </c:pt>
                <c:pt idx="442">
                  <c:v>#N/A</c:v>
                </c:pt>
                <c:pt idx="443">
                  <c:v>#N/A</c:v>
                </c:pt>
                <c:pt idx="444">
                  <c:v>#N/A</c:v>
                </c:pt>
                <c:pt idx="445">
                  <c:v>#N/A</c:v>
                </c:pt>
                <c:pt idx="446">
                  <c:v>38.342559999999999</c:v>
                </c:pt>
                <c:pt idx="447">
                  <c:v>#N/A</c:v>
                </c:pt>
                <c:pt idx="448">
                  <c:v>#N/A</c:v>
                </c:pt>
                <c:pt idx="449">
                  <c:v>#N/A</c:v>
                </c:pt>
                <c:pt idx="450">
                  <c:v>#N/A</c:v>
                </c:pt>
                <c:pt idx="451">
                  <c:v>#N/A</c:v>
                </c:pt>
                <c:pt idx="452">
                  <c:v>#N/A</c:v>
                </c:pt>
                <c:pt idx="453">
                  <c:v>#N/A</c:v>
                </c:pt>
                <c:pt idx="454">
                  <c:v>#N/A</c:v>
                </c:pt>
                <c:pt idx="455">
                  <c:v>28.276389999999999</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25.811779999999999</c:v>
                </c:pt>
                <c:pt idx="476">
                  <c:v>#N/A</c:v>
                </c:pt>
                <c:pt idx="477">
                  <c:v>#N/A</c:v>
                </c:pt>
                <c:pt idx="478">
                  <c:v>#N/A</c:v>
                </c:pt>
                <c:pt idx="479">
                  <c:v>#N/A</c:v>
                </c:pt>
                <c:pt idx="480">
                  <c:v>#N/A</c:v>
                </c:pt>
                <c:pt idx="481">
                  <c:v>#N/A</c:v>
                </c:pt>
                <c:pt idx="482">
                  <c:v>#N/A</c:v>
                </c:pt>
                <c:pt idx="483">
                  <c:v>#N/A</c:v>
                </c:pt>
                <c:pt idx="484">
                  <c:v>#N/A</c:v>
                </c:pt>
                <c:pt idx="485">
                  <c:v>#N/A</c:v>
                </c:pt>
                <c:pt idx="486">
                  <c:v>#N/A</c:v>
                </c:pt>
                <c:pt idx="487">
                  <c:v>#N/A</c:v>
                </c:pt>
                <c:pt idx="488">
                  <c:v>#N/A</c:v>
                </c:pt>
                <c:pt idx="489">
                  <c:v>#N/A</c:v>
                </c:pt>
                <c:pt idx="490">
                  <c:v>#N/A</c:v>
                </c:pt>
                <c:pt idx="491">
                  <c:v>#N/A</c:v>
                </c:pt>
                <c:pt idx="492">
                  <c:v>#N/A</c:v>
                </c:pt>
                <c:pt idx="493">
                  <c:v>#N/A</c:v>
                </c:pt>
                <c:pt idx="494">
                  <c:v>#N/A</c:v>
                </c:pt>
                <c:pt idx="495">
                  <c:v>#N/A</c:v>
                </c:pt>
                <c:pt idx="496">
                  <c:v>#N/A</c:v>
                </c:pt>
                <c:pt idx="497">
                  <c:v>31.012270000000001</c:v>
                </c:pt>
                <c:pt idx="498">
                  <c:v>#N/A</c:v>
                </c:pt>
                <c:pt idx="499">
                  <c:v>#N/A</c:v>
                </c:pt>
                <c:pt idx="500">
                  <c:v>#N/A</c:v>
                </c:pt>
                <c:pt idx="501">
                  <c:v>#N/A</c:v>
                </c:pt>
                <c:pt idx="502">
                  <c:v>46.274450000000002</c:v>
                </c:pt>
                <c:pt idx="503">
                  <c:v>#N/A</c:v>
                </c:pt>
                <c:pt idx="504">
                  <c:v>#N/A</c:v>
                </c:pt>
                <c:pt idx="505">
                  <c:v>#N/A</c:v>
                </c:pt>
                <c:pt idx="506">
                  <c:v>#N/A</c:v>
                </c:pt>
                <c:pt idx="507">
                  <c:v>#N/A</c:v>
                </c:pt>
                <c:pt idx="508">
                  <c:v>#N/A</c:v>
                </c:pt>
                <c:pt idx="509">
                  <c:v>#N/A</c:v>
                </c:pt>
                <c:pt idx="510">
                  <c:v>#N/A</c:v>
                </c:pt>
                <c:pt idx="511">
                  <c:v>#N/A</c:v>
                </c:pt>
                <c:pt idx="512">
                  <c:v>#N/A</c:v>
                </c:pt>
                <c:pt idx="513">
                  <c:v>#N/A</c:v>
                </c:pt>
                <c:pt idx="514">
                  <c:v>#N/A</c:v>
                </c:pt>
                <c:pt idx="515">
                  <c:v>#N/A</c:v>
                </c:pt>
                <c:pt idx="516">
                  <c:v>#N/A</c:v>
                </c:pt>
                <c:pt idx="517">
                  <c:v>#N/A</c:v>
                </c:pt>
                <c:pt idx="518">
                  <c:v>#N/A</c:v>
                </c:pt>
                <c:pt idx="519">
                  <c:v>#N/A</c:v>
                </c:pt>
                <c:pt idx="520">
                  <c:v>#N/A</c:v>
                </c:pt>
                <c:pt idx="521">
                  <c:v>#N/A</c:v>
                </c:pt>
                <c:pt idx="522">
                  <c:v>#N/A</c:v>
                </c:pt>
                <c:pt idx="523">
                  <c:v>#N/A</c:v>
                </c:pt>
                <c:pt idx="524">
                  <c:v>#N/A</c:v>
                </c:pt>
                <c:pt idx="525">
                  <c:v>#N/A</c:v>
                </c:pt>
                <c:pt idx="526">
                  <c:v>#N/A</c:v>
                </c:pt>
                <c:pt idx="527">
                  <c:v>#N/A</c:v>
                </c:pt>
                <c:pt idx="528">
                  <c:v>#N/A</c:v>
                </c:pt>
                <c:pt idx="529">
                  <c:v>#N/A</c:v>
                </c:pt>
                <c:pt idx="530">
                  <c:v>#N/A</c:v>
                </c:pt>
                <c:pt idx="531">
                  <c:v>#N/A</c:v>
                </c:pt>
                <c:pt idx="532">
                  <c:v>#N/A</c:v>
                </c:pt>
                <c:pt idx="533">
                  <c:v>#N/A</c:v>
                </c:pt>
                <c:pt idx="534">
                  <c:v>#N/A</c:v>
                </c:pt>
                <c:pt idx="535">
                  <c:v>#N/A</c:v>
                </c:pt>
                <c:pt idx="536">
                  <c:v>#N/A</c:v>
                </c:pt>
                <c:pt idx="537">
                  <c:v>#N/A</c:v>
                </c:pt>
                <c:pt idx="538">
                  <c:v>#N/A</c:v>
                </c:pt>
                <c:pt idx="539">
                  <c:v>#N/A</c:v>
                </c:pt>
                <c:pt idx="540">
                  <c:v>#N/A</c:v>
                </c:pt>
                <c:pt idx="541">
                  <c:v>#N/A</c:v>
                </c:pt>
                <c:pt idx="542">
                  <c:v>#N/A</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5-3961-44A1-9D85-29E5C9F173E8}"/>
            </c:ext>
          </c:extLst>
        </c:ser>
        <c:ser>
          <c:idx val="4"/>
          <c:order val="4"/>
          <c:tx>
            <c:v> Northeast</c:v>
          </c:tx>
          <c:spPr>
            <a:noFill/>
            <a:ln w="9525">
              <a:solidFill>
                <a:schemeClr val="bg2">
                  <a:lumMod val="25000"/>
                </a:schemeClr>
              </a:solidFill>
            </a:ln>
          </c:spPr>
          <c:invertIfNegative val="0"/>
          <c:xVal>
            <c:numRef>
              <c:f>'PPA Price by Project (PV only)'!$A$26:$A$623</c:f>
              <c:numCache>
                <c:formatCode>m/d/yyyy</c:formatCode>
                <c:ptCount val="598"/>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'PPA Price by Project (PV only)'!$R$26:$R$623</c:f>
              <c:numCache>
                <c:formatCode>0.00</c:formatCode>
                <c:ptCount val="598"/>
                <c:pt idx="0">
                  <c:v>#N/A</c:v>
                </c:pt>
                <c:pt idx="1">
                  <c:v>#N/A</c:v>
                </c:pt>
                <c:pt idx="2">
                  <c:v>#N/A</c:v>
                </c:pt>
                <c:pt idx="3">
                  <c:v>#N/A</c:v>
                </c:pt>
                <c:pt idx="4">
                  <c:v>#N/A</c:v>
                </c:pt>
                <c:pt idx="5">
                  <c:v>#N/A</c:v>
                </c:pt>
                <c:pt idx="6">
                  <c:v>#N/A</c:v>
                </c:pt>
                <c:pt idx="7">
                  <c:v>#N/A</c:v>
                </c:pt>
                <c:pt idx="8">
                  <c:v>#N/A</c:v>
                </c:pt>
                <c:pt idx="9">
                  <c:v>#N/A</c:v>
                </c:pt>
                <c:pt idx="10">
                  <c:v>#N/A</c:v>
                </c:pt>
                <c:pt idx="11">
                  <c:v>#N/A</c:v>
                </c:pt>
                <c:pt idx="12">
                  <c:v>259.66759999999999</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363.39550000000003</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255.67320000000001</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110.68559999999999</c:v>
                </c:pt>
                <c:pt idx="110">
                  <c:v>#N/A</c:v>
                </c:pt>
                <c:pt idx="111">
                  <c:v>#N/A</c:v>
                </c:pt>
                <c:pt idx="112">
                  <c:v>#N/A</c:v>
                </c:pt>
                <c:pt idx="113">
                  <c:v>#N/A</c:v>
                </c:pt>
                <c:pt idx="114">
                  <c:v>#N/A</c:v>
                </c:pt>
                <c:pt idx="115">
                  <c:v>#N/A</c:v>
                </c:pt>
                <c:pt idx="116">
                  <c:v>#N/A</c:v>
                </c:pt>
                <c:pt idx="117">
                  <c:v>#N/A</c:v>
                </c:pt>
                <c:pt idx="118">
                  <c:v>#N/A</c:v>
                </c:pt>
                <c:pt idx="119">
                  <c:v>#N/A</c:v>
                </c:pt>
                <c:pt idx="120">
                  <c:v>72.306880000000007</c:v>
                </c:pt>
                <c:pt idx="121">
                  <c:v>#N/A</c:v>
                </c:pt>
                <c:pt idx="122">
                  <c:v>#N/A</c:v>
                </c:pt>
                <c:pt idx="123">
                  <c:v>#N/A</c:v>
                </c:pt>
                <c:pt idx="124">
                  <c:v>#N/A</c:v>
                </c:pt>
                <c:pt idx="125">
                  <c:v>#N/A</c:v>
                </c:pt>
                <c:pt idx="126">
                  <c:v>#N/A</c:v>
                </c:pt>
                <c:pt idx="127">
                  <c:v>#N/A</c:v>
                </c:pt>
                <c:pt idx="128">
                  <c:v>#N/A</c:v>
                </c:pt>
                <c:pt idx="129">
                  <c:v>#N/A</c:v>
                </c:pt>
                <c:pt idx="130">
                  <c:v>#N/A</c:v>
                </c:pt>
                <c:pt idx="131">
                  <c:v>#N/A</c:v>
                </c:pt>
                <c:pt idx="132">
                  <c:v>#N/A</c:v>
                </c:pt>
                <c:pt idx="133">
                  <c:v>#N/A</c:v>
                </c:pt>
                <c:pt idx="134">
                  <c:v>#N/A</c:v>
                </c:pt>
                <c:pt idx="135">
                  <c:v>#N/A</c:v>
                </c:pt>
                <c:pt idx="136">
                  <c:v>#N/A</c:v>
                </c:pt>
                <c:pt idx="137">
                  <c:v>#N/A</c:v>
                </c:pt>
                <c:pt idx="138">
                  <c:v>#N/A</c:v>
                </c:pt>
                <c:pt idx="139">
                  <c:v>#N/A</c:v>
                </c:pt>
                <c:pt idx="140">
                  <c:v>#N/A</c:v>
                </c:pt>
                <c:pt idx="141">
                  <c:v>#N/A</c:v>
                </c:pt>
                <c:pt idx="142">
                  <c:v>#N/A</c:v>
                </c:pt>
                <c:pt idx="143">
                  <c:v>#N/A</c:v>
                </c:pt>
                <c:pt idx="144">
                  <c:v>#N/A</c:v>
                </c:pt>
                <c:pt idx="145">
                  <c:v>#N/A</c:v>
                </c:pt>
                <c:pt idx="146">
                  <c:v>#N/A</c:v>
                </c:pt>
                <c:pt idx="147">
                  <c:v>#N/A</c:v>
                </c:pt>
                <c:pt idx="148">
                  <c:v>#N/A</c:v>
                </c:pt>
                <c:pt idx="149">
                  <c:v>#N/A</c:v>
                </c:pt>
                <c:pt idx="150">
                  <c:v>#N/A</c:v>
                </c:pt>
                <c:pt idx="151">
                  <c:v>#N/A</c:v>
                </c:pt>
                <c:pt idx="152">
                  <c:v>#N/A</c:v>
                </c:pt>
                <c:pt idx="153">
                  <c:v>#N/A</c:v>
                </c:pt>
                <c:pt idx="154">
                  <c:v>#N/A</c:v>
                </c:pt>
                <c:pt idx="155">
                  <c:v>#N/A</c:v>
                </c:pt>
                <c:pt idx="156">
                  <c:v>#N/A</c:v>
                </c:pt>
                <c:pt idx="157">
                  <c:v>#N/A</c:v>
                </c:pt>
                <c:pt idx="158">
                  <c:v>#N/A</c:v>
                </c:pt>
                <c:pt idx="159">
                  <c:v>#N/A</c:v>
                </c:pt>
                <c:pt idx="160">
                  <c:v>#N/A</c:v>
                </c:pt>
                <c:pt idx="161">
                  <c:v>#N/A</c:v>
                </c:pt>
                <c:pt idx="162">
                  <c:v>#N/A</c:v>
                </c:pt>
                <c:pt idx="163">
                  <c:v>#N/A</c:v>
                </c:pt>
                <c:pt idx="164">
                  <c:v>#N/A</c:v>
                </c:pt>
                <c:pt idx="165">
                  <c:v>#N/A</c:v>
                </c:pt>
                <c:pt idx="166">
                  <c:v>#N/A</c:v>
                </c:pt>
                <c:pt idx="167">
                  <c:v>#N/A</c:v>
                </c:pt>
                <c:pt idx="168">
                  <c:v>#N/A</c:v>
                </c:pt>
                <c:pt idx="169">
                  <c:v>#N/A</c:v>
                </c:pt>
                <c:pt idx="170">
                  <c:v>#N/A</c:v>
                </c:pt>
                <c:pt idx="171">
                  <c:v>#N/A</c:v>
                </c:pt>
                <c:pt idx="172">
                  <c:v>#N/A</c:v>
                </c:pt>
                <c:pt idx="173">
                  <c:v>#N/A</c:v>
                </c:pt>
                <c:pt idx="174">
                  <c:v>#N/A</c:v>
                </c:pt>
                <c:pt idx="175">
                  <c:v>#N/A</c:v>
                </c:pt>
                <c:pt idx="176">
                  <c:v>#N/A</c:v>
                </c:pt>
                <c:pt idx="177">
                  <c:v>#N/A</c:v>
                </c:pt>
                <c:pt idx="178">
                  <c:v>75.071650000000005</c:v>
                </c:pt>
                <c:pt idx="179">
                  <c:v>#N/A</c:v>
                </c:pt>
                <c:pt idx="180">
                  <c:v>#N/A</c:v>
                </c:pt>
                <c:pt idx="181">
                  <c:v>#N/A</c:v>
                </c:pt>
                <c:pt idx="182">
                  <c:v>#N/A</c:v>
                </c:pt>
                <c:pt idx="183">
                  <c:v>#N/A</c:v>
                </c:pt>
                <c:pt idx="184">
                  <c:v>#N/A</c:v>
                </c:pt>
                <c:pt idx="185">
                  <c:v>#N/A</c:v>
                </c:pt>
                <c:pt idx="186">
                  <c:v>#N/A</c:v>
                </c:pt>
                <c:pt idx="187">
                  <c:v>#N/A</c:v>
                </c:pt>
                <c:pt idx="188">
                  <c:v>#N/A</c:v>
                </c:pt>
                <c:pt idx="189">
                  <c:v>#N/A</c:v>
                </c:pt>
                <c:pt idx="190">
                  <c:v>#N/A</c:v>
                </c:pt>
                <c:pt idx="191">
                  <c:v>#N/A</c:v>
                </c:pt>
                <c:pt idx="192">
                  <c:v>#N/A</c:v>
                </c:pt>
                <c:pt idx="193">
                  <c:v>#N/A</c:v>
                </c:pt>
                <c:pt idx="194">
                  <c:v>#N/A</c:v>
                </c:pt>
                <c:pt idx="195">
                  <c:v>#N/A</c:v>
                </c:pt>
                <c:pt idx="196">
                  <c:v>#N/A</c:v>
                </c:pt>
                <c:pt idx="197">
                  <c:v>#N/A</c:v>
                </c:pt>
                <c:pt idx="198">
                  <c:v>#N/A</c:v>
                </c:pt>
                <c:pt idx="199">
                  <c:v>#N/A</c:v>
                </c:pt>
                <c:pt idx="200">
                  <c:v>#N/A</c:v>
                </c:pt>
                <c:pt idx="201">
                  <c:v>#N/A</c:v>
                </c:pt>
                <c:pt idx="202">
                  <c:v>#N/A</c:v>
                </c:pt>
                <c:pt idx="203">
                  <c:v>#N/A</c:v>
                </c:pt>
                <c:pt idx="204">
                  <c:v>#N/A</c:v>
                </c:pt>
                <c:pt idx="205">
                  <c:v>#N/A</c:v>
                </c:pt>
                <c:pt idx="206">
                  <c:v>#N/A</c:v>
                </c:pt>
                <c:pt idx="207">
                  <c:v>#N/A</c:v>
                </c:pt>
                <c:pt idx="208">
                  <c:v>#N/A</c:v>
                </c:pt>
                <c:pt idx="209">
                  <c:v>#N/A</c:v>
                </c:pt>
                <c:pt idx="210">
                  <c:v>#N/A</c:v>
                </c:pt>
                <c:pt idx="211">
                  <c:v>#N/A</c:v>
                </c:pt>
                <c:pt idx="212">
                  <c:v>#N/A</c:v>
                </c:pt>
                <c:pt idx="213">
                  <c:v>#N/A</c:v>
                </c:pt>
                <c:pt idx="214">
                  <c:v>#N/A</c:v>
                </c:pt>
                <c:pt idx="215">
                  <c:v>#N/A</c:v>
                </c:pt>
                <c:pt idx="216">
                  <c:v>#N/A</c:v>
                </c:pt>
                <c:pt idx="217">
                  <c:v>#N/A</c:v>
                </c:pt>
                <c:pt idx="218">
                  <c:v>#N/A</c:v>
                </c:pt>
                <c:pt idx="219">
                  <c:v>#N/A</c:v>
                </c:pt>
                <c:pt idx="220">
                  <c:v>#N/A</c:v>
                </c:pt>
                <c:pt idx="221">
                  <c:v>#N/A</c:v>
                </c:pt>
                <c:pt idx="222">
                  <c:v>#N/A</c:v>
                </c:pt>
                <c:pt idx="223">
                  <c:v>#N/A</c:v>
                </c:pt>
                <c:pt idx="224">
                  <c:v>#N/A</c:v>
                </c:pt>
                <c:pt idx="225">
                  <c:v>#N/A</c:v>
                </c:pt>
                <c:pt idx="226">
                  <c:v>56.640239999999999</c:v>
                </c:pt>
                <c:pt idx="227">
                  <c:v>47.397680000000001</c:v>
                </c:pt>
                <c:pt idx="228">
                  <c:v>#N/A</c:v>
                </c:pt>
                <c:pt idx="229">
                  <c:v>46.417670000000001</c:v>
                </c:pt>
                <c:pt idx="230">
                  <c:v>161.31059999999999</c:v>
                </c:pt>
                <c:pt idx="231">
                  <c:v>#N/A</c:v>
                </c:pt>
                <c:pt idx="232">
                  <c:v>#N/A</c:v>
                </c:pt>
                <c:pt idx="233">
                  <c:v>#N/A</c:v>
                </c:pt>
                <c:pt idx="234">
                  <c:v>#N/A</c:v>
                </c:pt>
                <c:pt idx="235">
                  <c:v>#N/A</c:v>
                </c:pt>
                <c:pt idx="236">
                  <c:v>#N/A</c:v>
                </c:pt>
                <c:pt idx="237">
                  <c:v>#N/A</c:v>
                </c:pt>
                <c:pt idx="238">
                  <c:v>#N/A</c:v>
                </c:pt>
                <c:pt idx="239">
                  <c:v>#N/A</c:v>
                </c:pt>
                <c:pt idx="240">
                  <c:v>#N/A</c:v>
                </c:pt>
                <c:pt idx="241">
                  <c:v>63.762659999999997</c:v>
                </c:pt>
                <c:pt idx="242">
                  <c:v>71.774600000000007</c:v>
                </c:pt>
                <c:pt idx="243">
                  <c:v>71.774600000000007</c:v>
                </c:pt>
                <c:pt idx="244">
                  <c:v>#N/A</c:v>
                </c:pt>
                <c:pt idx="245">
                  <c:v>#N/A</c:v>
                </c:pt>
                <c:pt idx="246">
                  <c:v>#N/A</c:v>
                </c:pt>
                <c:pt idx="247">
                  <c:v>#N/A</c:v>
                </c:pt>
                <c:pt idx="248">
                  <c:v>#N/A</c:v>
                </c:pt>
                <c:pt idx="249">
                  <c:v>#N/A</c:v>
                </c:pt>
                <c:pt idx="250">
                  <c:v>#N/A</c:v>
                </c:pt>
                <c:pt idx="251">
                  <c:v>#N/A</c:v>
                </c:pt>
                <c:pt idx="252">
                  <c:v>#N/A</c:v>
                </c:pt>
                <c:pt idx="253">
                  <c:v>#N/A</c:v>
                </c:pt>
                <c:pt idx="254">
                  <c:v>#N/A</c:v>
                </c:pt>
                <c:pt idx="255">
                  <c:v>78.102930000000001</c:v>
                </c:pt>
                <c:pt idx="256">
                  <c:v>72.672079999999994</c:v>
                </c:pt>
                <c:pt idx="257">
                  <c:v>68.819320000000005</c:v>
                </c:pt>
                <c:pt idx="258">
                  <c:v>77.727909999999994</c:v>
                </c:pt>
                <c:pt idx="259">
                  <c:v>#N/A</c:v>
                </c:pt>
                <c:pt idx="260">
                  <c:v>#N/A</c:v>
                </c:pt>
                <c:pt idx="261">
                  <c:v>#N/A</c:v>
                </c:pt>
                <c:pt idx="262">
                  <c:v>#N/A</c:v>
                </c:pt>
                <c:pt idx="263">
                  <c:v>#N/A</c:v>
                </c:pt>
                <c:pt idx="264">
                  <c:v>#N/A</c:v>
                </c:pt>
                <c:pt idx="265">
                  <c:v>96.361699999999999</c:v>
                </c:pt>
                <c:pt idx="266">
                  <c:v>87.952089999999998</c:v>
                </c:pt>
                <c:pt idx="267">
                  <c:v>87.372190000000003</c:v>
                </c:pt>
                <c:pt idx="268">
                  <c:v>88.508089999999996</c:v>
                </c:pt>
                <c:pt idx="269">
                  <c:v>#N/A</c:v>
                </c:pt>
                <c:pt idx="270">
                  <c:v>#N/A</c:v>
                </c:pt>
                <c:pt idx="271">
                  <c:v>90.542969999999997</c:v>
                </c:pt>
                <c:pt idx="272">
                  <c:v>89.911550000000005</c:v>
                </c:pt>
                <c:pt idx="273">
                  <c:v>#N/A</c:v>
                </c:pt>
                <c:pt idx="274">
                  <c:v>#N/A</c:v>
                </c:pt>
                <c:pt idx="275">
                  <c:v>#N/A</c:v>
                </c:pt>
                <c:pt idx="276">
                  <c:v>#N/A</c:v>
                </c:pt>
                <c:pt idx="277">
                  <c:v>#N/A</c:v>
                </c:pt>
                <c:pt idx="278">
                  <c:v>#N/A</c:v>
                </c:pt>
                <c:pt idx="279">
                  <c:v>#N/A</c:v>
                </c:pt>
                <c:pt idx="280">
                  <c:v>#N/A</c:v>
                </c:pt>
                <c:pt idx="281">
                  <c:v>#N/A</c:v>
                </c:pt>
                <c:pt idx="282">
                  <c:v>#N/A</c:v>
                </c:pt>
                <c:pt idx="283">
                  <c:v>#N/A</c:v>
                </c:pt>
                <c:pt idx="284">
                  <c:v>#N/A</c:v>
                </c:pt>
                <c:pt idx="285">
                  <c:v>#N/A</c:v>
                </c:pt>
                <c:pt idx="286">
                  <c:v>#N/A</c:v>
                </c:pt>
                <c:pt idx="287">
                  <c:v>#N/A</c:v>
                </c:pt>
                <c:pt idx="288">
                  <c:v>#N/A</c:v>
                </c:pt>
                <c:pt idx="289">
                  <c:v>#N/A</c:v>
                </c:pt>
                <c:pt idx="290">
                  <c:v>#N/A</c:v>
                </c:pt>
                <c:pt idx="291">
                  <c:v>#N/A</c:v>
                </c:pt>
                <c:pt idx="292">
                  <c:v>#N/A</c:v>
                </c:pt>
                <c:pt idx="293">
                  <c:v>#N/A</c:v>
                </c:pt>
                <c:pt idx="294">
                  <c:v>#N/A</c:v>
                </c:pt>
                <c:pt idx="295">
                  <c:v>#N/A</c:v>
                </c:pt>
                <c:pt idx="296">
                  <c:v>#N/A</c:v>
                </c:pt>
                <c:pt idx="297">
                  <c:v>#N/A</c:v>
                </c:pt>
                <c:pt idx="298">
                  <c:v>#N/A</c:v>
                </c:pt>
                <c:pt idx="299">
                  <c:v>#N/A</c:v>
                </c:pt>
                <c:pt idx="300">
                  <c:v>#N/A</c:v>
                </c:pt>
                <c:pt idx="301">
                  <c:v>68.109650000000002</c:v>
                </c:pt>
                <c:pt idx="302">
                  <c:v>64.590410000000006</c:v>
                </c:pt>
                <c:pt idx="303">
                  <c:v>65.024990000000003</c:v>
                </c:pt>
                <c:pt idx="304">
                  <c:v>57.487749999999998</c:v>
                </c:pt>
                <c:pt idx="305">
                  <c:v>65.652799999999999</c:v>
                </c:pt>
                <c:pt idx="306">
                  <c:v>61.426549999999999</c:v>
                </c:pt>
                <c:pt idx="307">
                  <c:v>66.963149999999999</c:v>
                </c:pt>
                <c:pt idx="308">
                  <c:v>66.217950000000002</c:v>
                </c:pt>
                <c:pt idx="309">
                  <c:v>67.462040000000002</c:v>
                </c:pt>
                <c:pt idx="310">
                  <c:v>170.63329999999999</c:v>
                </c:pt>
                <c:pt idx="311">
                  <c:v>#N/A</c:v>
                </c:pt>
                <c:pt idx="312">
                  <c:v>#N/A</c:v>
                </c:pt>
                <c:pt idx="313">
                  <c:v>#N/A</c:v>
                </c:pt>
                <c:pt idx="314">
                  <c:v>#N/A</c:v>
                </c:pt>
                <c:pt idx="315">
                  <c:v>#N/A</c:v>
                </c:pt>
                <c:pt idx="316">
                  <c:v>#N/A</c:v>
                </c:pt>
                <c:pt idx="317">
                  <c:v>#N/A</c:v>
                </c:pt>
                <c:pt idx="318">
                  <c:v>#N/A</c:v>
                </c:pt>
                <c:pt idx="319">
                  <c:v>#N/A</c:v>
                </c:pt>
                <c:pt idx="320">
                  <c:v>33.027940000000001</c:v>
                </c:pt>
                <c:pt idx="321">
                  <c:v>#N/A</c:v>
                </c:pt>
                <c:pt idx="322">
                  <c:v>#N/A</c:v>
                </c:pt>
                <c:pt idx="323">
                  <c:v>#N/A</c:v>
                </c:pt>
                <c:pt idx="324">
                  <c:v>#N/A</c:v>
                </c:pt>
                <c:pt idx="325">
                  <c:v>#N/A</c:v>
                </c:pt>
                <c:pt idx="326">
                  <c:v>#N/A</c:v>
                </c:pt>
                <c:pt idx="327">
                  <c:v>#N/A</c:v>
                </c:pt>
                <c:pt idx="328">
                  <c:v>#N/A</c:v>
                </c:pt>
                <c:pt idx="329">
                  <c:v>#N/A</c:v>
                </c:pt>
                <c:pt idx="330">
                  <c:v>#N/A</c:v>
                </c:pt>
                <c:pt idx="331">
                  <c:v>#N/A</c:v>
                </c:pt>
                <c:pt idx="332">
                  <c:v>#N/A</c:v>
                </c:pt>
                <c:pt idx="333">
                  <c:v>#N/A</c:v>
                </c:pt>
                <c:pt idx="334">
                  <c:v>#N/A</c:v>
                </c:pt>
                <c:pt idx="335">
                  <c:v>#N/A</c:v>
                </c:pt>
                <c:pt idx="336">
                  <c:v>#N/A</c:v>
                </c:pt>
                <c:pt idx="337">
                  <c:v>#N/A</c:v>
                </c:pt>
                <c:pt idx="338">
                  <c:v>#N/A</c:v>
                </c:pt>
                <c:pt idx="339">
                  <c:v>#N/A</c:v>
                </c:pt>
                <c:pt idx="340">
                  <c:v>29.781459999999999</c:v>
                </c:pt>
                <c:pt idx="341">
                  <c:v>#N/A</c:v>
                </c:pt>
                <c:pt idx="342">
                  <c:v>#N/A</c:v>
                </c:pt>
                <c:pt idx="343">
                  <c:v>#N/A</c:v>
                </c:pt>
                <c:pt idx="344">
                  <c:v>#N/A</c:v>
                </c:pt>
                <c:pt idx="345">
                  <c:v>#N/A</c:v>
                </c:pt>
                <c:pt idx="346">
                  <c:v>#N/A</c:v>
                </c:pt>
                <c:pt idx="347">
                  <c:v>#N/A</c:v>
                </c:pt>
                <c:pt idx="348">
                  <c:v>#N/A</c:v>
                </c:pt>
                <c:pt idx="349">
                  <c:v>#N/A</c:v>
                </c:pt>
                <c:pt idx="350">
                  <c:v>#N/A</c:v>
                </c:pt>
                <c:pt idx="351">
                  <c:v>#N/A</c:v>
                </c:pt>
                <c:pt idx="352">
                  <c:v>39.841030000000003</c:v>
                </c:pt>
                <c:pt idx="353">
                  <c:v>#N/A</c:v>
                </c:pt>
                <c:pt idx="354">
                  <c:v>62.519179999999999</c:v>
                </c:pt>
                <c:pt idx="355">
                  <c:v>57.371980000000001</c:v>
                </c:pt>
                <c:pt idx="356">
                  <c:v>#N/A</c:v>
                </c:pt>
                <c:pt idx="357">
                  <c:v>#N/A</c:v>
                </c:pt>
                <c:pt idx="358">
                  <c:v>#N/A</c:v>
                </c:pt>
                <c:pt idx="359">
                  <c:v>#N/A</c:v>
                </c:pt>
                <c:pt idx="360">
                  <c:v>#N/A</c:v>
                </c:pt>
                <c:pt idx="361">
                  <c:v>#N/A</c:v>
                </c:pt>
                <c:pt idx="362">
                  <c:v>#N/A</c:v>
                </c:pt>
                <c:pt idx="363">
                  <c:v>#N/A</c:v>
                </c:pt>
                <c:pt idx="364">
                  <c:v>#N/A</c:v>
                </c:pt>
                <c:pt idx="365">
                  <c:v>#N/A</c:v>
                </c:pt>
                <c:pt idx="366">
                  <c:v>#N/A</c:v>
                </c:pt>
                <c:pt idx="367">
                  <c:v>#N/A</c:v>
                </c:pt>
                <c:pt idx="368">
                  <c:v>#N/A</c:v>
                </c:pt>
                <c:pt idx="369">
                  <c:v>#N/A</c:v>
                </c:pt>
                <c:pt idx="370">
                  <c:v>#N/A</c:v>
                </c:pt>
                <c:pt idx="371">
                  <c:v>#N/A</c:v>
                </c:pt>
                <c:pt idx="372">
                  <c:v>#N/A</c:v>
                </c:pt>
                <c:pt idx="373">
                  <c:v>#N/A</c:v>
                </c:pt>
                <c:pt idx="374">
                  <c:v>#N/A</c:v>
                </c:pt>
                <c:pt idx="375">
                  <c:v>#N/A</c:v>
                </c:pt>
                <c:pt idx="376">
                  <c:v>#N/A</c:v>
                </c:pt>
                <c:pt idx="377">
                  <c:v>25.60416</c:v>
                </c:pt>
                <c:pt idx="378">
                  <c:v>#N/A</c:v>
                </c:pt>
                <c:pt idx="379">
                  <c:v>#N/A</c:v>
                </c:pt>
                <c:pt idx="380">
                  <c:v>#N/A</c:v>
                </c:pt>
                <c:pt idx="381">
                  <c:v>#N/A</c:v>
                </c:pt>
                <c:pt idx="382">
                  <c:v>#N/A</c:v>
                </c:pt>
                <c:pt idx="383">
                  <c:v>27.351199999999999</c:v>
                </c:pt>
                <c:pt idx="384">
                  <c:v>#N/A</c:v>
                </c:pt>
                <c:pt idx="385">
                  <c:v>34.649590000000003</c:v>
                </c:pt>
                <c:pt idx="386">
                  <c:v>33.764069999999997</c:v>
                </c:pt>
                <c:pt idx="387">
                  <c:v>33.764069999999997</c:v>
                </c:pt>
                <c:pt idx="388">
                  <c:v>#N/A</c:v>
                </c:pt>
                <c:pt idx="389">
                  <c:v>#N/A</c:v>
                </c:pt>
                <c:pt idx="390">
                  <c:v>#N/A</c:v>
                </c:pt>
                <c:pt idx="391">
                  <c:v>32.09525</c:v>
                </c:pt>
                <c:pt idx="392">
                  <c:v>#N/A</c:v>
                </c:pt>
                <c:pt idx="393">
                  <c:v>#N/A</c:v>
                </c:pt>
                <c:pt idx="394">
                  <c:v>#N/A</c:v>
                </c:pt>
                <c:pt idx="395">
                  <c:v>#N/A</c:v>
                </c:pt>
                <c:pt idx="396">
                  <c:v>#N/A</c:v>
                </c:pt>
                <c:pt idx="397">
                  <c:v>#N/A</c:v>
                </c:pt>
                <c:pt idx="398">
                  <c:v>#N/A</c:v>
                </c:pt>
                <c:pt idx="399">
                  <c:v>#N/A</c:v>
                </c:pt>
                <c:pt idx="400">
                  <c:v>#N/A</c:v>
                </c:pt>
                <c:pt idx="401">
                  <c:v>#N/A</c:v>
                </c:pt>
                <c:pt idx="402">
                  <c:v>#N/A</c:v>
                </c:pt>
                <c:pt idx="403">
                  <c:v>#N/A</c:v>
                </c:pt>
                <c:pt idx="404">
                  <c:v>45.04224</c:v>
                </c:pt>
                <c:pt idx="405">
                  <c:v>#N/A</c:v>
                </c:pt>
                <c:pt idx="406">
                  <c:v>#N/A</c:v>
                </c:pt>
                <c:pt idx="407">
                  <c:v>#N/A</c:v>
                </c:pt>
                <c:pt idx="408">
                  <c:v>#N/A</c:v>
                </c:pt>
                <c:pt idx="409">
                  <c:v>#N/A</c:v>
                </c:pt>
                <c:pt idx="410">
                  <c:v>#N/A</c:v>
                </c:pt>
                <c:pt idx="411">
                  <c:v>#N/A</c:v>
                </c:pt>
                <c:pt idx="412">
                  <c:v>#N/A</c:v>
                </c:pt>
                <c:pt idx="413">
                  <c:v>#N/A</c:v>
                </c:pt>
                <c:pt idx="414">
                  <c:v>122.50449999999999</c:v>
                </c:pt>
                <c:pt idx="415">
                  <c:v>#N/A</c:v>
                </c:pt>
                <c:pt idx="416">
                  <c:v>#N/A</c:v>
                </c:pt>
                <c:pt idx="417">
                  <c:v>#N/A</c:v>
                </c:pt>
                <c:pt idx="418">
                  <c:v>#N/A</c:v>
                </c:pt>
                <c:pt idx="419">
                  <c:v>#N/A</c:v>
                </c:pt>
                <c:pt idx="420">
                  <c:v>#N/A</c:v>
                </c:pt>
                <c:pt idx="421">
                  <c:v>#N/A</c:v>
                </c:pt>
                <c:pt idx="422">
                  <c:v>#N/A</c:v>
                </c:pt>
                <c:pt idx="423">
                  <c:v>#N/A</c:v>
                </c:pt>
                <c:pt idx="424">
                  <c:v>33.328470000000003</c:v>
                </c:pt>
                <c:pt idx="425">
                  <c:v>33.885370000000002</c:v>
                </c:pt>
                <c:pt idx="426">
                  <c:v>30.575620000000001</c:v>
                </c:pt>
                <c:pt idx="427">
                  <c:v>31.2545</c:v>
                </c:pt>
                <c:pt idx="428">
                  <c:v>44.655029999999996</c:v>
                </c:pt>
                <c:pt idx="429">
                  <c:v>#N/A</c:v>
                </c:pt>
                <c:pt idx="430">
                  <c:v>33.145330000000001</c:v>
                </c:pt>
                <c:pt idx="431">
                  <c:v>#N/A</c:v>
                </c:pt>
                <c:pt idx="432">
                  <c:v>#N/A</c:v>
                </c:pt>
                <c:pt idx="433">
                  <c:v>#N/A</c:v>
                </c:pt>
                <c:pt idx="434">
                  <c:v>#N/A</c:v>
                </c:pt>
                <c:pt idx="435">
                  <c:v>#N/A</c:v>
                </c:pt>
                <c:pt idx="436">
                  <c:v>31.183229999999998</c:v>
                </c:pt>
                <c:pt idx="437">
                  <c:v>#N/A</c:v>
                </c:pt>
                <c:pt idx="438">
                  <c:v>#N/A</c:v>
                </c:pt>
                <c:pt idx="439">
                  <c:v>31.239750000000001</c:v>
                </c:pt>
                <c:pt idx="440">
                  <c:v>#N/A</c:v>
                </c:pt>
                <c:pt idx="441">
                  <c:v>#N/A</c:v>
                </c:pt>
                <c:pt idx="442">
                  <c:v>#N/A</c:v>
                </c:pt>
                <c:pt idx="443">
                  <c:v>#N/A</c:v>
                </c:pt>
                <c:pt idx="444">
                  <c:v>#N/A</c:v>
                </c:pt>
                <c:pt idx="445">
                  <c:v>#N/A</c:v>
                </c:pt>
                <c:pt idx="446">
                  <c:v>#N/A</c:v>
                </c:pt>
                <c:pt idx="447">
                  <c:v>#N/A</c:v>
                </c:pt>
                <c:pt idx="448">
                  <c:v>#N/A</c:v>
                </c:pt>
                <c:pt idx="449">
                  <c:v>43.122079999999997</c:v>
                </c:pt>
                <c:pt idx="450">
                  <c:v>#N/A</c:v>
                </c:pt>
                <c:pt idx="451">
                  <c:v>#N/A</c:v>
                </c:pt>
                <c:pt idx="452">
                  <c:v>#N/A</c:v>
                </c:pt>
                <c:pt idx="453">
                  <c:v>#N/A</c:v>
                </c:pt>
                <c:pt idx="454">
                  <c:v>#N/A</c:v>
                </c:pt>
                <c:pt idx="455">
                  <c:v>#N/A</c:v>
                </c:pt>
                <c:pt idx="456">
                  <c:v>#N/A</c:v>
                </c:pt>
                <c:pt idx="457">
                  <c:v>#N/A</c:v>
                </c:pt>
                <c:pt idx="458">
                  <c:v>#N/A</c:v>
                </c:pt>
                <c:pt idx="459">
                  <c:v>#N/A</c:v>
                </c:pt>
                <c:pt idx="460">
                  <c:v>#N/A</c:v>
                </c:pt>
                <c:pt idx="461">
                  <c:v>#N/A</c:v>
                </c:pt>
                <c:pt idx="462">
                  <c:v>#N/A</c:v>
                </c:pt>
                <c:pt idx="463">
                  <c:v>#N/A</c:v>
                </c:pt>
                <c:pt idx="464">
                  <c:v>#N/A</c:v>
                </c:pt>
                <c:pt idx="465">
                  <c:v>#N/A</c:v>
                </c:pt>
                <c:pt idx="466">
                  <c:v>#N/A</c:v>
                </c:pt>
                <c:pt idx="467">
                  <c:v>#N/A</c:v>
                </c:pt>
                <c:pt idx="468">
                  <c:v>#N/A</c:v>
                </c:pt>
                <c:pt idx="469">
                  <c:v>#N/A</c:v>
                </c:pt>
                <c:pt idx="470">
                  <c:v>#N/A</c:v>
                </c:pt>
                <c:pt idx="471">
                  <c:v>#N/A</c:v>
                </c:pt>
                <c:pt idx="472">
                  <c:v>#N/A</c:v>
                </c:pt>
                <c:pt idx="473">
                  <c:v>#N/A</c:v>
                </c:pt>
                <c:pt idx="474">
                  <c:v>#N/A</c:v>
                </c:pt>
                <c:pt idx="475">
                  <c:v>#N/A</c:v>
                </c:pt>
                <c:pt idx="476">
                  <c:v>#N/A</c:v>
                </c:pt>
                <c:pt idx="477">
                  <c:v>42.490380000000002</c:v>
                </c:pt>
                <c:pt idx="478">
                  <c:v>#N/A</c:v>
                </c:pt>
                <c:pt idx="479">
                  <c:v>#N/A</c:v>
                </c:pt>
                <c:pt idx="480">
                  <c:v>#N/A</c:v>
                </c:pt>
                <c:pt idx="481">
                  <c:v>62.056919999999998</c:v>
                </c:pt>
                <c:pt idx="482">
                  <c:v>#N/A</c:v>
                </c:pt>
                <c:pt idx="483">
                  <c:v>#N/A</c:v>
                </c:pt>
                <c:pt idx="484">
                  <c:v>#N/A</c:v>
                </c:pt>
                <c:pt idx="485">
                  <c:v>#N/A</c:v>
                </c:pt>
                <c:pt idx="486">
                  <c:v>#N/A</c:v>
                </c:pt>
                <c:pt idx="487">
                  <c:v>#N/A</c:v>
                </c:pt>
                <c:pt idx="488">
                  <c:v>#N/A</c:v>
                </c:pt>
                <c:pt idx="489">
                  <c:v>#N/A</c:v>
                </c:pt>
                <c:pt idx="490">
                  <c:v>#N/A</c:v>
                </c:pt>
                <c:pt idx="491">
                  <c:v>57.656610000000001</c:v>
                </c:pt>
                <c:pt idx="492">
                  <c:v>52.415100000000002</c:v>
                </c:pt>
                <c:pt idx="493">
                  <c:v>37.522979999999997</c:v>
                </c:pt>
                <c:pt idx="494">
                  <c:v>#N/A</c:v>
                </c:pt>
                <c:pt idx="495">
                  <c:v>#N/A</c:v>
                </c:pt>
                <c:pt idx="496">
                  <c:v>#N/A</c:v>
                </c:pt>
                <c:pt idx="497">
                  <c:v>#N/A</c:v>
                </c:pt>
                <c:pt idx="498">
                  <c:v>#N/A</c:v>
                </c:pt>
                <c:pt idx="499">
                  <c:v>50.34084</c:v>
                </c:pt>
                <c:pt idx="500">
                  <c:v>#N/A</c:v>
                </c:pt>
                <c:pt idx="501">
                  <c:v>#N/A</c:v>
                </c:pt>
                <c:pt idx="502">
                  <c:v>#N/A</c:v>
                </c:pt>
                <c:pt idx="503">
                  <c:v>#N/A</c:v>
                </c:pt>
                <c:pt idx="504">
                  <c:v>#N/A</c:v>
                </c:pt>
                <c:pt idx="505">
                  <c:v>68.228729999999999</c:v>
                </c:pt>
                <c:pt idx="506">
                  <c:v>64.300449999999998</c:v>
                </c:pt>
                <c:pt idx="507">
                  <c:v>72.155100000000004</c:v>
                </c:pt>
                <c:pt idx="508">
                  <c:v>64.450890000000001</c:v>
                </c:pt>
                <c:pt idx="509">
                  <c:v>58.963360000000002</c:v>
                </c:pt>
                <c:pt idx="510">
                  <c:v>68.397499999999994</c:v>
                </c:pt>
                <c:pt idx="511">
                  <c:v>71.543319999999994</c:v>
                </c:pt>
                <c:pt idx="512">
                  <c:v>61.112009999999998</c:v>
                </c:pt>
                <c:pt idx="513">
                  <c:v>59.951259999999998</c:v>
                </c:pt>
                <c:pt idx="514">
                  <c:v>55.731070000000003</c:v>
                </c:pt>
                <c:pt idx="515">
                  <c:v>#N/A</c:v>
                </c:pt>
                <c:pt idx="516">
                  <c:v>#N/A</c:v>
                </c:pt>
                <c:pt idx="517">
                  <c:v>#N/A</c:v>
                </c:pt>
                <c:pt idx="518">
                  <c:v>#N/A</c:v>
                </c:pt>
                <c:pt idx="519">
                  <c:v>#N/A</c:v>
                </c:pt>
                <c:pt idx="520">
                  <c:v>#N/A</c:v>
                </c:pt>
                <c:pt idx="521">
                  <c:v>#N/A</c:v>
                </c:pt>
                <c:pt idx="522">
                  <c:v>78.665700000000001</c:v>
                </c:pt>
                <c:pt idx="523">
                  <c:v>79.630920000000003</c:v>
                </c:pt>
                <c:pt idx="524">
                  <c:v>81.617670000000004</c:v>
                </c:pt>
                <c:pt idx="525">
                  <c:v>79.630920000000003</c:v>
                </c:pt>
                <c:pt idx="526">
                  <c:v>79.630920000000003</c:v>
                </c:pt>
                <c:pt idx="527">
                  <c:v>79.630920000000003</c:v>
                </c:pt>
                <c:pt idx="528">
                  <c:v>79.630920000000003</c:v>
                </c:pt>
                <c:pt idx="529">
                  <c:v>79.630920000000003</c:v>
                </c:pt>
                <c:pt idx="530">
                  <c:v>86.371399999999994</c:v>
                </c:pt>
                <c:pt idx="531">
                  <c:v>73.550020000000004</c:v>
                </c:pt>
                <c:pt idx="532">
                  <c:v>79.630920000000003</c:v>
                </c:pt>
                <c:pt idx="533">
                  <c:v>75.343720000000005</c:v>
                </c:pt>
                <c:pt idx="534">
                  <c:v>79.630920000000003</c:v>
                </c:pt>
                <c:pt idx="535">
                  <c:v>79.630920000000003</c:v>
                </c:pt>
                <c:pt idx="536">
                  <c:v>58.890230000000003</c:v>
                </c:pt>
                <c:pt idx="537">
                  <c:v>76.296949999999995</c:v>
                </c:pt>
                <c:pt idx="538">
                  <c:v>82.558019999999999</c:v>
                </c:pt>
                <c:pt idx="539">
                  <c:v>75.693330000000003</c:v>
                </c:pt>
                <c:pt idx="540">
                  <c:v>80.738529999999997</c:v>
                </c:pt>
                <c:pt idx="541">
                  <c:v>#N/A</c:v>
                </c:pt>
                <c:pt idx="542">
                  <c:v>122.6537</c:v>
                </c:pt>
                <c:pt idx="543">
                  <c:v>#N/A</c:v>
                </c:pt>
                <c:pt idx="544">
                  <c:v>#N/A</c:v>
                </c:pt>
                <c:pt idx="545">
                  <c:v>#N/A</c:v>
                </c:pt>
              </c:numCache>
            </c:numRef>
          </c:yVal>
          <c:bubbleSize>
            <c:numRef>
              <c:f>'PPA Price by Project (PV only)'!$B$26:$B$623</c:f>
              <c:numCache>
                <c:formatCode>0.0</c:formatCode>
                <c:ptCount val="598"/>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9.4960000000000004</c:v>
                </c:pt>
                <c:pt idx="258">
                  <c:v>39.863999999999997</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5.6814815000000003</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9.3076922999999994</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formatCode="General">
                  <c:v>160</c:v>
                </c:pt>
                <c:pt idx="423" formatCode="General">
                  <c:v>150</c:v>
                </c:pt>
                <c:pt idx="424" formatCode="General">
                  <c:v>20</c:v>
                </c:pt>
                <c:pt idx="425" formatCode="General">
                  <c:v>20</c:v>
                </c:pt>
                <c:pt idx="426" formatCode="General">
                  <c:v>196</c:v>
                </c:pt>
                <c:pt idx="427" formatCode="General">
                  <c:v>100</c:v>
                </c:pt>
                <c:pt idx="428" formatCode="General">
                  <c:v>50</c:v>
                </c:pt>
                <c:pt idx="429" formatCode="General">
                  <c:v>150</c:v>
                </c:pt>
                <c:pt idx="430" formatCode="General">
                  <c:v>132</c:v>
                </c:pt>
                <c:pt idx="431" formatCode="General">
                  <c:v>175</c:v>
                </c:pt>
                <c:pt idx="432" formatCode="General">
                  <c:v>70</c:v>
                </c:pt>
                <c:pt idx="433" formatCode="General">
                  <c:v>10</c:v>
                </c:pt>
                <c:pt idx="434" formatCode="General">
                  <c:v>100</c:v>
                </c:pt>
                <c:pt idx="435" formatCode="General">
                  <c:v>200</c:v>
                </c:pt>
                <c:pt idx="436" formatCode="General">
                  <c:v>152.5</c:v>
                </c:pt>
                <c:pt idx="437" formatCode="General">
                  <c:v>233</c:v>
                </c:pt>
                <c:pt idx="438" formatCode="General">
                  <c:v>20</c:v>
                </c:pt>
                <c:pt idx="439" formatCode="General">
                  <c:v>20</c:v>
                </c:pt>
                <c:pt idx="440" formatCode="General">
                  <c:v>63</c:v>
                </c:pt>
                <c:pt idx="441" formatCode="General">
                  <c:v>26</c:v>
                </c:pt>
                <c:pt idx="442" formatCode="General">
                  <c:v>56</c:v>
                </c:pt>
                <c:pt idx="443" formatCode="General">
                  <c:v>50</c:v>
                </c:pt>
                <c:pt idx="444" formatCode="General">
                  <c:v>200</c:v>
                </c:pt>
                <c:pt idx="445" formatCode="General">
                  <c:v>10</c:v>
                </c:pt>
                <c:pt idx="446" formatCode="General">
                  <c:v>7.5</c:v>
                </c:pt>
                <c:pt idx="447" formatCode="General">
                  <c:v>80</c:v>
                </c:pt>
                <c:pt idx="448" formatCode="General">
                  <c:v>90</c:v>
                </c:pt>
                <c:pt idx="449" formatCode="General">
                  <c:v>96</c:v>
                </c:pt>
                <c:pt idx="450" formatCode="General">
                  <c:v>75</c:v>
                </c:pt>
                <c:pt idx="451" formatCode="General">
                  <c:v>190</c:v>
                </c:pt>
                <c:pt idx="452" formatCode="General">
                  <c:v>190</c:v>
                </c:pt>
                <c:pt idx="453" formatCode="General">
                  <c:v>50</c:v>
                </c:pt>
                <c:pt idx="454" formatCode="General">
                  <c:v>50</c:v>
                </c:pt>
                <c:pt idx="455" formatCode="General">
                  <c:v>74.5</c:v>
                </c:pt>
                <c:pt idx="456" formatCode="General">
                  <c:v>130</c:v>
                </c:pt>
                <c:pt idx="457" formatCode="General">
                  <c:v>150</c:v>
                </c:pt>
                <c:pt idx="458" formatCode="General">
                  <c:v>300</c:v>
                </c:pt>
                <c:pt idx="459" formatCode="General">
                  <c:v>50</c:v>
                </c:pt>
                <c:pt idx="460" formatCode="General">
                  <c:v>40</c:v>
                </c:pt>
                <c:pt idx="461" formatCode="General">
                  <c:v>30</c:v>
                </c:pt>
                <c:pt idx="462" formatCode="General">
                  <c:v>100</c:v>
                </c:pt>
                <c:pt idx="463" formatCode="General">
                  <c:v>350</c:v>
                </c:pt>
                <c:pt idx="464" formatCode="General">
                  <c:v>250</c:v>
                </c:pt>
                <c:pt idx="465" formatCode="General">
                  <c:v>90</c:v>
                </c:pt>
                <c:pt idx="466" formatCode="General">
                  <c:v>93.5</c:v>
                </c:pt>
                <c:pt idx="467" formatCode="General">
                  <c:v>200</c:v>
                </c:pt>
                <c:pt idx="468" formatCode="General">
                  <c:v>100</c:v>
                </c:pt>
                <c:pt idx="469" formatCode="General">
                  <c:v>80</c:v>
                </c:pt>
                <c:pt idx="470" formatCode="General">
                  <c:v>100</c:v>
                </c:pt>
                <c:pt idx="471" formatCode="General">
                  <c:v>30</c:v>
                </c:pt>
                <c:pt idx="472" formatCode="General">
                  <c:v>125</c:v>
                </c:pt>
                <c:pt idx="473" formatCode="General">
                  <c:v>102</c:v>
                </c:pt>
                <c:pt idx="474" formatCode="General">
                  <c:v>60</c:v>
                </c:pt>
                <c:pt idx="475" formatCode="General">
                  <c:v>107</c:v>
                </c:pt>
                <c:pt idx="476" formatCode="General">
                  <c:v>150</c:v>
                </c:pt>
                <c:pt idx="477" formatCode="General">
                  <c:v>55</c:v>
                </c:pt>
                <c:pt idx="478" formatCode="General">
                  <c:v>70</c:v>
                </c:pt>
                <c:pt idx="479" formatCode="General">
                  <c:v>40</c:v>
                </c:pt>
                <c:pt idx="480" formatCode="General">
                  <c:v>150</c:v>
                </c:pt>
                <c:pt idx="481" formatCode="General">
                  <c:v>110</c:v>
                </c:pt>
                <c:pt idx="482" formatCode="General">
                  <c:v>60</c:v>
                </c:pt>
                <c:pt idx="483" formatCode="General">
                  <c:v>120</c:v>
                </c:pt>
                <c:pt idx="484" formatCode="General">
                  <c:v>20</c:v>
                </c:pt>
                <c:pt idx="485" formatCode="General">
                  <c:v>130</c:v>
                </c:pt>
                <c:pt idx="486" formatCode="General">
                  <c:v>80</c:v>
                </c:pt>
                <c:pt idx="487" formatCode="General">
                  <c:v>80</c:v>
                </c:pt>
                <c:pt idx="488" formatCode="General">
                  <c:v>66</c:v>
                </c:pt>
                <c:pt idx="489" formatCode="General">
                  <c:v>15.2</c:v>
                </c:pt>
                <c:pt idx="490" formatCode="General">
                  <c:v>5.6</c:v>
                </c:pt>
                <c:pt idx="491" formatCode="General">
                  <c:v>66</c:v>
                </c:pt>
                <c:pt idx="492" formatCode="General">
                  <c:v>118</c:v>
                </c:pt>
                <c:pt idx="493" formatCode="General">
                  <c:v>107</c:v>
                </c:pt>
                <c:pt idx="494" formatCode="General">
                  <c:v>100</c:v>
                </c:pt>
                <c:pt idx="495" formatCode="General">
                  <c:v>125</c:v>
                </c:pt>
                <c:pt idx="496" formatCode="General">
                  <c:v>30</c:v>
                </c:pt>
                <c:pt idx="497" formatCode="General">
                  <c:v>60</c:v>
                </c:pt>
                <c:pt idx="498" formatCode="General">
                  <c:v>100</c:v>
                </c:pt>
                <c:pt idx="499" formatCode="General">
                  <c:v>150</c:v>
                </c:pt>
                <c:pt idx="500" formatCode="General">
                  <c:v>100</c:v>
                </c:pt>
                <c:pt idx="501" formatCode="General">
                  <c:v>65</c:v>
                </c:pt>
                <c:pt idx="502" formatCode="General">
                  <c:v>138.80000000000001</c:v>
                </c:pt>
                <c:pt idx="503" formatCode="General">
                  <c:v>140</c:v>
                </c:pt>
                <c:pt idx="504" formatCode="General">
                  <c:v>100</c:v>
                </c:pt>
                <c:pt idx="505" formatCode="General">
                  <c:v>19.989999999999998</c:v>
                </c:pt>
                <c:pt idx="506" formatCode="General">
                  <c:v>19.989999999999998</c:v>
                </c:pt>
                <c:pt idx="507" formatCode="General">
                  <c:v>145</c:v>
                </c:pt>
                <c:pt idx="508" formatCode="General">
                  <c:v>19.989999999999998</c:v>
                </c:pt>
                <c:pt idx="509" formatCode="General">
                  <c:v>125</c:v>
                </c:pt>
                <c:pt idx="510" formatCode="General">
                  <c:v>135</c:v>
                </c:pt>
                <c:pt idx="511" formatCode="General">
                  <c:v>112</c:v>
                </c:pt>
                <c:pt idx="512" formatCode="General">
                  <c:v>200</c:v>
                </c:pt>
                <c:pt idx="513" formatCode="General">
                  <c:v>401.64</c:v>
                </c:pt>
                <c:pt idx="514" formatCode="General">
                  <c:v>100</c:v>
                </c:pt>
                <c:pt idx="515" formatCode="General">
                  <c:v>25</c:v>
                </c:pt>
                <c:pt idx="516" formatCode="General">
                  <c:v>300</c:v>
                </c:pt>
                <c:pt idx="517" formatCode="General">
                  <c:v>200</c:v>
                </c:pt>
                <c:pt idx="518" formatCode="General">
                  <c:v>125</c:v>
                </c:pt>
                <c:pt idx="519" formatCode="General">
                  <c:v>35</c:v>
                </c:pt>
                <c:pt idx="520" formatCode="General">
                  <c:v>127.85</c:v>
                </c:pt>
                <c:pt idx="521" formatCode="General">
                  <c:v>700</c:v>
                </c:pt>
                <c:pt idx="522" formatCode="General">
                  <c:v>92.98</c:v>
                </c:pt>
                <c:pt idx="523" formatCode="General">
                  <c:v>19.989999999999998</c:v>
                </c:pt>
                <c:pt idx="524" formatCode="General">
                  <c:v>280</c:v>
                </c:pt>
                <c:pt idx="525" formatCode="General">
                  <c:v>19.989999999999998</c:v>
                </c:pt>
                <c:pt idx="526" formatCode="General">
                  <c:v>19.989999999999998</c:v>
                </c:pt>
                <c:pt idx="527" formatCode="General">
                  <c:v>19.989999999999998</c:v>
                </c:pt>
                <c:pt idx="528" formatCode="General">
                  <c:v>19.989999999999998</c:v>
                </c:pt>
                <c:pt idx="529" formatCode="General">
                  <c:v>19.989999999999998</c:v>
                </c:pt>
                <c:pt idx="530" formatCode="General">
                  <c:v>19.989999999999998</c:v>
                </c:pt>
                <c:pt idx="531" formatCode="General">
                  <c:v>19.989999999999998</c:v>
                </c:pt>
                <c:pt idx="532" formatCode="General">
                  <c:v>18</c:v>
                </c:pt>
                <c:pt idx="533" formatCode="General">
                  <c:v>15</c:v>
                </c:pt>
                <c:pt idx="534" formatCode="General">
                  <c:v>19.989999999999998</c:v>
                </c:pt>
                <c:pt idx="535" formatCode="General">
                  <c:v>19.989999999999998</c:v>
                </c:pt>
                <c:pt idx="536" formatCode="General">
                  <c:v>500</c:v>
                </c:pt>
                <c:pt idx="537" formatCode="General">
                  <c:v>19.989999999999998</c:v>
                </c:pt>
                <c:pt idx="538" formatCode="General">
                  <c:v>200</c:v>
                </c:pt>
                <c:pt idx="539" formatCode="General">
                  <c:v>100</c:v>
                </c:pt>
                <c:pt idx="540" formatCode="General">
                  <c:v>79.8</c:v>
                </c:pt>
                <c:pt idx="541" formatCode="General">
                  <c:v>150</c:v>
                </c:pt>
                <c:pt idx="542" formatCode="General">
                  <c:v>12.15</c:v>
                </c:pt>
                <c:pt idx="543" formatCode="General">
                  <c:v>90</c:v>
                </c:pt>
                <c:pt idx="544" formatCode="General">
                  <c:v>100</c:v>
                </c:pt>
                <c:pt idx="545" formatCode="General">
                  <c:v>100</c:v>
                </c:pt>
              </c:numCache>
            </c:numRef>
          </c:bubbleSize>
          <c:bubble3D val="0"/>
          <c:extLst>
            <c:ext xmlns:c16="http://schemas.microsoft.com/office/drawing/2014/chart" uri="{C3380CC4-5D6E-409C-BE32-E72D297353CC}">
              <c16:uniqueId val="{00000006-3961-44A1-9D85-29E5C9F173E8}"/>
            </c:ext>
          </c:extLst>
        </c:ser>
        <c:dLbls>
          <c:showLegendKey val="0"/>
          <c:showVal val="0"/>
          <c:showCatName val="0"/>
          <c:showSerName val="0"/>
          <c:showPercent val="0"/>
          <c:showBubbleSize val="0"/>
        </c:dLbls>
        <c:bubbleScale val="60"/>
        <c:showNegBubbles val="0"/>
        <c:axId val="555878984"/>
        <c:axId val="555883688"/>
      </c:bubbleChart>
      <c:valAx>
        <c:axId val="555878984"/>
        <c:scaling>
          <c:orientation val="minMax"/>
          <c:max val="45900"/>
          <c:min val="42775"/>
        </c:scaling>
        <c:delete val="0"/>
        <c:axPos val="b"/>
        <c:title>
          <c:tx>
            <c:rich>
              <a:bodyPr/>
              <a:lstStyle/>
              <a:p>
                <a:pPr>
                  <a:defRPr b="1"/>
                </a:pPr>
                <a:r>
                  <a:rPr lang="en-US" b="1"/>
                  <a:t>PPA Execution Date</a:t>
                </a:r>
              </a:p>
            </c:rich>
          </c:tx>
          <c:layout>
            <c:manualLayout>
              <c:xMode val="edge"/>
              <c:yMode val="edge"/>
              <c:x val="0.39832362761583157"/>
              <c:y val="0.9308453984445284"/>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solidFill>
                  <a:sysClr val="windowText" lastClr="000000"/>
                </a:solidFill>
              </a:defRPr>
            </a:pPr>
            <a:endParaRPr lang="en-US"/>
          </a:p>
        </c:txPr>
        <c:crossAx val="555883688"/>
        <c:crosses val="autoZero"/>
        <c:crossBetween val="midCat"/>
        <c:majorUnit val="732"/>
        <c:minorUnit val="366"/>
      </c:valAx>
      <c:valAx>
        <c:axId val="555883688"/>
        <c:scaling>
          <c:orientation val="minMax"/>
          <c:max val="180"/>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8984"/>
        <c:crosses val="autoZero"/>
        <c:crossBetween val="midCat"/>
      </c:valAx>
      <c:spPr>
        <a:noFill/>
        <a:ln w="25400">
          <a:noFill/>
        </a:ln>
      </c:spPr>
    </c:plotArea>
    <c:legend>
      <c:legendPos val="r"/>
      <c:layout>
        <c:manualLayout>
          <c:xMode val="edge"/>
          <c:yMode val="edge"/>
          <c:x val="0.81914388886102618"/>
          <c:y val="5.2217926743916898E-2"/>
          <c:w val="0.14041978033000652"/>
          <c:h val="0.26037402458508857"/>
        </c:manualLayout>
      </c:layout>
      <c:overlay val="0"/>
      <c:spPr>
        <a:solidFill>
          <a:srgbClr val="FFFFFF"/>
        </a:solidFill>
        <a:ln w="3175">
          <a:solidFill>
            <a:schemeClr val="bg1">
              <a:lumMod val="75000"/>
            </a:schemeClr>
          </a:solidFill>
          <a:prstDash val="solid"/>
        </a:ln>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7.7824504891434026E-2"/>
          <c:y val="9.1118801682047806E-2"/>
          <c:w val="0.88614855908162993"/>
          <c:h val="0.76276014740581666"/>
        </c:manualLayout>
      </c:layout>
      <c:bubbleChart>
        <c:varyColors val="0"/>
        <c:ser>
          <c:idx val="3"/>
          <c:order val="0"/>
          <c:tx>
            <c:v> PV in CA, NV, AZ (for comparison)</c:v>
          </c:tx>
          <c:spPr>
            <a:noFill/>
            <a:ln w="9525">
              <a:solidFill>
                <a:schemeClr val="accent3">
                  <a:lumMod val="60000"/>
                  <a:lumOff val="40000"/>
                </a:schemeClr>
              </a:solidFill>
              <a:prstDash val="solid"/>
            </a:ln>
          </c:spPr>
          <c:invertIfNegative val="1"/>
          <c:xVal>
            <c:numRef>
              <c:f>'PPA Price for CSP Plants'!$A$26:$A$330</c:f>
              <c:numCache>
                <c:formatCode>m/d/yyyy</c:formatCode>
                <c:ptCount val="305"/>
                <c:pt idx="0">
                  <c:v>39258</c:v>
                </c:pt>
                <c:pt idx="1">
                  <c:v>39630</c:v>
                </c:pt>
                <c:pt idx="2">
                  <c:v>39652</c:v>
                </c:pt>
                <c:pt idx="3">
                  <c:v>39801</c:v>
                </c:pt>
                <c:pt idx="4">
                  <c:v>39941</c:v>
                </c:pt>
                <c:pt idx="5">
                  <c:v>39965</c:v>
                </c:pt>
                <c:pt idx="6">
                  <c:v>39986</c:v>
                </c:pt>
                <c:pt idx="7">
                  <c:v>40042</c:v>
                </c:pt>
                <c:pt idx="8">
                  <c:v>40064</c:v>
                </c:pt>
                <c:pt idx="9">
                  <c:v>40137</c:v>
                </c:pt>
                <c:pt idx="10">
                  <c:v>40171</c:v>
                </c:pt>
                <c:pt idx="11">
                  <c:v>40171</c:v>
                </c:pt>
                <c:pt idx="12">
                  <c:v>40171</c:v>
                </c:pt>
                <c:pt idx="13">
                  <c:v>40204</c:v>
                </c:pt>
                <c:pt idx="14">
                  <c:v>40204</c:v>
                </c:pt>
                <c:pt idx="15">
                  <c:v>40204</c:v>
                </c:pt>
                <c:pt idx="16">
                  <c:v>40211</c:v>
                </c:pt>
                <c:pt idx="17">
                  <c:v>40233</c:v>
                </c:pt>
                <c:pt idx="18">
                  <c:v>40243</c:v>
                </c:pt>
                <c:pt idx="19">
                  <c:v>40287</c:v>
                </c:pt>
                <c:pt idx="20">
                  <c:v>40289</c:v>
                </c:pt>
                <c:pt idx="21">
                  <c:v>40297</c:v>
                </c:pt>
                <c:pt idx="22">
                  <c:v>40308</c:v>
                </c:pt>
                <c:pt idx="23">
                  <c:v>40318</c:v>
                </c:pt>
                <c:pt idx="24">
                  <c:v>40330</c:v>
                </c:pt>
                <c:pt idx="25">
                  <c:v>40385</c:v>
                </c:pt>
                <c:pt idx="26">
                  <c:v>40388</c:v>
                </c:pt>
                <c:pt idx="27">
                  <c:v>40388</c:v>
                </c:pt>
                <c:pt idx="28">
                  <c:v>40414</c:v>
                </c:pt>
                <c:pt idx="29">
                  <c:v>40441</c:v>
                </c:pt>
                <c:pt idx="30">
                  <c:v>40492</c:v>
                </c:pt>
                <c:pt idx="31">
                  <c:v>40497</c:v>
                </c:pt>
                <c:pt idx="32">
                  <c:v>40497</c:v>
                </c:pt>
                <c:pt idx="33">
                  <c:v>40513</c:v>
                </c:pt>
                <c:pt idx="34">
                  <c:v>40533</c:v>
                </c:pt>
                <c:pt idx="35">
                  <c:v>40542</c:v>
                </c:pt>
                <c:pt idx="36">
                  <c:v>40542</c:v>
                </c:pt>
                <c:pt idx="37">
                  <c:v>40548</c:v>
                </c:pt>
                <c:pt idx="38">
                  <c:v>40550</c:v>
                </c:pt>
                <c:pt idx="39">
                  <c:v>40568</c:v>
                </c:pt>
                <c:pt idx="40">
                  <c:v>40581</c:v>
                </c:pt>
                <c:pt idx="41">
                  <c:v>40585</c:v>
                </c:pt>
                <c:pt idx="42">
                  <c:v>40585</c:v>
                </c:pt>
                <c:pt idx="43">
                  <c:v>40610</c:v>
                </c:pt>
                <c:pt idx="44">
                  <c:v>40697</c:v>
                </c:pt>
                <c:pt idx="45">
                  <c:v>40697</c:v>
                </c:pt>
                <c:pt idx="46">
                  <c:v>40715</c:v>
                </c:pt>
                <c:pt idx="47">
                  <c:v>40732</c:v>
                </c:pt>
                <c:pt idx="48">
                  <c:v>40738</c:v>
                </c:pt>
                <c:pt idx="49">
                  <c:v>40745</c:v>
                </c:pt>
                <c:pt idx="50">
                  <c:v>40815</c:v>
                </c:pt>
                <c:pt idx="51">
                  <c:v>40817</c:v>
                </c:pt>
                <c:pt idx="52">
                  <c:v>40885</c:v>
                </c:pt>
                <c:pt idx="53">
                  <c:v>40897</c:v>
                </c:pt>
                <c:pt idx="54">
                  <c:v>40897</c:v>
                </c:pt>
                <c:pt idx="55">
                  <c:v>40909</c:v>
                </c:pt>
                <c:pt idx="56">
                  <c:v>40909</c:v>
                </c:pt>
                <c:pt idx="57">
                  <c:v>40942</c:v>
                </c:pt>
                <c:pt idx="58">
                  <c:v>40966</c:v>
                </c:pt>
                <c:pt idx="59">
                  <c:v>41093</c:v>
                </c:pt>
                <c:pt idx="60">
                  <c:v>41093</c:v>
                </c:pt>
                <c:pt idx="61">
                  <c:v>41124</c:v>
                </c:pt>
                <c:pt idx="62">
                  <c:v>41134</c:v>
                </c:pt>
                <c:pt idx="63">
                  <c:v>41137</c:v>
                </c:pt>
                <c:pt idx="64">
                  <c:v>41150</c:v>
                </c:pt>
                <c:pt idx="65">
                  <c:v>41152</c:v>
                </c:pt>
                <c:pt idx="66">
                  <c:v>41169</c:v>
                </c:pt>
                <c:pt idx="67">
                  <c:v>41169</c:v>
                </c:pt>
                <c:pt idx="68">
                  <c:v>41199</c:v>
                </c:pt>
                <c:pt idx="69">
                  <c:v>41214</c:v>
                </c:pt>
                <c:pt idx="70">
                  <c:v>41228</c:v>
                </c:pt>
                <c:pt idx="71">
                  <c:v>41255</c:v>
                </c:pt>
                <c:pt idx="72">
                  <c:v>41256</c:v>
                </c:pt>
                <c:pt idx="73">
                  <c:v>41333</c:v>
                </c:pt>
                <c:pt idx="74">
                  <c:v>41355</c:v>
                </c:pt>
                <c:pt idx="75">
                  <c:v>41355</c:v>
                </c:pt>
                <c:pt idx="76">
                  <c:v>41358</c:v>
                </c:pt>
                <c:pt idx="77">
                  <c:v>41374</c:v>
                </c:pt>
                <c:pt idx="78">
                  <c:v>41380</c:v>
                </c:pt>
                <c:pt idx="79">
                  <c:v>41426</c:v>
                </c:pt>
                <c:pt idx="80">
                  <c:v>41428</c:v>
                </c:pt>
                <c:pt idx="81">
                  <c:v>41428</c:v>
                </c:pt>
                <c:pt idx="82">
                  <c:v>41458</c:v>
                </c:pt>
                <c:pt idx="83">
                  <c:v>41465</c:v>
                </c:pt>
                <c:pt idx="84">
                  <c:v>41465</c:v>
                </c:pt>
                <c:pt idx="85">
                  <c:v>41472</c:v>
                </c:pt>
                <c:pt idx="86">
                  <c:v>41472</c:v>
                </c:pt>
                <c:pt idx="87">
                  <c:v>41523</c:v>
                </c:pt>
                <c:pt idx="88">
                  <c:v>41544</c:v>
                </c:pt>
                <c:pt idx="89">
                  <c:v>41556</c:v>
                </c:pt>
                <c:pt idx="90">
                  <c:v>41569</c:v>
                </c:pt>
                <c:pt idx="91">
                  <c:v>41609</c:v>
                </c:pt>
                <c:pt idx="92">
                  <c:v>41627</c:v>
                </c:pt>
                <c:pt idx="93">
                  <c:v>41669</c:v>
                </c:pt>
                <c:pt idx="94">
                  <c:v>41715</c:v>
                </c:pt>
                <c:pt idx="95">
                  <c:v>41724</c:v>
                </c:pt>
                <c:pt idx="96">
                  <c:v>41786</c:v>
                </c:pt>
                <c:pt idx="97">
                  <c:v>41802</c:v>
                </c:pt>
                <c:pt idx="98">
                  <c:v>41838</c:v>
                </c:pt>
                <c:pt idx="99">
                  <c:v>41843</c:v>
                </c:pt>
                <c:pt idx="100">
                  <c:v>41844</c:v>
                </c:pt>
                <c:pt idx="101">
                  <c:v>41844</c:v>
                </c:pt>
                <c:pt idx="102">
                  <c:v>41851</c:v>
                </c:pt>
                <c:pt idx="103">
                  <c:v>41870</c:v>
                </c:pt>
                <c:pt idx="104">
                  <c:v>41876</c:v>
                </c:pt>
                <c:pt idx="105">
                  <c:v>41885</c:v>
                </c:pt>
                <c:pt idx="106">
                  <c:v>41915</c:v>
                </c:pt>
                <c:pt idx="107">
                  <c:v>41932</c:v>
                </c:pt>
                <c:pt idx="108">
                  <c:v>41933</c:v>
                </c:pt>
                <c:pt idx="109">
                  <c:v>41933</c:v>
                </c:pt>
                <c:pt idx="110">
                  <c:v>41934</c:v>
                </c:pt>
                <c:pt idx="111">
                  <c:v>41934</c:v>
                </c:pt>
                <c:pt idx="112">
                  <c:v>41934</c:v>
                </c:pt>
                <c:pt idx="113">
                  <c:v>41934</c:v>
                </c:pt>
                <c:pt idx="114">
                  <c:v>41934</c:v>
                </c:pt>
                <c:pt idx="115">
                  <c:v>41934</c:v>
                </c:pt>
                <c:pt idx="116">
                  <c:v>41934</c:v>
                </c:pt>
                <c:pt idx="117">
                  <c:v>41934</c:v>
                </c:pt>
                <c:pt idx="118">
                  <c:v>41956</c:v>
                </c:pt>
                <c:pt idx="119">
                  <c:v>41961</c:v>
                </c:pt>
                <c:pt idx="120">
                  <c:v>41982</c:v>
                </c:pt>
                <c:pt idx="121">
                  <c:v>42068</c:v>
                </c:pt>
                <c:pt idx="122">
                  <c:v>42086</c:v>
                </c:pt>
                <c:pt idx="123">
                  <c:v>42097</c:v>
                </c:pt>
                <c:pt idx="124">
                  <c:v>42108</c:v>
                </c:pt>
                <c:pt idx="125">
                  <c:v>42111</c:v>
                </c:pt>
                <c:pt idx="126">
                  <c:v>42160</c:v>
                </c:pt>
                <c:pt idx="127">
                  <c:v>42174</c:v>
                </c:pt>
                <c:pt idx="128">
                  <c:v>42178</c:v>
                </c:pt>
                <c:pt idx="129">
                  <c:v>42180</c:v>
                </c:pt>
                <c:pt idx="130">
                  <c:v>42200</c:v>
                </c:pt>
                <c:pt idx="131">
                  <c:v>42201</c:v>
                </c:pt>
                <c:pt idx="132">
                  <c:v>42201</c:v>
                </c:pt>
                <c:pt idx="133">
                  <c:v>42221</c:v>
                </c:pt>
                <c:pt idx="134">
                  <c:v>42228</c:v>
                </c:pt>
                <c:pt idx="135">
                  <c:v>42244</c:v>
                </c:pt>
                <c:pt idx="136">
                  <c:v>42250</c:v>
                </c:pt>
                <c:pt idx="137">
                  <c:v>42285</c:v>
                </c:pt>
                <c:pt idx="138">
                  <c:v>42286</c:v>
                </c:pt>
                <c:pt idx="139">
                  <c:v>42286</c:v>
                </c:pt>
                <c:pt idx="140">
                  <c:v>42292</c:v>
                </c:pt>
                <c:pt idx="141">
                  <c:v>42313</c:v>
                </c:pt>
                <c:pt idx="142">
                  <c:v>42314</c:v>
                </c:pt>
                <c:pt idx="143">
                  <c:v>42328</c:v>
                </c:pt>
                <c:pt idx="144">
                  <c:v>42338</c:v>
                </c:pt>
                <c:pt idx="145">
                  <c:v>42355</c:v>
                </c:pt>
                <c:pt idx="146">
                  <c:v>42355</c:v>
                </c:pt>
                <c:pt idx="147">
                  <c:v>42356</c:v>
                </c:pt>
                <c:pt idx="148">
                  <c:v>42356</c:v>
                </c:pt>
                <c:pt idx="149">
                  <c:v>42356</c:v>
                </c:pt>
                <c:pt idx="150">
                  <c:v>42356</c:v>
                </c:pt>
                <c:pt idx="151">
                  <c:v>42375</c:v>
                </c:pt>
                <c:pt idx="152">
                  <c:v>42509</c:v>
                </c:pt>
                <c:pt idx="153">
                  <c:v>42584</c:v>
                </c:pt>
                <c:pt idx="154">
                  <c:v>42586</c:v>
                </c:pt>
                <c:pt idx="155">
                  <c:v>42628</c:v>
                </c:pt>
                <c:pt idx="156">
                  <c:v>42636</c:v>
                </c:pt>
                <c:pt idx="157">
                  <c:v>42636</c:v>
                </c:pt>
                <c:pt idx="158">
                  <c:v>42636</c:v>
                </c:pt>
                <c:pt idx="159">
                  <c:v>42636</c:v>
                </c:pt>
                <c:pt idx="160">
                  <c:v>42689</c:v>
                </c:pt>
                <c:pt idx="161">
                  <c:v>42692</c:v>
                </c:pt>
                <c:pt idx="162">
                  <c:v>42692</c:v>
                </c:pt>
                <c:pt idx="163">
                  <c:v>42719</c:v>
                </c:pt>
                <c:pt idx="164">
                  <c:v>42752</c:v>
                </c:pt>
                <c:pt idx="165">
                  <c:v>42817</c:v>
                </c:pt>
                <c:pt idx="166">
                  <c:v>42877</c:v>
                </c:pt>
                <c:pt idx="167">
                  <c:v>42933</c:v>
                </c:pt>
                <c:pt idx="168">
                  <c:v>42955</c:v>
                </c:pt>
                <c:pt idx="169">
                  <c:v>42972</c:v>
                </c:pt>
                <c:pt idx="170">
                  <c:v>43000</c:v>
                </c:pt>
                <c:pt idx="171">
                  <c:v>43000</c:v>
                </c:pt>
                <c:pt idx="172">
                  <c:v>43000</c:v>
                </c:pt>
                <c:pt idx="173">
                  <c:v>43001</c:v>
                </c:pt>
                <c:pt idx="174">
                  <c:v>43004</c:v>
                </c:pt>
                <c:pt idx="175">
                  <c:v>43004</c:v>
                </c:pt>
                <c:pt idx="176">
                  <c:v>43014</c:v>
                </c:pt>
                <c:pt idx="177">
                  <c:v>43014</c:v>
                </c:pt>
                <c:pt idx="178">
                  <c:v>43038</c:v>
                </c:pt>
                <c:pt idx="179">
                  <c:v>43047</c:v>
                </c:pt>
                <c:pt idx="180">
                  <c:v>43053</c:v>
                </c:pt>
                <c:pt idx="181">
                  <c:v>43077</c:v>
                </c:pt>
                <c:pt idx="182">
                  <c:v>43109</c:v>
                </c:pt>
                <c:pt idx="183">
                  <c:v>43126</c:v>
                </c:pt>
                <c:pt idx="184">
                  <c:v>43152</c:v>
                </c:pt>
                <c:pt idx="185">
                  <c:v>43227</c:v>
                </c:pt>
                <c:pt idx="186">
                  <c:v>43250</c:v>
                </c:pt>
                <c:pt idx="187">
                  <c:v>43250</c:v>
                </c:pt>
                <c:pt idx="188">
                  <c:v>43250</c:v>
                </c:pt>
                <c:pt idx="189">
                  <c:v>43250</c:v>
                </c:pt>
                <c:pt idx="190">
                  <c:v>43250</c:v>
                </c:pt>
                <c:pt idx="191">
                  <c:v>43250</c:v>
                </c:pt>
                <c:pt idx="192">
                  <c:v>43259</c:v>
                </c:pt>
                <c:pt idx="193">
                  <c:v>43277</c:v>
                </c:pt>
                <c:pt idx="194">
                  <c:v>43352</c:v>
                </c:pt>
                <c:pt idx="195">
                  <c:v>43354</c:v>
                </c:pt>
                <c:pt idx="196">
                  <c:v>43363</c:v>
                </c:pt>
                <c:pt idx="197">
                  <c:v>43391</c:v>
                </c:pt>
                <c:pt idx="198">
                  <c:v>43398</c:v>
                </c:pt>
                <c:pt idx="199">
                  <c:v>43545</c:v>
                </c:pt>
                <c:pt idx="200">
                  <c:v>43613</c:v>
                </c:pt>
                <c:pt idx="201">
                  <c:v>43627</c:v>
                </c:pt>
                <c:pt idx="202">
                  <c:v>43637</c:v>
                </c:pt>
                <c:pt idx="203">
                  <c:v>43647</c:v>
                </c:pt>
                <c:pt idx="204">
                  <c:v>43647</c:v>
                </c:pt>
                <c:pt idx="205">
                  <c:v>43655</c:v>
                </c:pt>
                <c:pt idx="206">
                  <c:v>43672</c:v>
                </c:pt>
                <c:pt idx="207">
                  <c:v>43672</c:v>
                </c:pt>
                <c:pt idx="208">
                  <c:v>43683</c:v>
                </c:pt>
                <c:pt idx="209">
                  <c:v>43774</c:v>
                </c:pt>
                <c:pt idx="210">
                  <c:v>43783</c:v>
                </c:pt>
                <c:pt idx="211">
                  <c:v>43783</c:v>
                </c:pt>
                <c:pt idx="212">
                  <c:v>43795</c:v>
                </c:pt>
                <c:pt idx="213">
                  <c:v>43804</c:v>
                </c:pt>
                <c:pt idx="214">
                  <c:v>43836</c:v>
                </c:pt>
                <c:pt idx="215">
                  <c:v>43875</c:v>
                </c:pt>
                <c:pt idx="216">
                  <c:v>43875</c:v>
                </c:pt>
                <c:pt idx="217">
                  <c:v>43915</c:v>
                </c:pt>
                <c:pt idx="218">
                  <c:v>43929</c:v>
                </c:pt>
                <c:pt idx="219">
                  <c:v>43929</c:v>
                </c:pt>
                <c:pt idx="220">
                  <c:v>43953</c:v>
                </c:pt>
                <c:pt idx="221">
                  <c:v>44106</c:v>
                </c:pt>
                <c:pt idx="222">
                  <c:v>44137</c:v>
                </c:pt>
                <c:pt idx="223">
                  <c:v>44140</c:v>
                </c:pt>
                <c:pt idx="224">
                  <c:v>44141</c:v>
                </c:pt>
                <c:pt idx="225">
                  <c:v>44166</c:v>
                </c:pt>
                <c:pt idx="226">
                  <c:v>44188</c:v>
                </c:pt>
                <c:pt idx="227">
                  <c:v>44217</c:v>
                </c:pt>
                <c:pt idx="228">
                  <c:v>44224</c:v>
                </c:pt>
                <c:pt idx="229">
                  <c:v>44250</c:v>
                </c:pt>
                <c:pt idx="230">
                  <c:v>44280</c:v>
                </c:pt>
                <c:pt idx="231">
                  <c:v>44294</c:v>
                </c:pt>
                <c:pt idx="232">
                  <c:v>44328</c:v>
                </c:pt>
                <c:pt idx="233">
                  <c:v>44348</c:v>
                </c:pt>
                <c:pt idx="234">
                  <c:v>44348</c:v>
                </c:pt>
                <c:pt idx="235">
                  <c:v>44348</c:v>
                </c:pt>
                <c:pt idx="236">
                  <c:v>44351</c:v>
                </c:pt>
                <c:pt idx="237">
                  <c:v>44364</c:v>
                </c:pt>
                <c:pt idx="238">
                  <c:v>44420</c:v>
                </c:pt>
                <c:pt idx="239">
                  <c:v>44484</c:v>
                </c:pt>
                <c:pt idx="240">
                  <c:v>44487</c:v>
                </c:pt>
                <c:pt idx="241">
                  <c:v>44582</c:v>
                </c:pt>
                <c:pt idx="242">
                  <c:v>44669</c:v>
                </c:pt>
                <c:pt idx="243">
                  <c:v>44671</c:v>
                </c:pt>
                <c:pt idx="244">
                  <c:v>44679</c:v>
                </c:pt>
                <c:pt idx="245">
                  <c:v>44833</c:v>
                </c:pt>
                <c:pt idx="246">
                  <c:v>44854</c:v>
                </c:pt>
                <c:pt idx="247">
                  <c:v>44862</c:v>
                </c:pt>
                <c:pt idx="248">
                  <c:v>44950</c:v>
                </c:pt>
                <c:pt idx="249">
                  <c:v>45245</c:v>
                </c:pt>
                <c:pt idx="250">
                  <c:v>45322</c:v>
                </c:pt>
                <c:pt idx="251">
                  <c:v>45337</c:v>
                </c:pt>
                <c:pt idx="252">
                  <c:v>45415</c:v>
                </c:pt>
                <c:pt idx="253">
                  <c:v>45415</c:v>
                </c:pt>
                <c:pt idx="254">
                  <c:v>45682</c:v>
                </c:pt>
              </c:numCache>
            </c:numRef>
          </c:xVal>
          <c:yVal>
            <c:numRef>
              <c:f>'PPA Price for CSP Plants'!$C$26:$C$330</c:f>
              <c:numCache>
                <c:formatCode>0.00</c:formatCode>
                <c:ptCount val="305"/>
                <c:pt idx="0">
                  <c:v>253.18500942538842</c:v>
                </c:pt>
                <c:pt idx="1">
                  <c:v>170.77315952453679</c:v>
                </c:pt>
                <c:pt idx="2">
                  <c:v>148.72740267156203</c:v>
                </c:pt>
                <c:pt idx="3">
                  <c:v>196.15418089119913</c:v>
                </c:pt>
                <c:pt idx="4">
                  <c:v>165.86731438856421</c:v>
                </c:pt>
                <c:pt idx="5">
                  <c:v>147.19768550331648</c:v>
                </c:pt>
                <c:pt idx="6">
                  <c:v>194.36154239930443</c:v>
                </c:pt>
                <c:pt idx="7">
                  <c:v>164.4117033715599</c:v>
                </c:pt>
                <c:pt idx="8">
                  <c:v>233.84548358131346</c:v>
                </c:pt>
                <c:pt idx="9">
                  <c:v>136.59071682183776</c:v>
                </c:pt>
                <c:pt idx="10">
                  <c:v>288.62246720202683</c:v>
                </c:pt>
                <c:pt idx="11">
                  <c:v>288.62246720202688</c:v>
                </c:pt>
                <c:pt idx="12">
                  <c:v>288.622467202027</c:v>
                </c:pt>
                <c:pt idx="13">
                  <c:v>186.76275696577088</c:v>
                </c:pt>
                <c:pt idx="14">
                  <c:v>186.76275696577079</c:v>
                </c:pt>
                <c:pt idx="15">
                  <c:v>190.61457244036504</c:v>
                </c:pt>
                <c:pt idx="16">
                  <c:v>156.97797907285303</c:v>
                </c:pt>
                <c:pt idx="17">
                  <c:v>160.95082735842956</c:v>
                </c:pt>
                <c:pt idx="18">
                  <c:v>153.7062303317289</c:v>
                </c:pt>
                <c:pt idx="19">
                  <c:v>119.742411304211</c:v>
                </c:pt>
                <c:pt idx="20">
                  <c:v>160.41851252062841</c:v>
                </c:pt>
                <c:pt idx="21">
                  <c:v>150.3057457606505</c:v>
                </c:pt>
                <c:pt idx="22">
                  <c:v>151.64403578099382</c:v>
                </c:pt>
                <c:pt idx="23">
                  <c:v>181.37800364175843</c:v>
                </c:pt>
                <c:pt idx="24">
                  <c:v>150.30574576065052</c:v>
                </c:pt>
                <c:pt idx="25">
                  <c:v>151.5366663549656</c:v>
                </c:pt>
                <c:pt idx="26">
                  <c:v>179.36097096553206</c:v>
                </c:pt>
                <c:pt idx="27">
                  <c:v>146.77056988164713</c:v>
                </c:pt>
                <c:pt idx="28">
                  <c:v>128.53778262874599</c:v>
                </c:pt>
                <c:pt idx="29">
                  <c:v>146.49971632353379</c:v>
                </c:pt>
                <c:pt idx="30">
                  <c:v>148.43843839177669</c:v>
                </c:pt>
                <c:pt idx="31">
                  <c:v>91.023869248388365</c:v>
                </c:pt>
                <c:pt idx="32">
                  <c:v>88.178551817314201</c:v>
                </c:pt>
                <c:pt idx="33">
                  <c:v>157.40350303225091</c:v>
                </c:pt>
                <c:pt idx="34">
                  <c:v>151.00851224967349</c:v>
                </c:pt>
                <c:pt idx="35">
                  <c:v>128.72129610356393</c:v>
                </c:pt>
                <c:pt idx="36">
                  <c:v>169.06121252464246</c:v>
                </c:pt>
                <c:pt idx="37">
                  <c:v>129.00986504825704</c:v>
                </c:pt>
                <c:pt idx="38">
                  <c:v>145.28407121428319</c:v>
                </c:pt>
                <c:pt idx="39">
                  <c:v>152.55658142084891</c:v>
                </c:pt>
                <c:pt idx="40">
                  <c:v>134.81085364055068</c:v>
                </c:pt>
                <c:pt idx="41">
                  <c:v>128.62522764226901</c:v>
                </c:pt>
                <c:pt idx="42">
                  <c:v>131.99789775718207</c:v>
                </c:pt>
                <c:pt idx="43">
                  <c:v>105.99114506049079</c:v>
                </c:pt>
                <c:pt idx="44">
                  <c:v>134.77224610562345</c:v>
                </c:pt>
                <c:pt idx="45">
                  <c:v>125.07630408162247</c:v>
                </c:pt>
                <c:pt idx="46">
                  <c:v>120.9076441882458</c:v>
                </c:pt>
                <c:pt idx="47">
                  <c:v>140.55181998200905</c:v>
                </c:pt>
                <c:pt idx="48">
                  <c:v>113.16550285696491</c:v>
                </c:pt>
                <c:pt idx="49">
                  <c:v>133.11107309402237</c:v>
                </c:pt>
                <c:pt idx="50">
                  <c:v>96.308507256519448</c:v>
                </c:pt>
                <c:pt idx="51">
                  <c:v>155.92727942057638</c:v>
                </c:pt>
                <c:pt idx="52">
                  <c:v>122.10097961373098</c:v>
                </c:pt>
                <c:pt idx="53">
                  <c:v>95.033782151936379</c:v>
                </c:pt>
                <c:pt idx="54">
                  <c:v>93.390046168912065</c:v>
                </c:pt>
                <c:pt idx="55">
                  <c:v>95.798997738884339</c:v>
                </c:pt>
                <c:pt idx="56">
                  <c:v>85.949001220506261</c:v>
                </c:pt>
                <c:pt idx="57">
                  <c:v>99.162975624810329</c:v>
                </c:pt>
                <c:pt idx="58">
                  <c:v>91.169698638580897</c:v>
                </c:pt>
                <c:pt idx="59">
                  <c:v>103.04140781826288</c:v>
                </c:pt>
                <c:pt idx="60">
                  <c:v>109.39470466084111</c:v>
                </c:pt>
                <c:pt idx="61">
                  <c:v>104.37597773919359</c:v>
                </c:pt>
                <c:pt idx="62">
                  <c:v>106.21573521971195</c:v>
                </c:pt>
                <c:pt idx="63">
                  <c:v>103.85218957358225</c:v>
                </c:pt>
                <c:pt idx="64">
                  <c:v>100.76496064890334</c:v>
                </c:pt>
                <c:pt idx="65">
                  <c:v>102.92612362975257</c:v>
                </c:pt>
                <c:pt idx="66">
                  <c:v>97.995567686910974</c:v>
                </c:pt>
                <c:pt idx="67">
                  <c:v>117.2442686999335</c:v>
                </c:pt>
                <c:pt idx="68">
                  <c:v>101.29155712360749</c:v>
                </c:pt>
                <c:pt idx="69">
                  <c:v>79.525750308369439</c:v>
                </c:pt>
                <c:pt idx="70">
                  <c:v>91.358904398216666</c:v>
                </c:pt>
                <c:pt idx="71">
                  <c:v>88.744525447255711</c:v>
                </c:pt>
                <c:pt idx="72">
                  <c:v>95.57159581020403</c:v>
                </c:pt>
                <c:pt idx="73">
                  <c:v>89.864356182182505</c:v>
                </c:pt>
                <c:pt idx="74">
                  <c:v>102.55283464012339</c:v>
                </c:pt>
                <c:pt idx="75">
                  <c:v>100.97758432465874</c:v>
                </c:pt>
                <c:pt idx="76">
                  <c:v>85.04028493078107</c:v>
                </c:pt>
                <c:pt idx="77">
                  <c:v>97.62021083470367</c:v>
                </c:pt>
                <c:pt idx="78">
                  <c:v>71.775221535534726</c:v>
                </c:pt>
                <c:pt idx="79">
                  <c:v>64.230879471585268</c:v>
                </c:pt>
                <c:pt idx="80">
                  <c:v>73.14647287718924</c:v>
                </c:pt>
                <c:pt idx="81">
                  <c:v>74.126908947435879</c:v>
                </c:pt>
                <c:pt idx="82">
                  <c:v>62.732239132165802</c:v>
                </c:pt>
                <c:pt idx="83">
                  <c:v>64.016776540013296</c:v>
                </c:pt>
                <c:pt idx="84">
                  <c:v>68.671188095925302</c:v>
                </c:pt>
                <c:pt idx="85">
                  <c:v>94.401664559256972</c:v>
                </c:pt>
                <c:pt idx="86">
                  <c:v>94.401664559256957</c:v>
                </c:pt>
                <c:pt idx="87">
                  <c:v>74.028341914409992</c:v>
                </c:pt>
                <c:pt idx="88">
                  <c:v>70.709821344565725</c:v>
                </c:pt>
                <c:pt idx="89">
                  <c:v>73.400022440242253</c:v>
                </c:pt>
                <c:pt idx="90">
                  <c:v>70.967886385969237</c:v>
                </c:pt>
                <c:pt idx="91">
                  <c:v>90.490681082552868</c:v>
                </c:pt>
                <c:pt idx="92">
                  <c:v>61.352846644502925</c:v>
                </c:pt>
                <c:pt idx="93">
                  <c:v>76.336870614450092</c:v>
                </c:pt>
                <c:pt idx="94">
                  <c:v>69.72893613267938</c:v>
                </c:pt>
                <c:pt idx="95">
                  <c:v>64.590898336036275</c:v>
                </c:pt>
                <c:pt idx="96">
                  <c:v>68.88030288905162</c:v>
                </c:pt>
                <c:pt idx="97">
                  <c:v>63.011871779350145</c:v>
                </c:pt>
                <c:pt idx="98">
                  <c:v>61.904217205823983</c:v>
                </c:pt>
                <c:pt idx="99">
                  <c:v>63.228010683628312</c:v>
                </c:pt>
                <c:pt idx="100">
                  <c:v>62.511274223257828</c:v>
                </c:pt>
                <c:pt idx="101">
                  <c:v>63.127054052454163</c:v>
                </c:pt>
                <c:pt idx="102">
                  <c:v>49.833101373865361</c:v>
                </c:pt>
                <c:pt idx="103">
                  <c:v>66.003900441980718</c:v>
                </c:pt>
                <c:pt idx="104">
                  <c:v>67.158055337051593</c:v>
                </c:pt>
                <c:pt idx="105">
                  <c:v>54.930251314332097</c:v>
                </c:pt>
                <c:pt idx="106">
                  <c:v>66.104733105417267</c:v>
                </c:pt>
                <c:pt idx="107">
                  <c:v>62.603763801504599</c:v>
                </c:pt>
                <c:pt idx="108">
                  <c:v>67.968676862197469</c:v>
                </c:pt>
                <c:pt idx="109">
                  <c:v>70.864307716927513</c:v>
                </c:pt>
                <c:pt idx="110">
                  <c:v>62.437331725994255</c:v>
                </c:pt>
                <c:pt idx="111">
                  <c:v>62.437331725994255</c:v>
                </c:pt>
                <c:pt idx="112">
                  <c:v>62.437331725994255</c:v>
                </c:pt>
                <c:pt idx="113">
                  <c:v>62.437331725994255</c:v>
                </c:pt>
                <c:pt idx="114">
                  <c:v>54.448969005990818</c:v>
                </c:pt>
                <c:pt idx="115">
                  <c:v>77.220069283906369</c:v>
                </c:pt>
                <c:pt idx="116">
                  <c:v>74.889108486879465</c:v>
                </c:pt>
                <c:pt idx="117">
                  <c:v>74.907756173255706</c:v>
                </c:pt>
                <c:pt idx="118">
                  <c:v>67.245081660204576</c:v>
                </c:pt>
                <c:pt idx="119">
                  <c:v>53.98993385010013</c:v>
                </c:pt>
                <c:pt idx="120">
                  <c:v>67.491595033553622</c:v>
                </c:pt>
                <c:pt idx="121">
                  <c:v>91.995407506323531</c:v>
                </c:pt>
                <c:pt idx="122">
                  <c:v>74.560267591114879</c:v>
                </c:pt>
                <c:pt idx="123">
                  <c:v>49.236187512987641</c:v>
                </c:pt>
                <c:pt idx="124">
                  <c:v>68.54889488292045</c:v>
                </c:pt>
                <c:pt idx="125">
                  <c:v>58.19865098864112</c:v>
                </c:pt>
                <c:pt idx="126">
                  <c:v>45.997703753161758</c:v>
                </c:pt>
                <c:pt idx="127">
                  <c:v>48.654334995332846</c:v>
                </c:pt>
                <c:pt idx="128">
                  <c:v>53.325948234521725</c:v>
                </c:pt>
                <c:pt idx="129">
                  <c:v>60.177950958874447</c:v>
                </c:pt>
                <c:pt idx="130">
                  <c:v>57.187091121431877</c:v>
                </c:pt>
                <c:pt idx="131">
                  <c:v>53.111922390103295</c:v>
                </c:pt>
                <c:pt idx="132">
                  <c:v>53.541142884854587</c:v>
                </c:pt>
                <c:pt idx="133">
                  <c:v>49.23656155741687</c:v>
                </c:pt>
                <c:pt idx="134">
                  <c:v>54.987254986660119</c:v>
                </c:pt>
                <c:pt idx="135">
                  <c:v>55.214434248737746</c:v>
                </c:pt>
                <c:pt idx="136">
                  <c:v>81.101651296850648</c:v>
                </c:pt>
                <c:pt idx="137">
                  <c:v>53.747316885487912</c:v>
                </c:pt>
                <c:pt idx="138">
                  <c:v>46.387115778302118</c:v>
                </c:pt>
                <c:pt idx="139">
                  <c:v>42.1586331158381</c:v>
                </c:pt>
                <c:pt idx="140">
                  <c:v>47.203947837497573</c:v>
                </c:pt>
                <c:pt idx="141">
                  <c:v>56.487180109045823</c:v>
                </c:pt>
                <c:pt idx="142">
                  <c:v>48.897558989774126</c:v>
                </c:pt>
                <c:pt idx="143">
                  <c:v>48.423352239456911</c:v>
                </c:pt>
                <c:pt idx="144">
                  <c:v>50.999057617588029</c:v>
                </c:pt>
                <c:pt idx="145">
                  <c:v>44.22497687029518</c:v>
                </c:pt>
                <c:pt idx="146">
                  <c:v>72.895924120570271</c:v>
                </c:pt>
                <c:pt idx="147">
                  <c:v>57.433235568054251</c:v>
                </c:pt>
                <c:pt idx="148">
                  <c:v>57.416196966529746</c:v>
                </c:pt>
                <c:pt idx="149">
                  <c:v>57.509055954711179</c:v>
                </c:pt>
                <c:pt idx="150">
                  <c:v>55.477258817217162</c:v>
                </c:pt>
                <c:pt idx="151">
                  <c:v>30.694581715000393</c:v>
                </c:pt>
                <c:pt idx="152">
                  <c:v>37.610349610238892</c:v>
                </c:pt>
                <c:pt idx="153">
                  <c:v>34.004206204379024</c:v>
                </c:pt>
                <c:pt idx="154">
                  <c:v>45.011073813010029</c:v>
                </c:pt>
                <c:pt idx="155">
                  <c:v>45.602961184123352</c:v>
                </c:pt>
                <c:pt idx="156">
                  <c:v>39.110024393985697</c:v>
                </c:pt>
                <c:pt idx="157">
                  <c:v>39.110024393985697</c:v>
                </c:pt>
                <c:pt idx="158">
                  <c:v>39.110024393985682</c:v>
                </c:pt>
                <c:pt idx="159">
                  <c:v>39.110024393985682</c:v>
                </c:pt>
                <c:pt idx="160">
                  <c:v>41.828414402725315</c:v>
                </c:pt>
                <c:pt idx="161">
                  <c:v>36.64886725248774</c:v>
                </c:pt>
                <c:pt idx="162">
                  <c:v>30.880624508154224</c:v>
                </c:pt>
                <c:pt idx="163">
                  <c:v>34.467854967900593</c:v>
                </c:pt>
                <c:pt idx="164">
                  <c:v>42.554146516238596</c:v>
                </c:pt>
                <c:pt idx="165">
                  <c:v>34.909138418187574</c:v>
                </c:pt>
                <c:pt idx="166">
                  <c:v>22.986324989206597</c:v>
                </c:pt>
                <c:pt idx="167">
                  <c:v>28.833516875141775</c:v>
                </c:pt>
                <c:pt idx="168">
                  <c:v>52.438336030214401</c:v>
                </c:pt>
                <c:pt idx="169">
                  <c:v>29.870382939412</c:v>
                </c:pt>
                <c:pt idx="170">
                  <c:v>35.306910901918954</c:v>
                </c:pt>
                <c:pt idx="171">
                  <c:v>35.306910901918954</c:v>
                </c:pt>
                <c:pt idx="172">
                  <c:v>35.306910901918954</c:v>
                </c:pt>
                <c:pt idx="173">
                  <c:v>31.77765679466312</c:v>
                </c:pt>
                <c:pt idx="174">
                  <c:v>30.630531196676372</c:v>
                </c:pt>
                <c:pt idx="175">
                  <c:v>30.075565406438525</c:v>
                </c:pt>
                <c:pt idx="176">
                  <c:v>29.316266336367882</c:v>
                </c:pt>
                <c:pt idx="177">
                  <c:v>29.316266336367882</c:v>
                </c:pt>
                <c:pt idx="178">
                  <c:v>32.54609336536415</c:v>
                </c:pt>
                <c:pt idx="179">
                  <c:v>32.149465715805782</c:v>
                </c:pt>
                <c:pt idx="180">
                  <c:v>32.149465715805789</c:v>
                </c:pt>
                <c:pt idx="181">
                  <c:v>20.757510767122305</c:v>
                </c:pt>
                <c:pt idx="182">
                  <c:v>29.977858595963689</c:v>
                </c:pt>
                <c:pt idx="183">
                  <c:v>25.932659858961561</c:v>
                </c:pt>
                <c:pt idx="184">
                  <c:v>49.228683052084143</c:v>
                </c:pt>
                <c:pt idx="185">
                  <c:v>32.596734262118872</c:v>
                </c:pt>
                <c:pt idx="186">
                  <c:v>19.399709012354549</c:v>
                </c:pt>
                <c:pt idx="187">
                  <c:v>23.273990439024136</c:v>
                </c:pt>
                <c:pt idx="188">
                  <c:v>25.630368077828489</c:v>
                </c:pt>
                <c:pt idx="189">
                  <c:v>22.139844187596363</c:v>
                </c:pt>
                <c:pt idx="190">
                  <c:v>22.148198845780357</c:v>
                </c:pt>
                <c:pt idx="191">
                  <c:v>25.030555919259886</c:v>
                </c:pt>
                <c:pt idx="192">
                  <c:v>23.008213364236422</c:v>
                </c:pt>
                <c:pt idx="193">
                  <c:v>23.830053929780728</c:v>
                </c:pt>
                <c:pt idx="194">
                  <c:v>29.31143426905312</c:v>
                </c:pt>
                <c:pt idx="195">
                  <c:v>20.999923527133475</c:v>
                </c:pt>
                <c:pt idx="196">
                  <c:v>22.706328093037744</c:v>
                </c:pt>
                <c:pt idx="197">
                  <c:v>38.5870379224584</c:v>
                </c:pt>
                <c:pt idx="198">
                  <c:v>25.764707172627617</c:v>
                </c:pt>
                <c:pt idx="199">
                  <c:v>27.969013855189953</c:v>
                </c:pt>
                <c:pt idx="200">
                  <c:v>27.702945657876665</c:v>
                </c:pt>
                <c:pt idx="201">
                  <c:v>22.561626802957964</c:v>
                </c:pt>
                <c:pt idx="202">
                  <c:v>19.555447217606499</c:v>
                </c:pt>
                <c:pt idx="203">
                  <c:v>23.143499795553243</c:v>
                </c:pt>
                <c:pt idx="204">
                  <c:v>15.905470304588452</c:v>
                </c:pt>
                <c:pt idx="205">
                  <c:v>26.774889573322074</c:v>
                </c:pt>
                <c:pt idx="206">
                  <c:v>27.415558195997441</c:v>
                </c:pt>
                <c:pt idx="207">
                  <c:v>20.832567785597913</c:v>
                </c:pt>
                <c:pt idx="208">
                  <c:v>19.555447217606499</c:v>
                </c:pt>
                <c:pt idx="209">
                  <c:v>24.069058416824124</c:v>
                </c:pt>
                <c:pt idx="210">
                  <c:v>18.307227182440126</c:v>
                </c:pt>
                <c:pt idx="211">
                  <c:v>18.307227182440126</c:v>
                </c:pt>
                <c:pt idx="212">
                  <c:v>24.994396015596873</c:v>
                </c:pt>
                <c:pt idx="213">
                  <c:v>24.066846387494124</c:v>
                </c:pt>
                <c:pt idx="214">
                  <c:v>26.919355121936654</c:v>
                </c:pt>
                <c:pt idx="215">
                  <c:v>31.904814372333508</c:v>
                </c:pt>
                <c:pt idx="216">
                  <c:v>24.614879072181356</c:v>
                </c:pt>
                <c:pt idx="217">
                  <c:v>19.093546247869579</c:v>
                </c:pt>
                <c:pt idx="218">
                  <c:v>20.14704328459365</c:v>
                </c:pt>
                <c:pt idx="219">
                  <c:v>23.503244223311995</c:v>
                </c:pt>
                <c:pt idx="220">
                  <c:v>22.339752847161211</c:v>
                </c:pt>
                <c:pt idx="221">
                  <c:v>22.559747357169666</c:v>
                </c:pt>
                <c:pt idx="222">
                  <c:v>18.321077123146694</c:v>
                </c:pt>
                <c:pt idx="223">
                  <c:v>23.341135537487766</c:v>
                </c:pt>
                <c:pt idx="224">
                  <c:v>27.455306403743339</c:v>
                </c:pt>
                <c:pt idx="225">
                  <c:v>26.336053203621891</c:v>
                </c:pt>
                <c:pt idx="226">
                  <c:v>62.054306328708371</c:v>
                </c:pt>
                <c:pt idx="227">
                  <c:v>27.563183635815285</c:v>
                </c:pt>
                <c:pt idx="228">
                  <c:v>22.230222787496349</c:v>
                </c:pt>
                <c:pt idx="229">
                  <c:v>21.648591774577991</c:v>
                </c:pt>
                <c:pt idx="230">
                  <c:v>19.675508643850815</c:v>
                </c:pt>
                <c:pt idx="231">
                  <c:v>29.64039115906715</c:v>
                </c:pt>
                <c:pt idx="232">
                  <c:v>22.474319351437483</c:v>
                </c:pt>
                <c:pt idx="233">
                  <c:v>19.487042319042018</c:v>
                </c:pt>
                <c:pt idx="234">
                  <c:v>20.615580724538585</c:v>
                </c:pt>
                <c:pt idx="235">
                  <c:v>18.31803919387367</c:v>
                </c:pt>
                <c:pt idx="236">
                  <c:v>18.089298934923494</c:v>
                </c:pt>
                <c:pt idx="237">
                  <c:v>25.393378238423441</c:v>
                </c:pt>
                <c:pt idx="238">
                  <c:v>19.765165062691878</c:v>
                </c:pt>
                <c:pt idx="239">
                  <c:v>24.444527331819504</c:v>
                </c:pt>
                <c:pt idx="240">
                  <c:v>25.534697361511988</c:v>
                </c:pt>
                <c:pt idx="241">
                  <c:v>27.327422804498152</c:v>
                </c:pt>
                <c:pt idx="242">
                  <c:v>32.787061790550901</c:v>
                </c:pt>
                <c:pt idx="243">
                  <c:v>37.966003698270754</c:v>
                </c:pt>
                <c:pt idx="244">
                  <c:v>23.859263641236147</c:v>
                </c:pt>
                <c:pt idx="245">
                  <c:v>21.447319713384708</c:v>
                </c:pt>
                <c:pt idx="246">
                  <c:v>19.747614705513502</c:v>
                </c:pt>
                <c:pt idx="247">
                  <c:v>22.521021061698566</c:v>
                </c:pt>
                <c:pt idx="248">
                  <c:v>36.432499571971221</c:v>
                </c:pt>
                <c:pt idx="249">
                  <c:v>26.833203177917465</c:v>
                </c:pt>
                <c:pt idx="250">
                  <c:v>28.929915942310963</c:v>
                </c:pt>
                <c:pt idx="251">
                  <c:v>35.91054831588918</c:v>
                </c:pt>
                <c:pt idx="252">
                  <c:v>25.593637655407754</c:v>
                </c:pt>
                <c:pt idx="253">
                  <c:v>25.867326844208346</c:v>
                </c:pt>
                <c:pt idx="254">
                  <c:v>45.02659985147298</c:v>
                </c:pt>
              </c:numCache>
            </c:numRef>
          </c:yVal>
          <c:bubbleSize>
            <c:numRef>
              <c:f>'PPA Price for CSP Plants'!$B$26:$B$330</c:f>
              <c:numCache>
                <c:formatCode>#,##0</c:formatCode>
                <c:ptCount val="305"/>
                <c:pt idx="0">
                  <c:v>5</c:v>
                </c:pt>
                <c:pt idx="1">
                  <c:v>550</c:v>
                </c:pt>
                <c:pt idx="2">
                  <c:v>210</c:v>
                </c:pt>
                <c:pt idx="3">
                  <c:v>10</c:v>
                </c:pt>
                <c:pt idx="4">
                  <c:v>230</c:v>
                </c:pt>
                <c:pt idx="5">
                  <c:v>20</c:v>
                </c:pt>
                <c:pt idx="6">
                  <c:v>48</c:v>
                </c:pt>
                <c:pt idx="7">
                  <c:v>250</c:v>
                </c:pt>
                <c:pt idx="8">
                  <c:v>250</c:v>
                </c:pt>
                <c:pt idx="9">
                  <c:v>21</c:v>
                </c:pt>
                <c:pt idx="10">
                  <c:v>6</c:v>
                </c:pt>
                <c:pt idx="11">
                  <c:v>19</c:v>
                </c:pt>
                <c:pt idx="12">
                  <c:v>20</c:v>
                </c:pt>
                <c:pt idx="13">
                  <c:v>50</c:v>
                </c:pt>
                <c:pt idx="14">
                  <c:v>20</c:v>
                </c:pt>
                <c:pt idx="15">
                  <c:v>20</c:v>
                </c:pt>
                <c:pt idx="16">
                  <c:v>50</c:v>
                </c:pt>
                <c:pt idx="17">
                  <c:v>300</c:v>
                </c:pt>
                <c:pt idx="18">
                  <c:v>40</c:v>
                </c:pt>
                <c:pt idx="19">
                  <c:v>29</c:v>
                </c:pt>
                <c:pt idx="20">
                  <c:v>66</c:v>
                </c:pt>
                <c:pt idx="21">
                  <c:v>25</c:v>
                </c:pt>
                <c:pt idx="22">
                  <c:v>125</c:v>
                </c:pt>
                <c:pt idx="23">
                  <c:v>25.8</c:v>
                </c:pt>
                <c:pt idx="24">
                  <c:v>20</c:v>
                </c:pt>
                <c:pt idx="25">
                  <c:v>20</c:v>
                </c:pt>
                <c:pt idx="26">
                  <c:v>150</c:v>
                </c:pt>
                <c:pt idx="27">
                  <c:v>45</c:v>
                </c:pt>
                <c:pt idx="28">
                  <c:v>23</c:v>
                </c:pt>
                <c:pt idx="29">
                  <c:v>62.5</c:v>
                </c:pt>
                <c:pt idx="30">
                  <c:v>130</c:v>
                </c:pt>
                <c:pt idx="31">
                  <c:v>14</c:v>
                </c:pt>
                <c:pt idx="32">
                  <c:v>20</c:v>
                </c:pt>
                <c:pt idx="33" formatCode="0.0">
                  <c:v>9</c:v>
                </c:pt>
                <c:pt idx="34">
                  <c:v>60</c:v>
                </c:pt>
                <c:pt idx="35">
                  <c:v>309</c:v>
                </c:pt>
                <c:pt idx="36">
                  <c:v>20</c:v>
                </c:pt>
                <c:pt idx="37">
                  <c:v>270</c:v>
                </c:pt>
                <c:pt idx="38">
                  <c:v>110</c:v>
                </c:pt>
                <c:pt idx="39">
                  <c:v>26</c:v>
                </c:pt>
                <c:pt idx="40">
                  <c:v>250</c:v>
                </c:pt>
                <c:pt idx="41">
                  <c:v>30</c:v>
                </c:pt>
                <c:pt idx="42">
                  <c:v>20</c:v>
                </c:pt>
                <c:pt idx="43">
                  <c:v>150</c:v>
                </c:pt>
                <c:pt idx="44">
                  <c:v>110</c:v>
                </c:pt>
                <c:pt idx="45">
                  <c:v>127</c:v>
                </c:pt>
                <c:pt idx="46">
                  <c:v>150</c:v>
                </c:pt>
                <c:pt idx="47">
                  <c:v>24</c:v>
                </c:pt>
                <c:pt idx="48">
                  <c:v>20</c:v>
                </c:pt>
                <c:pt idx="49">
                  <c:v>150</c:v>
                </c:pt>
                <c:pt idx="50">
                  <c:v>250</c:v>
                </c:pt>
                <c:pt idx="51">
                  <c:v>9</c:v>
                </c:pt>
                <c:pt idx="52">
                  <c:v>19</c:v>
                </c:pt>
                <c:pt idx="53">
                  <c:v>20</c:v>
                </c:pt>
                <c:pt idx="54">
                  <c:v>20</c:v>
                </c:pt>
                <c:pt idx="55">
                  <c:v>15</c:v>
                </c:pt>
                <c:pt idx="56">
                  <c:v>15</c:v>
                </c:pt>
                <c:pt idx="57">
                  <c:v>200</c:v>
                </c:pt>
                <c:pt idx="58">
                  <c:v>20</c:v>
                </c:pt>
                <c:pt idx="59">
                  <c:v>20</c:v>
                </c:pt>
                <c:pt idx="60" formatCode="0.0">
                  <c:v>20</c:v>
                </c:pt>
                <c:pt idx="61">
                  <c:v>20</c:v>
                </c:pt>
                <c:pt idx="62">
                  <c:v>20</c:v>
                </c:pt>
                <c:pt idx="63">
                  <c:v>102</c:v>
                </c:pt>
                <c:pt idx="64">
                  <c:v>20</c:v>
                </c:pt>
                <c:pt idx="65">
                  <c:v>250</c:v>
                </c:pt>
                <c:pt idx="66">
                  <c:v>20</c:v>
                </c:pt>
                <c:pt idx="67">
                  <c:v>20.8</c:v>
                </c:pt>
                <c:pt idx="68">
                  <c:v>10</c:v>
                </c:pt>
                <c:pt idx="69">
                  <c:v>20</c:v>
                </c:pt>
                <c:pt idx="70">
                  <c:v>20</c:v>
                </c:pt>
                <c:pt idx="71">
                  <c:v>250</c:v>
                </c:pt>
                <c:pt idx="72">
                  <c:v>20</c:v>
                </c:pt>
                <c:pt idx="73">
                  <c:v>45</c:v>
                </c:pt>
                <c:pt idx="74" formatCode="0.0">
                  <c:v>20</c:v>
                </c:pt>
                <c:pt idx="75" formatCode="0.0">
                  <c:v>20</c:v>
                </c:pt>
                <c:pt idx="76">
                  <c:v>20</c:v>
                </c:pt>
                <c:pt idx="77">
                  <c:v>20</c:v>
                </c:pt>
                <c:pt idx="78">
                  <c:v>20</c:v>
                </c:pt>
                <c:pt idx="79">
                  <c:v>20</c:v>
                </c:pt>
                <c:pt idx="80">
                  <c:v>48</c:v>
                </c:pt>
                <c:pt idx="81">
                  <c:v>40</c:v>
                </c:pt>
                <c:pt idx="82">
                  <c:v>50</c:v>
                </c:pt>
                <c:pt idx="83">
                  <c:v>40</c:v>
                </c:pt>
                <c:pt idx="84">
                  <c:v>20</c:v>
                </c:pt>
                <c:pt idx="85">
                  <c:v>20</c:v>
                </c:pt>
                <c:pt idx="86">
                  <c:v>12</c:v>
                </c:pt>
                <c:pt idx="87">
                  <c:v>15</c:v>
                </c:pt>
                <c:pt idx="88">
                  <c:v>20</c:v>
                </c:pt>
                <c:pt idx="89">
                  <c:v>20</c:v>
                </c:pt>
                <c:pt idx="90">
                  <c:v>20</c:v>
                </c:pt>
                <c:pt idx="91">
                  <c:v>7.3140000000000001</c:v>
                </c:pt>
                <c:pt idx="92" formatCode="0.0">
                  <c:v>150</c:v>
                </c:pt>
                <c:pt idx="93">
                  <c:v>7</c:v>
                </c:pt>
                <c:pt idx="94">
                  <c:v>20</c:v>
                </c:pt>
                <c:pt idx="95">
                  <c:v>25</c:v>
                </c:pt>
                <c:pt idx="96">
                  <c:v>30</c:v>
                </c:pt>
                <c:pt idx="97">
                  <c:v>30</c:v>
                </c:pt>
                <c:pt idx="98" formatCode="0.0">
                  <c:v>93.6</c:v>
                </c:pt>
                <c:pt idx="99">
                  <c:v>45</c:v>
                </c:pt>
                <c:pt idx="100">
                  <c:v>56</c:v>
                </c:pt>
                <c:pt idx="101">
                  <c:v>56</c:v>
                </c:pt>
                <c:pt idx="102">
                  <c:v>200</c:v>
                </c:pt>
                <c:pt idx="103">
                  <c:v>100</c:v>
                </c:pt>
                <c:pt idx="104" formatCode="0.0">
                  <c:v>60</c:v>
                </c:pt>
                <c:pt idx="105">
                  <c:v>60</c:v>
                </c:pt>
                <c:pt idx="106">
                  <c:v>30</c:v>
                </c:pt>
                <c:pt idx="107">
                  <c:v>40</c:v>
                </c:pt>
                <c:pt idx="108">
                  <c:v>11.4</c:v>
                </c:pt>
                <c:pt idx="109">
                  <c:v>20</c:v>
                </c:pt>
                <c:pt idx="110">
                  <c:v>20</c:v>
                </c:pt>
                <c:pt idx="111">
                  <c:v>20</c:v>
                </c:pt>
                <c:pt idx="112" formatCode="0.0">
                  <c:v>15</c:v>
                </c:pt>
                <c:pt idx="113" formatCode="0.0">
                  <c:v>20</c:v>
                </c:pt>
                <c:pt idx="114">
                  <c:v>20</c:v>
                </c:pt>
                <c:pt idx="115" formatCode="0.0">
                  <c:v>14.7</c:v>
                </c:pt>
                <c:pt idx="116">
                  <c:v>19.5</c:v>
                </c:pt>
                <c:pt idx="117">
                  <c:v>19.5</c:v>
                </c:pt>
                <c:pt idx="118" formatCode="0.0">
                  <c:v>30</c:v>
                </c:pt>
                <c:pt idx="119">
                  <c:v>45</c:v>
                </c:pt>
                <c:pt idx="120">
                  <c:v>130</c:v>
                </c:pt>
                <c:pt idx="121">
                  <c:v>10.5</c:v>
                </c:pt>
                <c:pt idx="122" formatCode="0.0">
                  <c:v>20</c:v>
                </c:pt>
                <c:pt idx="123">
                  <c:v>54</c:v>
                </c:pt>
                <c:pt idx="124">
                  <c:v>6.8</c:v>
                </c:pt>
                <c:pt idx="125">
                  <c:v>20</c:v>
                </c:pt>
                <c:pt idx="126" formatCode="0.0">
                  <c:v>100</c:v>
                </c:pt>
                <c:pt idx="127">
                  <c:v>100</c:v>
                </c:pt>
                <c:pt idx="128">
                  <c:v>46</c:v>
                </c:pt>
                <c:pt idx="129">
                  <c:v>100.815</c:v>
                </c:pt>
                <c:pt idx="130">
                  <c:v>125</c:v>
                </c:pt>
                <c:pt idx="131">
                  <c:v>150</c:v>
                </c:pt>
                <c:pt idx="132">
                  <c:v>180</c:v>
                </c:pt>
                <c:pt idx="133">
                  <c:v>30</c:v>
                </c:pt>
                <c:pt idx="134">
                  <c:v>10</c:v>
                </c:pt>
                <c:pt idx="135">
                  <c:v>150</c:v>
                </c:pt>
                <c:pt idx="136" formatCode="0.0">
                  <c:v>10.88</c:v>
                </c:pt>
                <c:pt idx="137">
                  <c:v>50</c:v>
                </c:pt>
                <c:pt idx="138">
                  <c:v>154.27199999999999</c:v>
                </c:pt>
                <c:pt idx="139">
                  <c:v>103.5</c:v>
                </c:pt>
                <c:pt idx="140">
                  <c:v>125</c:v>
                </c:pt>
                <c:pt idx="141">
                  <c:v>85</c:v>
                </c:pt>
                <c:pt idx="142" formatCode="0.0">
                  <c:v>54</c:v>
                </c:pt>
                <c:pt idx="143" formatCode="0.0">
                  <c:v>86</c:v>
                </c:pt>
                <c:pt idx="144" formatCode="0.0">
                  <c:v>50</c:v>
                </c:pt>
                <c:pt idx="145" formatCode="0.0">
                  <c:v>90</c:v>
                </c:pt>
                <c:pt idx="146">
                  <c:v>20</c:v>
                </c:pt>
                <c:pt idx="147">
                  <c:v>20</c:v>
                </c:pt>
                <c:pt idx="148" formatCode="0.0">
                  <c:v>20</c:v>
                </c:pt>
                <c:pt idx="149">
                  <c:v>20</c:v>
                </c:pt>
                <c:pt idx="150" formatCode="0.0">
                  <c:v>20</c:v>
                </c:pt>
                <c:pt idx="151">
                  <c:v>26</c:v>
                </c:pt>
                <c:pt idx="152">
                  <c:v>100</c:v>
                </c:pt>
                <c:pt idx="153">
                  <c:v>128</c:v>
                </c:pt>
                <c:pt idx="154" formatCode="0.0">
                  <c:v>20</c:v>
                </c:pt>
                <c:pt idx="155" formatCode="0.0">
                  <c:v>100</c:v>
                </c:pt>
                <c:pt idx="156" formatCode="0.0">
                  <c:v>40</c:v>
                </c:pt>
                <c:pt idx="157" formatCode="0.0">
                  <c:v>20</c:v>
                </c:pt>
                <c:pt idx="158" formatCode="0.0">
                  <c:v>50</c:v>
                </c:pt>
                <c:pt idx="159" formatCode="0.0">
                  <c:v>50</c:v>
                </c:pt>
                <c:pt idx="160" formatCode="0.0">
                  <c:v>105</c:v>
                </c:pt>
                <c:pt idx="161" formatCode="0.0">
                  <c:v>80</c:v>
                </c:pt>
                <c:pt idx="162" formatCode="0.0">
                  <c:v>125</c:v>
                </c:pt>
                <c:pt idx="163" formatCode="0.0">
                  <c:v>200</c:v>
                </c:pt>
                <c:pt idx="164" formatCode="0.0">
                  <c:v>60</c:v>
                </c:pt>
                <c:pt idx="165" formatCode="0.0">
                  <c:v>17</c:v>
                </c:pt>
                <c:pt idx="166" formatCode="0.0">
                  <c:v>100</c:v>
                </c:pt>
                <c:pt idx="167" formatCode="0.0">
                  <c:v>40</c:v>
                </c:pt>
                <c:pt idx="168" formatCode="General">
                  <c:v>252.32</c:v>
                </c:pt>
                <c:pt idx="169" formatCode="0.0">
                  <c:v>100</c:v>
                </c:pt>
                <c:pt idx="170" formatCode="General">
                  <c:v>20</c:v>
                </c:pt>
                <c:pt idx="171" formatCode="0.0">
                  <c:v>20</c:v>
                </c:pt>
                <c:pt idx="172" formatCode="0.0">
                  <c:v>20</c:v>
                </c:pt>
                <c:pt idx="173" formatCode="0.0">
                  <c:v>200</c:v>
                </c:pt>
                <c:pt idx="174" formatCode="0.0">
                  <c:v>62.5</c:v>
                </c:pt>
                <c:pt idx="175" formatCode="0.0">
                  <c:v>50</c:v>
                </c:pt>
                <c:pt idx="176" formatCode="0.0">
                  <c:v>25</c:v>
                </c:pt>
                <c:pt idx="177" formatCode="0.0">
                  <c:v>25</c:v>
                </c:pt>
                <c:pt idx="178" formatCode="General">
                  <c:v>50</c:v>
                </c:pt>
                <c:pt idx="179" formatCode="General">
                  <c:v>5</c:v>
                </c:pt>
                <c:pt idx="180" formatCode="General">
                  <c:v>15</c:v>
                </c:pt>
                <c:pt idx="181" formatCode="General">
                  <c:v>45</c:v>
                </c:pt>
                <c:pt idx="182" formatCode="General">
                  <c:v>30</c:v>
                </c:pt>
                <c:pt idx="183" formatCode="General">
                  <c:v>100</c:v>
                </c:pt>
                <c:pt idx="184" formatCode="General">
                  <c:v>106.688</c:v>
                </c:pt>
                <c:pt idx="185" formatCode="General">
                  <c:v>100</c:v>
                </c:pt>
                <c:pt idx="186" formatCode="General">
                  <c:v>300</c:v>
                </c:pt>
                <c:pt idx="187" formatCode="General">
                  <c:v>250</c:v>
                </c:pt>
                <c:pt idx="188" formatCode="General">
                  <c:v>50</c:v>
                </c:pt>
                <c:pt idx="189" formatCode="General">
                  <c:v>101</c:v>
                </c:pt>
                <c:pt idx="190" formatCode="General">
                  <c:v>200</c:v>
                </c:pt>
                <c:pt idx="191" formatCode="General">
                  <c:v>100</c:v>
                </c:pt>
                <c:pt idx="192" formatCode="General">
                  <c:v>30</c:v>
                </c:pt>
                <c:pt idx="193" formatCode="General">
                  <c:v>100</c:v>
                </c:pt>
                <c:pt idx="194" formatCode="General">
                  <c:v>100</c:v>
                </c:pt>
                <c:pt idx="195" formatCode="General">
                  <c:v>100</c:v>
                </c:pt>
                <c:pt idx="196" formatCode="General">
                  <c:v>100</c:v>
                </c:pt>
                <c:pt idx="197" formatCode="General">
                  <c:v>13</c:v>
                </c:pt>
                <c:pt idx="198" formatCode="General">
                  <c:v>128</c:v>
                </c:pt>
                <c:pt idx="199" formatCode="General">
                  <c:v>160</c:v>
                </c:pt>
                <c:pt idx="200" formatCode="General">
                  <c:v>26</c:v>
                </c:pt>
                <c:pt idx="201" formatCode="General">
                  <c:v>55.83</c:v>
                </c:pt>
                <c:pt idx="202" formatCode="General">
                  <c:v>100</c:v>
                </c:pt>
                <c:pt idx="203" formatCode="General">
                  <c:v>40</c:v>
                </c:pt>
                <c:pt idx="204" formatCode="General">
                  <c:v>400</c:v>
                </c:pt>
                <c:pt idx="205" formatCode="General">
                  <c:v>62.5</c:v>
                </c:pt>
                <c:pt idx="206" formatCode="General">
                  <c:v>112</c:v>
                </c:pt>
                <c:pt idx="207" formatCode="General">
                  <c:v>100</c:v>
                </c:pt>
                <c:pt idx="208" formatCode="General">
                  <c:v>100</c:v>
                </c:pt>
                <c:pt idx="209" formatCode="General">
                  <c:v>132</c:v>
                </c:pt>
                <c:pt idx="210" formatCode="General">
                  <c:v>250</c:v>
                </c:pt>
                <c:pt idx="211" formatCode="General">
                  <c:v>88</c:v>
                </c:pt>
                <c:pt idx="212" formatCode="General">
                  <c:v>44</c:v>
                </c:pt>
                <c:pt idx="213" formatCode="General">
                  <c:v>100</c:v>
                </c:pt>
                <c:pt idx="214" formatCode="General">
                  <c:v>50.5</c:v>
                </c:pt>
                <c:pt idx="215" formatCode="General">
                  <c:v>50</c:v>
                </c:pt>
                <c:pt idx="216" formatCode="General">
                  <c:v>160.5</c:v>
                </c:pt>
                <c:pt idx="217" formatCode="General">
                  <c:v>200</c:v>
                </c:pt>
                <c:pt idx="218" formatCode="General">
                  <c:v>127.86</c:v>
                </c:pt>
                <c:pt idx="219" formatCode="General">
                  <c:v>100</c:v>
                </c:pt>
                <c:pt idx="220" formatCode="General">
                  <c:v>100</c:v>
                </c:pt>
                <c:pt idx="221" formatCode="General">
                  <c:v>233</c:v>
                </c:pt>
                <c:pt idx="222" formatCode="General">
                  <c:v>63</c:v>
                </c:pt>
                <c:pt idx="223" formatCode="General">
                  <c:v>26</c:v>
                </c:pt>
                <c:pt idx="224" formatCode="General">
                  <c:v>56</c:v>
                </c:pt>
                <c:pt idx="225" formatCode="General">
                  <c:v>50</c:v>
                </c:pt>
                <c:pt idx="226" formatCode="General">
                  <c:v>10</c:v>
                </c:pt>
                <c:pt idx="227" formatCode="General">
                  <c:v>90</c:v>
                </c:pt>
                <c:pt idx="228" formatCode="General">
                  <c:v>75</c:v>
                </c:pt>
                <c:pt idx="229" formatCode="General">
                  <c:v>50</c:v>
                </c:pt>
                <c:pt idx="230" formatCode="General">
                  <c:v>130</c:v>
                </c:pt>
                <c:pt idx="231" formatCode="General">
                  <c:v>50</c:v>
                </c:pt>
                <c:pt idx="232" formatCode="General">
                  <c:v>100</c:v>
                </c:pt>
                <c:pt idx="233" formatCode="General">
                  <c:v>350</c:v>
                </c:pt>
                <c:pt idx="234" formatCode="General">
                  <c:v>250</c:v>
                </c:pt>
                <c:pt idx="235" formatCode="General">
                  <c:v>90</c:v>
                </c:pt>
                <c:pt idx="236" formatCode="General">
                  <c:v>93.5</c:v>
                </c:pt>
                <c:pt idx="237" formatCode="General">
                  <c:v>200</c:v>
                </c:pt>
                <c:pt idx="238" formatCode="General">
                  <c:v>100</c:v>
                </c:pt>
                <c:pt idx="239" formatCode="General">
                  <c:v>102</c:v>
                </c:pt>
                <c:pt idx="240" formatCode="General">
                  <c:v>60</c:v>
                </c:pt>
                <c:pt idx="241" formatCode="General">
                  <c:v>70</c:v>
                </c:pt>
                <c:pt idx="242" formatCode="General">
                  <c:v>60</c:v>
                </c:pt>
                <c:pt idx="243" formatCode="General">
                  <c:v>120</c:v>
                </c:pt>
                <c:pt idx="244" formatCode="General">
                  <c:v>20</c:v>
                </c:pt>
                <c:pt idx="245" formatCode="General">
                  <c:v>100</c:v>
                </c:pt>
                <c:pt idx="246" formatCode="General">
                  <c:v>125</c:v>
                </c:pt>
                <c:pt idx="247" formatCode="General">
                  <c:v>100</c:v>
                </c:pt>
                <c:pt idx="248" formatCode="General">
                  <c:v>65</c:v>
                </c:pt>
                <c:pt idx="249" formatCode="General">
                  <c:v>25</c:v>
                </c:pt>
                <c:pt idx="250" formatCode="General">
                  <c:v>200</c:v>
                </c:pt>
                <c:pt idx="251" formatCode="General">
                  <c:v>125</c:v>
                </c:pt>
                <c:pt idx="252" formatCode="General">
                  <c:v>127.85</c:v>
                </c:pt>
                <c:pt idx="253" formatCode="General">
                  <c:v>700</c:v>
                </c:pt>
                <c:pt idx="254" formatCode="General">
                  <c:v>150</c:v>
                </c:pt>
              </c:numCache>
            </c:numRef>
          </c:bubbleSize>
          <c:bubble3D val="0"/>
          <c:extLst>
            <c:ext xmlns:c16="http://schemas.microsoft.com/office/drawing/2014/chart" uri="{C3380CC4-5D6E-409C-BE32-E72D297353CC}">
              <c16:uniqueId val="{00000000-241F-4B63-9B53-5CECB348B5ED}"/>
            </c:ext>
          </c:extLst>
        </c:ser>
        <c:ser>
          <c:idx val="2"/>
          <c:order val="1"/>
          <c:tx>
            <c:strRef>
              <c:f>'PPA Price for CSP Plants'!$H$30</c:f>
              <c:strCache>
                <c:ptCount val="1"/>
                <c:pt idx="0">
                  <c:v> CSP trough, no storage</c:v>
                </c:pt>
              </c:strCache>
            </c:strRef>
          </c:tx>
          <c:spPr>
            <a:noFill/>
            <a:ln w="28575">
              <a:solidFill>
                <a:schemeClr val="accent6"/>
              </a:solidFill>
              <a:prstDash val="sysDot"/>
            </a:ln>
          </c:spPr>
          <c:invertIfNegative val="1"/>
          <c:xVal>
            <c:numRef>
              <c:f>'PPA Price for CSP Plants'!$E$30:$E$31</c:f>
              <c:numCache>
                <c:formatCode>m/d/yyyy</c:formatCode>
                <c:ptCount val="2"/>
                <c:pt idx="0">
                  <c:v>40084</c:v>
                </c:pt>
                <c:pt idx="1">
                  <c:v>40739</c:v>
                </c:pt>
              </c:numCache>
            </c:numRef>
          </c:xVal>
          <c:yVal>
            <c:numRef>
              <c:f>'PPA Price for CSP Plants'!$G$30:$G$31</c:f>
              <c:numCache>
                <c:formatCode>0.00</c:formatCode>
                <c:ptCount val="2"/>
                <c:pt idx="0">
                  <c:v>222.66417522137388</c:v>
                </c:pt>
                <c:pt idx="1">
                  <c:v>229.60351381841465</c:v>
                </c:pt>
              </c:numCache>
            </c:numRef>
          </c:yVal>
          <c:bubbleSize>
            <c:numRef>
              <c:f>'PPA Price for CSP Plants'!$F$30:$F$31</c:f>
              <c:numCache>
                <c:formatCode>0.00</c:formatCode>
                <c:ptCount val="2"/>
                <c:pt idx="0">
                  <c:v>250</c:v>
                </c:pt>
                <c:pt idx="1">
                  <c:v>250</c:v>
                </c:pt>
              </c:numCache>
            </c:numRef>
          </c:bubbleSize>
          <c:bubble3D val="0"/>
          <c:extLst>
            <c:ext xmlns:c16="http://schemas.microsoft.com/office/drawing/2014/chart" uri="{C3380CC4-5D6E-409C-BE32-E72D297353CC}">
              <c16:uniqueId val="{00000001-241F-4B63-9B53-5CECB348B5ED}"/>
            </c:ext>
          </c:extLst>
        </c:ser>
        <c:ser>
          <c:idx val="4"/>
          <c:order val="2"/>
          <c:tx>
            <c:strRef>
              <c:f>'PPA Price for CSP Plants'!$H$33</c:f>
              <c:strCache>
                <c:ptCount val="1"/>
                <c:pt idx="0">
                  <c:v> CSP trough, 6 hours storage</c:v>
                </c:pt>
              </c:strCache>
            </c:strRef>
          </c:tx>
          <c:spPr>
            <a:noFill/>
            <a:ln w="28575">
              <a:solidFill>
                <a:schemeClr val="accent6"/>
              </a:solidFill>
            </a:ln>
          </c:spPr>
          <c:invertIfNegative val="0"/>
          <c:xVal>
            <c:numRef>
              <c:f>'PPA Price for CSP Plants'!$E$33</c:f>
              <c:numCache>
                <c:formatCode>m/d/yyyy</c:formatCode>
                <c:ptCount val="1"/>
                <c:pt idx="0">
                  <c:v>40527</c:v>
                </c:pt>
              </c:numCache>
            </c:numRef>
          </c:xVal>
          <c:yVal>
            <c:numRef>
              <c:f>'PPA Price for CSP Plants'!$G$33</c:f>
              <c:numCache>
                <c:formatCode>0.00</c:formatCode>
                <c:ptCount val="1"/>
                <c:pt idx="0">
                  <c:v>152.75335067561403</c:v>
                </c:pt>
              </c:numCache>
            </c:numRef>
          </c:yVal>
          <c:bubbleSize>
            <c:numRef>
              <c:f>'PPA Price for CSP Plants'!$F$33</c:f>
              <c:numCache>
                <c:formatCode>0.00</c:formatCode>
                <c:ptCount val="1"/>
                <c:pt idx="0">
                  <c:v>250</c:v>
                </c:pt>
              </c:numCache>
            </c:numRef>
          </c:bubbleSize>
          <c:bubble3D val="0"/>
          <c:extLst>
            <c:ext xmlns:c16="http://schemas.microsoft.com/office/drawing/2014/chart" uri="{C3380CC4-5D6E-409C-BE32-E72D297353CC}">
              <c16:uniqueId val="{00000002-241F-4B63-9B53-5CECB348B5ED}"/>
            </c:ext>
          </c:extLst>
        </c:ser>
        <c:ser>
          <c:idx val="1"/>
          <c:order val="3"/>
          <c:tx>
            <c:strRef>
              <c:f>'PPA Price for CSP Plants'!$H$26</c:f>
              <c:strCache>
                <c:ptCount val="1"/>
                <c:pt idx="0">
                  <c:v> CSP tower, no storage</c:v>
                </c:pt>
              </c:strCache>
            </c:strRef>
          </c:tx>
          <c:spPr>
            <a:solidFill>
              <a:schemeClr val="accent4">
                <a:lumMod val="40000"/>
                <a:lumOff val="60000"/>
              </a:schemeClr>
            </a:solidFill>
            <a:ln w="28575">
              <a:solidFill>
                <a:schemeClr val="accent4"/>
              </a:solidFill>
              <a:prstDash val="sysDot"/>
            </a:ln>
          </c:spPr>
          <c:invertIfNegative val="0"/>
          <c:dPt>
            <c:idx val="5"/>
            <c:invertIfNegative val="0"/>
            <c:bubble3D val="0"/>
            <c:spPr>
              <a:solidFill>
                <a:schemeClr val="accent4">
                  <a:lumMod val="40000"/>
                  <a:lumOff val="60000"/>
                  <a:alpha val="50000"/>
                </a:schemeClr>
              </a:solidFill>
              <a:ln w="28575">
                <a:solidFill>
                  <a:schemeClr val="accent4"/>
                </a:solidFill>
                <a:prstDash val="sysDot"/>
              </a:ln>
            </c:spPr>
            <c:extLst>
              <c:ext xmlns:c16="http://schemas.microsoft.com/office/drawing/2014/chart" uri="{C3380CC4-5D6E-409C-BE32-E72D297353CC}">
                <c16:uniqueId val="{00000004-241F-4B63-9B53-5CECB348B5ED}"/>
              </c:ext>
            </c:extLst>
          </c:dPt>
          <c:dPt>
            <c:idx val="23"/>
            <c:invertIfNegative val="0"/>
            <c:bubble3D val="0"/>
            <c:extLst>
              <c:ext xmlns:c16="http://schemas.microsoft.com/office/drawing/2014/chart" uri="{C3380CC4-5D6E-409C-BE32-E72D297353CC}">
                <c16:uniqueId val="{00000005-241F-4B63-9B53-5CECB348B5ED}"/>
              </c:ext>
            </c:extLst>
          </c:dPt>
          <c:xVal>
            <c:numRef>
              <c:f>'PPA Price for CSP Plants'!$E$26</c:f>
              <c:numCache>
                <c:formatCode>m/d/yyyy</c:formatCode>
                <c:ptCount val="1"/>
                <c:pt idx="0">
                  <c:v>39931</c:v>
                </c:pt>
              </c:numCache>
            </c:numRef>
          </c:xVal>
          <c:yVal>
            <c:numRef>
              <c:f>'PPA Price for CSP Plants'!$G$26</c:f>
              <c:numCache>
                <c:formatCode>0.00</c:formatCode>
                <c:ptCount val="1"/>
                <c:pt idx="0">
                  <c:v>178.54388997632034</c:v>
                </c:pt>
              </c:numCache>
            </c:numRef>
          </c:yVal>
          <c:bubbleSize>
            <c:numRef>
              <c:f>'PPA Price for CSP Plants'!$F$26</c:f>
              <c:numCache>
                <c:formatCode>0.00</c:formatCode>
                <c:ptCount val="1"/>
                <c:pt idx="0">
                  <c:v>377</c:v>
                </c:pt>
              </c:numCache>
            </c:numRef>
          </c:bubbleSize>
          <c:bubble3D val="0"/>
          <c:extLst>
            <c:ext xmlns:c16="http://schemas.microsoft.com/office/drawing/2014/chart" uri="{C3380CC4-5D6E-409C-BE32-E72D297353CC}">
              <c16:uniqueId val="{00000006-241F-4B63-9B53-5CECB348B5ED}"/>
            </c:ext>
          </c:extLst>
        </c:ser>
        <c:ser>
          <c:idx val="0"/>
          <c:order val="4"/>
          <c:tx>
            <c:strRef>
              <c:f>'PPA Price for CSP Plants'!$H$28</c:f>
              <c:strCache>
                <c:ptCount val="1"/>
                <c:pt idx="0">
                  <c:v> CSP tower, 10 hours storage</c:v>
                </c:pt>
              </c:strCache>
            </c:strRef>
          </c:tx>
          <c:spPr>
            <a:solidFill>
              <a:srgbClr val="CCC1DA">
                <a:alpha val="50196"/>
              </a:srgbClr>
            </a:solidFill>
            <a:ln w="28575" cap="sq">
              <a:solidFill>
                <a:schemeClr val="accent4"/>
              </a:solidFill>
              <a:prstDash val="solid"/>
              <a:round/>
            </a:ln>
          </c:spPr>
          <c:invertIfNegative val="1"/>
          <c:xVal>
            <c:numRef>
              <c:f>'PPA Price for CSP Plants'!$E$28</c:f>
              <c:numCache>
                <c:formatCode>m/d/yyyy</c:formatCode>
                <c:ptCount val="1"/>
                <c:pt idx="0">
                  <c:v>40121</c:v>
                </c:pt>
              </c:numCache>
            </c:numRef>
          </c:xVal>
          <c:yVal>
            <c:numRef>
              <c:f>'PPA Price for CSP Plants'!$G$28</c:f>
              <c:numCache>
                <c:formatCode>0.00</c:formatCode>
                <c:ptCount val="1"/>
                <c:pt idx="0">
                  <c:v>154.68856336706668</c:v>
                </c:pt>
              </c:numCache>
            </c:numRef>
          </c:yVal>
          <c:bubbleSize>
            <c:numRef>
              <c:f>'PPA Price for CSP Plants'!$F$28</c:f>
              <c:numCache>
                <c:formatCode>0.00</c:formatCode>
                <c:ptCount val="1"/>
                <c:pt idx="0">
                  <c:v>110</c:v>
                </c:pt>
              </c:numCache>
            </c:numRef>
          </c:bubbleSize>
          <c:bubble3D val="0"/>
          <c:extLst>
            <c:ext xmlns:c14="http://schemas.microsoft.com/office/drawing/2007/8/2/chart" uri="{6F2FDCE9-48DA-4B69-8628-5D25D57E5C99}">
              <c14:invertSolidFillFmt>
                <c14:spPr xmlns:c14="http://schemas.microsoft.com/office/drawing/2007/8/2/chart">
                  <a:solidFill>
                    <a:srgbClr val="FFFFFF"/>
                  </a:solidFill>
                  <a:ln w="28575" cap="sq">
                    <a:solidFill>
                      <a:schemeClr val="accent4"/>
                    </a:solidFill>
                    <a:prstDash val="solid"/>
                    <a:round/>
                  </a:ln>
                </c14:spPr>
              </c14:invertSolidFillFmt>
            </c:ext>
            <c:ext xmlns:c16="http://schemas.microsoft.com/office/drawing/2014/chart" uri="{C3380CC4-5D6E-409C-BE32-E72D297353CC}">
              <c16:uniqueId val="{00000007-241F-4B63-9B53-5CECB348B5ED}"/>
            </c:ext>
          </c:extLst>
        </c:ser>
        <c:dLbls>
          <c:showLegendKey val="0"/>
          <c:showVal val="0"/>
          <c:showCatName val="0"/>
          <c:showSerName val="0"/>
          <c:showPercent val="0"/>
          <c:showBubbleSize val="0"/>
        </c:dLbls>
        <c:bubbleScale val="55"/>
        <c:showNegBubbles val="0"/>
        <c:axId val="555885648"/>
        <c:axId val="555873496"/>
      </c:bubbleChart>
      <c:valAx>
        <c:axId val="555885648"/>
        <c:scaling>
          <c:orientation val="minMax"/>
          <c:max val="45750"/>
          <c:min val="39448"/>
        </c:scaling>
        <c:delete val="0"/>
        <c:axPos val="b"/>
        <c:title>
          <c:tx>
            <c:rich>
              <a:bodyPr/>
              <a:lstStyle/>
              <a:p>
                <a:pPr>
                  <a:defRPr b="1"/>
                </a:pPr>
                <a:r>
                  <a:rPr lang="en-US" b="1"/>
                  <a:t>PPA Execution Date</a:t>
                </a:r>
              </a:p>
            </c:rich>
          </c:tx>
          <c:layout>
            <c:manualLayout>
              <c:xMode val="edge"/>
              <c:yMode val="edge"/>
              <c:x val="0.42222520480394499"/>
              <c:y val="0.93641268326307692"/>
            </c:manualLayout>
          </c:layout>
          <c:overlay val="0"/>
          <c:spPr>
            <a:noFill/>
            <a:ln w="25400">
              <a:noFill/>
            </a:ln>
          </c:spPr>
        </c:title>
        <c:numFmt formatCode="yyyy" sourceLinked="0"/>
        <c:majorTickMark val="out"/>
        <c:minorTickMark val="none"/>
        <c:tickLblPos val="nextTo"/>
        <c:spPr>
          <a:ln w="3175">
            <a:noFill/>
            <a:prstDash val="solid"/>
          </a:ln>
        </c:spPr>
        <c:txPr>
          <a:bodyPr rot="0" vert="horz"/>
          <a:lstStyle/>
          <a:p>
            <a:pPr>
              <a:defRPr b="1"/>
            </a:pPr>
            <a:endParaRPr lang="en-US"/>
          </a:p>
        </c:txPr>
        <c:crossAx val="555873496"/>
        <c:crosses val="autoZero"/>
        <c:crossBetween val="midCat"/>
        <c:majorUnit val="366"/>
      </c:valAx>
      <c:valAx>
        <c:axId val="555873496"/>
        <c:scaling>
          <c:orientation val="minMax"/>
          <c:max val="250"/>
          <c:min val="0"/>
        </c:scaling>
        <c:delete val="0"/>
        <c:axPos val="l"/>
        <c:majorGridlines>
          <c:spPr>
            <a:ln w="3175">
              <a:solidFill>
                <a:schemeClr val="bg1">
                  <a:lumMod val="75000"/>
                </a:schemeClr>
              </a:solidFill>
            </a:ln>
          </c:spPr>
        </c:majorGridlines>
        <c:numFmt formatCode="\$#,##0_);\(\$#,##0\)" sourceLinked="0"/>
        <c:majorTickMark val="out"/>
        <c:minorTickMark val="none"/>
        <c:tickLblPos val="nextTo"/>
        <c:spPr>
          <a:ln w="3175">
            <a:noFill/>
            <a:prstDash val="solid"/>
          </a:ln>
        </c:spPr>
        <c:txPr>
          <a:bodyPr rot="0" vert="horz"/>
          <a:lstStyle/>
          <a:p>
            <a:pPr>
              <a:defRPr b="1"/>
            </a:pPr>
            <a:endParaRPr lang="en-US"/>
          </a:p>
        </c:txPr>
        <c:crossAx val="555885648"/>
        <c:crosses val="autoZero"/>
        <c:crossBetween val="midCat"/>
      </c:valAx>
      <c:spPr>
        <a:noFill/>
        <a:ln w="25400">
          <a:noFill/>
        </a:ln>
      </c:spPr>
    </c:plotArea>
    <c:legend>
      <c:legendPos val="r"/>
      <c:layout>
        <c:manualLayout>
          <c:xMode val="edge"/>
          <c:yMode val="edge"/>
          <c:x val="0.57988485873684281"/>
          <c:y val="5.3713159598802754E-2"/>
          <c:w val="0.3893796892812641"/>
          <c:h val="0.3786204645273612"/>
        </c:manualLayout>
      </c:layout>
      <c:overlay val="0"/>
      <c:spPr>
        <a:solidFill>
          <a:srgbClr val="FFFFFF"/>
        </a:solidFill>
        <a:ln w="3175">
          <a:noFill/>
          <a:prstDash val="solid"/>
        </a:ln>
        <a:effectLst>
          <a:outerShdw blurRad="50800" dist="38100" dir="2700000" algn="tl" rotWithShape="0">
            <a:prstClr val="black">
              <a:alpha val="40000"/>
            </a:prstClr>
          </a:outerShdw>
        </a:effectLst>
      </c:spPr>
    </c:legend>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268342891607E-2"/>
          <c:y val="8.7047210883884965E-2"/>
          <c:w val="0.92933414404200687"/>
          <c:h val="0.76016972340583788"/>
        </c:manualLayout>
      </c:layout>
      <c:barChart>
        <c:barDir val="col"/>
        <c:grouping val="stacked"/>
        <c:varyColors val="0"/>
        <c:ser>
          <c:idx val="0"/>
          <c:order val="0"/>
          <c:tx>
            <c:v> Nationwide</c:v>
          </c:tx>
          <c:spPr>
            <a:solidFill>
              <a:schemeClr val="bg2">
                <a:lumMod val="90000"/>
              </a:schemeClr>
            </a:solidFill>
            <a:ln w="12700">
              <a:noFill/>
              <a:prstDash val="solid"/>
            </a:ln>
          </c:spPr>
          <c:invertIfNegative val="0"/>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Price'!$B$31:$B$46</c:f>
              <c:numCache>
                <c:formatCode>"$"#,##0_);\("$"#,##0\)</c:formatCode>
                <c:ptCount val="16"/>
                <c:pt idx="0">
                  <c:v>187.07454826786557</c:v>
                </c:pt>
                <c:pt idx="1">
                  <c:v>153.42870988390379</c:v>
                </c:pt>
                <c:pt idx="2">
                  <c:v>124.512325717636</c:v>
                </c:pt>
                <c:pt idx="3">
                  <c:v>96.213072464572818</c:v>
                </c:pt>
                <c:pt idx="4">
                  <c:v>77.057902733562344</c:v>
                </c:pt>
                <c:pt idx="5">
                  <c:v>61.688336926187588</c:v>
                </c:pt>
                <c:pt idx="6">
                  <c:v>50.889411993134381</c:v>
                </c:pt>
                <c:pt idx="7">
                  <c:v>41.429884235134828</c:v>
                </c:pt>
                <c:pt idx="8">
                  <c:v>39.033081704984916</c:v>
                </c:pt>
                <c:pt idx="9">
                  <c:v>28.750511984148698</c:v>
                </c:pt>
                <c:pt idx="10">
                  <c:v>24.163202855993468</c:v>
                </c:pt>
                <c:pt idx="11">
                  <c:v>25.749383988912285</c:v>
                </c:pt>
                <c:pt idx="12">
                  <c:v>22.402186538677203</c:v>
                </c:pt>
                <c:pt idx="13">
                  <c:v>34.041345735254694</c:v>
                </c:pt>
                <c:pt idx="14">
                  <c:v>50.610347787370536</c:v>
                </c:pt>
                <c:pt idx="15">
                  <c:v>48.161262893535756</c:v>
                </c:pt>
              </c:numCache>
            </c:numRef>
          </c:val>
          <c:extLst>
            <c:ext xmlns:c16="http://schemas.microsoft.com/office/drawing/2014/chart" uri="{C3380CC4-5D6E-409C-BE32-E72D297353CC}">
              <c16:uniqueId val="{00000000-3801-4A2B-804D-E7EEAAEDBD9E}"/>
            </c:ext>
          </c:extLst>
        </c:ser>
        <c:dLbls>
          <c:showLegendKey val="0"/>
          <c:showVal val="0"/>
          <c:showCatName val="0"/>
          <c:showSerName val="0"/>
          <c:showPercent val="0"/>
          <c:showBubbleSize val="0"/>
        </c:dLbls>
        <c:gapWidth val="30"/>
        <c:overlap val="100"/>
        <c:axId val="555880160"/>
        <c:axId val="555876632"/>
      </c:barChart>
      <c:lineChart>
        <c:grouping val="standard"/>
        <c:varyColors val="0"/>
        <c:ser>
          <c:idx val="4"/>
          <c:order val="1"/>
          <c:tx>
            <c:v> CAISO</c:v>
          </c:tx>
          <c:spPr>
            <a:ln w="25400">
              <a:solidFill>
                <a:schemeClr val="accent5"/>
              </a:solidFill>
            </a:ln>
          </c:spPr>
          <c:marker>
            <c:symbol val="circle"/>
            <c:size val="5"/>
            <c:spPr>
              <a:solidFill>
                <a:schemeClr val="bg1"/>
              </a:solidFill>
              <a:ln>
                <a:solidFill>
                  <a:schemeClr val="accent5"/>
                </a:solidFill>
              </a:ln>
            </c:spPr>
          </c:marker>
          <c:dPt>
            <c:idx val="12"/>
            <c:bubble3D val="0"/>
            <c:spPr>
              <a:ln w="25400">
                <a:solidFill>
                  <a:schemeClr val="accent5"/>
                </a:solidFill>
                <a:prstDash val="sysDot"/>
              </a:ln>
            </c:spPr>
            <c:extLst>
              <c:ext xmlns:c16="http://schemas.microsoft.com/office/drawing/2014/chart" uri="{C3380CC4-5D6E-409C-BE32-E72D297353CC}">
                <c16:uniqueId val="{00000002-3801-4A2B-804D-E7EEAAEDBD9E}"/>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Price'!$D$31:$D$46</c:f>
              <c:numCache>
                <c:formatCode>"$"#,##0_);\("$"#,##0\)</c:formatCode>
                <c:ptCount val="16"/>
                <c:pt idx="0">
                  <c:v>189.98242039925006</c:v>
                </c:pt>
                <c:pt idx="1">
                  <c:v>151.91481321899565</c:v>
                </c:pt>
                <c:pt idx="2">
                  <c:v>120.952919293726</c:v>
                </c:pt>
                <c:pt idx="3">
                  <c:v>100.48003486328484</c:v>
                </c:pt>
                <c:pt idx="4">
                  <c:v>74.99333564659608</c:v>
                </c:pt>
                <c:pt idx="5">
                  <c:v>61.346271347105159</c:v>
                </c:pt>
                <c:pt idx="6">
                  <c:v>53.319649981533551</c:v>
                </c:pt>
                <c:pt idx="7">
                  <c:v>38.102755066681482</c:v>
                </c:pt>
                <c:pt idx="8">
                  <c:v>37.116212474869926</c:v>
                </c:pt>
                <c:pt idx="9">
                  <c:v>32.366105094320098</c:v>
                </c:pt>
                <c:pt idx="10">
                  <c:v>20.902928478340218</c:v>
                </c:pt>
                <c:pt idx="11">
                  <c:v>24.372560842381432</c:v>
                </c:pt>
                <c:pt idx="12">
                  <c:v>22.650830024129302</c:v>
                </c:pt>
                <c:pt idx="13">
                  <c:v>27.581955645764101</c:v>
                </c:pt>
              </c:numCache>
            </c:numRef>
          </c:val>
          <c:smooth val="0"/>
          <c:extLst>
            <c:ext xmlns:c16="http://schemas.microsoft.com/office/drawing/2014/chart" uri="{C3380CC4-5D6E-409C-BE32-E72D297353CC}">
              <c16:uniqueId val="{00000003-3801-4A2B-804D-E7EEAAEDBD9E}"/>
            </c:ext>
          </c:extLst>
        </c:ser>
        <c:ser>
          <c:idx val="5"/>
          <c:order val="2"/>
          <c:tx>
            <c:v> West (non-ISO)</c:v>
          </c:tx>
          <c:spPr>
            <a:ln w="25400">
              <a:solidFill>
                <a:schemeClr val="accent2"/>
              </a:solidFill>
            </a:ln>
          </c:spPr>
          <c:marker>
            <c:symbol val="circle"/>
            <c:size val="5"/>
            <c:spPr>
              <a:solidFill>
                <a:schemeClr val="bg1"/>
              </a:solidFill>
              <a:ln>
                <a:solidFill>
                  <a:schemeClr val="accent2"/>
                </a:solidFill>
              </a:ln>
            </c:spPr>
          </c:marker>
          <c:dPt>
            <c:idx val="5"/>
            <c:bubble3D val="0"/>
            <c:spPr>
              <a:ln w="25400">
                <a:solidFill>
                  <a:schemeClr val="accent2"/>
                </a:solidFill>
                <a:prstDash val="solid"/>
              </a:ln>
            </c:spPr>
            <c:extLst>
              <c:ext xmlns:c16="http://schemas.microsoft.com/office/drawing/2014/chart" uri="{C3380CC4-5D6E-409C-BE32-E72D297353CC}">
                <c16:uniqueId val="{00000005-3801-4A2B-804D-E7EEAAEDBD9E}"/>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Price'!$E$31:$E$46</c:f>
              <c:numCache>
                <c:formatCode>"$"#,##0_);\("$"#,##0\)</c:formatCode>
                <c:ptCount val="16"/>
                <c:pt idx="0">
                  <c:v>156.94311916728876</c:v>
                </c:pt>
                <c:pt idx="1">
                  <c:v>142.90007240454116</c:v>
                </c:pt>
                <c:pt idx="2">
                  <c:v>128.8289915349884</c:v>
                </c:pt>
                <c:pt idx="3">
                  <c:v>92.40488082131256</c:v>
                </c:pt>
                <c:pt idx="4">
                  <c:v>69.657384149353675</c:v>
                </c:pt>
                <c:pt idx="5">
                  <c:v>62.023853237271524</c:v>
                </c:pt>
                <c:pt idx="6">
                  <c:v>46.729760771227035</c:v>
                </c:pt>
                <c:pt idx="7">
                  <c:v>36.194284662536205</c:v>
                </c:pt>
                <c:pt idx="8">
                  <c:v>32.476980993870221</c:v>
                </c:pt>
                <c:pt idx="9">
                  <c:v>22.931786327949343</c:v>
                </c:pt>
                <c:pt idx="10">
                  <c:v>21.042081560828905</c:v>
                </c:pt>
                <c:pt idx="11">
                  <c:v>21.89636154921811</c:v>
                </c:pt>
                <c:pt idx="12">
                  <c:v>19.737784496522007</c:v>
                </c:pt>
                <c:pt idx="13">
                  <c:v>27.230650584623465</c:v>
                </c:pt>
                <c:pt idx="14">
                  <c:v>28.16046682630909</c:v>
                </c:pt>
                <c:pt idx="15">
                  <c:v>26.420113116734626</c:v>
                </c:pt>
              </c:numCache>
            </c:numRef>
          </c:val>
          <c:smooth val="0"/>
          <c:extLst>
            <c:ext xmlns:c16="http://schemas.microsoft.com/office/drawing/2014/chart" uri="{C3380CC4-5D6E-409C-BE32-E72D297353CC}">
              <c16:uniqueId val="{00000006-3801-4A2B-804D-E7EEAAEDBD9E}"/>
            </c:ext>
          </c:extLst>
        </c:ser>
        <c:ser>
          <c:idx val="6"/>
          <c:order val="3"/>
          <c:tx>
            <c:v> MISO</c:v>
          </c:tx>
          <c:spPr>
            <a:ln w="25400">
              <a:solidFill>
                <a:schemeClr val="tx2">
                  <a:lumMod val="60000"/>
                  <a:lumOff val="40000"/>
                </a:schemeClr>
              </a:solidFill>
            </a:ln>
          </c:spPr>
          <c:marker>
            <c:symbol val="circle"/>
            <c:size val="5"/>
            <c:spPr>
              <a:solidFill>
                <a:schemeClr val="bg1"/>
              </a:solidFill>
              <a:ln>
                <a:solidFill>
                  <a:schemeClr val="tx2">
                    <a:lumMod val="60000"/>
                    <a:lumOff val="40000"/>
                  </a:schemeClr>
                </a:solidFill>
              </a:ln>
            </c:spPr>
          </c:marker>
          <c:dPt>
            <c:idx val="8"/>
            <c:bubble3D val="0"/>
            <c:spPr>
              <a:ln w="25400">
                <a:solidFill>
                  <a:schemeClr val="tx2">
                    <a:lumMod val="60000"/>
                    <a:lumOff val="40000"/>
                  </a:schemeClr>
                </a:solidFill>
                <a:prstDash val="sysDot"/>
              </a:ln>
            </c:spPr>
            <c:extLst>
              <c:ext xmlns:c16="http://schemas.microsoft.com/office/drawing/2014/chart" uri="{C3380CC4-5D6E-409C-BE32-E72D297353CC}">
                <c16:uniqueId val="{00000008-3801-4A2B-804D-E7EEAAEDBD9E}"/>
              </c:ext>
            </c:extLst>
          </c:dPt>
          <c:dPt>
            <c:idx val="9"/>
            <c:bubble3D val="0"/>
            <c:spPr>
              <a:ln w="25400">
                <a:solidFill>
                  <a:schemeClr val="tx2">
                    <a:lumMod val="60000"/>
                    <a:lumOff val="40000"/>
                  </a:schemeClr>
                </a:solidFill>
                <a:prstDash val="solid"/>
              </a:ln>
            </c:spPr>
            <c:extLst>
              <c:ext xmlns:c16="http://schemas.microsoft.com/office/drawing/2014/chart" uri="{C3380CC4-5D6E-409C-BE32-E72D297353CC}">
                <c16:uniqueId val="{0000000A-3801-4A2B-804D-E7EEAAEDBD9E}"/>
              </c:ext>
            </c:extLst>
          </c:dPt>
          <c:dPt>
            <c:idx val="12"/>
            <c:bubble3D val="0"/>
            <c:spPr>
              <a:ln w="25400">
                <a:solidFill>
                  <a:schemeClr val="tx2">
                    <a:lumMod val="60000"/>
                    <a:lumOff val="40000"/>
                  </a:schemeClr>
                </a:solidFill>
                <a:prstDash val="sysDot"/>
              </a:ln>
            </c:spPr>
            <c:extLst>
              <c:ext xmlns:c16="http://schemas.microsoft.com/office/drawing/2014/chart" uri="{C3380CC4-5D6E-409C-BE32-E72D297353CC}">
                <c16:uniqueId val="{0000000C-3801-4A2B-804D-E7EEAAEDBD9E}"/>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Price'!$F$31:$F$46</c:f>
              <c:numCache>
                <c:formatCode>"$"#,##0_);\("$"#,##0\)</c:formatCode>
                <c:ptCount val="16"/>
                <c:pt idx="6">
                  <c:v>56.990969377729186</c:v>
                </c:pt>
                <c:pt idx="7">
                  <c:v>#N/A</c:v>
                </c:pt>
                <c:pt idx="8">
                  <c:v>33.47673590469465</c:v>
                </c:pt>
                <c:pt idx="9">
                  <c:v>37.370720583076192</c:v>
                </c:pt>
                <c:pt idx="10">
                  <c:v>40.945655990961427</c:v>
                </c:pt>
                <c:pt idx="11">
                  <c:v>29.770403332521585</c:v>
                </c:pt>
                <c:pt idx="12">
                  <c:v>35.869212000939989</c:v>
                </c:pt>
                <c:pt idx="13">
                  <c:v>54.108133076071873</c:v>
                </c:pt>
              </c:numCache>
            </c:numRef>
          </c:val>
          <c:smooth val="0"/>
          <c:extLst>
            <c:ext xmlns:c16="http://schemas.microsoft.com/office/drawing/2014/chart" uri="{C3380CC4-5D6E-409C-BE32-E72D297353CC}">
              <c16:uniqueId val="{0000000D-3801-4A2B-804D-E7EEAAEDBD9E}"/>
            </c:ext>
          </c:extLst>
        </c:ser>
        <c:ser>
          <c:idx val="8"/>
          <c:order val="4"/>
          <c:tx>
            <c:v> ERCOT</c:v>
          </c:tx>
          <c:spPr>
            <a:ln w="25400">
              <a:solidFill>
                <a:schemeClr val="accent3">
                  <a:lumMod val="75000"/>
                </a:schemeClr>
              </a:solidFill>
              <a:prstDash val="sysDot"/>
            </a:ln>
          </c:spPr>
          <c:marker>
            <c:symbol val="circle"/>
            <c:size val="5"/>
            <c:spPr>
              <a:solidFill>
                <a:schemeClr val="bg1"/>
              </a:solidFill>
              <a:ln>
                <a:solidFill>
                  <a:schemeClr val="accent3">
                    <a:lumMod val="75000"/>
                  </a:schemeClr>
                </a:solidFill>
              </a:ln>
            </c:spPr>
          </c:marker>
          <c:dPt>
            <c:idx val="5"/>
            <c:bubble3D val="0"/>
            <c:extLst>
              <c:ext xmlns:c16="http://schemas.microsoft.com/office/drawing/2014/chart" uri="{C3380CC4-5D6E-409C-BE32-E72D297353CC}">
                <c16:uniqueId val="{0000000E-3801-4A2B-804D-E7EEAAEDBD9E}"/>
              </c:ext>
            </c:extLst>
          </c:dPt>
          <c:dPt>
            <c:idx val="8"/>
            <c:bubble3D val="0"/>
            <c:extLst>
              <c:ext xmlns:c16="http://schemas.microsoft.com/office/drawing/2014/chart" uri="{C3380CC4-5D6E-409C-BE32-E72D297353CC}">
                <c16:uniqueId val="{0000000F-3801-4A2B-804D-E7EEAAEDBD9E}"/>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Price'!$H$31:$H$46</c:f>
              <c:numCache>
                <c:formatCode>"$"#,##0_);\("$"#,##0\)</c:formatCode>
                <c:ptCount val="16"/>
                <c:pt idx="0">
                  <c:v>194.22036134594234</c:v>
                </c:pt>
                <c:pt idx="1">
                  <c:v>#N/A</c:v>
                </c:pt>
                <c:pt idx="2">
                  <c:v>#N/A</c:v>
                </c:pt>
                <c:pt idx="3">
                  <c:v>#N/A</c:v>
                </c:pt>
                <c:pt idx="4">
                  <c:v>#N/A</c:v>
                </c:pt>
                <c:pt idx="5">
                  <c:v>#N/A</c:v>
                </c:pt>
                <c:pt idx="6">
                  <c:v>38.657172931296927</c:v>
                </c:pt>
                <c:pt idx="7">
                  <c:v>#N/A</c:v>
                </c:pt>
                <c:pt idx="8">
                  <c:v>23.651289135273725</c:v>
                </c:pt>
              </c:numCache>
            </c:numRef>
          </c:val>
          <c:smooth val="0"/>
          <c:extLst>
            <c:ext xmlns:c16="http://schemas.microsoft.com/office/drawing/2014/chart" uri="{C3380CC4-5D6E-409C-BE32-E72D297353CC}">
              <c16:uniqueId val="{00000010-3801-4A2B-804D-E7EEAAEDBD9E}"/>
            </c:ext>
          </c:extLst>
        </c:ser>
        <c:ser>
          <c:idx val="9"/>
          <c:order val="5"/>
          <c:tx>
            <c:v> PJM</c:v>
          </c:tx>
          <c:spPr>
            <a:ln w="25400">
              <a:solidFill>
                <a:schemeClr val="bg2">
                  <a:lumMod val="25000"/>
                </a:schemeClr>
              </a:solidFill>
            </a:ln>
          </c:spPr>
          <c:marker>
            <c:symbol val="circle"/>
            <c:size val="5"/>
            <c:spPr>
              <a:solidFill>
                <a:schemeClr val="bg1"/>
              </a:solidFill>
              <a:ln>
                <a:solidFill>
                  <a:schemeClr val="bg2">
                    <a:lumMod val="25000"/>
                  </a:schemeClr>
                </a:solidFill>
              </a:ln>
            </c:spPr>
          </c:marker>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Price'!$I$31:$I$46</c:f>
              <c:numCache>
                <c:formatCode>"$"#,##0_);\("$"#,##0\)</c:formatCode>
                <c:ptCount val="16"/>
                <c:pt idx="7">
                  <c:v>49.764303976182511</c:v>
                </c:pt>
                <c:pt idx="8">
                  <c:v>90.227259315395301</c:v>
                </c:pt>
                <c:pt idx="9">
                  <c:v>33.897507057566443</c:v>
                </c:pt>
                <c:pt idx="10">
                  <c:v>32.376436234661512</c:v>
                </c:pt>
                <c:pt idx="11">
                  <c:v>31.566336902275786</c:v>
                </c:pt>
                <c:pt idx="12">
                  <c:v>#N/A</c:v>
                </c:pt>
                <c:pt idx="13">
                  <c:v>47.984952322284592</c:v>
                </c:pt>
              </c:numCache>
            </c:numRef>
          </c:val>
          <c:smooth val="0"/>
          <c:extLst>
            <c:ext xmlns:c16="http://schemas.microsoft.com/office/drawing/2014/chart" uri="{C3380CC4-5D6E-409C-BE32-E72D297353CC}">
              <c16:uniqueId val="{00000011-3801-4A2B-804D-E7EEAAEDBD9E}"/>
            </c:ext>
          </c:extLst>
        </c:ser>
        <c:ser>
          <c:idx val="3"/>
          <c:order val="6"/>
          <c:tx>
            <c:v> Southeast (non-ISO)</c:v>
          </c:tx>
          <c:spPr>
            <a:ln w="25400">
              <a:solidFill>
                <a:schemeClr val="accent6"/>
              </a:solidFill>
            </a:ln>
          </c:spPr>
          <c:marker>
            <c:symbol val="circle"/>
            <c:size val="5"/>
            <c:spPr>
              <a:solidFill>
                <a:schemeClr val="bg1"/>
              </a:solidFill>
              <a:ln>
                <a:solidFill>
                  <a:schemeClr val="accent6"/>
                </a:solidFill>
              </a:ln>
            </c:spPr>
          </c:marker>
          <c:dPt>
            <c:idx val="5"/>
            <c:bubble3D val="0"/>
            <c:spPr>
              <a:ln w="25400">
                <a:solidFill>
                  <a:schemeClr val="accent6"/>
                </a:solidFill>
                <a:prstDash val="sysDot"/>
              </a:ln>
            </c:spPr>
            <c:extLst>
              <c:ext xmlns:c16="http://schemas.microsoft.com/office/drawing/2014/chart" uri="{C3380CC4-5D6E-409C-BE32-E72D297353CC}">
                <c16:uniqueId val="{00000013-3801-4A2B-804D-E7EEAAEDBD9E}"/>
              </c:ext>
            </c:extLst>
          </c:dPt>
          <c:cat>
            <c:numRef>
              <c:f>'Annual Average PPA Price'!$A$31:$A$46</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Price'!$L$31:$L$46</c:f>
              <c:numCache>
                <c:formatCode>"$"#,##0_);\("$"#,##0\)</c:formatCode>
                <c:ptCount val="16"/>
                <c:pt idx="1">
                  <c:v>189.48458307778236</c:v>
                </c:pt>
                <c:pt idx="2">
                  <c:v>#N/A</c:v>
                </c:pt>
                <c:pt idx="3">
                  <c:v>#N/A</c:v>
                </c:pt>
                <c:pt idx="4">
                  <c:v>#N/A</c:v>
                </c:pt>
                <c:pt idx="5">
                  <c:v>64.304970384372226</c:v>
                </c:pt>
                <c:pt idx="6">
                  <c:v>53.201539432290033</c:v>
                </c:pt>
                <c:pt idx="7">
                  <c:v>50.861306578377729</c:v>
                </c:pt>
                <c:pt idx="8">
                  <c:v>30.376554961648054</c:v>
                </c:pt>
                <c:pt idx="9">
                  <c:v>28.303870036083058</c:v>
                </c:pt>
                <c:pt idx="10">
                  <c:v>24.020532383270631</c:v>
                </c:pt>
                <c:pt idx="11">
                  <c:v>25.079144730106524</c:v>
                </c:pt>
                <c:pt idx="12">
                  <c:v>26.926240097185246</c:v>
                </c:pt>
              </c:numCache>
            </c:numRef>
          </c:val>
          <c:smooth val="0"/>
          <c:extLst>
            <c:ext xmlns:c16="http://schemas.microsoft.com/office/drawing/2014/chart" uri="{C3380CC4-5D6E-409C-BE32-E72D297353CC}">
              <c16:uniqueId val="{00000014-3801-4A2B-804D-E7EEAAEDBD9E}"/>
            </c:ext>
          </c:extLst>
        </c:ser>
        <c:ser>
          <c:idx val="1"/>
          <c:order val="7"/>
          <c:tx>
            <c:v>NYISO</c:v>
          </c:tx>
          <c:marker>
            <c:symbol val="circle"/>
            <c:size val="5"/>
            <c:spPr>
              <a:solidFill>
                <a:schemeClr val="bg1"/>
              </a:solidFill>
              <a:ln>
                <a:solidFill>
                  <a:schemeClr val="accent4"/>
                </a:solidFill>
              </a:ln>
            </c:spPr>
          </c:marker>
          <c:dPt>
            <c:idx val="9"/>
            <c:bubble3D val="0"/>
            <c:spPr>
              <a:ln>
                <a:solidFill>
                  <a:schemeClr val="accent4"/>
                </a:solidFill>
                <a:prstDash val="sysDot"/>
              </a:ln>
            </c:spPr>
            <c:extLst>
              <c:ext xmlns:c16="http://schemas.microsoft.com/office/drawing/2014/chart" uri="{C3380CC4-5D6E-409C-BE32-E72D297353CC}">
                <c16:uniqueId val="{00000019-3801-4A2B-804D-E7EEAAEDBD9E}"/>
              </c:ext>
            </c:extLst>
          </c:dPt>
          <c:dPt>
            <c:idx val="10"/>
            <c:bubble3D val="0"/>
            <c:spPr>
              <a:ln>
                <a:solidFill>
                  <a:schemeClr val="accent4"/>
                </a:solidFill>
              </a:ln>
            </c:spPr>
            <c:extLst>
              <c:ext xmlns:c16="http://schemas.microsoft.com/office/drawing/2014/chart" uri="{C3380CC4-5D6E-409C-BE32-E72D297353CC}">
                <c16:uniqueId val="{00000018-3801-4A2B-804D-E7EEAAEDBD9E}"/>
              </c:ext>
            </c:extLst>
          </c:dPt>
          <c:dPt>
            <c:idx val="14"/>
            <c:bubble3D val="0"/>
            <c:spPr>
              <a:ln>
                <a:solidFill>
                  <a:schemeClr val="accent4">
                    <a:lumMod val="75000"/>
                  </a:schemeClr>
                </a:solidFill>
                <a:prstDash val="sysDot"/>
              </a:ln>
            </c:spPr>
            <c:extLst>
              <c:ext xmlns:c16="http://schemas.microsoft.com/office/drawing/2014/chart" uri="{C3380CC4-5D6E-409C-BE32-E72D297353CC}">
                <c16:uniqueId val="{00000016-3801-4A2B-804D-E7EEAAEDBD9E}"/>
              </c:ext>
            </c:extLst>
          </c:dPt>
          <c:dPt>
            <c:idx val="15"/>
            <c:bubble3D val="0"/>
            <c:spPr>
              <a:ln>
                <a:solidFill>
                  <a:schemeClr val="accent4"/>
                </a:solidFill>
              </a:ln>
            </c:spPr>
            <c:extLst>
              <c:ext xmlns:c16="http://schemas.microsoft.com/office/drawing/2014/chart" uri="{C3380CC4-5D6E-409C-BE32-E72D297353CC}">
                <c16:uniqueId val="{00000017-3801-4A2B-804D-E7EEAAEDBD9E}"/>
              </c:ext>
            </c:extLst>
          </c:dPt>
          <c:val>
            <c:numRef>
              <c:f>'Annual Average PPA Price'!$J$31:$J$46</c:f>
              <c:numCache>
                <c:formatCode>"$"#,##0_);\("$"#,##0\)</c:formatCode>
                <c:ptCount val="16"/>
                <c:pt idx="7">
                  <c:v>103.64881960493604</c:v>
                </c:pt>
                <c:pt idx="8">
                  <c:v>#N/A</c:v>
                </c:pt>
                <c:pt idx="9">
                  <c:v>65.599867565840526</c:v>
                </c:pt>
                <c:pt idx="10">
                  <c:v>57.845058415811138</c:v>
                </c:pt>
                <c:pt idx="11">
                  <c:v>#N/A</c:v>
                </c:pt>
                <c:pt idx="12">
                  <c:v>#N/A</c:v>
                </c:pt>
                <c:pt idx="13">
                  <c:v>#N/A</c:v>
                </c:pt>
                <c:pt idx="14">
                  <c:v>63.232633388587452</c:v>
                </c:pt>
                <c:pt idx="15">
                  <c:v>72.916071197230721</c:v>
                </c:pt>
              </c:numCache>
            </c:numRef>
          </c:val>
          <c:smooth val="0"/>
          <c:extLst>
            <c:ext xmlns:c16="http://schemas.microsoft.com/office/drawing/2014/chart" uri="{C3380CC4-5D6E-409C-BE32-E72D297353CC}">
              <c16:uniqueId val="{00000015-3801-4A2B-804D-E7EEAAEDBD9E}"/>
            </c:ext>
          </c:extLst>
        </c:ser>
        <c:dLbls>
          <c:showLegendKey val="0"/>
          <c:showVal val="0"/>
          <c:showCatName val="0"/>
          <c:showSerName val="0"/>
          <c:showPercent val="0"/>
          <c:showBubbleSize val="0"/>
        </c:dLbls>
        <c:marker val="1"/>
        <c:smooth val="0"/>
        <c:axId val="555880160"/>
        <c:axId val="555876632"/>
      </c:lineChart>
      <c:catAx>
        <c:axId val="555880160"/>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b="1"/>
            </a:pPr>
            <a:endParaRPr lang="en-US"/>
          </a:p>
        </c:txPr>
        <c:crossAx val="555876632"/>
        <c:crosses val="autoZero"/>
        <c:auto val="1"/>
        <c:lblAlgn val="ctr"/>
        <c:lblOffset val="50"/>
        <c:tickLblSkip val="1"/>
        <c:tickMarkSkip val="1"/>
        <c:noMultiLvlLbl val="1"/>
      </c:catAx>
      <c:valAx>
        <c:axId val="555876632"/>
        <c:scaling>
          <c:orientation val="minMax"/>
          <c:max val="190"/>
          <c:min val="0"/>
        </c:scaling>
        <c:delete val="0"/>
        <c:axPos val="l"/>
        <c:majorGridlines>
          <c:spPr>
            <a:ln w="3175">
              <a:no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80160"/>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9.9237353506755971E-2"/>
          <c:w val="0.92933414404200687"/>
          <c:h val="0.75593552288288146"/>
        </c:manualLayout>
      </c:layout>
      <c:barChart>
        <c:barDir val="col"/>
        <c:grouping val="stacked"/>
        <c:varyColors val="0"/>
        <c:ser>
          <c:idx val="0"/>
          <c:order val="0"/>
          <c:tx>
            <c:v> Nationwide</c:v>
          </c:tx>
          <c:spPr>
            <a:solidFill>
              <a:schemeClr val="bg2">
                <a:lumMod val="90000"/>
              </a:schemeClr>
            </a:solidFill>
            <a:ln w="12700">
              <a:noFill/>
              <a:prstDash val="solid"/>
            </a:ln>
          </c:spPr>
          <c:invertIfNegative val="0"/>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Price'!$B$54:$B$69</c:f>
              <c:numCache>
                <c:formatCode>"$"#,##0_);\("$"#,##0\)</c:formatCode>
                <c:ptCount val="16"/>
                <c:pt idx="0">
                  <c:v>187.07454826786557</c:v>
                </c:pt>
                <c:pt idx="1">
                  <c:v>153.42870988390379</c:v>
                </c:pt>
                <c:pt idx="2">
                  <c:v>124.512325717636</c:v>
                </c:pt>
                <c:pt idx="3">
                  <c:v>96.213072464572818</c:v>
                </c:pt>
                <c:pt idx="4">
                  <c:v>77.057902733562344</c:v>
                </c:pt>
                <c:pt idx="5">
                  <c:v>61.688336926187588</c:v>
                </c:pt>
                <c:pt idx="6">
                  <c:v>50.889411993134381</c:v>
                </c:pt>
                <c:pt idx="7">
                  <c:v>41.429884235134828</c:v>
                </c:pt>
                <c:pt idx="8">
                  <c:v>39.033081704984916</c:v>
                </c:pt>
                <c:pt idx="9">
                  <c:v>28.750511984148698</c:v>
                </c:pt>
                <c:pt idx="10">
                  <c:v>24.163202855993468</c:v>
                </c:pt>
                <c:pt idx="11">
                  <c:v>25.749383988912285</c:v>
                </c:pt>
                <c:pt idx="12">
                  <c:v>22.402186538677203</c:v>
                </c:pt>
                <c:pt idx="13">
                  <c:v>34.041345735254694</c:v>
                </c:pt>
                <c:pt idx="14">
                  <c:v>50.610347787370536</c:v>
                </c:pt>
                <c:pt idx="15">
                  <c:v>48.161262893535756</c:v>
                </c:pt>
              </c:numCache>
            </c:numRef>
          </c:val>
          <c:extLst>
            <c:ext xmlns:c16="http://schemas.microsoft.com/office/drawing/2014/chart" uri="{C3380CC4-5D6E-409C-BE32-E72D297353CC}">
              <c16:uniqueId val="{00000000-1A29-4548-A336-663EBE2BED3A}"/>
            </c:ext>
          </c:extLst>
        </c:ser>
        <c:dLbls>
          <c:showLegendKey val="0"/>
          <c:showVal val="0"/>
          <c:showCatName val="0"/>
          <c:showSerName val="0"/>
          <c:showPercent val="0"/>
          <c:showBubbleSize val="0"/>
        </c:dLbls>
        <c:gapWidth val="30"/>
        <c:overlap val="100"/>
        <c:axId val="555877416"/>
        <c:axId val="555874280"/>
      </c:barChart>
      <c:lineChart>
        <c:grouping val="standard"/>
        <c:varyColors val="0"/>
        <c:ser>
          <c:idx val="4"/>
          <c:order val="1"/>
          <c:tx>
            <c:v> West</c:v>
          </c:tx>
          <c:spPr>
            <a:ln w="25400">
              <a:solidFill>
                <a:schemeClr val="accent5"/>
              </a:solidFill>
            </a:ln>
          </c:spPr>
          <c:marker>
            <c:symbol val="circle"/>
            <c:size val="5"/>
            <c:spPr>
              <a:solidFill>
                <a:schemeClr val="bg1"/>
              </a:solidFill>
              <a:ln>
                <a:solidFill>
                  <a:schemeClr val="accent5"/>
                </a:solidFill>
              </a:ln>
            </c:spPr>
          </c:marker>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Price'!$D$54:$D$69</c:f>
              <c:numCache>
                <c:formatCode>"$"#,##0_);\("$"#,##0\)</c:formatCode>
                <c:ptCount val="16"/>
                <c:pt idx="0">
                  <c:v>187.55919002944464</c:v>
                </c:pt>
                <c:pt idx="1">
                  <c:v>150.61357862648407</c:v>
                </c:pt>
                <c:pt idx="2">
                  <c:v>123.19260012617805</c:v>
                </c:pt>
                <c:pt idx="3">
                  <c:v>96.213072464572818</c:v>
                </c:pt>
                <c:pt idx="4">
                  <c:v>73.950024229290861</c:v>
                </c:pt>
                <c:pt idx="5">
                  <c:v>61.617442084730371</c:v>
                </c:pt>
                <c:pt idx="6">
                  <c:v>50.702568508033991</c:v>
                </c:pt>
                <c:pt idx="7">
                  <c:v>37.464200332836455</c:v>
                </c:pt>
                <c:pt idx="8">
                  <c:v>35.98483618250269</c:v>
                </c:pt>
                <c:pt idx="9">
                  <c:v>24.74642980364737</c:v>
                </c:pt>
                <c:pt idx="10">
                  <c:v>20.992534216283094</c:v>
                </c:pt>
                <c:pt idx="11">
                  <c:v>22.933612716992705</c:v>
                </c:pt>
                <c:pt idx="12">
                  <c:v>20.4386321609162</c:v>
                </c:pt>
                <c:pt idx="13">
                  <c:v>27.357135573224515</c:v>
                </c:pt>
                <c:pt idx="14">
                  <c:v>28.16046682630909</c:v>
                </c:pt>
                <c:pt idx="15">
                  <c:v>27.451017947045919</c:v>
                </c:pt>
              </c:numCache>
            </c:numRef>
          </c:val>
          <c:smooth val="0"/>
          <c:extLst>
            <c:ext xmlns:c16="http://schemas.microsoft.com/office/drawing/2014/chart" uri="{C3380CC4-5D6E-409C-BE32-E72D297353CC}">
              <c16:uniqueId val="{00000001-1A29-4548-A336-663EBE2BED3A}"/>
            </c:ext>
          </c:extLst>
        </c:ser>
        <c:ser>
          <c:idx val="5"/>
          <c:order val="2"/>
          <c:tx>
            <c:v> Central</c:v>
          </c:tx>
          <c:spPr>
            <a:ln w="25400">
              <a:solidFill>
                <a:schemeClr val="accent3">
                  <a:lumMod val="75000"/>
                </a:schemeClr>
              </a:solidFill>
            </a:ln>
          </c:spPr>
          <c:marker>
            <c:symbol val="circle"/>
            <c:size val="5"/>
            <c:spPr>
              <a:solidFill>
                <a:schemeClr val="bg1"/>
              </a:solidFill>
              <a:ln>
                <a:solidFill>
                  <a:schemeClr val="accent3">
                    <a:lumMod val="75000"/>
                  </a:schemeClr>
                </a:solidFill>
              </a:ln>
            </c:spPr>
          </c:marker>
          <c:dPt>
            <c:idx val="4"/>
            <c:bubble3D val="0"/>
            <c:spPr>
              <a:ln w="25400">
                <a:solidFill>
                  <a:schemeClr val="accent3">
                    <a:lumMod val="75000"/>
                  </a:schemeClr>
                </a:solidFill>
                <a:prstDash val="sysDot"/>
              </a:ln>
            </c:spPr>
            <c:extLst>
              <c:ext xmlns:c16="http://schemas.microsoft.com/office/drawing/2014/chart" uri="{C3380CC4-5D6E-409C-BE32-E72D297353CC}">
                <c16:uniqueId val="{00000003-1A29-4548-A336-663EBE2BED3A}"/>
              </c:ext>
            </c:extLst>
          </c:dPt>
          <c:dPt>
            <c:idx val="5"/>
            <c:bubble3D val="0"/>
            <c:spPr>
              <a:ln w="25400">
                <a:solidFill>
                  <a:schemeClr val="accent3">
                    <a:lumMod val="75000"/>
                  </a:schemeClr>
                </a:solidFill>
                <a:prstDash val="sysDot"/>
              </a:ln>
            </c:spPr>
            <c:extLst>
              <c:ext xmlns:c16="http://schemas.microsoft.com/office/drawing/2014/chart" uri="{C3380CC4-5D6E-409C-BE32-E72D297353CC}">
                <c16:uniqueId val="{00000005-1A29-4548-A336-663EBE2BED3A}"/>
              </c:ext>
            </c:extLst>
          </c:dPt>
          <c:dPt>
            <c:idx val="8"/>
            <c:bubble3D val="0"/>
            <c:spPr>
              <a:ln w="25400">
                <a:solidFill>
                  <a:schemeClr val="accent3">
                    <a:lumMod val="75000"/>
                  </a:schemeClr>
                </a:solidFill>
                <a:prstDash val="sysDot"/>
              </a:ln>
            </c:spPr>
            <c:extLst>
              <c:ext xmlns:c16="http://schemas.microsoft.com/office/drawing/2014/chart" uri="{C3380CC4-5D6E-409C-BE32-E72D297353CC}">
                <c16:uniqueId val="{00000007-1A29-4548-A336-663EBE2BED3A}"/>
              </c:ext>
            </c:extLst>
          </c:dPt>
          <c:dPt>
            <c:idx val="12"/>
            <c:bubble3D val="0"/>
            <c:spPr>
              <a:ln w="25400">
                <a:solidFill>
                  <a:schemeClr val="accent3">
                    <a:lumMod val="75000"/>
                  </a:schemeClr>
                </a:solidFill>
                <a:prstDash val="sysDot"/>
              </a:ln>
            </c:spPr>
            <c:extLst>
              <c:ext xmlns:c16="http://schemas.microsoft.com/office/drawing/2014/chart" uri="{C3380CC4-5D6E-409C-BE32-E72D297353CC}">
                <c16:uniqueId val="{00000009-1A29-4548-A336-663EBE2BED3A}"/>
              </c:ext>
            </c:extLst>
          </c:dPt>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Price'!$E$54:$E$69</c:f>
              <c:numCache>
                <c:formatCode>"$"#,##0_);\("$"#,##0\)</c:formatCode>
                <c:ptCount val="16"/>
                <c:pt idx="0">
                  <c:v>170.12379777765977</c:v>
                </c:pt>
                <c:pt idx="1">
                  <c:v>#N/A</c:v>
                </c:pt>
                <c:pt idx="2">
                  <c:v>#N/A</c:v>
                </c:pt>
                <c:pt idx="3">
                  <c:v>#N/A</c:v>
                </c:pt>
                <c:pt idx="4">
                  <c:v>#N/A</c:v>
                </c:pt>
                <c:pt idx="5">
                  <c:v>56.826585962580374</c:v>
                </c:pt>
                <c:pt idx="6">
                  <c:v>44.359943887046661</c:v>
                </c:pt>
                <c:pt idx="7">
                  <c:v>#N/A</c:v>
                </c:pt>
                <c:pt idx="8">
                  <c:v>29.341462202333105</c:v>
                </c:pt>
                <c:pt idx="9">
                  <c:v>36.501482443026561</c:v>
                </c:pt>
                <c:pt idx="10">
                  <c:v>41.04476357514195</c:v>
                </c:pt>
                <c:pt idx="11">
                  <c:v>29.770403332521585</c:v>
                </c:pt>
                <c:pt idx="12">
                  <c:v>34.608529436541318</c:v>
                </c:pt>
                <c:pt idx="13">
                  <c:v>38.067263060843565</c:v>
                </c:pt>
              </c:numCache>
            </c:numRef>
          </c:val>
          <c:smooth val="0"/>
          <c:extLst>
            <c:ext xmlns:c16="http://schemas.microsoft.com/office/drawing/2014/chart" uri="{C3380CC4-5D6E-409C-BE32-E72D297353CC}">
              <c16:uniqueId val="{0000000A-1A29-4548-A336-663EBE2BED3A}"/>
            </c:ext>
          </c:extLst>
        </c:ser>
        <c:ser>
          <c:idx val="6"/>
          <c:order val="3"/>
          <c:tx>
            <c:v> Northeast</c:v>
          </c:tx>
          <c:spPr>
            <a:ln w="25400">
              <a:solidFill>
                <a:schemeClr val="bg2">
                  <a:lumMod val="25000"/>
                </a:schemeClr>
              </a:solidFill>
            </a:ln>
          </c:spPr>
          <c:marker>
            <c:symbol val="circle"/>
            <c:size val="5"/>
            <c:spPr>
              <a:solidFill>
                <a:schemeClr val="bg1"/>
              </a:solidFill>
              <a:ln>
                <a:solidFill>
                  <a:schemeClr val="bg2">
                    <a:lumMod val="25000"/>
                  </a:schemeClr>
                </a:solidFill>
              </a:ln>
            </c:spPr>
          </c:marker>
          <c:dPt>
            <c:idx val="4"/>
            <c:bubble3D val="0"/>
            <c:spPr>
              <a:ln w="25400">
                <a:solidFill>
                  <a:schemeClr val="bg2">
                    <a:lumMod val="25000"/>
                  </a:schemeClr>
                </a:solidFill>
                <a:prstDash val="sysDot"/>
              </a:ln>
            </c:spPr>
            <c:extLst>
              <c:ext xmlns:c16="http://schemas.microsoft.com/office/drawing/2014/chart" uri="{C3380CC4-5D6E-409C-BE32-E72D297353CC}">
                <c16:uniqueId val="{0000000C-1A29-4548-A336-663EBE2BED3A}"/>
              </c:ext>
            </c:extLst>
          </c:dPt>
          <c:dPt>
            <c:idx val="12"/>
            <c:bubble3D val="0"/>
            <c:spPr>
              <a:ln w="25400">
                <a:solidFill>
                  <a:schemeClr val="bg2">
                    <a:lumMod val="25000"/>
                  </a:schemeClr>
                </a:solidFill>
                <a:prstDash val="sysDot"/>
              </a:ln>
            </c:spPr>
            <c:extLst>
              <c:ext xmlns:c16="http://schemas.microsoft.com/office/drawing/2014/chart" uri="{C3380CC4-5D6E-409C-BE32-E72D297353CC}">
                <c16:uniqueId val="{0000000E-1A29-4548-A336-663EBE2BED3A}"/>
              </c:ext>
            </c:extLst>
          </c:dPt>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Price'!$F$54:$F$69</c:f>
              <c:numCache>
                <c:formatCode>"$"#,##0_);\("$"#,##0\)</c:formatCode>
                <c:ptCount val="16"/>
                <c:pt idx="7">
                  <c:v>63.234896038807967</c:v>
                </c:pt>
                <c:pt idx="8">
                  <c:v>81.036291306112787</c:v>
                </c:pt>
                <c:pt idx="9">
                  <c:v>49.822787904668857</c:v>
                </c:pt>
                <c:pt idx="10">
                  <c:v>40.3990059091647</c:v>
                </c:pt>
                <c:pt idx="11">
                  <c:v>35.27189180252757</c:v>
                </c:pt>
                <c:pt idx="12">
                  <c:v>#N/A</c:v>
                </c:pt>
                <c:pt idx="13">
                  <c:v>50.162865852494598</c:v>
                </c:pt>
                <c:pt idx="14">
                  <c:v>63.232633388587452</c:v>
                </c:pt>
                <c:pt idx="15">
                  <c:v>72.916071197230721</c:v>
                </c:pt>
              </c:numCache>
            </c:numRef>
          </c:val>
          <c:smooth val="0"/>
          <c:extLst>
            <c:ext xmlns:c16="http://schemas.microsoft.com/office/drawing/2014/chart" uri="{C3380CC4-5D6E-409C-BE32-E72D297353CC}">
              <c16:uniqueId val="{0000000F-1A29-4548-A336-663EBE2BED3A}"/>
            </c:ext>
          </c:extLst>
        </c:ser>
        <c:ser>
          <c:idx val="7"/>
          <c:order val="4"/>
          <c:tx>
            <c:v> Southeast</c:v>
          </c:tx>
          <c:spPr>
            <a:ln w="25400">
              <a:solidFill>
                <a:schemeClr val="accent6"/>
              </a:solidFill>
            </a:ln>
          </c:spPr>
          <c:marker>
            <c:symbol val="circle"/>
            <c:size val="5"/>
            <c:spPr>
              <a:solidFill>
                <a:schemeClr val="bg1"/>
              </a:solidFill>
              <a:ln>
                <a:solidFill>
                  <a:schemeClr val="accent6"/>
                </a:solidFill>
              </a:ln>
            </c:spPr>
          </c:marker>
          <c:dPt>
            <c:idx val="5"/>
            <c:bubble3D val="0"/>
            <c:spPr>
              <a:ln w="25400">
                <a:solidFill>
                  <a:schemeClr val="accent6"/>
                </a:solidFill>
                <a:prstDash val="sysDot"/>
              </a:ln>
            </c:spPr>
            <c:extLst>
              <c:ext xmlns:c16="http://schemas.microsoft.com/office/drawing/2014/chart" uri="{C3380CC4-5D6E-409C-BE32-E72D297353CC}">
                <c16:uniqueId val="{00000011-1A29-4548-A336-663EBE2BED3A}"/>
              </c:ext>
            </c:extLst>
          </c:dPt>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Price'!$G$54:$G$69</c:f>
              <c:numCache>
                <c:formatCode>"$"#,##0_);\("$"#,##0\)</c:formatCode>
                <c:ptCount val="16"/>
                <c:pt idx="1">
                  <c:v>189.48458307778236</c:v>
                </c:pt>
                <c:pt idx="2">
                  <c:v>#N/A</c:v>
                </c:pt>
                <c:pt idx="3">
                  <c:v>#N/A</c:v>
                </c:pt>
                <c:pt idx="4">
                  <c:v>#N/A</c:v>
                </c:pt>
                <c:pt idx="5">
                  <c:v>64.304970384372226</c:v>
                </c:pt>
                <c:pt idx="6">
                  <c:v>53.201539432290033</c:v>
                </c:pt>
                <c:pt idx="7">
                  <c:v>50.861306578377729</c:v>
                </c:pt>
                <c:pt idx="8">
                  <c:v>30.376554961648054</c:v>
                </c:pt>
                <c:pt idx="9">
                  <c:v>28.303870036083058</c:v>
                </c:pt>
                <c:pt idx="10">
                  <c:v>24.020532383270631</c:v>
                </c:pt>
                <c:pt idx="11">
                  <c:v>25.079144730106524</c:v>
                </c:pt>
                <c:pt idx="12">
                  <c:v>26.926240097185246</c:v>
                </c:pt>
              </c:numCache>
            </c:numRef>
          </c:val>
          <c:smooth val="0"/>
          <c:extLst>
            <c:ext xmlns:c16="http://schemas.microsoft.com/office/drawing/2014/chart" uri="{C3380CC4-5D6E-409C-BE32-E72D297353CC}">
              <c16:uniqueId val="{00000012-1A29-4548-A336-663EBE2BED3A}"/>
            </c:ext>
          </c:extLst>
        </c:ser>
        <c:dLbls>
          <c:showLegendKey val="0"/>
          <c:showVal val="0"/>
          <c:showCatName val="0"/>
          <c:showSerName val="0"/>
          <c:showPercent val="0"/>
          <c:showBubbleSize val="0"/>
        </c:dLbls>
        <c:marker val="1"/>
        <c:smooth val="0"/>
        <c:axId val="555877416"/>
        <c:axId val="555874280"/>
      </c:lineChart>
      <c:catAx>
        <c:axId val="555877416"/>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b="1"/>
            </a:pPr>
            <a:endParaRPr lang="en-US"/>
          </a:p>
        </c:txPr>
        <c:crossAx val="555874280"/>
        <c:crosses val="autoZero"/>
        <c:auto val="1"/>
        <c:lblAlgn val="ctr"/>
        <c:lblOffset val="50"/>
        <c:tickLblSkip val="1"/>
        <c:tickMarkSkip val="1"/>
        <c:noMultiLvlLbl val="1"/>
      </c:catAx>
      <c:valAx>
        <c:axId val="555874280"/>
        <c:scaling>
          <c:orientation val="minMax"/>
          <c:max val="190"/>
          <c:min val="0"/>
        </c:scaling>
        <c:delete val="0"/>
        <c:axPos val="l"/>
        <c:majorGridlines>
          <c:spPr>
            <a:ln w="3175">
              <a:no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7416"/>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0.12032328215263755"/>
          <c:w val="0.92933414404200687"/>
          <c:h val="0.73484959423699991"/>
        </c:manualLayout>
      </c:layout>
      <c:barChart>
        <c:barDir val="col"/>
        <c:grouping val="stacked"/>
        <c:varyColors val="0"/>
        <c:ser>
          <c:idx val="0"/>
          <c:order val="0"/>
          <c:tx>
            <c:v> Nationwide</c:v>
          </c:tx>
          <c:spPr>
            <a:solidFill>
              <a:schemeClr val="bg2">
                <a:lumMod val="90000"/>
              </a:schemeClr>
            </a:solidFill>
            <a:ln w="12700">
              <a:noFill/>
              <a:prstDash val="solid"/>
            </a:ln>
          </c:spPr>
          <c:invertIfNegative val="0"/>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Price'!$B$54:$B$69</c:f>
              <c:numCache>
                <c:formatCode>"$"#,##0_);\("$"#,##0\)</c:formatCode>
                <c:ptCount val="16"/>
                <c:pt idx="0">
                  <c:v>187.07454826786557</c:v>
                </c:pt>
                <c:pt idx="1">
                  <c:v>153.42870988390379</c:v>
                </c:pt>
                <c:pt idx="2">
                  <c:v>124.512325717636</c:v>
                </c:pt>
                <c:pt idx="3">
                  <c:v>96.213072464572818</c:v>
                </c:pt>
                <c:pt idx="4">
                  <c:v>77.057902733562344</c:v>
                </c:pt>
                <c:pt idx="5">
                  <c:v>61.688336926187588</c:v>
                </c:pt>
                <c:pt idx="6">
                  <c:v>50.889411993134381</c:v>
                </c:pt>
                <c:pt idx="7">
                  <c:v>41.429884235134828</c:v>
                </c:pt>
                <c:pt idx="8">
                  <c:v>39.033081704984916</c:v>
                </c:pt>
                <c:pt idx="9">
                  <c:v>28.750511984148698</c:v>
                </c:pt>
                <c:pt idx="10">
                  <c:v>24.163202855993468</c:v>
                </c:pt>
                <c:pt idx="11">
                  <c:v>25.749383988912285</c:v>
                </c:pt>
                <c:pt idx="12">
                  <c:v>22.402186538677203</c:v>
                </c:pt>
                <c:pt idx="13">
                  <c:v>34.041345735254694</c:v>
                </c:pt>
                <c:pt idx="14">
                  <c:v>50.610347787370536</c:v>
                </c:pt>
                <c:pt idx="15">
                  <c:v>48.161262893535756</c:v>
                </c:pt>
              </c:numCache>
            </c:numRef>
          </c:val>
          <c:extLst>
            <c:ext xmlns:c16="http://schemas.microsoft.com/office/drawing/2014/chart" uri="{C3380CC4-5D6E-409C-BE32-E72D297353CC}">
              <c16:uniqueId val="{00000000-AEE5-4124-96BB-E47358D72C2E}"/>
            </c:ext>
          </c:extLst>
        </c:ser>
        <c:dLbls>
          <c:showLegendKey val="0"/>
          <c:showVal val="0"/>
          <c:showCatName val="0"/>
          <c:showSerName val="0"/>
          <c:showPercent val="0"/>
          <c:showBubbleSize val="0"/>
        </c:dLbls>
        <c:gapWidth val="30"/>
        <c:overlap val="100"/>
        <c:axId val="555875848"/>
        <c:axId val="555880552"/>
      </c:barChart>
      <c:lineChart>
        <c:grouping val="standard"/>
        <c:varyColors val="0"/>
        <c:ser>
          <c:idx val="7"/>
          <c:order val="1"/>
          <c:tx>
            <c:v> Southeast</c:v>
          </c:tx>
          <c:spPr>
            <a:ln w="25400">
              <a:solidFill>
                <a:schemeClr val="accent6"/>
              </a:solidFill>
            </a:ln>
          </c:spPr>
          <c:marker>
            <c:symbol val="circle"/>
            <c:size val="5"/>
            <c:spPr>
              <a:solidFill>
                <a:schemeClr val="bg1"/>
              </a:solidFill>
              <a:ln>
                <a:solidFill>
                  <a:schemeClr val="accent6"/>
                </a:solidFill>
              </a:ln>
            </c:spPr>
          </c:marker>
          <c:dPt>
            <c:idx val="5"/>
            <c:bubble3D val="0"/>
            <c:spPr>
              <a:ln w="25400">
                <a:solidFill>
                  <a:schemeClr val="accent6"/>
                </a:solidFill>
                <a:prstDash val="sysDot"/>
              </a:ln>
            </c:spPr>
            <c:extLst>
              <c:ext xmlns:c16="http://schemas.microsoft.com/office/drawing/2014/chart" uri="{C3380CC4-5D6E-409C-BE32-E72D297353CC}">
                <c16:uniqueId val="{00000002-AEE5-4124-96BB-E47358D72C2E}"/>
              </c:ext>
            </c:extLst>
          </c:dPt>
          <c:cat>
            <c:numRef>
              <c:f>'Annual Average PPA Price'!$A$54:$A$69</c:f>
              <c:numCache>
                <c:formatCode>General</c:formatCode>
                <c:ptCount val="16"/>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numCache>
            </c:numRef>
          </c:cat>
          <c:val>
            <c:numRef>
              <c:f>'Annual Average PPA Price'!$H$54:$H$69</c:f>
              <c:numCache>
                <c:formatCode>"$"#,##0_);\("$"#,##0\)</c:formatCode>
                <c:ptCount val="16"/>
                <c:pt idx="9">
                  <c:v>28.967306900008147</c:v>
                </c:pt>
                <c:pt idx="10">
                  <c:v>26.827899955792855</c:v>
                </c:pt>
                <c:pt idx="11">
                  <c:v>27.198996243568153</c:v>
                </c:pt>
                <c:pt idx="12">
                  <c:v>29.524506301875981</c:v>
                </c:pt>
                <c:pt idx="13">
                  <c:v>36.52514890296105</c:v>
                </c:pt>
                <c:pt idx="14">
                  <c:v>44.348188837752708</c:v>
                </c:pt>
                <c:pt idx="15">
                  <c:v>46.90213502395747</c:v>
                </c:pt>
              </c:numCache>
            </c:numRef>
          </c:val>
          <c:smooth val="0"/>
          <c:extLst>
            <c:ext xmlns:c16="http://schemas.microsoft.com/office/drawing/2014/chart" uri="{C3380CC4-5D6E-409C-BE32-E72D297353CC}">
              <c16:uniqueId val="{00000003-AEE5-4124-96BB-E47358D72C2E}"/>
            </c:ext>
          </c:extLst>
        </c:ser>
        <c:ser>
          <c:idx val="1"/>
          <c:order val="2"/>
          <c:tx>
            <c:v>Trio</c:v>
          </c:tx>
          <c:marker>
            <c:symbol val="square"/>
            <c:size val="5"/>
            <c:spPr>
              <a:solidFill>
                <a:schemeClr val="bg1"/>
              </a:solidFill>
            </c:spPr>
          </c:marker>
          <c:val>
            <c:numRef>
              <c:f>'Annual Average PPA Price'!$I$54:$I$69</c:f>
              <c:numCache>
                <c:formatCode>General</c:formatCode>
                <c:ptCount val="16"/>
                <c:pt idx="12" formatCode="&quot;$&quot;#,##0_);\(&quot;$&quot;#,##0\)">
                  <c:v>31.846274716280089</c:v>
                </c:pt>
                <c:pt idx="13" formatCode="&quot;$&quot;#,##0_);\(&quot;$&quot;#,##0\)">
                  <c:v>42.396326494032323</c:v>
                </c:pt>
                <c:pt idx="14" formatCode="&quot;$&quot;#,##0_);\(&quot;$&quot;#,##0\)">
                  <c:v>48.9835936808363</c:v>
                </c:pt>
                <c:pt idx="15" formatCode="&quot;$&quot;#,##0_);\(&quot;$&quot;#,##0\)">
                  <c:v>54.154757441429311</c:v>
                </c:pt>
              </c:numCache>
            </c:numRef>
          </c:val>
          <c:smooth val="0"/>
          <c:extLst>
            <c:ext xmlns:c16="http://schemas.microsoft.com/office/drawing/2014/chart" uri="{C3380CC4-5D6E-409C-BE32-E72D297353CC}">
              <c16:uniqueId val="{00000004-AEE5-4124-96BB-E47358D72C2E}"/>
            </c:ext>
          </c:extLst>
        </c:ser>
        <c:dLbls>
          <c:showLegendKey val="0"/>
          <c:showVal val="0"/>
          <c:showCatName val="0"/>
          <c:showSerName val="0"/>
          <c:showPercent val="0"/>
          <c:showBubbleSize val="0"/>
        </c:dLbls>
        <c:marker val="1"/>
        <c:smooth val="0"/>
        <c:axId val="555875848"/>
        <c:axId val="555880552"/>
      </c:lineChart>
      <c:catAx>
        <c:axId val="55587584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b="1"/>
            </a:pPr>
            <a:endParaRPr lang="en-US"/>
          </a:p>
        </c:txPr>
        <c:crossAx val="555880552"/>
        <c:crosses val="autoZero"/>
        <c:auto val="1"/>
        <c:lblAlgn val="ctr"/>
        <c:lblOffset val="50"/>
        <c:tickLblSkip val="1"/>
        <c:tickMarkSkip val="1"/>
        <c:noMultiLvlLbl val="1"/>
      </c:catAx>
      <c:valAx>
        <c:axId val="555880552"/>
        <c:scaling>
          <c:orientation val="minMax"/>
          <c:max val="190"/>
          <c:min val="0"/>
        </c:scaling>
        <c:delete val="0"/>
        <c:axPos val="l"/>
        <c:majorGridlines>
          <c:spPr>
            <a:ln w="3175">
              <a:no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5848"/>
        <c:crosses val="autoZero"/>
        <c:crossBetween val="between"/>
        <c:majorUnit val="20"/>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924190544377628E-2"/>
          <c:y val="0.12032328215263755"/>
          <c:w val="0.92933414404200687"/>
          <c:h val="0.73484959423699991"/>
        </c:manualLayout>
      </c:layout>
      <c:barChart>
        <c:barDir val="col"/>
        <c:grouping val="stacked"/>
        <c:varyColors val="0"/>
        <c:ser>
          <c:idx val="0"/>
          <c:order val="0"/>
          <c:tx>
            <c:v> Nationwide</c:v>
          </c:tx>
          <c:spPr>
            <a:solidFill>
              <a:schemeClr val="bg2">
                <a:lumMod val="90000"/>
              </a:schemeClr>
            </a:solidFill>
            <a:ln w="12700">
              <a:noFill/>
              <a:prstDash val="solid"/>
            </a:ln>
          </c:spPr>
          <c:invertIfNegative val="0"/>
          <c:cat>
            <c:numRef>
              <c:extLst>
                <c:ext xmlns:c15="http://schemas.microsoft.com/office/drawing/2012/chart" uri="{02D57815-91ED-43cb-92C2-25804820EDAC}">
                  <c15:fullRef>
                    <c15:sqref>'Annual Average PPA Price'!$A$54:$A$69</c15:sqref>
                  </c15:fullRef>
                </c:ext>
              </c:extLst>
              <c:f>'Annual Average PPA Price'!$A$63:$A$69</c:f>
              <c:numCache>
                <c:formatCode>General</c:formatCode>
                <c:ptCount val="7"/>
                <c:pt idx="0">
                  <c:v>2018</c:v>
                </c:pt>
                <c:pt idx="1">
                  <c:v>2019</c:v>
                </c:pt>
                <c:pt idx="2">
                  <c:v>2020</c:v>
                </c:pt>
                <c:pt idx="3">
                  <c:v>2021</c:v>
                </c:pt>
                <c:pt idx="4">
                  <c:v>2022</c:v>
                </c:pt>
                <c:pt idx="5">
                  <c:v>2023</c:v>
                </c:pt>
                <c:pt idx="6">
                  <c:v>2024</c:v>
                </c:pt>
              </c:numCache>
            </c:numRef>
          </c:cat>
          <c:val>
            <c:numRef>
              <c:extLst>
                <c:ext xmlns:c15="http://schemas.microsoft.com/office/drawing/2012/chart" uri="{02D57815-91ED-43cb-92C2-25804820EDAC}">
                  <c15:fullRef>
                    <c15:sqref>'Annual Average PPA Price'!$B$54:$B$69</c15:sqref>
                  </c15:fullRef>
                </c:ext>
              </c:extLst>
              <c:f>'Annual Average PPA Price'!$B$63:$B$69</c:f>
              <c:numCache>
                <c:formatCode>"$"#,##0_);\("$"#,##0\)</c:formatCode>
                <c:ptCount val="7"/>
                <c:pt idx="0">
                  <c:v>28.750511984148698</c:v>
                </c:pt>
                <c:pt idx="1">
                  <c:v>24.163202855993468</c:v>
                </c:pt>
                <c:pt idx="2">
                  <c:v>25.749383988912285</c:v>
                </c:pt>
                <c:pt idx="3">
                  <c:v>22.402186538677203</c:v>
                </c:pt>
                <c:pt idx="4">
                  <c:v>34.041345735254694</c:v>
                </c:pt>
                <c:pt idx="5">
                  <c:v>50.610347787370536</c:v>
                </c:pt>
                <c:pt idx="6">
                  <c:v>48.161262893535756</c:v>
                </c:pt>
              </c:numCache>
            </c:numRef>
          </c:val>
          <c:extLst>
            <c:ext xmlns:c16="http://schemas.microsoft.com/office/drawing/2014/chart" uri="{C3380CC4-5D6E-409C-BE32-E72D297353CC}">
              <c16:uniqueId val="{00000000-64C6-4079-8731-21119F9A2B1A}"/>
            </c:ext>
          </c:extLst>
        </c:ser>
        <c:dLbls>
          <c:showLegendKey val="0"/>
          <c:showVal val="0"/>
          <c:showCatName val="0"/>
          <c:showSerName val="0"/>
          <c:showPercent val="0"/>
          <c:showBubbleSize val="0"/>
        </c:dLbls>
        <c:gapWidth val="30"/>
        <c:overlap val="100"/>
        <c:axId val="555875848"/>
        <c:axId val="555880552"/>
      </c:barChart>
      <c:lineChart>
        <c:grouping val="standard"/>
        <c:varyColors val="0"/>
        <c:ser>
          <c:idx val="7"/>
          <c:order val="1"/>
          <c:tx>
            <c:v> Southeast</c:v>
          </c:tx>
          <c:spPr>
            <a:ln w="25400">
              <a:solidFill>
                <a:schemeClr val="accent6"/>
              </a:solidFill>
            </a:ln>
          </c:spPr>
          <c:marker>
            <c:symbol val="circle"/>
            <c:size val="5"/>
            <c:spPr>
              <a:solidFill>
                <a:schemeClr val="bg1"/>
              </a:solidFill>
              <a:ln>
                <a:solidFill>
                  <a:schemeClr val="accent6"/>
                </a:solidFill>
              </a:ln>
            </c:spPr>
          </c:marker>
          <c:cat>
            <c:numRef>
              <c:extLst>
                <c:ext xmlns:c15="http://schemas.microsoft.com/office/drawing/2012/chart" uri="{02D57815-91ED-43cb-92C2-25804820EDAC}">
                  <c15:fullRef>
                    <c15:sqref>'Annual Average PPA Price'!$A$54:$A$69</c15:sqref>
                  </c15:fullRef>
                </c:ext>
              </c:extLst>
              <c:f>'Annual Average PPA Price'!$A$63:$A$69</c:f>
              <c:numCache>
                <c:formatCode>General</c:formatCode>
                <c:ptCount val="7"/>
                <c:pt idx="0">
                  <c:v>2018</c:v>
                </c:pt>
                <c:pt idx="1">
                  <c:v>2019</c:v>
                </c:pt>
                <c:pt idx="2">
                  <c:v>2020</c:v>
                </c:pt>
                <c:pt idx="3">
                  <c:v>2021</c:v>
                </c:pt>
                <c:pt idx="4">
                  <c:v>2022</c:v>
                </c:pt>
                <c:pt idx="5">
                  <c:v>2023</c:v>
                </c:pt>
                <c:pt idx="6">
                  <c:v>2024</c:v>
                </c:pt>
              </c:numCache>
            </c:numRef>
          </c:cat>
          <c:val>
            <c:numRef>
              <c:extLst>
                <c:ext xmlns:c15="http://schemas.microsoft.com/office/drawing/2012/chart" uri="{02D57815-91ED-43cb-92C2-25804820EDAC}">
                  <c15:fullRef>
                    <c15:sqref>'Annual Average PPA Price'!$H$54:$H$69</c15:sqref>
                  </c15:fullRef>
                </c:ext>
              </c:extLst>
              <c:f>'Annual Average PPA Price'!$H$63:$H$69</c:f>
              <c:numCache>
                <c:formatCode>"$"#,##0_);\("$"#,##0\)</c:formatCode>
                <c:ptCount val="7"/>
                <c:pt idx="0">
                  <c:v>28.967306900008147</c:v>
                </c:pt>
                <c:pt idx="1">
                  <c:v>26.827899955792855</c:v>
                </c:pt>
                <c:pt idx="2">
                  <c:v>27.198996243568153</c:v>
                </c:pt>
                <c:pt idx="3">
                  <c:v>29.524506301875981</c:v>
                </c:pt>
                <c:pt idx="4">
                  <c:v>36.52514890296105</c:v>
                </c:pt>
                <c:pt idx="5">
                  <c:v>44.348188837752708</c:v>
                </c:pt>
                <c:pt idx="6">
                  <c:v>46.90213502395747</c:v>
                </c:pt>
              </c:numCache>
            </c:numRef>
          </c:val>
          <c:smooth val="0"/>
          <c:extLst>
            <c:ext xmlns:c16="http://schemas.microsoft.com/office/drawing/2014/chart" uri="{C3380CC4-5D6E-409C-BE32-E72D297353CC}">
              <c16:uniqueId val="{00000001-64C6-4079-8731-21119F9A2B1A}"/>
            </c:ext>
          </c:extLst>
        </c:ser>
        <c:ser>
          <c:idx val="1"/>
          <c:order val="2"/>
          <c:tx>
            <c:v>Trio</c:v>
          </c:tx>
          <c:marker>
            <c:symbol val="square"/>
            <c:size val="5"/>
            <c:spPr>
              <a:solidFill>
                <a:schemeClr val="bg1"/>
              </a:solidFill>
            </c:spPr>
          </c:marker>
          <c:cat>
            <c:strLit>
              <c:ptCount val="7"/>
              <c:pt idx="0">
                <c:v>2018</c:v>
              </c:pt>
              <c:pt idx="1">
                <c:v>2019</c:v>
              </c:pt>
              <c:pt idx="2">
                <c:v>2020</c:v>
              </c:pt>
              <c:pt idx="3">
                <c:v>2021</c:v>
              </c:pt>
              <c:pt idx="4">
                <c:v>2022</c:v>
              </c:pt>
              <c:pt idx="5">
                <c:v>2023</c:v>
              </c:pt>
              <c:pt idx="6">
                <c:v>2024</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'Annual Average PPA Price'!$I$54:$I$69</c15:sqref>
                  </c15:fullRef>
                </c:ext>
              </c:extLst>
              <c:f>'Annual Average PPA Price'!$I$63:$I$69</c:f>
              <c:numCache>
                <c:formatCode>General</c:formatCode>
                <c:ptCount val="7"/>
                <c:pt idx="3" formatCode="&quot;$&quot;#,##0_);\(&quot;$&quot;#,##0\)">
                  <c:v>31.846274716280089</c:v>
                </c:pt>
                <c:pt idx="4" formatCode="&quot;$&quot;#,##0_);\(&quot;$&quot;#,##0\)">
                  <c:v>42.396326494032323</c:v>
                </c:pt>
                <c:pt idx="5" formatCode="&quot;$&quot;#,##0_);\(&quot;$&quot;#,##0\)">
                  <c:v>48.9835936808363</c:v>
                </c:pt>
                <c:pt idx="6" formatCode="&quot;$&quot;#,##0_);\(&quot;$&quot;#,##0\)">
                  <c:v>54.154757441429311</c:v>
                </c:pt>
              </c:numCache>
            </c:numRef>
          </c:val>
          <c:smooth val="0"/>
          <c:extLst>
            <c:ext xmlns:c16="http://schemas.microsoft.com/office/drawing/2014/chart" uri="{C3380CC4-5D6E-409C-BE32-E72D297353CC}">
              <c16:uniqueId val="{00000002-64C6-4079-8731-21119F9A2B1A}"/>
            </c:ext>
          </c:extLst>
        </c:ser>
        <c:dLbls>
          <c:showLegendKey val="0"/>
          <c:showVal val="0"/>
          <c:showCatName val="0"/>
          <c:showSerName val="0"/>
          <c:showPercent val="0"/>
          <c:showBubbleSize val="0"/>
        </c:dLbls>
        <c:marker val="1"/>
        <c:smooth val="0"/>
        <c:axId val="555875848"/>
        <c:axId val="555880552"/>
      </c:lineChart>
      <c:catAx>
        <c:axId val="555875848"/>
        <c:scaling>
          <c:orientation val="minMax"/>
        </c:scaling>
        <c:delete val="0"/>
        <c:axPos val="b"/>
        <c:numFmt formatCode="General" sourceLinked="1"/>
        <c:majorTickMark val="out"/>
        <c:minorTickMark val="none"/>
        <c:tickLblPos val="nextTo"/>
        <c:spPr>
          <a:ln w="3175">
            <a:noFill/>
            <a:prstDash val="solid"/>
          </a:ln>
        </c:spPr>
        <c:txPr>
          <a:bodyPr rot="0" vert="horz"/>
          <a:lstStyle/>
          <a:p>
            <a:pPr>
              <a:defRPr b="1"/>
            </a:pPr>
            <a:endParaRPr lang="en-US"/>
          </a:p>
        </c:txPr>
        <c:crossAx val="555880552"/>
        <c:crosses val="autoZero"/>
        <c:auto val="1"/>
        <c:lblAlgn val="ctr"/>
        <c:lblOffset val="50"/>
        <c:tickLblSkip val="1"/>
        <c:tickMarkSkip val="1"/>
        <c:noMultiLvlLbl val="1"/>
      </c:catAx>
      <c:valAx>
        <c:axId val="555880552"/>
        <c:scaling>
          <c:orientation val="minMax"/>
          <c:min val="0"/>
        </c:scaling>
        <c:delete val="0"/>
        <c:axPos val="l"/>
        <c:majorGridlines>
          <c:spPr>
            <a:ln w="3175">
              <a:solidFill>
                <a:schemeClr val="bg1">
                  <a:lumMod val="75000"/>
                </a:schemeClr>
              </a:solidFill>
            </a:ln>
          </c:spPr>
        </c:majorGridlines>
        <c:numFmt formatCode="General" sourceLinked="0"/>
        <c:majorTickMark val="out"/>
        <c:minorTickMark val="none"/>
        <c:tickLblPos val="nextTo"/>
        <c:spPr>
          <a:ln w="3175">
            <a:noFill/>
            <a:prstDash val="solid"/>
          </a:ln>
        </c:spPr>
        <c:txPr>
          <a:bodyPr rot="0" vert="horz"/>
          <a:lstStyle/>
          <a:p>
            <a:pPr>
              <a:defRPr b="1"/>
            </a:pPr>
            <a:endParaRPr lang="en-US"/>
          </a:p>
        </c:txPr>
        <c:crossAx val="555875848"/>
        <c:crosses val="autoZero"/>
        <c:crossBetween val="between"/>
      </c:valAx>
      <c:spPr>
        <a:noFill/>
        <a:ln w="25400">
          <a:noFill/>
        </a:ln>
      </c:spPr>
    </c:plotArea>
    <c:plotVisOnly val="1"/>
    <c:dispBlanksAs val="gap"/>
    <c:showDLblsOverMax val="0"/>
  </c:chart>
  <c:spPr>
    <a:solidFill>
      <a:srgbClr val="FFFFFF"/>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453564516556639E-2"/>
          <c:y val="0.10942760942760943"/>
          <c:w val="0.90839828733529526"/>
          <c:h val="0.7550577958058271"/>
        </c:manualLayout>
      </c:layout>
      <c:lineChart>
        <c:grouping val="standard"/>
        <c:varyColors val="0"/>
        <c:ser>
          <c:idx val="0"/>
          <c:order val="0"/>
          <c:tx>
            <c:v> CAISO</c:v>
          </c:tx>
          <c:spPr>
            <a:ln w="28575" cap="rnd">
              <a:solidFill>
                <a:schemeClr val="accent5"/>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Prices'!$D$39:$AE$39</c:f>
              <c:numCache>
                <c:formatCode>"$"#,##0.0</c:formatCode>
                <c:ptCount val="28"/>
                <c:pt idx="0">
                  <c:v>22.990504492841946</c:v>
                </c:pt>
                <c:pt idx="1">
                  <c:v>24.289967790263454</c:v>
                </c:pt>
                <c:pt idx="2">
                  <c:v>24.190009075077182</c:v>
                </c:pt>
                <c:pt idx="3">
                  <c:v>23.890132929518373</c:v>
                </c:pt>
                <c:pt idx="4">
                  <c:v>21.314158515441708</c:v>
                </c:pt>
                <c:pt idx="5">
                  <c:v>25.092577524997292</c:v>
                </c:pt>
                <c:pt idx="6">
                  <c:v>24.317517215344871</c:v>
                </c:pt>
                <c:pt idx="7">
                  <c:v>24.317517215344871</c:v>
                </c:pt>
                <c:pt idx="8">
                  <c:v>27.102825480559169</c:v>
                </c:pt>
                <c:pt idx="9">
                  <c:v>25.879434052617267</c:v>
                </c:pt>
                <c:pt idx="10">
                  <c:v>27.761574710989432</c:v>
                </c:pt>
                <c:pt idx="11">
                  <c:v>26.632290315966131</c:v>
                </c:pt>
                <c:pt idx="12">
                  <c:v>27.753408466571074</c:v>
                </c:pt>
                <c:pt idx="13">
                  <c:v>31.245559200775375</c:v>
                </c:pt>
                <c:pt idx="14">
                  <c:v>31.245559200775375</c:v>
                </c:pt>
                <c:pt idx="15">
                  <c:v>37.03517752327199</c:v>
                </c:pt>
                <c:pt idx="16">
                  <c:v>38.42058211430124</c:v>
                </c:pt>
                <c:pt idx="17">
                  <c:v>38.31273486626111</c:v>
                </c:pt>
                <c:pt idx="18">
                  <c:v>38.42058211430124</c:v>
                </c:pt>
                <c:pt idx="19">
                  <c:v>44.037626283058735</c:v>
                </c:pt>
                <c:pt idx="20">
                  <c:v>37.746952856243688</c:v>
                </c:pt>
                <c:pt idx="21">
                  <c:v>46.753852425033969</c:v>
                </c:pt>
                <c:pt idx="22">
                  <c:v>50.233998200678137</c:v>
                </c:pt>
                <c:pt idx="23">
                  <c:v>53.514708688319786</c:v>
                </c:pt>
                <c:pt idx="24">
                  <c:v>49.895022888757374</c:v>
                </c:pt>
              </c:numCache>
            </c:numRef>
          </c:val>
          <c:smooth val="0"/>
          <c:extLst>
            <c:ext xmlns:c16="http://schemas.microsoft.com/office/drawing/2014/chart" uri="{C3380CC4-5D6E-409C-BE32-E72D297353CC}">
              <c16:uniqueId val="{00000000-4F00-47BE-9D6D-42A5B2E3E011}"/>
            </c:ext>
          </c:extLst>
        </c:ser>
        <c:ser>
          <c:idx val="1"/>
          <c:order val="1"/>
          <c:tx>
            <c:v> ERCOT</c:v>
          </c:tx>
          <c:spPr>
            <a:ln w="28575" cap="rnd">
              <a:solidFill>
                <a:schemeClr val="accent3">
                  <a:lumMod val="75000"/>
                </a:schemeClr>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Prices'!$D$40:$AE$40</c:f>
              <c:numCache>
                <c:formatCode>"$"#,##0.0</c:formatCode>
                <c:ptCount val="28"/>
                <c:pt idx="0">
                  <c:v>23.927311519168029</c:v>
                </c:pt>
                <c:pt idx="1">
                  <c:v>24.225161870029034</c:v>
                </c:pt>
                <c:pt idx="2">
                  <c:v>24.225161870029034</c:v>
                </c:pt>
                <c:pt idx="3">
                  <c:v>24.026594969455029</c:v>
                </c:pt>
                <c:pt idx="4">
                  <c:v>23.306265424233469</c:v>
                </c:pt>
                <c:pt idx="5">
                  <c:v>23.787799833825062</c:v>
                </c:pt>
                <c:pt idx="6">
                  <c:v>25.039789298763225</c:v>
                </c:pt>
                <c:pt idx="7">
                  <c:v>25.713937472191468</c:v>
                </c:pt>
                <c:pt idx="8">
                  <c:v>24.808688640134559</c:v>
                </c:pt>
                <c:pt idx="9">
                  <c:v>25.464012491006041</c:v>
                </c:pt>
                <c:pt idx="10">
                  <c:v>26.212954034859166</c:v>
                </c:pt>
                <c:pt idx="11">
                  <c:v>26.493807113804081</c:v>
                </c:pt>
                <c:pt idx="12">
                  <c:v>29.29688348415193</c:v>
                </c:pt>
                <c:pt idx="13">
                  <c:v>30.212411093031683</c:v>
                </c:pt>
                <c:pt idx="14">
                  <c:v>36.621104355189914</c:v>
                </c:pt>
                <c:pt idx="15">
                  <c:v>36.621104355189914</c:v>
                </c:pt>
                <c:pt idx="16">
                  <c:v>38.349565566589867</c:v>
                </c:pt>
                <c:pt idx="17">
                  <c:v>43.660195464933999</c:v>
                </c:pt>
                <c:pt idx="18">
                  <c:v>41.265029615511892</c:v>
                </c:pt>
                <c:pt idx="19">
                  <c:v>40.367963754305109</c:v>
                </c:pt>
                <c:pt idx="20">
                  <c:v>38.807794544888282</c:v>
                </c:pt>
                <c:pt idx="21">
                  <c:v>39.203118564796476</c:v>
                </c:pt>
                <c:pt idx="22">
                  <c:v>39.93616519926023</c:v>
                </c:pt>
                <c:pt idx="23">
                  <c:v>39.028767131369392</c:v>
                </c:pt>
                <c:pt idx="24">
                  <c:v>37.431735835274608</c:v>
                </c:pt>
              </c:numCache>
            </c:numRef>
          </c:val>
          <c:smooth val="0"/>
          <c:extLst>
            <c:ext xmlns:c16="http://schemas.microsoft.com/office/drawing/2014/chart" uri="{C3380CC4-5D6E-409C-BE32-E72D297353CC}">
              <c16:uniqueId val="{00000001-4F00-47BE-9D6D-42A5B2E3E011}"/>
            </c:ext>
          </c:extLst>
        </c:ser>
        <c:ser>
          <c:idx val="2"/>
          <c:order val="2"/>
          <c:tx>
            <c:v> SPP</c:v>
          </c:tx>
          <c:spPr>
            <a:ln w="28575" cap="rnd">
              <a:solidFill>
                <a:schemeClr val="bg1">
                  <a:lumMod val="65000"/>
                </a:schemeClr>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Prices'!$D$41:$AE$41</c:f>
              <c:numCache>
                <c:formatCode>"$"#,##0.0</c:formatCode>
                <c:ptCount val="28"/>
                <c:pt idx="0">
                  <c:v>24.324445320316045</c:v>
                </c:pt>
                <c:pt idx="1">
                  <c:v>24.72157912146406</c:v>
                </c:pt>
                <c:pt idx="2">
                  <c:v>24.523012220890053</c:v>
                </c:pt>
                <c:pt idx="3">
                  <c:v>24.324445320316045</c:v>
                </c:pt>
                <c:pt idx="4">
                  <c:v>23.787799833825062</c:v>
                </c:pt>
                <c:pt idx="5">
                  <c:v>26.195471881783067</c:v>
                </c:pt>
                <c:pt idx="6">
                  <c:v>27.062233819047954</c:v>
                </c:pt>
                <c:pt idx="7">
                  <c:v>29.373598985087632</c:v>
                </c:pt>
                <c:pt idx="8">
                  <c:v>28.92786713132671</c:v>
                </c:pt>
                <c:pt idx="9">
                  <c:v>29.489573289216565</c:v>
                </c:pt>
                <c:pt idx="10">
                  <c:v>29.864044061143112</c:v>
                </c:pt>
                <c:pt idx="11">
                  <c:v>34.357693324261831</c:v>
                </c:pt>
                <c:pt idx="12">
                  <c:v>40.283214790708904</c:v>
                </c:pt>
                <c:pt idx="13">
                  <c:v>40.740978595148775</c:v>
                </c:pt>
                <c:pt idx="14">
                  <c:v>40.283214790708904</c:v>
                </c:pt>
                <c:pt idx="15">
                  <c:v>#N/A</c:v>
                </c:pt>
                <c:pt idx="16">
                  <c:v>42.34150864896003</c:v>
                </c:pt>
                <c:pt idx="17">
                  <c:v>36.672052406133176</c:v>
                </c:pt>
                <c:pt idx="18">
                  <c:v>46.647424782752566</c:v>
                </c:pt>
                <c:pt idx="19">
                  <c:v>45.301825990942397</c:v>
                </c:pt>
                <c:pt idx="20">
                  <c:v>43.252292483070562</c:v>
                </c:pt>
                <c:pt idx="21">
                  <c:v>45.764837371578011</c:v>
                </c:pt>
                <c:pt idx="22">
                  <c:v>47.970259172195902</c:v>
                </c:pt>
                <c:pt idx="23">
                  <c:v>50.30904574154826</c:v>
                </c:pt>
                <c:pt idx="24">
                  <c:v>49.813707401978647</c:v>
                </c:pt>
              </c:numCache>
            </c:numRef>
          </c:val>
          <c:smooth val="0"/>
          <c:extLst>
            <c:ext xmlns:c16="http://schemas.microsoft.com/office/drawing/2014/chart" uri="{C3380CC4-5D6E-409C-BE32-E72D297353CC}">
              <c16:uniqueId val="{00000002-4F00-47BE-9D6D-42A5B2E3E011}"/>
            </c:ext>
          </c:extLst>
        </c:ser>
        <c:ser>
          <c:idx val="3"/>
          <c:order val="3"/>
          <c:tx>
            <c:v> MISO</c:v>
          </c:tx>
          <c:spPr>
            <a:ln w="28575" cap="rnd">
              <a:solidFill>
                <a:schemeClr val="tx2">
                  <a:lumMod val="60000"/>
                  <a:lumOff val="40000"/>
                </a:schemeClr>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Prices'!$D$42:$AE$42</c:f>
              <c:numCache>
                <c:formatCode>"$"#,##0.0</c:formatCode>
                <c:ptCount val="28"/>
                <c:pt idx="0">
                  <c:v>33.160672395859415</c:v>
                </c:pt>
                <c:pt idx="1">
                  <c:v>32.167837892989375</c:v>
                </c:pt>
                <c:pt idx="2">
                  <c:v>31.075719939832332</c:v>
                </c:pt>
                <c:pt idx="3">
                  <c:v>29.785035086101278</c:v>
                </c:pt>
                <c:pt idx="4">
                  <c:v>30.432974686189159</c:v>
                </c:pt>
                <c:pt idx="5">
                  <c:v>29.277292103169302</c:v>
                </c:pt>
                <c:pt idx="6">
                  <c:v>30.047747158515868</c:v>
                </c:pt>
                <c:pt idx="7">
                  <c:v>32.455419206473877</c:v>
                </c:pt>
                <c:pt idx="8">
                  <c:v>32.39172177164739</c:v>
                </c:pt>
                <c:pt idx="9">
                  <c:v>33.047045622518866</c:v>
                </c:pt>
                <c:pt idx="10">
                  <c:v>32.766192543573951</c:v>
                </c:pt>
                <c:pt idx="11">
                  <c:v>33.795987166371994</c:v>
                </c:pt>
                <c:pt idx="12">
                  <c:v>36.254893311638014</c:v>
                </c:pt>
                <c:pt idx="13">
                  <c:v>41.93116448669246</c:v>
                </c:pt>
                <c:pt idx="14">
                  <c:v>46.711317238175397</c:v>
                </c:pt>
                <c:pt idx="15">
                  <c:v>47.607435661746891</c:v>
                </c:pt>
                <c:pt idx="16">
                  <c:v>52.648795394225921</c:v>
                </c:pt>
                <c:pt idx="17">
                  <c:v>51.339079236864031</c:v>
                </c:pt>
                <c:pt idx="18">
                  <c:v>52.029819949993247</c:v>
                </c:pt>
                <c:pt idx="19">
                  <c:v>51.581287019389862</c:v>
                </c:pt>
                <c:pt idx="20">
                  <c:v>51.009848101330256</c:v>
                </c:pt>
                <c:pt idx="21">
                  <c:v>55.234278095838725</c:v>
                </c:pt>
                <c:pt idx="22">
                  <c:v>56.30410886281441</c:v>
                </c:pt>
                <c:pt idx="23">
                  <c:v>57.852201413548975</c:v>
                </c:pt>
                <c:pt idx="24">
                  <c:v>55.975530486570563</c:v>
                </c:pt>
              </c:numCache>
            </c:numRef>
          </c:val>
          <c:smooth val="0"/>
          <c:extLst>
            <c:ext xmlns:c16="http://schemas.microsoft.com/office/drawing/2014/chart" uri="{C3380CC4-5D6E-409C-BE32-E72D297353CC}">
              <c16:uniqueId val="{00000003-4F00-47BE-9D6D-42A5B2E3E011}"/>
            </c:ext>
          </c:extLst>
        </c:ser>
        <c:ser>
          <c:idx val="4"/>
          <c:order val="4"/>
          <c:tx>
            <c:v> PJM</c:v>
          </c:tx>
          <c:spPr>
            <a:ln w="28575" cap="rnd">
              <a:solidFill>
                <a:schemeClr val="bg2">
                  <a:lumMod val="25000"/>
                </a:schemeClr>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Prices'!$D$43:$AE$43</c:f>
              <c:numCache>
                <c:formatCode>"$"#,##0.0</c:formatCode>
                <c:ptCount val="28"/>
                <c:pt idx="0">
                  <c:v>33.259955846146426</c:v>
                </c:pt>
                <c:pt idx="1">
                  <c:v>33.259955846146426</c:v>
                </c:pt>
                <c:pt idx="2">
                  <c:v>33.756373097581452</c:v>
                </c:pt>
                <c:pt idx="3">
                  <c:v>34.649924150164473</c:v>
                </c:pt>
                <c:pt idx="4">
                  <c:v>33.611101789493716</c:v>
                </c:pt>
                <c:pt idx="5">
                  <c:v>33.611101789493716</c:v>
                </c:pt>
                <c:pt idx="6">
                  <c:v>35.440932545941799</c:v>
                </c:pt>
                <c:pt idx="7">
                  <c:v>36.115080719370042</c:v>
                </c:pt>
                <c:pt idx="8">
                  <c:v>33.702369473390348</c:v>
                </c:pt>
                <c:pt idx="9">
                  <c:v>33.608751780408717</c:v>
                </c:pt>
                <c:pt idx="10">
                  <c:v>35.106634868114952</c:v>
                </c:pt>
                <c:pt idx="11">
                  <c:v>40.349225675086785</c:v>
                </c:pt>
                <c:pt idx="12">
                  <c:v>40.283214790708904</c:v>
                </c:pt>
                <c:pt idx="13">
                  <c:v>43.029797617348152</c:v>
                </c:pt>
                <c:pt idx="14">
                  <c:v>50.354018488386139</c:v>
                </c:pt>
                <c:pt idx="15">
                  <c:v>57.678239359424111</c:v>
                </c:pt>
                <c:pt idx="16">
                  <c:v>58.982080374345792</c:v>
                </c:pt>
                <c:pt idx="17">
                  <c:v>57.780012120328713</c:v>
                </c:pt>
                <c:pt idx="18">
                  <c:v>64.588742006888197</c:v>
                </c:pt>
                <c:pt idx="19">
                  <c:v>67.279939590508533</c:v>
                </c:pt>
                <c:pt idx="20">
                  <c:v>66.052893767703054</c:v>
                </c:pt>
                <c:pt idx="21">
                  <c:v>63.371904367768252</c:v>
                </c:pt>
                <c:pt idx="22">
                  <c:v>69.191620860149413</c:v>
                </c:pt>
                <c:pt idx="23">
                  <c:v>70.43388052905668</c:v>
                </c:pt>
                <c:pt idx="24">
                  <c:v>70.708866571872719</c:v>
                </c:pt>
              </c:numCache>
            </c:numRef>
          </c:val>
          <c:smooth val="0"/>
          <c:extLst>
            <c:ext xmlns:c16="http://schemas.microsoft.com/office/drawing/2014/chart" uri="{C3380CC4-5D6E-409C-BE32-E72D297353CC}">
              <c16:uniqueId val="{00000004-4F00-47BE-9D6D-42A5B2E3E011}"/>
            </c:ext>
          </c:extLst>
        </c:ser>
        <c:ser>
          <c:idx val="5"/>
          <c:order val="5"/>
          <c:spPr>
            <a:ln w="12700" cap="rnd">
              <a:solidFill>
                <a:schemeClr val="accent6"/>
              </a:solidFill>
              <a:prstDash val="sysDot"/>
              <a:round/>
            </a:ln>
            <a:effectLst/>
          </c:spPr>
          <c:marker>
            <c:symbol val="circle"/>
            <c:size val="6"/>
            <c:spPr>
              <a:solidFill>
                <a:schemeClr val="accent6"/>
              </a:solidFill>
              <a:ln w="9525">
                <a:noFill/>
              </a:ln>
              <a:effectLst/>
            </c:spPr>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Prices'!$D$47:$AE$47</c:f>
              <c:numCache>
                <c:formatCode>"$"#,##0.0</c:formatCode>
                <c:ptCount val="28"/>
                <c:pt idx="0">
                  <c:v>#N/A</c:v>
                </c:pt>
                <c:pt idx="1">
                  <c:v>#N/A</c:v>
                </c:pt>
                <c:pt idx="2">
                  <c:v>#N/A</c:v>
                </c:pt>
                <c:pt idx="3">
                  <c:v>#N/A</c:v>
                </c:pt>
                <c:pt idx="4">
                  <c:v>#N/A</c:v>
                </c:pt>
                <c:pt idx="5">
                  <c:v>#N/A</c:v>
                </c:pt>
                <c:pt idx="6">
                  <c:v>27.269520866498748</c:v>
                </c:pt>
                <c:pt idx="7">
                  <c:v>28.115816341665948</c:v>
                </c:pt>
                <c:pt idx="8">
                  <c:v>29.250284881115522</c:v>
                </c:pt>
                <c:pt idx="9">
                  <c:v>29.250284881115522</c:v>
                </c:pt>
                <c:pt idx="10">
                  <c:v>30.383937682024673</c:v>
                </c:pt>
                <c:pt idx="11">
                  <c:v>27.19362422541208</c:v>
                </c:pt>
                <c:pt idx="12">
                  <c:v>31.170630010921489</c:v>
                </c:pt>
                <c:pt idx="13">
                  <c:v>32.475738121502069</c:v>
                </c:pt>
                <c:pt idx="14">
                  <c:v>38.974461384461613</c:v>
                </c:pt>
                <c:pt idx="15">
                  <c:v>37.427997664390091</c:v>
                </c:pt>
                <c:pt idx="16">
                  <c:v>41.595723851377592</c:v>
                </c:pt>
                <c:pt idx="17">
                  <c:v>46.421843843398875</c:v>
                </c:pt>
                <c:pt idx="18">
                  <c:v>43.908057205086521</c:v>
                </c:pt>
                <c:pt idx="19">
                  <c:v>45.108018074246075</c:v>
                </c:pt>
                <c:pt idx="20">
                  <c:v>42.842781478837615</c:v>
                </c:pt>
                <c:pt idx="21">
                  <c:v>43.913851015808554</c:v>
                </c:pt>
                <c:pt idx="22">
                  <c:v>43.699637108414365</c:v>
                </c:pt>
                <c:pt idx="23">
                  <c:v>42.842781478837615</c:v>
                </c:pt>
                <c:pt idx="24">
                  <c:v>40.904250496223703</c:v>
                </c:pt>
                <c:pt idx="25">
                  <c:v>46.091656982018094</c:v>
                </c:pt>
              </c:numCache>
            </c:numRef>
          </c:val>
          <c:smooth val="0"/>
          <c:extLst>
            <c:ext xmlns:c16="http://schemas.microsoft.com/office/drawing/2014/chart" uri="{C3380CC4-5D6E-409C-BE32-E72D297353CC}">
              <c16:uniqueId val="{00000005-4F00-47BE-9D6D-42A5B2E3E011}"/>
            </c:ext>
          </c:extLst>
        </c:ser>
        <c:dLbls>
          <c:showLegendKey val="0"/>
          <c:showVal val="0"/>
          <c:showCatName val="0"/>
          <c:showSerName val="0"/>
          <c:showPercent val="0"/>
          <c:showBubbleSize val="0"/>
        </c:dLbls>
        <c:smooth val="0"/>
        <c:axId val="555881728"/>
        <c:axId val="555887216"/>
      </c:lineChart>
      <c:catAx>
        <c:axId val="555881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7216"/>
        <c:crosses val="autoZero"/>
        <c:auto val="1"/>
        <c:lblAlgn val="ctr"/>
        <c:lblOffset val="0"/>
        <c:tickLblSkip val="1"/>
        <c:noMultiLvlLbl val="0"/>
      </c:catAx>
      <c:valAx>
        <c:axId val="555887216"/>
        <c:scaling>
          <c:orientation val="minMax"/>
          <c:max val="72"/>
          <c:min val="0"/>
        </c:scaling>
        <c:delete val="0"/>
        <c:axPos val="l"/>
        <c:majorGridlines>
          <c:spPr>
            <a:ln w="6350" cap="flat" cmpd="sng" algn="ctr">
              <a:solidFill>
                <a:schemeClr val="bg1">
                  <a:lumMod val="75000"/>
                </a:schemeClr>
              </a:solidFill>
              <a:round/>
            </a:ln>
            <a:effectLst/>
          </c:spPr>
        </c:majorGridlines>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172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453564516556639E-2"/>
          <c:y val="0.10942760942760943"/>
          <c:w val="0.90839828733529526"/>
          <c:h val="0.75169742039820775"/>
        </c:manualLayout>
      </c:layout>
      <c:lineChart>
        <c:grouping val="standard"/>
        <c:varyColors val="0"/>
        <c:ser>
          <c:idx val="0"/>
          <c:order val="0"/>
          <c:tx>
            <c:v> CAISO</c:v>
          </c:tx>
          <c:spPr>
            <a:ln w="28575" cap="rnd">
              <a:solidFill>
                <a:schemeClr val="accent5"/>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Prices'!$D$26:$AE$26</c:f>
              <c:numCache>
                <c:formatCode>"$"#,##0.0</c:formatCode>
                <c:ptCount val="28"/>
                <c:pt idx="0">
                  <c:v>23</c:v>
                </c:pt>
                <c:pt idx="1">
                  <c:v>24.3</c:v>
                </c:pt>
                <c:pt idx="2">
                  <c:v>24.2</c:v>
                </c:pt>
                <c:pt idx="3">
                  <c:v>23.9</c:v>
                </c:pt>
                <c:pt idx="4">
                  <c:v>22</c:v>
                </c:pt>
                <c:pt idx="5">
                  <c:v>25.9</c:v>
                </c:pt>
                <c:pt idx="6">
                  <c:v>25.1</c:v>
                </c:pt>
                <c:pt idx="7">
                  <c:v>25.1</c:v>
                </c:pt>
                <c:pt idx="8">
                  <c:v>28.8</c:v>
                </c:pt>
                <c:pt idx="9">
                  <c:v>27.5</c:v>
                </c:pt>
                <c:pt idx="10">
                  <c:v>29.5</c:v>
                </c:pt>
                <c:pt idx="11">
                  <c:v>28.3</c:v>
                </c:pt>
                <c:pt idx="12">
                  <c:v>30.2</c:v>
                </c:pt>
                <c:pt idx="13">
                  <c:v>34</c:v>
                </c:pt>
                <c:pt idx="14">
                  <c:v>34</c:v>
                </c:pt>
                <c:pt idx="15">
                  <c:v>40.299999999999997</c:v>
                </c:pt>
                <c:pt idx="16">
                  <c:v>42.75</c:v>
                </c:pt>
                <c:pt idx="17">
                  <c:v>42.63</c:v>
                </c:pt>
                <c:pt idx="18">
                  <c:v>42.75</c:v>
                </c:pt>
                <c:pt idx="19">
                  <c:v>49</c:v>
                </c:pt>
                <c:pt idx="20">
                  <c:v>42.94011627906977</c:v>
                </c:pt>
                <c:pt idx="21">
                  <c:v>53.186170212765902</c:v>
                </c:pt>
                <c:pt idx="22">
                  <c:v>57.145108695652098</c:v>
                </c:pt>
                <c:pt idx="23">
                  <c:v>60.8771739130434</c:v>
                </c:pt>
                <c:pt idx="24">
                  <c:v>58.033695652173897</c:v>
                </c:pt>
              </c:numCache>
            </c:numRef>
          </c:val>
          <c:smooth val="0"/>
          <c:extLst>
            <c:ext xmlns:c16="http://schemas.microsoft.com/office/drawing/2014/chart" uri="{C3380CC4-5D6E-409C-BE32-E72D297353CC}">
              <c16:uniqueId val="{00000000-A211-4620-9A21-CE552449224F}"/>
            </c:ext>
          </c:extLst>
        </c:ser>
        <c:ser>
          <c:idx val="1"/>
          <c:order val="1"/>
          <c:tx>
            <c:v> ERCOT</c:v>
          </c:tx>
          <c:spPr>
            <a:ln w="28575" cap="rnd">
              <a:solidFill>
                <a:schemeClr val="accent3">
                  <a:lumMod val="75000"/>
                </a:schemeClr>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Prices'!$D$27:$AE$27</c:f>
              <c:numCache>
                <c:formatCode>"$"#,##0.0</c:formatCode>
                <c:ptCount val="28"/>
                <c:pt idx="0">
                  <c:v>24.1</c:v>
                </c:pt>
                <c:pt idx="1">
                  <c:v>24.4</c:v>
                </c:pt>
                <c:pt idx="2">
                  <c:v>24.4</c:v>
                </c:pt>
                <c:pt idx="3">
                  <c:v>24.2</c:v>
                </c:pt>
                <c:pt idx="4">
                  <c:v>24.2</c:v>
                </c:pt>
                <c:pt idx="5">
                  <c:v>24.7</c:v>
                </c:pt>
                <c:pt idx="6">
                  <c:v>26</c:v>
                </c:pt>
                <c:pt idx="7">
                  <c:v>26.7</c:v>
                </c:pt>
                <c:pt idx="8">
                  <c:v>26.5</c:v>
                </c:pt>
                <c:pt idx="9">
                  <c:v>27.2</c:v>
                </c:pt>
                <c:pt idx="10">
                  <c:v>28</c:v>
                </c:pt>
                <c:pt idx="11">
                  <c:v>28.3</c:v>
                </c:pt>
                <c:pt idx="12">
                  <c:v>32</c:v>
                </c:pt>
                <c:pt idx="13">
                  <c:v>33</c:v>
                </c:pt>
                <c:pt idx="14">
                  <c:v>40</c:v>
                </c:pt>
                <c:pt idx="15">
                  <c:v>40</c:v>
                </c:pt>
                <c:pt idx="16">
                  <c:v>42.75</c:v>
                </c:pt>
                <c:pt idx="17">
                  <c:v>48.67</c:v>
                </c:pt>
                <c:pt idx="18">
                  <c:v>46</c:v>
                </c:pt>
                <c:pt idx="19">
                  <c:v>45</c:v>
                </c:pt>
                <c:pt idx="20">
                  <c:v>44.221502590673573</c:v>
                </c:pt>
                <c:pt idx="21">
                  <c:v>44.671974522292999</c:v>
                </c:pt>
                <c:pt idx="22">
                  <c:v>45.507281553398002</c:v>
                </c:pt>
                <c:pt idx="23">
                  <c:v>44.473300970873701</c:v>
                </c:pt>
                <c:pt idx="24">
                  <c:v>43.611650485436897</c:v>
                </c:pt>
              </c:numCache>
            </c:numRef>
          </c:val>
          <c:smooth val="0"/>
          <c:extLst>
            <c:ext xmlns:c16="http://schemas.microsoft.com/office/drawing/2014/chart" uri="{C3380CC4-5D6E-409C-BE32-E72D297353CC}">
              <c16:uniqueId val="{00000001-A211-4620-9A21-CE552449224F}"/>
            </c:ext>
          </c:extLst>
        </c:ser>
        <c:ser>
          <c:idx val="2"/>
          <c:order val="2"/>
          <c:tx>
            <c:v> SPP</c:v>
          </c:tx>
          <c:spPr>
            <a:ln w="28575" cap="rnd">
              <a:solidFill>
                <a:schemeClr val="bg1">
                  <a:lumMod val="65000"/>
                </a:schemeClr>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Prices'!$D$28:$AE$28</c:f>
              <c:numCache>
                <c:formatCode>"$"#,##0.0</c:formatCode>
                <c:ptCount val="28"/>
                <c:pt idx="0">
                  <c:v>24.5</c:v>
                </c:pt>
                <c:pt idx="1">
                  <c:v>24.9</c:v>
                </c:pt>
                <c:pt idx="2">
                  <c:v>24.7</c:v>
                </c:pt>
                <c:pt idx="3">
                  <c:v>24.5</c:v>
                </c:pt>
                <c:pt idx="4">
                  <c:v>24.7</c:v>
                </c:pt>
                <c:pt idx="5">
                  <c:v>27.2</c:v>
                </c:pt>
                <c:pt idx="6">
                  <c:v>28.1</c:v>
                </c:pt>
                <c:pt idx="7">
                  <c:v>30.5</c:v>
                </c:pt>
                <c:pt idx="8">
                  <c:v>30.9</c:v>
                </c:pt>
                <c:pt idx="9">
                  <c:v>31.5</c:v>
                </c:pt>
                <c:pt idx="10">
                  <c:v>31.9</c:v>
                </c:pt>
                <c:pt idx="11">
                  <c:v>36.700000000000003</c:v>
                </c:pt>
                <c:pt idx="12">
                  <c:v>44</c:v>
                </c:pt>
                <c:pt idx="13">
                  <c:v>44.5</c:v>
                </c:pt>
                <c:pt idx="14">
                  <c:v>44</c:v>
                </c:pt>
                <c:pt idx="15">
                  <c:v>#N/A</c:v>
                </c:pt>
                <c:pt idx="16">
                  <c:v>47.2</c:v>
                </c:pt>
                <c:pt idx="17">
                  <c:v>40.880000000000003</c:v>
                </c:pt>
                <c:pt idx="18">
                  <c:v>52</c:v>
                </c:pt>
                <c:pt idx="19">
                  <c:v>50.5</c:v>
                </c:pt>
                <c:pt idx="20">
                  <c:v>49.286010362694313</c:v>
                </c:pt>
                <c:pt idx="21">
                  <c:v>52.149056603773502</c:v>
                </c:pt>
                <c:pt idx="22">
                  <c:v>54.662135922330101</c:v>
                </c:pt>
                <c:pt idx="23">
                  <c:v>57.327184466019403</c:v>
                </c:pt>
                <c:pt idx="24">
                  <c:v>58.037864077669902</c:v>
                </c:pt>
              </c:numCache>
            </c:numRef>
          </c:val>
          <c:smooth val="0"/>
          <c:extLst>
            <c:ext xmlns:c16="http://schemas.microsoft.com/office/drawing/2014/chart" uri="{C3380CC4-5D6E-409C-BE32-E72D297353CC}">
              <c16:uniqueId val="{00000002-A211-4620-9A21-CE552449224F}"/>
            </c:ext>
          </c:extLst>
        </c:ser>
        <c:ser>
          <c:idx val="3"/>
          <c:order val="3"/>
          <c:tx>
            <c:v> MISO</c:v>
          </c:tx>
          <c:spPr>
            <a:ln w="28575" cap="rnd">
              <a:solidFill>
                <a:schemeClr val="tx2">
                  <a:lumMod val="60000"/>
                  <a:lumOff val="40000"/>
                </a:schemeClr>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Prices'!$D$29:$AE$29</c:f>
              <c:numCache>
                <c:formatCode>"$"#,##0.0</c:formatCode>
                <c:ptCount val="28"/>
                <c:pt idx="0">
                  <c:v>33.4</c:v>
                </c:pt>
                <c:pt idx="1">
                  <c:v>32.4</c:v>
                </c:pt>
                <c:pt idx="2">
                  <c:v>31.3</c:v>
                </c:pt>
                <c:pt idx="3">
                  <c:v>30</c:v>
                </c:pt>
                <c:pt idx="4">
                  <c:v>31.6</c:v>
                </c:pt>
                <c:pt idx="5">
                  <c:v>30.4</c:v>
                </c:pt>
                <c:pt idx="6">
                  <c:v>31.2</c:v>
                </c:pt>
                <c:pt idx="7">
                  <c:v>33.700000000000003</c:v>
                </c:pt>
                <c:pt idx="8">
                  <c:v>34.6</c:v>
                </c:pt>
                <c:pt idx="9">
                  <c:v>35.299999999999997</c:v>
                </c:pt>
                <c:pt idx="10">
                  <c:v>35</c:v>
                </c:pt>
                <c:pt idx="11">
                  <c:v>36.1</c:v>
                </c:pt>
                <c:pt idx="12">
                  <c:v>39.599999999999994</c:v>
                </c:pt>
                <c:pt idx="13">
                  <c:v>45.8</c:v>
                </c:pt>
                <c:pt idx="14">
                  <c:v>51.0212</c:v>
                </c:pt>
                <c:pt idx="15">
                  <c:v>52</c:v>
                </c:pt>
                <c:pt idx="16">
                  <c:v>58.69</c:v>
                </c:pt>
                <c:pt idx="17">
                  <c:v>57.23</c:v>
                </c:pt>
                <c:pt idx="18">
                  <c:v>58</c:v>
                </c:pt>
                <c:pt idx="19">
                  <c:v>57.5</c:v>
                </c:pt>
                <c:pt idx="20">
                  <c:v>58.125749128919857</c:v>
                </c:pt>
                <c:pt idx="21">
                  <c:v>62.939489361702101</c:v>
                </c:pt>
                <c:pt idx="22">
                  <c:v>64.1585620915032</c:v>
                </c:pt>
                <c:pt idx="23">
                  <c:v>65.922614379084905</c:v>
                </c:pt>
                <c:pt idx="24">
                  <c:v>65.216993464052194</c:v>
                </c:pt>
              </c:numCache>
            </c:numRef>
          </c:val>
          <c:smooth val="0"/>
          <c:extLst>
            <c:ext xmlns:c16="http://schemas.microsoft.com/office/drawing/2014/chart" uri="{C3380CC4-5D6E-409C-BE32-E72D297353CC}">
              <c16:uniqueId val="{00000003-A211-4620-9A21-CE552449224F}"/>
            </c:ext>
          </c:extLst>
        </c:ser>
        <c:ser>
          <c:idx val="4"/>
          <c:order val="4"/>
          <c:tx>
            <c:v> PJM</c:v>
          </c:tx>
          <c:spPr>
            <a:ln w="28575" cap="rnd">
              <a:solidFill>
                <a:schemeClr val="bg2">
                  <a:lumMod val="25000"/>
                </a:schemeClr>
              </a:solidFill>
              <a:round/>
            </a:ln>
            <a:effectLst/>
          </c:spPr>
          <c:marker>
            <c:symbol val="none"/>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Prices'!$D$30:$AE$30</c:f>
              <c:numCache>
                <c:formatCode>"$"#,##0.0</c:formatCode>
                <c:ptCount val="28"/>
                <c:pt idx="0">
                  <c:v>33.5</c:v>
                </c:pt>
                <c:pt idx="1">
                  <c:v>33.5</c:v>
                </c:pt>
                <c:pt idx="2">
                  <c:v>34</c:v>
                </c:pt>
                <c:pt idx="3">
                  <c:v>34.9</c:v>
                </c:pt>
                <c:pt idx="4">
                  <c:v>34.9</c:v>
                </c:pt>
                <c:pt idx="5">
                  <c:v>34.9</c:v>
                </c:pt>
                <c:pt idx="6">
                  <c:v>36.799999999999997</c:v>
                </c:pt>
                <c:pt idx="7">
                  <c:v>37.5</c:v>
                </c:pt>
                <c:pt idx="8">
                  <c:v>36</c:v>
                </c:pt>
                <c:pt idx="9">
                  <c:v>35.9</c:v>
                </c:pt>
                <c:pt idx="10">
                  <c:v>37.5</c:v>
                </c:pt>
                <c:pt idx="11">
                  <c:v>43.1</c:v>
                </c:pt>
                <c:pt idx="12">
                  <c:v>44</c:v>
                </c:pt>
                <c:pt idx="13">
                  <c:v>47</c:v>
                </c:pt>
                <c:pt idx="14">
                  <c:v>55</c:v>
                </c:pt>
                <c:pt idx="15">
                  <c:v>63</c:v>
                </c:pt>
                <c:pt idx="16">
                  <c:v>65.75</c:v>
                </c:pt>
                <c:pt idx="17">
                  <c:v>64.41</c:v>
                </c:pt>
                <c:pt idx="18">
                  <c:v>72</c:v>
                </c:pt>
                <c:pt idx="19">
                  <c:v>75</c:v>
                </c:pt>
                <c:pt idx="20">
                  <c:v>75.267307692307696</c:v>
                </c:pt>
                <c:pt idx="21">
                  <c:v>72.212318840579698</c:v>
                </c:pt>
                <c:pt idx="22">
                  <c:v>78.843888888888898</c:v>
                </c:pt>
                <c:pt idx="23">
                  <c:v>80.259444444444398</c:v>
                </c:pt>
                <c:pt idx="24">
                  <c:v>82.382777777777704</c:v>
                </c:pt>
              </c:numCache>
            </c:numRef>
          </c:val>
          <c:smooth val="0"/>
          <c:extLst>
            <c:ext xmlns:c16="http://schemas.microsoft.com/office/drawing/2014/chart" uri="{C3380CC4-5D6E-409C-BE32-E72D297353CC}">
              <c16:uniqueId val="{00000004-A211-4620-9A21-CE552449224F}"/>
            </c:ext>
          </c:extLst>
        </c:ser>
        <c:ser>
          <c:idx val="5"/>
          <c:order val="5"/>
          <c:spPr>
            <a:ln w="12700" cap="rnd">
              <a:solidFill>
                <a:schemeClr val="accent6"/>
              </a:solidFill>
              <a:prstDash val="sysDot"/>
              <a:round/>
            </a:ln>
            <a:effectLst/>
          </c:spPr>
          <c:marker>
            <c:symbol val="circle"/>
            <c:size val="6"/>
            <c:spPr>
              <a:solidFill>
                <a:schemeClr val="accent6"/>
              </a:solidFill>
              <a:ln w="9525">
                <a:noFill/>
              </a:ln>
              <a:effectLst/>
            </c:spPr>
          </c:marker>
          <c:cat>
            <c:strRef>
              <c:f>'LevelTen Solar PPA Prices'!$D$25:$AE$25</c:f>
              <c:strCache>
                <c:ptCount val="28"/>
                <c:pt idx="0">
                  <c:v>1Q19</c:v>
                </c:pt>
                <c:pt idx="1">
                  <c:v>2Q19</c:v>
                </c:pt>
                <c:pt idx="2">
                  <c:v>3Q19</c:v>
                </c:pt>
                <c:pt idx="3">
                  <c:v>4Q19</c:v>
                </c:pt>
                <c:pt idx="4">
                  <c:v>1Q20</c:v>
                </c:pt>
                <c:pt idx="5">
                  <c:v>2Q20</c:v>
                </c:pt>
                <c:pt idx="6">
                  <c:v>3Q20</c:v>
                </c:pt>
                <c:pt idx="7">
                  <c:v>4Q20</c:v>
                </c:pt>
                <c:pt idx="8">
                  <c:v>1Q21</c:v>
                </c:pt>
                <c:pt idx="9">
                  <c:v>2Q21</c:v>
                </c:pt>
                <c:pt idx="10">
                  <c:v>3Q21</c:v>
                </c:pt>
                <c:pt idx="11">
                  <c:v>4Q21</c:v>
                </c:pt>
                <c:pt idx="12">
                  <c:v>1Q22</c:v>
                </c:pt>
                <c:pt idx="13">
                  <c:v>2Q22</c:v>
                </c:pt>
                <c:pt idx="14">
                  <c:v>3Q22</c:v>
                </c:pt>
                <c:pt idx="15">
                  <c:v>4Q22</c:v>
                </c:pt>
                <c:pt idx="16">
                  <c:v>1Q23</c:v>
                </c:pt>
                <c:pt idx="17">
                  <c:v>2Q23</c:v>
                </c:pt>
                <c:pt idx="18">
                  <c:v>3Q23</c:v>
                </c:pt>
                <c:pt idx="19">
                  <c:v>4Q23</c:v>
                </c:pt>
                <c:pt idx="20">
                  <c:v>1Q24</c:v>
                </c:pt>
                <c:pt idx="21">
                  <c:v>2Q24</c:v>
                </c:pt>
                <c:pt idx="22">
                  <c:v>3Q24</c:v>
                </c:pt>
                <c:pt idx="23">
                  <c:v>4Q24</c:v>
                </c:pt>
                <c:pt idx="24">
                  <c:v>1Q25</c:v>
                </c:pt>
                <c:pt idx="25">
                  <c:v>2Q25</c:v>
                </c:pt>
                <c:pt idx="26">
                  <c:v>3Q25</c:v>
                </c:pt>
                <c:pt idx="27">
                  <c:v>4Q25</c:v>
                </c:pt>
              </c:strCache>
            </c:strRef>
          </c:cat>
          <c:val>
            <c:numRef>
              <c:f>'LevelTen Solar PPA Prices'!$D$34:$AE$34</c:f>
              <c:numCache>
                <c:formatCode>"$"#,##0.0</c:formatCode>
                <c:ptCount val="28"/>
                <c:pt idx="0">
                  <c:v>#N/A</c:v>
                </c:pt>
                <c:pt idx="1">
                  <c:v>#N/A</c:v>
                </c:pt>
                <c:pt idx="2">
                  <c:v>#N/A</c:v>
                </c:pt>
                <c:pt idx="3">
                  <c:v>#N/A</c:v>
                </c:pt>
                <c:pt idx="4">
                  <c:v>#N/A</c:v>
                </c:pt>
                <c:pt idx="5">
                  <c:v>#N/A</c:v>
                </c:pt>
                <c:pt idx="6">
                  <c:v>29</c:v>
                </c:pt>
                <c:pt idx="7">
                  <c:v>29.9</c:v>
                </c:pt>
                <c:pt idx="8">
                  <c:v>32</c:v>
                </c:pt>
                <c:pt idx="9">
                  <c:v>32</c:v>
                </c:pt>
                <c:pt idx="10">
                  <c:v>33.240223463687151</c:v>
                </c:pt>
                <c:pt idx="11">
                  <c:v>29.75</c:v>
                </c:pt>
                <c:pt idx="12">
                  <c:v>34.870000000000005</c:v>
                </c:pt>
                <c:pt idx="13">
                  <c:v>36.33</c:v>
                </c:pt>
                <c:pt idx="14">
                  <c:v>43.6</c:v>
                </c:pt>
                <c:pt idx="15">
                  <c:v>41.870000000000005</c:v>
                </c:pt>
                <c:pt idx="16">
                  <c:v>47.49</c:v>
                </c:pt>
                <c:pt idx="17">
                  <c:v>53</c:v>
                </c:pt>
                <c:pt idx="18">
                  <c:v>50.13</c:v>
                </c:pt>
                <c:pt idx="19">
                  <c:v>51.5</c:v>
                </c:pt>
                <c:pt idx="20">
                  <c:v>50</c:v>
                </c:pt>
                <c:pt idx="21">
                  <c:v>51.25</c:v>
                </c:pt>
                <c:pt idx="22">
                  <c:v>51</c:v>
                </c:pt>
                <c:pt idx="23">
                  <c:v>50</c:v>
                </c:pt>
                <c:pt idx="24">
                  <c:v>48.81</c:v>
                </c:pt>
                <c:pt idx="25">
                  <c:v>55</c:v>
                </c:pt>
              </c:numCache>
            </c:numRef>
          </c:val>
          <c:smooth val="0"/>
          <c:extLst>
            <c:ext xmlns:c16="http://schemas.microsoft.com/office/drawing/2014/chart" uri="{C3380CC4-5D6E-409C-BE32-E72D297353CC}">
              <c16:uniqueId val="{00000005-A211-4620-9A21-CE552449224F}"/>
            </c:ext>
          </c:extLst>
        </c:ser>
        <c:dLbls>
          <c:showLegendKey val="0"/>
          <c:showVal val="0"/>
          <c:showCatName val="0"/>
          <c:showSerName val="0"/>
          <c:showPercent val="0"/>
          <c:showBubbleSize val="0"/>
        </c:dLbls>
        <c:smooth val="0"/>
        <c:axId val="555886432"/>
        <c:axId val="555886824"/>
      </c:lineChart>
      <c:catAx>
        <c:axId val="5558864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6824"/>
        <c:crosses val="autoZero"/>
        <c:auto val="1"/>
        <c:lblAlgn val="ctr"/>
        <c:lblOffset val="0"/>
        <c:tickLblSkip val="1"/>
        <c:noMultiLvlLbl val="0"/>
      </c:catAx>
      <c:valAx>
        <c:axId val="555886824"/>
        <c:scaling>
          <c:orientation val="minMax"/>
        </c:scaling>
        <c:delete val="0"/>
        <c:axPos val="l"/>
        <c:majorGridlines>
          <c:spPr>
            <a:ln w="6350" cap="flat" cmpd="sng" algn="ctr">
              <a:solidFill>
                <a:schemeClr val="bg1">
                  <a:lumMod val="75000"/>
                </a:schemeClr>
              </a:solidFill>
              <a:round/>
            </a:ln>
            <a:effectLst/>
          </c:spPr>
        </c:majorGridlines>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643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453564516556639E-2"/>
          <c:y val="0.10942760942760943"/>
          <c:w val="0.85739088273794184"/>
          <c:h val="0.70997008240385961"/>
        </c:manualLayout>
      </c:layout>
      <c:lineChart>
        <c:grouping val="standard"/>
        <c:varyColors val="0"/>
        <c:ser>
          <c:idx val="0"/>
          <c:order val="0"/>
          <c:tx>
            <c:strRef>
              <c:f>'Trio Solar PPA Prices'!$A$35</c:f>
              <c:strCache>
                <c:ptCount val="1"/>
                <c:pt idx="0">
                  <c:v>ERCOT</c:v>
                </c:pt>
              </c:strCache>
            </c:strRef>
          </c:tx>
          <c:spPr>
            <a:ln w="28575" cap="rnd">
              <a:solidFill>
                <a:schemeClr val="accent3">
                  <a:lumMod val="75000"/>
                </a:schemeClr>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Prices'!$B$35:$S$35</c:f>
              <c:numCache>
                <c:formatCode>"$"#,##0.0</c:formatCode>
                <c:ptCount val="18"/>
                <c:pt idx="0">
                  <c:v>25.888157957167667</c:v>
                </c:pt>
                <c:pt idx="1">
                  <c:v>25.601573182734167</c:v>
                </c:pt>
                <c:pt idx="2">
                  <c:v>27.798723120058362</c:v>
                </c:pt>
                <c:pt idx="3">
                  <c:v>30.733081029326197</c:v>
                </c:pt>
                <c:pt idx="4">
                  <c:v>31.534839861413495</c:v>
                </c:pt>
                <c:pt idx="5">
                  <c:v>33.661823195174506</c:v>
                </c:pt>
                <c:pt idx="6">
                  <c:v>39.6728630514557</c:v>
                </c:pt>
                <c:pt idx="7">
                  <c:v>41.060026095212898</c:v>
                </c:pt>
                <c:pt idx="8">
                  <c:v>45.668807479617882</c:v>
                </c:pt>
                <c:pt idx="9">
                  <c:v>45.578194766364682</c:v>
                </c:pt>
                <c:pt idx="10">
                  <c:v>44.219004067566459</c:v>
                </c:pt>
                <c:pt idx="11">
                  <c:v>43.606371513261578</c:v>
                </c:pt>
                <c:pt idx="12">
                  <c:v>39.403228587555397</c:v>
                </c:pt>
                <c:pt idx="13">
                  <c:v>40.280806061665771</c:v>
                </c:pt>
                <c:pt idx="14">
                  <c:v>41.307571706374894</c:v>
                </c:pt>
                <c:pt idx="15">
                  <c:v>41.684930020242341</c:v>
                </c:pt>
                <c:pt idx="16">
                  <c:v>38.623351646593463</c:v>
                </c:pt>
                <c:pt idx="17">
                  <c:v>39.824967031154145</c:v>
                </c:pt>
              </c:numCache>
            </c:numRef>
          </c:val>
          <c:smooth val="0"/>
          <c:extLst>
            <c:ext xmlns:c16="http://schemas.microsoft.com/office/drawing/2014/chart" uri="{C3380CC4-5D6E-409C-BE32-E72D297353CC}">
              <c16:uniqueId val="{00000000-B229-43E5-8A33-6EAB38165D94}"/>
            </c:ext>
          </c:extLst>
        </c:ser>
        <c:ser>
          <c:idx val="1"/>
          <c:order val="1"/>
          <c:tx>
            <c:strRef>
              <c:f>'Trio Solar PPA Prices'!$A$36</c:f>
              <c:strCache>
                <c:ptCount val="1"/>
                <c:pt idx="0">
                  <c:v>SPP</c:v>
                </c:pt>
              </c:strCache>
            </c:strRef>
          </c:tx>
          <c:spPr>
            <a:ln w="28575" cap="rnd">
              <a:solidFill>
                <a:schemeClr val="bg1">
                  <a:lumMod val="65000"/>
                </a:schemeClr>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Prices'!$B$36:$S$36</c:f>
              <c:numCache>
                <c:formatCode>"$"#,##0.0</c:formatCode>
                <c:ptCount val="18"/>
                <c:pt idx="0">
                  <c:v>31.773277618011075</c:v>
                </c:pt>
                <c:pt idx="1">
                  <c:v>35.934063972750586</c:v>
                </c:pt>
                <c:pt idx="2">
                  <c:v>35.650373994018338</c:v>
                </c:pt>
                <c:pt idx="3">
                  <c:v>35.366684015286104</c:v>
                </c:pt>
                <c:pt idx="4">
                  <c:v>39.580385515205229</c:v>
                </c:pt>
                <c:pt idx="5">
                  <c:v>41.799846385216718</c:v>
                </c:pt>
                <c:pt idx="6">
                  <c:v>51.879897836518985</c:v>
                </c:pt>
                <c:pt idx="7">
                  <c:v>49.105571749004625</c:v>
                </c:pt>
                <c:pt idx="8">
                  <c:v>48.84025244348021</c:v>
                </c:pt>
                <c:pt idx="9">
                  <c:v>49.202703296493056</c:v>
                </c:pt>
                <c:pt idx="10">
                  <c:v>43.584715074793984</c:v>
                </c:pt>
                <c:pt idx="11">
                  <c:v>45.427415211511352</c:v>
                </c:pt>
                <c:pt idx="12">
                  <c:v>42.808229187103613</c:v>
                </c:pt>
                <c:pt idx="13">
                  <c:v>49.618230386200054</c:v>
                </c:pt>
                <c:pt idx="14">
                  <c:v>50.241310392818406</c:v>
                </c:pt>
                <c:pt idx="15">
                  <c:v>50.899493498401185</c:v>
                </c:pt>
                <c:pt idx="16">
                  <c:v>52.098609887738284</c:v>
                </c:pt>
                <c:pt idx="17">
                  <c:v>51.360474722936722</c:v>
                </c:pt>
              </c:numCache>
            </c:numRef>
          </c:val>
          <c:smooth val="0"/>
          <c:extLst>
            <c:ext xmlns:c16="http://schemas.microsoft.com/office/drawing/2014/chart" uri="{C3380CC4-5D6E-409C-BE32-E72D297353CC}">
              <c16:uniqueId val="{00000006-B229-43E5-8A33-6EAB38165D94}"/>
            </c:ext>
          </c:extLst>
        </c:ser>
        <c:ser>
          <c:idx val="2"/>
          <c:order val="2"/>
          <c:tx>
            <c:strRef>
              <c:f>'Trio Solar PPA Prices'!$A$37</c:f>
              <c:strCache>
                <c:ptCount val="1"/>
                <c:pt idx="0">
                  <c:v>MISO</c:v>
                </c:pt>
              </c:strCache>
            </c:strRef>
          </c:tx>
          <c:spPr>
            <a:ln w="28575" cap="rnd">
              <a:solidFill>
                <a:schemeClr val="tx2">
                  <a:lumMod val="60000"/>
                  <a:lumOff val="40000"/>
                </a:schemeClr>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Prices'!$B$37:$S$37</c:f>
              <c:numCache>
                <c:formatCode>"$"#,##0.0</c:formatCode>
                <c:ptCount val="18"/>
                <c:pt idx="0">
                  <c:v>33.9482341216249</c:v>
                </c:pt>
                <c:pt idx="1">
                  <c:v>31.678714291766987</c:v>
                </c:pt>
                <c:pt idx="2">
                  <c:v>32.718910880451865</c:v>
                </c:pt>
                <c:pt idx="3">
                  <c:v>38.865527086317151</c:v>
                </c:pt>
                <c:pt idx="4">
                  <c:v>37.360924645193748</c:v>
                </c:pt>
                <c:pt idx="5">
                  <c:v>46.053813052738825</c:v>
                </c:pt>
                <c:pt idx="6">
                  <c:v>48.64318406775223</c:v>
                </c:pt>
                <c:pt idx="7">
                  <c:v>50.215302184010376</c:v>
                </c:pt>
                <c:pt idx="8">
                  <c:v>52.645986400115007</c:v>
                </c:pt>
                <c:pt idx="9">
                  <c:v>52.464760973608577</c:v>
                </c:pt>
                <c:pt idx="10">
                  <c:v>51.739859267582901</c:v>
                </c:pt>
                <c:pt idx="11">
                  <c:v>54.685134899165313</c:v>
                </c:pt>
                <c:pt idx="12">
                  <c:v>57.156620888808085</c:v>
                </c:pt>
                <c:pt idx="13">
                  <c:v>56.594971305377427</c:v>
                </c:pt>
                <c:pt idx="14">
                  <c:v>59.236479502449647</c:v>
                </c:pt>
                <c:pt idx="15">
                  <c:v>59.622613591058219</c:v>
                </c:pt>
                <c:pt idx="16">
                  <c:v>55.857949448006714</c:v>
                </c:pt>
                <c:pt idx="17">
                  <c:v>59.222472524776634</c:v>
                </c:pt>
              </c:numCache>
            </c:numRef>
          </c:val>
          <c:smooth val="0"/>
          <c:extLst>
            <c:ext xmlns:c16="http://schemas.microsoft.com/office/drawing/2014/chart" uri="{C3380CC4-5D6E-409C-BE32-E72D297353CC}">
              <c16:uniqueId val="{0000000B-B229-43E5-8A33-6EAB38165D94}"/>
            </c:ext>
          </c:extLst>
        </c:ser>
        <c:ser>
          <c:idx val="3"/>
          <c:order val="3"/>
          <c:tx>
            <c:strRef>
              <c:f>'Trio Solar PPA Prices'!$A$38</c:f>
              <c:strCache>
                <c:ptCount val="1"/>
                <c:pt idx="0">
                  <c:v>PJM</c:v>
                </c:pt>
              </c:strCache>
            </c:strRef>
          </c:tx>
          <c:spPr>
            <a:ln w="28575" cap="rnd">
              <a:solidFill>
                <a:schemeClr val="bg2">
                  <a:lumMod val="25000"/>
                </a:schemeClr>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Prices'!$B$38:$S$38</c:f>
              <c:numCache>
                <c:formatCode>"$"#,##0.0</c:formatCode>
                <c:ptCount val="18"/>
                <c:pt idx="0">
                  <c:v>35.555810667774253</c:v>
                </c:pt>
                <c:pt idx="1">
                  <c:v>36.312317277726891</c:v>
                </c:pt>
                <c:pt idx="2">
                  <c:v>36.785133908947294</c:v>
                </c:pt>
                <c:pt idx="3">
                  <c:v>38.392710455096754</c:v>
                </c:pt>
                <c:pt idx="4">
                  <c:v>42.817099283971984</c:v>
                </c:pt>
                <c:pt idx="5">
                  <c:v>48.458228995251275</c:v>
                </c:pt>
                <c:pt idx="6">
                  <c:v>53.914403634029519</c:v>
                </c:pt>
                <c:pt idx="7">
                  <c:v>57.521027547798276</c:v>
                </c:pt>
                <c:pt idx="8">
                  <c:v>58.988876327839733</c:v>
                </c:pt>
                <c:pt idx="9">
                  <c:v>59.985616173625026</c:v>
                </c:pt>
                <c:pt idx="10">
                  <c:v>66.181491597194054</c:v>
                </c:pt>
                <c:pt idx="11">
                  <c:v>68.473037185913512</c:v>
                </c:pt>
                <c:pt idx="12">
                  <c:v>69.767409191774021</c:v>
                </c:pt>
                <c:pt idx="13">
                  <c:v>67.555913957015932</c:v>
                </c:pt>
                <c:pt idx="14">
                  <c:v>70.223749478311419</c:v>
                </c:pt>
                <c:pt idx="15">
                  <c:v>70.074561307712656</c:v>
                </c:pt>
                <c:pt idx="16">
                  <c:v>70.809478018754689</c:v>
                </c:pt>
                <c:pt idx="17">
                  <c:v>68.706651095773481</c:v>
                </c:pt>
              </c:numCache>
            </c:numRef>
          </c:val>
          <c:smooth val="0"/>
          <c:extLst>
            <c:ext xmlns:c16="http://schemas.microsoft.com/office/drawing/2014/chart" uri="{C3380CC4-5D6E-409C-BE32-E72D297353CC}">
              <c16:uniqueId val="{0000000C-B229-43E5-8A33-6EAB38165D94}"/>
            </c:ext>
          </c:extLst>
        </c:ser>
        <c:ser>
          <c:idx val="4"/>
          <c:order val="4"/>
          <c:tx>
            <c:strRef>
              <c:f>'Trio Solar PPA Prices'!$A$39</c:f>
              <c:strCache>
                <c:ptCount val="1"/>
                <c:pt idx="0">
                  <c:v>CAISO</c:v>
                </c:pt>
              </c:strCache>
            </c:strRef>
          </c:tx>
          <c:spPr>
            <a:ln w="28575" cap="rnd">
              <a:solidFill>
                <a:schemeClr val="accent5"/>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Prices'!$B$39:$S$39</c:f>
              <c:numCache>
                <c:formatCode>"$"#,##0.0</c:formatCode>
                <c:ptCount val="18"/>
                <c:pt idx="0">
                  <c:v>21.971499373241976</c:v>
                </c:pt>
                <c:pt idx="1">
                  <c:v>24.837347117577863</c:v>
                </c:pt>
                <c:pt idx="2">
                  <c:v>27.798723120058362</c:v>
                </c:pt>
                <c:pt idx="3">
                  <c:v>29.314631135665003</c:v>
                </c:pt>
                <c:pt idx="4">
                  <c:v>30.240154353906799</c:v>
                </c:pt>
                <c:pt idx="5">
                  <c:v>33.846778267675461</c:v>
                </c:pt>
                <c:pt idx="6">
                  <c:v>34.771553630180257</c:v>
                </c:pt>
                <c:pt idx="7">
                  <c:v>35.78880652893551</c:v>
                </c:pt>
                <c:pt idx="8">
                  <c:v>36.063859874777634</c:v>
                </c:pt>
                <c:pt idx="9">
                  <c:v>36.969987007309726</c:v>
                </c:pt>
                <c:pt idx="10">
                  <c:v>38.250888321857104</c:v>
                </c:pt>
                <c:pt idx="11">
                  <c:v>#N/A</c:v>
                </c:pt>
                <c:pt idx="12">
                  <c:v>#N/A</c:v>
                </c:pt>
                <c:pt idx="13">
                  <c:v>#N/A</c:v>
                </c:pt>
                <c:pt idx="14">
                  <c:v>#N/A</c:v>
                </c:pt>
                <c:pt idx="15">
                  <c:v>#N/A</c:v>
                </c:pt>
                <c:pt idx="16">
                  <c:v>#N/A</c:v>
                </c:pt>
                <c:pt idx="17">
                  <c:v>#N/A</c:v>
                </c:pt>
              </c:numCache>
            </c:numRef>
          </c:val>
          <c:smooth val="0"/>
          <c:extLst>
            <c:ext xmlns:c16="http://schemas.microsoft.com/office/drawing/2014/chart" uri="{C3380CC4-5D6E-409C-BE32-E72D297353CC}">
              <c16:uniqueId val="{0000000D-B229-43E5-8A33-6EAB38165D94}"/>
            </c:ext>
          </c:extLst>
        </c:ser>
        <c:dLbls>
          <c:showLegendKey val="0"/>
          <c:showVal val="0"/>
          <c:showCatName val="0"/>
          <c:showSerName val="0"/>
          <c:showPercent val="0"/>
          <c:showBubbleSize val="0"/>
        </c:dLbls>
        <c:smooth val="0"/>
        <c:axId val="555881728"/>
        <c:axId val="555887216"/>
      </c:lineChart>
      <c:catAx>
        <c:axId val="555881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7216"/>
        <c:crosses val="autoZero"/>
        <c:auto val="1"/>
        <c:lblAlgn val="ctr"/>
        <c:lblOffset val="0"/>
        <c:tickLblSkip val="1"/>
        <c:noMultiLvlLbl val="0"/>
      </c:catAx>
      <c:valAx>
        <c:axId val="555887216"/>
        <c:scaling>
          <c:orientation val="minMax"/>
          <c:max val="72"/>
          <c:min val="0"/>
        </c:scaling>
        <c:delete val="0"/>
        <c:axPos val="l"/>
        <c:majorGridlines>
          <c:spPr>
            <a:ln w="6350" cap="flat" cmpd="sng" algn="ctr">
              <a:solidFill>
                <a:schemeClr val="bg1">
                  <a:lumMod val="75000"/>
                </a:schemeClr>
              </a:solidFill>
              <a:round/>
            </a:ln>
            <a:effectLst/>
          </c:spPr>
        </c:majorGridlines>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172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6.8453564516556639E-2"/>
          <c:y val="0.10942760942760943"/>
          <c:w val="0.85739088273794184"/>
          <c:h val="0.7061690288713911"/>
        </c:manualLayout>
      </c:layout>
      <c:lineChart>
        <c:grouping val="standard"/>
        <c:varyColors val="0"/>
        <c:ser>
          <c:idx val="0"/>
          <c:order val="0"/>
          <c:tx>
            <c:strRef>
              <c:f>'Trio Solar PPA Prices'!$A$26</c:f>
              <c:strCache>
                <c:ptCount val="1"/>
                <c:pt idx="0">
                  <c:v>ERCOT</c:v>
                </c:pt>
              </c:strCache>
            </c:strRef>
          </c:tx>
          <c:spPr>
            <a:ln w="28575" cap="rnd">
              <a:solidFill>
                <a:schemeClr val="accent3">
                  <a:lumMod val="75000"/>
                </a:schemeClr>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Prices'!$B$26:$S$26</c:f>
              <c:numCache>
                <c:formatCode>"$"#,##0.0</c:formatCode>
                <c:ptCount val="18"/>
                <c:pt idx="0">
                  <c:v>27.653061224489701</c:v>
                </c:pt>
                <c:pt idx="1">
                  <c:v>27.3469387755102</c:v>
                </c:pt>
                <c:pt idx="2">
                  <c:v>29.6938775510204</c:v>
                </c:pt>
                <c:pt idx="3">
                  <c:v>32.828282828282802</c:v>
                </c:pt>
                <c:pt idx="4">
                  <c:v>34.4444444444444</c:v>
                </c:pt>
                <c:pt idx="5">
                  <c:v>36.767676767676697</c:v>
                </c:pt>
                <c:pt idx="6">
                  <c:v>43.3333333333333</c:v>
                </c:pt>
                <c:pt idx="7">
                  <c:v>44.848484848484802</c:v>
                </c:pt>
                <c:pt idx="8">
                  <c:v>50.909090909090899</c:v>
                </c:pt>
                <c:pt idx="9">
                  <c:v>50.808080808080803</c:v>
                </c:pt>
                <c:pt idx="10">
                  <c:v>49.292929292929202</c:v>
                </c:pt>
                <c:pt idx="11">
                  <c:v>48.61</c:v>
                </c:pt>
                <c:pt idx="12">
                  <c:v>44.9</c:v>
                </c:pt>
                <c:pt idx="13">
                  <c:v>45.9</c:v>
                </c:pt>
                <c:pt idx="14">
                  <c:v>47.07</c:v>
                </c:pt>
                <c:pt idx="15">
                  <c:v>47.5</c:v>
                </c:pt>
                <c:pt idx="16">
                  <c:v>45</c:v>
                </c:pt>
                <c:pt idx="17">
                  <c:v>46.4</c:v>
                </c:pt>
              </c:numCache>
            </c:numRef>
          </c:val>
          <c:smooth val="0"/>
          <c:extLst>
            <c:ext xmlns:c16="http://schemas.microsoft.com/office/drawing/2014/chart" uri="{C3380CC4-5D6E-409C-BE32-E72D297353CC}">
              <c16:uniqueId val="{00000000-73A7-4159-99E7-3C10D6DCCB72}"/>
            </c:ext>
          </c:extLst>
        </c:ser>
        <c:ser>
          <c:idx val="1"/>
          <c:order val="1"/>
          <c:tx>
            <c:strRef>
              <c:f>'Trio Solar PPA Prices'!$A$27</c:f>
              <c:strCache>
                <c:ptCount val="1"/>
                <c:pt idx="0">
                  <c:v>SPP</c:v>
                </c:pt>
              </c:strCache>
            </c:strRef>
          </c:tx>
          <c:spPr>
            <a:ln w="28575" cap="rnd">
              <a:solidFill>
                <a:schemeClr val="bg1">
                  <a:lumMod val="65000"/>
                </a:schemeClr>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Prices'!$B$27:$S$27</c:f>
              <c:numCache>
                <c:formatCode>"$"#,##0.0</c:formatCode>
                <c:ptCount val="18"/>
                <c:pt idx="0">
                  <c:v>33.939393939393902</c:v>
                </c:pt>
                <c:pt idx="1">
                  <c:v>38.383838383838302</c:v>
                </c:pt>
                <c:pt idx="2">
                  <c:v>38.080808080807998</c:v>
                </c:pt>
                <c:pt idx="3">
                  <c:v>37.7777777777777</c:v>
                </c:pt>
                <c:pt idx="4">
                  <c:v>43.232323232323203</c:v>
                </c:pt>
                <c:pt idx="5">
                  <c:v>45.656565656565597</c:v>
                </c:pt>
                <c:pt idx="6">
                  <c:v>56.6666666666666</c:v>
                </c:pt>
                <c:pt idx="7">
                  <c:v>53.636363636363598</c:v>
                </c:pt>
                <c:pt idx="8">
                  <c:v>54.4444444444444</c:v>
                </c:pt>
                <c:pt idx="9">
                  <c:v>54.848484848484802</c:v>
                </c:pt>
                <c:pt idx="10">
                  <c:v>48.585858585858503</c:v>
                </c:pt>
                <c:pt idx="11">
                  <c:v>50.64</c:v>
                </c:pt>
                <c:pt idx="12">
                  <c:v>48.78</c:v>
                </c:pt>
                <c:pt idx="13">
                  <c:v>56.54</c:v>
                </c:pt>
                <c:pt idx="14">
                  <c:v>57.25</c:v>
                </c:pt>
                <c:pt idx="15">
                  <c:v>58</c:v>
                </c:pt>
                <c:pt idx="16">
                  <c:v>60.7</c:v>
                </c:pt>
                <c:pt idx="17">
                  <c:v>59.84</c:v>
                </c:pt>
              </c:numCache>
            </c:numRef>
          </c:val>
          <c:smooth val="0"/>
          <c:extLst>
            <c:ext xmlns:c16="http://schemas.microsoft.com/office/drawing/2014/chart" uri="{C3380CC4-5D6E-409C-BE32-E72D297353CC}">
              <c16:uniqueId val="{00000001-73A7-4159-99E7-3C10D6DCCB72}"/>
            </c:ext>
          </c:extLst>
        </c:ser>
        <c:ser>
          <c:idx val="2"/>
          <c:order val="2"/>
          <c:tx>
            <c:strRef>
              <c:f>'Trio Solar PPA Prices'!$A$28</c:f>
              <c:strCache>
                <c:ptCount val="1"/>
                <c:pt idx="0">
                  <c:v>MISO</c:v>
                </c:pt>
              </c:strCache>
            </c:strRef>
          </c:tx>
          <c:spPr>
            <a:ln w="28575" cap="rnd">
              <a:solidFill>
                <a:schemeClr val="tx2">
                  <a:lumMod val="60000"/>
                  <a:lumOff val="40000"/>
                </a:schemeClr>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Prices'!$B$28:$S$28</c:f>
              <c:numCache>
                <c:formatCode>"$"#,##0.0</c:formatCode>
                <c:ptCount val="18"/>
                <c:pt idx="0">
                  <c:v>36.262626262626199</c:v>
                </c:pt>
                <c:pt idx="1">
                  <c:v>33.838383838383798</c:v>
                </c:pt>
                <c:pt idx="2">
                  <c:v>34.949494949494898</c:v>
                </c:pt>
                <c:pt idx="3">
                  <c:v>41.515151515151501</c:v>
                </c:pt>
                <c:pt idx="4">
                  <c:v>40.808080808080803</c:v>
                </c:pt>
                <c:pt idx="5">
                  <c:v>50.303030303030297</c:v>
                </c:pt>
                <c:pt idx="6">
                  <c:v>53.1313131313131</c:v>
                </c:pt>
                <c:pt idx="7">
                  <c:v>54.848484848484802</c:v>
                </c:pt>
                <c:pt idx="8">
                  <c:v>58.6868686868686</c:v>
                </c:pt>
                <c:pt idx="9">
                  <c:v>58.484848484848399</c:v>
                </c:pt>
                <c:pt idx="10">
                  <c:v>57.676767676767597</c:v>
                </c:pt>
                <c:pt idx="11">
                  <c:v>60.96</c:v>
                </c:pt>
                <c:pt idx="12">
                  <c:v>65.13</c:v>
                </c:pt>
                <c:pt idx="13">
                  <c:v>64.489999999999995</c:v>
                </c:pt>
                <c:pt idx="14">
                  <c:v>67.5</c:v>
                </c:pt>
                <c:pt idx="15">
                  <c:v>67.94</c:v>
                </c:pt>
                <c:pt idx="16">
                  <c:v>65.08</c:v>
                </c:pt>
                <c:pt idx="17">
                  <c:v>69</c:v>
                </c:pt>
              </c:numCache>
            </c:numRef>
          </c:val>
          <c:smooth val="0"/>
          <c:extLst>
            <c:ext xmlns:c16="http://schemas.microsoft.com/office/drawing/2014/chart" uri="{C3380CC4-5D6E-409C-BE32-E72D297353CC}">
              <c16:uniqueId val="{00000002-73A7-4159-99E7-3C10D6DCCB72}"/>
            </c:ext>
          </c:extLst>
        </c:ser>
        <c:ser>
          <c:idx val="3"/>
          <c:order val="3"/>
          <c:tx>
            <c:strRef>
              <c:f>'Trio Solar PPA Prices'!$A$29</c:f>
              <c:strCache>
                <c:ptCount val="1"/>
                <c:pt idx="0">
                  <c:v>PJM</c:v>
                </c:pt>
              </c:strCache>
            </c:strRef>
          </c:tx>
          <c:spPr>
            <a:ln w="28575" cap="rnd">
              <a:solidFill>
                <a:schemeClr val="bg2">
                  <a:lumMod val="25000"/>
                </a:schemeClr>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Prices'!$B$29:$S$29</c:f>
              <c:numCache>
                <c:formatCode>"$"#,##0.0</c:formatCode>
                <c:ptCount val="18"/>
                <c:pt idx="0">
                  <c:v>37.979797979797901</c:v>
                </c:pt>
                <c:pt idx="1">
                  <c:v>38.787878787878697</c:v>
                </c:pt>
                <c:pt idx="2">
                  <c:v>39.292929292929202</c:v>
                </c:pt>
                <c:pt idx="3">
                  <c:v>41.010101010101003</c:v>
                </c:pt>
                <c:pt idx="4">
                  <c:v>46.767676767676697</c:v>
                </c:pt>
                <c:pt idx="5">
                  <c:v>52.929292929292899</c:v>
                </c:pt>
                <c:pt idx="6">
                  <c:v>58.8888888888888</c:v>
                </c:pt>
                <c:pt idx="7">
                  <c:v>62.828282828282802</c:v>
                </c:pt>
                <c:pt idx="8">
                  <c:v>65.757575757575694</c:v>
                </c:pt>
                <c:pt idx="9">
                  <c:v>66.868686868686794</c:v>
                </c:pt>
                <c:pt idx="10">
                  <c:v>73.775510204081598</c:v>
                </c:pt>
                <c:pt idx="11">
                  <c:v>76.33</c:v>
                </c:pt>
                <c:pt idx="12">
                  <c:v>79.5</c:v>
                </c:pt>
                <c:pt idx="13">
                  <c:v>76.98</c:v>
                </c:pt>
                <c:pt idx="14">
                  <c:v>80.02</c:v>
                </c:pt>
                <c:pt idx="15">
                  <c:v>79.849999999999994</c:v>
                </c:pt>
                <c:pt idx="16">
                  <c:v>82.5</c:v>
                </c:pt>
                <c:pt idx="17">
                  <c:v>80.05</c:v>
                </c:pt>
              </c:numCache>
            </c:numRef>
          </c:val>
          <c:smooth val="0"/>
          <c:extLst>
            <c:ext xmlns:c16="http://schemas.microsoft.com/office/drawing/2014/chart" uri="{C3380CC4-5D6E-409C-BE32-E72D297353CC}">
              <c16:uniqueId val="{00000003-73A7-4159-99E7-3C10D6DCCB72}"/>
            </c:ext>
          </c:extLst>
        </c:ser>
        <c:ser>
          <c:idx val="4"/>
          <c:order val="4"/>
          <c:tx>
            <c:strRef>
              <c:f>'Trio Solar PPA Prices'!$A$30</c:f>
              <c:strCache>
                <c:ptCount val="1"/>
                <c:pt idx="0">
                  <c:v>CAISO</c:v>
                </c:pt>
              </c:strCache>
            </c:strRef>
          </c:tx>
          <c:spPr>
            <a:ln w="28575" cap="rnd">
              <a:solidFill>
                <a:schemeClr val="accent5"/>
              </a:solidFill>
              <a:round/>
            </a:ln>
            <a:effectLst/>
          </c:spPr>
          <c:marker>
            <c:symbol val="none"/>
          </c:marker>
          <c:cat>
            <c:strRef>
              <c:f>'Trio Solar PPA Prices'!$B$25:$S$25</c:f>
              <c:strCache>
                <c:ptCount val="18"/>
                <c:pt idx="0">
                  <c:v>1Q21</c:v>
                </c:pt>
                <c:pt idx="1">
                  <c:v>2Q21</c:v>
                </c:pt>
                <c:pt idx="2">
                  <c:v>3Q21</c:v>
                </c:pt>
                <c:pt idx="3">
                  <c:v>4Q21</c:v>
                </c:pt>
                <c:pt idx="4">
                  <c:v>1Q22</c:v>
                </c:pt>
                <c:pt idx="5">
                  <c:v>2Q22</c:v>
                </c:pt>
                <c:pt idx="6">
                  <c:v>3Q22</c:v>
                </c:pt>
                <c:pt idx="7">
                  <c:v>4Q22</c:v>
                </c:pt>
                <c:pt idx="8">
                  <c:v>1Q23</c:v>
                </c:pt>
                <c:pt idx="9">
                  <c:v>2Q23</c:v>
                </c:pt>
                <c:pt idx="10">
                  <c:v>3Q23</c:v>
                </c:pt>
                <c:pt idx="11">
                  <c:v>4Q23</c:v>
                </c:pt>
                <c:pt idx="12">
                  <c:v>1Q24</c:v>
                </c:pt>
                <c:pt idx="13">
                  <c:v>2Q24</c:v>
                </c:pt>
                <c:pt idx="14">
                  <c:v>3Q24</c:v>
                </c:pt>
                <c:pt idx="15">
                  <c:v>4Q24</c:v>
                </c:pt>
                <c:pt idx="16">
                  <c:v>1Q25</c:v>
                </c:pt>
                <c:pt idx="17">
                  <c:v>2Q25</c:v>
                </c:pt>
              </c:strCache>
            </c:strRef>
          </c:cat>
          <c:val>
            <c:numRef>
              <c:f>'Trio Solar PPA Prices'!$B$30:$S$30</c:f>
              <c:numCache>
                <c:formatCode>"$"#,##0.0</c:formatCode>
                <c:ptCount val="18"/>
                <c:pt idx="0">
                  <c:v>23.469387755102002</c:v>
                </c:pt>
                <c:pt idx="1">
                  <c:v>26.530612244897899</c:v>
                </c:pt>
                <c:pt idx="2">
                  <c:v>29.6938775510204</c:v>
                </c:pt>
                <c:pt idx="3">
                  <c:v>31.313131313131301</c:v>
                </c:pt>
                <c:pt idx="4">
                  <c:v>33.030303030303003</c:v>
                </c:pt>
                <c:pt idx="5">
                  <c:v>36.969696969696898</c:v>
                </c:pt>
                <c:pt idx="6">
                  <c:v>37.979797979797901</c:v>
                </c:pt>
                <c:pt idx="7">
                  <c:v>39.090909090909001</c:v>
                </c:pt>
                <c:pt idx="8">
                  <c:v>40.202020202020201</c:v>
                </c:pt>
                <c:pt idx="9">
                  <c:v>41.212121212121197</c:v>
                </c:pt>
                <c:pt idx="10">
                  <c:v>42.64</c:v>
                </c:pt>
                <c:pt idx="11">
                  <c:v>#N/A</c:v>
                </c:pt>
                <c:pt idx="12">
                  <c:v>#N/A</c:v>
                </c:pt>
                <c:pt idx="13">
                  <c:v>#N/A</c:v>
                </c:pt>
                <c:pt idx="14">
                  <c:v>#N/A</c:v>
                </c:pt>
                <c:pt idx="15">
                  <c:v>#N/A</c:v>
                </c:pt>
                <c:pt idx="16">
                  <c:v>#N/A</c:v>
                </c:pt>
                <c:pt idx="17">
                  <c:v>#N/A</c:v>
                </c:pt>
              </c:numCache>
            </c:numRef>
          </c:val>
          <c:smooth val="0"/>
          <c:extLst>
            <c:ext xmlns:c16="http://schemas.microsoft.com/office/drawing/2014/chart" uri="{C3380CC4-5D6E-409C-BE32-E72D297353CC}">
              <c16:uniqueId val="{00000004-73A7-4159-99E7-3C10D6DCCB72}"/>
            </c:ext>
          </c:extLst>
        </c:ser>
        <c:dLbls>
          <c:showLegendKey val="0"/>
          <c:showVal val="0"/>
          <c:showCatName val="0"/>
          <c:showSerName val="0"/>
          <c:showPercent val="0"/>
          <c:showBubbleSize val="0"/>
        </c:dLbls>
        <c:smooth val="0"/>
        <c:axId val="555881728"/>
        <c:axId val="555887216"/>
      </c:lineChart>
      <c:catAx>
        <c:axId val="555881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7216"/>
        <c:crosses val="autoZero"/>
        <c:auto val="1"/>
        <c:lblAlgn val="ctr"/>
        <c:lblOffset val="0"/>
        <c:tickLblSkip val="1"/>
        <c:noMultiLvlLbl val="0"/>
      </c:catAx>
      <c:valAx>
        <c:axId val="555887216"/>
        <c:scaling>
          <c:orientation val="minMax"/>
          <c:max val="85"/>
          <c:min val="0"/>
        </c:scaling>
        <c:delete val="0"/>
        <c:axPos val="l"/>
        <c:majorGridlines>
          <c:spPr>
            <a:ln w="6350" cap="flat" cmpd="sng" algn="ctr">
              <a:solidFill>
                <a:schemeClr val="bg1">
                  <a:lumMod val="75000"/>
                </a:schemeClr>
              </a:solidFill>
              <a:round/>
            </a:ln>
            <a:effectLst/>
          </c:spPr>
        </c:majorGridlines>
        <c:numFmt formatCode="&quot;$&quot;#,##0" sourceLinked="0"/>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172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0" i="0" u="none" strike="noStrike" kern="1200" spc="0" baseline="0">
                <a:solidFill>
                  <a:sysClr val="windowText" lastClr="000000"/>
                </a:solidFill>
                <a:latin typeface="Arial" panose="020B0604020202020204" pitchFamily="34" charset="0"/>
                <a:cs typeface="Arial" panose="020B0604020202020204" pitchFamily="34" charset="0"/>
              </a:rPr>
              <a:t>LevelTen &amp; Trio PPA Price Indices for 2024 (2024 $/MWh, 25th percentile of offers)</a:t>
            </a:r>
          </a:p>
        </c:rich>
      </c:tx>
      <c:layout>
        <c:manualLayout>
          <c:xMode val="edge"/>
          <c:yMode val="edge"/>
          <c:x val="4.4789177472218961E-3"/>
          <c:y val="1.7857142857142856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0269649129679683E-2"/>
          <c:y val="0.125"/>
          <c:w val="0.92692769747065196"/>
          <c:h val="0.79194631921009873"/>
        </c:manualLayout>
      </c:layout>
      <c:barChart>
        <c:barDir val="col"/>
        <c:grouping val="clustered"/>
        <c:varyColors val="0"/>
        <c:ser>
          <c:idx val="0"/>
          <c:order val="0"/>
          <c:tx>
            <c:strRef>
              <c:f>'LevelTen &amp; Trio 2024 PPA Index'!$B$26</c:f>
              <c:strCache>
                <c:ptCount val="1"/>
                <c:pt idx="0">
                  <c:v>Level10</c:v>
                </c:pt>
              </c:strCache>
            </c:strRef>
          </c:tx>
          <c:spPr>
            <a:solidFill>
              <a:schemeClr val="accent6"/>
            </a:solidFill>
            <a:ln>
              <a:noFill/>
            </a:ln>
            <a:effectLst/>
          </c:spPr>
          <c:invertIfNegative val="0"/>
          <c:cat>
            <c:strRef>
              <c:extLst>
                <c:ext xmlns:c15="http://schemas.microsoft.com/office/drawing/2012/chart" uri="{02D57815-91ED-43cb-92C2-25804820EDAC}">
                  <c15:fullRef>
                    <c15:sqref>'LevelTen &amp; Trio 2024 PPA Index'!$A$27:$A$33</c15:sqref>
                  </c15:fullRef>
                </c:ext>
              </c:extLst>
              <c:f>('LevelTen &amp; Trio 2024 PPA Index'!$A$27:$A$29,'LevelTen &amp; Trio 2024 PPA Index'!$A$31:$A$33)</c:f>
              <c:strCache>
                <c:ptCount val="6"/>
                <c:pt idx="0">
                  <c:v>ISO-NE</c:v>
                </c:pt>
                <c:pt idx="1">
                  <c:v>CAISO</c:v>
                </c:pt>
                <c:pt idx="2">
                  <c:v>PJM</c:v>
                </c:pt>
                <c:pt idx="3">
                  <c:v>MISO</c:v>
                </c:pt>
                <c:pt idx="4">
                  <c:v>ERCOT</c:v>
                </c:pt>
                <c:pt idx="5">
                  <c:v>SPP</c:v>
                </c:pt>
              </c:strCache>
            </c:strRef>
          </c:cat>
          <c:val>
            <c:numRef>
              <c:extLst>
                <c:ext xmlns:c15="http://schemas.microsoft.com/office/drawing/2012/chart" uri="{02D57815-91ED-43cb-92C2-25804820EDAC}">
                  <c15:fullRef>
                    <c15:sqref>'LevelTen &amp; Trio 2024 PPA Index'!$B$27:$B$33</c15:sqref>
                  </c15:fullRef>
                </c:ext>
              </c:extLst>
              <c:f>('LevelTen &amp; Trio 2024 PPA Index'!$B$27:$B$29,'LevelTen &amp; Trio 2024 PPA Index'!$B$31:$B$33)</c:f>
              <c:numCache>
                <c:formatCode>0</c:formatCode>
                <c:ptCount val="6"/>
                <c:pt idx="0">
                  <c:v>101.1798073345134</c:v>
                </c:pt>
                <c:pt idx="1">
                  <c:v>47.062378042568895</c:v>
                </c:pt>
                <c:pt idx="2">
                  <c:v>67.262574881169343</c:v>
                </c:pt>
                <c:pt idx="3">
                  <c:v>55.100109118383095</c:v>
                </c:pt>
                <c:pt idx="4">
                  <c:v>39.2439613600786</c:v>
                </c:pt>
                <c:pt idx="5">
                  <c:v>46.824108692098186</c:v>
                </c:pt>
              </c:numCache>
            </c:numRef>
          </c:val>
          <c:extLst>
            <c:ext xmlns:c16="http://schemas.microsoft.com/office/drawing/2014/chart" uri="{C3380CC4-5D6E-409C-BE32-E72D297353CC}">
              <c16:uniqueId val="{00000000-F73F-49BC-AAB0-973EB653E00D}"/>
            </c:ext>
          </c:extLst>
        </c:ser>
        <c:ser>
          <c:idx val="1"/>
          <c:order val="1"/>
          <c:tx>
            <c:strRef>
              <c:f>'LevelTen &amp; Trio 2024 PPA Index'!$C$26</c:f>
              <c:strCache>
                <c:ptCount val="1"/>
                <c:pt idx="0">
                  <c:v>Trio</c:v>
                </c:pt>
              </c:strCache>
            </c:strRef>
          </c:tx>
          <c:spPr>
            <a:solidFill>
              <a:schemeClr val="accent6">
                <a:lumMod val="60000"/>
                <a:lumOff val="40000"/>
              </a:schemeClr>
            </a:solidFill>
            <a:ln>
              <a:noFill/>
            </a:ln>
            <a:effectLst/>
          </c:spPr>
          <c:invertIfNegative val="0"/>
          <c:cat>
            <c:strRef>
              <c:extLst>
                <c:ext xmlns:c15="http://schemas.microsoft.com/office/drawing/2012/chart" uri="{02D57815-91ED-43cb-92C2-25804820EDAC}">
                  <c15:fullRef>
                    <c15:sqref>'LevelTen &amp; Trio 2024 PPA Index'!$A$27:$A$33</c15:sqref>
                  </c15:fullRef>
                </c:ext>
              </c:extLst>
              <c:f>('LevelTen &amp; Trio 2024 PPA Index'!$A$27:$A$29,'LevelTen &amp; Trio 2024 PPA Index'!$A$31:$A$33)</c:f>
              <c:strCache>
                <c:ptCount val="6"/>
                <c:pt idx="0">
                  <c:v>ISO-NE</c:v>
                </c:pt>
                <c:pt idx="1">
                  <c:v>CAISO</c:v>
                </c:pt>
                <c:pt idx="2">
                  <c:v>PJM</c:v>
                </c:pt>
                <c:pt idx="3">
                  <c:v>MISO</c:v>
                </c:pt>
                <c:pt idx="4">
                  <c:v>ERCOT</c:v>
                </c:pt>
                <c:pt idx="5">
                  <c:v>SPP</c:v>
                </c:pt>
              </c:strCache>
            </c:strRef>
          </c:cat>
          <c:val>
            <c:numRef>
              <c:extLst>
                <c:ext xmlns:c15="http://schemas.microsoft.com/office/drawing/2012/chart" uri="{02D57815-91ED-43cb-92C2-25804820EDAC}">
                  <c15:fullRef>
                    <c15:sqref>'LevelTen &amp; Trio 2024 PPA Index'!$C$27:$C$33</c15:sqref>
                  </c15:fullRef>
                </c:ext>
              </c:extLst>
              <c:f>('LevelTen &amp; Trio 2024 PPA Index'!$C$27:$C$29,'LevelTen &amp; Trio 2024 PPA Index'!$C$31:$C$33)</c:f>
              <c:numCache>
                <c:formatCode>0</c:formatCode>
                <c:ptCount val="6"/>
                <c:pt idx="0">
                  <c:v>#N/A</c:v>
                </c:pt>
                <c:pt idx="1">
                  <c:v>0</c:v>
                </c:pt>
                <c:pt idx="2">
                  <c:v>69.405408483703496</c:v>
                </c:pt>
                <c:pt idx="3">
                  <c:v>58.152671321923343</c:v>
                </c:pt>
                <c:pt idx="4">
                  <c:v>40.669134093959599</c:v>
                </c:pt>
                <c:pt idx="5">
                  <c:v>48.391815866130813</c:v>
                </c:pt>
              </c:numCache>
            </c:numRef>
          </c:val>
          <c:extLst>
            <c:ext xmlns:c16="http://schemas.microsoft.com/office/drawing/2014/chart" uri="{C3380CC4-5D6E-409C-BE32-E72D297353CC}">
              <c16:uniqueId val="{00000001-F73F-49BC-AAB0-973EB653E00D}"/>
            </c:ext>
          </c:extLst>
        </c:ser>
        <c:dLbls>
          <c:showLegendKey val="0"/>
          <c:showVal val="0"/>
          <c:showCatName val="0"/>
          <c:showSerName val="0"/>
          <c:showPercent val="0"/>
          <c:showBubbleSize val="0"/>
        </c:dLbls>
        <c:gapWidth val="219"/>
        <c:overlap val="-27"/>
        <c:axId val="1273247728"/>
        <c:axId val="1273249648"/>
      </c:barChart>
      <c:catAx>
        <c:axId val="12732477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273249648"/>
        <c:crosses val="autoZero"/>
        <c:auto val="1"/>
        <c:lblAlgn val="ctr"/>
        <c:lblOffset val="100"/>
        <c:noMultiLvlLbl val="0"/>
      </c:catAx>
      <c:valAx>
        <c:axId val="1273249648"/>
        <c:scaling>
          <c:orientation val="minMax"/>
          <c:max val="105"/>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273247728"/>
        <c:crosses val="autoZero"/>
        <c:crossBetween val="between"/>
        <c:majorUnit val="20"/>
      </c:valAx>
      <c:spPr>
        <a:noFill/>
        <a:ln>
          <a:noFill/>
        </a:ln>
        <a:effectLst/>
      </c:spPr>
    </c:plotArea>
    <c:legend>
      <c:legendPos val="b"/>
      <c:layout>
        <c:manualLayout>
          <c:xMode val="edge"/>
          <c:yMode val="edge"/>
          <c:x val="0.77242055532532117"/>
          <c:y val="0.18238594211106079"/>
          <c:w val="0.17998736631801621"/>
          <c:h val="6.7711223597050368E-2"/>
        </c:manualLayout>
      </c:layout>
      <c:overlay val="0"/>
      <c:spPr>
        <a:noFill/>
        <a:ln>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8547345043408032E-2"/>
          <c:y val="0.10648148148148148"/>
          <c:w val="0.88724325324719022"/>
          <c:h val="0.65638880139982503"/>
        </c:manualLayout>
      </c:layout>
      <c:bubbleChart>
        <c:varyColors val="0"/>
        <c:ser>
          <c:idx val="0"/>
          <c:order val="0"/>
          <c:spPr>
            <a:noFill/>
            <a:ln w="12700">
              <a:solidFill>
                <a:schemeClr val="tx2">
                  <a:lumMod val="60000"/>
                  <a:lumOff val="40000"/>
                </a:schemeClr>
              </a:solidFill>
            </a:ln>
            <a:effectLst/>
          </c:spPr>
          <c:invertIfNegative val="0"/>
          <c:trendline>
            <c:spPr>
              <a:ln w="19050" cap="rnd">
                <a:solidFill>
                  <a:schemeClr val="tx2">
                    <a:lumMod val="60000"/>
                    <a:lumOff val="40000"/>
                  </a:schemeClr>
                </a:solidFill>
                <a:prstDash val="sysDot"/>
              </a:ln>
              <a:effectLst/>
            </c:spPr>
            <c:trendlineType val="poly"/>
            <c:order val="2"/>
            <c:dispRSqr val="0"/>
            <c:dispEq val="0"/>
          </c:trendline>
          <c:xVal>
            <c:numRef>
              <c:f>'PV+Battery Hybrid PPA Price'!$C$26:$C$140</c:f>
              <c:numCache>
                <c:formatCode>m/d/yyyy</c:formatCode>
                <c:ptCount val="115"/>
                <c:pt idx="0">
                  <c:v>42839</c:v>
                </c:pt>
                <c:pt idx="1">
                  <c:v>42877</c:v>
                </c:pt>
                <c:pt idx="2">
                  <c:v>44564</c:v>
                </c:pt>
                <c:pt idx="3">
                  <c:v>43783</c:v>
                </c:pt>
                <c:pt idx="4">
                  <c:v>43783</c:v>
                </c:pt>
                <c:pt idx="5">
                  <c:v>43872</c:v>
                </c:pt>
                <c:pt idx="6">
                  <c:v>44487</c:v>
                </c:pt>
                <c:pt idx="7">
                  <c:v>44679</c:v>
                </c:pt>
                <c:pt idx="8">
                  <c:v>#N/A</c:v>
                </c:pt>
                <c:pt idx="9">
                  <c:v>#N/A</c:v>
                </c:pt>
                <c:pt idx="10">
                  <c:v>#N/A</c:v>
                </c:pt>
                <c:pt idx="11">
                  <c:v>#N/A</c:v>
                </c:pt>
                <c:pt idx="12">
                  <c:v>#N/A</c:v>
                </c:pt>
                <c:pt idx="13">
                  <c:v>#N/A</c:v>
                </c:pt>
                <c:pt idx="14">
                  <c:v>#N/A</c:v>
                </c:pt>
                <c:pt idx="15">
                  <c:v>#N/A</c:v>
                </c:pt>
                <c:pt idx="16">
                  <c:v>43035</c:v>
                </c:pt>
                <c:pt idx="17">
                  <c:v>43398</c:v>
                </c:pt>
                <c:pt idx="18">
                  <c:v>43637</c:v>
                </c:pt>
                <c:pt idx="19">
                  <c:v>43647</c:v>
                </c:pt>
                <c:pt idx="20">
                  <c:v>43683</c:v>
                </c:pt>
                <c:pt idx="21">
                  <c:v>43795</c:v>
                </c:pt>
                <c:pt idx="22">
                  <c:v>43804</c:v>
                </c:pt>
                <c:pt idx="23">
                  <c:v>#N/A</c:v>
                </c:pt>
                <c:pt idx="24">
                  <c:v>43875</c:v>
                </c:pt>
                <c:pt idx="25">
                  <c:v>43929</c:v>
                </c:pt>
                <c:pt idx="26">
                  <c:v>44099</c:v>
                </c:pt>
                <c:pt idx="27">
                  <c:v>44106</c:v>
                </c:pt>
                <c:pt idx="28">
                  <c:v>44106</c:v>
                </c:pt>
                <c:pt idx="29">
                  <c:v>44137</c:v>
                </c:pt>
                <c:pt idx="30">
                  <c:v>44140</c:v>
                </c:pt>
                <c:pt idx="31">
                  <c:v>44217</c:v>
                </c:pt>
                <c:pt idx="32">
                  <c:v>44250</c:v>
                </c:pt>
                <c:pt idx="33">
                  <c:v>44328</c:v>
                </c:pt>
                <c:pt idx="34">
                  <c:v>44348</c:v>
                </c:pt>
                <c:pt idx="35">
                  <c:v>44351</c:v>
                </c:pt>
                <c:pt idx="36">
                  <c:v>44351</c:v>
                </c:pt>
                <c:pt idx="37">
                  <c:v>44351</c:v>
                </c:pt>
                <c:pt idx="38">
                  <c:v>44364</c:v>
                </c:pt>
                <c:pt idx="39">
                  <c:v>44442</c:v>
                </c:pt>
                <c:pt idx="40">
                  <c:v>44468</c:v>
                </c:pt>
                <c:pt idx="41">
                  <c:v>44566</c:v>
                </c:pt>
                <c:pt idx="42">
                  <c:v>44582</c:v>
                </c:pt>
                <c:pt idx="43">
                  <c:v>44833</c:v>
                </c:pt>
                <c:pt idx="44">
                  <c:v>44862</c:v>
                </c:pt>
                <c:pt idx="45">
                  <c:v>44918</c:v>
                </c:pt>
                <c:pt idx="46">
                  <c:v>45682</c:v>
                </c:pt>
                <c:pt idx="47">
                  <c:v>43501</c:v>
                </c:pt>
                <c:pt idx="48">
                  <c:v>43501</c:v>
                </c:pt>
                <c:pt idx="49">
                  <c:v>43510</c:v>
                </c:pt>
                <c:pt idx="50">
                  <c:v>43952</c:v>
                </c:pt>
                <c:pt idx="51">
                  <c:v>43739</c:v>
                </c:pt>
                <c:pt idx="52">
                  <c:v>43739</c:v>
                </c:pt>
                <c:pt idx="53">
                  <c:v>42256</c:v>
                </c:pt>
                <c:pt idx="54">
                  <c:v>42734</c:v>
                </c:pt>
                <c:pt idx="55">
                  <c:v>43007</c:v>
                </c:pt>
                <c:pt idx="56">
                  <c:v>43461</c:v>
                </c:pt>
                <c:pt idx="57">
                  <c:v>43461</c:v>
                </c:pt>
                <c:pt idx="58">
                  <c:v>43461</c:v>
                </c:pt>
                <c:pt idx="59">
                  <c:v>43462</c:v>
                </c:pt>
                <c:pt idx="60">
                  <c:v>43462</c:v>
                </c:pt>
                <c:pt idx="61">
                  <c:v>43463</c:v>
                </c:pt>
                <c:pt idx="62">
                  <c:v>43463</c:v>
                </c:pt>
                <c:pt idx="63">
                  <c:v>43524</c:v>
                </c:pt>
                <c:pt idx="64">
                  <c:v>44075</c:v>
                </c:pt>
                <c:pt idx="65">
                  <c:v>44075</c:v>
                </c:pt>
                <c:pt idx="66">
                  <c:v>44075</c:v>
                </c:pt>
                <c:pt idx="67">
                  <c:v>44075</c:v>
                </c:pt>
                <c:pt idx="68">
                  <c:v>44075</c:v>
                </c:pt>
                <c:pt idx="69">
                  <c:v>44075</c:v>
                </c:pt>
                <c:pt idx="70">
                  <c:v>44075</c:v>
                </c:pt>
                <c:pt idx="71">
                  <c:v>44124</c:v>
                </c:pt>
                <c:pt idx="72">
                  <c:v>44166</c:v>
                </c:pt>
                <c:pt idx="73">
                  <c:v>44188</c:v>
                </c:pt>
                <c:pt idx="74">
                  <c:v>44195</c:v>
                </c:pt>
                <c:pt idx="75">
                  <c:v>45653</c:v>
                </c:pt>
                <c:pt idx="76">
                  <c:v>45653</c:v>
                </c:pt>
                <c:pt idx="77">
                  <c:v>#N/A</c:v>
                </c:pt>
                <c:pt idx="78">
                  <c:v>43640</c:v>
                </c:pt>
                <c:pt idx="79">
                  <c:v>43643</c:v>
                </c:pt>
                <c:pt idx="80">
                  <c:v>43755</c:v>
                </c:pt>
                <c:pt idx="81">
                  <c:v>44097</c:v>
                </c:pt>
                <c:pt idx="82">
                  <c:v>44099</c:v>
                </c:pt>
                <c:pt idx="83">
                  <c:v>44228</c:v>
                </c:pt>
                <c:pt idx="84">
                  <c:v>#N/A</c:v>
                </c:pt>
                <c:pt idx="85">
                  <c:v>44287</c:v>
                </c:pt>
                <c:pt idx="86">
                  <c:v>44287</c:v>
                </c:pt>
                <c:pt idx="87">
                  <c:v>44694</c:v>
                </c:pt>
                <c:pt idx="88">
                  <c:v>45128</c:v>
                </c:pt>
                <c:pt idx="89">
                  <c:v>45223</c:v>
                </c:pt>
                <c:pt idx="90">
                  <c:v>45821</c:v>
                </c:pt>
                <c:pt idx="91">
                  <c:v>45821</c:v>
                </c:pt>
                <c:pt idx="92">
                  <c:v>45821</c:v>
                </c:pt>
                <c:pt idx="93">
                  <c:v>43250</c:v>
                </c:pt>
                <c:pt idx="94">
                  <c:v>43250</c:v>
                </c:pt>
                <c:pt idx="95">
                  <c:v>43250</c:v>
                </c:pt>
                <c:pt idx="96">
                  <c:v>43551</c:v>
                </c:pt>
                <c:pt idx="97">
                  <c:v>43640</c:v>
                </c:pt>
                <c:pt idx="98">
                  <c:v>43640</c:v>
                </c:pt>
                <c:pt idx="99">
                  <c:v>43915</c:v>
                </c:pt>
                <c:pt idx="100">
                  <c:v>43929</c:v>
                </c:pt>
                <c:pt idx="101">
                  <c:v>44348</c:v>
                </c:pt>
                <c:pt idx="102">
                  <c:v>44348</c:v>
                </c:pt>
                <c:pt idx="103">
                  <c:v>44669</c:v>
                </c:pt>
                <c:pt idx="104">
                  <c:v>44854</c:v>
                </c:pt>
                <c:pt idx="105">
                  <c:v>44950</c:v>
                </c:pt>
                <c:pt idx="106">
                  <c:v>45322</c:v>
                </c:pt>
                <c:pt idx="107">
                  <c:v>45337</c:v>
                </c:pt>
                <c:pt idx="108">
                  <c:v>45415</c:v>
                </c:pt>
                <c:pt idx="109">
                  <c:v>45415</c:v>
                </c:pt>
                <c:pt idx="110">
                  <c:v>44211</c:v>
                </c:pt>
                <c:pt idx="111">
                  <c:v>44211</c:v>
                </c:pt>
                <c:pt idx="112">
                  <c:v>43507</c:v>
                </c:pt>
              </c:numCache>
            </c:numRef>
          </c:xVal>
          <c:yVal>
            <c:numRef>
              <c:f>'PV+Battery Hybrid PPA Price'!$B$26:$B$140</c:f>
              <c:numCache>
                <c:formatCode>0.0</c:formatCode>
                <c:ptCount val="115"/>
                <c:pt idx="0">
                  <c:v>81.151411436409958</c:v>
                </c:pt>
                <c:pt idx="1">
                  <c:v>36.412916688509505</c:v>
                </c:pt>
                <c:pt idx="2">
                  <c:v>55.320082593357455</c:v>
                </c:pt>
                <c:pt idx="3">
                  <c:v>42.049992210856551</c:v>
                </c:pt>
                <c:pt idx="4">
                  <c:v>42.049801022186188</c:v>
                </c:pt>
                <c:pt idx="5">
                  <c:v>20.600407725958565</c:v>
                </c:pt>
                <c:pt idx="6">
                  <c:v>49.811986265446443</c:v>
                </c:pt>
                <c:pt idx="7">
                  <c:v>23.859263641236147</c:v>
                </c:pt>
                <c:pt idx="8">
                  <c:v>206.40673223651368</c:v>
                </c:pt>
                <c:pt idx="9">
                  <c:v>122.97900704021731</c:v>
                </c:pt>
                <c:pt idx="10">
                  <c:v>58.084082330528418</c:v>
                </c:pt>
                <c:pt idx="11">
                  <c:v>92.714152740201243</c:v>
                </c:pt>
                <c:pt idx="12">
                  <c:v>18.486970319373992</c:v>
                </c:pt>
                <c:pt idx="13">
                  <c:v>89.2129997358835</c:v>
                </c:pt>
                <c:pt idx="14">
                  <c:v>66.704801546132558</c:v>
                </c:pt>
                <c:pt idx="15">
                  <c:v>84.098319353386003</c:v>
                </c:pt>
                <c:pt idx="16">
                  <c:v>39.760075978885943</c:v>
                </c:pt>
                <c:pt idx="17">
                  <c:v>32.81755254433957</c:v>
                </c:pt>
                <c:pt idx="18">
                  <c:v>26.667427290512254</c:v>
                </c:pt>
                <c:pt idx="19">
                  <c:v>31.556070779559043</c:v>
                </c:pt>
                <c:pt idx="20">
                  <c:v>21.893731004854228</c:v>
                </c:pt>
                <c:pt idx="21">
                  <c:v>30.15629642935399</c:v>
                </c:pt>
                <c:pt idx="22">
                  <c:v>37.612640766430722</c:v>
                </c:pt>
                <c:pt idx="23">
                  <c:v>48.681531881179261</c:v>
                </c:pt>
                <c:pt idx="24">
                  <c:v>35.203593813652184</c:v>
                </c:pt>
                <c:pt idx="25">
                  <c:v>27.723961531720061</c:v>
                </c:pt>
                <c:pt idx="26">
                  <c:v>37.313762627205001</c:v>
                </c:pt>
                <c:pt idx="27">
                  <c:v>41.978172392286581</c:v>
                </c:pt>
                <c:pt idx="28">
                  <c:v>39.095899841939456</c:v>
                </c:pt>
                <c:pt idx="29">
                  <c:v>36.471731283850872</c:v>
                </c:pt>
                <c:pt idx="30">
                  <c:v>33.342197188630337</c:v>
                </c:pt>
                <c:pt idx="31">
                  <c:v>47.983161302907888</c:v>
                </c:pt>
                <c:pt idx="32">
                  <c:v>40.166162198717117</c:v>
                </c:pt>
                <c:pt idx="33">
                  <c:v>29.704714772459578</c:v>
                </c:pt>
                <c:pt idx="34">
                  <c:v>39.281201091640924</c:v>
                </c:pt>
                <c:pt idx="35">
                  <c:v>37.093721378874505</c:v>
                </c:pt>
                <c:pt idx="36">
                  <c:v>41.463077456844779</c:v>
                </c:pt>
                <c:pt idx="37">
                  <c:v>44.670213159479921</c:v>
                </c:pt>
                <c:pt idx="38">
                  <c:v>41.12312483601351</c:v>
                </c:pt>
                <c:pt idx="39">
                  <c:v>73.028263573271417</c:v>
                </c:pt>
                <c:pt idx="40">
                  <c:v>27.520088726340614</c:v>
                </c:pt>
                <c:pt idx="41">
                  <c:v>36.620804991762668</c:v>
                </c:pt>
                <c:pt idx="42">
                  <c:v>45.24081521046007</c:v>
                </c:pt>
                <c:pt idx="43">
                  <c:v>37.195858727454677</c:v>
                </c:pt>
                <c:pt idx="44">
                  <c:v>29.763076847428263</c:v>
                </c:pt>
                <c:pt idx="45">
                  <c:v>95.868884710227334</c:v>
                </c:pt>
                <c:pt idx="46">
                  <c:v>102.92618061946106</c:v>
                </c:pt>
                <c:pt idx="47">
                  <c:v>25.967861233997056</c:v>
                </c:pt>
                <c:pt idx="48">
                  <c:v>25.661122431730373</c:v>
                </c:pt>
                <c:pt idx="49">
                  <c:v>29.044856846894771</c:v>
                </c:pt>
                <c:pt idx="50">
                  <c:v>28.886447745823492</c:v>
                </c:pt>
                <c:pt idx="51">
                  <c:v>26.901600667308653</c:v>
                </c:pt>
                <c:pt idx="52">
                  <c:v>26.118146898477679</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62.948677759905266</c:v>
                </c:pt>
                <c:pt idx="78">
                  <c:v>31.684292581239315</c:v>
                </c:pt>
                <c:pt idx="79">
                  <c:v>29.794748447358181</c:v>
                </c:pt>
                <c:pt idx="80">
                  <c:v>26.160207584380345</c:v>
                </c:pt>
                <c:pt idx="81">
                  <c:v>31.637721388779369</c:v>
                </c:pt>
                <c:pt idx="82">
                  <c:v>36.221325560556274</c:v>
                </c:pt>
                <c:pt idx="83">
                  <c:v>23.353836898110945</c:v>
                </c:pt>
                <c:pt idx="84">
                  <c:v>39.78594435905017</c:v>
                </c:pt>
                <c:pt idx="85">
                  <c:v>20.637937576685623</c:v>
                </c:pt>
                <c:pt idx="86">
                  <c:v>27.757638682827739</c:v>
                </c:pt>
                <c:pt idx="87">
                  <c:v>42.457272475377586</c:v>
                </c:pt>
                <c:pt idx="88">
                  <c:v>40.785361212286681</c:v>
                </c:pt>
                <c:pt idx="89">
                  <c:v>63.544726258994331</c:v>
                </c:pt>
                <c:pt idx="90">
                  <c:v>73.713041237778455</c:v>
                </c:pt>
                <c:pt idx="91">
                  <c:v>74.460758114329124</c:v>
                </c:pt>
                <c:pt idx="92">
                  <c:v>81.341561975571011</c:v>
                </c:pt>
                <c:pt idx="93">
                  <c:v>33.023889652605639</c:v>
                </c:pt>
                <c:pt idx="94">
                  <c:v>30.994006810437412</c:v>
                </c:pt>
                <c:pt idx="95">
                  <c:v>34.663952354372711</c:v>
                </c:pt>
                <c:pt idx="96">
                  <c:v>25.962776613424861</c:v>
                </c:pt>
                <c:pt idx="97">
                  <c:v>26.251925265667872</c:v>
                </c:pt>
                <c:pt idx="98">
                  <c:v>29.80649924867085</c:v>
                </c:pt>
                <c:pt idx="99">
                  <c:v>38.59468245747901</c:v>
                </c:pt>
                <c:pt idx="100">
                  <c:v>31.024365811168309</c:v>
                </c:pt>
                <c:pt idx="101">
                  <c:v>37.418784640171374</c:v>
                </c:pt>
                <c:pt idx="102">
                  <c:v>39.101591438907825</c:v>
                </c:pt>
                <c:pt idx="103">
                  <c:v>63.831601675289036</c:v>
                </c:pt>
                <c:pt idx="104">
                  <c:v>33.525271187627766</c:v>
                </c:pt>
                <c:pt idx="105">
                  <c:v>56.191136000098055</c:v>
                </c:pt>
                <c:pt idx="106">
                  <c:v>74.633748147033785</c:v>
                </c:pt>
                <c:pt idx="107">
                  <c:v>64.308837930050302</c:v>
                </c:pt>
                <c:pt idx="108">
                  <c:v>60.178603149282225</c:v>
                </c:pt>
                <c:pt idx="109">
                  <c:v>65.438438436653541</c:v>
                </c:pt>
                <c:pt idx="110">
                  <c:v>48.984102080708574</c:v>
                </c:pt>
                <c:pt idx="111">
                  <c:v>50.532809030736068</c:v>
                </c:pt>
                <c:pt idx="112">
                  <c:v>50.12800159573689</c:v>
                </c:pt>
              </c:numCache>
            </c:numRef>
          </c:yVal>
          <c:bubbleSize>
            <c:numRef>
              <c:f>'PV+Battery Hybrid PPA Price'!$R$26:$R$140</c:f>
              <c:numCache>
                <c:formatCode>#,##0</c:formatCode>
                <c:ptCount val="115"/>
                <c:pt idx="0">
                  <c:v>2</c:v>
                </c:pt>
                <c:pt idx="1">
                  <c:v>1.2</c:v>
                </c:pt>
                <c:pt idx="2">
                  <c:v>4</c:v>
                </c:pt>
                <c:pt idx="3">
                  <c:v>4</c:v>
                </c:pt>
                <c:pt idx="4">
                  <c:v>3</c:v>
                </c:pt>
                <c:pt idx="5">
                  <c:v>0.76190476190476186</c:v>
                </c:pt>
                <c:pt idx="6">
                  <c:v>4</c:v>
                </c:pt>
                <c:pt idx="7">
                  <c:v>4</c:v>
                </c:pt>
                <c:pt idx="8">
                  <c:v>3.68</c:v>
                </c:pt>
                <c:pt idx="9">
                  <c:v>3.68</c:v>
                </c:pt>
                <c:pt idx="10">
                  <c:v>1.44</c:v>
                </c:pt>
                <c:pt idx="11">
                  <c:v>1.8461538461538463</c:v>
                </c:pt>
                <c:pt idx="12">
                  <c:v>2.290909090909091</c:v>
                </c:pt>
                <c:pt idx="13">
                  <c:v>3.68</c:v>
                </c:pt>
                <c:pt idx="14">
                  <c:v>1.9555555555555555</c:v>
                </c:pt>
                <c:pt idx="15">
                  <c:v>3.68</c:v>
                </c:pt>
                <c:pt idx="16">
                  <c:v>2.7586206896551726</c:v>
                </c:pt>
                <c:pt idx="17">
                  <c:v>1.25</c:v>
                </c:pt>
                <c:pt idx="18">
                  <c:v>1.2</c:v>
                </c:pt>
                <c:pt idx="19">
                  <c:v>3</c:v>
                </c:pt>
                <c:pt idx="20">
                  <c:v>0.4</c:v>
                </c:pt>
                <c:pt idx="21">
                  <c:v>1</c:v>
                </c:pt>
                <c:pt idx="22">
                  <c:v>2</c:v>
                </c:pt>
                <c:pt idx="23">
                  <c:v>3.008</c:v>
                </c:pt>
                <c:pt idx="24">
                  <c:v>2</c:v>
                </c:pt>
                <c:pt idx="25">
                  <c:v>0.5</c:v>
                </c:pt>
                <c:pt idx="26">
                  <c:v>2.1818181818181817</c:v>
                </c:pt>
                <c:pt idx="27">
                  <c:v>2.2660944206008584</c:v>
                </c:pt>
                <c:pt idx="28">
                  <c:v>2</c:v>
                </c:pt>
                <c:pt idx="29">
                  <c:v>3.1746031746031744</c:v>
                </c:pt>
                <c:pt idx="30">
                  <c:v>1.5384615384615385</c:v>
                </c:pt>
                <c:pt idx="31">
                  <c:v>3.3333333333333335</c:v>
                </c:pt>
                <c:pt idx="32">
                  <c:v>4</c:v>
                </c:pt>
                <c:pt idx="33">
                  <c:v>1</c:v>
                </c:pt>
                <c:pt idx="34">
                  <c:v>3.1111111111111112</c:v>
                </c:pt>
                <c:pt idx="35">
                  <c:v>1.7777777777777777</c:v>
                </c:pt>
                <c:pt idx="36">
                  <c:v>3.3333333333333335</c:v>
                </c:pt>
                <c:pt idx="37">
                  <c:v>3.0374331550802141</c:v>
                </c:pt>
                <c:pt idx="38">
                  <c:v>2</c:v>
                </c:pt>
                <c:pt idx="39">
                  <c:v>2</c:v>
                </c:pt>
                <c:pt idx="40">
                  <c:v>1</c:v>
                </c:pt>
                <c:pt idx="41">
                  <c:v>2.0307692307692307</c:v>
                </c:pt>
                <c:pt idx="42">
                  <c:v>1.8285714285714285</c:v>
                </c:pt>
                <c:pt idx="43">
                  <c:v>2</c:v>
                </c:pt>
                <c:pt idx="44">
                  <c:v>1</c:v>
                </c:pt>
                <c:pt idx="45">
                  <c:v>2</c:v>
                </c:pt>
                <c:pt idx="46">
                  <c:v>3.5856573705179282</c:v>
                </c:pt>
                <c:pt idx="47">
                  <c:v>1.5384615384615385</c:v>
                </c:pt>
                <c:pt idx="48">
                  <c:v>1.6129032258064515</c:v>
                </c:pt>
                <c:pt idx="49">
                  <c:v>9.0909090909090912E-2</c:v>
                </c:pt>
                <c:pt idx="50">
                  <c:v>0.48</c:v>
                </c:pt>
                <c:pt idx="51">
                  <c:v>0.37558685446009388</c:v>
                </c:pt>
                <c:pt idx="52">
                  <c:v>0.40920716112531969</c:v>
                </c:pt>
                <c:pt idx="53">
                  <c:v>4</c:v>
                </c:pt>
                <c:pt idx="54">
                  <c:v>5</c:v>
                </c:pt>
                <c:pt idx="55">
                  <c:v>5</c:v>
                </c:pt>
                <c:pt idx="56">
                  <c:v>4</c:v>
                </c:pt>
                <c:pt idx="57">
                  <c:v>4</c:v>
                </c:pt>
                <c:pt idx="58">
                  <c:v>4</c:v>
                </c:pt>
                <c:pt idx="59">
                  <c:v>4</c:v>
                </c:pt>
                <c:pt idx="60">
                  <c:v>4</c:v>
                </c:pt>
                <c:pt idx="61">
                  <c:v>4</c:v>
                </c:pt>
                <c:pt idx="62">
                  <c:v>4</c:v>
                </c:pt>
                <c:pt idx="63">
                  <c:v>4</c:v>
                </c:pt>
                <c:pt idx="64">
                  <c:v>4</c:v>
                </c:pt>
                <c:pt idx="65">
                  <c:v>4</c:v>
                </c:pt>
                <c:pt idx="66">
                  <c:v>4</c:v>
                </c:pt>
                <c:pt idx="67">
                  <c:v>4</c:v>
                </c:pt>
                <c:pt idx="68">
                  <c:v>4</c:v>
                </c:pt>
                <c:pt idx="69">
                  <c:v>5</c:v>
                </c:pt>
                <c:pt idx="70">
                  <c:v>8</c:v>
                </c:pt>
                <c:pt idx="71">
                  <c:v>4</c:v>
                </c:pt>
                <c:pt idx="72">
                  <c:v>4</c:v>
                </c:pt>
                <c:pt idx="73">
                  <c:v>4</c:v>
                </c:pt>
                <c:pt idx="74">
                  <c:v>2</c:v>
                </c:pt>
                <c:pt idx="75">
                  <c:v>4</c:v>
                </c:pt>
                <c:pt idx="76">
                  <c:v>4</c:v>
                </c:pt>
                <c:pt idx="77">
                  <c:v>4</c:v>
                </c:pt>
                <c:pt idx="78">
                  <c:v>1.6</c:v>
                </c:pt>
                <c:pt idx="79">
                  <c:v>2</c:v>
                </c:pt>
                <c:pt idx="80">
                  <c:v>2</c:v>
                </c:pt>
                <c:pt idx="81">
                  <c:v>1.2</c:v>
                </c:pt>
                <c:pt idx="82">
                  <c:v>2</c:v>
                </c:pt>
                <c:pt idx="83">
                  <c:v>1.0526315789473684</c:v>
                </c:pt>
                <c:pt idx="84">
                  <c:v>2.1052631578947367</c:v>
                </c:pt>
                <c:pt idx="85">
                  <c:v>1.0666666666666667</c:v>
                </c:pt>
                <c:pt idx="86">
                  <c:v>2</c:v>
                </c:pt>
                <c:pt idx="87">
                  <c:v>2</c:v>
                </c:pt>
                <c:pt idx="88">
                  <c:v>1.4285714285714286</c:v>
                </c:pt>
                <c:pt idx="89">
                  <c:v>4</c:v>
                </c:pt>
                <c:pt idx="90">
                  <c:v>4</c:v>
                </c:pt>
                <c:pt idx="91">
                  <c:v>3.0222222222222221</c:v>
                </c:pt>
                <c:pt idx="92">
                  <c:v>4</c:v>
                </c:pt>
                <c:pt idx="93">
                  <c:v>0.99009900990099009</c:v>
                </c:pt>
                <c:pt idx="94">
                  <c:v>1</c:v>
                </c:pt>
                <c:pt idx="95">
                  <c:v>1</c:v>
                </c:pt>
                <c:pt idx="96">
                  <c:v>1.875</c:v>
                </c:pt>
                <c:pt idx="97">
                  <c:v>1.8</c:v>
                </c:pt>
                <c:pt idx="98">
                  <c:v>2.0521739130434784</c:v>
                </c:pt>
                <c:pt idx="99">
                  <c:v>3.6</c:v>
                </c:pt>
                <c:pt idx="100">
                  <c:v>1.8144845925230721</c:v>
                </c:pt>
                <c:pt idx="101">
                  <c:v>3.2</c:v>
                </c:pt>
                <c:pt idx="102">
                  <c:v>3.2</c:v>
                </c:pt>
                <c:pt idx="103">
                  <c:v>3.5333333333333332</c:v>
                </c:pt>
                <c:pt idx="104">
                  <c:v>2.08</c:v>
                </c:pt>
                <c:pt idx="105">
                  <c:v>1.9692307692307693</c:v>
                </c:pt>
                <c:pt idx="106">
                  <c:v>4</c:v>
                </c:pt>
                <c:pt idx="107">
                  <c:v>2.08</c:v>
                </c:pt>
                <c:pt idx="108">
                  <c:v>4</c:v>
                </c:pt>
                <c:pt idx="109">
                  <c:v>4</c:v>
                </c:pt>
                <c:pt idx="110">
                  <c:v>0.21276595744680851</c:v>
                </c:pt>
                <c:pt idx="111">
                  <c:v>0.16806722689075632</c:v>
                </c:pt>
                <c:pt idx="112">
                  <c:v>2.4</c:v>
                </c:pt>
              </c:numCache>
            </c:numRef>
          </c:bubbleSize>
          <c:bubble3D val="1"/>
          <c:extLst>
            <c:ext xmlns:c16="http://schemas.microsoft.com/office/drawing/2014/chart" uri="{C3380CC4-5D6E-409C-BE32-E72D297353CC}">
              <c16:uniqueId val="{00000001-FD11-4FB6-8FB7-9A42626AEA2C}"/>
            </c:ext>
          </c:extLst>
        </c:ser>
        <c:ser>
          <c:idx val="1"/>
          <c:order val="1"/>
          <c:spPr>
            <a:noFill/>
            <a:ln w="12700">
              <a:solidFill>
                <a:schemeClr val="accent6"/>
              </a:solidFill>
            </a:ln>
            <a:effectLst/>
          </c:spPr>
          <c:invertIfNegative val="0"/>
          <c:trendline>
            <c:spPr>
              <a:ln w="19050" cap="rnd">
                <a:solidFill>
                  <a:schemeClr val="accent6"/>
                </a:solidFill>
                <a:prstDash val="sysDot"/>
              </a:ln>
              <a:effectLst/>
            </c:spPr>
            <c:trendlineType val="linear"/>
            <c:dispRSqr val="0"/>
            <c:dispEq val="0"/>
          </c:trendline>
          <c:xVal>
            <c:numRef>
              <c:f>'PV+Battery Hybrid PPA Price'!$C$26:$C$140</c:f>
              <c:numCache>
                <c:formatCode>m/d/yyyy</c:formatCode>
                <c:ptCount val="115"/>
                <c:pt idx="0">
                  <c:v>42839</c:v>
                </c:pt>
                <c:pt idx="1">
                  <c:v>42877</c:v>
                </c:pt>
                <c:pt idx="2">
                  <c:v>44564</c:v>
                </c:pt>
                <c:pt idx="3">
                  <c:v>43783</c:v>
                </c:pt>
                <c:pt idx="4">
                  <c:v>43783</c:v>
                </c:pt>
                <c:pt idx="5">
                  <c:v>43872</c:v>
                </c:pt>
                <c:pt idx="6">
                  <c:v>44487</c:v>
                </c:pt>
                <c:pt idx="7">
                  <c:v>44679</c:v>
                </c:pt>
                <c:pt idx="8">
                  <c:v>#N/A</c:v>
                </c:pt>
                <c:pt idx="9">
                  <c:v>#N/A</c:v>
                </c:pt>
                <c:pt idx="10">
                  <c:v>#N/A</c:v>
                </c:pt>
                <c:pt idx="11">
                  <c:v>#N/A</c:v>
                </c:pt>
                <c:pt idx="12">
                  <c:v>#N/A</c:v>
                </c:pt>
                <c:pt idx="13">
                  <c:v>#N/A</c:v>
                </c:pt>
                <c:pt idx="14">
                  <c:v>#N/A</c:v>
                </c:pt>
                <c:pt idx="15">
                  <c:v>#N/A</c:v>
                </c:pt>
                <c:pt idx="16">
                  <c:v>43035</c:v>
                </c:pt>
                <c:pt idx="17">
                  <c:v>43398</c:v>
                </c:pt>
                <c:pt idx="18">
                  <c:v>43637</c:v>
                </c:pt>
                <c:pt idx="19">
                  <c:v>43647</c:v>
                </c:pt>
                <c:pt idx="20">
                  <c:v>43683</c:v>
                </c:pt>
                <c:pt idx="21">
                  <c:v>43795</c:v>
                </c:pt>
                <c:pt idx="22">
                  <c:v>43804</c:v>
                </c:pt>
                <c:pt idx="23">
                  <c:v>#N/A</c:v>
                </c:pt>
                <c:pt idx="24">
                  <c:v>43875</c:v>
                </c:pt>
                <c:pt idx="25">
                  <c:v>43929</c:v>
                </c:pt>
                <c:pt idx="26">
                  <c:v>44099</c:v>
                </c:pt>
                <c:pt idx="27">
                  <c:v>44106</c:v>
                </c:pt>
                <c:pt idx="28">
                  <c:v>44106</c:v>
                </c:pt>
                <c:pt idx="29">
                  <c:v>44137</c:v>
                </c:pt>
                <c:pt idx="30">
                  <c:v>44140</c:v>
                </c:pt>
                <c:pt idx="31">
                  <c:v>44217</c:v>
                </c:pt>
                <c:pt idx="32">
                  <c:v>44250</c:v>
                </c:pt>
                <c:pt idx="33">
                  <c:v>44328</c:v>
                </c:pt>
                <c:pt idx="34">
                  <c:v>44348</c:v>
                </c:pt>
                <c:pt idx="35">
                  <c:v>44351</c:v>
                </c:pt>
                <c:pt idx="36">
                  <c:v>44351</c:v>
                </c:pt>
                <c:pt idx="37">
                  <c:v>44351</c:v>
                </c:pt>
                <c:pt idx="38">
                  <c:v>44364</c:v>
                </c:pt>
                <c:pt idx="39">
                  <c:v>44442</c:v>
                </c:pt>
                <c:pt idx="40">
                  <c:v>44468</c:v>
                </c:pt>
                <c:pt idx="41">
                  <c:v>44566</c:v>
                </c:pt>
                <c:pt idx="42">
                  <c:v>44582</c:v>
                </c:pt>
                <c:pt idx="43">
                  <c:v>44833</c:v>
                </c:pt>
                <c:pt idx="44">
                  <c:v>44862</c:v>
                </c:pt>
                <c:pt idx="45">
                  <c:v>44918</c:v>
                </c:pt>
                <c:pt idx="46">
                  <c:v>45682</c:v>
                </c:pt>
                <c:pt idx="47">
                  <c:v>43501</c:v>
                </c:pt>
                <c:pt idx="48">
                  <c:v>43501</c:v>
                </c:pt>
                <c:pt idx="49">
                  <c:v>43510</c:v>
                </c:pt>
                <c:pt idx="50">
                  <c:v>43952</c:v>
                </c:pt>
                <c:pt idx="51">
                  <c:v>43739</c:v>
                </c:pt>
                <c:pt idx="52">
                  <c:v>43739</c:v>
                </c:pt>
                <c:pt idx="53">
                  <c:v>42256</c:v>
                </c:pt>
                <c:pt idx="54">
                  <c:v>42734</c:v>
                </c:pt>
                <c:pt idx="55">
                  <c:v>43007</c:v>
                </c:pt>
                <c:pt idx="56">
                  <c:v>43461</c:v>
                </c:pt>
                <c:pt idx="57">
                  <c:v>43461</c:v>
                </c:pt>
                <c:pt idx="58">
                  <c:v>43461</c:v>
                </c:pt>
                <c:pt idx="59">
                  <c:v>43462</c:v>
                </c:pt>
                <c:pt idx="60">
                  <c:v>43462</c:v>
                </c:pt>
                <c:pt idx="61">
                  <c:v>43463</c:v>
                </c:pt>
                <c:pt idx="62">
                  <c:v>43463</c:v>
                </c:pt>
                <c:pt idx="63">
                  <c:v>43524</c:v>
                </c:pt>
                <c:pt idx="64">
                  <c:v>44075</c:v>
                </c:pt>
                <c:pt idx="65">
                  <c:v>44075</c:v>
                </c:pt>
                <c:pt idx="66">
                  <c:v>44075</c:v>
                </c:pt>
                <c:pt idx="67">
                  <c:v>44075</c:v>
                </c:pt>
                <c:pt idx="68">
                  <c:v>44075</c:v>
                </c:pt>
                <c:pt idx="69">
                  <c:v>44075</c:v>
                </c:pt>
                <c:pt idx="70">
                  <c:v>44075</c:v>
                </c:pt>
                <c:pt idx="71">
                  <c:v>44124</c:v>
                </c:pt>
                <c:pt idx="72">
                  <c:v>44166</c:v>
                </c:pt>
                <c:pt idx="73">
                  <c:v>44188</c:v>
                </c:pt>
                <c:pt idx="74">
                  <c:v>44195</c:v>
                </c:pt>
                <c:pt idx="75">
                  <c:v>45653</c:v>
                </c:pt>
                <c:pt idx="76">
                  <c:v>45653</c:v>
                </c:pt>
                <c:pt idx="77">
                  <c:v>#N/A</c:v>
                </c:pt>
                <c:pt idx="78">
                  <c:v>43640</c:v>
                </c:pt>
                <c:pt idx="79">
                  <c:v>43643</c:v>
                </c:pt>
                <c:pt idx="80">
                  <c:v>43755</c:v>
                </c:pt>
                <c:pt idx="81">
                  <c:v>44097</c:v>
                </c:pt>
                <c:pt idx="82">
                  <c:v>44099</c:v>
                </c:pt>
                <c:pt idx="83">
                  <c:v>44228</c:v>
                </c:pt>
                <c:pt idx="84">
                  <c:v>#N/A</c:v>
                </c:pt>
                <c:pt idx="85">
                  <c:v>44287</c:v>
                </c:pt>
                <c:pt idx="86">
                  <c:v>44287</c:v>
                </c:pt>
                <c:pt idx="87">
                  <c:v>44694</c:v>
                </c:pt>
                <c:pt idx="88">
                  <c:v>45128</c:v>
                </c:pt>
                <c:pt idx="89">
                  <c:v>45223</c:v>
                </c:pt>
                <c:pt idx="90">
                  <c:v>45821</c:v>
                </c:pt>
                <c:pt idx="91">
                  <c:v>45821</c:v>
                </c:pt>
                <c:pt idx="92">
                  <c:v>45821</c:v>
                </c:pt>
                <c:pt idx="93">
                  <c:v>43250</c:v>
                </c:pt>
                <c:pt idx="94">
                  <c:v>43250</c:v>
                </c:pt>
                <c:pt idx="95">
                  <c:v>43250</c:v>
                </c:pt>
                <c:pt idx="96">
                  <c:v>43551</c:v>
                </c:pt>
                <c:pt idx="97">
                  <c:v>43640</c:v>
                </c:pt>
                <c:pt idx="98">
                  <c:v>43640</c:v>
                </c:pt>
                <c:pt idx="99">
                  <c:v>43915</c:v>
                </c:pt>
                <c:pt idx="100">
                  <c:v>43929</c:v>
                </c:pt>
                <c:pt idx="101">
                  <c:v>44348</c:v>
                </c:pt>
                <c:pt idx="102">
                  <c:v>44348</c:v>
                </c:pt>
                <c:pt idx="103">
                  <c:v>44669</c:v>
                </c:pt>
                <c:pt idx="104">
                  <c:v>44854</c:v>
                </c:pt>
                <c:pt idx="105">
                  <c:v>44950</c:v>
                </c:pt>
                <c:pt idx="106">
                  <c:v>45322</c:v>
                </c:pt>
                <c:pt idx="107">
                  <c:v>45337</c:v>
                </c:pt>
                <c:pt idx="108">
                  <c:v>45415</c:v>
                </c:pt>
                <c:pt idx="109">
                  <c:v>45415</c:v>
                </c:pt>
                <c:pt idx="110">
                  <c:v>44211</c:v>
                </c:pt>
                <c:pt idx="111">
                  <c:v>44211</c:v>
                </c:pt>
                <c:pt idx="112">
                  <c:v>43507</c:v>
                </c:pt>
              </c:numCache>
            </c:numRef>
          </c:xVal>
          <c:yVal>
            <c:numRef>
              <c:f>'PV+Battery Hybrid PPA Price'!$A$26:$A$140</c:f>
              <c:numCache>
                <c:formatCode>0.0</c:formatCode>
                <c:ptCount val="115"/>
                <c:pt idx="0">
                  <c:v>#N/A</c:v>
                </c:pt>
                <c:pt idx="1">
                  <c:v>#N/A</c:v>
                </c:pt>
                <c:pt idx="2">
                  <c:v>#N/A</c:v>
                </c:pt>
                <c:pt idx="3">
                  <c:v>#N/A</c:v>
                </c:pt>
                <c:pt idx="4">
                  <c:v>#N/A</c:v>
                </c:pt>
                <c:pt idx="5">
                  <c:v>#N/A</c:v>
                </c:pt>
                <c:pt idx="6">
                  <c:v>#N/A</c:v>
                </c:pt>
                <c:pt idx="7">
                  <c:v>#N/A</c:v>
                </c:pt>
                <c:pt idx="8">
                  <c:v>#N/A</c:v>
                </c:pt>
                <c:pt idx="9">
                  <c:v>#N/A</c:v>
                </c:pt>
                <c:pt idx="10">
                  <c:v>#N/A</c:v>
                </c:pt>
                <c:pt idx="11">
                  <c:v>#N/A</c:v>
                </c:pt>
                <c:pt idx="12">
                  <c:v>#N/A</c:v>
                </c:pt>
                <c:pt idx="13">
                  <c:v>#N/A</c:v>
                </c:pt>
                <c:pt idx="14">
                  <c:v>#N/A</c:v>
                </c:pt>
                <c:pt idx="15">
                  <c:v>#N/A</c:v>
                </c:pt>
                <c:pt idx="16">
                  <c:v>#N/A</c:v>
                </c:pt>
                <c:pt idx="17">
                  <c:v>#N/A</c:v>
                </c:pt>
                <c:pt idx="18">
                  <c:v>#N/A</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137.70268426507559</c:v>
                </c:pt>
                <c:pt idx="54">
                  <c:v>100.19283642372815</c:v>
                </c:pt>
                <c:pt idx="55">
                  <c:v>95.579785406291677</c:v>
                </c:pt>
                <c:pt idx="56">
                  <c:v>86.195875368749483</c:v>
                </c:pt>
                <c:pt idx="57">
                  <c:v>73.01903412990346</c:v>
                </c:pt>
                <c:pt idx="58">
                  <c:v>97.620272570925465</c:v>
                </c:pt>
                <c:pt idx="59">
                  <c:v>66.382003438226533</c:v>
                </c:pt>
                <c:pt idx="60">
                  <c:v>64.993822675676981</c:v>
                </c:pt>
                <c:pt idx="61">
                  <c:v>76.867644740998941</c:v>
                </c:pt>
                <c:pt idx="62">
                  <c:v>83.639177288042021</c:v>
                </c:pt>
                <c:pt idx="63">
                  <c:v>88.00490124422457</c:v>
                </c:pt>
                <c:pt idx="64">
                  <c:v>71.292749485829972</c:v>
                </c:pt>
                <c:pt idx="65">
                  <c:v>73.304054290473502</c:v>
                </c:pt>
                <c:pt idx="66">
                  <c:v>108.60017607954637</c:v>
                </c:pt>
                <c:pt idx="67">
                  <c:v>89.116756519475416</c:v>
                </c:pt>
                <c:pt idx="68">
                  <c:v>77.321886553972845</c:v>
                </c:pt>
                <c:pt idx="69">
                  <c:v>103.87860680681919</c:v>
                </c:pt>
                <c:pt idx="70">
                  <c:v>103.37392301643979</c:v>
                </c:pt>
                <c:pt idx="71">
                  <c:v>73.049929133873533</c:v>
                </c:pt>
                <c:pt idx="72">
                  <c:v>103.04315954063297</c:v>
                </c:pt>
                <c:pt idx="73">
                  <c:v>66.390394159264162</c:v>
                </c:pt>
                <c:pt idx="74">
                  <c:v>64.537192928658641</c:v>
                </c:pt>
                <c:pt idx="75">
                  <c:v>96.453309692318882</c:v>
                </c:pt>
                <c:pt idx="76">
                  <c:v>91.825864549658903</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numCache>
            </c:numRef>
          </c:yVal>
          <c:bubbleSize>
            <c:numRef>
              <c:f>'PV+Battery Hybrid PPA Price'!$R$26:$R$140</c:f>
              <c:numCache>
                <c:formatCode>#,##0</c:formatCode>
                <c:ptCount val="115"/>
                <c:pt idx="0">
                  <c:v>2</c:v>
                </c:pt>
                <c:pt idx="1">
                  <c:v>1.2</c:v>
                </c:pt>
                <c:pt idx="2">
                  <c:v>4</c:v>
                </c:pt>
                <c:pt idx="3">
                  <c:v>4</c:v>
                </c:pt>
                <c:pt idx="4">
                  <c:v>3</c:v>
                </c:pt>
                <c:pt idx="5">
                  <c:v>0.76190476190476186</c:v>
                </c:pt>
                <c:pt idx="6">
                  <c:v>4</c:v>
                </c:pt>
                <c:pt idx="7">
                  <c:v>4</c:v>
                </c:pt>
                <c:pt idx="8">
                  <c:v>3.68</c:v>
                </c:pt>
                <c:pt idx="9">
                  <c:v>3.68</c:v>
                </c:pt>
                <c:pt idx="10">
                  <c:v>1.44</c:v>
                </c:pt>
                <c:pt idx="11">
                  <c:v>1.8461538461538463</c:v>
                </c:pt>
                <c:pt idx="12">
                  <c:v>2.290909090909091</c:v>
                </c:pt>
                <c:pt idx="13">
                  <c:v>3.68</c:v>
                </c:pt>
                <c:pt idx="14">
                  <c:v>1.9555555555555555</c:v>
                </c:pt>
                <c:pt idx="15">
                  <c:v>3.68</c:v>
                </c:pt>
                <c:pt idx="16">
                  <c:v>2.7586206896551726</c:v>
                </c:pt>
                <c:pt idx="17">
                  <c:v>1.25</c:v>
                </c:pt>
                <c:pt idx="18">
                  <c:v>1.2</c:v>
                </c:pt>
                <c:pt idx="19">
                  <c:v>3</c:v>
                </c:pt>
                <c:pt idx="20">
                  <c:v>0.4</c:v>
                </c:pt>
                <c:pt idx="21">
                  <c:v>1</c:v>
                </c:pt>
                <c:pt idx="22">
                  <c:v>2</c:v>
                </c:pt>
                <c:pt idx="23">
                  <c:v>3.008</c:v>
                </c:pt>
                <c:pt idx="24">
                  <c:v>2</c:v>
                </c:pt>
                <c:pt idx="25">
                  <c:v>0.5</c:v>
                </c:pt>
                <c:pt idx="26">
                  <c:v>2.1818181818181817</c:v>
                </c:pt>
                <c:pt idx="27">
                  <c:v>2.2660944206008584</c:v>
                </c:pt>
                <c:pt idx="28">
                  <c:v>2</c:v>
                </c:pt>
                <c:pt idx="29">
                  <c:v>3.1746031746031744</c:v>
                </c:pt>
                <c:pt idx="30">
                  <c:v>1.5384615384615385</c:v>
                </c:pt>
                <c:pt idx="31">
                  <c:v>3.3333333333333335</c:v>
                </c:pt>
                <c:pt idx="32">
                  <c:v>4</c:v>
                </c:pt>
                <c:pt idx="33">
                  <c:v>1</c:v>
                </c:pt>
                <c:pt idx="34">
                  <c:v>3.1111111111111112</c:v>
                </c:pt>
                <c:pt idx="35">
                  <c:v>1.7777777777777777</c:v>
                </c:pt>
                <c:pt idx="36">
                  <c:v>3.3333333333333335</c:v>
                </c:pt>
                <c:pt idx="37">
                  <c:v>3.0374331550802141</c:v>
                </c:pt>
                <c:pt idx="38">
                  <c:v>2</c:v>
                </c:pt>
                <c:pt idx="39">
                  <c:v>2</c:v>
                </c:pt>
                <c:pt idx="40">
                  <c:v>1</c:v>
                </c:pt>
                <c:pt idx="41">
                  <c:v>2.0307692307692307</c:v>
                </c:pt>
                <c:pt idx="42">
                  <c:v>1.8285714285714285</c:v>
                </c:pt>
                <c:pt idx="43">
                  <c:v>2</c:v>
                </c:pt>
                <c:pt idx="44">
                  <c:v>1</c:v>
                </c:pt>
                <c:pt idx="45">
                  <c:v>2</c:v>
                </c:pt>
                <c:pt idx="46">
                  <c:v>3.5856573705179282</c:v>
                </c:pt>
                <c:pt idx="47">
                  <c:v>1.5384615384615385</c:v>
                </c:pt>
                <c:pt idx="48">
                  <c:v>1.6129032258064515</c:v>
                </c:pt>
                <c:pt idx="49">
                  <c:v>9.0909090909090912E-2</c:v>
                </c:pt>
                <c:pt idx="50">
                  <c:v>0.48</c:v>
                </c:pt>
                <c:pt idx="51">
                  <c:v>0.37558685446009388</c:v>
                </c:pt>
                <c:pt idx="52">
                  <c:v>0.40920716112531969</c:v>
                </c:pt>
                <c:pt idx="53">
                  <c:v>4</c:v>
                </c:pt>
                <c:pt idx="54">
                  <c:v>5</c:v>
                </c:pt>
                <c:pt idx="55">
                  <c:v>5</c:v>
                </c:pt>
                <c:pt idx="56">
                  <c:v>4</c:v>
                </c:pt>
                <c:pt idx="57">
                  <c:v>4</c:v>
                </c:pt>
                <c:pt idx="58">
                  <c:v>4</c:v>
                </c:pt>
                <c:pt idx="59">
                  <c:v>4</c:v>
                </c:pt>
                <c:pt idx="60">
                  <c:v>4</c:v>
                </c:pt>
                <c:pt idx="61">
                  <c:v>4</c:v>
                </c:pt>
                <c:pt idx="62">
                  <c:v>4</c:v>
                </c:pt>
                <c:pt idx="63">
                  <c:v>4</c:v>
                </c:pt>
                <c:pt idx="64">
                  <c:v>4</c:v>
                </c:pt>
                <c:pt idx="65">
                  <c:v>4</c:v>
                </c:pt>
                <c:pt idx="66">
                  <c:v>4</c:v>
                </c:pt>
                <c:pt idx="67">
                  <c:v>4</c:v>
                </c:pt>
                <c:pt idx="68">
                  <c:v>4</c:v>
                </c:pt>
                <c:pt idx="69">
                  <c:v>5</c:v>
                </c:pt>
                <c:pt idx="70">
                  <c:v>8</c:v>
                </c:pt>
                <c:pt idx="71">
                  <c:v>4</c:v>
                </c:pt>
                <c:pt idx="72">
                  <c:v>4</c:v>
                </c:pt>
                <c:pt idx="73">
                  <c:v>4</c:v>
                </c:pt>
                <c:pt idx="74">
                  <c:v>2</c:v>
                </c:pt>
                <c:pt idx="75">
                  <c:v>4</c:v>
                </c:pt>
                <c:pt idx="76">
                  <c:v>4</c:v>
                </c:pt>
                <c:pt idx="77">
                  <c:v>4</c:v>
                </c:pt>
                <c:pt idx="78">
                  <c:v>1.6</c:v>
                </c:pt>
                <c:pt idx="79">
                  <c:v>2</c:v>
                </c:pt>
                <c:pt idx="80">
                  <c:v>2</c:v>
                </c:pt>
                <c:pt idx="81">
                  <c:v>1.2</c:v>
                </c:pt>
                <c:pt idx="82">
                  <c:v>2</c:v>
                </c:pt>
                <c:pt idx="83">
                  <c:v>1.0526315789473684</c:v>
                </c:pt>
                <c:pt idx="84">
                  <c:v>2.1052631578947367</c:v>
                </c:pt>
                <c:pt idx="85">
                  <c:v>1.0666666666666667</c:v>
                </c:pt>
                <c:pt idx="86">
                  <c:v>2</c:v>
                </c:pt>
                <c:pt idx="87">
                  <c:v>2</c:v>
                </c:pt>
                <c:pt idx="88">
                  <c:v>1.4285714285714286</c:v>
                </c:pt>
                <c:pt idx="89">
                  <c:v>4</c:v>
                </c:pt>
                <c:pt idx="90">
                  <c:v>4</c:v>
                </c:pt>
                <c:pt idx="91">
                  <c:v>3.0222222222222221</c:v>
                </c:pt>
                <c:pt idx="92">
                  <c:v>4</c:v>
                </c:pt>
                <c:pt idx="93">
                  <c:v>0.99009900990099009</c:v>
                </c:pt>
                <c:pt idx="94">
                  <c:v>1</c:v>
                </c:pt>
                <c:pt idx="95">
                  <c:v>1</c:v>
                </c:pt>
                <c:pt idx="96">
                  <c:v>1.875</c:v>
                </c:pt>
                <c:pt idx="97">
                  <c:v>1.8</c:v>
                </c:pt>
                <c:pt idx="98">
                  <c:v>2.0521739130434784</c:v>
                </c:pt>
                <c:pt idx="99">
                  <c:v>3.6</c:v>
                </c:pt>
                <c:pt idx="100">
                  <c:v>1.8144845925230721</c:v>
                </c:pt>
                <c:pt idx="101">
                  <c:v>3.2</c:v>
                </c:pt>
                <c:pt idx="102">
                  <c:v>3.2</c:v>
                </c:pt>
                <c:pt idx="103">
                  <c:v>3.5333333333333332</c:v>
                </c:pt>
                <c:pt idx="104">
                  <c:v>2.08</c:v>
                </c:pt>
                <c:pt idx="105">
                  <c:v>1.9692307692307693</c:v>
                </c:pt>
                <c:pt idx="106">
                  <c:v>4</c:v>
                </c:pt>
                <c:pt idx="107">
                  <c:v>2.08</c:v>
                </c:pt>
                <c:pt idx="108">
                  <c:v>4</c:v>
                </c:pt>
                <c:pt idx="109">
                  <c:v>4</c:v>
                </c:pt>
                <c:pt idx="110">
                  <c:v>0.21276595744680851</c:v>
                </c:pt>
                <c:pt idx="111">
                  <c:v>0.16806722689075632</c:v>
                </c:pt>
                <c:pt idx="112">
                  <c:v>2.4</c:v>
                </c:pt>
              </c:numCache>
            </c:numRef>
          </c:bubbleSize>
          <c:bubble3D val="1"/>
          <c:extLst>
            <c:ext xmlns:c16="http://schemas.microsoft.com/office/drawing/2014/chart" uri="{C3380CC4-5D6E-409C-BE32-E72D297353CC}">
              <c16:uniqueId val="{00000003-FD11-4FB6-8FB7-9A42626AEA2C}"/>
            </c:ext>
          </c:extLst>
        </c:ser>
        <c:dLbls>
          <c:showLegendKey val="0"/>
          <c:showVal val="0"/>
          <c:showCatName val="0"/>
          <c:showSerName val="0"/>
          <c:showPercent val="0"/>
          <c:showBubbleSize val="0"/>
        </c:dLbls>
        <c:bubbleScale val="60"/>
        <c:showNegBubbles val="0"/>
        <c:axId val="555888000"/>
        <c:axId val="555887608"/>
      </c:bubbleChart>
      <c:valAx>
        <c:axId val="555888000"/>
        <c:scaling>
          <c:orientation val="minMax"/>
          <c:max val="46023"/>
          <c:min val="42005"/>
        </c:scaling>
        <c:delete val="0"/>
        <c:axPos val="b"/>
        <c:numFmt formatCode="yyyy" sourceLinked="0"/>
        <c:majorTickMark val="none"/>
        <c:minorTickMark val="none"/>
        <c:tickLblPos val="nextTo"/>
        <c:spPr>
          <a:noFill/>
          <a:ln w="6350" cap="flat" cmpd="sng" algn="ctr">
            <a:solidFill>
              <a:schemeClr val="bg1">
                <a:lumMod val="75000"/>
              </a:schemeClr>
            </a:solidFill>
            <a:round/>
          </a:ln>
          <a:effectLst/>
        </c:spPr>
        <c:txPr>
          <a:bodyPr rot="-5400000" spcFirstLastPara="1" vertOverflow="ellipsis" wrap="square" anchor="ctr" anchorCtr="1"/>
          <a:lstStyle/>
          <a:p>
            <a:pPr>
              <a:defRPr sz="9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7608"/>
        <c:crosses val="autoZero"/>
        <c:crossBetween val="midCat"/>
        <c:majorUnit val="366"/>
        <c:minorUnit val="1"/>
      </c:valAx>
      <c:valAx>
        <c:axId val="555887608"/>
        <c:scaling>
          <c:orientation val="minMax"/>
          <c:max val="160"/>
          <c:min val="0"/>
        </c:scaling>
        <c:delete val="0"/>
        <c:axPos val="l"/>
        <c:numFmt formatCode="&quot;$&quot;#,##0_);[Red]\(&quot;$&quot;#,##0\)" sourceLinked="0"/>
        <c:majorTickMark val="none"/>
        <c:minorTickMark val="none"/>
        <c:tickLblPos val="nextTo"/>
        <c:spPr>
          <a:solidFill>
            <a:schemeClr val="bg1"/>
          </a:solidFill>
          <a:ln w="6350" cap="flat" cmpd="sng" algn="ctr">
            <a:solidFill>
              <a:schemeClr val="bg1">
                <a:lumMod val="7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Arial" panose="020B0604020202020204" pitchFamily="34" charset="0"/>
                <a:ea typeface="+mn-ea"/>
                <a:cs typeface="Arial" panose="020B0604020202020204" pitchFamily="34" charset="0"/>
              </a:defRPr>
            </a:pPr>
            <a:endParaRPr lang="en-US"/>
          </a:p>
        </c:txPr>
        <c:crossAx val="555888000"/>
        <c:crosses val="autoZero"/>
        <c:crossBetween val="midCat"/>
      </c:valAx>
      <c:spPr>
        <a:solidFill>
          <a:schemeClr val="bg1"/>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9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585217417998183E-2"/>
          <c:y val="9.7182043193966783E-2"/>
          <c:w val="0.84688320209973755"/>
          <c:h val="0.75375195640726578"/>
        </c:manualLayout>
      </c:layout>
      <c:bubbleChart>
        <c:varyColors val="0"/>
        <c:ser>
          <c:idx val="1"/>
          <c:order val="0"/>
          <c:spPr>
            <a:noFill/>
            <a:ln w="19050">
              <a:solidFill>
                <a:srgbClr val="FFC000"/>
              </a:solidFill>
            </a:ln>
            <a:effectLst/>
          </c:spPr>
          <c:invertIfNegative val="0"/>
          <c:xVal>
            <c:numRef>
              <c:f>'PV+Battery Hybrid PPA Price'!$W$26:$W$140</c:f>
              <c:numCache>
                <c:formatCode>m/d/yyyy</c:formatCode>
                <c:ptCount val="115"/>
                <c:pt idx="0">
                  <c:v>#N/A</c:v>
                </c:pt>
                <c:pt idx="1">
                  <c:v>#N/A</c:v>
                </c:pt>
                <c:pt idx="2">
                  <c:v>#N/A</c:v>
                </c:pt>
                <c:pt idx="3">
                  <c:v>#N/A</c:v>
                </c:pt>
                <c:pt idx="4">
                  <c:v>#N/A</c:v>
                </c:pt>
                <c:pt idx="5">
                  <c:v>#N/A</c:v>
                </c:pt>
                <c:pt idx="6">
                  <c:v>#N/A</c:v>
                </c:pt>
                <c:pt idx="7">
                  <c:v>#N/A</c:v>
                </c:pt>
                <c:pt idx="8">
                  <c:v>44487</c:v>
                </c:pt>
                <c:pt idx="9">
                  <c:v>43930</c:v>
                </c:pt>
                <c:pt idx="10">
                  <c:v>43943</c:v>
                </c:pt>
                <c:pt idx="11">
                  <c:v>43980</c:v>
                </c:pt>
                <c:pt idx="12">
                  <c:v>43964</c:v>
                </c:pt>
                <c:pt idx="13">
                  <c:v>43930</c:v>
                </c:pt>
                <c:pt idx="14">
                  <c:v>43943</c:v>
                </c:pt>
                <c:pt idx="15">
                  <c:v>43930</c:v>
                </c:pt>
                <c:pt idx="16">
                  <c:v>#N/A</c:v>
                </c:pt>
                <c:pt idx="17">
                  <c:v>#N/A</c:v>
                </c:pt>
                <c:pt idx="18">
                  <c:v>#N/A</c:v>
                </c:pt>
                <c:pt idx="19">
                  <c:v>#N/A</c:v>
                </c:pt>
                <c:pt idx="20">
                  <c:v>#N/A</c:v>
                </c:pt>
                <c:pt idx="21">
                  <c:v>#N/A</c:v>
                </c:pt>
                <c:pt idx="22">
                  <c:v>#N/A</c:v>
                </c:pt>
                <c:pt idx="23">
                  <c:v>44519</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45196</c:v>
                </c:pt>
                <c:pt idx="78">
                  <c:v>#N/A</c:v>
                </c:pt>
                <c:pt idx="79">
                  <c:v>#N/A</c:v>
                </c:pt>
                <c:pt idx="80">
                  <c:v>#N/A</c:v>
                </c:pt>
                <c:pt idx="81">
                  <c:v>#N/A</c:v>
                </c:pt>
                <c:pt idx="82">
                  <c:v>#N/A</c:v>
                </c:pt>
                <c:pt idx="83">
                  <c:v>#N/A</c:v>
                </c:pt>
                <c:pt idx="84">
                  <c:v>45196</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pt idx="111">
                  <c:v>#N/A</c:v>
                </c:pt>
                <c:pt idx="112">
                  <c:v>#N/A</c:v>
                </c:pt>
              </c:numCache>
            </c:numRef>
          </c:xVal>
          <c:yVal>
            <c:numRef>
              <c:f>'PV+Battery Hybrid PPA Price'!$Z$26:$Z$140</c:f>
              <c:numCache>
                <c:formatCode>"$"#,##0.00</c:formatCode>
                <c:ptCount val="115"/>
                <c:pt idx="0">
                  <c:v>#N/A</c:v>
                </c:pt>
                <c:pt idx="1">
                  <c:v>13.426591699302916</c:v>
                </c:pt>
                <c:pt idx="2">
                  <c:v>32.603081552940381</c:v>
                </c:pt>
                <c:pt idx="3">
                  <c:v>23.742765028416418</c:v>
                </c:pt>
                <c:pt idx="4">
                  <c:v>23.742573839746054</c:v>
                </c:pt>
                <c:pt idx="5">
                  <c:v>#N/A</c:v>
                </c:pt>
                <c:pt idx="6">
                  <c:v>31.046921108051112</c:v>
                </c:pt>
                <c:pt idx="7">
                  <c:v>#N/A</c:v>
                </c:pt>
                <c:pt idx="8">
                  <c:v>58.587569911831082</c:v>
                </c:pt>
                <c:pt idx="9">
                  <c:v>36.008661968751845</c:v>
                </c:pt>
                <c:pt idx="10">
                  <c:v>12.391427455418935</c:v>
                </c:pt>
                <c:pt idx="11">
                  <c:v>24.855527165419829</c:v>
                </c:pt>
                <c:pt idx="12">
                  <c:v>18.486970319373992</c:v>
                </c:pt>
                <c:pt idx="13">
                  <c:v>37.072145745699181</c:v>
                </c:pt>
                <c:pt idx="14">
                  <c:v>18.010163508842695</c:v>
                </c:pt>
                <c:pt idx="15">
                  <c:v>36.154563914045539</c:v>
                </c:pt>
                <c:pt idx="16">
                  <c:v>17.259570800188261</c:v>
                </c:pt>
                <c:pt idx="17">
                  <c:v>7.0528453717119719</c:v>
                </c:pt>
                <c:pt idx="18">
                  <c:v>7.1119800729057516</c:v>
                </c:pt>
                <c:pt idx="19">
                  <c:v>15.650600474970604</c:v>
                </c:pt>
                <c:pt idx="20">
                  <c:v>2.3382837872477178</c:v>
                </c:pt>
                <c:pt idx="21">
                  <c:v>5.1619004137571114</c:v>
                </c:pt>
                <c:pt idx="22">
                  <c:v>13.5457943789366</c:v>
                </c:pt>
                <c:pt idx="23">
                  <c:v>22.7171350881775</c:v>
                </c:pt>
                <c:pt idx="24">
                  <c:v>10.588714741470817</c:v>
                </c:pt>
                <c:pt idx="25">
                  <c:v>4.2207173084080605</c:v>
                </c:pt>
                <c:pt idx="26">
                  <c:v>13.21410478391919</c:v>
                </c:pt>
                <c:pt idx="27">
                  <c:v>14.778293778193387</c:v>
                </c:pt>
                <c:pt idx="28">
                  <c:v>13.863165861356304</c:v>
                </c:pt>
                <c:pt idx="29">
                  <c:v>18.150654160704189</c:v>
                </c:pt>
                <c:pt idx="30">
                  <c:v>10.001061651142567</c:v>
                </c:pt>
                <c:pt idx="31">
                  <c:v>20.41997766709261</c:v>
                </c:pt>
                <c:pt idx="32">
                  <c:v>18.517570424139119</c:v>
                </c:pt>
                <c:pt idx="33">
                  <c:v>7.2303954210221022</c:v>
                </c:pt>
                <c:pt idx="34">
                  <c:v>20.963161897767247</c:v>
                </c:pt>
                <c:pt idx="35">
                  <c:v>12.684064984760878</c:v>
                </c:pt>
                <c:pt idx="36">
                  <c:v>20.022261931456644</c:v>
                </c:pt>
                <c:pt idx="37">
                  <c:v>26.58091422455642</c:v>
                </c:pt>
                <c:pt idx="38">
                  <c:v>15.729746597590056</c:v>
                </c:pt>
                <c:pt idx="39">
                  <c:v>34.33556896693915</c:v>
                </c:pt>
                <c:pt idx="40">
                  <c:v>5.9436960208294609</c:v>
                </c:pt>
                <c:pt idx="41">
                  <c:v>13.13760680196456</c:v>
                </c:pt>
                <c:pt idx="42">
                  <c:v>17.913392405961901</c:v>
                </c:pt>
                <c:pt idx="43">
                  <c:v>15.748539014069964</c:v>
                </c:pt>
                <c:pt idx="44">
                  <c:v>7.2420557857296988</c:v>
                </c:pt>
                <c:pt idx="45">
                  <c:v>33.781444545805918</c:v>
                </c:pt>
                <c:pt idx="46">
                  <c:v>57.899580767988091</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39.0388670511512</c:v>
                </c:pt>
                <c:pt idx="78">
                  <c:v>15.266038385350965</c:v>
                </c:pt>
                <c:pt idx="79">
                  <c:v>13.930012261102529</c:v>
                </c:pt>
                <c:pt idx="80">
                  <c:v>8.304936134004679</c:v>
                </c:pt>
                <c:pt idx="81">
                  <c:v>8.3669011870629646</c:v>
                </c:pt>
                <c:pt idx="82">
                  <c:v>13.835392123365832</c:v>
                </c:pt>
                <c:pt idx="83">
                  <c:v>6.1681855816767275</c:v>
                </c:pt>
                <c:pt idx="84">
                  <c:v>22.916965485369083</c:v>
                </c:pt>
                <c:pt idx="85">
                  <c:v>8.239955595013841</c:v>
                </c:pt>
                <c:pt idx="86">
                  <c:v>11.829270965609398</c:v>
                </c:pt>
                <c:pt idx="87">
                  <c:v>18.169258070209139</c:v>
                </c:pt>
                <c:pt idx="88">
                  <c:v>14.069290903417899</c:v>
                </c:pt>
                <c:pt idx="89">
                  <c:v>39.554662600487376</c:v>
                </c:pt>
                <c:pt idx="90">
                  <c:v>45.498900812256608</c:v>
                </c:pt>
                <c:pt idx="91">
                  <c:v>44.948782960563328</c:v>
                </c:pt>
                <c:pt idx="92">
                  <c:v>50.04408086234227</c:v>
                </c:pt>
                <c:pt idx="93">
                  <c:v>7.6388236135854983</c:v>
                </c:pt>
                <c:pt idx="94">
                  <c:v>6.8010451523769291</c:v>
                </c:pt>
                <c:pt idx="95">
                  <c:v>7.3225290697445695</c:v>
                </c:pt>
                <c:pt idx="96">
                  <c:v>#N/A</c:v>
                </c:pt>
                <c:pt idx="97">
                  <c:v>#N/A</c:v>
                </c:pt>
                <c:pt idx="98">
                  <c:v>#N/A</c:v>
                </c:pt>
                <c:pt idx="99">
                  <c:v>19.501136209609427</c:v>
                </c:pt>
                <c:pt idx="100">
                  <c:v>10.877322526574659</c:v>
                </c:pt>
                <c:pt idx="101">
                  <c:v>17.931742321129356</c:v>
                </c:pt>
                <c:pt idx="102">
                  <c:v>18.485830952937913</c:v>
                </c:pt>
                <c:pt idx="103">
                  <c:v>31.044539884738132</c:v>
                </c:pt>
                <c:pt idx="104">
                  <c:v>13.51854943886725</c:v>
                </c:pt>
                <c:pt idx="105">
                  <c:v>19.758636428126845</c:v>
                </c:pt>
                <c:pt idx="106">
                  <c:v>45.703832204722836</c:v>
                </c:pt>
                <c:pt idx="107">
                  <c:v>28.39828961416109</c:v>
                </c:pt>
                <c:pt idx="108">
                  <c:v>34.584965493874485</c:v>
                </c:pt>
                <c:pt idx="109">
                  <c:v>39.571111592445178</c:v>
                </c:pt>
                <c:pt idx="110">
                  <c:v>#N/A</c:v>
                </c:pt>
                <c:pt idx="111">
                  <c:v>#N/A</c:v>
                </c:pt>
                <c:pt idx="112">
                  <c:v>15.486736563177484</c:v>
                </c:pt>
              </c:numCache>
            </c:numRef>
          </c:yVal>
          <c:bubbleSize>
            <c:numRef>
              <c:f>'PV+Battery Hybrid PPA Price'!$R$26:$R$140</c:f>
              <c:numCache>
                <c:formatCode>#,##0</c:formatCode>
                <c:ptCount val="115"/>
                <c:pt idx="0">
                  <c:v>2</c:v>
                </c:pt>
                <c:pt idx="1">
                  <c:v>1.2</c:v>
                </c:pt>
                <c:pt idx="2">
                  <c:v>4</c:v>
                </c:pt>
                <c:pt idx="3">
                  <c:v>4</c:v>
                </c:pt>
                <c:pt idx="4">
                  <c:v>3</c:v>
                </c:pt>
                <c:pt idx="5">
                  <c:v>0.76190476190476186</c:v>
                </c:pt>
                <c:pt idx="6">
                  <c:v>4</c:v>
                </c:pt>
                <c:pt idx="7">
                  <c:v>4</c:v>
                </c:pt>
                <c:pt idx="8">
                  <c:v>3.68</c:v>
                </c:pt>
                <c:pt idx="9">
                  <c:v>3.68</c:v>
                </c:pt>
                <c:pt idx="10">
                  <c:v>1.44</c:v>
                </c:pt>
                <c:pt idx="11">
                  <c:v>1.8461538461538463</c:v>
                </c:pt>
                <c:pt idx="12">
                  <c:v>2.290909090909091</c:v>
                </c:pt>
                <c:pt idx="13">
                  <c:v>3.68</c:v>
                </c:pt>
                <c:pt idx="14">
                  <c:v>1.9555555555555555</c:v>
                </c:pt>
                <c:pt idx="15">
                  <c:v>3.68</c:v>
                </c:pt>
                <c:pt idx="16">
                  <c:v>2.7586206896551726</c:v>
                </c:pt>
                <c:pt idx="17">
                  <c:v>1.25</c:v>
                </c:pt>
                <c:pt idx="18">
                  <c:v>1.2</c:v>
                </c:pt>
                <c:pt idx="19">
                  <c:v>3</c:v>
                </c:pt>
                <c:pt idx="20">
                  <c:v>0.4</c:v>
                </c:pt>
                <c:pt idx="21">
                  <c:v>1</c:v>
                </c:pt>
                <c:pt idx="22">
                  <c:v>2</c:v>
                </c:pt>
                <c:pt idx="23">
                  <c:v>3.008</c:v>
                </c:pt>
                <c:pt idx="24">
                  <c:v>2</c:v>
                </c:pt>
                <c:pt idx="25">
                  <c:v>0.5</c:v>
                </c:pt>
                <c:pt idx="26">
                  <c:v>2.1818181818181817</c:v>
                </c:pt>
                <c:pt idx="27">
                  <c:v>2.2660944206008584</c:v>
                </c:pt>
                <c:pt idx="28">
                  <c:v>2</c:v>
                </c:pt>
                <c:pt idx="29">
                  <c:v>3.1746031746031744</c:v>
                </c:pt>
                <c:pt idx="30">
                  <c:v>1.5384615384615385</c:v>
                </c:pt>
                <c:pt idx="31">
                  <c:v>3.3333333333333335</c:v>
                </c:pt>
                <c:pt idx="32">
                  <c:v>4</c:v>
                </c:pt>
                <c:pt idx="33">
                  <c:v>1</c:v>
                </c:pt>
                <c:pt idx="34">
                  <c:v>3.1111111111111112</c:v>
                </c:pt>
                <c:pt idx="35">
                  <c:v>1.7777777777777777</c:v>
                </c:pt>
                <c:pt idx="36">
                  <c:v>3.3333333333333335</c:v>
                </c:pt>
                <c:pt idx="37">
                  <c:v>3.0374331550802141</c:v>
                </c:pt>
                <c:pt idx="38">
                  <c:v>2</c:v>
                </c:pt>
                <c:pt idx="39">
                  <c:v>2</c:v>
                </c:pt>
                <c:pt idx="40">
                  <c:v>1</c:v>
                </c:pt>
                <c:pt idx="41">
                  <c:v>2.0307692307692307</c:v>
                </c:pt>
                <c:pt idx="42">
                  <c:v>1.8285714285714285</c:v>
                </c:pt>
                <c:pt idx="43">
                  <c:v>2</c:v>
                </c:pt>
                <c:pt idx="44">
                  <c:v>1</c:v>
                </c:pt>
                <c:pt idx="45">
                  <c:v>2</c:v>
                </c:pt>
                <c:pt idx="46">
                  <c:v>3.5856573705179282</c:v>
                </c:pt>
                <c:pt idx="47">
                  <c:v>1.5384615384615385</c:v>
                </c:pt>
                <c:pt idx="48">
                  <c:v>1.6129032258064515</c:v>
                </c:pt>
                <c:pt idx="49">
                  <c:v>9.0909090909090912E-2</c:v>
                </c:pt>
                <c:pt idx="50">
                  <c:v>0.48</c:v>
                </c:pt>
                <c:pt idx="51">
                  <c:v>0.37558685446009388</c:v>
                </c:pt>
                <c:pt idx="52">
                  <c:v>0.40920716112531969</c:v>
                </c:pt>
                <c:pt idx="53">
                  <c:v>4</c:v>
                </c:pt>
                <c:pt idx="54">
                  <c:v>5</c:v>
                </c:pt>
                <c:pt idx="55">
                  <c:v>5</c:v>
                </c:pt>
                <c:pt idx="56">
                  <c:v>4</c:v>
                </c:pt>
                <c:pt idx="57">
                  <c:v>4</c:v>
                </c:pt>
                <c:pt idx="58">
                  <c:v>4</c:v>
                </c:pt>
                <c:pt idx="59">
                  <c:v>4</c:v>
                </c:pt>
                <c:pt idx="60">
                  <c:v>4</c:v>
                </c:pt>
                <c:pt idx="61">
                  <c:v>4</c:v>
                </c:pt>
                <c:pt idx="62">
                  <c:v>4</c:v>
                </c:pt>
                <c:pt idx="63">
                  <c:v>4</c:v>
                </c:pt>
                <c:pt idx="64">
                  <c:v>4</c:v>
                </c:pt>
                <c:pt idx="65">
                  <c:v>4</c:v>
                </c:pt>
                <c:pt idx="66">
                  <c:v>4</c:v>
                </c:pt>
                <c:pt idx="67">
                  <c:v>4</c:v>
                </c:pt>
                <c:pt idx="68">
                  <c:v>4</c:v>
                </c:pt>
                <c:pt idx="69">
                  <c:v>5</c:v>
                </c:pt>
                <c:pt idx="70">
                  <c:v>8</c:v>
                </c:pt>
                <c:pt idx="71">
                  <c:v>4</c:v>
                </c:pt>
                <c:pt idx="72">
                  <c:v>4</c:v>
                </c:pt>
                <c:pt idx="73">
                  <c:v>4</c:v>
                </c:pt>
                <c:pt idx="74">
                  <c:v>2</c:v>
                </c:pt>
                <c:pt idx="75">
                  <c:v>4</c:v>
                </c:pt>
                <c:pt idx="76">
                  <c:v>4</c:v>
                </c:pt>
                <c:pt idx="77">
                  <c:v>4</c:v>
                </c:pt>
                <c:pt idx="78">
                  <c:v>1.6</c:v>
                </c:pt>
                <c:pt idx="79">
                  <c:v>2</c:v>
                </c:pt>
                <c:pt idx="80">
                  <c:v>2</c:v>
                </c:pt>
                <c:pt idx="81">
                  <c:v>1.2</c:v>
                </c:pt>
                <c:pt idx="82">
                  <c:v>2</c:v>
                </c:pt>
                <c:pt idx="83">
                  <c:v>1.0526315789473684</c:v>
                </c:pt>
                <c:pt idx="84">
                  <c:v>2.1052631578947367</c:v>
                </c:pt>
                <c:pt idx="85">
                  <c:v>1.0666666666666667</c:v>
                </c:pt>
                <c:pt idx="86">
                  <c:v>2</c:v>
                </c:pt>
                <c:pt idx="87">
                  <c:v>2</c:v>
                </c:pt>
                <c:pt idx="88">
                  <c:v>1.4285714285714286</c:v>
                </c:pt>
                <c:pt idx="89">
                  <c:v>4</c:v>
                </c:pt>
                <c:pt idx="90">
                  <c:v>4</c:v>
                </c:pt>
                <c:pt idx="91">
                  <c:v>3.0222222222222221</c:v>
                </c:pt>
                <c:pt idx="92">
                  <c:v>4</c:v>
                </c:pt>
                <c:pt idx="93">
                  <c:v>0.99009900990099009</c:v>
                </c:pt>
                <c:pt idx="94">
                  <c:v>1</c:v>
                </c:pt>
                <c:pt idx="95">
                  <c:v>1</c:v>
                </c:pt>
                <c:pt idx="96">
                  <c:v>1.875</c:v>
                </c:pt>
                <c:pt idx="97">
                  <c:v>1.8</c:v>
                </c:pt>
                <c:pt idx="98">
                  <c:v>2.0521739130434784</c:v>
                </c:pt>
                <c:pt idx="99">
                  <c:v>3.6</c:v>
                </c:pt>
                <c:pt idx="100">
                  <c:v>1.8144845925230721</c:v>
                </c:pt>
                <c:pt idx="101">
                  <c:v>3.2</c:v>
                </c:pt>
                <c:pt idx="102">
                  <c:v>3.2</c:v>
                </c:pt>
                <c:pt idx="103">
                  <c:v>3.5333333333333332</c:v>
                </c:pt>
                <c:pt idx="104">
                  <c:v>2.08</c:v>
                </c:pt>
                <c:pt idx="105">
                  <c:v>1.9692307692307693</c:v>
                </c:pt>
                <c:pt idx="106">
                  <c:v>4</c:v>
                </c:pt>
                <c:pt idx="107">
                  <c:v>2.08</c:v>
                </c:pt>
                <c:pt idx="108">
                  <c:v>4</c:v>
                </c:pt>
                <c:pt idx="109">
                  <c:v>4</c:v>
                </c:pt>
                <c:pt idx="110">
                  <c:v>0.21276595744680851</c:v>
                </c:pt>
                <c:pt idx="111">
                  <c:v>0.16806722689075632</c:v>
                </c:pt>
                <c:pt idx="112">
                  <c:v>2.4</c:v>
                </c:pt>
              </c:numCache>
            </c:numRef>
          </c:bubbleSize>
          <c:bubble3D val="0"/>
          <c:extLst>
            <c:ext xmlns:c16="http://schemas.microsoft.com/office/drawing/2014/chart" uri="{C3380CC4-5D6E-409C-BE32-E72D297353CC}">
              <c16:uniqueId val="{00000000-043B-4EAB-B020-0114425EE873}"/>
            </c:ext>
          </c:extLst>
        </c:ser>
        <c:ser>
          <c:idx val="0"/>
          <c:order val="1"/>
          <c:spPr>
            <a:noFill/>
            <a:ln>
              <a:solidFill>
                <a:schemeClr val="accent3"/>
              </a:solidFill>
            </a:ln>
            <a:effectLst/>
          </c:spPr>
          <c:invertIfNegative val="0"/>
          <c:trendline>
            <c:spPr>
              <a:ln w="19050" cap="rnd">
                <a:solidFill>
                  <a:schemeClr val="accent3"/>
                </a:solidFill>
                <a:prstDash val="sysDot"/>
              </a:ln>
              <a:effectLst/>
            </c:spPr>
            <c:trendlineType val="poly"/>
            <c:order val="2"/>
            <c:dispRSqr val="0"/>
            <c:dispEq val="0"/>
          </c:trendline>
          <c:xVal>
            <c:numRef>
              <c:f>'PV+Battery Hybrid PPA Price'!$C$26:$C$140</c:f>
              <c:numCache>
                <c:formatCode>m/d/yyyy</c:formatCode>
                <c:ptCount val="115"/>
                <c:pt idx="0">
                  <c:v>42839</c:v>
                </c:pt>
                <c:pt idx="1">
                  <c:v>42877</c:v>
                </c:pt>
                <c:pt idx="2">
                  <c:v>44564</c:v>
                </c:pt>
                <c:pt idx="3">
                  <c:v>43783</c:v>
                </c:pt>
                <c:pt idx="4">
                  <c:v>43783</c:v>
                </c:pt>
                <c:pt idx="5">
                  <c:v>43872</c:v>
                </c:pt>
                <c:pt idx="6">
                  <c:v>44487</c:v>
                </c:pt>
                <c:pt idx="7">
                  <c:v>44679</c:v>
                </c:pt>
                <c:pt idx="8">
                  <c:v>#N/A</c:v>
                </c:pt>
                <c:pt idx="9">
                  <c:v>#N/A</c:v>
                </c:pt>
                <c:pt idx="10">
                  <c:v>#N/A</c:v>
                </c:pt>
                <c:pt idx="11">
                  <c:v>#N/A</c:v>
                </c:pt>
                <c:pt idx="12">
                  <c:v>#N/A</c:v>
                </c:pt>
                <c:pt idx="13">
                  <c:v>#N/A</c:v>
                </c:pt>
                <c:pt idx="14">
                  <c:v>#N/A</c:v>
                </c:pt>
                <c:pt idx="15">
                  <c:v>#N/A</c:v>
                </c:pt>
                <c:pt idx="16">
                  <c:v>43035</c:v>
                </c:pt>
                <c:pt idx="17">
                  <c:v>43398</c:v>
                </c:pt>
                <c:pt idx="18">
                  <c:v>43637</c:v>
                </c:pt>
                <c:pt idx="19">
                  <c:v>43647</c:v>
                </c:pt>
                <c:pt idx="20">
                  <c:v>43683</c:v>
                </c:pt>
                <c:pt idx="21">
                  <c:v>43795</c:v>
                </c:pt>
                <c:pt idx="22">
                  <c:v>43804</c:v>
                </c:pt>
                <c:pt idx="23">
                  <c:v>#N/A</c:v>
                </c:pt>
                <c:pt idx="24">
                  <c:v>43875</c:v>
                </c:pt>
                <c:pt idx="25">
                  <c:v>43929</c:v>
                </c:pt>
                <c:pt idx="26">
                  <c:v>44099</c:v>
                </c:pt>
                <c:pt idx="27">
                  <c:v>44106</c:v>
                </c:pt>
                <c:pt idx="28">
                  <c:v>44106</c:v>
                </c:pt>
                <c:pt idx="29">
                  <c:v>44137</c:v>
                </c:pt>
                <c:pt idx="30">
                  <c:v>44140</c:v>
                </c:pt>
                <c:pt idx="31">
                  <c:v>44217</c:v>
                </c:pt>
                <c:pt idx="32">
                  <c:v>44250</c:v>
                </c:pt>
                <c:pt idx="33">
                  <c:v>44328</c:v>
                </c:pt>
                <c:pt idx="34">
                  <c:v>44348</c:v>
                </c:pt>
                <c:pt idx="35">
                  <c:v>44351</c:v>
                </c:pt>
                <c:pt idx="36">
                  <c:v>44351</c:v>
                </c:pt>
                <c:pt idx="37">
                  <c:v>44351</c:v>
                </c:pt>
                <c:pt idx="38">
                  <c:v>44364</c:v>
                </c:pt>
                <c:pt idx="39">
                  <c:v>44442</c:v>
                </c:pt>
                <c:pt idx="40">
                  <c:v>44468</c:v>
                </c:pt>
                <c:pt idx="41">
                  <c:v>44566</c:v>
                </c:pt>
                <c:pt idx="42">
                  <c:v>44582</c:v>
                </c:pt>
                <c:pt idx="43">
                  <c:v>44833</c:v>
                </c:pt>
                <c:pt idx="44">
                  <c:v>44862</c:v>
                </c:pt>
                <c:pt idx="45">
                  <c:v>44918</c:v>
                </c:pt>
                <c:pt idx="46">
                  <c:v>45682</c:v>
                </c:pt>
                <c:pt idx="47">
                  <c:v>43501</c:v>
                </c:pt>
                <c:pt idx="48">
                  <c:v>43501</c:v>
                </c:pt>
                <c:pt idx="49">
                  <c:v>43510</c:v>
                </c:pt>
                <c:pt idx="50">
                  <c:v>43952</c:v>
                </c:pt>
                <c:pt idx="51">
                  <c:v>43739</c:v>
                </c:pt>
                <c:pt idx="52">
                  <c:v>43739</c:v>
                </c:pt>
                <c:pt idx="53">
                  <c:v>42256</c:v>
                </c:pt>
                <c:pt idx="54">
                  <c:v>42734</c:v>
                </c:pt>
                <c:pt idx="55">
                  <c:v>43007</c:v>
                </c:pt>
                <c:pt idx="56">
                  <c:v>43461</c:v>
                </c:pt>
                <c:pt idx="57">
                  <c:v>43461</c:v>
                </c:pt>
                <c:pt idx="58">
                  <c:v>43461</c:v>
                </c:pt>
                <c:pt idx="59">
                  <c:v>43462</c:v>
                </c:pt>
                <c:pt idx="60">
                  <c:v>43462</c:v>
                </c:pt>
                <c:pt idx="61">
                  <c:v>43463</c:v>
                </c:pt>
                <c:pt idx="62">
                  <c:v>43463</c:v>
                </c:pt>
                <c:pt idx="63">
                  <c:v>43524</c:v>
                </c:pt>
                <c:pt idx="64">
                  <c:v>44075</c:v>
                </c:pt>
                <c:pt idx="65">
                  <c:v>44075</c:v>
                </c:pt>
                <c:pt idx="66">
                  <c:v>44075</c:v>
                </c:pt>
                <c:pt idx="67">
                  <c:v>44075</c:v>
                </c:pt>
                <c:pt idx="68">
                  <c:v>44075</c:v>
                </c:pt>
                <c:pt idx="69">
                  <c:v>44075</c:v>
                </c:pt>
                <c:pt idx="70">
                  <c:v>44075</c:v>
                </c:pt>
                <c:pt idx="71">
                  <c:v>44124</c:v>
                </c:pt>
                <c:pt idx="72">
                  <c:v>44166</c:v>
                </c:pt>
                <c:pt idx="73">
                  <c:v>44188</c:v>
                </c:pt>
                <c:pt idx="74">
                  <c:v>44195</c:v>
                </c:pt>
                <c:pt idx="75">
                  <c:v>45653</c:v>
                </c:pt>
                <c:pt idx="76">
                  <c:v>45653</c:v>
                </c:pt>
                <c:pt idx="77">
                  <c:v>#N/A</c:v>
                </c:pt>
                <c:pt idx="78">
                  <c:v>43640</c:v>
                </c:pt>
                <c:pt idx="79">
                  <c:v>43643</c:v>
                </c:pt>
                <c:pt idx="80">
                  <c:v>43755</c:v>
                </c:pt>
                <c:pt idx="81">
                  <c:v>44097</c:v>
                </c:pt>
                <c:pt idx="82">
                  <c:v>44099</c:v>
                </c:pt>
                <c:pt idx="83">
                  <c:v>44228</c:v>
                </c:pt>
                <c:pt idx="84">
                  <c:v>#N/A</c:v>
                </c:pt>
                <c:pt idx="85">
                  <c:v>44287</c:v>
                </c:pt>
                <c:pt idx="86">
                  <c:v>44287</c:v>
                </c:pt>
                <c:pt idx="87">
                  <c:v>44694</c:v>
                </c:pt>
                <c:pt idx="88">
                  <c:v>45128</c:v>
                </c:pt>
                <c:pt idx="89">
                  <c:v>45223</c:v>
                </c:pt>
                <c:pt idx="90">
                  <c:v>45821</c:v>
                </c:pt>
                <c:pt idx="91">
                  <c:v>45821</c:v>
                </c:pt>
                <c:pt idx="92">
                  <c:v>45821</c:v>
                </c:pt>
                <c:pt idx="93">
                  <c:v>43250</c:v>
                </c:pt>
                <c:pt idx="94">
                  <c:v>43250</c:v>
                </c:pt>
                <c:pt idx="95">
                  <c:v>43250</c:v>
                </c:pt>
                <c:pt idx="96">
                  <c:v>43551</c:v>
                </c:pt>
                <c:pt idx="97">
                  <c:v>43640</c:v>
                </c:pt>
                <c:pt idx="98">
                  <c:v>43640</c:v>
                </c:pt>
                <c:pt idx="99">
                  <c:v>43915</c:v>
                </c:pt>
                <c:pt idx="100">
                  <c:v>43929</c:v>
                </c:pt>
                <c:pt idx="101">
                  <c:v>44348</c:v>
                </c:pt>
                <c:pt idx="102">
                  <c:v>44348</c:v>
                </c:pt>
                <c:pt idx="103">
                  <c:v>44669</c:v>
                </c:pt>
                <c:pt idx="104">
                  <c:v>44854</c:v>
                </c:pt>
                <c:pt idx="105">
                  <c:v>44950</c:v>
                </c:pt>
                <c:pt idx="106">
                  <c:v>45322</c:v>
                </c:pt>
                <c:pt idx="107">
                  <c:v>45337</c:v>
                </c:pt>
                <c:pt idx="108">
                  <c:v>45415</c:v>
                </c:pt>
                <c:pt idx="109">
                  <c:v>45415</c:v>
                </c:pt>
                <c:pt idx="110">
                  <c:v>44211</c:v>
                </c:pt>
                <c:pt idx="111">
                  <c:v>44211</c:v>
                </c:pt>
                <c:pt idx="112">
                  <c:v>43507</c:v>
                </c:pt>
              </c:numCache>
            </c:numRef>
          </c:xVal>
          <c:yVal>
            <c:numRef>
              <c:f>'PV+Battery Hybrid PPA Price'!$Z$26:$Z$140</c:f>
              <c:numCache>
                <c:formatCode>"$"#,##0.00</c:formatCode>
                <c:ptCount val="115"/>
                <c:pt idx="0">
                  <c:v>#N/A</c:v>
                </c:pt>
                <c:pt idx="1">
                  <c:v>13.426591699302916</c:v>
                </c:pt>
                <c:pt idx="2">
                  <c:v>32.603081552940381</c:v>
                </c:pt>
                <c:pt idx="3">
                  <c:v>23.742765028416418</c:v>
                </c:pt>
                <c:pt idx="4">
                  <c:v>23.742573839746054</c:v>
                </c:pt>
                <c:pt idx="5">
                  <c:v>#N/A</c:v>
                </c:pt>
                <c:pt idx="6">
                  <c:v>31.046921108051112</c:v>
                </c:pt>
                <c:pt idx="7">
                  <c:v>#N/A</c:v>
                </c:pt>
                <c:pt idx="8">
                  <c:v>58.587569911831082</c:v>
                </c:pt>
                <c:pt idx="9">
                  <c:v>36.008661968751845</c:v>
                </c:pt>
                <c:pt idx="10">
                  <c:v>12.391427455418935</c:v>
                </c:pt>
                <c:pt idx="11">
                  <c:v>24.855527165419829</c:v>
                </c:pt>
                <c:pt idx="12">
                  <c:v>18.486970319373992</c:v>
                </c:pt>
                <c:pt idx="13">
                  <c:v>37.072145745699181</c:v>
                </c:pt>
                <c:pt idx="14">
                  <c:v>18.010163508842695</c:v>
                </c:pt>
                <c:pt idx="15">
                  <c:v>36.154563914045539</c:v>
                </c:pt>
                <c:pt idx="16">
                  <c:v>17.259570800188261</c:v>
                </c:pt>
                <c:pt idx="17">
                  <c:v>7.0528453717119719</c:v>
                </c:pt>
                <c:pt idx="18">
                  <c:v>7.1119800729057516</c:v>
                </c:pt>
                <c:pt idx="19">
                  <c:v>15.650600474970604</c:v>
                </c:pt>
                <c:pt idx="20">
                  <c:v>2.3382837872477178</c:v>
                </c:pt>
                <c:pt idx="21">
                  <c:v>5.1619004137571114</c:v>
                </c:pt>
                <c:pt idx="22">
                  <c:v>13.5457943789366</c:v>
                </c:pt>
                <c:pt idx="23">
                  <c:v>22.7171350881775</c:v>
                </c:pt>
                <c:pt idx="24">
                  <c:v>10.588714741470817</c:v>
                </c:pt>
                <c:pt idx="25">
                  <c:v>4.2207173084080605</c:v>
                </c:pt>
                <c:pt idx="26">
                  <c:v>13.21410478391919</c:v>
                </c:pt>
                <c:pt idx="27">
                  <c:v>14.778293778193387</c:v>
                </c:pt>
                <c:pt idx="28">
                  <c:v>13.863165861356304</c:v>
                </c:pt>
                <c:pt idx="29">
                  <c:v>18.150654160704189</c:v>
                </c:pt>
                <c:pt idx="30">
                  <c:v>10.001061651142567</c:v>
                </c:pt>
                <c:pt idx="31">
                  <c:v>20.41997766709261</c:v>
                </c:pt>
                <c:pt idx="32">
                  <c:v>18.517570424139119</c:v>
                </c:pt>
                <c:pt idx="33">
                  <c:v>7.2303954210221022</c:v>
                </c:pt>
                <c:pt idx="34">
                  <c:v>20.963161897767247</c:v>
                </c:pt>
                <c:pt idx="35">
                  <c:v>12.684064984760878</c:v>
                </c:pt>
                <c:pt idx="36">
                  <c:v>20.022261931456644</c:v>
                </c:pt>
                <c:pt idx="37">
                  <c:v>26.58091422455642</c:v>
                </c:pt>
                <c:pt idx="38">
                  <c:v>15.729746597590056</c:v>
                </c:pt>
                <c:pt idx="39">
                  <c:v>34.33556896693915</c:v>
                </c:pt>
                <c:pt idx="40">
                  <c:v>5.9436960208294609</c:v>
                </c:pt>
                <c:pt idx="41">
                  <c:v>13.13760680196456</c:v>
                </c:pt>
                <c:pt idx="42">
                  <c:v>17.913392405961901</c:v>
                </c:pt>
                <c:pt idx="43">
                  <c:v>15.748539014069964</c:v>
                </c:pt>
                <c:pt idx="44">
                  <c:v>7.2420557857296988</c:v>
                </c:pt>
                <c:pt idx="45">
                  <c:v>33.781444545805918</c:v>
                </c:pt>
                <c:pt idx="46">
                  <c:v>57.899580767988091</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39.0388670511512</c:v>
                </c:pt>
                <c:pt idx="78">
                  <c:v>15.266038385350965</c:v>
                </c:pt>
                <c:pt idx="79">
                  <c:v>13.930012261102529</c:v>
                </c:pt>
                <c:pt idx="80">
                  <c:v>8.304936134004679</c:v>
                </c:pt>
                <c:pt idx="81">
                  <c:v>8.3669011870629646</c:v>
                </c:pt>
                <c:pt idx="82">
                  <c:v>13.835392123365832</c:v>
                </c:pt>
                <c:pt idx="83">
                  <c:v>6.1681855816767275</c:v>
                </c:pt>
                <c:pt idx="84">
                  <c:v>22.916965485369083</c:v>
                </c:pt>
                <c:pt idx="85">
                  <c:v>8.239955595013841</c:v>
                </c:pt>
                <c:pt idx="86">
                  <c:v>11.829270965609398</c:v>
                </c:pt>
                <c:pt idx="87">
                  <c:v>18.169258070209139</c:v>
                </c:pt>
                <c:pt idx="88">
                  <c:v>14.069290903417899</c:v>
                </c:pt>
                <c:pt idx="89">
                  <c:v>39.554662600487376</c:v>
                </c:pt>
                <c:pt idx="90">
                  <c:v>45.498900812256608</c:v>
                </c:pt>
                <c:pt idx="91">
                  <c:v>44.948782960563328</c:v>
                </c:pt>
                <c:pt idx="92">
                  <c:v>50.04408086234227</c:v>
                </c:pt>
                <c:pt idx="93">
                  <c:v>7.6388236135854983</c:v>
                </c:pt>
                <c:pt idx="94">
                  <c:v>6.8010451523769291</c:v>
                </c:pt>
                <c:pt idx="95">
                  <c:v>7.3225290697445695</c:v>
                </c:pt>
                <c:pt idx="96">
                  <c:v>#N/A</c:v>
                </c:pt>
                <c:pt idx="97">
                  <c:v>#N/A</c:v>
                </c:pt>
                <c:pt idx="98">
                  <c:v>#N/A</c:v>
                </c:pt>
                <c:pt idx="99">
                  <c:v>19.501136209609427</c:v>
                </c:pt>
                <c:pt idx="100">
                  <c:v>10.877322526574659</c:v>
                </c:pt>
                <c:pt idx="101">
                  <c:v>17.931742321129356</c:v>
                </c:pt>
                <c:pt idx="102">
                  <c:v>18.485830952937913</c:v>
                </c:pt>
                <c:pt idx="103">
                  <c:v>31.044539884738132</c:v>
                </c:pt>
                <c:pt idx="104">
                  <c:v>13.51854943886725</c:v>
                </c:pt>
                <c:pt idx="105">
                  <c:v>19.758636428126845</c:v>
                </c:pt>
                <c:pt idx="106">
                  <c:v>45.703832204722836</c:v>
                </c:pt>
                <c:pt idx="107">
                  <c:v>28.39828961416109</c:v>
                </c:pt>
                <c:pt idx="108">
                  <c:v>34.584965493874485</c:v>
                </c:pt>
                <c:pt idx="109">
                  <c:v>39.571111592445178</c:v>
                </c:pt>
                <c:pt idx="110">
                  <c:v>#N/A</c:v>
                </c:pt>
                <c:pt idx="111">
                  <c:v>#N/A</c:v>
                </c:pt>
                <c:pt idx="112">
                  <c:v>15.486736563177484</c:v>
                </c:pt>
              </c:numCache>
            </c:numRef>
          </c:yVal>
          <c:bubbleSize>
            <c:numRef>
              <c:f>'PV+Battery Hybrid PPA Price'!$R$26:$R$140</c:f>
              <c:numCache>
                <c:formatCode>#,##0</c:formatCode>
                <c:ptCount val="115"/>
                <c:pt idx="0">
                  <c:v>2</c:v>
                </c:pt>
                <c:pt idx="1">
                  <c:v>1.2</c:v>
                </c:pt>
                <c:pt idx="2">
                  <c:v>4</c:v>
                </c:pt>
                <c:pt idx="3">
                  <c:v>4</c:v>
                </c:pt>
                <c:pt idx="4">
                  <c:v>3</c:v>
                </c:pt>
                <c:pt idx="5">
                  <c:v>0.76190476190476186</c:v>
                </c:pt>
                <c:pt idx="6">
                  <c:v>4</c:v>
                </c:pt>
                <c:pt idx="7">
                  <c:v>4</c:v>
                </c:pt>
                <c:pt idx="8">
                  <c:v>3.68</c:v>
                </c:pt>
                <c:pt idx="9">
                  <c:v>3.68</c:v>
                </c:pt>
                <c:pt idx="10">
                  <c:v>1.44</c:v>
                </c:pt>
                <c:pt idx="11">
                  <c:v>1.8461538461538463</c:v>
                </c:pt>
                <c:pt idx="12">
                  <c:v>2.290909090909091</c:v>
                </c:pt>
                <c:pt idx="13">
                  <c:v>3.68</c:v>
                </c:pt>
                <c:pt idx="14">
                  <c:v>1.9555555555555555</c:v>
                </c:pt>
                <c:pt idx="15">
                  <c:v>3.68</c:v>
                </c:pt>
                <c:pt idx="16">
                  <c:v>2.7586206896551726</c:v>
                </c:pt>
                <c:pt idx="17">
                  <c:v>1.25</c:v>
                </c:pt>
                <c:pt idx="18">
                  <c:v>1.2</c:v>
                </c:pt>
                <c:pt idx="19">
                  <c:v>3</c:v>
                </c:pt>
                <c:pt idx="20">
                  <c:v>0.4</c:v>
                </c:pt>
                <c:pt idx="21">
                  <c:v>1</c:v>
                </c:pt>
                <c:pt idx="22">
                  <c:v>2</c:v>
                </c:pt>
                <c:pt idx="23">
                  <c:v>3.008</c:v>
                </c:pt>
                <c:pt idx="24">
                  <c:v>2</c:v>
                </c:pt>
                <c:pt idx="25">
                  <c:v>0.5</c:v>
                </c:pt>
                <c:pt idx="26">
                  <c:v>2.1818181818181817</c:v>
                </c:pt>
                <c:pt idx="27">
                  <c:v>2.2660944206008584</c:v>
                </c:pt>
                <c:pt idx="28">
                  <c:v>2</c:v>
                </c:pt>
                <c:pt idx="29">
                  <c:v>3.1746031746031744</c:v>
                </c:pt>
                <c:pt idx="30">
                  <c:v>1.5384615384615385</c:v>
                </c:pt>
                <c:pt idx="31">
                  <c:v>3.3333333333333335</c:v>
                </c:pt>
                <c:pt idx="32">
                  <c:v>4</c:v>
                </c:pt>
                <c:pt idx="33">
                  <c:v>1</c:v>
                </c:pt>
                <c:pt idx="34">
                  <c:v>3.1111111111111112</c:v>
                </c:pt>
                <c:pt idx="35">
                  <c:v>1.7777777777777777</c:v>
                </c:pt>
                <c:pt idx="36">
                  <c:v>3.3333333333333335</c:v>
                </c:pt>
                <c:pt idx="37">
                  <c:v>3.0374331550802141</c:v>
                </c:pt>
                <c:pt idx="38">
                  <c:v>2</c:v>
                </c:pt>
                <c:pt idx="39">
                  <c:v>2</c:v>
                </c:pt>
                <c:pt idx="40">
                  <c:v>1</c:v>
                </c:pt>
                <c:pt idx="41">
                  <c:v>2.0307692307692307</c:v>
                </c:pt>
                <c:pt idx="42">
                  <c:v>1.8285714285714285</c:v>
                </c:pt>
                <c:pt idx="43">
                  <c:v>2</c:v>
                </c:pt>
                <c:pt idx="44">
                  <c:v>1</c:v>
                </c:pt>
                <c:pt idx="45">
                  <c:v>2</c:v>
                </c:pt>
                <c:pt idx="46">
                  <c:v>3.5856573705179282</c:v>
                </c:pt>
                <c:pt idx="47">
                  <c:v>1.5384615384615385</c:v>
                </c:pt>
                <c:pt idx="48">
                  <c:v>1.6129032258064515</c:v>
                </c:pt>
                <c:pt idx="49">
                  <c:v>9.0909090909090912E-2</c:v>
                </c:pt>
                <c:pt idx="50">
                  <c:v>0.48</c:v>
                </c:pt>
                <c:pt idx="51">
                  <c:v>0.37558685446009388</c:v>
                </c:pt>
                <c:pt idx="52">
                  <c:v>0.40920716112531969</c:v>
                </c:pt>
                <c:pt idx="53">
                  <c:v>4</c:v>
                </c:pt>
                <c:pt idx="54">
                  <c:v>5</c:v>
                </c:pt>
                <c:pt idx="55">
                  <c:v>5</c:v>
                </c:pt>
                <c:pt idx="56">
                  <c:v>4</c:v>
                </c:pt>
                <c:pt idx="57">
                  <c:v>4</c:v>
                </c:pt>
                <c:pt idx="58">
                  <c:v>4</c:v>
                </c:pt>
                <c:pt idx="59">
                  <c:v>4</c:v>
                </c:pt>
                <c:pt idx="60">
                  <c:v>4</c:v>
                </c:pt>
                <c:pt idx="61">
                  <c:v>4</c:v>
                </c:pt>
                <c:pt idx="62">
                  <c:v>4</c:v>
                </c:pt>
                <c:pt idx="63">
                  <c:v>4</c:v>
                </c:pt>
                <c:pt idx="64">
                  <c:v>4</c:v>
                </c:pt>
                <c:pt idx="65">
                  <c:v>4</c:v>
                </c:pt>
                <c:pt idx="66">
                  <c:v>4</c:v>
                </c:pt>
                <c:pt idx="67">
                  <c:v>4</c:v>
                </c:pt>
                <c:pt idx="68">
                  <c:v>4</c:v>
                </c:pt>
                <c:pt idx="69">
                  <c:v>5</c:v>
                </c:pt>
                <c:pt idx="70">
                  <c:v>8</c:v>
                </c:pt>
                <c:pt idx="71">
                  <c:v>4</c:v>
                </c:pt>
                <c:pt idx="72">
                  <c:v>4</c:v>
                </c:pt>
                <c:pt idx="73">
                  <c:v>4</c:v>
                </c:pt>
                <c:pt idx="74">
                  <c:v>2</c:v>
                </c:pt>
                <c:pt idx="75">
                  <c:v>4</c:v>
                </c:pt>
                <c:pt idx="76">
                  <c:v>4</c:v>
                </c:pt>
                <c:pt idx="77">
                  <c:v>4</c:v>
                </c:pt>
                <c:pt idx="78">
                  <c:v>1.6</c:v>
                </c:pt>
                <c:pt idx="79">
                  <c:v>2</c:v>
                </c:pt>
                <c:pt idx="80">
                  <c:v>2</c:v>
                </c:pt>
                <c:pt idx="81">
                  <c:v>1.2</c:v>
                </c:pt>
                <c:pt idx="82">
                  <c:v>2</c:v>
                </c:pt>
                <c:pt idx="83">
                  <c:v>1.0526315789473684</c:v>
                </c:pt>
                <c:pt idx="84">
                  <c:v>2.1052631578947367</c:v>
                </c:pt>
                <c:pt idx="85">
                  <c:v>1.0666666666666667</c:v>
                </c:pt>
                <c:pt idx="86">
                  <c:v>2</c:v>
                </c:pt>
                <c:pt idx="87">
                  <c:v>2</c:v>
                </c:pt>
                <c:pt idx="88">
                  <c:v>1.4285714285714286</c:v>
                </c:pt>
                <c:pt idx="89">
                  <c:v>4</c:v>
                </c:pt>
                <c:pt idx="90">
                  <c:v>4</c:v>
                </c:pt>
                <c:pt idx="91">
                  <c:v>3.0222222222222221</c:v>
                </c:pt>
                <c:pt idx="92">
                  <c:v>4</c:v>
                </c:pt>
                <c:pt idx="93">
                  <c:v>0.99009900990099009</c:v>
                </c:pt>
                <c:pt idx="94">
                  <c:v>1</c:v>
                </c:pt>
                <c:pt idx="95">
                  <c:v>1</c:v>
                </c:pt>
                <c:pt idx="96">
                  <c:v>1.875</c:v>
                </c:pt>
                <c:pt idx="97">
                  <c:v>1.8</c:v>
                </c:pt>
                <c:pt idx="98">
                  <c:v>2.0521739130434784</c:v>
                </c:pt>
                <c:pt idx="99">
                  <c:v>3.6</c:v>
                </c:pt>
                <c:pt idx="100">
                  <c:v>1.8144845925230721</c:v>
                </c:pt>
                <c:pt idx="101">
                  <c:v>3.2</c:v>
                </c:pt>
                <c:pt idx="102">
                  <c:v>3.2</c:v>
                </c:pt>
                <c:pt idx="103">
                  <c:v>3.5333333333333332</c:v>
                </c:pt>
                <c:pt idx="104">
                  <c:v>2.08</c:v>
                </c:pt>
                <c:pt idx="105">
                  <c:v>1.9692307692307693</c:v>
                </c:pt>
                <c:pt idx="106">
                  <c:v>4</c:v>
                </c:pt>
                <c:pt idx="107">
                  <c:v>2.08</c:v>
                </c:pt>
                <c:pt idx="108">
                  <c:v>4</c:v>
                </c:pt>
                <c:pt idx="109">
                  <c:v>4</c:v>
                </c:pt>
                <c:pt idx="110">
                  <c:v>0.21276595744680851</c:v>
                </c:pt>
                <c:pt idx="111">
                  <c:v>0.16806722689075632</c:v>
                </c:pt>
                <c:pt idx="112">
                  <c:v>2.4</c:v>
                </c:pt>
              </c:numCache>
            </c:numRef>
          </c:bubbleSize>
          <c:bubble3D val="0"/>
          <c:extLst>
            <c:ext xmlns:c16="http://schemas.microsoft.com/office/drawing/2014/chart" uri="{C3380CC4-5D6E-409C-BE32-E72D297353CC}">
              <c16:uniqueId val="{00000002-043B-4EAB-B020-0114425EE873}"/>
            </c:ext>
          </c:extLst>
        </c:ser>
        <c:dLbls>
          <c:showLegendKey val="0"/>
          <c:showVal val="0"/>
          <c:showCatName val="0"/>
          <c:showSerName val="0"/>
          <c:showPercent val="0"/>
          <c:showBubbleSize val="0"/>
        </c:dLbls>
        <c:bubbleScale val="60"/>
        <c:showNegBubbles val="0"/>
        <c:axId val="556864728"/>
        <c:axId val="556868256"/>
      </c:bubbleChart>
      <c:valAx>
        <c:axId val="556864728"/>
        <c:scaling>
          <c:orientation val="minMax"/>
          <c:max val="46023"/>
          <c:min val="42736"/>
        </c:scaling>
        <c:delete val="0"/>
        <c:axPos val="b"/>
        <c:majorGridlines>
          <c:spPr>
            <a:ln w="9525" cap="flat" cmpd="sng" algn="ctr">
              <a:noFill/>
              <a:round/>
            </a:ln>
            <a:effectLst/>
          </c:spPr>
        </c:majorGridlines>
        <c:numFmt formatCode="yyyy"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68256"/>
        <c:crosses val="autoZero"/>
        <c:crossBetween val="midCat"/>
        <c:majorUnit val="366"/>
      </c:valAx>
      <c:valAx>
        <c:axId val="556868256"/>
        <c:scaling>
          <c:orientation val="minMax"/>
          <c:max val="70"/>
          <c:min val="0"/>
        </c:scaling>
        <c:delete val="0"/>
        <c:axPos val="l"/>
        <c:majorGridlines>
          <c:spPr>
            <a:ln w="9525" cap="flat" cmpd="sng" algn="ctr">
              <a:noFill/>
              <a:round/>
            </a:ln>
            <a:effectLst/>
          </c:spPr>
        </c:majorGridlines>
        <c:numFmt formatCode="&quot;$&quot;#,##0" sourceLinked="0"/>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crossAx val="556864728"/>
        <c:crosses val="autoZero"/>
        <c:crossBetween val="midCat"/>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9.6762427994949135E-2"/>
          <c:w val="0.8932244081865528"/>
          <c:h val="0.75228134898214405"/>
        </c:manualLayout>
      </c:layout>
      <c:bubbleChart>
        <c:varyColors val="0"/>
        <c:ser>
          <c:idx val="1"/>
          <c:order val="0"/>
          <c:spPr>
            <a:noFill/>
            <a:ln w="6350">
              <a:solidFill>
                <a:schemeClr val="accent6"/>
              </a:solidFill>
            </a:ln>
          </c:spPr>
          <c:invertIfNegative val="0"/>
          <c:xVal>
            <c:numRef>
              <c:f>'PV &amp; Wind PPAs vs Gas'!$J$28:$J$1047</c:f>
              <c:numCache>
                <c:formatCode>m/d/yyyy</c:formatCode>
                <c:ptCount val="1020"/>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'PV &amp; Wind PPAs vs Gas'!$K$28:$K$1047</c:f>
              <c:numCache>
                <c:formatCode>"$"#,##0.00_);\("$"#,##0.00\)</c:formatCode>
                <c:ptCount val="1020"/>
                <c:pt idx="0">
                  <c:v>280.70365110242284</c:v>
                </c:pt>
                <c:pt idx="1">
                  <c:v>253.18500942538842</c:v>
                </c:pt>
                <c:pt idx="2">
                  <c:v>170.77315952453679</c:v>
                </c:pt>
                <c:pt idx="3">
                  <c:v>148.72740267156203</c:v>
                </c:pt>
                <c:pt idx="4">
                  <c:v>196.15418089119913</c:v>
                </c:pt>
                <c:pt idx="5">
                  <c:v>152.15397044197286</c:v>
                </c:pt>
                <c:pt idx="6">
                  <c:v>180.65458530684251</c:v>
                </c:pt>
                <c:pt idx="7">
                  <c:v>171.94119373337955</c:v>
                </c:pt>
                <c:pt idx="8">
                  <c:v>236.07509421111089</c:v>
                </c:pt>
                <c:pt idx="9">
                  <c:v>165.86731438856421</c:v>
                </c:pt>
                <c:pt idx="10">
                  <c:v>147.19768550331648</c:v>
                </c:pt>
                <c:pt idx="11">
                  <c:v>227.19687887197202</c:v>
                </c:pt>
                <c:pt idx="12">
                  <c:v>259.66756583715261</c:v>
                </c:pt>
                <c:pt idx="13">
                  <c:v>194.36154239930443</c:v>
                </c:pt>
                <c:pt idx="14">
                  <c:v>164.4117033715599</c:v>
                </c:pt>
                <c:pt idx="15">
                  <c:v>233.84548358131346</c:v>
                </c:pt>
                <c:pt idx="16">
                  <c:v>136.59071682183776</c:v>
                </c:pt>
                <c:pt idx="17">
                  <c:v>150.8336730650166</c:v>
                </c:pt>
                <c:pt idx="18">
                  <c:v>288.62246720202683</c:v>
                </c:pt>
                <c:pt idx="19">
                  <c:v>288.62246720202688</c:v>
                </c:pt>
                <c:pt idx="20">
                  <c:v>288.622467202027</c:v>
                </c:pt>
                <c:pt idx="21">
                  <c:v>186.76275696577088</c:v>
                </c:pt>
                <c:pt idx="22">
                  <c:v>186.76275696577079</c:v>
                </c:pt>
                <c:pt idx="23">
                  <c:v>190.61457244036504</c:v>
                </c:pt>
                <c:pt idx="24">
                  <c:v>156.97797907285303</c:v>
                </c:pt>
                <c:pt idx="25">
                  <c:v>160.95082735842956</c:v>
                </c:pt>
                <c:pt idx="26">
                  <c:v>153.7062303317289</c:v>
                </c:pt>
                <c:pt idx="27">
                  <c:v>119.742411304211</c:v>
                </c:pt>
                <c:pt idx="28">
                  <c:v>160.41851252062841</c:v>
                </c:pt>
                <c:pt idx="29">
                  <c:v>150.3057457606505</c:v>
                </c:pt>
                <c:pt idx="30">
                  <c:v>151.64403578099382</c:v>
                </c:pt>
                <c:pt idx="31">
                  <c:v>181.37800364175843</c:v>
                </c:pt>
                <c:pt idx="32">
                  <c:v>363.39549287811911</c:v>
                </c:pt>
                <c:pt idx="33">
                  <c:v>150.30574576065052</c:v>
                </c:pt>
                <c:pt idx="34">
                  <c:v>147.05638704663039</c:v>
                </c:pt>
                <c:pt idx="35">
                  <c:v>113.96247525081375</c:v>
                </c:pt>
                <c:pt idx="36">
                  <c:v>113.94580882964735</c:v>
                </c:pt>
                <c:pt idx="37">
                  <c:v>151.5366663549656</c:v>
                </c:pt>
                <c:pt idx="38">
                  <c:v>179.36097096553206</c:v>
                </c:pt>
                <c:pt idx="39">
                  <c:v>146.77056988164713</c:v>
                </c:pt>
                <c:pt idx="40">
                  <c:v>151.34880442988785</c:v>
                </c:pt>
                <c:pt idx="41">
                  <c:v>220.90620285859495</c:v>
                </c:pt>
                <c:pt idx="42">
                  <c:v>128.53778262874599</c:v>
                </c:pt>
                <c:pt idx="43">
                  <c:v>146.49971632353379</c:v>
                </c:pt>
                <c:pt idx="44">
                  <c:v>148.43843839177669</c:v>
                </c:pt>
                <c:pt idx="45">
                  <c:v>91.023869248388365</c:v>
                </c:pt>
                <c:pt idx="46">
                  <c:v>88.178551817314201</c:v>
                </c:pt>
                <c:pt idx="47">
                  <c:v>157.40350303225091</c:v>
                </c:pt>
                <c:pt idx="48">
                  <c:v>166.76386166531847</c:v>
                </c:pt>
                <c:pt idx="49">
                  <c:v>151.00851224967349</c:v>
                </c:pt>
                <c:pt idx="50">
                  <c:v>128.72129610356393</c:v>
                </c:pt>
                <c:pt idx="51">
                  <c:v>169.06121252464246</c:v>
                </c:pt>
                <c:pt idx="52">
                  <c:v>129.00986504825704</c:v>
                </c:pt>
                <c:pt idx="53">
                  <c:v>145.28407121428319</c:v>
                </c:pt>
                <c:pt idx="54">
                  <c:v>152.55658142084891</c:v>
                </c:pt>
                <c:pt idx="55">
                  <c:v>134.81085364055068</c:v>
                </c:pt>
                <c:pt idx="56">
                  <c:v>128.62522764226901</c:v>
                </c:pt>
                <c:pt idx="57">
                  <c:v>131.99789775718207</c:v>
                </c:pt>
                <c:pt idx="58">
                  <c:v>105.99114506049079</c:v>
                </c:pt>
                <c:pt idx="59">
                  <c:v>134.77224610562345</c:v>
                </c:pt>
                <c:pt idx="60">
                  <c:v>125.07630408162247</c:v>
                </c:pt>
                <c:pt idx="61">
                  <c:v>120.9076441882458</c:v>
                </c:pt>
                <c:pt idx="62">
                  <c:v>140.55181998200905</c:v>
                </c:pt>
                <c:pt idx="63">
                  <c:v>113.16550285696491</c:v>
                </c:pt>
                <c:pt idx="64">
                  <c:v>222.32448766033556</c:v>
                </c:pt>
                <c:pt idx="65">
                  <c:v>133.11107309402237</c:v>
                </c:pt>
                <c:pt idx="66">
                  <c:v>96.308507256519448</c:v>
                </c:pt>
                <c:pt idx="67">
                  <c:v>155.92727942057638</c:v>
                </c:pt>
                <c:pt idx="68">
                  <c:v>255.67316080938596</c:v>
                </c:pt>
                <c:pt idx="69">
                  <c:v>122.10097961373098</c:v>
                </c:pt>
                <c:pt idx="70">
                  <c:v>95.033782151936379</c:v>
                </c:pt>
                <c:pt idx="71">
                  <c:v>128.70570630715847</c:v>
                </c:pt>
                <c:pt idx="72">
                  <c:v>93.390046168912065</c:v>
                </c:pt>
                <c:pt idx="73">
                  <c:v>95.798997738884339</c:v>
                </c:pt>
                <c:pt idx="74">
                  <c:v>85.949001220506261</c:v>
                </c:pt>
                <c:pt idx="75">
                  <c:v>99.162975624810329</c:v>
                </c:pt>
                <c:pt idx="76">
                  <c:v>91.169698638580897</c:v>
                </c:pt>
                <c:pt idx="77">
                  <c:v>103.04140781826288</c:v>
                </c:pt>
                <c:pt idx="78">
                  <c:v>109.39470466084111</c:v>
                </c:pt>
                <c:pt idx="79">
                  <c:v>104.37597773919359</c:v>
                </c:pt>
                <c:pt idx="80">
                  <c:v>106.21573521971195</c:v>
                </c:pt>
                <c:pt idx="81">
                  <c:v>103.85218957358225</c:v>
                </c:pt>
                <c:pt idx="82">
                  <c:v>100.76496064890334</c:v>
                </c:pt>
                <c:pt idx="83">
                  <c:v>102.92612362975257</c:v>
                </c:pt>
                <c:pt idx="84">
                  <c:v>97.995567686910974</c:v>
                </c:pt>
                <c:pt idx="85">
                  <c:v>117.2442686999335</c:v>
                </c:pt>
                <c:pt idx="86">
                  <c:v>101.29155712360749</c:v>
                </c:pt>
                <c:pt idx="87">
                  <c:v>62.793903287420981</c:v>
                </c:pt>
                <c:pt idx="88">
                  <c:v>79.525750308369439</c:v>
                </c:pt>
                <c:pt idx="89">
                  <c:v>91.358904398216666</c:v>
                </c:pt>
                <c:pt idx="90">
                  <c:v>88.744525447255711</c:v>
                </c:pt>
                <c:pt idx="91">
                  <c:v>95.57159581020403</c:v>
                </c:pt>
                <c:pt idx="92">
                  <c:v>113.42194146138621</c:v>
                </c:pt>
                <c:pt idx="93">
                  <c:v>89.864356182182505</c:v>
                </c:pt>
                <c:pt idx="94">
                  <c:v>102.55283464012339</c:v>
                </c:pt>
                <c:pt idx="95">
                  <c:v>100.97758432465874</c:v>
                </c:pt>
                <c:pt idx="96">
                  <c:v>85.04028493078107</c:v>
                </c:pt>
                <c:pt idx="97">
                  <c:v>97.62021083470367</c:v>
                </c:pt>
                <c:pt idx="98">
                  <c:v>71.775221535534726</c:v>
                </c:pt>
                <c:pt idx="99">
                  <c:v>64.230879471585268</c:v>
                </c:pt>
                <c:pt idx="100">
                  <c:v>73.14647287718924</c:v>
                </c:pt>
                <c:pt idx="101">
                  <c:v>74.126908947435879</c:v>
                </c:pt>
                <c:pt idx="102">
                  <c:v>169.97782124207822</c:v>
                </c:pt>
                <c:pt idx="103">
                  <c:v>62.732239132165802</c:v>
                </c:pt>
                <c:pt idx="104">
                  <c:v>64.016776540013296</c:v>
                </c:pt>
                <c:pt idx="105">
                  <c:v>68.671188095925302</c:v>
                </c:pt>
                <c:pt idx="106">
                  <c:v>94.401664559256972</c:v>
                </c:pt>
                <c:pt idx="107">
                  <c:v>94.401664559256957</c:v>
                </c:pt>
                <c:pt idx="108">
                  <c:v>74.028341914409992</c:v>
                </c:pt>
                <c:pt idx="109">
                  <c:v>110.68559165800808</c:v>
                </c:pt>
                <c:pt idx="110">
                  <c:v>70.709821344565725</c:v>
                </c:pt>
                <c:pt idx="111">
                  <c:v>73.400022440242253</c:v>
                </c:pt>
                <c:pt idx="112">
                  <c:v>70.967886385969237</c:v>
                </c:pt>
                <c:pt idx="113">
                  <c:v>90.490681082552868</c:v>
                </c:pt>
                <c:pt idx="114">
                  <c:v>74.578911600002314</c:v>
                </c:pt>
                <c:pt idx="115">
                  <c:v>61.352846644502925</c:v>
                </c:pt>
                <c:pt idx="116">
                  <c:v>76.336870614450092</c:v>
                </c:pt>
                <c:pt idx="117">
                  <c:v>53.522946769280672</c:v>
                </c:pt>
                <c:pt idx="118">
                  <c:v>69.72893613267938</c:v>
                </c:pt>
                <c:pt idx="119">
                  <c:v>64.590898336036275</c:v>
                </c:pt>
                <c:pt idx="120">
                  <c:v>72.306875738267976</c:v>
                </c:pt>
                <c:pt idx="121">
                  <c:v>48.173722425621584</c:v>
                </c:pt>
                <c:pt idx="122">
                  <c:v>68.88030288905162</c:v>
                </c:pt>
                <c:pt idx="123">
                  <c:v>72.038139124652886</c:v>
                </c:pt>
                <c:pt idx="124">
                  <c:v>63.011871779350145</c:v>
                </c:pt>
                <c:pt idx="125">
                  <c:v>61.904217205823983</c:v>
                </c:pt>
                <c:pt idx="126">
                  <c:v>63.228010683628312</c:v>
                </c:pt>
                <c:pt idx="127">
                  <c:v>62.511274223257828</c:v>
                </c:pt>
                <c:pt idx="128">
                  <c:v>63.127054052454163</c:v>
                </c:pt>
                <c:pt idx="129">
                  <c:v>49.833101373865361</c:v>
                </c:pt>
                <c:pt idx="130">
                  <c:v>66.003900441980718</c:v>
                </c:pt>
                <c:pt idx="131">
                  <c:v>67.158055337051593</c:v>
                </c:pt>
                <c:pt idx="132">
                  <c:v>54.930251314332097</c:v>
                </c:pt>
                <c:pt idx="133">
                  <c:v>51.385612403690509</c:v>
                </c:pt>
                <c:pt idx="134">
                  <c:v>61.170897471482711</c:v>
                </c:pt>
                <c:pt idx="135">
                  <c:v>66.104733105417267</c:v>
                </c:pt>
                <c:pt idx="136">
                  <c:v>58.105289523347047</c:v>
                </c:pt>
                <c:pt idx="137">
                  <c:v>58.948383600658737</c:v>
                </c:pt>
                <c:pt idx="138">
                  <c:v>58.885986851171005</c:v>
                </c:pt>
                <c:pt idx="139">
                  <c:v>63.194839276761989</c:v>
                </c:pt>
                <c:pt idx="140">
                  <c:v>65.920697968918248</c:v>
                </c:pt>
                <c:pt idx="141">
                  <c:v>63.789216528856066</c:v>
                </c:pt>
                <c:pt idx="142">
                  <c:v>62.603763801504599</c:v>
                </c:pt>
                <c:pt idx="143">
                  <c:v>67.968676862197469</c:v>
                </c:pt>
                <c:pt idx="144">
                  <c:v>70.864307716927513</c:v>
                </c:pt>
                <c:pt idx="145">
                  <c:v>62.437331725994255</c:v>
                </c:pt>
                <c:pt idx="146">
                  <c:v>62.437331725994255</c:v>
                </c:pt>
                <c:pt idx="147">
                  <c:v>62.437331725994255</c:v>
                </c:pt>
                <c:pt idx="148">
                  <c:v>62.437331725994255</c:v>
                </c:pt>
                <c:pt idx="149">
                  <c:v>54.448969005990818</c:v>
                </c:pt>
                <c:pt idx="150">
                  <c:v>77.220069283906369</c:v>
                </c:pt>
                <c:pt idx="151">
                  <c:v>74.889108486879465</c:v>
                </c:pt>
                <c:pt idx="152">
                  <c:v>74.907756173255706</c:v>
                </c:pt>
                <c:pt idx="153">
                  <c:v>72.920912141323726</c:v>
                </c:pt>
                <c:pt idx="154">
                  <c:v>77.663099940890277</c:v>
                </c:pt>
                <c:pt idx="155">
                  <c:v>77.663099940890277</c:v>
                </c:pt>
                <c:pt idx="156">
                  <c:v>67.245081660204576</c:v>
                </c:pt>
                <c:pt idx="157">
                  <c:v>53.98993385010013</c:v>
                </c:pt>
                <c:pt idx="158">
                  <c:v>67.491595033553622</c:v>
                </c:pt>
                <c:pt idx="159">
                  <c:v>64.898849067722026</c:v>
                </c:pt>
                <c:pt idx="160">
                  <c:v>110.4342556603612</c:v>
                </c:pt>
                <c:pt idx="161">
                  <c:v>45.934635580629859</c:v>
                </c:pt>
                <c:pt idx="162">
                  <c:v>68.417204641710128</c:v>
                </c:pt>
                <c:pt idx="163">
                  <c:v>41.11454921523206</c:v>
                </c:pt>
                <c:pt idx="164">
                  <c:v>41.637438125926806</c:v>
                </c:pt>
                <c:pt idx="165">
                  <c:v>91.995407506323531</c:v>
                </c:pt>
                <c:pt idx="166">
                  <c:v>74.560267591114879</c:v>
                </c:pt>
                <c:pt idx="167">
                  <c:v>51.887770814144126</c:v>
                </c:pt>
                <c:pt idx="168">
                  <c:v>51.577580011092564</c:v>
                </c:pt>
                <c:pt idx="169">
                  <c:v>49.236187512987641</c:v>
                </c:pt>
                <c:pt idx="170">
                  <c:v>68.54889488292045</c:v>
                </c:pt>
                <c:pt idx="171">
                  <c:v>58.19865098864112</c:v>
                </c:pt>
                <c:pt idx="172">
                  <c:v>48.731318600020622</c:v>
                </c:pt>
                <c:pt idx="173">
                  <c:v>66.221382350287669</c:v>
                </c:pt>
                <c:pt idx="174">
                  <c:v>21.416940391097146</c:v>
                </c:pt>
                <c:pt idx="175">
                  <c:v>74.328270273468746</c:v>
                </c:pt>
                <c:pt idx="176">
                  <c:v>82.054929530250078</c:v>
                </c:pt>
                <c:pt idx="177">
                  <c:v>45.997703753161758</c:v>
                </c:pt>
                <c:pt idx="178">
                  <c:v>75.071648719645935</c:v>
                </c:pt>
                <c:pt idx="179">
                  <c:v>48.654334995332846</c:v>
                </c:pt>
                <c:pt idx="180">
                  <c:v>53.325948234521725</c:v>
                </c:pt>
                <c:pt idx="181">
                  <c:v>60.177950958874447</c:v>
                </c:pt>
                <c:pt idx="182">
                  <c:v>66.318130119534374</c:v>
                </c:pt>
                <c:pt idx="183">
                  <c:v>69.9965057113331</c:v>
                </c:pt>
                <c:pt idx="184">
                  <c:v>72.404772801796284</c:v>
                </c:pt>
                <c:pt idx="185">
                  <c:v>142.38602481809679</c:v>
                </c:pt>
                <c:pt idx="186">
                  <c:v>57.187091121431877</c:v>
                </c:pt>
                <c:pt idx="187">
                  <c:v>53.111922390103295</c:v>
                </c:pt>
                <c:pt idx="188">
                  <c:v>53.541142884854587</c:v>
                </c:pt>
                <c:pt idx="189">
                  <c:v>50.644664599331477</c:v>
                </c:pt>
                <c:pt idx="190">
                  <c:v>49.23656155741687</c:v>
                </c:pt>
                <c:pt idx="191">
                  <c:v>45.078154890766172</c:v>
                </c:pt>
                <c:pt idx="192">
                  <c:v>54.987254986660119</c:v>
                </c:pt>
                <c:pt idx="193">
                  <c:v>55.214434248737746</c:v>
                </c:pt>
                <c:pt idx="194">
                  <c:v>81.101651296850648</c:v>
                </c:pt>
                <c:pt idx="195">
                  <c:v>47.265435047272447</c:v>
                </c:pt>
                <c:pt idx="196">
                  <c:v>50.574476045072153</c:v>
                </c:pt>
                <c:pt idx="197">
                  <c:v>45.192521727075473</c:v>
                </c:pt>
                <c:pt idx="198">
                  <c:v>21.357130273464946</c:v>
                </c:pt>
                <c:pt idx="199">
                  <c:v>21.357130273464946</c:v>
                </c:pt>
                <c:pt idx="200">
                  <c:v>39.904348313586553</c:v>
                </c:pt>
                <c:pt idx="201">
                  <c:v>36.364919834665322</c:v>
                </c:pt>
                <c:pt idx="202">
                  <c:v>63.759850736115993</c:v>
                </c:pt>
                <c:pt idx="203">
                  <c:v>53.747316885487912</c:v>
                </c:pt>
                <c:pt idx="204">
                  <c:v>46.387115778302118</c:v>
                </c:pt>
                <c:pt idx="205">
                  <c:v>42.1586331158381</c:v>
                </c:pt>
                <c:pt idx="206">
                  <c:v>47.203947837497573</c:v>
                </c:pt>
                <c:pt idx="207">
                  <c:v>56.487180109045823</c:v>
                </c:pt>
                <c:pt idx="208">
                  <c:v>48.897558989774126</c:v>
                </c:pt>
                <c:pt idx="209">
                  <c:v>41.713894453523316</c:v>
                </c:pt>
                <c:pt idx="210">
                  <c:v>47.997603916342698</c:v>
                </c:pt>
                <c:pt idx="211">
                  <c:v>48.423352239456911</c:v>
                </c:pt>
                <c:pt idx="212">
                  <c:v>50.999057617588029</c:v>
                </c:pt>
                <c:pt idx="213">
                  <c:v>44.22497687029518</c:v>
                </c:pt>
                <c:pt idx="214">
                  <c:v>72.895924120570271</c:v>
                </c:pt>
                <c:pt idx="215">
                  <c:v>57.433235568054251</c:v>
                </c:pt>
                <c:pt idx="216">
                  <c:v>57.416196966529746</c:v>
                </c:pt>
                <c:pt idx="217">
                  <c:v>57.509055954711179</c:v>
                </c:pt>
                <c:pt idx="218">
                  <c:v>55.477258817217162</c:v>
                </c:pt>
                <c:pt idx="219">
                  <c:v>30.694581715000393</c:v>
                </c:pt>
                <c:pt idx="220">
                  <c:v>53.047322620428346</c:v>
                </c:pt>
                <c:pt idx="221">
                  <c:v>49.986900161557479</c:v>
                </c:pt>
                <c:pt idx="222">
                  <c:v>37.610349610238892</c:v>
                </c:pt>
                <c:pt idx="223">
                  <c:v>34.004206204379024</c:v>
                </c:pt>
                <c:pt idx="224">
                  <c:v>45.011073813010029</c:v>
                </c:pt>
                <c:pt idx="225">
                  <c:v>48.451740875454703</c:v>
                </c:pt>
                <c:pt idx="226">
                  <c:v>56.640235994573715</c:v>
                </c:pt>
                <c:pt idx="227">
                  <c:v>47.397683967089833</c:v>
                </c:pt>
                <c:pt idx="228">
                  <c:v>45.602961184123352</c:v>
                </c:pt>
                <c:pt idx="229">
                  <c:v>46.417665745561486</c:v>
                </c:pt>
                <c:pt idx="230">
                  <c:v>161.31056637166449</c:v>
                </c:pt>
                <c:pt idx="231">
                  <c:v>39.110024393985697</c:v>
                </c:pt>
                <c:pt idx="232">
                  <c:v>39.110024393985697</c:v>
                </c:pt>
                <c:pt idx="233">
                  <c:v>39.110024393985682</c:v>
                </c:pt>
                <c:pt idx="234">
                  <c:v>39.110024393985682</c:v>
                </c:pt>
                <c:pt idx="235">
                  <c:v>41.828414402725315</c:v>
                </c:pt>
                <c:pt idx="236">
                  <c:v>36.788364290966214</c:v>
                </c:pt>
                <c:pt idx="237">
                  <c:v>36.64886725248774</c:v>
                </c:pt>
                <c:pt idx="238">
                  <c:v>30.880624508154224</c:v>
                </c:pt>
                <c:pt idx="239">
                  <c:v>44.076531588442613</c:v>
                </c:pt>
                <c:pt idx="240">
                  <c:v>34.467854967900593</c:v>
                </c:pt>
                <c:pt idx="241">
                  <c:v>63.762656530693853</c:v>
                </c:pt>
                <c:pt idx="242">
                  <c:v>71.774603056713531</c:v>
                </c:pt>
                <c:pt idx="243">
                  <c:v>71.774603056713531</c:v>
                </c:pt>
                <c:pt idx="244">
                  <c:v>55.690000763953449</c:v>
                </c:pt>
                <c:pt idx="245">
                  <c:v>105.91977731426429</c:v>
                </c:pt>
                <c:pt idx="246">
                  <c:v>96.922121119162796</c:v>
                </c:pt>
                <c:pt idx="247">
                  <c:v>39.227927256270611</c:v>
                </c:pt>
                <c:pt idx="248">
                  <c:v>42.554146516238596</c:v>
                </c:pt>
                <c:pt idx="249">
                  <c:v>39.846505469325834</c:v>
                </c:pt>
                <c:pt idx="250">
                  <c:v>34.909138418187574</c:v>
                </c:pt>
                <c:pt idx="251">
                  <c:v>102.04772093309057</c:v>
                </c:pt>
                <c:pt idx="252">
                  <c:v>57.276764084980144</c:v>
                </c:pt>
                <c:pt idx="253">
                  <c:v>34.008237184741077</c:v>
                </c:pt>
                <c:pt idx="254">
                  <c:v>22.986324989206597</c:v>
                </c:pt>
                <c:pt idx="255">
                  <c:v>78.102929501873035</c:v>
                </c:pt>
                <c:pt idx="256">
                  <c:v>72.672083490546584</c:v>
                </c:pt>
                <c:pt idx="257">
                  <c:v>68.819315367232861</c:v>
                </c:pt>
                <c:pt idx="258">
                  <c:v>77.7279081861451</c:v>
                </c:pt>
                <c:pt idx="259">
                  <c:v>40.081845492961037</c:v>
                </c:pt>
                <c:pt idx="260">
                  <c:v>29.592961672573338</c:v>
                </c:pt>
                <c:pt idx="261">
                  <c:v>28.805739843274004</c:v>
                </c:pt>
                <c:pt idx="262">
                  <c:v>28.805739843274015</c:v>
                </c:pt>
                <c:pt idx="263">
                  <c:v>32.104806115465315</c:v>
                </c:pt>
                <c:pt idx="264">
                  <c:v>30.475161245486337</c:v>
                </c:pt>
                <c:pt idx="265">
                  <c:v>96.361700829629299</c:v>
                </c:pt>
                <c:pt idx="266">
                  <c:v>87.952090912244799</c:v>
                </c:pt>
                <c:pt idx="267">
                  <c:v>87.372187016120108</c:v>
                </c:pt>
                <c:pt idx="268">
                  <c:v>88.508092481804823</c:v>
                </c:pt>
                <c:pt idx="269">
                  <c:v>51.644207303765043</c:v>
                </c:pt>
                <c:pt idx="270">
                  <c:v>28.833516875141775</c:v>
                </c:pt>
                <c:pt idx="271">
                  <c:v>90.542973048154124</c:v>
                </c:pt>
                <c:pt idx="272">
                  <c:v>89.911545582636478</c:v>
                </c:pt>
                <c:pt idx="273">
                  <c:v>52.438336030214401</c:v>
                </c:pt>
                <c:pt idx="274">
                  <c:v>29.870382939412</c:v>
                </c:pt>
                <c:pt idx="275">
                  <c:v>35.306910901918954</c:v>
                </c:pt>
                <c:pt idx="276">
                  <c:v>35.306910901918954</c:v>
                </c:pt>
                <c:pt idx="277">
                  <c:v>35.306910901918954</c:v>
                </c:pt>
                <c:pt idx="278">
                  <c:v>31.77765679466312</c:v>
                </c:pt>
                <c:pt idx="279">
                  <c:v>30.630531196676372</c:v>
                </c:pt>
                <c:pt idx="280">
                  <c:v>30.075565406438525</c:v>
                </c:pt>
                <c:pt idx="281">
                  <c:v>29.316266336367882</c:v>
                </c:pt>
                <c:pt idx="282">
                  <c:v>29.316266336367882</c:v>
                </c:pt>
                <c:pt idx="283">
                  <c:v>32.54609336536415</c:v>
                </c:pt>
                <c:pt idx="284">
                  <c:v>32.149465715805782</c:v>
                </c:pt>
                <c:pt idx="285">
                  <c:v>28.863807922968775</c:v>
                </c:pt>
                <c:pt idx="286">
                  <c:v>26.311985793984864</c:v>
                </c:pt>
                <c:pt idx="287">
                  <c:v>32.149465715805789</c:v>
                </c:pt>
                <c:pt idx="288">
                  <c:v>20.757510767122305</c:v>
                </c:pt>
                <c:pt idx="289">
                  <c:v>21.570449218413692</c:v>
                </c:pt>
                <c:pt idx="290">
                  <c:v>37.722175900381323</c:v>
                </c:pt>
                <c:pt idx="291">
                  <c:v>30.95350390666291</c:v>
                </c:pt>
                <c:pt idx="292">
                  <c:v>25.047265235627876</c:v>
                </c:pt>
                <c:pt idx="293">
                  <c:v>29.977858595963689</c:v>
                </c:pt>
                <c:pt idx="294">
                  <c:v>25.932659858961561</c:v>
                </c:pt>
                <c:pt idx="295">
                  <c:v>25.064831690997138</c:v>
                </c:pt>
                <c:pt idx="296">
                  <c:v>28.715342485878033</c:v>
                </c:pt>
                <c:pt idx="297">
                  <c:v>36.897164187460739</c:v>
                </c:pt>
                <c:pt idx="298">
                  <c:v>38.541924548880395</c:v>
                </c:pt>
                <c:pt idx="299">
                  <c:v>49.228683052084143</c:v>
                </c:pt>
                <c:pt idx="300">
                  <c:v>30.736669848321807</c:v>
                </c:pt>
                <c:pt idx="301">
                  <c:v>68.109649334599382</c:v>
                </c:pt>
                <c:pt idx="302">
                  <c:v>64.59040935271652</c:v>
                </c:pt>
                <c:pt idx="303">
                  <c:v>65.024988624087058</c:v>
                </c:pt>
                <c:pt idx="304">
                  <c:v>57.487754508386089</c:v>
                </c:pt>
                <c:pt idx="305">
                  <c:v>65.652799604988445</c:v>
                </c:pt>
                <c:pt idx="306">
                  <c:v>61.426546507003536</c:v>
                </c:pt>
                <c:pt idx="307">
                  <c:v>66.963149684772532</c:v>
                </c:pt>
                <c:pt idx="308">
                  <c:v>66.217951329810063</c:v>
                </c:pt>
                <c:pt idx="309">
                  <c:v>67.462041008635495</c:v>
                </c:pt>
                <c:pt idx="310">
                  <c:v>170.63327117371705</c:v>
                </c:pt>
                <c:pt idx="311">
                  <c:v>32.596734262118872</c:v>
                </c:pt>
                <c:pt idx="312">
                  <c:v>31.830788412722139</c:v>
                </c:pt>
                <c:pt idx="313">
                  <c:v>31.830788412722139</c:v>
                </c:pt>
                <c:pt idx="314">
                  <c:v>19.399709012354549</c:v>
                </c:pt>
                <c:pt idx="315">
                  <c:v>23.273990439024136</c:v>
                </c:pt>
                <c:pt idx="316">
                  <c:v>25.630368077828489</c:v>
                </c:pt>
                <c:pt idx="317">
                  <c:v>22.139844187596363</c:v>
                </c:pt>
                <c:pt idx="318">
                  <c:v>22.148198845780357</c:v>
                </c:pt>
                <c:pt idx="319">
                  <c:v>25.030555919259886</c:v>
                </c:pt>
                <c:pt idx="320">
                  <c:v>33.027939484598107</c:v>
                </c:pt>
                <c:pt idx="321">
                  <c:v>64.553197177046059</c:v>
                </c:pt>
                <c:pt idx="322">
                  <c:v>22.750766733084085</c:v>
                </c:pt>
                <c:pt idx="323">
                  <c:v>26.323098981816599</c:v>
                </c:pt>
                <c:pt idx="324">
                  <c:v>23.008213364236422</c:v>
                </c:pt>
                <c:pt idx="325">
                  <c:v>20.708377018386013</c:v>
                </c:pt>
                <c:pt idx="326">
                  <c:v>24.472756940154728</c:v>
                </c:pt>
                <c:pt idx="327">
                  <c:v>22.354757303077573</c:v>
                </c:pt>
                <c:pt idx="328">
                  <c:v>23.170950039752835</c:v>
                </c:pt>
                <c:pt idx="329">
                  <c:v>48.108740716499874</c:v>
                </c:pt>
                <c:pt idx="330">
                  <c:v>23.830053929780728</c:v>
                </c:pt>
                <c:pt idx="331">
                  <c:v>44.282479562550456</c:v>
                </c:pt>
                <c:pt idx="332">
                  <c:v>26.875998522439883</c:v>
                </c:pt>
                <c:pt idx="333">
                  <c:v>23.63127785699492</c:v>
                </c:pt>
                <c:pt idx="334">
                  <c:v>20.797833292844864</c:v>
                </c:pt>
                <c:pt idx="335">
                  <c:v>29.512321972931378</c:v>
                </c:pt>
                <c:pt idx="336">
                  <c:v>45.96876104191832</c:v>
                </c:pt>
                <c:pt idx="337">
                  <c:v>45.96876104191832</c:v>
                </c:pt>
                <c:pt idx="338">
                  <c:v>26.657143615442646</c:v>
                </c:pt>
                <c:pt idx="339">
                  <c:v>26.657143615442646</c:v>
                </c:pt>
                <c:pt idx="340">
                  <c:v>29.78146183215625</c:v>
                </c:pt>
                <c:pt idx="341">
                  <c:v>24.383822376130631</c:v>
                </c:pt>
                <c:pt idx="342">
                  <c:v>29.31143426905312</c:v>
                </c:pt>
                <c:pt idx="343">
                  <c:v>20.999923527133475</c:v>
                </c:pt>
                <c:pt idx="344">
                  <c:v>35.234152769095317</c:v>
                </c:pt>
                <c:pt idx="345">
                  <c:v>22.706328093037744</c:v>
                </c:pt>
                <c:pt idx="346">
                  <c:v>39.480168914138048</c:v>
                </c:pt>
                <c:pt idx="347">
                  <c:v>45.94899056336088</c:v>
                </c:pt>
                <c:pt idx="348">
                  <c:v>22.980164466937637</c:v>
                </c:pt>
                <c:pt idx="349">
                  <c:v>32.828806381339497</c:v>
                </c:pt>
                <c:pt idx="350">
                  <c:v>38.5870379224584</c:v>
                </c:pt>
                <c:pt idx="351">
                  <c:v>25.764707172627617</c:v>
                </c:pt>
                <c:pt idx="352">
                  <c:v>39.841027032469711</c:v>
                </c:pt>
                <c:pt idx="353">
                  <c:v>27.152639097995532</c:v>
                </c:pt>
                <c:pt idx="354">
                  <c:v>62.519180828033036</c:v>
                </c:pt>
                <c:pt idx="355">
                  <c:v>57.37198027680293</c:v>
                </c:pt>
                <c:pt idx="356">
                  <c:v>45.60507055938055</c:v>
                </c:pt>
                <c:pt idx="357">
                  <c:v>31.813707054833699</c:v>
                </c:pt>
                <c:pt idx="358">
                  <c:v>26.54253071854691</c:v>
                </c:pt>
                <c:pt idx="359">
                  <c:v>47.915411771516972</c:v>
                </c:pt>
                <c:pt idx="360">
                  <c:v>27.969013855189953</c:v>
                </c:pt>
                <c:pt idx="361">
                  <c:v>20.97038019640901</c:v>
                </c:pt>
                <c:pt idx="362">
                  <c:v>21.691730442333473</c:v>
                </c:pt>
                <c:pt idx="363">
                  <c:v>28.262684710879221</c:v>
                </c:pt>
                <c:pt idx="364">
                  <c:v>27.702945657876665</c:v>
                </c:pt>
                <c:pt idx="365">
                  <c:v>20.360657917302504</c:v>
                </c:pt>
                <c:pt idx="366">
                  <c:v>22.561626802957964</c:v>
                </c:pt>
                <c:pt idx="367">
                  <c:v>37.823063485030623</c:v>
                </c:pt>
                <c:pt idx="368">
                  <c:v>37.823063485030623</c:v>
                </c:pt>
                <c:pt idx="369">
                  <c:v>19.555447217606499</c:v>
                </c:pt>
                <c:pt idx="370">
                  <c:v>17.173196355343908</c:v>
                </c:pt>
                <c:pt idx="371">
                  <c:v>15.864736186255652</c:v>
                </c:pt>
                <c:pt idx="372">
                  <c:v>23.143499795553243</c:v>
                </c:pt>
                <c:pt idx="373">
                  <c:v>15.905470304588452</c:v>
                </c:pt>
                <c:pt idx="374">
                  <c:v>24.370726050717852</c:v>
                </c:pt>
                <c:pt idx="375">
                  <c:v>37.479309109005129</c:v>
                </c:pt>
                <c:pt idx="376">
                  <c:v>26.774889573322074</c:v>
                </c:pt>
                <c:pt idx="377">
                  <c:v>25.604158420416468</c:v>
                </c:pt>
                <c:pt idx="378">
                  <c:v>27.415558195997441</c:v>
                </c:pt>
                <c:pt idx="379">
                  <c:v>20.832567785597913</c:v>
                </c:pt>
                <c:pt idx="380">
                  <c:v>19.555447217606499</c:v>
                </c:pt>
                <c:pt idx="381">
                  <c:v>40.375284681471229</c:v>
                </c:pt>
                <c:pt idx="382">
                  <c:v>16.999114283824966</c:v>
                </c:pt>
                <c:pt idx="383">
                  <c:v>27.351202746391046</c:v>
                </c:pt>
                <c:pt idx="384">
                  <c:v>41.100706658113559</c:v>
                </c:pt>
                <c:pt idx="385">
                  <c:v>34.649593844602158</c:v>
                </c:pt>
                <c:pt idx="386">
                  <c:v>33.764069596394833</c:v>
                </c:pt>
                <c:pt idx="387">
                  <c:v>33.764069596394826</c:v>
                </c:pt>
                <c:pt idx="388">
                  <c:v>22.419701278852909</c:v>
                </c:pt>
                <c:pt idx="389">
                  <c:v>12.75133487570897</c:v>
                </c:pt>
                <c:pt idx="390">
                  <c:v>17.855271450375675</c:v>
                </c:pt>
                <c:pt idx="391">
                  <c:v>32.095254493695762</c:v>
                </c:pt>
                <c:pt idx="392">
                  <c:v>21.880962197112833</c:v>
                </c:pt>
                <c:pt idx="393">
                  <c:v>24.069058416824124</c:v>
                </c:pt>
                <c:pt idx="394">
                  <c:v>18.307227182440126</c:v>
                </c:pt>
                <c:pt idx="395">
                  <c:v>18.307227182440126</c:v>
                </c:pt>
                <c:pt idx="396">
                  <c:v>22.956103036075074</c:v>
                </c:pt>
                <c:pt idx="397">
                  <c:v>24.214816148285223</c:v>
                </c:pt>
                <c:pt idx="398">
                  <c:v>24.994396015596873</c:v>
                </c:pt>
                <c:pt idx="399">
                  <c:v>21.551636247951876</c:v>
                </c:pt>
                <c:pt idx="400">
                  <c:v>38.381587594562156</c:v>
                </c:pt>
                <c:pt idx="401">
                  <c:v>24.066846387494124</c:v>
                </c:pt>
                <c:pt idx="402">
                  <c:v>23.452318596925927</c:v>
                </c:pt>
                <c:pt idx="403">
                  <c:v>21.880962197112844</c:v>
                </c:pt>
                <c:pt idx="404">
                  <c:v>45.042240271433627</c:v>
                </c:pt>
                <c:pt idx="405">
                  <c:v>24.898797808672363</c:v>
                </c:pt>
                <c:pt idx="406">
                  <c:v>25.349539587206031</c:v>
                </c:pt>
                <c:pt idx="407">
                  <c:v>26.919355121936654</c:v>
                </c:pt>
                <c:pt idx="408">
                  <c:v>20.572516712288909</c:v>
                </c:pt>
                <c:pt idx="409">
                  <c:v>31.904814372333508</c:v>
                </c:pt>
                <c:pt idx="410">
                  <c:v>24.614879072181356</c:v>
                </c:pt>
                <c:pt idx="411">
                  <c:v>25.520077648209085</c:v>
                </c:pt>
                <c:pt idx="412">
                  <c:v>25.512110093526541</c:v>
                </c:pt>
                <c:pt idx="413">
                  <c:v>20.216259158785455</c:v>
                </c:pt>
                <c:pt idx="414">
                  <c:v>122.50448417267729</c:v>
                </c:pt>
                <c:pt idx="415">
                  <c:v>19.093546247869579</c:v>
                </c:pt>
                <c:pt idx="416">
                  <c:v>24.079130227004555</c:v>
                </c:pt>
                <c:pt idx="417">
                  <c:v>20.14704328459365</c:v>
                </c:pt>
                <c:pt idx="418">
                  <c:v>23.503244223311995</c:v>
                </c:pt>
                <c:pt idx="419">
                  <c:v>22.339752847161211</c:v>
                </c:pt>
                <c:pt idx="420">
                  <c:v>33.299682942207021</c:v>
                </c:pt>
                <c:pt idx="421">
                  <c:v>30.778474833644644</c:v>
                </c:pt>
                <c:pt idx="422">
                  <c:v>24.10397237375086</c:v>
                </c:pt>
                <c:pt idx="423">
                  <c:v>25.712112346362815</c:v>
                </c:pt>
                <c:pt idx="424">
                  <c:v>33.328465156668443</c:v>
                </c:pt>
                <c:pt idx="425">
                  <c:v>33.885367801173828</c:v>
                </c:pt>
                <c:pt idx="426">
                  <c:v>30.575623766454481</c:v>
                </c:pt>
                <c:pt idx="427">
                  <c:v>31.25450369043914</c:v>
                </c:pt>
                <c:pt idx="428">
                  <c:v>44.655025232229391</c:v>
                </c:pt>
                <c:pt idx="429">
                  <c:v>34.396411904192554</c:v>
                </c:pt>
                <c:pt idx="430">
                  <c:v>33.145332415816313</c:v>
                </c:pt>
                <c:pt idx="431">
                  <c:v>19.283344800576533</c:v>
                </c:pt>
                <c:pt idx="432">
                  <c:v>24.237301344318464</c:v>
                </c:pt>
                <c:pt idx="433">
                  <c:v>25.319773859541804</c:v>
                </c:pt>
                <c:pt idx="434">
                  <c:v>23.270820201716418</c:v>
                </c:pt>
                <c:pt idx="435">
                  <c:v>22.385933437190442</c:v>
                </c:pt>
                <c:pt idx="436">
                  <c:v>31.183227741316141</c:v>
                </c:pt>
                <c:pt idx="437">
                  <c:v>22.559747357169666</c:v>
                </c:pt>
                <c:pt idx="438">
                  <c:v>48.130129156016181</c:v>
                </c:pt>
                <c:pt idx="439">
                  <c:v>31.239754589840722</c:v>
                </c:pt>
                <c:pt idx="440">
                  <c:v>18.321077123146694</c:v>
                </c:pt>
                <c:pt idx="441">
                  <c:v>23.341135537487766</c:v>
                </c:pt>
                <c:pt idx="442">
                  <c:v>27.455306403743339</c:v>
                </c:pt>
                <c:pt idx="443">
                  <c:v>26.336053203621891</c:v>
                </c:pt>
                <c:pt idx="444">
                  <c:v>18.13046597454214</c:v>
                </c:pt>
                <c:pt idx="445">
                  <c:v>62.054306328708371</c:v>
                </c:pt>
                <c:pt idx="446">
                  <c:v>38.342563588023111</c:v>
                </c:pt>
                <c:pt idx="447">
                  <c:v>34.821009033083946</c:v>
                </c:pt>
                <c:pt idx="448">
                  <c:v>27.563183635815285</c:v>
                </c:pt>
                <c:pt idx="449">
                  <c:v>43.12208403751287</c:v>
                </c:pt>
                <c:pt idx="450">
                  <c:v>22.230222787496349</c:v>
                </c:pt>
                <c:pt idx="451">
                  <c:v>17.185651316434214</c:v>
                </c:pt>
                <c:pt idx="452">
                  <c:v>16.744689393482229</c:v>
                </c:pt>
                <c:pt idx="453">
                  <c:v>17.247207474412829</c:v>
                </c:pt>
                <c:pt idx="454">
                  <c:v>21.648591774577991</c:v>
                </c:pt>
                <c:pt idx="455">
                  <c:v>28.276391410179549</c:v>
                </c:pt>
                <c:pt idx="456">
                  <c:v>19.675508643850815</c:v>
                </c:pt>
                <c:pt idx="457">
                  <c:v>12.397981981671771</c:v>
                </c:pt>
                <c:pt idx="458">
                  <c:v>15.928367717218338</c:v>
                </c:pt>
                <c:pt idx="459">
                  <c:v>29.64039115906715</c:v>
                </c:pt>
                <c:pt idx="460">
                  <c:v>25.212760372112026</c:v>
                </c:pt>
                <c:pt idx="461">
                  <c:v>33.485703714349512</c:v>
                </c:pt>
                <c:pt idx="462">
                  <c:v>22.474319351437483</c:v>
                </c:pt>
                <c:pt idx="463">
                  <c:v>19.487042319042018</c:v>
                </c:pt>
                <c:pt idx="464">
                  <c:v>20.615580724538585</c:v>
                </c:pt>
                <c:pt idx="465">
                  <c:v>18.31803919387367</c:v>
                </c:pt>
                <c:pt idx="466">
                  <c:v>18.089298934923494</c:v>
                </c:pt>
                <c:pt idx="467">
                  <c:v>25.393378238423441</c:v>
                </c:pt>
                <c:pt idx="468">
                  <c:v>19.765165062691878</c:v>
                </c:pt>
                <c:pt idx="469">
                  <c:v>26.355391134614155</c:v>
                </c:pt>
                <c:pt idx="470">
                  <c:v>38.597696052185462</c:v>
                </c:pt>
                <c:pt idx="471">
                  <c:v>25.419866175642312</c:v>
                </c:pt>
                <c:pt idx="472">
                  <c:v>40.118888518522972</c:v>
                </c:pt>
                <c:pt idx="473">
                  <c:v>24.444527331819504</c:v>
                </c:pt>
                <c:pt idx="474">
                  <c:v>25.534697361511988</c:v>
                </c:pt>
                <c:pt idx="475">
                  <c:v>25.811782500458364</c:v>
                </c:pt>
                <c:pt idx="476">
                  <c:v>36.371570894906043</c:v>
                </c:pt>
                <c:pt idx="477">
                  <c:v>42.490381856719075</c:v>
                </c:pt>
                <c:pt idx="478">
                  <c:v>27.327422804498152</c:v>
                </c:pt>
                <c:pt idx="479">
                  <c:v>32.404871632887719</c:v>
                </c:pt>
                <c:pt idx="480">
                  <c:v>33.285970957283212</c:v>
                </c:pt>
                <c:pt idx="481">
                  <c:v>62.056924277185999</c:v>
                </c:pt>
                <c:pt idx="482">
                  <c:v>32.787061790550901</c:v>
                </c:pt>
                <c:pt idx="483">
                  <c:v>37.966003698270754</c:v>
                </c:pt>
                <c:pt idx="484">
                  <c:v>23.859263641236147</c:v>
                </c:pt>
                <c:pt idx="485">
                  <c:v>23.957241124948006</c:v>
                </c:pt>
                <c:pt idx="486">
                  <c:v>29.326618263508344</c:v>
                </c:pt>
                <c:pt idx="487">
                  <c:v>27.788772179931225</c:v>
                </c:pt>
                <c:pt idx="488">
                  <c:v>30.328754677284792</c:v>
                </c:pt>
                <c:pt idx="489">
                  <c:v>61.915015443483249</c:v>
                </c:pt>
                <c:pt idx="490">
                  <c:v>62.574888837572345</c:v>
                </c:pt>
                <c:pt idx="491">
                  <c:v>57.656609389918763</c:v>
                </c:pt>
                <c:pt idx="492">
                  <c:v>52.415099445380683</c:v>
                </c:pt>
                <c:pt idx="493">
                  <c:v>37.522975043485232</c:v>
                </c:pt>
                <c:pt idx="494">
                  <c:v>21.447319713384708</c:v>
                </c:pt>
                <c:pt idx="495">
                  <c:v>19.747614705513502</c:v>
                </c:pt>
                <c:pt idx="496">
                  <c:v>49.724209690141898</c:v>
                </c:pt>
                <c:pt idx="497">
                  <c:v>31.01226717185024</c:v>
                </c:pt>
                <c:pt idx="498">
                  <c:v>22.521021061698566</c:v>
                </c:pt>
                <c:pt idx="499">
                  <c:v>50.340842277107257</c:v>
                </c:pt>
                <c:pt idx="500">
                  <c:v>28.670527291841243</c:v>
                </c:pt>
                <c:pt idx="501">
                  <c:v>36.432499571971221</c:v>
                </c:pt>
                <c:pt idx="502">
                  <c:v>46.274447524138232</c:v>
                </c:pt>
                <c:pt idx="503">
                  <c:v>26.71607030886879</c:v>
                </c:pt>
                <c:pt idx="504">
                  <c:v>23.990063658506966</c:v>
                </c:pt>
                <c:pt idx="505">
                  <c:v>68.228733404187977</c:v>
                </c:pt>
                <c:pt idx="506">
                  <c:v>64.300445422499592</c:v>
                </c:pt>
                <c:pt idx="507">
                  <c:v>72.155100983612613</c:v>
                </c:pt>
                <c:pt idx="508">
                  <c:v>64.450886986558814</c:v>
                </c:pt>
                <c:pt idx="509">
                  <c:v>58.963363308025272</c:v>
                </c:pt>
                <c:pt idx="510">
                  <c:v>68.397501437309344</c:v>
                </c:pt>
                <c:pt idx="511">
                  <c:v>71.543324934616564</c:v>
                </c:pt>
                <c:pt idx="512">
                  <c:v>61.11200528958868</c:v>
                </c:pt>
                <c:pt idx="513">
                  <c:v>59.951261541321017</c:v>
                </c:pt>
                <c:pt idx="514">
                  <c:v>55.731074006228681</c:v>
                </c:pt>
                <c:pt idx="515">
                  <c:v>26.833203177917465</c:v>
                </c:pt>
                <c:pt idx="516">
                  <c:v>47.092072828676194</c:v>
                </c:pt>
                <c:pt idx="517">
                  <c:v>28.929915942310963</c:v>
                </c:pt>
                <c:pt idx="518">
                  <c:v>35.91054831588918</c:v>
                </c:pt>
                <c:pt idx="519">
                  <c:v>48.632647314190983</c:v>
                </c:pt>
                <c:pt idx="520">
                  <c:v>25.593637655407754</c:v>
                </c:pt>
                <c:pt idx="521">
                  <c:v>25.867326844208346</c:v>
                </c:pt>
                <c:pt idx="522">
                  <c:v>78.665698791954199</c:v>
                </c:pt>
                <c:pt idx="523">
                  <c:v>79.630922090014977</c:v>
                </c:pt>
                <c:pt idx="524">
                  <c:v>81.617673378523463</c:v>
                </c:pt>
                <c:pt idx="525">
                  <c:v>79.630922090014977</c:v>
                </c:pt>
                <c:pt idx="526">
                  <c:v>79.630922090014963</c:v>
                </c:pt>
                <c:pt idx="527">
                  <c:v>79.630922090014977</c:v>
                </c:pt>
                <c:pt idx="528">
                  <c:v>79.630922090014977</c:v>
                </c:pt>
                <c:pt idx="529">
                  <c:v>79.630922090015005</c:v>
                </c:pt>
                <c:pt idx="530">
                  <c:v>86.371398121472808</c:v>
                </c:pt>
                <c:pt idx="531">
                  <c:v>73.55001531223202</c:v>
                </c:pt>
                <c:pt idx="532">
                  <c:v>79.630922090014977</c:v>
                </c:pt>
                <c:pt idx="533">
                  <c:v>75.343721941128351</c:v>
                </c:pt>
                <c:pt idx="534">
                  <c:v>79.630922090015005</c:v>
                </c:pt>
                <c:pt idx="535">
                  <c:v>79.630922090014977</c:v>
                </c:pt>
                <c:pt idx="536">
                  <c:v>58.890234002197445</c:v>
                </c:pt>
                <c:pt idx="537">
                  <c:v>76.296950690705899</c:v>
                </c:pt>
                <c:pt idx="538">
                  <c:v>82.558020046355566</c:v>
                </c:pt>
                <c:pt idx="539">
                  <c:v>75.693334894753121</c:v>
                </c:pt>
                <c:pt idx="540">
                  <c:v>80.738531774549756</c:v>
                </c:pt>
                <c:pt idx="541">
                  <c:v>45.02659985147298</c:v>
                </c:pt>
                <c:pt idx="542">
                  <c:v>122.6536582911525</c:v>
                </c:pt>
                <c:pt idx="543">
                  <c:v>28.214140425521869</c:v>
                </c:pt>
                <c:pt idx="544">
                  <c:v>29.511975153765832</c:v>
                </c:pt>
                <c:pt idx="545">
                  <c:v>30.601887781571104</c:v>
                </c:pt>
              </c:numCache>
            </c:numRef>
          </c:yVal>
          <c:bubbleSize>
            <c:numRef>
              <c:f>'PV &amp; Wind PPAs vs Gas'!$L$28:$L$1047</c:f>
              <c:numCache>
                <c:formatCode>0.0</c:formatCode>
                <c:ptCount val="1020"/>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9.4959999999999987</c:v>
                </c:pt>
                <c:pt idx="258">
                  <c:v>39.864000000000004</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5.6814814814814811</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9.3076923076923066</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c:v>160</c:v>
                </c:pt>
                <c:pt idx="423">
                  <c:v>150</c:v>
                </c:pt>
                <c:pt idx="424">
                  <c:v>20</c:v>
                </c:pt>
                <c:pt idx="425">
                  <c:v>20</c:v>
                </c:pt>
                <c:pt idx="426">
                  <c:v>196</c:v>
                </c:pt>
                <c:pt idx="427">
                  <c:v>100</c:v>
                </c:pt>
                <c:pt idx="428">
                  <c:v>50</c:v>
                </c:pt>
                <c:pt idx="429">
                  <c:v>150</c:v>
                </c:pt>
                <c:pt idx="430">
                  <c:v>132</c:v>
                </c:pt>
                <c:pt idx="431">
                  <c:v>175</c:v>
                </c:pt>
                <c:pt idx="432">
                  <c:v>70</c:v>
                </c:pt>
                <c:pt idx="433">
                  <c:v>10</c:v>
                </c:pt>
                <c:pt idx="434">
                  <c:v>100</c:v>
                </c:pt>
                <c:pt idx="435">
                  <c:v>200</c:v>
                </c:pt>
                <c:pt idx="436">
                  <c:v>152.5</c:v>
                </c:pt>
                <c:pt idx="437">
                  <c:v>233</c:v>
                </c:pt>
                <c:pt idx="438">
                  <c:v>20</c:v>
                </c:pt>
                <c:pt idx="439">
                  <c:v>20</c:v>
                </c:pt>
                <c:pt idx="440">
                  <c:v>63</c:v>
                </c:pt>
                <c:pt idx="441">
                  <c:v>26</c:v>
                </c:pt>
                <c:pt idx="442">
                  <c:v>56</c:v>
                </c:pt>
                <c:pt idx="443">
                  <c:v>50</c:v>
                </c:pt>
                <c:pt idx="444">
                  <c:v>200</c:v>
                </c:pt>
                <c:pt idx="445">
                  <c:v>10</c:v>
                </c:pt>
                <c:pt idx="446">
                  <c:v>7.5</c:v>
                </c:pt>
                <c:pt idx="447">
                  <c:v>80</c:v>
                </c:pt>
                <c:pt idx="448">
                  <c:v>90</c:v>
                </c:pt>
                <c:pt idx="449">
                  <c:v>96</c:v>
                </c:pt>
                <c:pt idx="450">
                  <c:v>75</c:v>
                </c:pt>
                <c:pt idx="451">
                  <c:v>190</c:v>
                </c:pt>
                <c:pt idx="452">
                  <c:v>190</c:v>
                </c:pt>
                <c:pt idx="453">
                  <c:v>50</c:v>
                </c:pt>
                <c:pt idx="454">
                  <c:v>50</c:v>
                </c:pt>
                <c:pt idx="455">
                  <c:v>74.5</c:v>
                </c:pt>
                <c:pt idx="456">
                  <c:v>130</c:v>
                </c:pt>
                <c:pt idx="457">
                  <c:v>150</c:v>
                </c:pt>
                <c:pt idx="458">
                  <c:v>300</c:v>
                </c:pt>
                <c:pt idx="459">
                  <c:v>50</c:v>
                </c:pt>
                <c:pt idx="460">
                  <c:v>40</c:v>
                </c:pt>
                <c:pt idx="461">
                  <c:v>30</c:v>
                </c:pt>
                <c:pt idx="462">
                  <c:v>100</c:v>
                </c:pt>
                <c:pt idx="463">
                  <c:v>350</c:v>
                </c:pt>
                <c:pt idx="464">
                  <c:v>250</c:v>
                </c:pt>
                <c:pt idx="465">
                  <c:v>90</c:v>
                </c:pt>
                <c:pt idx="466">
                  <c:v>93.5</c:v>
                </c:pt>
                <c:pt idx="467">
                  <c:v>200</c:v>
                </c:pt>
                <c:pt idx="468">
                  <c:v>100</c:v>
                </c:pt>
                <c:pt idx="469">
                  <c:v>80</c:v>
                </c:pt>
                <c:pt idx="470">
                  <c:v>100</c:v>
                </c:pt>
                <c:pt idx="471">
                  <c:v>30</c:v>
                </c:pt>
                <c:pt idx="472">
                  <c:v>125</c:v>
                </c:pt>
                <c:pt idx="473">
                  <c:v>102</c:v>
                </c:pt>
                <c:pt idx="474">
                  <c:v>60</c:v>
                </c:pt>
                <c:pt idx="475">
                  <c:v>107</c:v>
                </c:pt>
                <c:pt idx="476">
                  <c:v>150</c:v>
                </c:pt>
                <c:pt idx="477">
                  <c:v>55</c:v>
                </c:pt>
                <c:pt idx="478">
                  <c:v>70</c:v>
                </c:pt>
                <c:pt idx="479">
                  <c:v>40</c:v>
                </c:pt>
                <c:pt idx="480">
                  <c:v>150</c:v>
                </c:pt>
                <c:pt idx="481">
                  <c:v>110</c:v>
                </c:pt>
                <c:pt idx="482">
                  <c:v>60</c:v>
                </c:pt>
                <c:pt idx="483">
                  <c:v>120</c:v>
                </c:pt>
                <c:pt idx="484">
                  <c:v>20</c:v>
                </c:pt>
                <c:pt idx="485">
                  <c:v>130</c:v>
                </c:pt>
                <c:pt idx="486">
                  <c:v>80</c:v>
                </c:pt>
                <c:pt idx="487">
                  <c:v>80</c:v>
                </c:pt>
                <c:pt idx="488">
                  <c:v>66</c:v>
                </c:pt>
                <c:pt idx="489">
                  <c:v>15.2</c:v>
                </c:pt>
                <c:pt idx="490">
                  <c:v>5.6</c:v>
                </c:pt>
                <c:pt idx="491">
                  <c:v>66</c:v>
                </c:pt>
                <c:pt idx="492">
                  <c:v>118</c:v>
                </c:pt>
                <c:pt idx="493">
                  <c:v>107</c:v>
                </c:pt>
                <c:pt idx="494">
                  <c:v>100</c:v>
                </c:pt>
                <c:pt idx="495">
                  <c:v>125</c:v>
                </c:pt>
                <c:pt idx="496">
                  <c:v>30</c:v>
                </c:pt>
                <c:pt idx="497">
                  <c:v>60</c:v>
                </c:pt>
                <c:pt idx="498">
                  <c:v>100</c:v>
                </c:pt>
                <c:pt idx="499">
                  <c:v>150</c:v>
                </c:pt>
                <c:pt idx="500">
                  <c:v>100</c:v>
                </c:pt>
                <c:pt idx="501">
                  <c:v>65</c:v>
                </c:pt>
                <c:pt idx="502">
                  <c:v>138.80000000000001</c:v>
                </c:pt>
                <c:pt idx="503">
                  <c:v>140</c:v>
                </c:pt>
                <c:pt idx="504">
                  <c:v>100</c:v>
                </c:pt>
                <c:pt idx="505">
                  <c:v>19.989999999999998</c:v>
                </c:pt>
                <c:pt idx="506">
                  <c:v>19.989999999999998</c:v>
                </c:pt>
                <c:pt idx="507">
                  <c:v>145</c:v>
                </c:pt>
                <c:pt idx="508">
                  <c:v>19.989999999999998</c:v>
                </c:pt>
                <c:pt idx="509">
                  <c:v>125</c:v>
                </c:pt>
                <c:pt idx="510">
                  <c:v>135</c:v>
                </c:pt>
                <c:pt idx="511">
                  <c:v>112</c:v>
                </c:pt>
                <c:pt idx="512">
                  <c:v>200</c:v>
                </c:pt>
                <c:pt idx="513">
                  <c:v>401.64</c:v>
                </c:pt>
                <c:pt idx="514">
                  <c:v>100</c:v>
                </c:pt>
                <c:pt idx="515">
                  <c:v>25</c:v>
                </c:pt>
                <c:pt idx="516">
                  <c:v>300</c:v>
                </c:pt>
                <c:pt idx="517">
                  <c:v>200</c:v>
                </c:pt>
                <c:pt idx="518">
                  <c:v>125</c:v>
                </c:pt>
                <c:pt idx="519">
                  <c:v>35</c:v>
                </c:pt>
                <c:pt idx="520">
                  <c:v>127.85</c:v>
                </c:pt>
                <c:pt idx="521">
                  <c:v>700</c:v>
                </c:pt>
                <c:pt idx="522">
                  <c:v>92.98</c:v>
                </c:pt>
                <c:pt idx="523">
                  <c:v>19.989999999999998</c:v>
                </c:pt>
                <c:pt idx="524">
                  <c:v>280</c:v>
                </c:pt>
                <c:pt idx="525">
                  <c:v>19.989999999999998</c:v>
                </c:pt>
                <c:pt idx="526">
                  <c:v>19.989999999999998</c:v>
                </c:pt>
                <c:pt idx="527">
                  <c:v>19.989999999999998</c:v>
                </c:pt>
                <c:pt idx="528">
                  <c:v>19.989999999999998</c:v>
                </c:pt>
                <c:pt idx="529">
                  <c:v>19.989999999999998</c:v>
                </c:pt>
                <c:pt idx="530">
                  <c:v>19.989999999999998</c:v>
                </c:pt>
                <c:pt idx="531">
                  <c:v>19.989999999999998</c:v>
                </c:pt>
                <c:pt idx="532">
                  <c:v>18</c:v>
                </c:pt>
                <c:pt idx="533">
                  <c:v>15</c:v>
                </c:pt>
                <c:pt idx="534">
                  <c:v>19.989999999999998</c:v>
                </c:pt>
                <c:pt idx="535">
                  <c:v>19.989999999999998</c:v>
                </c:pt>
                <c:pt idx="536">
                  <c:v>500</c:v>
                </c:pt>
                <c:pt idx="537">
                  <c:v>19.989999999999998</c:v>
                </c:pt>
                <c:pt idx="538">
                  <c:v>200</c:v>
                </c:pt>
                <c:pt idx="539">
                  <c:v>100</c:v>
                </c:pt>
                <c:pt idx="540">
                  <c:v>79.8</c:v>
                </c:pt>
                <c:pt idx="541">
                  <c:v>150</c:v>
                </c:pt>
                <c:pt idx="542">
                  <c:v>12.15</c:v>
                </c:pt>
                <c:pt idx="543">
                  <c:v>100</c:v>
                </c:pt>
                <c:pt idx="544">
                  <c:v>100</c:v>
                </c:pt>
                <c:pt idx="545">
                  <c:v>100</c:v>
                </c:pt>
              </c:numCache>
            </c:numRef>
          </c:bubbleSize>
          <c:bubble3D val="0"/>
          <c:extLst>
            <c:ext xmlns:c16="http://schemas.microsoft.com/office/drawing/2014/chart" uri="{C3380CC4-5D6E-409C-BE32-E72D297353CC}">
              <c16:uniqueId val="{00000000-4BBA-461C-BC89-E0F2E83B9D96}"/>
            </c:ext>
          </c:extLst>
        </c:ser>
        <c:ser>
          <c:idx val="0"/>
          <c:order val="1"/>
          <c:spPr>
            <a:noFill/>
            <a:ln w="6350">
              <a:solidFill>
                <a:schemeClr val="accent1"/>
              </a:solidFill>
              <a:prstDash val="solid"/>
            </a:ln>
          </c:spPr>
          <c:invertIfNegative val="1"/>
          <c:xVal>
            <c:numRef>
              <c:f>'PV &amp; Wind PPAs vs Gas'!$F$28:$F$1047</c:f>
              <c:numCache>
                <c:formatCode>m/d/yyyy</c:formatCode>
                <c:ptCount val="1020"/>
                <c:pt idx="0">
                  <c:v>39841</c:v>
                </c:pt>
                <c:pt idx="1">
                  <c:v>39843</c:v>
                </c:pt>
                <c:pt idx="2">
                  <c:v>39846</c:v>
                </c:pt>
                <c:pt idx="3">
                  <c:v>39849</c:v>
                </c:pt>
                <c:pt idx="4">
                  <c:v>39849</c:v>
                </c:pt>
                <c:pt idx="5">
                  <c:v>39849</c:v>
                </c:pt>
                <c:pt idx="6">
                  <c:v>39863</c:v>
                </c:pt>
                <c:pt idx="7">
                  <c:v>39889</c:v>
                </c:pt>
                <c:pt idx="8">
                  <c:v>39889</c:v>
                </c:pt>
                <c:pt idx="9">
                  <c:v>39896</c:v>
                </c:pt>
                <c:pt idx="10">
                  <c:v>39903</c:v>
                </c:pt>
                <c:pt idx="11">
                  <c:v>39903</c:v>
                </c:pt>
                <c:pt idx="12">
                  <c:v>39904</c:v>
                </c:pt>
                <c:pt idx="13">
                  <c:v>39904</c:v>
                </c:pt>
                <c:pt idx="14">
                  <c:v>39913</c:v>
                </c:pt>
                <c:pt idx="15">
                  <c:v>39932</c:v>
                </c:pt>
                <c:pt idx="16">
                  <c:v>39933</c:v>
                </c:pt>
                <c:pt idx="17">
                  <c:v>39974</c:v>
                </c:pt>
                <c:pt idx="18">
                  <c:v>39986</c:v>
                </c:pt>
                <c:pt idx="19">
                  <c:v>39994</c:v>
                </c:pt>
                <c:pt idx="20">
                  <c:v>39994</c:v>
                </c:pt>
                <c:pt idx="21">
                  <c:v>40003</c:v>
                </c:pt>
                <c:pt idx="22">
                  <c:v>40003</c:v>
                </c:pt>
                <c:pt idx="23">
                  <c:v>40003</c:v>
                </c:pt>
                <c:pt idx="24">
                  <c:v>40024</c:v>
                </c:pt>
                <c:pt idx="25">
                  <c:v>40026</c:v>
                </c:pt>
                <c:pt idx="26">
                  <c:v>40030</c:v>
                </c:pt>
                <c:pt idx="27">
                  <c:v>40030</c:v>
                </c:pt>
                <c:pt idx="28">
                  <c:v>40042</c:v>
                </c:pt>
                <c:pt idx="29">
                  <c:v>40051</c:v>
                </c:pt>
                <c:pt idx="30">
                  <c:v>40064</c:v>
                </c:pt>
                <c:pt idx="31">
                  <c:v>40081</c:v>
                </c:pt>
                <c:pt idx="32">
                  <c:v>40081</c:v>
                </c:pt>
                <c:pt idx="33">
                  <c:v>40087</c:v>
                </c:pt>
                <c:pt idx="34">
                  <c:v>40091</c:v>
                </c:pt>
                <c:pt idx="35">
                  <c:v>40095</c:v>
                </c:pt>
                <c:pt idx="36">
                  <c:v>40119</c:v>
                </c:pt>
                <c:pt idx="37">
                  <c:v>40133</c:v>
                </c:pt>
                <c:pt idx="38">
                  <c:v>40141</c:v>
                </c:pt>
                <c:pt idx="39">
                  <c:v>40141</c:v>
                </c:pt>
                <c:pt idx="40">
                  <c:v>40147</c:v>
                </c:pt>
                <c:pt idx="41">
                  <c:v>40147</c:v>
                </c:pt>
                <c:pt idx="42">
                  <c:v>40147</c:v>
                </c:pt>
                <c:pt idx="43">
                  <c:v>40147</c:v>
                </c:pt>
                <c:pt idx="44">
                  <c:v>40147</c:v>
                </c:pt>
                <c:pt idx="45">
                  <c:v>40149</c:v>
                </c:pt>
                <c:pt idx="46">
                  <c:v>40156</c:v>
                </c:pt>
                <c:pt idx="47">
                  <c:v>40164</c:v>
                </c:pt>
                <c:pt idx="48">
                  <c:v>40175</c:v>
                </c:pt>
                <c:pt idx="49">
                  <c:v>40206</c:v>
                </c:pt>
                <c:pt idx="50">
                  <c:v>40214</c:v>
                </c:pt>
                <c:pt idx="51">
                  <c:v>40221</c:v>
                </c:pt>
                <c:pt idx="52">
                  <c:v>40242</c:v>
                </c:pt>
                <c:pt idx="53">
                  <c:v>40266</c:v>
                </c:pt>
                <c:pt idx="54">
                  <c:v>40269</c:v>
                </c:pt>
                <c:pt idx="55">
                  <c:v>40284</c:v>
                </c:pt>
                <c:pt idx="56">
                  <c:v>40287</c:v>
                </c:pt>
                <c:pt idx="57">
                  <c:v>40291</c:v>
                </c:pt>
                <c:pt idx="58">
                  <c:v>40297</c:v>
                </c:pt>
                <c:pt idx="59">
                  <c:v>40302</c:v>
                </c:pt>
                <c:pt idx="60">
                  <c:v>40302</c:v>
                </c:pt>
                <c:pt idx="61">
                  <c:v>40317</c:v>
                </c:pt>
                <c:pt idx="62">
                  <c:v>40330</c:v>
                </c:pt>
                <c:pt idx="63">
                  <c:v>40331</c:v>
                </c:pt>
                <c:pt idx="64">
                  <c:v>40332</c:v>
                </c:pt>
                <c:pt idx="65">
                  <c:v>40332</c:v>
                </c:pt>
                <c:pt idx="66">
                  <c:v>40332</c:v>
                </c:pt>
                <c:pt idx="67">
                  <c:v>40333</c:v>
                </c:pt>
                <c:pt idx="68">
                  <c:v>40338</c:v>
                </c:pt>
                <c:pt idx="69">
                  <c:v>40338</c:v>
                </c:pt>
                <c:pt idx="70">
                  <c:v>40338</c:v>
                </c:pt>
                <c:pt idx="71">
                  <c:v>40338</c:v>
                </c:pt>
                <c:pt idx="72">
                  <c:v>40350</c:v>
                </c:pt>
                <c:pt idx="73">
                  <c:v>40359</c:v>
                </c:pt>
                <c:pt idx="74">
                  <c:v>40366</c:v>
                </c:pt>
                <c:pt idx="75">
                  <c:v>40368</c:v>
                </c:pt>
                <c:pt idx="76">
                  <c:v>40374</c:v>
                </c:pt>
                <c:pt idx="77">
                  <c:v>40380</c:v>
                </c:pt>
                <c:pt idx="78">
                  <c:v>40381</c:v>
                </c:pt>
                <c:pt idx="79">
                  <c:v>40400</c:v>
                </c:pt>
                <c:pt idx="80">
                  <c:v>40406</c:v>
                </c:pt>
                <c:pt idx="81">
                  <c:v>40410</c:v>
                </c:pt>
                <c:pt idx="82">
                  <c:v>40422</c:v>
                </c:pt>
                <c:pt idx="83">
                  <c:v>40429</c:v>
                </c:pt>
                <c:pt idx="84">
                  <c:v>40438</c:v>
                </c:pt>
                <c:pt idx="85">
                  <c:v>40443</c:v>
                </c:pt>
                <c:pt idx="86">
                  <c:v>40462</c:v>
                </c:pt>
                <c:pt idx="87">
                  <c:v>40469</c:v>
                </c:pt>
                <c:pt idx="88">
                  <c:v>40487</c:v>
                </c:pt>
                <c:pt idx="89">
                  <c:v>40494</c:v>
                </c:pt>
                <c:pt idx="90">
                  <c:v>40518</c:v>
                </c:pt>
                <c:pt idx="91">
                  <c:v>40521</c:v>
                </c:pt>
                <c:pt idx="92">
                  <c:v>40529</c:v>
                </c:pt>
                <c:pt idx="93">
                  <c:v>40529</c:v>
                </c:pt>
                <c:pt idx="94">
                  <c:v>40529</c:v>
                </c:pt>
                <c:pt idx="95">
                  <c:v>40529</c:v>
                </c:pt>
                <c:pt idx="96">
                  <c:v>40534</c:v>
                </c:pt>
                <c:pt idx="97">
                  <c:v>40535</c:v>
                </c:pt>
                <c:pt idx="98">
                  <c:v>40535</c:v>
                </c:pt>
                <c:pt idx="99">
                  <c:v>40535</c:v>
                </c:pt>
                <c:pt idx="100">
                  <c:v>40575</c:v>
                </c:pt>
                <c:pt idx="101">
                  <c:v>40612</c:v>
                </c:pt>
                <c:pt idx="102">
                  <c:v>40639</c:v>
                </c:pt>
                <c:pt idx="103">
                  <c:v>40653</c:v>
                </c:pt>
                <c:pt idx="104">
                  <c:v>40668</c:v>
                </c:pt>
                <c:pt idx="105">
                  <c:v>40669</c:v>
                </c:pt>
                <c:pt idx="106">
                  <c:v>40676</c:v>
                </c:pt>
                <c:pt idx="107">
                  <c:v>40679</c:v>
                </c:pt>
                <c:pt idx="108">
                  <c:v>40679</c:v>
                </c:pt>
                <c:pt idx="109">
                  <c:v>40683</c:v>
                </c:pt>
                <c:pt idx="110">
                  <c:v>40701</c:v>
                </c:pt>
                <c:pt idx="111">
                  <c:v>40715</c:v>
                </c:pt>
                <c:pt idx="112">
                  <c:v>40721</c:v>
                </c:pt>
                <c:pt idx="113">
                  <c:v>40722</c:v>
                </c:pt>
                <c:pt idx="114">
                  <c:v>40723</c:v>
                </c:pt>
                <c:pt idx="115">
                  <c:v>40730</c:v>
                </c:pt>
                <c:pt idx="116">
                  <c:v>40739</c:v>
                </c:pt>
                <c:pt idx="117">
                  <c:v>40752</c:v>
                </c:pt>
                <c:pt idx="118">
                  <c:v>40758</c:v>
                </c:pt>
                <c:pt idx="119">
                  <c:v>40763</c:v>
                </c:pt>
                <c:pt idx="120">
                  <c:v>40770</c:v>
                </c:pt>
                <c:pt idx="121">
                  <c:v>40772</c:v>
                </c:pt>
                <c:pt idx="122">
                  <c:v>40772</c:v>
                </c:pt>
                <c:pt idx="123">
                  <c:v>40785</c:v>
                </c:pt>
                <c:pt idx="124">
                  <c:v>40793</c:v>
                </c:pt>
                <c:pt idx="125">
                  <c:v>40798</c:v>
                </c:pt>
                <c:pt idx="126">
                  <c:v>40798</c:v>
                </c:pt>
                <c:pt idx="127">
                  <c:v>40799</c:v>
                </c:pt>
                <c:pt idx="128">
                  <c:v>40817</c:v>
                </c:pt>
                <c:pt idx="129">
                  <c:v>40850</c:v>
                </c:pt>
                <c:pt idx="130">
                  <c:v>40850</c:v>
                </c:pt>
                <c:pt idx="131">
                  <c:v>40855</c:v>
                </c:pt>
                <c:pt idx="132">
                  <c:v>40863</c:v>
                </c:pt>
                <c:pt idx="133">
                  <c:v>40863</c:v>
                </c:pt>
                <c:pt idx="134">
                  <c:v>40875</c:v>
                </c:pt>
                <c:pt idx="135">
                  <c:v>40886</c:v>
                </c:pt>
                <c:pt idx="136">
                  <c:v>40890</c:v>
                </c:pt>
                <c:pt idx="137">
                  <c:v>40890</c:v>
                </c:pt>
                <c:pt idx="138">
                  <c:v>40892</c:v>
                </c:pt>
                <c:pt idx="139">
                  <c:v>40897</c:v>
                </c:pt>
                <c:pt idx="140">
                  <c:v>40897</c:v>
                </c:pt>
                <c:pt idx="141">
                  <c:v>40897</c:v>
                </c:pt>
                <c:pt idx="142">
                  <c:v>40899</c:v>
                </c:pt>
                <c:pt idx="143">
                  <c:v>40927</c:v>
                </c:pt>
                <c:pt idx="144">
                  <c:v>40946</c:v>
                </c:pt>
                <c:pt idx="145">
                  <c:v>40954</c:v>
                </c:pt>
                <c:pt idx="146">
                  <c:v>40956</c:v>
                </c:pt>
                <c:pt idx="147">
                  <c:v>40967</c:v>
                </c:pt>
                <c:pt idx="148">
                  <c:v>40981</c:v>
                </c:pt>
                <c:pt idx="149">
                  <c:v>40985</c:v>
                </c:pt>
                <c:pt idx="150">
                  <c:v>40997</c:v>
                </c:pt>
                <c:pt idx="151">
                  <c:v>41010</c:v>
                </c:pt>
                <c:pt idx="152">
                  <c:v>41056</c:v>
                </c:pt>
                <c:pt idx="153">
                  <c:v>41152</c:v>
                </c:pt>
                <c:pt idx="154">
                  <c:v>41214</c:v>
                </c:pt>
                <c:pt idx="155">
                  <c:v>41247</c:v>
                </c:pt>
                <c:pt idx="156">
                  <c:v>41257</c:v>
                </c:pt>
                <c:pt idx="157">
                  <c:v>41290</c:v>
                </c:pt>
                <c:pt idx="158">
                  <c:v>41312</c:v>
                </c:pt>
                <c:pt idx="159">
                  <c:v>41380</c:v>
                </c:pt>
                <c:pt idx="160">
                  <c:v>41400</c:v>
                </c:pt>
                <c:pt idx="161">
                  <c:v>41418</c:v>
                </c:pt>
                <c:pt idx="162">
                  <c:v>41426</c:v>
                </c:pt>
                <c:pt idx="163">
                  <c:v>41426</c:v>
                </c:pt>
                <c:pt idx="164">
                  <c:v>41430</c:v>
                </c:pt>
                <c:pt idx="165">
                  <c:v>41440</c:v>
                </c:pt>
                <c:pt idx="166">
                  <c:v>41440</c:v>
                </c:pt>
                <c:pt idx="167">
                  <c:v>41446</c:v>
                </c:pt>
                <c:pt idx="168">
                  <c:v>41453</c:v>
                </c:pt>
                <c:pt idx="169">
                  <c:v>41457</c:v>
                </c:pt>
                <c:pt idx="170">
                  <c:v>41457</c:v>
                </c:pt>
                <c:pt idx="171">
                  <c:v>41462</c:v>
                </c:pt>
                <c:pt idx="172">
                  <c:v>41463</c:v>
                </c:pt>
                <c:pt idx="173">
                  <c:v>41465</c:v>
                </c:pt>
                <c:pt idx="174">
                  <c:v>41472</c:v>
                </c:pt>
                <c:pt idx="175">
                  <c:v>41479</c:v>
                </c:pt>
                <c:pt idx="176">
                  <c:v>41498</c:v>
                </c:pt>
                <c:pt idx="177">
                  <c:v>41506</c:v>
                </c:pt>
                <c:pt idx="178">
                  <c:v>41506</c:v>
                </c:pt>
                <c:pt idx="179">
                  <c:v>41528</c:v>
                </c:pt>
                <c:pt idx="180">
                  <c:v>41556</c:v>
                </c:pt>
                <c:pt idx="181">
                  <c:v>41556</c:v>
                </c:pt>
                <c:pt idx="182">
                  <c:v>41557</c:v>
                </c:pt>
                <c:pt idx="183">
                  <c:v>41557</c:v>
                </c:pt>
                <c:pt idx="184">
                  <c:v>41564</c:v>
                </c:pt>
                <c:pt idx="185">
                  <c:v>41572</c:v>
                </c:pt>
                <c:pt idx="186">
                  <c:v>41579</c:v>
                </c:pt>
                <c:pt idx="187">
                  <c:v>41584</c:v>
                </c:pt>
                <c:pt idx="188">
                  <c:v>41596</c:v>
                </c:pt>
                <c:pt idx="189">
                  <c:v>41596</c:v>
                </c:pt>
                <c:pt idx="190">
                  <c:v>41619</c:v>
                </c:pt>
                <c:pt idx="191">
                  <c:v>41628</c:v>
                </c:pt>
                <c:pt idx="192">
                  <c:v>41635</c:v>
                </c:pt>
                <c:pt idx="193">
                  <c:v>41660</c:v>
                </c:pt>
                <c:pt idx="194">
                  <c:v>41662</c:v>
                </c:pt>
                <c:pt idx="195">
                  <c:v>41663</c:v>
                </c:pt>
                <c:pt idx="196">
                  <c:v>41697</c:v>
                </c:pt>
                <c:pt idx="197">
                  <c:v>41801</c:v>
                </c:pt>
                <c:pt idx="198">
                  <c:v>41821</c:v>
                </c:pt>
                <c:pt idx="199">
                  <c:v>41852</c:v>
                </c:pt>
                <c:pt idx="200">
                  <c:v>41852</c:v>
                </c:pt>
                <c:pt idx="201">
                  <c:v>41865</c:v>
                </c:pt>
                <c:pt idx="202">
                  <c:v>41893</c:v>
                </c:pt>
                <c:pt idx="203">
                  <c:v>41906</c:v>
                </c:pt>
                <c:pt idx="204">
                  <c:v>41942</c:v>
                </c:pt>
                <c:pt idx="205">
                  <c:v>41974</c:v>
                </c:pt>
                <c:pt idx="206">
                  <c:v>41974</c:v>
                </c:pt>
                <c:pt idx="207">
                  <c:v>41983</c:v>
                </c:pt>
                <c:pt idx="208">
                  <c:v>41990</c:v>
                </c:pt>
                <c:pt idx="209">
                  <c:v>41990</c:v>
                </c:pt>
                <c:pt idx="210">
                  <c:v>42004</c:v>
                </c:pt>
                <c:pt idx="211">
                  <c:v>42087</c:v>
                </c:pt>
                <c:pt idx="212">
                  <c:v>42101</c:v>
                </c:pt>
                <c:pt idx="213">
                  <c:v>42118</c:v>
                </c:pt>
                <c:pt idx="214">
                  <c:v>42125</c:v>
                </c:pt>
                <c:pt idx="215">
                  <c:v>42125</c:v>
                </c:pt>
                <c:pt idx="216">
                  <c:v>42128</c:v>
                </c:pt>
                <c:pt idx="217">
                  <c:v>42146</c:v>
                </c:pt>
                <c:pt idx="218">
                  <c:v>42153</c:v>
                </c:pt>
                <c:pt idx="219">
                  <c:v>42164</c:v>
                </c:pt>
                <c:pt idx="220">
                  <c:v>42193</c:v>
                </c:pt>
                <c:pt idx="221">
                  <c:v>42209</c:v>
                </c:pt>
                <c:pt idx="222">
                  <c:v>42223</c:v>
                </c:pt>
                <c:pt idx="223">
                  <c:v>42262</c:v>
                </c:pt>
                <c:pt idx="224">
                  <c:v>42262</c:v>
                </c:pt>
                <c:pt idx="225">
                  <c:v>42264</c:v>
                </c:pt>
                <c:pt idx="226">
                  <c:v>42278</c:v>
                </c:pt>
                <c:pt idx="227">
                  <c:v>42286</c:v>
                </c:pt>
                <c:pt idx="228">
                  <c:v>42293</c:v>
                </c:pt>
                <c:pt idx="229">
                  <c:v>42304</c:v>
                </c:pt>
                <c:pt idx="230">
                  <c:v>42317</c:v>
                </c:pt>
                <c:pt idx="231">
                  <c:v>42327</c:v>
                </c:pt>
                <c:pt idx="232">
                  <c:v>42327</c:v>
                </c:pt>
                <c:pt idx="233">
                  <c:v>42328</c:v>
                </c:pt>
                <c:pt idx="234">
                  <c:v>42342</c:v>
                </c:pt>
                <c:pt idx="235">
                  <c:v>42354</c:v>
                </c:pt>
                <c:pt idx="236">
                  <c:v>42356</c:v>
                </c:pt>
                <c:pt idx="237">
                  <c:v>42356</c:v>
                </c:pt>
                <c:pt idx="238">
                  <c:v>42361</c:v>
                </c:pt>
                <c:pt idx="239">
                  <c:v>42377</c:v>
                </c:pt>
                <c:pt idx="240">
                  <c:v>42388</c:v>
                </c:pt>
                <c:pt idx="241">
                  <c:v>42401</c:v>
                </c:pt>
                <c:pt idx="242">
                  <c:v>42401</c:v>
                </c:pt>
                <c:pt idx="243">
                  <c:v>42402</c:v>
                </c:pt>
                <c:pt idx="244">
                  <c:v>42432</c:v>
                </c:pt>
                <c:pt idx="245">
                  <c:v>42433</c:v>
                </c:pt>
                <c:pt idx="246">
                  <c:v>42502</c:v>
                </c:pt>
                <c:pt idx="247">
                  <c:v>42521</c:v>
                </c:pt>
                <c:pt idx="248">
                  <c:v>42521</c:v>
                </c:pt>
                <c:pt idx="249">
                  <c:v>42569</c:v>
                </c:pt>
                <c:pt idx="250">
                  <c:v>42577</c:v>
                </c:pt>
                <c:pt idx="251">
                  <c:v>42593</c:v>
                </c:pt>
                <c:pt idx="252">
                  <c:v>42671</c:v>
                </c:pt>
                <c:pt idx="253">
                  <c:v>42671</c:v>
                </c:pt>
                <c:pt idx="254">
                  <c:v>42675</c:v>
                </c:pt>
                <c:pt idx="255">
                  <c:v>42685</c:v>
                </c:pt>
                <c:pt idx="256">
                  <c:v>42705</c:v>
                </c:pt>
                <c:pt idx="257">
                  <c:v>42709</c:v>
                </c:pt>
                <c:pt idx="258">
                  <c:v>42709</c:v>
                </c:pt>
                <c:pt idx="259">
                  <c:v>42710</c:v>
                </c:pt>
                <c:pt idx="260">
                  <c:v>42719</c:v>
                </c:pt>
                <c:pt idx="261">
                  <c:v>42736</c:v>
                </c:pt>
                <c:pt idx="262">
                  <c:v>42754</c:v>
                </c:pt>
                <c:pt idx="263">
                  <c:v>42762</c:v>
                </c:pt>
                <c:pt idx="264">
                  <c:v>42775</c:v>
                </c:pt>
                <c:pt idx="265">
                  <c:v>42783</c:v>
                </c:pt>
                <c:pt idx="266">
                  <c:v>42801</c:v>
                </c:pt>
                <c:pt idx="267">
                  <c:v>42801</c:v>
                </c:pt>
                <c:pt idx="268">
                  <c:v>42807</c:v>
                </c:pt>
                <c:pt idx="269">
                  <c:v>42808</c:v>
                </c:pt>
                <c:pt idx="270">
                  <c:v>42860</c:v>
                </c:pt>
                <c:pt idx="271">
                  <c:v>42872</c:v>
                </c:pt>
                <c:pt idx="272">
                  <c:v>42892</c:v>
                </c:pt>
                <c:pt idx="273">
                  <c:v>42895</c:v>
                </c:pt>
                <c:pt idx="274">
                  <c:v>42906</c:v>
                </c:pt>
                <c:pt idx="275">
                  <c:v>42923</c:v>
                </c:pt>
                <c:pt idx="276">
                  <c:v>42935</c:v>
                </c:pt>
                <c:pt idx="277">
                  <c:v>42937</c:v>
                </c:pt>
                <c:pt idx="278">
                  <c:v>42948</c:v>
                </c:pt>
                <c:pt idx="279">
                  <c:v>42958</c:v>
                </c:pt>
                <c:pt idx="280">
                  <c:v>42958</c:v>
                </c:pt>
                <c:pt idx="281">
                  <c:v>42979</c:v>
                </c:pt>
                <c:pt idx="282">
                  <c:v>42979</c:v>
                </c:pt>
                <c:pt idx="283">
                  <c:v>43004</c:v>
                </c:pt>
                <c:pt idx="284">
                  <c:v>43009</c:v>
                </c:pt>
                <c:pt idx="285">
                  <c:v>43010</c:v>
                </c:pt>
                <c:pt idx="286">
                  <c:v>43020</c:v>
                </c:pt>
                <c:pt idx="287">
                  <c:v>43024</c:v>
                </c:pt>
                <c:pt idx="288">
                  <c:v>43054</c:v>
                </c:pt>
                <c:pt idx="289">
                  <c:v>43056</c:v>
                </c:pt>
                <c:pt idx="290">
                  <c:v>43056</c:v>
                </c:pt>
                <c:pt idx="291">
                  <c:v>43056</c:v>
                </c:pt>
                <c:pt idx="292">
                  <c:v>43089</c:v>
                </c:pt>
                <c:pt idx="293">
                  <c:v>43090</c:v>
                </c:pt>
                <c:pt idx="294">
                  <c:v>43110</c:v>
                </c:pt>
                <c:pt idx="295">
                  <c:v>43122</c:v>
                </c:pt>
                <c:pt idx="296">
                  <c:v>43122</c:v>
                </c:pt>
                <c:pt idx="297">
                  <c:v>43172</c:v>
                </c:pt>
                <c:pt idx="298">
                  <c:v>43210</c:v>
                </c:pt>
                <c:pt idx="299">
                  <c:v>43303</c:v>
                </c:pt>
                <c:pt idx="300">
                  <c:v>43303</c:v>
                </c:pt>
                <c:pt idx="301">
                  <c:v>43332</c:v>
                </c:pt>
                <c:pt idx="302">
                  <c:v>43343</c:v>
                </c:pt>
                <c:pt idx="303">
                  <c:v>43344</c:v>
                </c:pt>
                <c:pt idx="304">
                  <c:v>43378</c:v>
                </c:pt>
                <c:pt idx="305">
                  <c:v>43391</c:v>
                </c:pt>
                <c:pt idx="306">
                  <c:v>43392</c:v>
                </c:pt>
                <c:pt idx="307">
                  <c:v>43392</c:v>
                </c:pt>
                <c:pt idx="308">
                  <c:v>43392</c:v>
                </c:pt>
                <c:pt idx="309">
                  <c:v>43395</c:v>
                </c:pt>
                <c:pt idx="310">
                  <c:v>43402</c:v>
                </c:pt>
                <c:pt idx="311">
                  <c:v>43423</c:v>
                </c:pt>
                <c:pt idx="312">
                  <c:v>43425</c:v>
                </c:pt>
                <c:pt idx="313">
                  <c:v>43439</c:v>
                </c:pt>
                <c:pt idx="314">
                  <c:v>43465</c:v>
                </c:pt>
                <c:pt idx="315">
                  <c:v>43466</c:v>
                </c:pt>
                <c:pt idx="316">
                  <c:v>43468</c:v>
                </c:pt>
                <c:pt idx="317">
                  <c:v>43473</c:v>
                </c:pt>
                <c:pt idx="318">
                  <c:v>43476</c:v>
                </c:pt>
                <c:pt idx="319">
                  <c:v>43487</c:v>
                </c:pt>
                <c:pt idx="320">
                  <c:v>43501</c:v>
                </c:pt>
                <c:pt idx="321">
                  <c:v>43502</c:v>
                </c:pt>
                <c:pt idx="322">
                  <c:v>43507</c:v>
                </c:pt>
                <c:pt idx="323">
                  <c:v>43531</c:v>
                </c:pt>
                <c:pt idx="324">
                  <c:v>43601</c:v>
                </c:pt>
                <c:pt idx="325">
                  <c:v>43606</c:v>
                </c:pt>
                <c:pt idx="326">
                  <c:v>43616</c:v>
                </c:pt>
                <c:pt idx="327">
                  <c:v>43621</c:v>
                </c:pt>
                <c:pt idx="328">
                  <c:v>43654</c:v>
                </c:pt>
                <c:pt idx="329">
                  <c:v>43678</c:v>
                </c:pt>
                <c:pt idx="330">
                  <c:v>43698</c:v>
                </c:pt>
                <c:pt idx="331">
                  <c:v>43709</c:v>
                </c:pt>
                <c:pt idx="332">
                  <c:v>43726</c:v>
                </c:pt>
                <c:pt idx="333">
                  <c:v>43730</c:v>
                </c:pt>
                <c:pt idx="334">
                  <c:v>43740</c:v>
                </c:pt>
                <c:pt idx="335">
                  <c:v>43741</c:v>
                </c:pt>
                <c:pt idx="336">
                  <c:v>43755</c:v>
                </c:pt>
                <c:pt idx="337">
                  <c:v>43755</c:v>
                </c:pt>
                <c:pt idx="338">
                  <c:v>43759</c:v>
                </c:pt>
                <c:pt idx="339">
                  <c:v>43794</c:v>
                </c:pt>
                <c:pt idx="340">
                  <c:v>43812</c:v>
                </c:pt>
                <c:pt idx="341">
                  <c:v>43817</c:v>
                </c:pt>
                <c:pt idx="342">
                  <c:v>43819</c:v>
                </c:pt>
                <c:pt idx="343">
                  <c:v>43936</c:v>
                </c:pt>
                <c:pt idx="344">
                  <c:v>43937</c:v>
                </c:pt>
                <c:pt idx="345">
                  <c:v>43978</c:v>
                </c:pt>
                <c:pt idx="346">
                  <c:v>43978</c:v>
                </c:pt>
                <c:pt idx="347">
                  <c:v>43979</c:v>
                </c:pt>
                <c:pt idx="348">
                  <c:v>43986</c:v>
                </c:pt>
                <c:pt idx="349">
                  <c:v>44033</c:v>
                </c:pt>
                <c:pt idx="350">
                  <c:v>44044</c:v>
                </c:pt>
                <c:pt idx="351">
                  <c:v>44050</c:v>
                </c:pt>
                <c:pt idx="352">
                  <c:v>44068</c:v>
                </c:pt>
                <c:pt idx="353">
                  <c:v>44074</c:v>
                </c:pt>
                <c:pt idx="354">
                  <c:v>44085</c:v>
                </c:pt>
                <c:pt idx="355">
                  <c:v>44090</c:v>
                </c:pt>
                <c:pt idx="356">
                  <c:v>44091</c:v>
                </c:pt>
                <c:pt idx="357">
                  <c:v>44091</c:v>
                </c:pt>
                <c:pt idx="358">
                  <c:v>44119</c:v>
                </c:pt>
                <c:pt idx="359">
                  <c:v>44165</c:v>
                </c:pt>
                <c:pt idx="360">
                  <c:v>44166</c:v>
                </c:pt>
                <c:pt idx="361">
                  <c:v>44218</c:v>
                </c:pt>
                <c:pt idx="362">
                  <c:v>44230</c:v>
                </c:pt>
                <c:pt idx="363">
                  <c:v>44246</c:v>
                </c:pt>
                <c:pt idx="364">
                  <c:v>44270</c:v>
                </c:pt>
                <c:pt idx="365">
                  <c:v>44307</c:v>
                </c:pt>
                <c:pt idx="366">
                  <c:v>44307</c:v>
                </c:pt>
                <c:pt idx="367">
                  <c:v>44337</c:v>
                </c:pt>
                <c:pt idx="368">
                  <c:v>44377</c:v>
                </c:pt>
                <c:pt idx="369">
                  <c:v>44440</c:v>
                </c:pt>
                <c:pt idx="370">
                  <c:v>44484</c:v>
                </c:pt>
                <c:pt idx="371">
                  <c:v>44546</c:v>
                </c:pt>
                <c:pt idx="372">
                  <c:v>44563</c:v>
                </c:pt>
                <c:pt idx="373">
                  <c:v>44621</c:v>
                </c:pt>
                <c:pt idx="374">
                  <c:v>44671</c:v>
                </c:pt>
                <c:pt idx="375">
                  <c:v>44671</c:v>
                </c:pt>
                <c:pt idx="376">
                  <c:v>44733</c:v>
                </c:pt>
                <c:pt idx="377">
                  <c:v>44735</c:v>
                </c:pt>
                <c:pt idx="378">
                  <c:v>44740</c:v>
                </c:pt>
                <c:pt idx="379">
                  <c:v>44789</c:v>
                </c:pt>
                <c:pt idx="380">
                  <c:v>44844</c:v>
                </c:pt>
                <c:pt idx="381">
                  <c:v>44845</c:v>
                </c:pt>
                <c:pt idx="382">
                  <c:v>44845</c:v>
                </c:pt>
                <c:pt idx="383">
                  <c:v>44855</c:v>
                </c:pt>
                <c:pt idx="384">
                  <c:v>44857</c:v>
                </c:pt>
                <c:pt idx="385">
                  <c:v>44914</c:v>
                </c:pt>
                <c:pt idx="386">
                  <c:v>44946</c:v>
                </c:pt>
                <c:pt idx="387">
                  <c:v>44946</c:v>
                </c:pt>
                <c:pt idx="388">
                  <c:v>45068</c:v>
                </c:pt>
                <c:pt idx="389">
                  <c:v>45125</c:v>
                </c:pt>
                <c:pt idx="390">
                  <c:v>45223</c:v>
                </c:pt>
                <c:pt idx="391">
                  <c:v>45223</c:v>
                </c:pt>
                <c:pt idx="392">
                  <c:v>45223</c:v>
                </c:pt>
                <c:pt idx="393">
                  <c:v>45223</c:v>
                </c:pt>
                <c:pt idx="394">
                  <c:v>45223</c:v>
                </c:pt>
                <c:pt idx="395">
                  <c:v>45223</c:v>
                </c:pt>
                <c:pt idx="396">
                  <c:v>45246</c:v>
                </c:pt>
                <c:pt idx="397">
                  <c:v>45629</c:v>
                </c:pt>
                <c:pt idx="398">
                  <c:v>45629</c:v>
                </c:pt>
                <c:pt idx="399">
                  <c:v>45629</c:v>
                </c:pt>
                <c:pt idx="400">
                  <c:v>45629</c:v>
                </c:pt>
              </c:numCache>
            </c:numRef>
          </c:xVal>
          <c:yVal>
            <c:numRef>
              <c:f>'PV &amp; Wind PPAs vs Gas'!$G$28:$G$1047</c:f>
              <c:numCache>
                <c:formatCode>"$"#,##0.00_);\("$"#,##0.00\)</c:formatCode>
                <c:ptCount val="1020"/>
                <c:pt idx="0">
                  <c:v>63.161408815494383</c:v>
                </c:pt>
                <c:pt idx="1">
                  <c:v>71.255512868510067</c:v>
                </c:pt>
                <c:pt idx="2">
                  <c:v>60.593848451980215</c:v>
                </c:pt>
                <c:pt idx="3">
                  <c:v>106.64606552142756</c:v>
                </c:pt>
                <c:pt idx="4">
                  <c:v>109.79693489227876</c:v>
                </c:pt>
                <c:pt idx="5">
                  <c:v>109.82032646977935</c:v>
                </c:pt>
                <c:pt idx="6">
                  <c:v>107.4886287823787</c:v>
                </c:pt>
                <c:pt idx="7">
                  <c:v>133.39894302180156</c:v>
                </c:pt>
                <c:pt idx="8">
                  <c:v>137.00588952299276</c:v>
                </c:pt>
                <c:pt idx="9">
                  <c:v>102.22806783462359</c:v>
                </c:pt>
                <c:pt idx="10">
                  <c:v>69.909820316570418</c:v>
                </c:pt>
                <c:pt idx="11">
                  <c:v>69.909083211275387</c:v>
                </c:pt>
                <c:pt idx="12">
                  <c:v>58.553872257018284</c:v>
                </c:pt>
                <c:pt idx="13">
                  <c:v>93.526390152830317</c:v>
                </c:pt>
                <c:pt idx="14">
                  <c:v>121.27139274920034</c:v>
                </c:pt>
                <c:pt idx="15">
                  <c:v>79.597352378315563</c:v>
                </c:pt>
                <c:pt idx="16">
                  <c:v>73.808628423956648</c:v>
                </c:pt>
                <c:pt idx="17">
                  <c:v>89.586305503543343</c:v>
                </c:pt>
                <c:pt idx="18">
                  <c:v>83.482745590010708</c:v>
                </c:pt>
                <c:pt idx="19">
                  <c:v>85.272772193720357</c:v>
                </c:pt>
                <c:pt idx="20">
                  <c:v>76.67247534647548</c:v>
                </c:pt>
                <c:pt idx="21">
                  <c:v>99.034644527601216</c:v>
                </c:pt>
                <c:pt idx="22">
                  <c:v>99.034644318354921</c:v>
                </c:pt>
                <c:pt idx="23">
                  <c:v>99.034644029079232</c:v>
                </c:pt>
                <c:pt idx="24">
                  <c:v>63.447734109196901</c:v>
                </c:pt>
                <c:pt idx="25">
                  <c:v>74.718628749737746</c:v>
                </c:pt>
                <c:pt idx="26">
                  <c:v>85.065301197843525</c:v>
                </c:pt>
                <c:pt idx="27">
                  <c:v>84.985785163719328</c:v>
                </c:pt>
                <c:pt idx="28">
                  <c:v>121.45532029164016</c:v>
                </c:pt>
                <c:pt idx="29">
                  <c:v>77.991340226319494</c:v>
                </c:pt>
                <c:pt idx="30">
                  <c:v>64.655678092608383</c:v>
                </c:pt>
                <c:pt idx="31">
                  <c:v>54.921238662876277</c:v>
                </c:pt>
                <c:pt idx="32">
                  <c:v>56.182496822065289</c:v>
                </c:pt>
                <c:pt idx="33">
                  <c:v>77.961897911620596</c:v>
                </c:pt>
                <c:pt idx="34">
                  <c:v>57.107170990199563</c:v>
                </c:pt>
                <c:pt idx="35">
                  <c:v>91.690013661719661</c:v>
                </c:pt>
                <c:pt idx="36">
                  <c:v>81.42650359339693</c:v>
                </c:pt>
                <c:pt idx="37">
                  <c:v>77.480026470777901</c:v>
                </c:pt>
                <c:pt idx="38">
                  <c:v>89.907400825587501</c:v>
                </c:pt>
                <c:pt idx="39">
                  <c:v>77.091354417932422</c:v>
                </c:pt>
                <c:pt idx="40">
                  <c:v>131.93293513543588</c:v>
                </c:pt>
                <c:pt idx="41">
                  <c:v>131.91513810862099</c:v>
                </c:pt>
                <c:pt idx="42">
                  <c:v>131.90632921631547</c:v>
                </c:pt>
                <c:pt idx="43">
                  <c:v>131.9088111413038</c:v>
                </c:pt>
                <c:pt idx="44">
                  <c:v>131.91508761461785</c:v>
                </c:pt>
                <c:pt idx="45">
                  <c:v>114.90229008282714</c:v>
                </c:pt>
                <c:pt idx="46">
                  <c:v>142.90888463156455</c:v>
                </c:pt>
                <c:pt idx="47">
                  <c:v>146.06098478282894</c:v>
                </c:pt>
                <c:pt idx="48">
                  <c:v>84.673398318651877</c:v>
                </c:pt>
                <c:pt idx="49">
                  <c:v>119.50576365400357</c:v>
                </c:pt>
                <c:pt idx="50">
                  <c:v>61.59266464535829</c:v>
                </c:pt>
                <c:pt idx="51">
                  <c:v>84.459483139671562</c:v>
                </c:pt>
                <c:pt idx="52">
                  <c:v>126.65312384762743</c:v>
                </c:pt>
                <c:pt idx="53">
                  <c:v>67.379909047214838</c:v>
                </c:pt>
                <c:pt idx="54">
                  <c:v>69.066493879798131</c:v>
                </c:pt>
                <c:pt idx="55">
                  <c:v>48.864835301345742</c:v>
                </c:pt>
                <c:pt idx="56">
                  <c:v>100.28578594433267</c:v>
                </c:pt>
                <c:pt idx="57">
                  <c:v>57.533308644678172</c:v>
                </c:pt>
                <c:pt idx="58">
                  <c:v>130.70340617725893</c:v>
                </c:pt>
                <c:pt idx="59">
                  <c:v>91.054163273794373</c:v>
                </c:pt>
                <c:pt idx="60">
                  <c:v>94.490505119012468</c:v>
                </c:pt>
                <c:pt idx="61">
                  <c:v>67.92790332939478</c:v>
                </c:pt>
                <c:pt idx="62">
                  <c:v>60.237231461582425</c:v>
                </c:pt>
                <c:pt idx="63">
                  <c:v>133.40943438182612</c:v>
                </c:pt>
                <c:pt idx="64">
                  <c:v>56.533113181860394</c:v>
                </c:pt>
                <c:pt idx="65">
                  <c:v>112.76002516986676</c:v>
                </c:pt>
                <c:pt idx="66">
                  <c:v>105.0869065675116</c:v>
                </c:pt>
                <c:pt idx="67">
                  <c:v>76.352309099925293</c:v>
                </c:pt>
                <c:pt idx="68">
                  <c:v>134.44087519677512</c:v>
                </c:pt>
                <c:pt idx="69">
                  <c:v>136.89449320205105</c:v>
                </c:pt>
                <c:pt idx="70">
                  <c:v>134.44087519677512</c:v>
                </c:pt>
                <c:pt idx="71">
                  <c:v>136.89449320205105</c:v>
                </c:pt>
                <c:pt idx="72">
                  <c:v>103.34629924725407</c:v>
                </c:pt>
                <c:pt idx="73">
                  <c:v>64.159980519830683</c:v>
                </c:pt>
                <c:pt idx="74">
                  <c:v>43.375906395808698</c:v>
                </c:pt>
                <c:pt idx="75">
                  <c:v>64.197151121904241</c:v>
                </c:pt>
                <c:pt idx="76">
                  <c:v>51.625613775736731</c:v>
                </c:pt>
                <c:pt idx="77">
                  <c:v>92.179109886888952</c:v>
                </c:pt>
                <c:pt idx="78">
                  <c:v>129.92622151110186</c:v>
                </c:pt>
                <c:pt idx="79">
                  <c:v>103.55510180767088</c:v>
                </c:pt>
                <c:pt idx="80">
                  <c:v>64.260053243420217</c:v>
                </c:pt>
                <c:pt idx="81">
                  <c:v>145.27027484282567</c:v>
                </c:pt>
                <c:pt idx="82">
                  <c:v>79.733600694648374</c:v>
                </c:pt>
                <c:pt idx="83">
                  <c:v>93.617777186379413</c:v>
                </c:pt>
                <c:pt idx="84">
                  <c:v>40.206621851191656</c:v>
                </c:pt>
                <c:pt idx="85">
                  <c:v>50.057256371194555</c:v>
                </c:pt>
                <c:pt idx="86">
                  <c:v>127.31970577887593</c:v>
                </c:pt>
                <c:pt idx="87">
                  <c:v>126.38488022087078</c:v>
                </c:pt>
                <c:pt idx="88">
                  <c:v>45.40255038117283</c:v>
                </c:pt>
                <c:pt idx="89">
                  <c:v>74.737807059308324</c:v>
                </c:pt>
                <c:pt idx="90">
                  <c:v>39.051420395907449</c:v>
                </c:pt>
                <c:pt idx="91">
                  <c:v>32.829151983826954</c:v>
                </c:pt>
                <c:pt idx="92">
                  <c:v>118.81511668885061</c:v>
                </c:pt>
                <c:pt idx="93">
                  <c:v>64.022146030700057</c:v>
                </c:pt>
                <c:pt idx="94">
                  <c:v>111.47268114622736</c:v>
                </c:pt>
                <c:pt idx="95">
                  <c:v>59.926468747635134</c:v>
                </c:pt>
                <c:pt idx="96">
                  <c:v>50.941605701686385</c:v>
                </c:pt>
                <c:pt idx="97">
                  <c:v>77.264389867369346</c:v>
                </c:pt>
                <c:pt idx="98">
                  <c:v>63.701977517299838</c:v>
                </c:pt>
                <c:pt idx="99">
                  <c:v>83.804348182270004</c:v>
                </c:pt>
                <c:pt idx="100">
                  <c:v>117.29245281973296</c:v>
                </c:pt>
                <c:pt idx="101">
                  <c:v>74.1566606377895</c:v>
                </c:pt>
                <c:pt idx="102">
                  <c:v>113.06201476041566</c:v>
                </c:pt>
                <c:pt idx="103">
                  <c:v>38.163217047688335</c:v>
                </c:pt>
                <c:pt idx="104">
                  <c:v>72.443214647480488</c:v>
                </c:pt>
                <c:pt idx="105">
                  <c:v>35.662857876248317</c:v>
                </c:pt>
                <c:pt idx="106">
                  <c:v>78.727583511783095</c:v>
                </c:pt>
                <c:pt idx="107">
                  <c:v>34.224327254819244</c:v>
                </c:pt>
                <c:pt idx="108">
                  <c:v>24.388581912033192</c:v>
                </c:pt>
                <c:pt idx="109">
                  <c:v>60.077600139588675</c:v>
                </c:pt>
                <c:pt idx="110">
                  <c:v>42.073395922189242</c:v>
                </c:pt>
                <c:pt idx="111">
                  <c:v>53.835172921656458</c:v>
                </c:pt>
                <c:pt idx="112">
                  <c:v>38.023305712225699</c:v>
                </c:pt>
                <c:pt idx="113">
                  <c:v>69.649358126437406</c:v>
                </c:pt>
                <c:pt idx="114">
                  <c:v>88.595321642346477</c:v>
                </c:pt>
                <c:pt idx="115">
                  <c:v>46.09982325066715</c:v>
                </c:pt>
                <c:pt idx="116">
                  <c:v>93.593283920456798</c:v>
                </c:pt>
                <c:pt idx="117">
                  <c:v>96.282181687532344</c:v>
                </c:pt>
                <c:pt idx="118">
                  <c:v>66.91255165620953</c:v>
                </c:pt>
                <c:pt idx="119">
                  <c:v>52.563509130021373</c:v>
                </c:pt>
                <c:pt idx="120">
                  <c:v>38.387986404035502</c:v>
                </c:pt>
                <c:pt idx="121">
                  <c:v>47.96388311446848</c:v>
                </c:pt>
                <c:pt idx="122">
                  <c:v>47.96388311446848</c:v>
                </c:pt>
                <c:pt idx="123">
                  <c:v>30.049209341436331</c:v>
                </c:pt>
                <c:pt idx="124">
                  <c:v>31.930401815457103</c:v>
                </c:pt>
                <c:pt idx="125">
                  <c:v>41.19612324461994</c:v>
                </c:pt>
                <c:pt idx="126">
                  <c:v>46.311981686762266</c:v>
                </c:pt>
                <c:pt idx="127">
                  <c:v>80.382919628884522</c:v>
                </c:pt>
                <c:pt idx="128">
                  <c:v>42.448697210950968</c:v>
                </c:pt>
                <c:pt idx="129">
                  <c:v>31.539610340185565</c:v>
                </c:pt>
                <c:pt idx="130">
                  <c:v>33.357836494707037</c:v>
                </c:pt>
                <c:pt idx="131">
                  <c:v>34.271737642946732</c:v>
                </c:pt>
                <c:pt idx="132">
                  <c:v>61.461301978797685</c:v>
                </c:pt>
                <c:pt idx="133">
                  <c:v>90.568903981775222</c:v>
                </c:pt>
                <c:pt idx="134">
                  <c:v>87.849455625127973</c:v>
                </c:pt>
                <c:pt idx="135">
                  <c:v>42.945775982753325</c:v>
                </c:pt>
                <c:pt idx="136">
                  <c:v>35.187735845919896</c:v>
                </c:pt>
                <c:pt idx="137">
                  <c:v>34.261538299223282</c:v>
                </c:pt>
                <c:pt idx="138">
                  <c:v>35.067863342348382</c:v>
                </c:pt>
                <c:pt idx="139">
                  <c:v>72.989417783250929</c:v>
                </c:pt>
                <c:pt idx="140">
                  <c:v>75.454643070238177</c:v>
                </c:pt>
                <c:pt idx="141">
                  <c:v>35.746271335537642</c:v>
                </c:pt>
                <c:pt idx="142">
                  <c:v>53.430251292303986</c:v>
                </c:pt>
                <c:pt idx="143">
                  <c:v>38.708200507493864</c:v>
                </c:pt>
                <c:pt idx="144">
                  <c:v>50.590563989553914</c:v>
                </c:pt>
                <c:pt idx="145">
                  <c:v>32.953593887448775</c:v>
                </c:pt>
                <c:pt idx="146">
                  <c:v>106.12174302737741</c:v>
                </c:pt>
                <c:pt idx="147">
                  <c:v>35.071716450158547</c:v>
                </c:pt>
                <c:pt idx="148">
                  <c:v>35.187735845919882</c:v>
                </c:pt>
                <c:pt idx="149">
                  <c:v>44.277021960891837</c:v>
                </c:pt>
                <c:pt idx="150">
                  <c:v>36.737094662206545</c:v>
                </c:pt>
                <c:pt idx="151">
                  <c:v>53.259285997478827</c:v>
                </c:pt>
                <c:pt idx="152">
                  <c:v>66.640715517285429</c:v>
                </c:pt>
                <c:pt idx="153">
                  <c:v>53.821406172737369</c:v>
                </c:pt>
                <c:pt idx="154">
                  <c:v>60.852033451843027</c:v>
                </c:pt>
                <c:pt idx="155">
                  <c:v>94.703052936078819</c:v>
                </c:pt>
                <c:pt idx="156">
                  <c:v>64.355465421220742</c:v>
                </c:pt>
                <c:pt idx="157">
                  <c:v>33.275100359142932</c:v>
                </c:pt>
                <c:pt idx="158">
                  <c:v>32.931623907510669</c:v>
                </c:pt>
                <c:pt idx="159">
                  <c:v>54.562130720666175</c:v>
                </c:pt>
                <c:pt idx="160">
                  <c:v>33.828634725171725</c:v>
                </c:pt>
                <c:pt idx="161">
                  <c:v>100.45046832018465</c:v>
                </c:pt>
                <c:pt idx="162">
                  <c:v>25.590403237070046</c:v>
                </c:pt>
                <c:pt idx="163">
                  <c:v>25.001038407068254</c:v>
                </c:pt>
                <c:pt idx="164">
                  <c:v>52.697383069069467</c:v>
                </c:pt>
                <c:pt idx="165">
                  <c:v>24.416225740248819</c:v>
                </c:pt>
                <c:pt idx="166">
                  <c:v>26.932547698798643</c:v>
                </c:pt>
                <c:pt idx="167">
                  <c:v>34.78478223966794</c:v>
                </c:pt>
                <c:pt idx="168">
                  <c:v>62.628524492970513</c:v>
                </c:pt>
                <c:pt idx="169">
                  <c:v>58.309133274700734</c:v>
                </c:pt>
                <c:pt idx="170">
                  <c:v>27.806526923642927</c:v>
                </c:pt>
                <c:pt idx="171">
                  <c:v>62.628524492970513</c:v>
                </c:pt>
                <c:pt idx="172">
                  <c:v>23.788882956835423</c:v>
                </c:pt>
                <c:pt idx="173">
                  <c:v>26.344249494432113</c:v>
                </c:pt>
                <c:pt idx="174">
                  <c:v>27.368138968400633</c:v>
                </c:pt>
                <c:pt idx="175">
                  <c:v>30.258638562436186</c:v>
                </c:pt>
                <c:pt idx="176">
                  <c:v>56.63847580340623</c:v>
                </c:pt>
                <c:pt idx="177">
                  <c:v>64.202191647483502</c:v>
                </c:pt>
                <c:pt idx="178">
                  <c:v>62.596470697548106</c:v>
                </c:pt>
                <c:pt idx="179">
                  <c:v>35.230966354632699</c:v>
                </c:pt>
                <c:pt idx="180">
                  <c:v>22.698513962883627</c:v>
                </c:pt>
                <c:pt idx="181">
                  <c:v>23.815111463799845</c:v>
                </c:pt>
                <c:pt idx="182">
                  <c:v>22.314445674845125</c:v>
                </c:pt>
                <c:pt idx="183">
                  <c:v>23.851029744406279</c:v>
                </c:pt>
                <c:pt idx="184">
                  <c:v>24.695088325199293</c:v>
                </c:pt>
                <c:pt idx="185">
                  <c:v>63.350662282738718</c:v>
                </c:pt>
                <c:pt idx="186">
                  <c:v>34.508247076483954</c:v>
                </c:pt>
                <c:pt idx="187">
                  <c:v>27.300814401668362</c:v>
                </c:pt>
                <c:pt idx="188">
                  <c:v>100.72106724702856</c:v>
                </c:pt>
                <c:pt idx="189">
                  <c:v>27.399979465674591</c:v>
                </c:pt>
                <c:pt idx="190">
                  <c:v>56.016245686657648</c:v>
                </c:pt>
                <c:pt idx="191">
                  <c:v>23.12533840490541</c:v>
                </c:pt>
                <c:pt idx="192">
                  <c:v>33.013392664543304</c:v>
                </c:pt>
                <c:pt idx="193">
                  <c:v>23.308785141246325</c:v>
                </c:pt>
                <c:pt idx="194">
                  <c:v>36.501616543431879</c:v>
                </c:pt>
                <c:pt idx="195">
                  <c:v>24.957626461111175</c:v>
                </c:pt>
                <c:pt idx="196">
                  <c:v>30.15431769012751</c:v>
                </c:pt>
                <c:pt idx="197">
                  <c:v>25.99083766458277</c:v>
                </c:pt>
                <c:pt idx="198">
                  <c:v>42.558824521480076</c:v>
                </c:pt>
                <c:pt idx="199">
                  <c:v>26.095218538737708</c:v>
                </c:pt>
                <c:pt idx="200">
                  <c:v>40.113972777246211</c:v>
                </c:pt>
                <c:pt idx="201">
                  <c:v>72.413115461501917</c:v>
                </c:pt>
                <c:pt idx="202">
                  <c:v>74.747143982360328</c:v>
                </c:pt>
                <c:pt idx="203">
                  <c:v>45.655349474304678</c:v>
                </c:pt>
                <c:pt idx="204">
                  <c:v>28.704740392611487</c:v>
                </c:pt>
                <c:pt idx="205">
                  <c:v>23.288008063741156</c:v>
                </c:pt>
                <c:pt idx="206">
                  <c:v>27.301673937955307</c:v>
                </c:pt>
                <c:pt idx="207">
                  <c:v>25.834544002560037</c:v>
                </c:pt>
                <c:pt idx="208">
                  <c:v>24.923830996085407</c:v>
                </c:pt>
                <c:pt idx="209">
                  <c:v>24.458600436964431</c:v>
                </c:pt>
                <c:pt idx="210">
                  <c:v>25.051409797188207</c:v>
                </c:pt>
                <c:pt idx="211">
                  <c:v>36.404668198546432</c:v>
                </c:pt>
                <c:pt idx="212">
                  <c:v>29.737457894569982</c:v>
                </c:pt>
                <c:pt idx="213">
                  <c:v>22.724304725658918</c:v>
                </c:pt>
                <c:pt idx="214">
                  <c:v>25.891659447696224</c:v>
                </c:pt>
                <c:pt idx="215">
                  <c:v>46.587792170167802</c:v>
                </c:pt>
                <c:pt idx="216">
                  <c:v>35.005523573285302</c:v>
                </c:pt>
                <c:pt idx="217">
                  <c:v>32.076840510607326</c:v>
                </c:pt>
                <c:pt idx="218">
                  <c:v>59.323716220346597</c:v>
                </c:pt>
                <c:pt idx="219">
                  <c:v>31.703159396184901</c:v>
                </c:pt>
                <c:pt idx="220">
                  <c:v>47.963295067715464</c:v>
                </c:pt>
                <c:pt idx="221">
                  <c:v>91.086361641024112</c:v>
                </c:pt>
                <c:pt idx="222">
                  <c:v>50.303440580071474</c:v>
                </c:pt>
                <c:pt idx="223">
                  <c:v>35.005523573285302</c:v>
                </c:pt>
                <c:pt idx="224">
                  <c:v>44.075141319567756</c:v>
                </c:pt>
                <c:pt idx="225">
                  <c:v>36.373587509157808</c:v>
                </c:pt>
                <c:pt idx="226">
                  <c:v>53.347059627565287</c:v>
                </c:pt>
                <c:pt idx="227">
                  <c:v>85.507664309175709</c:v>
                </c:pt>
                <c:pt idx="228">
                  <c:v>32.922039800251895</c:v>
                </c:pt>
                <c:pt idx="229">
                  <c:v>22.919195629122193</c:v>
                </c:pt>
                <c:pt idx="230">
                  <c:v>22.603046505142562</c:v>
                </c:pt>
                <c:pt idx="231">
                  <c:v>47.766117826324042</c:v>
                </c:pt>
                <c:pt idx="232">
                  <c:v>49.851818639686464</c:v>
                </c:pt>
                <c:pt idx="233">
                  <c:v>21.154983597809938</c:v>
                </c:pt>
                <c:pt idx="234">
                  <c:v>22.836779017532869</c:v>
                </c:pt>
                <c:pt idx="235">
                  <c:v>34.821459618091602</c:v>
                </c:pt>
                <c:pt idx="236">
                  <c:v>23.389239427060563</c:v>
                </c:pt>
                <c:pt idx="237">
                  <c:v>31.011640978586879</c:v>
                </c:pt>
                <c:pt idx="238">
                  <c:v>21.003690028510061</c:v>
                </c:pt>
                <c:pt idx="239">
                  <c:v>26.630023974719624</c:v>
                </c:pt>
                <c:pt idx="240">
                  <c:v>20.875404141823825</c:v>
                </c:pt>
                <c:pt idx="241">
                  <c:v>37.672751527498903</c:v>
                </c:pt>
                <c:pt idx="242">
                  <c:v>39.232715536166324</c:v>
                </c:pt>
                <c:pt idx="243">
                  <c:v>35.005523573285295</c:v>
                </c:pt>
                <c:pt idx="244">
                  <c:v>23.323844333785384</c:v>
                </c:pt>
                <c:pt idx="245">
                  <c:v>25.509135433261527</c:v>
                </c:pt>
                <c:pt idx="246">
                  <c:v>47.155542681479609</c:v>
                </c:pt>
                <c:pt idx="247">
                  <c:v>41.858535218421842</c:v>
                </c:pt>
                <c:pt idx="248">
                  <c:v>21.377210967281858</c:v>
                </c:pt>
                <c:pt idx="249">
                  <c:v>58.084850979377102</c:v>
                </c:pt>
                <c:pt idx="250">
                  <c:v>28.058714110741288</c:v>
                </c:pt>
                <c:pt idx="251">
                  <c:v>38.352780072928816</c:v>
                </c:pt>
                <c:pt idx="252">
                  <c:v>19.016299880503094</c:v>
                </c:pt>
                <c:pt idx="253">
                  <c:v>18.67304809491484</c:v>
                </c:pt>
                <c:pt idx="254">
                  <c:v>46.039598584925606</c:v>
                </c:pt>
                <c:pt idx="255">
                  <c:v>49.943042807908846</c:v>
                </c:pt>
                <c:pt idx="256">
                  <c:v>35.184404679805269</c:v>
                </c:pt>
                <c:pt idx="257">
                  <c:v>20.297888494036574</c:v>
                </c:pt>
                <c:pt idx="258">
                  <c:v>45.339978990711053</c:v>
                </c:pt>
                <c:pt idx="259">
                  <c:v>23.305796493319619</c:v>
                </c:pt>
                <c:pt idx="260">
                  <c:v>22.012690371662956</c:v>
                </c:pt>
                <c:pt idx="261">
                  <c:v>45.222338580488966</c:v>
                </c:pt>
                <c:pt idx="262">
                  <c:v>37.298744687373492</c:v>
                </c:pt>
                <c:pt idx="263">
                  <c:v>17.771700002183344</c:v>
                </c:pt>
                <c:pt idx="264">
                  <c:v>42.770792919956577</c:v>
                </c:pt>
                <c:pt idx="265">
                  <c:v>39.914620067797522</c:v>
                </c:pt>
                <c:pt idx="266">
                  <c:v>20.308185883292438</c:v>
                </c:pt>
                <c:pt idx="267">
                  <c:v>15.204194058951801</c:v>
                </c:pt>
                <c:pt idx="268">
                  <c:v>17.808190746013143</c:v>
                </c:pt>
                <c:pt idx="269">
                  <c:v>14.95480773418816</c:v>
                </c:pt>
                <c:pt idx="270">
                  <c:v>14.954807734188158</c:v>
                </c:pt>
                <c:pt idx="271">
                  <c:v>21.219994206665817</c:v>
                </c:pt>
                <c:pt idx="272">
                  <c:v>16.385078062853431</c:v>
                </c:pt>
                <c:pt idx="273">
                  <c:v>12.496218810592095</c:v>
                </c:pt>
                <c:pt idx="274">
                  <c:v>25.979185230544815</c:v>
                </c:pt>
                <c:pt idx="275">
                  <c:v>25.740917790133778</c:v>
                </c:pt>
                <c:pt idx="276">
                  <c:v>15.194468114543733</c:v>
                </c:pt>
                <c:pt idx="277">
                  <c:v>31.013479520606733</c:v>
                </c:pt>
                <c:pt idx="278">
                  <c:v>24.506069013223907</c:v>
                </c:pt>
                <c:pt idx="279">
                  <c:v>43.351560920701111</c:v>
                </c:pt>
                <c:pt idx="280">
                  <c:v>38.322352614218637</c:v>
                </c:pt>
                <c:pt idx="281">
                  <c:v>19.873334467314006</c:v>
                </c:pt>
                <c:pt idx="282">
                  <c:v>60.985499175537718</c:v>
                </c:pt>
                <c:pt idx="283">
                  <c:v>26.124674077796076</c:v>
                </c:pt>
                <c:pt idx="284">
                  <c:v>24.899308918344513</c:v>
                </c:pt>
                <c:pt idx="285">
                  <c:v>20.692125761619938</c:v>
                </c:pt>
                <c:pt idx="286">
                  <c:v>13.00842591028</c:v>
                </c:pt>
                <c:pt idx="287">
                  <c:v>24.422067365904432</c:v>
                </c:pt>
                <c:pt idx="288">
                  <c:v>21.90102813002888</c:v>
                </c:pt>
                <c:pt idx="289">
                  <c:v>10.58314819093081</c:v>
                </c:pt>
                <c:pt idx="290">
                  <c:v>13.019824490966123</c:v>
                </c:pt>
                <c:pt idx="291">
                  <c:v>14.278246188977716</c:v>
                </c:pt>
                <c:pt idx="292">
                  <c:v>25.62604211498579</c:v>
                </c:pt>
                <c:pt idx="293">
                  <c:v>26.292465043745008</c:v>
                </c:pt>
                <c:pt idx="294">
                  <c:v>13.019824490966114</c:v>
                </c:pt>
                <c:pt idx="295">
                  <c:v>15.965619889154935</c:v>
                </c:pt>
                <c:pt idx="296">
                  <c:v>24.350625782020895</c:v>
                </c:pt>
                <c:pt idx="297">
                  <c:v>22.598984264780849</c:v>
                </c:pt>
                <c:pt idx="298">
                  <c:v>13.042480603651432</c:v>
                </c:pt>
                <c:pt idx="299">
                  <c:v>29.799379920080277</c:v>
                </c:pt>
                <c:pt idx="300">
                  <c:v>29.962399072017231</c:v>
                </c:pt>
                <c:pt idx="301">
                  <c:v>17.907022982212478</c:v>
                </c:pt>
                <c:pt idx="302">
                  <c:v>41.811306615638344</c:v>
                </c:pt>
                <c:pt idx="303">
                  <c:v>62.220626349302549</c:v>
                </c:pt>
                <c:pt idx="304">
                  <c:v>45.721473827141246</c:v>
                </c:pt>
                <c:pt idx="305">
                  <c:v>17.536109182379906</c:v>
                </c:pt>
                <c:pt idx="306">
                  <c:v>14.2264918618295</c:v>
                </c:pt>
                <c:pt idx="307">
                  <c:v>65.374142537638306</c:v>
                </c:pt>
                <c:pt idx="308">
                  <c:v>38.743979062031976</c:v>
                </c:pt>
                <c:pt idx="309">
                  <c:v>9.5339501826664943</c:v>
                </c:pt>
                <c:pt idx="310">
                  <c:v>15.119601875412114</c:v>
                </c:pt>
                <c:pt idx="311">
                  <c:v>13.435264887887442</c:v>
                </c:pt>
                <c:pt idx="312">
                  <c:v>10.909828041899575</c:v>
                </c:pt>
                <c:pt idx="313">
                  <c:v>15.973646386442962</c:v>
                </c:pt>
                <c:pt idx="314">
                  <c:v>41.750962165154476</c:v>
                </c:pt>
                <c:pt idx="315">
                  <c:v>33.879441167278252</c:v>
                </c:pt>
                <c:pt idx="316">
                  <c:v>29.251502944290735</c:v>
                </c:pt>
                <c:pt idx="317">
                  <c:v>20.376007698878372</c:v>
                </c:pt>
                <c:pt idx="318">
                  <c:v>44.889935988570244</c:v>
                </c:pt>
                <c:pt idx="319">
                  <c:v>24.774247310998103</c:v>
                </c:pt>
                <c:pt idx="320">
                  <c:v>10.555139123292852</c:v>
                </c:pt>
                <c:pt idx="321">
                  <c:v>16.245735868024656</c:v>
                </c:pt>
                <c:pt idx="322">
                  <c:v>30.378092231219473</c:v>
                </c:pt>
                <c:pt idx="323">
                  <c:v>27.626929357488258</c:v>
                </c:pt>
                <c:pt idx="324">
                  <c:v>13.216108084751683</c:v>
                </c:pt>
                <c:pt idx="325">
                  <c:v>24.133364330610338</c:v>
                </c:pt>
                <c:pt idx="326">
                  <c:v>16.043811467405138</c:v>
                </c:pt>
                <c:pt idx="327">
                  <c:v>30.139388637162249</c:v>
                </c:pt>
                <c:pt idx="328">
                  <c:v>15.731668962164008</c:v>
                </c:pt>
                <c:pt idx="329">
                  <c:v>61.335889863130561</c:v>
                </c:pt>
                <c:pt idx="330">
                  <c:v>39.066198997438093</c:v>
                </c:pt>
                <c:pt idx="331">
                  <c:v>58.690440171804447</c:v>
                </c:pt>
                <c:pt idx="332">
                  <c:v>20.904274622228723</c:v>
                </c:pt>
                <c:pt idx="333">
                  <c:v>46.75020292799303</c:v>
                </c:pt>
                <c:pt idx="334">
                  <c:v>13.413899874112278</c:v>
                </c:pt>
                <c:pt idx="335">
                  <c:v>38.439063172478676</c:v>
                </c:pt>
                <c:pt idx="336">
                  <c:v>12.409172256253857</c:v>
                </c:pt>
                <c:pt idx="337">
                  <c:v>15.355432828929514</c:v>
                </c:pt>
                <c:pt idx="338">
                  <c:v>27.069084660113617</c:v>
                </c:pt>
                <c:pt idx="339">
                  <c:v>21.46660813025612</c:v>
                </c:pt>
                <c:pt idx="340">
                  <c:v>30.398676663790763</c:v>
                </c:pt>
                <c:pt idx="341">
                  <c:v>13.109490587459987</c:v>
                </c:pt>
                <c:pt idx="342">
                  <c:v>44.730876139190677</c:v>
                </c:pt>
                <c:pt idx="343">
                  <c:v>34.034848859371387</c:v>
                </c:pt>
                <c:pt idx="344">
                  <c:v>42.735576611471735</c:v>
                </c:pt>
                <c:pt idx="345">
                  <c:v>16.444046619676911</c:v>
                </c:pt>
                <c:pt idx="346">
                  <c:v>13.046923216210722</c:v>
                </c:pt>
                <c:pt idx="347">
                  <c:v>43.725055828206834</c:v>
                </c:pt>
                <c:pt idx="348">
                  <c:v>36.688676729410197</c:v>
                </c:pt>
                <c:pt idx="349">
                  <c:v>20.82040043518283</c:v>
                </c:pt>
                <c:pt idx="350">
                  <c:v>59.265635604605805</c:v>
                </c:pt>
                <c:pt idx="351">
                  <c:v>20.581452799425218</c:v>
                </c:pt>
                <c:pt idx="352">
                  <c:v>42.6064720554402</c:v>
                </c:pt>
                <c:pt idx="353">
                  <c:v>37.128154703866571</c:v>
                </c:pt>
                <c:pt idx="354">
                  <c:v>28.38839637659925</c:v>
                </c:pt>
                <c:pt idx="355">
                  <c:v>34.004139407746031</c:v>
                </c:pt>
                <c:pt idx="356">
                  <c:v>15.074030809769823</c:v>
                </c:pt>
                <c:pt idx="357">
                  <c:v>16.206439528237755</c:v>
                </c:pt>
                <c:pt idx="358">
                  <c:v>28.55475790181023</c:v>
                </c:pt>
                <c:pt idx="359">
                  <c:v>39.596925494546362</c:v>
                </c:pt>
                <c:pt idx="360">
                  <c:v>49.965835851080151</c:v>
                </c:pt>
                <c:pt idx="361">
                  <c:v>23.093712225805</c:v>
                </c:pt>
                <c:pt idx="362">
                  <c:v>21.390664582371635</c:v>
                </c:pt>
                <c:pt idx="363">
                  <c:v>34.290648135361614</c:v>
                </c:pt>
                <c:pt idx="364">
                  <c:v>18.216438524824774</c:v>
                </c:pt>
                <c:pt idx="365">
                  <c:v>40.033432809444122</c:v>
                </c:pt>
                <c:pt idx="366">
                  <c:v>43.040813340457305</c:v>
                </c:pt>
                <c:pt idx="367">
                  <c:v>16.818753004457403</c:v>
                </c:pt>
                <c:pt idx="368">
                  <c:v>24.521779340898789</c:v>
                </c:pt>
                <c:pt idx="369">
                  <c:v>16.565427244407147</c:v>
                </c:pt>
                <c:pt idx="370">
                  <c:v>28.809900693688018</c:v>
                </c:pt>
                <c:pt idx="371">
                  <c:v>27.663344785456488</c:v>
                </c:pt>
                <c:pt idx="372">
                  <c:v>33.024673785230021</c:v>
                </c:pt>
                <c:pt idx="373">
                  <c:v>27.211088968503837</c:v>
                </c:pt>
                <c:pt idx="374">
                  <c:v>30.728705477387315</c:v>
                </c:pt>
                <c:pt idx="375">
                  <c:v>27.270658201293923</c:v>
                </c:pt>
                <c:pt idx="376">
                  <c:v>18.167412594378181</c:v>
                </c:pt>
                <c:pt idx="377">
                  <c:v>36.334825188756362</c:v>
                </c:pt>
                <c:pt idx="378">
                  <c:v>24.683821552345194</c:v>
                </c:pt>
                <c:pt idx="379">
                  <c:v>23.110069758115884</c:v>
                </c:pt>
                <c:pt idx="380">
                  <c:v>37.111532243447897</c:v>
                </c:pt>
                <c:pt idx="381">
                  <c:v>36.517313598696809</c:v>
                </c:pt>
                <c:pt idx="382">
                  <c:v>34.126962086453766</c:v>
                </c:pt>
                <c:pt idx="383">
                  <c:v>20.498051358795774</c:v>
                </c:pt>
                <c:pt idx="384">
                  <c:v>30.365202439023296</c:v>
                </c:pt>
                <c:pt idx="385">
                  <c:v>31.0943030361388</c:v>
                </c:pt>
                <c:pt idx="386">
                  <c:v>29.368047976073402</c:v>
                </c:pt>
                <c:pt idx="387">
                  <c:v>33.183758302299182</c:v>
                </c:pt>
                <c:pt idx="388">
                  <c:v>44.52379007089101</c:v>
                </c:pt>
                <c:pt idx="389">
                  <c:v>37.258065184455063</c:v>
                </c:pt>
                <c:pt idx="390">
                  <c:v>73.69072562303009</c:v>
                </c:pt>
                <c:pt idx="391">
                  <c:v>59.824191231599706</c:v>
                </c:pt>
                <c:pt idx="392">
                  <c:v>59.824191231599691</c:v>
                </c:pt>
                <c:pt idx="393">
                  <c:v>73.690725623030062</c:v>
                </c:pt>
                <c:pt idx="394">
                  <c:v>59.824191231599706</c:v>
                </c:pt>
                <c:pt idx="395" formatCode="General">
                  <c:v>59.824191231599691</c:v>
                </c:pt>
                <c:pt idx="396" formatCode="General">
                  <c:v>25.239653580159079</c:v>
                </c:pt>
                <c:pt idx="397" formatCode="General">
                  <c:v>75.744018936878774</c:v>
                </c:pt>
                <c:pt idx="398" formatCode="General">
                  <c:v>78.043962555472817</c:v>
                </c:pt>
                <c:pt idx="399" formatCode="General">
                  <c:v>90.736318948654286</c:v>
                </c:pt>
                <c:pt idx="400" formatCode="General">
                  <c:v>79.22941564566429</c:v>
                </c:pt>
              </c:numCache>
            </c:numRef>
          </c:yVal>
          <c:bubbleSize>
            <c:numRef>
              <c:f>'PV &amp; Wind PPAs vs Gas'!$H$28:$H$1047</c:f>
              <c:numCache>
                <c:formatCode>0.0</c:formatCode>
                <c:ptCount val="1020"/>
                <c:pt idx="0">
                  <c:v>50.4</c:v>
                </c:pt>
                <c:pt idx="1">
                  <c:v>98.9</c:v>
                </c:pt>
                <c:pt idx="2">
                  <c:v>99</c:v>
                </c:pt>
                <c:pt idx="3">
                  <c:v>150</c:v>
                </c:pt>
                <c:pt idx="4">
                  <c:v>51</c:v>
                </c:pt>
                <c:pt idx="5">
                  <c:v>49.5</c:v>
                </c:pt>
                <c:pt idx="6">
                  <c:v>49.5</c:v>
                </c:pt>
                <c:pt idx="7">
                  <c:v>8</c:v>
                </c:pt>
                <c:pt idx="8">
                  <c:v>24.75</c:v>
                </c:pt>
                <c:pt idx="9">
                  <c:v>63</c:v>
                </c:pt>
                <c:pt idx="10">
                  <c:v>30</c:v>
                </c:pt>
                <c:pt idx="11">
                  <c:v>12</c:v>
                </c:pt>
                <c:pt idx="12">
                  <c:v>49.5</c:v>
                </c:pt>
                <c:pt idx="13">
                  <c:v>96.6</c:v>
                </c:pt>
                <c:pt idx="14">
                  <c:v>124.5</c:v>
                </c:pt>
                <c:pt idx="15">
                  <c:v>70</c:v>
                </c:pt>
                <c:pt idx="16">
                  <c:v>22.5</c:v>
                </c:pt>
                <c:pt idx="17">
                  <c:v>102.3</c:v>
                </c:pt>
                <c:pt idx="18">
                  <c:v>205.5</c:v>
                </c:pt>
                <c:pt idx="19">
                  <c:v>70</c:v>
                </c:pt>
                <c:pt idx="20">
                  <c:v>51</c:v>
                </c:pt>
                <c:pt idx="21">
                  <c:v>21</c:v>
                </c:pt>
                <c:pt idx="22">
                  <c:v>21</c:v>
                </c:pt>
                <c:pt idx="23">
                  <c:v>22.5</c:v>
                </c:pt>
                <c:pt idx="24">
                  <c:v>69</c:v>
                </c:pt>
                <c:pt idx="25">
                  <c:v>100</c:v>
                </c:pt>
                <c:pt idx="26">
                  <c:v>18.899999999999999</c:v>
                </c:pt>
                <c:pt idx="27">
                  <c:v>16.8</c:v>
                </c:pt>
                <c:pt idx="28">
                  <c:v>90</c:v>
                </c:pt>
                <c:pt idx="29">
                  <c:v>200.2</c:v>
                </c:pt>
                <c:pt idx="30">
                  <c:v>36</c:v>
                </c:pt>
                <c:pt idx="31">
                  <c:v>151.80000000000001</c:v>
                </c:pt>
                <c:pt idx="32">
                  <c:v>129.6</c:v>
                </c:pt>
                <c:pt idx="33">
                  <c:v>150</c:v>
                </c:pt>
                <c:pt idx="34">
                  <c:v>99</c:v>
                </c:pt>
                <c:pt idx="35">
                  <c:v>5</c:v>
                </c:pt>
                <c:pt idx="36">
                  <c:v>60</c:v>
                </c:pt>
                <c:pt idx="37">
                  <c:v>50</c:v>
                </c:pt>
                <c:pt idx="38">
                  <c:v>209.4</c:v>
                </c:pt>
                <c:pt idx="39">
                  <c:v>150</c:v>
                </c:pt>
                <c:pt idx="40">
                  <c:v>150</c:v>
                </c:pt>
                <c:pt idx="41">
                  <c:v>150</c:v>
                </c:pt>
                <c:pt idx="42">
                  <c:v>150</c:v>
                </c:pt>
                <c:pt idx="43">
                  <c:v>102</c:v>
                </c:pt>
                <c:pt idx="44">
                  <c:v>168</c:v>
                </c:pt>
                <c:pt idx="45">
                  <c:v>50</c:v>
                </c:pt>
                <c:pt idx="46">
                  <c:v>10.25</c:v>
                </c:pt>
                <c:pt idx="47">
                  <c:v>120</c:v>
                </c:pt>
                <c:pt idx="48">
                  <c:v>70</c:v>
                </c:pt>
                <c:pt idx="49">
                  <c:v>151.80000000000001</c:v>
                </c:pt>
                <c:pt idx="50">
                  <c:v>81</c:v>
                </c:pt>
                <c:pt idx="51">
                  <c:v>198</c:v>
                </c:pt>
                <c:pt idx="52">
                  <c:v>65.099999999999994</c:v>
                </c:pt>
                <c:pt idx="53">
                  <c:v>250.2</c:v>
                </c:pt>
                <c:pt idx="54">
                  <c:v>40.5</c:v>
                </c:pt>
                <c:pt idx="55">
                  <c:v>102.4</c:v>
                </c:pt>
                <c:pt idx="56">
                  <c:v>50.4</c:v>
                </c:pt>
                <c:pt idx="57">
                  <c:v>51</c:v>
                </c:pt>
                <c:pt idx="58">
                  <c:v>143.5</c:v>
                </c:pt>
                <c:pt idx="59">
                  <c:v>32.5</c:v>
                </c:pt>
                <c:pt idx="60">
                  <c:v>20</c:v>
                </c:pt>
                <c:pt idx="61">
                  <c:v>250.8</c:v>
                </c:pt>
                <c:pt idx="62">
                  <c:v>36</c:v>
                </c:pt>
                <c:pt idx="63">
                  <c:v>102</c:v>
                </c:pt>
                <c:pt idx="64">
                  <c:v>100</c:v>
                </c:pt>
                <c:pt idx="65">
                  <c:v>36.799999999999997</c:v>
                </c:pt>
                <c:pt idx="66">
                  <c:v>90</c:v>
                </c:pt>
                <c:pt idx="67">
                  <c:v>30</c:v>
                </c:pt>
                <c:pt idx="68">
                  <c:v>150</c:v>
                </c:pt>
                <c:pt idx="69">
                  <c:v>168</c:v>
                </c:pt>
                <c:pt idx="70">
                  <c:v>150</c:v>
                </c:pt>
                <c:pt idx="71">
                  <c:v>132</c:v>
                </c:pt>
                <c:pt idx="72">
                  <c:v>81.599999999999994</c:v>
                </c:pt>
                <c:pt idx="73">
                  <c:v>114</c:v>
                </c:pt>
                <c:pt idx="74">
                  <c:v>78.2</c:v>
                </c:pt>
                <c:pt idx="75">
                  <c:v>42.5</c:v>
                </c:pt>
                <c:pt idx="76">
                  <c:v>99.2</c:v>
                </c:pt>
                <c:pt idx="77">
                  <c:v>99.2</c:v>
                </c:pt>
                <c:pt idx="78">
                  <c:v>102.5</c:v>
                </c:pt>
                <c:pt idx="79">
                  <c:v>110.4</c:v>
                </c:pt>
                <c:pt idx="80">
                  <c:v>199.8</c:v>
                </c:pt>
                <c:pt idx="81">
                  <c:v>49</c:v>
                </c:pt>
                <c:pt idx="82">
                  <c:v>79.2</c:v>
                </c:pt>
                <c:pt idx="83">
                  <c:v>55.2</c:v>
                </c:pt>
                <c:pt idx="84">
                  <c:v>148.80000000000001</c:v>
                </c:pt>
                <c:pt idx="85">
                  <c:v>80</c:v>
                </c:pt>
                <c:pt idx="86">
                  <c:v>49.8</c:v>
                </c:pt>
                <c:pt idx="87">
                  <c:v>31.68</c:v>
                </c:pt>
                <c:pt idx="88">
                  <c:v>161</c:v>
                </c:pt>
                <c:pt idx="89">
                  <c:v>99</c:v>
                </c:pt>
                <c:pt idx="90">
                  <c:v>201</c:v>
                </c:pt>
                <c:pt idx="91">
                  <c:v>167.89999999999998</c:v>
                </c:pt>
                <c:pt idx="92">
                  <c:v>78.2</c:v>
                </c:pt>
                <c:pt idx="93">
                  <c:v>50</c:v>
                </c:pt>
                <c:pt idx="94">
                  <c:v>78.2</c:v>
                </c:pt>
                <c:pt idx="95">
                  <c:v>38.46</c:v>
                </c:pt>
                <c:pt idx="96">
                  <c:v>27.3</c:v>
                </c:pt>
                <c:pt idx="97">
                  <c:v>28.5</c:v>
                </c:pt>
                <c:pt idx="98">
                  <c:v>48</c:v>
                </c:pt>
                <c:pt idx="99">
                  <c:v>34.200000000000003</c:v>
                </c:pt>
                <c:pt idx="100">
                  <c:v>257.60000000000002</c:v>
                </c:pt>
                <c:pt idx="101">
                  <c:v>100</c:v>
                </c:pt>
                <c:pt idx="102">
                  <c:v>155.1</c:v>
                </c:pt>
                <c:pt idx="103">
                  <c:v>100.8</c:v>
                </c:pt>
                <c:pt idx="104">
                  <c:v>165.6</c:v>
                </c:pt>
                <c:pt idx="105">
                  <c:v>131.1</c:v>
                </c:pt>
                <c:pt idx="106">
                  <c:v>214.4</c:v>
                </c:pt>
                <c:pt idx="107">
                  <c:v>150.36000000000001</c:v>
                </c:pt>
                <c:pt idx="108">
                  <c:v>108</c:v>
                </c:pt>
                <c:pt idx="109">
                  <c:v>115</c:v>
                </c:pt>
                <c:pt idx="110">
                  <c:v>202</c:v>
                </c:pt>
                <c:pt idx="111">
                  <c:v>40</c:v>
                </c:pt>
                <c:pt idx="112">
                  <c:v>200</c:v>
                </c:pt>
                <c:pt idx="113">
                  <c:v>104.4</c:v>
                </c:pt>
                <c:pt idx="114">
                  <c:v>20</c:v>
                </c:pt>
                <c:pt idx="115">
                  <c:v>199.92</c:v>
                </c:pt>
                <c:pt idx="116">
                  <c:v>162</c:v>
                </c:pt>
                <c:pt idx="117">
                  <c:v>102.5</c:v>
                </c:pt>
                <c:pt idx="118">
                  <c:v>120</c:v>
                </c:pt>
                <c:pt idx="119">
                  <c:v>42</c:v>
                </c:pt>
                <c:pt idx="120">
                  <c:v>200</c:v>
                </c:pt>
                <c:pt idx="121">
                  <c:v>50</c:v>
                </c:pt>
                <c:pt idx="122">
                  <c:v>37.5</c:v>
                </c:pt>
                <c:pt idx="123">
                  <c:v>100.8</c:v>
                </c:pt>
                <c:pt idx="124">
                  <c:v>104</c:v>
                </c:pt>
                <c:pt idx="125">
                  <c:v>92.34</c:v>
                </c:pt>
                <c:pt idx="126">
                  <c:v>201.6</c:v>
                </c:pt>
                <c:pt idx="127">
                  <c:v>100.65</c:v>
                </c:pt>
                <c:pt idx="128">
                  <c:v>48</c:v>
                </c:pt>
                <c:pt idx="129">
                  <c:v>98.9</c:v>
                </c:pt>
                <c:pt idx="130">
                  <c:v>100.8</c:v>
                </c:pt>
                <c:pt idx="131">
                  <c:v>59.8</c:v>
                </c:pt>
                <c:pt idx="132">
                  <c:v>39.9</c:v>
                </c:pt>
                <c:pt idx="133">
                  <c:v>49.5</c:v>
                </c:pt>
                <c:pt idx="134">
                  <c:v>20.65</c:v>
                </c:pt>
                <c:pt idx="135">
                  <c:v>75</c:v>
                </c:pt>
                <c:pt idx="136">
                  <c:v>79.599999999999994</c:v>
                </c:pt>
                <c:pt idx="137">
                  <c:v>201.25</c:v>
                </c:pt>
                <c:pt idx="138">
                  <c:v>49.2</c:v>
                </c:pt>
                <c:pt idx="139">
                  <c:v>110.4</c:v>
                </c:pt>
                <c:pt idx="140">
                  <c:v>30.4</c:v>
                </c:pt>
                <c:pt idx="141">
                  <c:v>78.400000000000006</c:v>
                </c:pt>
                <c:pt idx="142">
                  <c:v>14.4</c:v>
                </c:pt>
                <c:pt idx="143">
                  <c:v>310.39999999999998</c:v>
                </c:pt>
                <c:pt idx="144">
                  <c:v>21</c:v>
                </c:pt>
                <c:pt idx="145">
                  <c:v>30.400000000000002</c:v>
                </c:pt>
                <c:pt idx="146">
                  <c:v>50</c:v>
                </c:pt>
                <c:pt idx="147">
                  <c:v>91</c:v>
                </c:pt>
                <c:pt idx="148">
                  <c:v>51.2</c:v>
                </c:pt>
                <c:pt idx="149">
                  <c:v>202</c:v>
                </c:pt>
                <c:pt idx="150">
                  <c:v>48</c:v>
                </c:pt>
                <c:pt idx="151">
                  <c:v>54</c:v>
                </c:pt>
                <c:pt idx="152">
                  <c:v>69</c:v>
                </c:pt>
                <c:pt idx="153">
                  <c:v>100.3</c:v>
                </c:pt>
                <c:pt idx="154">
                  <c:v>50</c:v>
                </c:pt>
                <c:pt idx="155">
                  <c:v>9.1</c:v>
                </c:pt>
                <c:pt idx="156">
                  <c:v>15</c:v>
                </c:pt>
                <c:pt idx="157">
                  <c:v>74.8</c:v>
                </c:pt>
                <c:pt idx="158">
                  <c:v>200.6</c:v>
                </c:pt>
                <c:pt idx="159">
                  <c:v>74.8</c:v>
                </c:pt>
                <c:pt idx="160">
                  <c:v>62.4</c:v>
                </c:pt>
                <c:pt idx="161">
                  <c:v>39</c:v>
                </c:pt>
                <c:pt idx="162">
                  <c:v>200</c:v>
                </c:pt>
                <c:pt idx="163">
                  <c:v>200</c:v>
                </c:pt>
                <c:pt idx="164">
                  <c:v>200</c:v>
                </c:pt>
                <c:pt idx="165">
                  <c:v>199</c:v>
                </c:pt>
                <c:pt idx="166">
                  <c:v>250</c:v>
                </c:pt>
                <c:pt idx="167">
                  <c:v>102.4</c:v>
                </c:pt>
                <c:pt idx="168">
                  <c:v>80</c:v>
                </c:pt>
                <c:pt idx="169">
                  <c:v>50.4</c:v>
                </c:pt>
                <c:pt idx="170">
                  <c:v>200</c:v>
                </c:pt>
                <c:pt idx="171">
                  <c:v>80</c:v>
                </c:pt>
                <c:pt idx="172">
                  <c:v>100</c:v>
                </c:pt>
                <c:pt idx="173">
                  <c:v>249.9</c:v>
                </c:pt>
                <c:pt idx="174">
                  <c:v>150</c:v>
                </c:pt>
                <c:pt idx="175">
                  <c:v>205.7</c:v>
                </c:pt>
                <c:pt idx="176">
                  <c:v>20</c:v>
                </c:pt>
                <c:pt idx="177">
                  <c:v>147.6</c:v>
                </c:pt>
                <c:pt idx="178">
                  <c:v>184.8</c:v>
                </c:pt>
                <c:pt idx="179">
                  <c:v>60</c:v>
                </c:pt>
                <c:pt idx="180">
                  <c:v>200</c:v>
                </c:pt>
                <c:pt idx="181">
                  <c:v>198.9</c:v>
                </c:pt>
                <c:pt idx="182">
                  <c:v>199.8</c:v>
                </c:pt>
                <c:pt idx="183">
                  <c:v>200</c:v>
                </c:pt>
                <c:pt idx="184">
                  <c:v>400</c:v>
                </c:pt>
                <c:pt idx="185">
                  <c:v>19.8</c:v>
                </c:pt>
                <c:pt idx="186">
                  <c:v>249.2</c:v>
                </c:pt>
                <c:pt idx="187">
                  <c:v>172</c:v>
                </c:pt>
                <c:pt idx="188">
                  <c:v>34.200000000000003</c:v>
                </c:pt>
                <c:pt idx="189">
                  <c:v>201.6</c:v>
                </c:pt>
                <c:pt idx="190">
                  <c:v>51</c:v>
                </c:pt>
                <c:pt idx="191">
                  <c:v>98</c:v>
                </c:pt>
                <c:pt idx="192">
                  <c:v>149.6</c:v>
                </c:pt>
                <c:pt idx="193">
                  <c:v>100.3</c:v>
                </c:pt>
                <c:pt idx="194">
                  <c:v>78.2</c:v>
                </c:pt>
                <c:pt idx="195">
                  <c:v>99</c:v>
                </c:pt>
                <c:pt idx="196">
                  <c:v>299.7</c:v>
                </c:pt>
                <c:pt idx="197">
                  <c:v>150</c:v>
                </c:pt>
                <c:pt idx="198">
                  <c:v>175</c:v>
                </c:pt>
                <c:pt idx="199">
                  <c:v>100</c:v>
                </c:pt>
                <c:pt idx="200">
                  <c:v>115.99999999999999</c:v>
                </c:pt>
                <c:pt idx="201">
                  <c:v>30</c:v>
                </c:pt>
                <c:pt idx="202">
                  <c:v>42.95</c:v>
                </c:pt>
                <c:pt idx="203">
                  <c:v>140</c:v>
                </c:pt>
                <c:pt idx="204">
                  <c:v>100</c:v>
                </c:pt>
                <c:pt idx="205">
                  <c:v>200</c:v>
                </c:pt>
                <c:pt idx="206">
                  <c:v>150</c:v>
                </c:pt>
                <c:pt idx="207">
                  <c:v>150</c:v>
                </c:pt>
                <c:pt idx="208">
                  <c:v>100</c:v>
                </c:pt>
                <c:pt idx="209">
                  <c:v>73.5</c:v>
                </c:pt>
                <c:pt idx="210">
                  <c:v>50</c:v>
                </c:pt>
                <c:pt idx="211">
                  <c:v>78</c:v>
                </c:pt>
                <c:pt idx="212">
                  <c:v>300</c:v>
                </c:pt>
                <c:pt idx="213">
                  <c:v>208.27</c:v>
                </c:pt>
                <c:pt idx="214">
                  <c:v>20</c:v>
                </c:pt>
                <c:pt idx="215">
                  <c:v>149</c:v>
                </c:pt>
                <c:pt idx="216">
                  <c:v>20</c:v>
                </c:pt>
                <c:pt idx="217">
                  <c:v>200.91</c:v>
                </c:pt>
                <c:pt idx="218">
                  <c:v>50.4</c:v>
                </c:pt>
                <c:pt idx="219">
                  <c:v>36</c:v>
                </c:pt>
                <c:pt idx="220">
                  <c:v>208</c:v>
                </c:pt>
                <c:pt idx="221">
                  <c:v>80</c:v>
                </c:pt>
                <c:pt idx="222">
                  <c:v>324</c:v>
                </c:pt>
                <c:pt idx="223">
                  <c:v>25</c:v>
                </c:pt>
                <c:pt idx="224">
                  <c:v>100.05</c:v>
                </c:pt>
                <c:pt idx="225">
                  <c:v>98</c:v>
                </c:pt>
                <c:pt idx="226">
                  <c:v>200</c:v>
                </c:pt>
                <c:pt idx="227">
                  <c:v>30</c:v>
                </c:pt>
                <c:pt idx="228">
                  <c:v>198</c:v>
                </c:pt>
                <c:pt idx="229">
                  <c:v>149.03</c:v>
                </c:pt>
                <c:pt idx="230">
                  <c:v>64.8</c:v>
                </c:pt>
                <c:pt idx="231">
                  <c:v>100.8</c:v>
                </c:pt>
                <c:pt idx="232">
                  <c:v>131.1</c:v>
                </c:pt>
                <c:pt idx="233">
                  <c:v>199.8</c:v>
                </c:pt>
                <c:pt idx="234">
                  <c:v>99.1</c:v>
                </c:pt>
                <c:pt idx="235">
                  <c:v>149.5</c:v>
                </c:pt>
                <c:pt idx="236">
                  <c:v>106</c:v>
                </c:pt>
                <c:pt idx="237">
                  <c:v>29.9</c:v>
                </c:pt>
                <c:pt idx="238">
                  <c:v>206.55</c:v>
                </c:pt>
                <c:pt idx="239">
                  <c:v>200</c:v>
                </c:pt>
                <c:pt idx="240">
                  <c:v>200</c:v>
                </c:pt>
                <c:pt idx="241">
                  <c:v>75</c:v>
                </c:pt>
                <c:pt idx="242">
                  <c:v>25</c:v>
                </c:pt>
                <c:pt idx="243">
                  <c:v>7</c:v>
                </c:pt>
                <c:pt idx="244">
                  <c:v>99.25</c:v>
                </c:pt>
                <c:pt idx="245">
                  <c:v>149.72999999999999</c:v>
                </c:pt>
                <c:pt idx="246">
                  <c:v>7.2</c:v>
                </c:pt>
                <c:pt idx="247">
                  <c:v>119.7</c:v>
                </c:pt>
                <c:pt idx="248">
                  <c:v>140</c:v>
                </c:pt>
                <c:pt idx="249">
                  <c:v>46</c:v>
                </c:pt>
                <c:pt idx="250">
                  <c:v>199.2</c:v>
                </c:pt>
                <c:pt idx="251">
                  <c:v>75.400000000000006</c:v>
                </c:pt>
                <c:pt idx="252">
                  <c:v>216.44</c:v>
                </c:pt>
                <c:pt idx="253">
                  <c:v>199.52</c:v>
                </c:pt>
                <c:pt idx="254">
                  <c:v>49.5</c:v>
                </c:pt>
                <c:pt idx="255">
                  <c:v>298.2</c:v>
                </c:pt>
                <c:pt idx="256">
                  <c:v>79.75</c:v>
                </c:pt>
                <c:pt idx="257">
                  <c:v>40.590000000000003</c:v>
                </c:pt>
                <c:pt idx="258">
                  <c:v>43.2</c:v>
                </c:pt>
                <c:pt idx="259">
                  <c:v>27</c:v>
                </c:pt>
                <c:pt idx="260">
                  <c:v>200</c:v>
                </c:pt>
                <c:pt idx="261">
                  <c:v>66</c:v>
                </c:pt>
                <c:pt idx="262">
                  <c:v>100</c:v>
                </c:pt>
                <c:pt idx="263">
                  <c:v>100.05</c:v>
                </c:pt>
                <c:pt idx="264">
                  <c:v>128.69999999999999</c:v>
                </c:pt>
                <c:pt idx="265">
                  <c:v>200.8</c:v>
                </c:pt>
                <c:pt idx="266">
                  <c:v>231.05</c:v>
                </c:pt>
                <c:pt idx="267">
                  <c:v>216.2</c:v>
                </c:pt>
                <c:pt idx="268">
                  <c:v>106.7</c:v>
                </c:pt>
                <c:pt idx="269">
                  <c:v>15</c:v>
                </c:pt>
                <c:pt idx="270">
                  <c:v>2.38</c:v>
                </c:pt>
                <c:pt idx="271">
                  <c:v>100</c:v>
                </c:pt>
                <c:pt idx="272">
                  <c:v>15.59</c:v>
                </c:pt>
                <c:pt idx="273">
                  <c:v>160</c:v>
                </c:pt>
                <c:pt idx="274">
                  <c:v>75</c:v>
                </c:pt>
                <c:pt idx="275">
                  <c:v>132</c:v>
                </c:pt>
                <c:pt idx="276">
                  <c:v>16.100000000000001</c:v>
                </c:pt>
                <c:pt idx="277">
                  <c:v>100</c:v>
                </c:pt>
                <c:pt idx="278">
                  <c:v>200</c:v>
                </c:pt>
                <c:pt idx="279">
                  <c:v>48.8</c:v>
                </c:pt>
                <c:pt idx="280">
                  <c:v>102.5</c:v>
                </c:pt>
                <c:pt idx="281">
                  <c:v>242</c:v>
                </c:pt>
                <c:pt idx="282">
                  <c:v>100</c:v>
                </c:pt>
                <c:pt idx="283">
                  <c:v>30</c:v>
                </c:pt>
                <c:pt idx="284">
                  <c:v>98</c:v>
                </c:pt>
                <c:pt idx="285">
                  <c:v>29.875</c:v>
                </c:pt>
                <c:pt idx="286">
                  <c:v>243.8</c:v>
                </c:pt>
                <c:pt idx="287">
                  <c:v>103.5</c:v>
                </c:pt>
                <c:pt idx="288">
                  <c:v>211.66</c:v>
                </c:pt>
                <c:pt idx="289">
                  <c:v>100</c:v>
                </c:pt>
                <c:pt idx="290">
                  <c:v>83</c:v>
                </c:pt>
                <c:pt idx="291">
                  <c:v>200</c:v>
                </c:pt>
                <c:pt idx="292">
                  <c:v>165</c:v>
                </c:pt>
                <c:pt idx="293">
                  <c:v>50</c:v>
                </c:pt>
                <c:pt idx="294">
                  <c:v>97</c:v>
                </c:pt>
                <c:pt idx="295">
                  <c:v>226.56</c:v>
                </c:pt>
                <c:pt idx="296">
                  <c:v>216.6</c:v>
                </c:pt>
                <c:pt idx="297">
                  <c:v>79.900000000000006</c:v>
                </c:pt>
                <c:pt idx="298">
                  <c:v>301.02</c:v>
                </c:pt>
                <c:pt idx="299">
                  <c:v>45.36</c:v>
                </c:pt>
                <c:pt idx="300">
                  <c:v>80.64</c:v>
                </c:pt>
                <c:pt idx="301">
                  <c:v>250.4</c:v>
                </c:pt>
                <c:pt idx="302">
                  <c:v>97.2</c:v>
                </c:pt>
                <c:pt idx="303">
                  <c:v>101.2</c:v>
                </c:pt>
                <c:pt idx="304">
                  <c:v>21.6</c:v>
                </c:pt>
                <c:pt idx="305">
                  <c:v>106</c:v>
                </c:pt>
                <c:pt idx="306">
                  <c:v>199.4</c:v>
                </c:pt>
                <c:pt idx="307">
                  <c:v>105.8</c:v>
                </c:pt>
                <c:pt idx="308">
                  <c:v>95.25</c:v>
                </c:pt>
                <c:pt idx="309">
                  <c:v>299.36</c:v>
                </c:pt>
                <c:pt idx="310">
                  <c:v>153.6</c:v>
                </c:pt>
                <c:pt idx="311">
                  <c:v>161</c:v>
                </c:pt>
                <c:pt idx="312">
                  <c:v>250</c:v>
                </c:pt>
                <c:pt idx="313">
                  <c:v>171</c:v>
                </c:pt>
                <c:pt idx="314">
                  <c:v>21.6</c:v>
                </c:pt>
                <c:pt idx="315">
                  <c:v>46.5</c:v>
                </c:pt>
                <c:pt idx="316">
                  <c:v>398.6</c:v>
                </c:pt>
                <c:pt idx="317">
                  <c:v>236.5</c:v>
                </c:pt>
                <c:pt idx="318">
                  <c:v>136.80000000000001</c:v>
                </c:pt>
                <c:pt idx="319">
                  <c:v>102</c:v>
                </c:pt>
                <c:pt idx="320">
                  <c:v>104</c:v>
                </c:pt>
                <c:pt idx="321">
                  <c:v>134.08000000000001</c:v>
                </c:pt>
                <c:pt idx="322">
                  <c:v>199.54</c:v>
                </c:pt>
                <c:pt idx="323">
                  <c:v>144</c:v>
                </c:pt>
                <c:pt idx="324">
                  <c:v>160</c:v>
                </c:pt>
                <c:pt idx="325">
                  <c:v>96.7</c:v>
                </c:pt>
                <c:pt idx="326">
                  <c:v>141.19999999999999</c:v>
                </c:pt>
                <c:pt idx="327">
                  <c:v>104</c:v>
                </c:pt>
                <c:pt idx="328">
                  <c:v>200</c:v>
                </c:pt>
                <c:pt idx="329">
                  <c:v>121.8</c:v>
                </c:pt>
                <c:pt idx="330">
                  <c:v>72.599999999999994</c:v>
                </c:pt>
                <c:pt idx="331">
                  <c:v>121.8</c:v>
                </c:pt>
                <c:pt idx="332">
                  <c:v>110</c:v>
                </c:pt>
                <c:pt idx="333">
                  <c:v>76.8</c:v>
                </c:pt>
                <c:pt idx="334">
                  <c:v>128</c:v>
                </c:pt>
                <c:pt idx="335">
                  <c:v>350</c:v>
                </c:pt>
                <c:pt idx="336">
                  <c:v>90</c:v>
                </c:pt>
                <c:pt idx="337">
                  <c:v>110.00000000000001</c:v>
                </c:pt>
                <c:pt idx="338">
                  <c:v>302.39999999999998</c:v>
                </c:pt>
                <c:pt idx="339">
                  <c:v>100</c:v>
                </c:pt>
                <c:pt idx="340">
                  <c:v>76.5</c:v>
                </c:pt>
                <c:pt idx="341">
                  <c:v>200</c:v>
                </c:pt>
                <c:pt idx="342">
                  <c:v>14.4</c:v>
                </c:pt>
                <c:pt idx="343">
                  <c:v>56.2</c:v>
                </c:pt>
                <c:pt idx="344">
                  <c:v>50.1</c:v>
                </c:pt>
                <c:pt idx="345">
                  <c:v>172.54842630833929</c:v>
                </c:pt>
                <c:pt idx="346">
                  <c:v>26.321573691660728</c:v>
                </c:pt>
                <c:pt idx="347">
                  <c:v>201.3</c:v>
                </c:pt>
                <c:pt idx="348">
                  <c:v>331</c:v>
                </c:pt>
                <c:pt idx="349">
                  <c:v>199.39999999999972</c:v>
                </c:pt>
                <c:pt idx="350">
                  <c:v>77.7</c:v>
                </c:pt>
                <c:pt idx="351">
                  <c:v>53.6</c:v>
                </c:pt>
                <c:pt idx="352">
                  <c:v>100</c:v>
                </c:pt>
                <c:pt idx="353">
                  <c:v>225</c:v>
                </c:pt>
                <c:pt idx="354">
                  <c:v>234.56</c:v>
                </c:pt>
                <c:pt idx="355">
                  <c:v>29.5</c:v>
                </c:pt>
                <c:pt idx="356">
                  <c:v>250.7</c:v>
                </c:pt>
                <c:pt idx="357">
                  <c:v>300.60000000000002</c:v>
                </c:pt>
                <c:pt idx="358">
                  <c:v>105.5</c:v>
                </c:pt>
                <c:pt idx="359">
                  <c:v>33.799999999999997</c:v>
                </c:pt>
                <c:pt idx="360">
                  <c:v>54.4</c:v>
                </c:pt>
                <c:pt idx="361">
                  <c:v>80</c:v>
                </c:pt>
                <c:pt idx="362">
                  <c:v>350</c:v>
                </c:pt>
                <c:pt idx="363">
                  <c:v>201.6</c:v>
                </c:pt>
                <c:pt idx="364">
                  <c:v>75</c:v>
                </c:pt>
                <c:pt idx="365">
                  <c:v>29.9</c:v>
                </c:pt>
                <c:pt idx="366">
                  <c:v>50</c:v>
                </c:pt>
                <c:pt idx="367">
                  <c:v>145</c:v>
                </c:pt>
                <c:pt idx="368">
                  <c:v>180</c:v>
                </c:pt>
                <c:pt idx="369">
                  <c:v>197.4</c:v>
                </c:pt>
                <c:pt idx="370">
                  <c:v>239</c:v>
                </c:pt>
                <c:pt idx="371">
                  <c:v>102.2</c:v>
                </c:pt>
                <c:pt idx="372">
                  <c:v>162.96</c:v>
                </c:pt>
                <c:pt idx="373">
                  <c:v>70</c:v>
                </c:pt>
                <c:pt idx="374">
                  <c:v>100</c:v>
                </c:pt>
                <c:pt idx="375">
                  <c:v>350</c:v>
                </c:pt>
                <c:pt idx="376">
                  <c:v>200</c:v>
                </c:pt>
                <c:pt idx="377">
                  <c:v>105.66</c:v>
                </c:pt>
                <c:pt idx="378">
                  <c:v>200</c:v>
                </c:pt>
                <c:pt idx="379">
                  <c:v>329.8</c:v>
                </c:pt>
                <c:pt idx="380">
                  <c:v>151.99799999999999</c:v>
                </c:pt>
                <c:pt idx="381">
                  <c:v>643.44000000000005</c:v>
                </c:pt>
                <c:pt idx="382" formatCode="General">
                  <c:v>309.42</c:v>
                </c:pt>
                <c:pt idx="383" formatCode="General">
                  <c:v>200.22</c:v>
                </c:pt>
                <c:pt idx="384" formatCode="General">
                  <c:v>102.84</c:v>
                </c:pt>
                <c:pt idx="385" formatCode="General">
                  <c:v>216</c:v>
                </c:pt>
                <c:pt idx="386" formatCode="General">
                  <c:v>99.3</c:v>
                </c:pt>
                <c:pt idx="387" formatCode="General">
                  <c:v>38.700000000000003</c:v>
                </c:pt>
                <c:pt idx="388" formatCode="General">
                  <c:v>30</c:v>
                </c:pt>
                <c:pt idx="389" formatCode="General">
                  <c:v>28</c:v>
                </c:pt>
                <c:pt idx="390" formatCode="General">
                  <c:v>103.5</c:v>
                </c:pt>
                <c:pt idx="391" formatCode="General">
                  <c:v>108</c:v>
                </c:pt>
                <c:pt idx="392" formatCode="General">
                  <c:v>87.63</c:v>
                </c:pt>
                <c:pt idx="393" formatCode="General">
                  <c:v>80.430000000000007</c:v>
                </c:pt>
                <c:pt idx="394" formatCode="General">
                  <c:v>69.5</c:v>
                </c:pt>
                <c:pt idx="395" formatCode="General">
                  <c:v>99.79</c:v>
                </c:pt>
                <c:pt idx="396" formatCode="General">
                  <c:v>80</c:v>
                </c:pt>
                <c:pt idx="397" formatCode="General">
                  <c:v>340</c:v>
                </c:pt>
                <c:pt idx="398" formatCode="General">
                  <c:v>117</c:v>
                </c:pt>
                <c:pt idx="399" formatCode="General">
                  <c:v>126</c:v>
                </c:pt>
                <c:pt idx="400" formatCode="General">
                  <c:v>252</c:v>
                </c:pt>
              </c:numCache>
            </c:numRef>
          </c:bubbleSize>
          <c:bubble3D val="0"/>
          <c:extLst>
            <c:ext xmlns:c16="http://schemas.microsoft.com/office/drawing/2014/chart" uri="{C3380CC4-5D6E-409C-BE32-E72D297353CC}">
              <c16:uniqueId val="{00000001-4BBA-461C-BC89-E0F2E83B9D96}"/>
            </c:ext>
          </c:extLst>
        </c:ser>
        <c:dLbls>
          <c:showLegendKey val="0"/>
          <c:showVal val="0"/>
          <c:showCatName val="0"/>
          <c:showSerName val="0"/>
          <c:showPercent val="0"/>
          <c:showBubbleSize val="0"/>
        </c:dLbls>
        <c:bubbleScale val="50"/>
        <c:showNegBubbles val="0"/>
        <c:axId val="364571264"/>
        <c:axId val="462385920"/>
      </c:bubbleChart>
      <c:valAx>
        <c:axId val="364571264"/>
        <c:scaling>
          <c:orientation val="minMax"/>
          <c:max val="46112"/>
          <c:min val="39814"/>
        </c:scaling>
        <c:delete val="0"/>
        <c:axPos val="b"/>
        <c:title>
          <c:tx>
            <c:rich>
              <a:bodyPr/>
              <a:lstStyle/>
              <a:p>
                <a:pPr>
                  <a:defRPr/>
                </a:pPr>
                <a:r>
                  <a:rPr lang="en-US"/>
                  <a:t>PPA Execution Date and Gas Projection Year</a:t>
                </a:r>
              </a:p>
            </c:rich>
          </c:tx>
          <c:layout>
            <c:manualLayout>
              <c:xMode val="edge"/>
              <c:yMode val="edge"/>
              <c:x val="0.30232653610606369"/>
              <c:y val="0.93084536307961507"/>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a:pPr>
            <a:endParaRPr lang="en-US"/>
          </a:p>
        </c:txPr>
        <c:crossAx val="462385920"/>
        <c:crosses val="autoZero"/>
        <c:crossBetween val="midCat"/>
        <c:majorUnit val="732"/>
      </c:valAx>
      <c:valAx>
        <c:axId val="462385920"/>
        <c:scaling>
          <c:orientation val="minMax"/>
          <c:max val="20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a:pPr>
            <a:endParaRPr lang="en-US"/>
          </a:p>
        </c:txPr>
        <c:crossAx val="364571264"/>
        <c:crosses val="autoZero"/>
        <c:crossBetween val="midCat"/>
        <c:majorUnit val="25"/>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8293427625382042E-2"/>
          <c:y val="9.5369951702806197E-2"/>
          <c:w val="0.92981430033630652"/>
          <c:h val="0.73706872980114257"/>
        </c:manualLayout>
      </c:layout>
      <c:lineChart>
        <c:grouping val="standard"/>
        <c:varyColors val="0"/>
        <c:ser>
          <c:idx val="2"/>
          <c:order val="0"/>
          <c:spPr>
            <a:ln w="38100">
              <a:solidFill>
                <a:schemeClr val="accent6">
                  <a:lumMod val="75000"/>
                </a:schemeClr>
              </a:solidFill>
              <a:prstDash val="solid"/>
            </a:ln>
          </c:spPr>
          <c:marker>
            <c:symbol val="none"/>
          </c:marker>
          <c:cat>
            <c:numRef>
              <c:f>'PV &amp; Wind PPAs vs Gas'!$A$28:$A$44</c:f>
              <c:numCache>
                <c:formatCode>General</c:formatCode>
                <c:ptCount val="17"/>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pt idx="16">
                  <c:v>2025</c:v>
                </c:pt>
              </c:numCache>
            </c:numRef>
          </c:cat>
          <c:val>
            <c:numRef>
              <c:f>'PV &amp; Wind PPAs vs Gas'!$C$28:$C$44</c:f>
              <c:numCache>
                <c:formatCode>"$"#,##0_);\("$"#,##0\)</c:formatCode>
                <c:ptCount val="17"/>
                <c:pt idx="0">
                  <c:v>187.07454826786557</c:v>
                </c:pt>
                <c:pt idx="1">
                  <c:v>153.42870988390379</c:v>
                </c:pt>
                <c:pt idx="2">
                  <c:v>124.512325717636</c:v>
                </c:pt>
                <c:pt idx="3">
                  <c:v>96.213072464572818</c:v>
                </c:pt>
                <c:pt idx="4">
                  <c:v>77.057902733562344</c:v>
                </c:pt>
                <c:pt idx="5">
                  <c:v>61.688336926187588</c:v>
                </c:pt>
                <c:pt idx="6">
                  <c:v>50.889411993134381</c:v>
                </c:pt>
                <c:pt idx="7">
                  <c:v>41.429884235134828</c:v>
                </c:pt>
                <c:pt idx="8">
                  <c:v>39.033081704984916</c:v>
                </c:pt>
                <c:pt idx="9">
                  <c:v>28.750511984148698</c:v>
                </c:pt>
                <c:pt idx="10">
                  <c:v>24.163202855993468</c:v>
                </c:pt>
                <c:pt idx="11">
                  <c:v>25.749383988912285</c:v>
                </c:pt>
                <c:pt idx="12">
                  <c:v>22.402186538677203</c:v>
                </c:pt>
                <c:pt idx="13">
                  <c:v>34.041345735254694</c:v>
                </c:pt>
                <c:pt idx="14">
                  <c:v>50.610347787370536</c:v>
                </c:pt>
                <c:pt idx="15">
                  <c:v>48.161262893535756</c:v>
                </c:pt>
                <c:pt idx="16">
                  <c:v>#N/A</c:v>
                </c:pt>
              </c:numCache>
            </c:numRef>
          </c:val>
          <c:smooth val="0"/>
          <c:extLst>
            <c:ext xmlns:c16="http://schemas.microsoft.com/office/drawing/2014/chart" uri="{C3380CC4-5D6E-409C-BE32-E72D297353CC}">
              <c16:uniqueId val="{00000000-87DB-42D4-9773-A2B3A9A49F39}"/>
            </c:ext>
          </c:extLst>
        </c:ser>
        <c:ser>
          <c:idx val="1"/>
          <c:order val="1"/>
          <c:spPr>
            <a:ln w="38100">
              <a:solidFill>
                <a:schemeClr val="accent1">
                  <a:lumMod val="50000"/>
                </a:schemeClr>
              </a:solidFill>
              <a:prstDash val="solid"/>
            </a:ln>
          </c:spPr>
          <c:marker>
            <c:symbol val="none"/>
          </c:marker>
          <c:cat>
            <c:numRef>
              <c:f>'PV &amp; Wind PPAs vs Gas'!$A$28:$A$44</c:f>
              <c:numCache>
                <c:formatCode>General</c:formatCode>
                <c:ptCount val="17"/>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pt idx="16">
                  <c:v>2025</c:v>
                </c:pt>
              </c:numCache>
            </c:numRef>
          </c:cat>
          <c:val>
            <c:numRef>
              <c:f>'PV &amp; Wind PPAs vs Gas'!$D$28:$D$44</c:f>
              <c:numCache>
                <c:formatCode>"$"#,##0_);\("$"#,##0\)</c:formatCode>
                <c:ptCount val="17"/>
                <c:pt idx="0">
                  <c:v>89.822464083442867</c:v>
                </c:pt>
                <c:pt idx="1">
                  <c:v>79.19602972544385</c:v>
                </c:pt>
                <c:pt idx="2">
                  <c:v>55.821360123172624</c:v>
                </c:pt>
                <c:pt idx="3">
                  <c:v>46.86149983916755</c:v>
                </c:pt>
                <c:pt idx="4">
                  <c:v>32.438508264973088</c:v>
                </c:pt>
                <c:pt idx="5">
                  <c:v>31.462421675415445</c:v>
                </c:pt>
                <c:pt idx="6">
                  <c:v>36.741680066178155</c:v>
                </c:pt>
                <c:pt idx="7">
                  <c:v>29.681288651681996</c:v>
                </c:pt>
                <c:pt idx="8">
                  <c:v>23.439888949163031</c:v>
                </c:pt>
                <c:pt idx="9">
                  <c:v>19.698214204747721</c:v>
                </c:pt>
                <c:pt idx="10">
                  <c:v>25.779699637846715</c:v>
                </c:pt>
                <c:pt idx="11">
                  <c:v>28.725835067430118</c:v>
                </c:pt>
                <c:pt idx="12">
                  <c:v>24.536517618266732</c:v>
                </c:pt>
                <c:pt idx="13">
                  <c:v>34.197865801751099</c:v>
                </c:pt>
                <c:pt idx="14">
                  <c:v>34.197865801751099</c:v>
                </c:pt>
                <c:pt idx="15">
                  <c:v>#N/A</c:v>
                </c:pt>
                <c:pt idx="16">
                  <c:v>#N/A</c:v>
                </c:pt>
              </c:numCache>
            </c:numRef>
          </c:val>
          <c:smooth val="0"/>
          <c:extLst>
            <c:ext xmlns:c16="http://schemas.microsoft.com/office/drawing/2014/chart" uri="{C3380CC4-5D6E-409C-BE32-E72D297353CC}">
              <c16:uniqueId val="{00000001-87DB-42D4-9773-A2B3A9A49F39}"/>
            </c:ext>
          </c:extLst>
        </c:ser>
        <c:ser>
          <c:idx val="0"/>
          <c:order val="2"/>
          <c:spPr>
            <a:ln>
              <a:noFill/>
            </a:ln>
          </c:spPr>
          <c:marker>
            <c:symbol val="dash"/>
            <c:size val="18"/>
            <c:spPr>
              <a:solidFill>
                <a:schemeClr val="tx1"/>
              </a:solidFill>
              <a:ln>
                <a:noFill/>
              </a:ln>
            </c:spPr>
          </c:marker>
          <c:cat>
            <c:numRef>
              <c:f>'PV &amp; Wind PPAs vs Gas'!$A$28:$A$44</c:f>
              <c:numCache>
                <c:formatCode>General</c:formatCode>
                <c:ptCount val="17"/>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pt idx="16">
                  <c:v>2025</c:v>
                </c:pt>
              </c:numCache>
            </c:numRef>
          </c:cat>
          <c:val>
            <c:numRef>
              <c:f>'PV &amp; Wind PPAs vs Gas'!$B$28:$B$44</c:f>
              <c:numCache>
                <c:formatCode>"$"#,##0_);\("$"#,##0\)</c:formatCode>
                <c:ptCount val="17"/>
                <c:pt idx="0">
                  <c:v>68.0483462092173</c:v>
                </c:pt>
                <c:pt idx="1">
                  <c:v>67.099767702941122</c:v>
                </c:pt>
                <c:pt idx="2">
                  <c:v>54.389753737046476</c:v>
                </c:pt>
                <c:pt idx="3">
                  <c:v>52.575392386563173</c:v>
                </c:pt>
                <c:pt idx="4">
                  <c:v>51.033975337440026</c:v>
                </c:pt>
                <c:pt idx="5">
                  <c:v>54.501642476173849</c:v>
                </c:pt>
                <c:pt idx="6">
                  <c:v>55.725706807803967</c:v>
                </c:pt>
                <c:pt idx="7">
                  <c:v>47.142519516062286</c:v>
                </c:pt>
                <c:pt idx="8">
                  <c:v>45.21580827168227</c:v>
                </c:pt>
                <c:pt idx="9">
                  <c:v>40.9316564840016</c:v>
                </c:pt>
                <c:pt idx="10">
                  <c:v>36.430319574487761</c:v>
                </c:pt>
                <c:pt idx="11">
                  <c:v>30.546871897782612</c:v>
                </c:pt>
                <c:pt idx="12">
                  <c:v>31.602599358759527</c:v>
                </c:pt>
                <c:pt idx="13">
                  <c:v>31.374929977577438</c:v>
                </c:pt>
                <c:pt idx="14">
                  <c:v>28.897124381866323</c:v>
                </c:pt>
                <c:pt idx="15">
                  <c:v>25.793876723217817</c:v>
                </c:pt>
                <c:pt idx="16">
                  <c:v>29.032485768722147</c:v>
                </c:pt>
              </c:numCache>
            </c:numRef>
          </c:val>
          <c:smooth val="0"/>
          <c:extLst>
            <c:ext xmlns:c16="http://schemas.microsoft.com/office/drawing/2014/chart" uri="{C3380CC4-5D6E-409C-BE32-E72D297353CC}">
              <c16:uniqueId val="{00000002-87DB-42D4-9773-A2B3A9A49F39}"/>
            </c:ext>
          </c:extLst>
        </c:ser>
        <c:dLbls>
          <c:showLegendKey val="0"/>
          <c:showVal val="0"/>
          <c:showCatName val="0"/>
          <c:showSerName val="0"/>
          <c:showPercent val="0"/>
          <c:showBubbleSize val="0"/>
        </c:dLbls>
        <c:smooth val="0"/>
        <c:axId val="468217856"/>
        <c:axId val="468219392"/>
      </c:lineChart>
      <c:catAx>
        <c:axId val="468217856"/>
        <c:scaling>
          <c:orientation val="minMax"/>
        </c:scaling>
        <c:delete val="0"/>
        <c:axPos val="b"/>
        <c:numFmt formatCode="General" sourceLinked="1"/>
        <c:majorTickMark val="out"/>
        <c:minorTickMark val="none"/>
        <c:tickLblPos val="none"/>
        <c:spPr>
          <a:ln>
            <a:noFill/>
          </a:ln>
        </c:spPr>
        <c:crossAx val="468219392"/>
        <c:crosses val="autoZero"/>
        <c:auto val="1"/>
        <c:lblAlgn val="ctr"/>
        <c:lblOffset val="100"/>
        <c:noMultiLvlLbl val="0"/>
      </c:catAx>
      <c:valAx>
        <c:axId val="468219392"/>
        <c:scaling>
          <c:orientation val="minMax"/>
          <c:max val="200"/>
          <c:min val="0"/>
        </c:scaling>
        <c:delete val="0"/>
        <c:axPos val="l"/>
        <c:numFmt formatCode="General" sourceLinked="0"/>
        <c:majorTickMark val="none"/>
        <c:minorTickMark val="none"/>
        <c:tickLblPos val="none"/>
        <c:spPr>
          <a:ln>
            <a:noFill/>
          </a:ln>
        </c:spPr>
        <c:crossAx val="468217856"/>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0182666730621485E-2"/>
          <c:y val="9.6762427994949135E-2"/>
          <c:w val="0.8932244081865528"/>
          <c:h val="0.75228134898214405"/>
        </c:manualLayout>
      </c:layout>
      <c:bubbleChart>
        <c:varyColors val="0"/>
        <c:ser>
          <c:idx val="1"/>
          <c:order val="0"/>
          <c:spPr>
            <a:noFill/>
            <a:ln w="6350">
              <a:solidFill>
                <a:schemeClr val="accent6"/>
              </a:solidFill>
            </a:ln>
          </c:spPr>
          <c:invertIfNegative val="0"/>
          <c:xVal>
            <c:numRef>
              <c:f>'PV &amp; Wind PPAs vs Gas'!$J$28:$J$1047</c:f>
              <c:numCache>
                <c:formatCode>m/d/yyyy</c:formatCode>
                <c:ptCount val="1020"/>
                <c:pt idx="0">
                  <c:v>38961</c:v>
                </c:pt>
                <c:pt idx="1">
                  <c:v>39258</c:v>
                </c:pt>
                <c:pt idx="2">
                  <c:v>39630</c:v>
                </c:pt>
                <c:pt idx="3">
                  <c:v>39652</c:v>
                </c:pt>
                <c:pt idx="4">
                  <c:v>39801</c:v>
                </c:pt>
                <c:pt idx="5">
                  <c:v>39867</c:v>
                </c:pt>
                <c:pt idx="6">
                  <c:v>39873</c:v>
                </c:pt>
                <c:pt idx="7">
                  <c:v>39877</c:v>
                </c:pt>
                <c:pt idx="8">
                  <c:v>39934</c:v>
                </c:pt>
                <c:pt idx="9">
                  <c:v>39941</c:v>
                </c:pt>
                <c:pt idx="10">
                  <c:v>39965</c:v>
                </c:pt>
                <c:pt idx="11">
                  <c:v>39965</c:v>
                </c:pt>
                <c:pt idx="12">
                  <c:v>39965</c:v>
                </c:pt>
                <c:pt idx="13">
                  <c:v>39986</c:v>
                </c:pt>
                <c:pt idx="14">
                  <c:v>40042</c:v>
                </c:pt>
                <c:pt idx="15">
                  <c:v>40064</c:v>
                </c:pt>
                <c:pt idx="16">
                  <c:v>40137</c:v>
                </c:pt>
                <c:pt idx="17">
                  <c:v>40170</c:v>
                </c:pt>
                <c:pt idx="18">
                  <c:v>40171</c:v>
                </c:pt>
                <c:pt idx="19">
                  <c:v>40171</c:v>
                </c:pt>
                <c:pt idx="20">
                  <c:v>40171</c:v>
                </c:pt>
                <c:pt idx="21">
                  <c:v>40204</c:v>
                </c:pt>
                <c:pt idx="22">
                  <c:v>40204</c:v>
                </c:pt>
                <c:pt idx="23">
                  <c:v>40204</c:v>
                </c:pt>
                <c:pt idx="24">
                  <c:v>40211</c:v>
                </c:pt>
                <c:pt idx="25">
                  <c:v>40233</c:v>
                </c:pt>
                <c:pt idx="26">
                  <c:v>40243</c:v>
                </c:pt>
                <c:pt idx="27">
                  <c:v>40287</c:v>
                </c:pt>
                <c:pt idx="28">
                  <c:v>40289</c:v>
                </c:pt>
                <c:pt idx="29">
                  <c:v>40297</c:v>
                </c:pt>
                <c:pt idx="30">
                  <c:v>40308</c:v>
                </c:pt>
                <c:pt idx="31">
                  <c:v>40318</c:v>
                </c:pt>
                <c:pt idx="32">
                  <c:v>40330</c:v>
                </c:pt>
                <c:pt idx="33">
                  <c:v>40330</c:v>
                </c:pt>
                <c:pt idx="34">
                  <c:v>40353</c:v>
                </c:pt>
                <c:pt idx="35">
                  <c:v>40359</c:v>
                </c:pt>
                <c:pt idx="36">
                  <c:v>40359</c:v>
                </c:pt>
                <c:pt idx="37">
                  <c:v>40385</c:v>
                </c:pt>
                <c:pt idx="38">
                  <c:v>40388</c:v>
                </c:pt>
                <c:pt idx="39">
                  <c:v>40388</c:v>
                </c:pt>
                <c:pt idx="40">
                  <c:v>40400</c:v>
                </c:pt>
                <c:pt idx="41">
                  <c:v>40400</c:v>
                </c:pt>
                <c:pt idx="42">
                  <c:v>40414</c:v>
                </c:pt>
                <c:pt idx="43">
                  <c:v>40441</c:v>
                </c:pt>
                <c:pt idx="44">
                  <c:v>40492</c:v>
                </c:pt>
                <c:pt idx="45">
                  <c:v>40497</c:v>
                </c:pt>
                <c:pt idx="46">
                  <c:v>40497</c:v>
                </c:pt>
                <c:pt idx="47">
                  <c:v>40513</c:v>
                </c:pt>
                <c:pt idx="48">
                  <c:v>40513</c:v>
                </c:pt>
                <c:pt idx="49">
                  <c:v>40533</c:v>
                </c:pt>
                <c:pt idx="50">
                  <c:v>40542</c:v>
                </c:pt>
                <c:pt idx="51">
                  <c:v>40542</c:v>
                </c:pt>
                <c:pt idx="52">
                  <c:v>40548</c:v>
                </c:pt>
                <c:pt idx="53">
                  <c:v>40550</c:v>
                </c:pt>
                <c:pt idx="54">
                  <c:v>40568</c:v>
                </c:pt>
                <c:pt idx="55">
                  <c:v>40581</c:v>
                </c:pt>
                <c:pt idx="56">
                  <c:v>40585</c:v>
                </c:pt>
                <c:pt idx="57">
                  <c:v>40585</c:v>
                </c:pt>
                <c:pt idx="58">
                  <c:v>40610</c:v>
                </c:pt>
                <c:pt idx="59">
                  <c:v>40697</c:v>
                </c:pt>
                <c:pt idx="60">
                  <c:v>40697</c:v>
                </c:pt>
                <c:pt idx="61">
                  <c:v>40715</c:v>
                </c:pt>
                <c:pt idx="62">
                  <c:v>40732</c:v>
                </c:pt>
                <c:pt idx="63">
                  <c:v>40738</c:v>
                </c:pt>
                <c:pt idx="64">
                  <c:v>40742</c:v>
                </c:pt>
                <c:pt idx="65">
                  <c:v>40745</c:v>
                </c:pt>
                <c:pt idx="66">
                  <c:v>40815</c:v>
                </c:pt>
                <c:pt idx="67">
                  <c:v>40817</c:v>
                </c:pt>
                <c:pt idx="68">
                  <c:v>40878</c:v>
                </c:pt>
                <c:pt idx="69">
                  <c:v>40885</c:v>
                </c:pt>
                <c:pt idx="70">
                  <c:v>40897</c:v>
                </c:pt>
                <c:pt idx="71">
                  <c:v>40897</c:v>
                </c:pt>
                <c:pt idx="72">
                  <c:v>40897</c:v>
                </c:pt>
                <c:pt idx="73">
                  <c:v>40909</c:v>
                </c:pt>
                <c:pt idx="74">
                  <c:v>40909</c:v>
                </c:pt>
                <c:pt idx="75">
                  <c:v>40942</c:v>
                </c:pt>
                <c:pt idx="76">
                  <c:v>40966</c:v>
                </c:pt>
                <c:pt idx="77">
                  <c:v>41093</c:v>
                </c:pt>
                <c:pt idx="78">
                  <c:v>41093</c:v>
                </c:pt>
                <c:pt idx="79">
                  <c:v>41124</c:v>
                </c:pt>
                <c:pt idx="80">
                  <c:v>41134</c:v>
                </c:pt>
                <c:pt idx="81">
                  <c:v>41137</c:v>
                </c:pt>
                <c:pt idx="82">
                  <c:v>41150</c:v>
                </c:pt>
                <c:pt idx="83">
                  <c:v>41152</c:v>
                </c:pt>
                <c:pt idx="84">
                  <c:v>41169</c:v>
                </c:pt>
                <c:pt idx="85">
                  <c:v>41169</c:v>
                </c:pt>
                <c:pt idx="86">
                  <c:v>41199</c:v>
                </c:pt>
                <c:pt idx="87">
                  <c:v>41207</c:v>
                </c:pt>
                <c:pt idx="88">
                  <c:v>41214</c:v>
                </c:pt>
                <c:pt idx="89">
                  <c:v>41228</c:v>
                </c:pt>
                <c:pt idx="90">
                  <c:v>41255</c:v>
                </c:pt>
                <c:pt idx="91">
                  <c:v>41256</c:v>
                </c:pt>
                <c:pt idx="92">
                  <c:v>41309</c:v>
                </c:pt>
                <c:pt idx="93">
                  <c:v>41333</c:v>
                </c:pt>
                <c:pt idx="94">
                  <c:v>41355</c:v>
                </c:pt>
                <c:pt idx="95">
                  <c:v>41355</c:v>
                </c:pt>
                <c:pt idx="96">
                  <c:v>41358</c:v>
                </c:pt>
                <c:pt idx="97">
                  <c:v>41374</c:v>
                </c:pt>
                <c:pt idx="98">
                  <c:v>41380</c:v>
                </c:pt>
                <c:pt idx="99">
                  <c:v>41426</c:v>
                </c:pt>
                <c:pt idx="100">
                  <c:v>41428</c:v>
                </c:pt>
                <c:pt idx="101">
                  <c:v>41428</c:v>
                </c:pt>
                <c:pt idx="102">
                  <c:v>41444</c:v>
                </c:pt>
                <c:pt idx="103">
                  <c:v>41458</c:v>
                </c:pt>
                <c:pt idx="104">
                  <c:v>41465</c:v>
                </c:pt>
                <c:pt idx="105">
                  <c:v>41465</c:v>
                </c:pt>
                <c:pt idx="106">
                  <c:v>41472</c:v>
                </c:pt>
                <c:pt idx="107">
                  <c:v>41472</c:v>
                </c:pt>
                <c:pt idx="108">
                  <c:v>41523</c:v>
                </c:pt>
                <c:pt idx="109">
                  <c:v>41536</c:v>
                </c:pt>
                <c:pt idx="110">
                  <c:v>41544</c:v>
                </c:pt>
                <c:pt idx="111">
                  <c:v>41556</c:v>
                </c:pt>
                <c:pt idx="112">
                  <c:v>41569</c:v>
                </c:pt>
                <c:pt idx="113">
                  <c:v>41609</c:v>
                </c:pt>
                <c:pt idx="114">
                  <c:v>41614</c:v>
                </c:pt>
                <c:pt idx="115">
                  <c:v>41627</c:v>
                </c:pt>
                <c:pt idx="116">
                  <c:v>41669</c:v>
                </c:pt>
                <c:pt idx="117">
                  <c:v>41690</c:v>
                </c:pt>
                <c:pt idx="118">
                  <c:v>41715</c:v>
                </c:pt>
                <c:pt idx="119">
                  <c:v>41724</c:v>
                </c:pt>
                <c:pt idx="120">
                  <c:v>41730</c:v>
                </c:pt>
                <c:pt idx="121">
                  <c:v>41760</c:v>
                </c:pt>
                <c:pt idx="122">
                  <c:v>41786</c:v>
                </c:pt>
                <c:pt idx="123">
                  <c:v>41791</c:v>
                </c:pt>
                <c:pt idx="124">
                  <c:v>41802</c:v>
                </c:pt>
                <c:pt idx="125">
                  <c:v>41838</c:v>
                </c:pt>
                <c:pt idx="126">
                  <c:v>41843</c:v>
                </c:pt>
                <c:pt idx="127">
                  <c:v>41844</c:v>
                </c:pt>
                <c:pt idx="128">
                  <c:v>41844</c:v>
                </c:pt>
                <c:pt idx="129">
                  <c:v>41851</c:v>
                </c:pt>
                <c:pt idx="130">
                  <c:v>41870</c:v>
                </c:pt>
                <c:pt idx="131">
                  <c:v>41876</c:v>
                </c:pt>
                <c:pt idx="132">
                  <c:v>41885</c:v>
                </c:pt>
                <c:pt idx="133">
                  <c:v>41886</c:v>
                </c:pt>
                <c:pt idx="134">
                  <c:v>41886</c:v>
                </c:pt>
                <c:pt idx="135">
                  <c:v>41915</c:v>
                </c:pt>
                <c:pt idx="136">
                  <c:v>41920</c:v>
                </c:pt>
                <c:pt idx="137">
                  <c:v>41920</c:v>
                </c:pt>
                <c:pt idx="138">
                  <c:v>41920</c:v>
                </c:pt>
                <c:pt idx="139">
                  <c:v>41920</c:v>
                </c:pt>
                <c:pt idx="140">
                  <c:v>41920</c:v>
                </c:pt>
                <c:pt idx="141">
                  <c:v>41920</c:v>
                </c:pt>
                <c:pt idx="142">
                  <c:v>41932</c:v>
                </c:pt>
                <c:pt idx="143">
                  <c:v>41933</c:v>
                </c:pt>
                <c:pt idx="144">
                  <c:v>41933</c:v>
                </c:pt>
                <c:pt idx="145">
                  <c:v>41934</c:v>
                </c:pt>
                <c:pt idx="146">
                  <c:v>41934</c:v>
                </c:pt>
                <c:pt idx="147">
                  <c:v>41934</c:v>
                </c:pt>
                <c:pt idx="148">
                  <c:v>41934</c:v>
                </c:pt>
                <c:pt idx="149">
                  <c:v>41934</c:v>
                </c:pt>
                <c:pt idx="150">
                  <c:v>41934</c:v>
                </c:pt>
                <c:pt idx="151">
                  <c:v>41934</c:v>
                </c:pt>
                <c:pt idx="152">
                  <c:v>41934</c:v>
                </c:pt>
                <c:pt idx="153">
                  <c:v>41936</c:v>
                </c:pt>
                <c:pt idx="154">
                  <c:v>41950</c:v>
                </c:pt>
                <c:pt idx="155">
                  <c:v>41950</c:v>
                </c:pt>
                <c:pt idx="156">
                  <c:v>41956</c:v>
                </c:pt>
                <c:pt idx="157">
                  <c:v>41961</c:v>
                </c:pt>
                <c:pt idx="158">
                  <c:v>41982</c:v>
                </c:pt>
                <c:pt idx="159">
                  <c:v>42036</c:v>
                </c:pt>
                <c:pt idx="160">
                  <c:v>42065</c:v>
                </c:pt>
                <c:pt idx="161">
                  <c:v>42065</c:v>
                </c:pt>
                <c:pt idx="162">
                  <c:v>42066</c:v>
                </c:pt>
                <c:pt idx="163">
                  <c:v>42067</c:v>
                </c:pt>
                <c:pt idx="164">
                  <c:v>42067</c:v>
                </c:pt>
                <c:pt idx="165">
                  <c:v>42068</c:v>
                </c:pt>
                <c:pt idx="166">
                  <c:v>42086</c:v>
                </c:pt>
                <c:pt idx="167">
                  <c:v>42088</c:v>
                </c:pt>
                <c:pt idx="168">
                  <c:v>42097</c:v>
                </c:pt>
                <c:pt idx="169">
                  <c:v>42097</c:v>
                </c:pt>
                <c:pt idx="170">
                  <c:v>42108</c:v>
                </c:pt>
                <c:pt idx="171">
                  <c:v>42111</c:v>
                </c:pt>
                <c:pt idx="172">
                  <c:v>42124</c:v>
                </c:pt>
                <c:pt idx="173">
                  <c:v>42124</c:v>
                </c:pt>
                <c:pt idx="174">
                  <c:v>42124</c:v>
                </c:pt>
                <c:pt idx="175">
                  <c:v>42151</c:v>
                </c:pt>
                <c:pt idx="176">
                  <c:v>42156</c:v>
                </c:pt>
                <c:pt idx="177">
                  <c:v>42160</c:v>
                </c:pt>
                <c:pt idx="178">
                  <c:v>42164</c:v>
                </c:pt>
                <c:pt idx="179">
                  <c:v>42174</c:v>
                </c:pt>
                <c:pt idx="180">
                  <c:v>42178</c:v>
                </c:pt>
                <c:pt idx="181">
                  <c:v>42180</c:v>
                </c:pt>
                <c:pt idx="182">
                  <c:v>42185</c:v>
                </c:pt>
                <c:pt idx="183">
                  <c:v>42186</c:v>
                </c:pt>
                <c:pt idx="184">
                  <c:v>42186</c:v>
                </c:pt>
                <c:pt idx="185">
                  <c:v>42186</c:v>
                </c:pt>
                <c:pt idx="186">
                  <c:v>42200</c:v>
                </c:pt>
                <c:pt idx="187">
                  <c:v>42201</c:v>
                </c:pt>
                <c:pt idx="188">
                  <c:v>42201</c:v>
                </c:pt>
                <c:pt idx="189">
                  <c:v>42206</c:v>
                </c:pt>
                <c:pt idx="190">
                  <c:v>42221</c:v>
                </c:pt>
                <c:pt idx="191">
                  <c:v>42225</c:v>
                </c:pt>
                <c:pt idx="192">
                  <c:v>42228</c:v>
                </c:pt>
                <c:pt idx="193">
                  <c:v>42244</c:v>
                </c:pt>
                <c:pt idx="194">
                  <c:v>42250</c:v>
                </c:pt>
                <c:pt idx="195">
                  <c:v>42270</c:v>
                </c:pt>
                <c:pt idx="196">
                  <c:v>42270</c:v>
                </c:pt>
                <c:pt idx="197">
                  <c:v>42271</c:v>
                </c:pt>
                <c:pt idx="198">
                  <c:v>42275</c:v>
                </c:pt>
                <c:pt idx="199">
                  <c:v>42275</c:v>
                </c:pt>
                <c:pt idx="200">
                  <c:v>42278</c:v>
                </c:pt>
                <c:pt idx="201">
                  <c:v>42278</c:v>
                </c:pt>
                <c:pt idx="202">
                  <c:v>42278</c:v>
                </c:pt>
                <c:pt idx="203">
                  <c:v>42285</c:v>
                </c:pt>
                <c:pt idx="204">
                  <c:v>42286</c:v>
                </c:pt>
                <c:pt idx="205">
                  <c:v>42286</c:v>
                </c:pt>
                <c:pt idx="206">
                  <c:v>42292</c:v>
                </c:pt>
                <c:pt idx="207">
                  <c:v>42313</c:v>
                </c:pt>
                <c:pt idx="208">
                  <c:v>42314</c:v>
                </c:pt>
                <c:pt idx="209">
                  <c:v>42317</c:v>
                </c:pt>
                <c:pt idx="210">
                  <c:v>42318</c:v>
                </c:pt>
                <c:pt idx="211">
                  <c:v>42328</c:v>
                </c:pt>
                <c:pt idx="212">
                  <c:v>42338</c:v>
                </c:pt>
                <c:pt idx="213">
                  <c:v>42355</c:v>
                </c:pt>
                <c:pt idx="214">
                  <c:v>42355</c:v>
                </c:pt>
                <c:pt idx="215">
                  <c:v>42356</c:v>
                </c:pt>
                <c:pt idx="216">
                  <c:v>42356</c:v>
                </c:pt>
                <c:pt idx="217">
                  <c:v>42356</c:v>
                </c:pt>
                <c:pt idx="218">
                  <c:v>42356</c:v>
                </c:pt>
                <c:pt idx="219">
                  <c:v>42375</c:v>
                </c:pt>
                <c:pt idx="220">
                  <c:v>42472</c:v>
                </c:pt>
                <c:pt idx="221">
                  <c:v>42472</c:v>
                </c:pt>
                <c:pt idx="222">
                  <c:v>42509</c:v>
                </c:pt>
                <c:pt idx="223">
                  <c:v>42584</c:v>
                </c:pt>
                <c:pt idx="224">
                  <c:v>42586</c:v>
                </c:pt>
                <c:pt idx="225">
                  <c:v>42591</c:v>
                </c:pt>
                <c:pt idx="226">
                  <c:v>42608</c:v>
                </c:pt>
                <c:pt idx="227">
                  <c:v>42611</c:v>
                </c:pt>
                <c:pt idx="228">
                  <c:v>42628</c:v>
                </c:pt>
                <c:pt idx="229">
                  <c:v>42633</c:v>
                </c:pt>
                <c:pt idx="230">
                  <c:v>42635</c:v>
                </c:pt>
                <c:pt idx="231">
                  <c:v>42636</c:v>
                </c:pt>
                <c:pt idx="232">
                  <c:v>42636</c:v>
                </c:pt>
                <c:pt idx="233">
                  <c:v>42636</c:v>
                </c:pt>
                <c:pt idx="234">
                  <c:v>42636</c:v>
                </c:pt>
                <c:pt idx="235">
                  <c:v>42689</c:v>
                </c:pt>
                <c:pt idx="236">
                  <c:v>42692</c:v>
                </c:pt>
                <c:pt idx="237">
                  <c:v>42692</c:v>
                </c:pt>
                <c:pt idx="238">
                  <c:v>42692</c:v>
                </c:pt>
                <c:pt idx="239">
                  <c:v>42717</c:v>
                </c:pt>
                <c:pt idx="240">
                  <c:v>42719</c:v>
                </c:pt>
                <c:pt idx="241">
                  <c:v>42725</c:v>
                </c:pt>
                <c:pt idx="242">
                  <c:v>42725</c:v>
                </c:pt>
                <c:pt idx="243">
                  <c:v>42725</c:v>
                </c:pt>
                <c:pt idx="244">
                  <c:v>42738</c:v>
                </c:pt>
                <c:pt idx="245">
                  <c:v>42747</c:v>
                </c:pt>
                <c:pt idx="246">
                  <c:v>42747</c:v>
                </c:pt>
                <c:pt idx="247">
                  <c:v>42747</c:v>
                </c:pt>
                <c:pt idx="248">
                  <c:v>42752</c:v>
                </c:pt>
                <c:pt idx="249">
                  <c:v>42766</c:v>
                </c:pt>
                <c:pt idx="250">
                  <c:v>42817</c:v>
                </c:pt>
                <c:pt idx="251">
                  <c:v>42825</c:v>
                </c:pt>
                <c:pt idx="252">
                  <c:v>42826</c:v>
                </c:pt>
                <c:pt idx="253">
                  <c:v>42843</c:v>
                </c:pt>
                <c:pt idx="254">
                  <c:v>42877</c:v>
                </c:pt>
                <c:pt idx="255">
                  <c:v>42880</c:v>
                </c:pt>
                <c:pt idx="256">
                  <c:v>42880</c:v>
                </c:pt>
                <c:pt idx="257">
                  <c:v>42880</c:v>
                </c:pt>
                <c:pt idx="258">
                  <c:v>42880</c:v>
                </c:pt>
                <c:pt idx="259">
                  <c:v>42881</c:v>
                </c:pt>
                <c:pt idx="260">
                  <c:v>42887</c:v>
                </c:pt>
                <c:pt idx="261">
                  <c:v>42887</c:v>
                </c:pt>
                <c:pt idx="262">
                  <c:v>42887</c:v>
                </c:pt>
                <c:pt idx="263">
                  <c:v>42893</c:v>
                </c:pt>
                <c:pt idx="264">
                  <c:v>42905</c:v>
                </c:pt>
                <c:pt idx="265">
                  <c:v>42906</c:v>
                </c:pt>
                <c:pt idx="266">
                  <c:v>42906</c:v>
                </c:pt>
                <c:pt idx="267">
                  <c:v>42906</c:v>
                </c:pt>
                <c:pt idx="268">
                  <c:v>42906</c:v>
                </c:pt>
                <c:pt idx="269">
                  <c:v>42912</c:v>
                </c:pt>
                <c:pt idx="270">
                  <c:v>42933</c:v>
                </c:pt>
                <c:pt idx="271">
                  <c:v>42944</c:v>
                </c:pt>
                <c:pt idx="272">
                  <c:v>42944</c:v>
                </c:pt>
                <c:pt idx="273">
                  <c:v>42955</c:v>
                </c:pt>
                <c:pt idx="274">
                  <c:v>42972</c:v>
                </c:pt>
                <c:pt idx="275">
                  <c:v>43000</c:v>
                </c:pt>
                <c:pt idx="276">
                  <c:v>43000</c:v>
                </c:pt>
                <c:pt idx="277">
                  <c:v>43000</c:v>
                </c:pt>
                <c:pt idx="278">
                  <c:v>43001</c:v>
                </c:pt>
                <c:pt idx="279">
                  <c:v>43004</c:v>
                </c:pt>
                <c:pt idx="280">
                  <c:v>43004</c:v>
                </c:pt>
                <c:pt idx="281">
                  <c:v>43014</c:v>
                </c:pt>
                <c:pt idx="282">
                  <c:v>43014</c:v>
                </c:pt>
                <c:pt idx="283">
                  <c:v>43038</c:v>
                </c:pt>
                <c:pt idx="284">
                  <c:v>43047</c:v>
                </c:pt>
                <c:pt idx="285">
                  <c:v>43052</c:v>
                </c:pt>
                <c:pt idx="286">
                  <c:v>43052</c:v>
                </c:pt>
                <c:pt idx="287">
                  <c:v>43053</c:v>
                </c:pt>
                <c:pt idx="288">
                  <c:v>43077</c:v>
                </c:pt>
                <c:pt idx="289">
                  <c:v>43083</c:v>
                </c:pt>
                <c:pt idx="290">
                  <c:v>43084</c:v>
                </c:pt>
                <c:pt idx="291">
                  <c:v>43090</c:v>
                </c:pt>
                <c:pt idx="292">
                  <c:v>43105</c:v>
                </c:pt>
                <c:pt idx="293">
                  <c:v>43109</c:v>
                </c:pt>
                <c:pt idx="294">
                  <c:v>43126</c:v>
                </c:pt>
                <c:pt idx="295">
                  <c:v>43129</c:v>
                </c:pt>
                <c:pt idx="296">
                  <c:v>43129</c:v>
                </c:pt>
                <c:pt idx="297">
                  <c:v>43132</c:v>
                </c:pt>
                <c:pt idx="298">
                  <c:v>43136</c:v>
                </c:pt>
                <c:pt idx="299">
                  <c:v>43152</c:v>
                </c:pt>
                <c:pt idx="300">
                  <c:v>43154</c:v>
                </c:pt>
                <c:pt idx="301">
                  <c:v>43160</c:v>
                </c:pt>
                <c:pt idx="302">
                  <c:v>43160</c:v>
                </c:pt>
                <c:pt idx="303">
                  <c:v>43160</c:v>
                </c:pt>
                <c:pt idx="304">
                  <c:v>43160</c:v>
                </c:pt>
                <c:pt idx="305">
                  <c:v>43160</c:v>
                </c:pt>
                <c:pt idx="306">
                  <c:v>43160</c:v>
                </c:pt>
                <c:pt idx="307">
                  <c:v>43160</c:v>
                </c:pt>
                <c:pt idx="308">
                  <c:v>43160</c:v>
                </c:pt>
                <c:pt idx="309">
                  <c:v>43160</c:v>
                </c:pt>
                <c:pt idx="310">
                  <c:v>43206</c:v>
                </c:pt>
                <c:pt idx="311">
                  <c:v>43227</c:v>
                </c:pt>
                <c:pt idx="312">
                  <c:v>43236</c:v>
                </c:pt>
                <c:pt idx="313">
                  <c:v>43236</c:v>
                </c:pt>
                <c:pt idx="314">
                  <c:v>43250</c:v>
                </c:pt>
                <c:pt idx="315">
                  <c:v>43250</c:v>
                </c:pt>
                <c:pt idx="316">
                  <c:v>43250</c:v>
                </c:pt>
                <c:pt idx="317">
                  <c:v>43250</c:v>
                </c:pt>
                <c:pt idx="318">
                  <c:v>43250</c:v>
                </c:pt>
                <c:pt idx="319">
                  <c:v>43250</c:v>
                </c:pt>
                <c:pt idx="320">
                  <c:v>43251</c:v>
                </c:pt>
                <c:pt idx="321">
                  <c:v>43252</c:v>
                </c:pt>
                <c:pt idx="322">
                  <c:v>43255</c:v>
                </c:pt>
                <c:pt idx="323">
                  <c:v>43257</c:v>
                </c:pt>
                <c:pt idx="324">
                  <c:v>43259</c:v>
                </c:pt>
                <c:pt idx="325">
                  <c:v>43264</c:v>
                </c:pt>
                <c:pt idx="326">
                  <c:v>43264</c:v>
                </c:pt>
                <c:pt idx="327">
                  <c:v>43264</c:v>
                </c:pt>
                <c:pt idx="328">
                  <c:v>43264</c:v>
                </c:pt>
                <c:pt idx="329">
                  <c:v>43266</c:v>
                </c:pt>
                <c:pt idx="330">
                  <c:v>43277</c:v>
                </c:pt>
                <c:pt idx="331">
                  <c:v>43278</c:v>
                </c:pt>
                <c:pt idx="332">
                  <c:v>43281</c:v>
                </c:pt>
                <c:pt idx="333">
                  <c:v>43281</c:v>
                </c:pt>
                <c:pt idx="334">
                  <c:v>43281</c:v>
                </c:pt>
                <c:pt idx="335">
                  <c:v>43291</c:v>
                </c:pt>
                <c:pt idx="336">
                  <c:v>43322</c:v>
                </c:pt>
                <c:pt idx="337">
                  <c:v>43322</c:v>
                </c:pt>
                <c:pt idx="338">
                  <c:v>43334</c:v>
                </c:pt>
                <c:pt idx="339">
                  <c:v>43334</c:v>
                </c:pt>
                <c:pt idx="340">
                  <c:v>43335</c:v>
                </c:pt>
                <c:pt idx="341">
                  <c:v>43343</c:v>
                </c:pt>
                <c:pt idx="342">
                  <c:v>43352</c:v>
                </c:pt>
                <c:pt idx="343">
                  <c:v>43354</c:v>
                </c:pt>
                <c:pt idx="344">
                  <c:v>43362</c:v>
                </c:pt>
                <c:pt idx="345">
                  <c:v>43363</c:v>
                </c:pt>
                <c:pt idx="346">
                  <c:v>43368</c:v>
                </c:pt>
                <c:pt idx="347">
                  <c:v>43374</c:v>
                </c:pt>
                <c:pt idx="348">
                  <c:v>43374</c:v>
                </c:pt>
                <c:pt idx="349">
                  <c:v>43391</c:v>
                </c:pt>
                <c:pt idx="350">
                  <c:v>43391</c:v>
                </c:pt>
                <c:pt idx="351">
                  <c:v>43398</c:v>
                </c:pt>
                <c:pt idx="352">
                  <c:v>43405</c:v>
                </c:pt>
                <c:pt idx="353">
                  <c:v>43445</c:v>
                </c:pt>
                <c:pt idx="354">
                  <c:v>43494</c:v>
                </c:pt>
                <c:pt idx="355">
                  <c:v>43494</c:v>
                </c:pt>
                <c:pt idx="356">
                  <c:v>43497</c:v>
                </c:pt>
                <c:pt idx="357">
                  <c:v>43507</c:v>
                </c:pt>
                <c:pt idx="358">
                  <c:v>43510</c:v>
                </c:pt>
                <c:pt idx="359">
                  <c:v>43524</c:v>
                </c:pt>
                <c:pt idx="360">
                  <c:v>43545</c:v>
                </c:pt>
                <c:pt idx="361">
                  <c:v>43546</c:v>
                </c:pt>
                <c:pt idx="362">
                  <c:v>43577</c:v>
                </c:pt>
                <c:pt idx="363">
                  <c:v>43585</c:v>
                </c:pt>
                <c:pt idx="364">
                  <c:v>43613</c:v>
                </c:pt>
                <c:pt idx="365">
                  <c:v>43615</c:v>
                </c:pt>
                <c:pt idx="366">
                  <c:v>43627</c:v>
                </c:pt>
                <c:pt idx="367">
                  <c:v>43634</c:v>
                </c:pt>
                <c:pt idx="368">
                  <c:v>43634</c:v>
                </c:pt>
                <c:pt idx="369">
                  <c:v>43637</c:v>
                </c:pt>
                <c:pt idx="370">
                  <c:v>43643</c:v>
                </c:pt>
                <c:pt idx="371">
                  <c:v>43643</c:v>
                </c:pt>
                <c:pt idx="372">
                  <c:v>43647</c:v>
                </c:pt>
                <c:pt idx="373">
                  <c:v>43647</c:v>
                </c:pt>
                <c:pt idx="374">
                  <c:v>43647</c:v>
                </c:pt>
                <c:pt idx="375">
                  <c:v>43654</c:v>
                </c:pt>
                <c:pt idx="376">
                  <c:v>43655</c:v>
                </c:pt>
                <c:pt idx="377">
                  <c:v>43671</c:v>
                </c:pt>
                <c:pt idx="378">
                  <c:v>43672</c:v>
                </c:pt>
                <c:pt idx="379">
                  <c:v>43672</c:v>
                </c:pt>
                <c:pt idx="380">
                  <c:v>43683</c:v>
                </c:pt>
                <c:pt idx="381">
                  <c:v>43696</c:v>
                </c:pt>
                <c:pt idx="382">
                  <c:v>43707</c:v>
                </c:pt>
                <c:pt idx="383">
                  <c:v>43720</c:v>
                </c:pt>
                <c:pt idx="384">
                  <c:v>43727</c:v>
                </c:pt>
                <c:pt idx="385">
                  <c:v>43730</c:v>
                </c:pt>
                <c:pt idx="386">
                  <c:v>43730</c:v>
                </c:pt>
                <c:pt idx="387">
                  <c:v>43730</c:v>
                </c:pt>
                <c:pt idx="388">
                  <c:v>43739</c:v>
                </c:pt>
                <c:pt idx="389">
                  <c:v>43755</c:v>
                </c:pt>
                <c:pt idx="390">
                  <c:v>43755</c:v>
                </c:pt>
                <c:pt idx="391">
                  <c:v>43756</c:v>
                </c:pt>
                <c:pt idx="392">
                  <c:v>43761</c:v>
                </c:pt>
                <c:pt idx="393">
                  <c:v>43774</c:v>
                </c:pt>
                <c:pt idx="394">
                  <c:v>43783</c:v>
                </c:pt>
                <c:pt idx="395">
                  <c:v>43783</c:v>
                </c:pt>
                <c:pt idx="396">
                  <c:v>43788</c:v>
                </c:pt>
                <c:pt idx="397">
                  <c:v>43790</c:v>
                </c:pt>
                <c:pt idx="398">
                  <c:v>43795</c:v>
                </c:pt>
                <c:pt idx="399">
                  <c:v>43795</c:v>
                </c:pt>
                <c:pt idx="400">
                  <c:v>43795</c:v>
                </c:pt>
                <c:pt idx="401">
                  <c:v>43804</c:v>
                </c:pt>
                <c:pt idx="402">
                  <c:v>43809</c:v>
                </c:pt>
                <c:pt idx="403">
                  <c:v>43816</c:v>
                </c:pt>
                <c:pt idx="404">
                  <c:v>43819</c:v>
                </c:pt>
                <c:pt idx="405">
                  <c:v>43822</c:v>
                </c:pt>
                <c:pt idx="406">
                  <c:v>43822</c:v>
                </c:pt>
                <c:pt idx="407">
                  <c:v>43836</c:v>
                </c:pt>
                <c:pt idx="408">
                  <c:v>43852</c:v>
                </c:pt>
                <c:pt idx="409">
                  <c:v>43875</c:v>
                </c:pt>
                <c:pt idx="410">
                  <c:v>43875</c:v>
                </c:pt>
                <c:pt idx="411">
                  <c:v>43880</c:v>
                </c:pt>
                <c:pt idx="412">
                  <c:v>43880</c:v>
                </c:pt>
                <c:pt idx="413">
                  <c:v>43887</c:v>
                </c:pt>
                <c:pt idx="414">
                  <c:v>43903</c:v>
                </c:pt>
                <c:pt idx="415">
                  <c:v>43915</c:v>
                </c:pt>
                <c:pt idx="416">
                  <c:v>43927</c:v>
                </c:pt>
                <c:pt idx="417">
                  <c:v>43929</c:v>
                </c:pt>
                <c:pt idx="418">
                  <c:v>43929</c:v>
                </c:pt>
                <c:pt idx="419">
                  <c:v>43953</c:v>
                </c:pt>
                <c:pt idx="420">
                  <c:v>43957</c:v>
                </c:pt>
                <c:pt idx="421">
                  <c:v>43970</c:v>
                </c:pt>
                <c:pt idx="422">
                  <c:v>43977</c:v>
                </c:pt>
                <c:pt idx="423">
                  <c:v>43983</c:v>
                </c:pt>
                <c:pt idx="424">
                  <c:v>44022</c:v>
                </c:pt>
                <c:pt idx="425">
                  <c:v>44022</c:v>
                </c:pt>
                <c:pt idx="426">
                  <c:v>44036</c:v>
                </c:pt>
                <c:pt idx="427">
                  <c:v>44036</c:v>
                </c:pt>
                <c:pt idx="428">
                  <c:v>44067</c:v>
                </c:pt>
                <c:pt idx="429">
                  <c:v>44069</c:v>
                </c:pt>
                <c:pt idx="430">
                  <c:v>44074</c:v>
                </c:pt>
                <c:pt idx="431">
                  <c:v>44088</c:v>
                </c:pt>
                <c:pt idx="432">
                  <c:v>44092</c:v>
                </c:pt>
                <c:pt idx="433">
                  <c:v>44092</c:v>
                </c:pt>
                <c:pt idx="434">
                  <c:v>44097</c:v>
                </c:pt>
                <c:pt idx="435">
                  <c:v>44099</c:v>
                </c:pt>
                <c:pt idx="436">
                  <c:v>44104</c:v>
                </c:pt>
                <c:pt idx="437">
                  <c:v>44106</c:v>
                </c:pt>
                <c:pt idx="438">
                  <c:v>44110</c:v>
                </c:pt>
                <c:pt idx="439">
                  <c:v>44133</c:v>
                </c:pt>
                <c:pt idx="440">
                  <c:v>44137</c:v>
                </c:pt>
                <c:pt idx="441">
                  <c:v>44140</c:v>
                </c:pt>
                <c:pt idx="442">
                  <c:v>44141</c:v>
                </c:pt>
                <c:pt idx="443">
                  <c:v>44166</c:v>
                </c:pt>
                <c:pt idx="444">
                  <c:v>44187</c:v>
                </c:pt>
                <c:pt idx="445">
                  <c:v>44188</c:v>
                </c:pt>
                <c:pt idx="446">
                  <c:v>44195</c:v>
                </c:pt>
                <c:pt idx="447">
                  <c:v>44195</c:v>
                </c:pt>
                <c:pt idx="448">
                  <c:v>44217</c:v>
                </c:pt>
                <c:pt idx="449">
                  <c:v>44224</c:v>
                </c:pt>
                <c:pt idx="450">
                  <c:v>44224</c:v>
                </c:pt>
                <c:pt idx="451">
                  <c:v>44228</c:v>
                </c:pt>
                <c:pt idx="452">
                  <c:v>44228</c:v>
                </c:pt>
                <c:pt idx="453">
                  <c:v>44231</c:v>
                </c:pt>
                <c:pt idx="454">
                  <c:v>44250</c:v>
                </c:pt>
                <c:pt idx="455">
                  <c:v>44263</c:v>
                </c:pt>
                <c:pt idx="456">
                  <c:v>44280</c:v>
                </c:pt>
                <c:pt idx="457">
                  <c:v>44287</c:v>
                </c:pt>
                <c:pt idx="458">
                  <c:v>44287</c:v>
                </c:pt>
                <c:pt idx="459">
                  <c:v>44294</c:v>
                </c:pt>
                <c:pt idx="460">
                  <c:v>44302</c:v>
                </c:pt>
                <c:pt idx="461">
                  <c:v>44323</c:v>
                </c:pt>
                <c:pt idx="462">
                  <c:v>44328</c:v>
                </c:pt>
                <c:pt idx="463">
                  <c:v>44348</c:v>
                </c:pt>
                <c:pt idx="464">
                  <c:v>44348</c:v>
                </c:pt>
                <c:pt idx="465">
                  <c:v>44348</c:v>
                </c:pt>
                <c:pt idx="466">
                  <c:v>44351</c:v>
                </c:pt>
                <c:pt idx="467">
                  <c:v>44364</c:v>
                </c:pt>
                <c:pt idx="468">
                  <c:v>44420</c:v>
                </c:pt>
                <c:pt idx="469">
                  <c:v>44435</c:v>
                </c:pt>
                <c:pt idx="470">
                  <c:v>44477</c:v>
                </c:pt>
                <c:pt idx="471">
                  <c:v>44483</c:v>
                </c:pt>
                <c:pt idx="472">
                  <c:v>44484</c:v>
                </c:pt>
                <c:pt idx="473">
                  <c:v>44484</c:v>
                </c:pt>
                <c:pt idx="474">
                  <c:v>44487</c:v>
                </c:pt>
                <c:pt idx="475">
                  <c:v>44543</c:v>
                </c:pt>
                <c:pt idx="476">
                  <c:v>44547</c:v>
                </c:pt>
                <c:pt idx="477">
                  <c:v>44574</c:v>
                </c:pt>
                <c:pt idx="478">
                  <c:v>44582</c:v>
                </c:pt>
                <c:pt idx="479">
                  <c:v>44608</c:v>
                </c:pt>
                <c:pt idx="480">
                  <c:v>44613</c:v>
                </c:pt>
                <c:pt idx="481">
                  <c:v>44620</c:v>
                </c:pt>
                <c:pt idx="482">
                  <c:v>44669</c:v>
                </c:pt>
                <c:pt idx="483">
                  <c:v>44671</c:v>
                </c:pt>
                <c:pt idx="484">
                  <c:v>44679</c:v>
                </c:pt>
                <c:pt idx="485">
                  <c:v>44694</c:v>
                </c:pt>
                <c:pt idx="486">
                  <c:v>44706</c:v>
                </c:pt>
                <c:pt idx="487">
                  <c:v>44735</c:v>
                </c:pt>
                <c:pt idx="488">
                  <c:v>44769</c:v>
                </c:pt>
                <c:pt idx="489">
                  <c:v>44795</c:v>
                </c:pt>
                <c:pt idx="490">
                  <c:v>44795</c:v>
                </c:pt>
                <c:pt idx="491">
                  <c:v>44819</c:v>
                </c:pt>
                <c:pt idx="492">
                  <c:v>44819</c:v>
                </c:pt>
                <c:pt idx="493">
                  <c:v>44831</c:v>
                </c:pt>
                <c:pt idx="494">
                  <c:v>44833</c:v>
                </c:pt>
                <c:pt idx="495">
                  <c:v>44854</c:v>
                </c:pt>
                <c:pt idx="496">
                  <c:v>44859</c:v>
                </c:pt>
                <c:pt idx="497">
                  <c:v>44860</c:v>
                </c:pt>
                <c:pt idx="498">
                  <c:v>44862</c:v>
                </c:pt>
                <c:pt idx="499">
                  <c:v>44916</c:v>
                </c:pt>
                <c:pt idx="500">
                  <c:v>44946</c:v>
                </c:pt>
                <c:pt idx="501">
                  <c:v>44950</c:v>
                </c:pt>
                <c:pt idx="502">
                  <c:v>45107</c:v>
                </c:pt>
                <c:pt idx="503">
                  <c:v>45128</c:v>
                </c:pt>
                <c:pt idx="504">
                  <c:v>45223</c:v>
                </c:pt>
                <c:pt idx="505">
                  <c:v>45223</c:v>
                </c:pt>
                <c:pt idx="506">
                  <c:v>45223</c:v>
                </c:pt>
                <c:pt idx="507">
                  <c:v>45223</c:v>
                </c:pt>
                <c:pt idx="508">
                  <c:v>45223</c:v>
                </c:pt>
                <c:pt idx="509">
                  <c:v>45223</c:v>
                </c:pt>
                <c:pt idx="510">
                  <c:v>45223</c:v>
                </c:pt>
                <c:pt idx="511">
                  <c:v>45223</c:v>
                </c:pt>
                <c:pt idx="512">
                  <c:v>45223</c:v>
                </c:pt>
                <c:pt idx="513">
                  <c:v>45223</c:v>
                </c:pt>
                <c:pt idx="514">
                  <c:v>45223</c:v>
                </c:pt>
                <c:pt idx="515">
                  <c:v>45245</c:v>
                </c:pt>
                <c:pt idx="516">
                  <c:v>45247</c:v>
                </c:pt>
                <c:pt idx="517">
                  <c:v>45322</c:v>
                </c:pt>
                <c:pt idx="518">
                  <c:v>45337</c:v>
                </c:pt>
                <c:pt idx="519">
                  <c:v>45372</c:v>
                </c:pt>
                <c:pt idx="520">
                  <c:v>45415</c:v>
                </c:pt>
                <c:pt idx="521">
                  <c:v>45415</c:v>
                </c:pt>
                <c:pt idx="522">
                  <c:v>45629</c:v>
                </c:pt>
                <c:pt idx="523">
                  <c:v>45629</c:v>
                </c:pt>
                <c:pt idx="524">
                  <c:v>45629</c:v>
                </c:pt>
                <c:pt idx="525">
                  <c:v>45629</c:v>
                </c:pt>
                <c:pt idx="526">
                  <c:v>45629</c:v>
                </c:pt>
                <c:pt idx="527">
                  <c:v>45629</c:v>
                </c:pt>
                <c:pt idx="528">
                  <c:v>45629</c:v>
                </c:pt>
                <c:pt idx="529">
                  <c:v>45629</c:v>
                </c:pt>
                <c:pt idx="530">
                  <c:v>45629</c:v>
                </c:pt>
                <c:pt idx="531">
                  <c:v>45629</c:v>
                </c:pt>
                <c:pt idx="532">
                  <c:v>45629</c:v>
                </c:pt>
                <c:pt idx="533">
                  <c:v>45629</c:v>
                </c:pt>
                <c:pt idx="534">
                  <c:v>45629</c:v>
                </c:pt>
                <c:pt idx="535">
                  <c:v>45629</c:v>
                </c:pt>
                <c:pt idx="536">
                  <c:v>45629</c:v>
                </c:pt>
                <c:pt idx="537">
                  <c:v>45629</c:v>
                </c:pt>
                <c:pt idx="538">
                  <c:v>45629</c:v>
                </c:pt>
                <c:pt idx="539">
                  <c:v>45629</c:v>
                </c:pt>
                <c:pt idx="540">
                  <c:v>45629</c:v>
                </c:pt>
                <c:pt idx="541">
                  <c:v>45682</c:v>
                </c:pt>
                <c:pt idx="542">
                  <c:v>45689</c:v>
                </c:pt>
                <c:pt idx="543">
                  <c:v>45821</c:v>
                </c:pt>
                <c:pt idx="544">
                  <c:v>45821</c:v>
                </c:pt>
                <c:pt idx="545">
                  <c:v>45821</c:v>
                </c:pt>
              </c:numCache>
            </c:numRef>
          </c:xVal>
          <c:yVal>
            <c:numRef>
              <c:f>'PV &amp; Wind PPAs vs Gas'!$K$28:$K$1047</c:f>
              <c:numCache>
                <c:formatCode>"$"#,##0.00_);\("$"#,##0.00\)</c:formatCode>
                <c:ptCount val="1020"/>
                <c:pt idx="0">
                  <c:v>280.70365110242284</c:v>
                </c:pt>
                <c:pt idx="1">
                  <c:v>253.18500942538842</c:v>
                </c:pt>
                <c:pt idx="2">
                  <c:v>170.77315952453679</c:v>
                </c:pt>
                <c:pt idx="3">
                  <c:v>148.72740267156203</c:v>
                </c:pt>
                <c:pt idx="4">
                  <c:v>196.15418089119913</c:v>
                </c:pt>
                <c:pt idx="5">
                  <c:v>152.15397044197286</c:v>
                </c:pt>
                <c:pt idx="6">
                  <c:v>180.65458530684251</c:v>
                </c:pt>
                <c:pt idx="7">
                  <c:v>171.94119373337955</c:v>
                </c:pt>
                <c:pt idx="8">
                  <c:v>236.07509421111089</c:v>
                </c:pt>
                <c:pt idx="9">
                  <c:v>165.86731438856421</c:v>
                </c:pt>
                <c:pt idx="10">
                  <c:v>147.19768550331648</c:v>
                </c:pt>
                <c:pt idx="11">
                  <c:v>227.19687887197202</c:v>
                </c:pt>
                <c:pt idx="12">
                  <c:v>259.66756583715261</c:v>
                </c:pt>
                <c:pt idx="13">
                  <c:v>194.36154239930443</c:v>
                </c:pt>
                <c:pt idx="14">
                  <c:v>164.4117033715599</c:v>
                </c:pt>
                <c:pt idx="15">
                  <c:v>233.84548358131346</c:v>
                </c:pt>
                <c:pt idx="16">
                  <c:v>136.59071682183776</c:v>
                </c:pt>
                <c:pt idx="17">
                  <c:v>150.8336730650166</c:v>
                </c:pt>
                <c:pt idx="18">
                  <c:v>288.62246720202683</c:v>
                </c:pt>
                <c:pt idx="19">
                  <c:v>288.62246720202688</c:v>
                </c:pt>
                <c:pt idx="20">
                  <c:v>288.622467202027</c:v>
                </c:pt>
                <c:pt idx="21">
                  <c:v>186.76275696577088</c:v>
                </c:pt>
                <c:pt idx="22">
                  <c:v>186.76275696577079</c:v>
                </c:pt>
                <c:pt idx="23">
                  <c:v>190.61457244036504</c:v>
                </c:pt>
                <c:pt idx="24">
                  <c:v>156.97797907285303</c:v>
                </c:pt>
                <c:pt idx="25">
                  <c:v>160.95082735842956</c:v>
                </c:pt>
                <c:pt idx="26">
                  <c:v>153.7062303317289</c:v>
                </c:pt>
                <c:pt idx="27">
                  <c:v>119.742411304211</c:v>
                </c:pt>
                <c:pt idx="28">
                  <c:v>160.41851252062841</c:v>
                </c:pt>
                <c:pt idx="29">
                  <c:v>150.3057457606505</c:v>
                </c:pt>
                <c:pt idx="30">
                  <c:v>151.64403578099382</c:v>
                </c:pt>
                <c:pt idx="31">
                  <c:v>181.37800364175843</c:v>
                </c:pt>
                <c:pt idx="32">
                  <c:v>363.39549287811911</c:v>
                </c:pt>
                <c:pt idx="33">
                  <c:v>150.30574576065052</c:v>
                </c:pt>
                <c:pt idx="34">
                  <c:v>147.05638704663039</c:v>
                </c:pt>
                <c:pt idx="35">
                  <c:v>113.96247525081375</c:v>
                </c:pt>
                <c:pt idx="36">
                  <c:v>113.94580882964735</c:v>
                </c:pt>
                <c:pt idx="37">
                  <c:v>151.5366663549656</c:v>
                </c:pt>
                <c:pt idx="38">
                  <c:v>179.36097096553206</c:v>
                </c:pt>
                <c:pt idx="39">
                  <c:v>146.77056988164713</c:v>
                </c:pt>
                <c:pt idx="40">
                  <c:v>151.34880442988785</c:v>
                </c:pt>
                <c:pt idx="41">
                  <c:v>220.90620285859495</c:v>
                </c:pt>
                <c:pt idx="42">
                  <c:v>128.53778262874599</c:v>
                </c:pt>
                <c:pt idx="43">
                  <c:v>146.49971632353379</c:v>
                </c:pt>
                <c:pt idx="44">
                  <c:v>148.43843839177669</c:v>
                </c:pt>
                <c:pt idx="45">
                  <c:v>91.023869248388365</c:v>
                </c:pt>
                <c:pt idx="46">
                  <c:v>88.178551817314201</c:v>
                </c:pt>
                <c:pt idx="47">
                  <c:v>157.40350303225091</c:v>
                </c:pt>
                <c:pt idx="48">
                  <c:v>166.76386166531847</c:v>
                </c:pt>
                <c:pt idx="49">
                  <c:v>151.00851224967349</c:v>
                </c:pt>
                <c:pt idx="50">
                  <c:v>128.72129610356393</c:v>
                </c:pt>
                <c:pt idx="51">
                  <c:v>169.06121252464246</c:v>
                </c:pt>
                <c:pt idx="52">
                  <c:v>129.00986504825704</c:v>
                </c:pt>
                <c:pt idx="53">
                  <c:v>145.28407121428319</c:v>
                </c:pt>
                <c:pt idx="54">
                  <c:v>152.55658142084891</c:v>
                </c:pt>
                <c:pt idx="55">
                  <c:v>134.81085364055068</c:v>
                </c:pt>
                <c:pt idx="56">
                  <c:v>128.62522764226901</c:v>
                </c:pt>
                <c:pt idx="57">
                  <c:v>131.99789775718207</c:v>
                </c:pt>
                <c:pt idx="58">
                  <c:v>105.99114506049079</c:v>
                </c:pt>
                <c:pt idx="59">
                  <c:v>134.77224610562345</c:v>
                </c:pt>
                <c:pt idx="60">
                  <c:v>125.07630408162247</c:v>
                </c:pt>
                <c:pt idx="61">
                  <c:v>120.9076441882458</c:v>
                </c:pt>
                <c:pt idx="62">
                  <c:v>140.55181998200905</c:v>
                </c:pt>
                <c:pt idx="63">
                  <c:v>113.16550285696491</c:v>
                </c:pt>
                <c:pt idx="64">
                  <c:v>222.32448766033556</c:v>
                </c:pt>
                <c:pt idx="65">
                  <c:v>133.11107309402237</c:v>
                </c:pt>
                <c:pt idx="66">
                  <c:v>96.308507256519448</c:v>
                </c:pt>
                <c:pt idx="67">
                  <c:v>155.92727942057638</c:v>
                </c:pt>
                <c:pt idx="68">
                  <c:v>255.67316080938596</c:v>
                </c:pt>
                <c:pt idx="69">
                  <c:v>122.10097961373098</c:v>
                </c:pt>
                <c:pt idx="70">
                  <c:v>95.033782151936379</c:v>
                </c:pt>
                <c:pt idx="71">
                  <c:v>128.70570630715847</c:v>
                </c:pt>
                <c:pt idx="72">
                  <c:v>93.390046168912065</c:v>
                </c:pt>
                <c:pt idx="73">
                  <c:v>95.798997738884339</c:v>
                </c:pt>
                <c:pt idx="74">
                  <c:v>85.949001220506261</c:v>
                </c:pt>
                <c:pt idx="75">
                  <c:v>99.162975624810329</c:v>
                </c:pt>
                <c:pt idx="76">
                  <c:v>91.169698638580897</c:v>
                </c:pt>
                <c:pt idx="77">
                  <c:v>103.04140781826288</c:v>
                </c:pt>
                <c:pt idx="78">
                  <c:v>109.39470466084111</c:v>
                </c:pt>
                <c:pt idx="79">
                  <c:v>104.37597773919359</c:v>
                </c:pt>
                <c:pt idx="80">
                  <c:v>106.21573521971195</c:v>
                </c:pt>
                <c:pt idx="81">
                  <c:v>103.85218957358225</c:v>
                </c:pt>
                <c:pt idx="82">
                  <c:v>100.76496064890334</c:v>
                </c:pt>
                <c:pt idx="83">
                  <c:v>102.92612362975257</c:v>
                </c:pt>
                <c:pt idx="84">
                  <c:v>97.995567686910974</c:v>
                </c:pt>
                <c:pt idx="85">
                  <c:v>117.2442686999335</c:v>
                </c:pt>
                <c:pt idx="86">
                  <c:v>101.29155712360749</c:v>
                </c:pt>
                <c:pt idx="87">
                  <c:v>62.793903287420981</c:v>
                </c:pt>
                <c:pt idx="88">
                  <c:v>79.525750308369439</c:v>
                </c:pt>
                <c:pt idx="89">
                  <c:v>91.358904398216666</c:v>
                </c:pt>
                <c:pt idx="90">
                  <c:v>88.744525447255711</c:v>
                </c:pt>
                <c:pt idx="91">
                  <c:v>95.57159581020403</c:v>
                </c:pt>
                <c:pt idx="92">
                  <c:v>113.42194146138621</c:v>
                </c:pt>
                <c:pt idx="93">
                  <c:v>89.864356182182505</c:v>
                </c:pt>
                <c:pt idx="94">
                  <c:v>102.55283464012339</c:v>
                </c:pt>
                <c:pt idx="95">
                  <c:v>100.97758432465874</c:v>
                </c:pt>
                <c:pt idx="96">
                  <c:v>85.04028493078107</c:v>
                </c:pt>
                <c:pt idx="97">
                  <c:v>97.62021083470367</c:v>
                </c:pt>
                <c:pt idx="98">
                  <c:v>71.775221535534726</c:v>
                </c:pt>
                <c:pt idx="99">
                  <c:v>64.230879471585268</c:v>
                </c:pt>
                <c:pt idx="100">
                  <c:v>73.14647287718924</c:v>
                </c:pt>
                <c:pt idx="101">
                  <c:v>74.126908947435879</c:v>
                </c:pt>
                <c:pt idx="102">
                  <c:v>169.97782124207822</c:v>
                </c:pt>
                <c:pt idx="103">
                  <c:v>62.732239132165802</c:v>
                </c:pt>
                <c:pt idx="104">
                  <c:v>64.016776540013296</c:v>
                </c:pt>
                <c:pt idx="105">
                  <c:v>68.671188095925302</c:v>
                </c:pt>
                <c:pt idx="106">
                  <c:v>94.401664559256972</c:v>
                </c:pt>
                <c:pt idx="107">
                  <c:v>94.401664559256957</c:v>
                </c:pt>
                <c:pt idx="108">
                  <c:v>74.028341914409992</c:v>
                </c:pt>
                <c:pt idx="109">
                  <c:v>110.68559165800808</c:v>
                </c:pt>
                <c:pt idx="110">
                  <c:v>70.709821344565725</c:v>
                </c:pt>
                <c:pt idx="111">
                  <c:v>73.400022440242253</c:v>
                </c:pt>
                <c:pt idx="112">
                  <c:v>70.967886385969237</c:v>
                </c:pt>
                <c:pt idx="113">
                  <c:v>90.490681082552868</c:v>
                </c:pt>
                <c:pt idx="114">
                  <c:v>74.578911600002314</c:v>
                </c:pt>
                <c:pt idx="115">
                  <c:v>61.352846644502925</c:v>
                </c:pt>
                <c:pt idx="116">
                  <c:v>76.336870614450092</c:v>
                </c:pt>
                <c:pt idx="117">
                  <c:v>53.522946769280672</c:v>
                </c:pt>
                <c:pt idx="118">
                  <c:v>69.72893613267938</c:v>
                </c:pt>
                <c:pt idx="119">
                  <c:v>64.590898336036275</c:v>
                </c:pt>
                <c:pt idx="120">
                  <c:v>72.306875738267976</c:v>
                </c:pt>
                <c:pt idx="121">
                  <c:v>48.173722425621584</c:v>
                </c:pt>
                <c:pt idx="122">
                  <c:v>68.88030288905162</c:v>
                </c:pt>
                <c:pt idx="123">
                  <c:v>72.038139124652886</c:v>
                </c:pt>
                <c:pt idx="124">
                  <c:v>63.011871779350145</c:v>
                </c:pt>
                <c:pt idx="125">
                  <c:v>61.904217205823983</c:v>
                </c:pt>
                <c:pt idx="126">
                  <c:v>63.228010683628312</c:v>
                </c:pt>
                <c:pt idx="127">
                  <c:v>62.511274223257828</c:v>
                </c:pt>
                <c:pt idx="128">
                  <c:v>63.127054052454163</c:v>
                </c:pt>
                <c:pt idx="129">
                  <c:v>49.833101373865361</c:v>
                </c:pt>
                <c:pt idx="130">
                  <c:v>66.003900441980718</c:v>
                </c:pt>
                <c:pt idx="131">
                  <c:v>67.158055337051593</c:v>
                </c:pt>
                <c:pt idx="132">
                  <c:v>54.930251314332097</c:v>
                </c:pt>
                <c:pt idx="133">
                  <c:v>51.385612403690509</c:v>
                </c:pt>
                <c:pt idx="134">
                  <c:v>61.170897471482711</c:v>
                </c:pt>
                <c:pt idx="135">
                  <c:v>66.104733105417267</c:v>
                </c:pt>
                <c:pt idx="136">
                  <c:v>58.105289523347047</c:v>
                </c:pt>
                <c:pt idx="137">
                  <c:v>58.948383600658737</c:v>
                </c:pt>
                <c:pt idx="138">
                  <c:v>58.885986851171005</c:v>
                </c:pt>
                <c:pt idx="139">
                  <c:v>63.194839276761989</c:v>
                </c:pt>
                <c:pt idx="140">
                  <c:v>65.920697968918248</c:v>
                </c:pt>
                <c:pt idx="141">
                  <c:v>63.789216528856066</c:v>
                </c:pt>
                <c:pt idx="142">
                  <c:v>62.603763801504599</c:v>
                </c:pt>
                <c:pt idx="143">
                  <c:v>67.968676862197469</c:v>
                </c:pt>
                <c:pt idx="144">
                  <c:v>70.864307716927513</c:v>
                </c:pt>
                <c:pt idx="145">
                  <c:v>62.437331725994255</c:v>
                </c:pt>
                <c:pt idx="146">
                  <c:v>62.437331725994255</c:v>
                </c:pt>
                <c:pt idx="147">
                  <c:v>62.437331725994255</c:v>
                </c:pt>
                <c:pt idx="148">
                  <c:v>62.437331725994255</c:v>
                </c:pt>
                <c:pt idx="149">
                  <c:v>54.448969005990818</c:v>
                </c:pt>
                <c:pt idx="150">
                  <c:v>77.220069283906369</c:v>
                </c:pt>
                <c:pt idx="151">
                  <c:v>74.889108486879465</c:v>
                </c:pt>
                <c:pt idx="152">
                  <c:v>74.907756173255706</c:v>
                </c:pt>
                <c:pt idx="153">
                  <c:v>72.920912141323726</c:v>
                </c:pt>
                <c:pt idx="154">
                  <c:v>77.663099940890277</c:v>
                </c:pt>
                <c:pt idx="155">
                  <c:v>77.663099940890277</c:v>
                </c:pt>
                <c:pt idx="156">
                  <c:v>67.245081660204576</c:v>
                </c:pt>
                <c:pt idx="157">
                  <c:v>53.98993385010013</c:v>
                </c:pt>
                <c:pt idx="158">
                  <c:v>67.491595033553622</c:v>
                </c:pt>
                <c:pt idx="159">
                  <c:v>64.898849067722026</c:v>
                </c:pt>
                <c:pt idx="160">
                  <c:v>110.4342556603612</c:v>
                </c:pt>
                <c:pt idx="161">
                  <c:v>45.934635580629859</c:v>
                </c:pt>
                <c:pt idx="162">
                  <c:v>68.417204641710128</c:v>
                </c:pt>
                <c:pt idx="163">
                  <c:v>41.11454921523206</c:v>
                </c:pt>
                <c:pt idx="164">
                  <c:v>41.637438125926806</c:v>
                </c:pt>
                <c:pt idx="165">
                  <c:v>91.995407506323531</c:v>
                </c:pt>
                <c:pt idx="166">
                  <c:v>74.560267591114879</c:v>
                </c:pt>
                <c:pt idx="167">
                  <c:v>51.887770814144126</c:v>
                </c:pt>
                <c:pt idx="168">
                  <c:v>51.577580011092564</c:v>
                </c:pt>
                <c:pt idx="169">
                  <c:v>49.236187512987641</c:v>
                </c:pt>
                <c:pt idx="170">
                  <c:v>68.54889488292045</c:v>
                </c:pt>
                <c:pt idx="171">
                  <c:v>58.19865098864112</c:v>
                </c:pt>
                <c:pt idx="172">
                  <c:v>48.731318600020622</c:v>
                </c:pt>
                <c:pt idx="173">
                  <c:v>66.221382350287669</c:v>
                </c:pt>
                <c:pt idx="174">
                  <c:v>21.416940391097146</c:v>
                </c:pt>
                <c:pt idx="175">
                  <c:v>74.328270273468746</c:v>
                </c:pt>
                <c:pt idx="176">
                  <c:v>82.054929530250078</c:v>
                </c:pt>
                <c:pt idx="177">
                  <c:v>45.997703753161758</c:v>
                </c:pt>
                <c:pt idx="178">
                  <c:v>75.071648719645935</c:v>
                </c:pt>
                <c:pt idx="179">
                  <c:v>48.654334995332846</c:v>
                </c:pt>
                <c:pt idx="180">
                  <c:v>53.325948234521725</c:v>
                </c:pt>
                <c:pt idx="181">
                  <c:v>60.177950958874447</c:v>
                </c:pt>
                <c:pt idx="182">
                  <c:v>66.318130119534374</c:v>
                </c:pt>
                <c:pt idx="183">
                  <c:v>69.9965057113331</c:v>
                </c:pt>
                <c:pt idx="184">
                  <c:v>72.404772801796284</c:v>
                </c:pt>
                <c:pt idx="185">
                  <c:v>142.38602481809679</c:v>
                </c:pt>
                <c:pt idx="186">
                  <c:v>57.187091121431877</c:v>
                </c:pt>
                <c:pt idx="187">
                  <c:v>53.111922390103295</c:v>
                </c:pt>
                <c:pt idx="188">
                  <c:v>53.541142884854587</c:v>
                </c:pt>
                <c:pt idx="189">
                  <c:v>50.644664599331477</c:v>
                </c:pt>
                <c:pt idx="190">
                  <c:v>49.23656155741687</c:v>
                </c:pt>
                <c:pt idx="191">
                  <c:v>45.078154890766172</c:v>
                </c:pt>
                <c:pt idx="192">
                  <c:v>54.987254986660119</c:v>
                </c:pt>
                <c:pt idx="193">
                  <c:v>55.214434248737746</c:v>
                </c:pt>
                <c:pt idx="194">
                  <c:v>81.101651296850648</c:v>
                </c:pt>
                <c:pt idx="195">
                  <c:v>47.265435047272447</c:v>
                </c:pt>
                <c:pt idx="196">
                  <c:v>50.574476045072153</c:v>
                </c:pt>
                <c:pt idx="197">
                  <c:v>45.192521727075473</c:v>
                </c:pt>
                <c:pt idx="198">
                  <c:v>21.357130273464946</c:v>
                </c:pt>
                <c:pt idx="199">
                  <c:v>21.357130273464946</c:v>
                </c:pt>
                <c:pt idx="200">
                  <c:v>39.904348313586553</c:v>
                </c:pt>
                <c:pt idx="201">
                  <c:v>36.364919834665322</c:v>
                </c:pt>
                <c:pt idx="202">
                  <c:v>63.759850736115993</c:v>
                </c:pt>
                <c:pt idx="203">
                  <c:v>53.747316885487912</c:v>
                </c:pt>
                <c:pt idx="204">
                  <c:v>46.387115778302118</c:v>
                </c:pt>
                <c:pt idx="205">
                  <c:v>42.1586331158381</c:v>
                </c:pt>
                <c:pt idx="206">
                  <c:v>47.203947837497573</c:v>
                </c:pt>
                <c:pt idx="207">
                  <c:v>56.487180109045823</c:v>
                </c:pt>
                <c:pt idx="208">
                  <c:v>48.897558989774126</c:v>
                </c:pt>
                <c:pt idx="209">
                  <c:v>41.713894453523316</c:v>
                </c:pt>
                <c:pt idx="210">
                  <c:v>47.997603916342698</c:v>
                </c:pt>
                <c:pt idx="211">
                  <c:v>48.423352239456911</c:v>
                </c:pt>
                <c:pt idx="212">
                  <c:v>50.999057617588029</c:v>
                </c:pt>
                <c:pt idx="213">
                  <c:v>44.22497687029518</c:v>
                </c:pt>
                <c:pt idx="214">
                  <c:v>72.895924120570271</c:v>
                </c:pt>
                <c:pt idx="215">
                  <c:v>57.433235568054251</c:v>
                </c:pt>
                <c:pt idx="216">
                  <c:v>57.416196966529746</c:v>
                </c:pt>
                <c:pt idx="217">
                  <c:v>57.509055954711179</c:v>
                </c:pt>
                <c:pt idx="218">
                  <c:v>55.477258817217162</c:v>
                </c:pt>
                <c:pt idx="219">
                  <c:v>30.694581715000393</c:v>
                </c:pt>
                <c:pt idx="220">
                  <c:v>53.047322620428346</c:v>
                </c:pt>
                <c:pt idx="221">
                  <c:v>49.986900161557479</c:v>
                </c:pt>
                <c:pt idx="222">
                  <c:v>37.610349610238892</c:v>
                </c:pt>
                <c:pt idx="223">
                  <c:v>34.004206204379024</c:v>
                </c:pt>
                <c:pt idx="224">
                  <c:v>45.011073813010029</c:v>
                </c:pt>
                <c:pt idx="225">
                  <c:v>48.451740875454703</c:v>
                </c:pt>
                <c:pt idx="226">
                  <c:v>56.640235994573715</c:v>
                </c:pt>
                <c:pt idx="227">
                  <c:v>47.397683967089833</c:v>
                </c:pt>
                <c:pt idx="228">
                  <c:v>45.602961184123352</c:v>
                </c:pt>
                <c:pt idx="229">
                  <c:v>46.417665745561486</c:v>
                </c:pt>
                <c:pt idx="230">
                  <c:v>161.31056637166449</c:v>
                </c:pt>
                <c:pt idx="231">
                  <c:v>39.110024393985697</c:v>
                </c:pt>
                <c:pt idx="232">
                  <c:v>39.110024393985697</c:v>
                </c:pt>
                <c:pt idx="233">
                  <c:v>39.110024393985682</c:v>
                </c:pt>
                <c:pt idx="234">
                  <c:v>39.110024393985682</c:v>
                </c:pt>
                <c:pt idx="235">
                  <c:v>41.828414402725315</c:v>
                </c:pt>
                <c:pt idx="236">
                  <c:v>36.788364290966214</c:v>
                </c:pt>
                <c:pt idx="237">
                  <c:v>36.64886725248774</c:v>
                </c:pt>
                <c:pt idx="238">
                  <c:v>30.880624508154224</c:v>
                </c:pt>
                <c:pt idx="239">
                  <c:v>44.076531588442613</c:v>
                </c:pt>
                <c:pt idx="240">
                  <c:v>34.467854967900593</c:v>
                </c:pt>
                <c:pt idx="241">
                  <c:v>63.762656530693853</c:v>
                </c:pt>
                <c:pt idx="242">
                  <c:v>71.774603056713531</c:v>
                </c:pt>
                <c:pt idx="243">
                  <c:v>71.774603056713531</c:v>
                </c:pt>
                <c:pt idx="244">
                  <c:v>55.690000763953449</c:v>
                </c:pt>
                <c:pt idx="245">
                  <c:v>105.91977731426429</c:v>
                </c:pt>
                <c:pt idx="246">
                  <c:v>96.922121119162796</c:v>
                </c:pt>
                <c:pt idx="247">
                  <c:v>39.227927256270611</c:v>
                </c:pt>
                <c:pt idx="248">
                  <c:v>42.554146516238596</c:v>
                </c:pt>
                <c:pt idx="249">
                  <c:v>39.846505469325834</c:v>
                </c:pt>
                <c:pt idx="250">
                  <c:v>34.909138418187574</c:v>
                </c:pt>
                <c:pt idx="251">
                  <c:v>102.04772093309057</c:v>
                </c:pt>
                <c:pt idx="252">
                  <c:v>57.276764084980144</c:v>
                </c:pt>
                <c:pt idx="253">
                  <c:v>34.008237184741077</c:v>
                </c:pt>
                <c:pt idx="254">
                  <c:v>22.986324989206597</c:v>
                </c:pt>
                <c:pt idx="255">
                  <c:v>78.102929501873035</c:v>
                </c:pt>
                <c:pt idx="256">
                  <c:v>72.672083490546584</c:v>
                </c:pt>
                <c:pt idx="257">
                  <c:v>68.819315367232861</c:v>
                </c:pt>
                <c:pt idx="258">
                  <c:v>77.7279081861451</c:v>
                </c:pt>
                <c:pt idx="259">
                  <c:v>40.081845492961037</c:v>
                </c:pt>
                <c:pt idx="260">
                  <c:v>29.592961672573338</c:v>
                </c:pt>
                <c:pt idx="261">
                  <c:v>28.805739843274004</c:v>
                </c:pt>
                <c:pt idx="262">
                  <c:v>28.805739843274015</c:v>
                </c:pt>
                <c:pt idx="263">
                  <c:v>32.104806115465315</c:v>
                </c:pt>
                <c:pt idx="264">
                  <c:v>30.475161245486337</c:v>
                </c:pt>
                <c:pt idx="265">
                  <c:v>96.361700829629299</c:v>
                </c:pt>
                <c:pt idx="266">
                  <c:v>87.952090912244799</c:v>
                </c:pt>
                <c:pt idx="267">
                  <c:v>87.372187016120108</c:v>
                </c:pt>
                <c:pt idx="268">
                  <c:v>88.508092481804823</c:v>
                </c:pt>
                <c:pt idx="269">
                  <c:v>51.644207303765043</c:v>
                </c:pt>
                <c:pt idx="270">
                  <c:v>28.833516875141775</c:v>
                </c:pt>
                <c:pt idx="271">
                  <c:v>90.542973048154124</c:v>
                </c:pt>
                <c:pt idx="272">
                  <c:v>89.911545582636478</c:v>
                </c:pt>
                <c:pt idx="273">
                  <c:v>52.438336030214401</c:v>
                </c:pt>
                <c:pt idx="274">
                  <c:v>29.870382939412</c:v>
                </c:pt>
                <c:pt idx="275">
                  <c:v>35.306910901918954</c:v>
                </c:pt>
                <c:pt idx="276">
                  <c:v>35.306910901918954</c:v>
                </c:pt>
                <c:pt idx="277">
                  <c:v>35.306910901918954</c:v>
                </c:pt>
                <c:pt idx="278">
                  <c:v>31.77765679466312</c:v>
                </c:pt>
                <c:pt idx="279">
                  <c:v>30.630531196676372</c:v>
                </c:pt>
                <c:pt idx="280">
                  <c:v>30.075565406438525</c:v>
                </c:pt>
                <c:pt idx="281">
                  <c:v>29.316266336367882</c:v>
                </c:pt>
                <c:pt idx="282">
                  <c:v>29.316266336367882</c:v>
                </c:pt>
                <c:pt idx="283">
                  <c:v>32.54609336536415</c:v>
                </c:pt>
                <c:pt idx="284">
                  <c:v>32.149465715805782</c:v>
                </c:pt>
                <c:pt idx="285">
                  <c:v>28.863807922968775</c:v>
                </c:pt>
                <c:pt idx="286">
                  <c:v>26.311985793984864</c:v>
                </c:pt>
                <c:pt idx="287">
                  <c:v>32.149465715805789</c:v>
                </c:pt>
                <c:pt idx="288">
                  <c:v>20.757510767122305</c:v>
                </c:pt>
                <c:pt idx="289">
                  <c:v>21.570449218413692</c:v>
                </c:pt>
                <c:pt idx="290">
                  <c:v>37.722175900381323</c:v>
                </c:pt>
                <c:pt idx="291">
                  <c:v>30.95350390666291</c:v>
                </c:pt>
                <c:pt idx="292">
                  <c:v>25.047265235627876</c:v>
                </c:pt>
                <c:pt idx="293">
                  <c:v>29.977858595963689</c:v>
                </c:pt>
                <c:pt idx="294">
                  <c:v>25.932659858961561</c:v>
                </c:pt>
                <c:pt idx="295">
                  <c:v>25.064831690997138</c:v>
                </c:pt>
                <c:pt idx="296">
                  <c:v>28.715342485878033</c:v>
                </c:pt>
                <c:pt idx="297">
                  <c:v>36.897164187460739</c:v>
                </c:pt>
                <c:pt idx="298">
                  <c:v>38.541924548880395</c:v>
                </c:pt>
                <c:pt idx="299">
                  <c:v>49.228683052084143</c:v>
                </c:pt>
                <c:pt idx="300">
                  <c:v>30.736669848321807</c:v>
                </c:pt>
                <c:pt idx="301">
                  <c:v>68.109649334599382</c:v>
                </c:pt>
                <c:pt idx="302">
                  <c:v>64.59040935271652</c:v>
                </c:pt>
                <c:pt idx="303">
                  <c:v>65.024988624087058</c:v>
                </c:pt>
                <c:pt idx="304">
                  <c:v>57.487754508386089</c:v>
                </c:pt>
                <c:pt idx="305">
                  <c:v>65.652799604988445</c:v>
                </c:pt>
                <c:pt idx="306">
                  <c:v>61.426546507003536</c:v>
                </c:pt>
                <c:pt idx="307">
                  <c:v>66.963149684772532</c:v>
                </c:pt>
                <c:pt idx="308">
                  <c:v>66.217951329810063</c:v>
                </c:pt>
                <c:pt idx="309">
                  <c:v>67.462041008635495</c:v>
                </c:pt>
                <c:pt idx="310">
                  <c:v>170.63327117371705</c:v>
                </c:pt>
                <c:pt idx="311">
                  <c:v>32.596734262118872</c:v>
                </c:pt>
                <c:pt idx="312">
                  <c:v>31.830788412722139</c:v>
                </c:pt>
                <c:pt idx="313">
                  <c:v>31.830788412722139</c:v>
                </c:pt>
                <c:pt idx="314">
                  <c:v>19.399709012354549</c:v>
                </c:pt>
                <c:pt idx="315">
                  <c:v>23.273990439024136</c:v>
                </c:pt>
                <c:pt idx="316">
                  <c:v>25.630368077828489</c:v>
                </c:pt>
                <c:pt idx="317">
                  <c:v>22.139844187596363</c:v>
                </c:pt>
                <c:pt idx="318">
                  <c:v>22.148198845780357</c:v>
                </c:pt>
                <c:pt idx="319">
                  <c:v>25.030555919259886</c:v>
                </c:pt>
                <c:pt idx="320">
                  <c:v>33.027939484598107</c:v>
                </c:pt>
                <c:pt idx="321">
                  <c:v>64.553197177046059</c:v>
                </c:pt>
                <c:pt idx="322">
                  <c:v>22.750766733084085</c:v>
                </c:pt>
                <c:pt idx="323">
                  <c:v>26.323098981816599</c:v>
                </c:pt>
                <c:pt idx="324">
                  <c:v>23.008213364236422</c:v>
                </c:pt>
                <c:pt idx="325">
                  <c:v>20.708377018386013</c:v>
                </c:pt>
                <c:pt idx="326">
                  <c:v>24.472756940154728</c:v>
                </c:pt>
                <c:pt idx="327">
                  <c:v>22.354757303077573</c:v>
                </c:pt>
                <c:pt idx="328">
                  <c:v>23.170950039752835</c:v>
                </c:pt>
                <c:pt idx="329">
                  <c:v>48.108740716499874</c:v>
                </c:pt>
                <c:pt idx="330">
                  <c:v>23.830053929780728</c:v>
                </c:pt>
                <c:pt idx="331">
                  <c:v>44.282479562550456</c:v>
                </c:pt>
                <c:pt idx="332">
                  <c:v>26.875998522439883</c:v>
                </c:pt>
                <c:pt idx="333">
                  <c:v>23.63127785699492</c:v>
                </c:pt>
                <c:pt idx="334">
                  <c:v>20.797833292844864</c:v>
                </c:pt>
                <c:pt idx="335">
                  <c:v>29.512321972931378</c:v>
                </c:pt>
                <c:pt idx="336">
                  <c:v>45.96876104191832</c:v>
                </c:pt>
                <c:pt idx="337">
                  <c:v>45.96876104191832</c:v>
                </c:pt>
                <c:pt idx="338">
                  <c:v>26.657143615442646</c:v>
                </c:pt>
                <c:pt idx="339">
                  <c:v>26.657143615442646</c:v>
                </c:pt>
                <c:pt idx="340">
                  <c:v>29.78146183215625</c:v>
                </c:pt>
                <c:pt idx="341">
                  <c:v>24.383822376130631</c:v>
                </c:pt>
                <c:pt idx="342">
                  <c:v>29.31143426905312</c:v>
                </c:pt>
                <c:pt idx="343">
                  <c:v>20.999923527133475</c:v>
                </c:pt>
                <c:pt idx="344">
                  <c:v>35.234152769095317</c:v>
                </c:pt>
                <c:pt idx="345">
                  <c:v>22.706328093037744</c:v>
                </c:pt>
                <c:pt idx="346">
                  <c:v>39.480168914138048</c:v>
                </c:pt>
                <c:pt idx="347">
                  <c:v>45.94899056336088</c:v>
                </c:pt>
                <c:pt idx="348">
                  <c:v>22.980164466937637</c:v>
                </c:pt>
                <c:pt idx="349">
                  <c:v>32.828806381339497</c:v>
                </c:pt>
                <c:pt idx="350">
                  <c:v>38.5870379224584</c:v>
                </c:pt>
                <c:pt idx="351">
                  <c:v>25.764707172627617</c:v>
                </c:pt>
                <c:pt idx="352">
                  <c:v>39.841027032469711</c:v>
                </c:pt>
                <c:pt idx="353">
                  <c:v>27.152639097995532</c:v>
                </c:pt>
                <c:pt idx="354">
                  <c:v>62.519180828033036</c:v>
                </c:pt>
                <c:pt idx="355">
                  <c:v>57.37198027680293</c:v>
                </c:pt>
                <c:pt idx="356">
                  <c:v>45.60507055938055</c:v>
                </c:pt>
                <c:pt idx="357">
                  <c:v>31.813707054833699</c:v>
                </c:pt>
                <c:pt idx="358">
                  <c:v>26.54253071854691</c:v>
                </c:pt>
                <c:pt idx="359">
                  <c:v>47.915411771516972</c:v>
                </c:pt>
                <c:pt idx="360">
                  <c:v>27.969013855189953</c:v>
                </c:pt>
                <c:pt idx="361">
                  <c:v>20.97038019640901</c:v>
                </c:pt>
                <c:pt idx="362">
                  <c:v>21.691730442333473</c:v>
                </c:pt>
                <c:pt idx="363">
                  <c:v>28.262684710879221</c:v>
                </c:pt>
                <c:pt idx="364">
                  <c:v>27.702945657876665</c:v>
                </c:pt>
                <c:pt idx="365">
                  <c:v>20.360657917302504</c:v>
                </c:pt>
                <c:pt idx="366">
                  <c:v>22.561626802957964</c:v>
                </c:pt>
                <c:pt idx="367">
                  <c:v>37.823063485030623</c:v>
                </c:pt>
                <c:pt idx="368">
                  <c:v>37.823063485030623</c:v>
                </c:pt>
                <c:pt idx="369">
                  <c:v>19.555447217606499</c:v>
                </c:pt>
                <c:pt idx="370">
                  <c:v>17.173196355343908</c:v>
                </c:pt>
                <c:pt idx="371">
                  <c:v>15.864736186255652</c:v>
                </c:pt>
                <c:pt idx="372">
                  <c:v>23.143499795553243</c:v>
                </c:pt>
                <c:pt idx="373">
                  <c:v>15.905470304588452</c:v>
                </c:pt>
                <c:pt idx="374">
                  <c:v>24.370726050717852</c:v>
                </c:pt>
                <c:pt idx="375">
                  <c:v>37.479309109005129</c:v>
                </c:pt>
                <c:pt idx="376">
                  <c:v>26.774889573322074</c:v>
                </c:pt>
                <c:pt idx="377">
                  <c:v>25.604158420416468</c:v>
                </c:pt>
                <c:pt idx="378">
                  <c:v>27.415558195997441</c:v>
                </c:pt>
                <c:pt idx="379">
                  <c:v>20.832567785597913</c:v>
                </c:pt>
                <c:pt idx="380">
                  <c:v>19.555447217606499</c:v>
                </c:pt>
                <c:pt idx="381">
                  <c:v>40.375284681471229</c:v>
                </c:pt>
                <c:pt idx="382">
                  <c:v>16.999114283824966</c:v>
                </c:pt>
                <c:pt idx="383">
                  <c:v>27.351202746391046</c:v>
                </c:pt>
                <c:pt idx="384">
                  <c:v>41.100706658113559</c:v>
                </c:pt>
                <c:pt idx="385">
                  <c:v>34.649593844602158</c:v>
                </c:pt>
                <c:pt idx="386">
                  <c:v>33.764069596394833</c:v>
                </c:pt>
                <c:pt idx="387">
                  <c:v>33.764069596394826</c:v>
                </c:pt>
                <c:pt idx="388">
                  <c:v>22.419701278852909</c:v>
                </c:pt>
                <c:pt idx="389">
                  <c:v>12.75133487570897</c:v>
                </c:pt>
                <c:pt idx="390">
                  <c:v>17.855271450375675</c:v>
                </c:pt>
                <c:pt idx="391">
                  <c:v>32.095254493695762</c:v>
                </c:pt>
                <c:pt idx="392">
                  <c:v>21.880962197112833</c:v>
                </c:pt>
                <c:pt idx="393">
                  <c:v>24.069058416824124</c:v>
                </c:pt>
                <c:pt idx="394">
                  <c:v>18.307227182440126</c:v>
                </c:pt>
                <c:pt idx="395">
                  <c:v>18.307227182440126</c:v>
                </c:pt>
                <c:pt idx="396">
                  <c:v>22.956103036075074</c:v>
                </c:pt>
                <c:pt idx="397">
                  <c:v>24.214816148285223</c:v>
                </c:pt>
                <c:pt idx="398">
                  <c:v>24.994396015596873</c:v>
                </c:pt>
                <c:pt idx="399">
                  <c:v>21.551636247951876</c:v>
                </c:pt>
                <c:pt idx="400">
                  <c:v>38.381587594562156</c:v>
                </c:pt>
                <c:pt idx="401">
                  <c:v>24.066846387494124</c:v>
                </c:pt>
                <c:pt idx="402">
                  <c:v>23.452318596925927</c:v>
                </c:pt>
                <c:pt idx="403">
                  <c:v>21.880962197112844</c:v>
                </c:pt>
                <c:pt idx="404">
                  <c:v>45.042240271433627</c:v>
                </c:pt>
                <c:pt idx="405">
                  <c:v>24.898797808672363</c:v>
                </c:pt>
                <c:pt idx="406">
                  <c:v>25.349539587206031</c:v>
                </c:pt>
                <c:pt idx="407">
                  <c:v>26.919355121936654</c:v>
                </c:pt>
                <c:pt idx="408">
                  <c:v>20.572516712288909</c:v>
                </c:pt>
                <c:pt idx="409">
                  <c:v>31.904814372333508</c:v>
                </c:pt>
                <c:pt idx="410">
                  <c:v>24.614879072181356</c:v>
                </c:pt>
                <c:pt idx="411">
                  <c:v>25.520077648209085</c:v>
                </c:pt>
                <c:pt idx="412">
                  <c:v>25.512110093526541</c:v>
                </c:pt>
                <c:pt idx="413">
                  <c:v>20.216259158785455</c:v>
                </c:pt>
                <c:pt idx="414">
                  <c:v>122.50448417267729</c:v>
                </c:pt>
                <c:pt idx="415">
                  <c:v>19.093546247869579</c:v>
                </c:pt>
                <c:pt idx="416">
                  <c:v>24.079130227004555</c:v>
                </c:pt>
                <c:pt idx="417">
                  <c:v>20.14704328459365</c:v>
                </c:pt>
                <c:pt idx="418">
                  <c:v>23.503244223311995</c:v>
                </c:pt>
                <c:pt idx="419">
                  <c:v>22.339752847161211</c:v>
                </c:pt>
                <c:pt idx="420">
                  <c:v>33.299682942207021</c:v>
                </c:pt>
                <c:pt idx="421">
                  <c:v>30.778474833644644</c:v>
                </c:pt>
                <c:pt idx="422">
                  <c:v>24.10397237375086</c:v>
                </c:pt>
                <c:pt idx="423">
                  <c:v>25.712112346362815</c:v>
                </c:pt>
                <c:pt idx="424">
                  <c:v>33.328465156668443</c:v>
                </c:pt>
                <c:pt idx="425">
                  <c:v>33.885367801173828</c:v>
                </c:pt>
                <c:pt idx="426">
                  <c:v>30.575623766454481</c:v>
                </c:pt>
                <c:pt idx="427">
                  <c:v>31.25450369043914</c:v>
                </c:pt>
                <c:pt idx="428">
                  <c:v>44.655025232229391</c:v>
                </c:pt>
                <c:pt idx="429">
                  <c:v>34.396411904192554</c:v>
                </c:pt>
                <c:pt idx="430">
                  <c:v>33.145332415816313</c:v>
                </c:pt>
                <c:pt idx="431">
                  <c:v>19.283344800576533</c:v>
                </c:pt>
                <c:pt idx="432">
                  <c:v>24.237301344318464</c:v>
                </c:pt>
                <c:pt idx="433">
                  <c:v>25.319773859541804</c:v>
                </c:pt>
                <c:pt idx="434">
                  <c:v>23.270820201716418</c:v>
                </c:pt>
                <c:pt idx="435">
                  <c:v>22.385933437190442</c:v>
                </c:pt>
                <c:pt idx="436">
                  <c:v>31.183227741316141</c:v>
                </c:pt>
                <c:pt idx="437">
                  <c:v>22.559747357169666</c:v>
                </c:pt>
                <c:pt idx="438">
                  <c:v>48.130129156016181</c:v>
                </c:pt>
                <c:pt idx="439">
                  <c:v>31.239754589840722</c:v>
                </c:pt>
                <c:pt idx="440">
                  <c:v>18.321077123146694</c:v>
                </c:pt>
                <c:pt idx="441">
                  <c:v>23.341135537487766</c:v>
                </c:pt>
                <c:pt idx="442">
                  <c:v>27.455306403743339</c:v>
                </c:pt>
                <c:pt idx="443">
                  <c:v>26.336053203621891</c:v>
                </c:pt>
                <c:pt idx="444">
                  <c:v>18.13046597454214</c:v>
                </c:pt>
                <c:pt idx="445">
                  <c:v>62.054306328708371</c:v>
                </c:pt>
                <c:pt idx="446">
                  <c:v>38.342563588023111</c:v>
                </c:pt>
                <c:pt idx="447">
                  <c:v>34.821009033083946</c:v>
                </c:pt>
                <c:pt idx="448">
                  <c:v>27.563183635815285</c:v>
                </c:pt>
                <c:pt idx="449">
                  <c:v>43.12208403751287</c:v>
                </c:pt>
                <c:pt idx="450">
                  <c:v>22.230222787496349</c:v>
                </c:pt>
                <c:pt idx="451">
                  <c:v>17.185651316434214</c:v>
                </c:pt>
                <c:pt idx="452">
                  <c:v>16.744689393482229</c:v>
                </c:pt>
                <c:pt idx="453">
                  <c:v>17.247207474412829</c:v>
                </c:pt>
                <c:pt idx="454">
                  <c:v>21.648591774577991</c:v>
                </c:pt>
                <c:pt idx="455">
                  <c:v>28.276391410179549</c:v>
                </c:pt>
                <c:pt idx="456">
                  <c:v>19.675508643850815</c:v>
                </c:pt>
                <c:pt idx="457">
                  <c:v>12.397981981671771</c:v>
                </c:pt>
                <c:pt idx="458">
                  <c:v>15.928367717218338</c:v>
                </c:pt>
                <c:pt idx="459">
                  <c:v>29.64039115906715</c:v>
                </c:pt>
                <c:pt idx="460">
                  <c:v>25.212760372112026</c:v>
                </c:pt>
                <c:pt idx="461">
                  <c:v>33.485703714349512</c:v>
                </c:pt>
                <c:pt idx="462">
                  <c:v>22.474319351437483</c:v>
                </c:pt>
                <c:pt idx="463">
                  <c:v>19.487042319042018</c:v>
                </c:pt>
                <c:pt idx="464">
                  <c:v>20.615580724538585</c:v>
                </c:pt>
                <c:pt idx="465">
                  <c:v>18.31803919387367</c:v>
                </c:pt>
                <c:pt idx="466">
                  <c:v>18.089298934923494</c:v>
                </c:pt>
                <c:pt idx="467">
                  <c:v>25.393378238423441</c:v>
                </c:pt>
                <c:pt idx="468">
                  <c:v>19.765165062691878</c:v>
                </c:pt>
                <c:pt idx="469">
                  <c:v>26.355391134614155</c:v>
                </c:pt>
                <c:pt idx="470">
                  <c:v>38.597696052185462</c:v>
                </c:pt>
                <c:pt idx="471">
                  <c:v>25.419866175642312</c:v>
                </c:pt>
                <c:pt idx="472">
                  <c:v>40.118888518522972</c:v>
                </c:pt>
                <c:pt idx="473">
                  <c:v>24.444527331819504</c:v>
                </c:pt>
                <c:pt idx="474">
                  <c:v>25.534697361511988</c:v>
                </c:pt>
                <c:pt idx="475">
                  <c:v>25.811782500458364</c:v>
                </c:pt>
                <c:pt idx="476">
                  <c:v>36.371570894906043</c:v>
                </c:pt>
                <c:pt idx="477">
                  <c:v>42.490381856719075</c:v>
                </c:pt>
                <c:pt idx="478">
                  <c:v>27.327422804498152</c:v>
                </c:pt>
                <c:pt idx="479">
                  <c:v>32.404871632887719</c:v>
                </c:pt>
                <c:pt idx="480">
                  <c:v>33.285970957283212</c:v>
                </c:pt>
                <c:pt idx="481">
                  <c:v>62.056924277185999</c:v>
                </c:pt>
                <c:pt idx="482">
                  <c:v>32.787061790550901</c:v>
                </c:pt>
                <c:pt idx="483">
                  <c:v>37.966003698270754</c:v>
                </c:pt>
                <c:pt idx="484">
                  <c:v>23.859263641236147</c:v>
                </c:pt>
                <c:pt idx="485">
                  <c:v>23.957241124948006</c:v>
                </c:pt>
                <c:pt idx="486">
                  <c:v>29.326618263508344</c:v>
                </c:pt>
                <c:pt idx="487">
                  <c:v>27.788772179931225</c:v>
                </c:pt>
                <c:pt idx="488">
                  <c:v>30.328754677284792</c:v>
                </c:pt>
                <c:pt idx="489">
                  <c:v>61.915015443483249</c:v>
                </c:pt>
                <c:pt idx="490">
                  <c:v>62.574888837572345</c:v>
                </c:pt>
                <c:pt idx="491">
                  <c:v>57.656609389918763</c:v>
                </c:pt>
                <c:pt idx="492">
                  <c:v>52.415099445380683</c:v>
                </c:pt>
                <c:pt idx="493">
                  <c:v>37.522975043485232</c:v>
                </c:pt>
                <c:pt idx="494">
                  <c:v>21.447319713384708</c:v>
                </c:pt>
                <c:pt idx="495">
                  <c:v>19.747614705513502</c:v>
                </c:pt>
                <c:pt idx="496">
                  <c:v>49.724209690141898</c:v>
                </c:pt>
                <c:pt idx="497">
                  <c:v>31.01226717185024</c:v>
                </c:pt>
                <c:pt idx="498">
                  <c:v>22.521021061698566</c:v>
                </c:pt>
                <c:pt idx="499">
                  <c:v>50.340842277107257</c:v>
                </c:pt>
                <c:pt idx="500">
                  <c:v>28.670527291841243</c:v>
                </c:pt>
                <c:pt idx="501">
                  <c:v>36.432499571971221</c:v>
                </c:pt>
                <c:pt idx="502">
                  <c:v>46.274447524138232</c:v>
                </c:pt>
                <c:pt idx="503">
                  <c:v>26.71607030886879</c:v>
                </c:pt>
                <c:pt idx="504">
                  <c:v>23.990063658506966</c:v>
                </c:pt>
                <c:pt idx="505">
                  <c:v>68.228733404187977</c:v>
                </c:pt>
                <c:pt idx="506">
                  <c:v>64.300445422499592</c:v>
                </c:pt>
                <c:pt idx="507">
                  <c:v>72.155100983612613</c:v>
                </c:pt>
                <c:pt idx="508">
                  <c:v>64.450886986558814</c:v>
                </c:pt>
                <c:pt idx="509">
                  <c:v>58.963363308025272</c:v>
                </c:pt>
                <c:pt idx="510">
                  <c:v>68.397501437309344</c:v>
                </c:pt>
                <c:pt idx="511">
                  <c:v>71.543324934616564</c:v>
                </c:pt>
                <c:pt idx="512">
                  <c:v>61.11200528958868</c:v>
                </c:pt>
                <c:pt idx="513">
                  <c:v>59.951261541321017</c:v>
                </c:pt>
                <c:pt idx="514">
                  <c:v>55.731074006228681</c:v>
                </c:pt>
                <c:pt idx="515">
                  <c:v>26.833203177917465</c:v>
                </c:pt>
                <c:pt idx="516">
                  <c:v>47.092072828676194</c:v>
                </c:pt>
                <c:pt idx="517">
                  <c:v>28.929915942310963</c:v>
                </c:pt>
                <c:pt idx="518">
                  <c:v>35.91054831588918</c:v>
                </c:pt>
                <c:pt idx="519">
                  <c:v>48.632647314190983</c:v>
                </c:pt>
                <c:pt idx="520">
                  <c:v>25.593637655407754</c:v>
                </c:pt>
                <c:pt idx="521">
                  <c:v>25.867326844208346</c:v>
                </c:pt>
                <c:pt idx="522">
                  <c:v>78.665698791954199</c:v>
                </c:pt>
                <c:pt idx="523">
                  <c:v>79.630922090014977</c:v>
                </c:pt>
                <c:pt idx="524">
                  <c:v>81.617673378523463</c:v>
                </c:pt>
                <c:pt idx="525">
                  <c:v>79.630922090014977</c:v>
                </c:pt>
                <c:pt idx="526">
                  <c:v>79.630922090014963</c:v>
                </c:pt>
                <c:pt idx="527">
                  <c:v>79.630922090014977</c:v>
                </c:pt>
                <c:pt idx="528">
                  <c:v>79.630922090014977</c:v>
                </c:pt>
                <c:pt idx="529">
                  <c:v>79.630922090015005</c:v>
                </c:pt>
                <c:pt idx="530">
                  <c:v>86.371398121472808</c:v>
                </c:pt>
                <c:pt idx="531">
                  <c:v>73.55001531223202</c:v>
                </c:pt>
                <c:pt idx="532">
                  <c:v>79.630922090014977</c:v>
                </c:pt>
                <c:pt idx="533">
                  <c:v>75.343721941128351</c:v>
                </c:pt>
                <c:pt idx="534">
                  <c:v>79.630922090015005</c:v>
                </c:pt>
                <c:pt idx="535">
                  <c:v>79.630922090014977</c:v>
                </c:pt>
                <c:pt idx="536">
                  <c:v>58.890234002197445</c:v>
                </c:pt>
                <c:pt idx="537">
                  <c:v>76.296950690705899</c:v>
                </c:pt>
                <c:pt idx="538">
                  <c:v>82.558020046355566</c:v>
                </c:pt>
                <c:pt idx="539">
                  <c:v>75.693334894753121</c:v>
                </c:pt>
                <c:pt idx="540">
                  <c:v>80.738531774549756</c:v>
                </c:pt>
                <c:pt idx="541">
                  <c:v>45.02659985147298</c:v>
                </c:pt>
                <c:pt idx="542">
                  <c:v>122.6536582911525</c:v>
                </c:pt>
                <c:pt idx="543">
                  <c:v>28.214140425521869</c:v>
                </c:pt>
                <c:pt idx="544">
                  <c:v>29.511975153765832</c:v>
                </c:pt>
                <c:pt idx="545">
                  <c:v>30.601887781571104</c:v>
                </c:pt>
              </c:numCache>
            </c:numRef>
          </c:yVal>
          <c:bubbleSize>
            <c:numRef>
              <c:f>'PV &amp; Wind PPAs vs Gas'!$L$28:$L$1047</c:f>
              <c:numCache>
                <c:formatCode>0.0</c:formatCode>
                <c:ptCount val="1020"/>
                <c:pt idx="0">
                  <c:v>7</c:v>
                </c:pt>
                <c:pt idx="1">
                  <c:v>5</c:v>
                </c:pt>
                <c:pt idx="2">
                  <c:v>550</c:v>
                </c:pt>
                <c:pt idx="3">
                  <c:v>210</c:v>
                </c:pt>
                <c:pt idx="4">
                  <c:v>10</c:v>
                </c:pt>
                <c:pt idx="5">
                  <c:v>30</c:v>
                </c:pt>
                <c:pt idx="6">
                  <c:v>30</c:v>
                </c:pt>
                <c:pt idx="7">
                  <c:v>19</c:v>
                </c:pt>
                <c:pt idx="8">
                  <c:v>12.6</c:v>
                </c:pt>
                <c:pt idx="9">
                  <c:v>230</c:v>
                </c:pt>
                <c:pt idx="10">
                  <c:v>20</c:v>
                </c:pt>
                <c:pt idx="11">
                  <c:v>14</c:v>
                </c:pt>
                <c:pt idx="12">
                  <c:v>10.08</c:v>
                </c:pt>
                <c:pt idx="13">
                  <c:v>48</c:v>
                </c:pt>
                <c:pt idx="14">
                  <c:v>250</c:v>
                </c:pt>
                <c:pt idx="15">
                  <c:v>250</c:v>
                </c:pt>
                <c:pt idx="16">
                  <c:v>21</c:v>
                </c:pt>
                <c:pt idx="17">
                  <c:v>50</c:v>
                </c:pt>
                <c:pt idx="18">
                  <c:v>6</c:v>
                </c:pt>
                <c:pt idx="19">
                  <c:v>19</c:v>
                </c:pt>
                <c:pt idx="20">
                  <c:v>20</c:v>
                </c:pt>
                <c:pt idx="21">
                  <c:v>50</c:v>
                </c:pt>
                <c:pt idx="22">
                  <c:v>20</c:v>
                </c:pt>
                <c:pt idx="23">
                  <c:v>20</c:v>
                </c:pt>
                <c:pt idx="24">
                  <c:v>50</c:v>
                </c:pt>
                <c:pt idx="25">
                  <c:v>300</c:v>
                </c:pt>
                <c:pt idx="26">
                  <c:v>40</c:v>
                </c:pt>
                <c:pt idx="27">
                  <c:v>29</c:v>
                </c:pt>
                <c:pt idx="28">
                  <c:v>66</c:v>
                </c:pt>
                <c:pt idx="29">
                  <c:v>25</c:v>
                </c:pt>
                <c:pt idx="30">
                  <c:v>125</c:v>
                </c:pt>
                <c:pt idx="31">
                  <c:v>25.8</c:v>
                </c:pt>
                <c:pt idx="32">
                  <c:v>32</c:v>
                </c:pt>
                <c:pt idx="33">
                  <c:v>20</c:v>
                </c:pt>
                <c:pt idx="34">
                  <c:v>23</c:v>
                </c:pt>
                <c:pt idx="35">
                  <c:v>12</c:v>
                </c:pt>
                <c:pt idx="36">
                  <c:v>10</c:v>
                </c:pt>
                <c:pt idx="37">
                  <c:v>20</c:v>
                </c:pt>
                <c:pt idx="38">
                  <c:v>150</c:v>
                </c:pt>
                <c:pt idx="39">
                  <c:v>45</c:v>
                </c:pt>
                <c:pt idx="40">
                  <c:v>30</c:v>
                </c:pt>
                <c:pt idx="41">
                  <c:v>5.5</c:v>
                </c:pt>
                <c:pt idx="42">
                  <c:v>23</c:v>
                </c:pt>
                <c:pt idx="43">
                  <c:v>62.5</c:v>
                </c:pt>
                <c:pt idx="44">
                  <c:v>130</c:v>
                </c:pt>
                <c:pt idx="45">
                  <c:v>14</c:v>
                </c:pt>
                <c:pt idx="46">
                  <c:v>20</c:v>
                </c:pt>
                <c:pt idx="47">
                  <c:v>9</c:v>
                </c:pt>
                <c:pt idx="48">
                  <c:v>7.65</c:v>
                </c:pt>
                <c:pt idx="49">
                  <c:v>60</c:v>
                </c:pt>
                <c:pt idx="50">
                  <c:v>309</c:v>
                </c:pt>
                <c:pt idx="51">
                  <c:v>20</c:v>
                </c:pt>
                <c:pt idx="52">
                  <c:v>270</c:v>
                </c:pt>
                <c:pt idx="53">
                  <c:v>110</c:v>
                </c:pt>
                <c:pt idx="54">
                  <c:v>26</c:v>
                </c:pt>
                <c:pt idx="55">
                  <c:v>250</c:v>
                </c:pt>
                <c:pt idx="56">
                  <c:v>30</c:v>
                </c:pt>
                <c:pt idx="57">
                  <c:v>20</c:v>
                </c:pt>
                <c:pt idx="58">
                  <c:v>150</c:v>
                </c:pt>
                <c:pt idx="59">
                  <c:v>110</c:v>
                </c:pt>
                <c:pt idx="60">
                  <c:v>127</c:v>
                </c:pt>
                <c:pt idx="61">
                  <c:v>150</c:v>
                </c:pt>
                <c:pt idx="62">
                  <c:v>24</c:v>
                </c:pt>
                <c:pt idx="63">
                  <c:v>20</c:v>
                </c:pt>
                <c:pt idx="64">
                  <c:v>6</c:v>
                </c:pt>
                <c:pt idx="65">
                  <c:v>150</c:v>
                </c:pt>
                <c:pt idx="66">
                  <c:v>250</c:v>
                </c:pt>
                <c:pt idx="67">
                  <c:v>9</c:v>
                </c:pt>
                <c:pt idx="68">
                  <c:v>20</c:v>
                </c:pt>
                <c:pt idx="69">
                  <c:v>19</c:v>
                </c:pt>
                <c:pt idx="70">
                  <c:v>20</c:v>
                </c:pt>
                <c:pt idx="71">
                  <c:v>30</c:v>
                </c:pt>
                <c:pt idx="72">
                  <c:v>20</c:v>
                </c:pt>
                <c:pt idx="73">
                  <c:v>15</c:v>
                </c:pt>
                <c:pt idx="74">
                  <c:v>15</c:v>
                </c:pt>
                <c:pt idx="75">
                  <c:v>200</c:v>
                </c:pt>
                <c:pt idx="76">
                  <c:v>20</c:v>
                </c:pt>
                <c:pt idx="77">
                  <c:v>20</c:v>
                </c:pt>
                <c:pt idx="78">
                  <c:v>20</c:v>
                </c:pt>
                <c:pt idx="79">
                  <c:v>20</c:v>
                </c:pt>
                <c:pt idx="80">
                  <c:v>20</c:v>
                </c:pt>
                <c:pt idx="81">
                  <c:v>102</c:v>
                </c:pt>
                <c:pt idx="82">
                  <c:v>20</c:v>
                </c:pt>
                <c:pt idx="83">
                  <c:v>250</c:v>
                </c:pt>
                <c:pt idx="84">
                  <c:v>20</c:v>
                </c:pt>
                <c:pt idx="85">
                  <c:v>20.8</c:v>
                </c:pt>
                <c:pt idx="86">
                  <c:v>10</c:v>
                </c:pt>
                <c:pt idx="87">
                  <c:v>50</c:v>
                </c:pt>
                <c:pt idx="88">
                  <c:v>20</c:v>
                </c:pt>
                <c:pt idx="89">
                  <c:v>20</c:v>
                </c:pt>
                <c:pt idx="90">
                  <c:v>250</c:v>
                </c:pt>
                <c:pt idx="91">
                  <c:v>20</c:v>
                </c:pt>
                <c:pt idx="92">
                  <c:v>28.8</c:v>
                </c:pt>
                <c:pt idx="93">
                  <c:v>45</c:v>
                </c:pt>
                <c:pt idx="94">
                  <c:v>20</c:v>
                </c:pt>
                <c:pt idx="95">
                  <c:v>20</c:v>
                </c:pt>
                <c:pt idx="96">
                  <c:v>20</c:v>
                </c:pt>
                <c:pt idx="97">
                  <c:v>20</c:v>
                </c:pt>
                <c:pt idx="98">
                  <c:v>20</c:v>
                </c:pt>
                <c:pt idx="99">
                  <c:v>20</c:v>
                </c:pt>
                <c:pt idx="100">
                  <c:v>48</c:v>
                </c:pt>
                <c:pt idx="101">
                  <c:v>40</c:v>
                </c:pt>
                <c:pt idx="102">
                  <c:v>12</c:v>
                </c:pt>
                <c:pt idx="103">
                  <c:v>50</c:v>
                </c:pt>
                <c:pt idx="104">
                  <c:v>40</c:v>
                </c:pt>
                <c:pt idx="105">
                  <c:v>20</c:v>
                </c:pt>
                <c:pt idx="106">
                  <c:v>20</c:v>
                </c:pt>
                <c:pt idx="107">
                  <c:v>12</c:v>
                </c:pt>
                <c:pt idx="108">
                  <c:v>15</c:v>
                </c:pt>
                <c:pt idx="109">
                  <c:v>20</c:v>
                </c:pt>
                <c:pt idx="110">
                  <c:v>20</c:v>
                </c:pt>
                <c:pt idx="111">
                  <c:v>20</c:v>
                </c:pt>
                <c:pt idx="112">
                  <c:v>20</c:v>
                </c:pt>
                <c:pt idx="113">
                  <c:v>7.3140000000000001</c:v>
                </c:pt>
                <c:pt idx="114">
                  <c:v>20</c:v>
                </c:pt>
                <c:pt idx="115">
                  <c:v>150</c:v>
                </c:pt>
                <c:pt idx="116">
                  <c:v>7</c:v>
                </c:pt>
                <c:pt idx="117">
                  <c:v>10.416</c:v>
                </c:pt>
                <c:pt idx="118">
                  <c:v>20</c:v>
                </c:pt>
                <c:pt idx="119">
                  <c:v>25</c:v>
                </c:pt>
                <c:pt idx="120">
                  <c:v>10.3</c:v>
                </c:pt>
                <c:pt idx="121">
                  <c:v>150</c:v>
                </c:pt>
                <c:pt idx="122">
                  <c:v>30</c:v>
                </c:pt>
                <c:pt idx="123">
                  <c:v>20</c:v>
                </c:pt>
                <c:pt idx="124">
                  <c:v>30</c:v>
                </c:pt>
                <c:pt idx="125">
                  <c:v>93.6</c:v>
                </c:pt>
                <c:pt idx="126">
                  <c:v>45</c:v>
                </c:pt>
                <c:pt idx="127">
                  <c:v>56</c:v>
                </c:pt>
                <c:pt idx="128">
                  <c:v>56</c:v>
                </c:pt>
                <c:pt idx="129">
                  <c:v>200</c:v>
                </c:pt>
                <c:pt idx="130">
                  <c:v>100</c:v>
                </c:pt>
                <c:pt idx="131">
                  <c:v>60</c:v>
                </c:pt>
                <c:pt idx="132">
                  <c:v>60</c:v>
                </c:pt>
                <c:pt idx="133">
                  <c:v>52</c:v>
                </c:pt>
                <c:pt idx="134">
                  <c:v>120</c:v>
                </c:pt>
                <c:pt idx="135">
                  <c:v>30</c:v>
                </c:pt>
                <c:pt idx="136">
                  <c:v>101.3</c:v>
                </c:pt>
                <c:pt idx="137">
                  <c:v>51</c:v>
                </c:pt>
                <c:pt idx="138">
                  <c:v>76.5</c:v>
                </c:pt>
                <c:pt idx="139">
                  <c:v>30</c:v>
                </c:pt>
                <c:pt idx="140">
                  <c:v>80</c:v>
                </c:pt>
                <c:pt idx="141">
                  <c:v>103</c:v>
                </c:pt>
                <c:pt idx="142">
                  <c:v>40</c:v>
                </c:pt>
                <c:pt idx="143">
                  <c:v>11.4</c:v>
                </c:pt>
                <c:pt idx="144">
                  <c:v>20</c:v>
                </c:pt>
                <c:pt idx="145">
                  <c:v>20</c:v>
                </c:pt>
                <c:pt idx="146">
                  <c:v>20</c:v>
                </c:pt>
                <c:pt idx="147">
                  <c:v>15</c:v>
                </c:pt>
                <c:pt idx="148">
                  <c:v>20</c:v>
                </c:pt>
                <c:pt idx="149">
                  <c:v>20</c:v>
                </c:pt>
                <c:pt idx="150">
                  <c:v>14.7</c:v>
                </c:pt>
                <c:pt idx="151">
                  <c:v>19.5</c:v>
                </c:pt>
                <c:pt idx="152">
                  <c:v>19.5</c:v>
                </c:pt>
                <c:pt idx="153">
                  <c:v>100</c:v>
                </c:pt>
                <c:pt idx="154">
                  <c:v>40</c:v>
                </c:pt>
                <c:pt idx="155">
                  <c:v>50</c:v>
                </c:pt>
                <c:pt idx="156">
                  <c:v>30</c:v>
                </c:pt>
                <c:pt idx="157">
                  <c:v>45</c:v>
                </c:pt>
                <c:pt idx="158">
                  <c:v>130</c:v>
                </c:pt>
                <c:pt idx="159">
                  <c:v>80</c:v>
                </c:pt>
                <c:pt idx="160">
                  <c:v>6</c:v>
                </c:pt>
                <c:pt idx="161">
                  <c:v>25</c:v>
                </c:pt>
                <c:pt idx="162">
                  <c:v>62.25</c:v>
                </c:pt>
                <c:pt idx="163">
                  <c:v>70</c:v>
                </c:pt>
                <c:pt idx="164">
                  <c:v>70</c:v>
                </c:pt>
                <c:pt idx="165">
                  <c:v>10.5</c:v>
                </c:pt>
                <c:pt idx="166">
                  <c:v>20</c:v>
                </c:pt>
                <c:pt idx="167">
                  <c:v>30</c:v>
                </c:pt>
                <c:pt idx="168">
                  <c:v>81</c:v>
                </c:pt>
                <c:pt idx="169">
                  <c:v>54</c:v>
                </c:pt>
                <c:pt idx="170">
                  <c:v>6.8</c:v>
                </c:pt>
                <c:pt idx="171">
                  <c:v>20</c:v>
                </c:pt>
                <c:pt idx="172">
                  <c:v>50.6</c:v>
                </c:pt>
                <c:pt idx="173">
                  <c:v>52</c:v>
                </c:pt>
                <c:pt idx="174">
                  <c:v>80</c:v>
                </c:pt>
                <c:pt idx="175">
                  <c:v>4.9000000000000004</c:v>
                </c:pt>
                <c:pt idx="176">
                  <c:v>3.6</c:v>
                </c:pt>
                <c:pt idx="177">
                  <c:v>100</c:v>
                </c:pt>
                <c:pt idx="178">
                  <c:v>80</c:v>
                </c:pt>
                <c:pt idx="179">
                  <c:v>100</c:v>
                </c:pt>
                <c:pt idx="180">
                  <c:v>46</c:v>
                </c:pt>
                <c:pt idx="181">
                  <c:v>100.815</c:v>
                </c:pt>
                <c:pt idx="182">
                  <c:v>7</c:v>
                </c:pt>
                <c:pt idx="183">
                  <c:v>13</c:v>
                </c:pt>
                <c:pt idx="184">
                  <c:v>20</c:v>
                </c:pt>
                <c:pt idx="185">
                  <c:v>27.6</c:v>
                </c:pt>
                <c:pt idx="186">
                  <c:v>125</c:v>
                </c:pt>
                <c:pt idx="187">
                  <c:v>150</c:v>
                </c:pt>
                <c:pt idx="188">
                  <c:v>180</c:v>
                </c:pt>
                <c:pt idx="189">
                  <c:v>20</c:v>
                </c:pt>
                <c:pt idx="190">
                  <c:v>30</c:v>
                </c:pt>
                <c:pt idx="191">
                  <c:v>30</c:v>
                </c:pt>
                <c:pt idx="192">
                  <c:v>10</c:v>
                </c:pt>
                <c:pt idx="193">
                  <c:v>150</c:v>
                </c:pt>
                <c:pt idx="194">
                  <c:v>10.88</c:v>
                </c:pt>
                <c:pt idx="195">
                  <c:v>52</c:v>
                </c:pt>
                <c:pt idx="196">
                  <c:v>52</c:v>
                </c:pt>
                <c:pt idx="197">
                  <c:v>25</c:v>
                </c:pt>
                <c:pt idx="198">
                  <c:v>46.2</c:v>
                </c:pt>
                <c:pt idx="199">
                  <c:v>71.400000000000006</c:v>
                </c:pt>
                <c:pt idx="200">
                  <c:v>118</c:v>
                </c:pt>
                <c:pt idx="201">
                  <c:v>182</c:v>
                </c:pt>
                <c:pt idx="202">
                  <c:v>146</c:v>
                </c:pt>
                <c:pt idx="203">
                  <c:v>50</c:v>
                </c:pt>
                <c:pt idx="204">
                  <c:v>154.27199999999999</c:v>
                </c:pt>
                <c:pt idx="205">
                  <c:v>103.5</c:v>
                </c:pt>
                <c:pt idx="206">
                  <c:v>125</c:v>
                </c:pt>
                <c:pt idx="207">
                  <c:v>85</c:v>
                </c:pt>
                <c:pt idx="208">
                  <c:v>54</c:v>
                </c:pt>
                <c:pt idx="209">
                  <c:v>72</c:v>
                </c:pt>
                <c:pt idx="210">
                  <c:v>30</c:v>
                </c:pt>
                <c:pt idx="211">
                  <c:v>86</c:v>
                </c:pt>
                <c:pt idx="212">
                  <c:v>50</c:v>
                </c:pt>
                <c:pt idx="213">
                  <c:v>90</c:v>
                </c:pt>
                <c:pt idx="214">
                  <c:v>20</c:v>
                </c:pt>
                <c:pt idx="215">
                  <c:v>20</c:v>
                </c:pt>
                <c:pt idx="216">
                  <c:v>20</c:v>
                </c:pt>
                <c:pt idx="217">
                  <c:v>20</c:v>
                </c:pt>
                <c:pt idx="218">
                  <c:v>20</c:v>
                </c:pt>
                <c:pt idx="219">
                  <c:v>26</c:v>
                </c:pt>
                <c:pt idx="220">
                  <c:v>8.16</c:v>
                </c:pt>
                <c:pt idx="221">
                  <c:v>20.399999999999999</c:v>
                </c:pt>
                <c:pt idx="222">
                  <c:v>100</c:v>
                </c:pt>
                <c:pt idx="223">
                  <c:v>128</c:v>
                </c:pt>
                <c:pt idx="224">
                  <c:v>20</c:v>
                </c:pt>
                <c:pt idx="225">
                  <c:v>16</c:v>
                </c:pt>
                <c:pt idx="226">
                  <c:v>60</c:v>
                </c:pt>
                <c:pt idx="227">
                  <c:v>20</c:v>
                </c:pt>
                <c:pt idx="228">
                  <c:v>100</c:v>
                </c:pt>
                <c:pt idx="229">
                  <c:v>100</c:v>
                </c:pt>
                <c:pt idx="230">
                  <c:v>24.9</c:v>
                </c:pt>
                <c:pt idx="231">
                  <c:v>40</c:v>
                </c:pt>
                <c:pt idx="232">
                  <c:v>20</c:v>
                </c:pt>
                <c:pt idx="233">
                  <c:v>50</c:v>
                </c:pt>
                <c:pt idx="234">
                  <c:v>50</c:v>
                </c:pt>
                <c:pt idx="235">
                  <c:v>105</c:v>
                </c:pt>
                <c:pt idx="236">
                  <c:v>150</c:v>
                </c:pt>
                <c:pt idx="237">
                  <c:v>80</c:v>
                </c:pt>
                <c:pt idx="238">
                  <c:v>125</c:v>
                </c:pt>
                <c:pt idx="239">
                  <c:v>7.8</c:v>
                </c:pt>
                <c:pt idx="240">
                  <c:v>200</c:v>
                </c:pt>
                <c:pt idx="241">
                  <c:v>20</c:v>
                </c:pt>
                <c:pt idx="242">
                  <c:v>20</c:v>
                </c:pt>
                <c:pt idx="243">
                  <c:v>10</c:v>
                </c:pt>
                <c:pt idx="244">
                  <c:v>7.2</c:v>
                </c:pt>
                <c:pt idx="245">
                  <c:v>14.7</c:v>
                </c:pt>
                <c:pt idx="246">
                  <c:v>45.9</c:v>
                </c:pt>
                <c:pt idx="247">
                  <c:v>100</c:v>
                </c:pt>
                <c:pt idx="248">
                  <c:v>60</c:v>
                </c:pt>
                <c:pt idx="249">
                  <c:v>20</c:v>
                </c:pt>
                <c:pt idx="250">
                  <c:v>17</c:v>
                </c:pt>
                <c:pt idx="251">
                  <c:v>49</c:v>
                </c:pt>
                <c:pt idx="252">
                  <c:v>56</c:v>
                </c:pt>
                <c:pt idx="253">
                  <c:v>74.900000000000006</c:v>
                </c:pt>
                <c:pt idx="254">
                  <c:v>100</c:v>
                </c:pt>
                <c:pt idx="255">
                  <c:v>78.400000000000006</c:v>
                </c:pt>
                <c:pt idx="256">
                  <c:v>50</c:v>
                </c:pt>
                <c:pt idx="257">
                  <c:v>9.4959999999999987</c:v>
                </c:pt>
                <c:pt idx="258">
                  <c:v>39.864000000000004</c:v>
                </c:pt>
                <c:pt idx="259">
                  <c:v>52.5</c:v>
                </c:pt>
                <c:pt idx="260">
                  <c:v>40</c:v>
                </c:pt>
                <c:pt idx="261">
                  <c:v>86</c:v>
                </c:pt>
                <c:pt idx="262">
                  <c:v>74</c:v>
                </c:pt>
                <c:pt idx="263">
                  <c:v>50</c:v>
                </c:pt>
                <c:pt idx="264">
                  <c:v>100</c:v>
                </c:pt>
                <c:pt idx="265">
                  <c:v>19.59</c:v>
                </c:pt>
                <c:pt idx="266">
                  <c:v>19.579999999999998</c:v>
                </c:pt>
                <c:pt idx="267">
                  <c:v>19.579999999999998</c:v>
                </c:pt>
                <c:pt idx="268">
                  <c:v>19.600000000000001</c:v>
                </c:pt>
                <c:pt idx="269">
                  <c:v>5</c:v>
                </c:pt>
                <c:pt idx="270">
                  <c:v>40</c:v>
                </c:pt>
                <c:pt idx="271">
                  <c:v>8.4</c:v>
                </c:pt>
                <c:pt idx="272">
                  <c:v>8.4</c:v>
                </c:pt>
                <c:pt idx="273">
                  <c:v>252.32</c:v>
                </c:pt>
                <c:pt idx="274">
                  <c:v>100</c:v>
                </c:pt>
                <c:pt idx="275">
                  <c:v>20</c:v>
                </c:pt>
                <c:pt idx="276">
                  <c:v>20</c:v>
                </c:pt>
                <c:pt idx="277">
                  <c:v>20</c:v>
                </c:pt>
                <c:pt idx="278">
                  <c:v>200</c:v>
                </c:pt>
                <c:pt idx="279">
                  <c:v>62.5</c:v>
                </c:pt>
                <c:pt idx="280">
                  <c:v>50</c:v>
                </c:pt>
                <c:pt idx="281">
                  <c:v>25</c:v>
                </c:pt>
                <c:pt idx="282">
                  <c:v>25</c:v>
                </c:pt>
                <c:pt idx="283">
                  <c:v>50</c:v>
                </c:pt>
                <c:pt idx="284">
                  <c:v>5</c:v>
                </c:pt>
                <c:pt idx="285">
                  <c:v>150</c:v>
                </c:pt>
                <c:pt idx="286">
                  <c:v>200</c:v>
                </c:pt>
                <c:pt idx="287">
                  <c:v>15</c:v>
                </c:pt>
                <c:pt idx="288">
                  <c:v>45</c:v>
                </c:pt>
                <c:pt idx="289">
                  <c:v>150</c:v>
                </c:pt>
                <c:pt idx="290">
                  <c:v>50</c:v>
                </c:pt>
                <c:pt idx="291">
                  <c:v>99</c:v>
                </c:pt>
                <c:pt idx="292">
                  <c:v>50</c:v>
                </c:pt>
                <c:pt idx="293">
                  <c:v>30</c:v>
                </c:pt>
                <c:pt idx="294">
                  <c:v>100</c:v>
                </c:pt>
                <c:pt idx="295">
                  <c:v>57.5</c:v>
                </c:pt>
                <c:pt idx="296">
                  <c:v>120</c:v>
                </c:pt>
                <c:pt idx="297">
                  <c:v>10</c:v>
                </c:pt>
                <c:pt idx="298">
                  <c:v>50</c:v>
                </c:pt>
                <c:pt idx="299">
                  <c:v>106.688</c:v>
                </c:pt>
                <c:pt idx="300">
                  <c:v>99</c:v>
                </c:pt>
                <c:pt idx="301">
                  <c:v>19.989999999999998</c:v>
                </c:pt>
                <c:pt idx="302">
                  <c:v>19.989999999999998</c:v>
                </c:pt>
                <c:pt idx="303">
                  <c:v>19.989999999999998</c:v>
                </c:pt>
                <c:pt idx="304">
                  <c:v>90</c:v>
                </c:pt>
                <c:pt idx="305">
                  <c:v>50</c:v>
                </c:pt>
                <c:pt idx="306">
                  <c:v>19.989999999999998</c:v>
                </c:pt>
                <c:pt idx="307">
                  <c:v>19.989999999999998</c:v>
                </c:pt>
                <c:pt idx="308">
                  <c:v>19.989999999999998</c:v>
                </c:pt>
                <c:pt idx="309">
                  <c:v>19.989999999999998</c:v>
                </c:pt>
                <c:pt idx="310">
                  <c:v>6.3</c:v>
                </c:pt>
                <c:pt idx="311">
                  <c:v>100</c:v>
                </c:pt>
                <c:pt idx="312">
                  <c:v>74.5</c:v>
                </c:pt>
                <c:pt idx="313">
                  <c:v>74.5</c:v>
                </c:pt>
                <c:pt idx="314">
                  <c:v>300</c:v>
                </c:pt>
                <c:pt idx="315">
                  <c:v>250</c:v>
                </c:pt>
                <c:pt idx="316">
                  <c:v>50</c:v>
                </c:pt>
                <c:pt idx="317">
                  <c:v>101</c:v>
                </c:pt>
                <c:pt idx="318">
                  <c:v>200</c:v>
                </c:pt>
                <c:pt idx="319">
                  <c:v>100</c:v>
                </c:pt>
                <c:pt idx="320">
                  <c:v>80</c:v>
                </c:pt>
                <c:pt idx="321">
                  <c:v>5.6814814814814811</c:v>
                </c:pt>
                <c:pt idx="322">
                  <c:v>80</c:v>
                </c:pt>
                <c:pt idx="323">
                  <c:v>60</c:v>
                </c:pt>
                <c:pt idx="324">
                  <c:v>30</c:v>
                </c:pt>
                <c:pt idx="325">
                  <c:v>58</c:v>
                </c:pt>
                <c:pt idx="326">
                  <c:v>122</c:v>
                </c:pt>
                <c:pt idx="327">
                  <c:v>99</c:v>
                </c:pt>
                <c:pt idx="328">
                  <c:v>80</c:v>
                </c:pt>
                <c:pt idx="329">
                  <c:v>20</c:v>
                </c:pt>
                <c:pt idx="330">
                  <c:v>100</c:v>
                </c:pt>
                <c:pt idx="331">
                  <c:v>42</c:v>
                </c:pt>
                <c:pt idx="332">
                  <c:v>68</c:v>
                </c:pt>
                <c:pt idx="333">
                  <c:v>20</c:v>
                </c:pt>
                <c:pt idx="334">
                  <c:v>200</c:v>
                </c:pt>
                <c:pt idx="335">
                  <c:v>35</c:v>
                </c:pt>
                <c:pt idx="336">
                  <c:v>40</c:v>
                </c:pt>
                <c:pt idx="337">
                  <c:v>10</c:v>
                </c:pt>
                <c:pt idx="338">
                  <c:v>50</c:v>
                </c:pt>
                <c:pt idx="339">
                  <c:v>50</c:v>
                </c:pt>
                <c:pt idx="340">
                  <c:v>86</c:v>
                </c:pt>
                <c:pt idx="341">
                  <c:v>102.5</c:v>
                </c:pt>
                <c:pt idx="342">
                  <c:v>100</c:v>
                </c:pt>
                <c:pt idx="343">
                  <c:v>100</c:v>
                </c:pt>
                <c:pt idx="344">
                  <c:v>100</c:v>
                </c:pt>
                <c:pt idx="345">
                  <c:v>100</c:v>
                </c:pt>
                <c:pt idx="346">
                  <c:v>60</c:v>
                </c:pt>
                <c:pt idx="347">
                  <c:v>10.5</c:v>
                </c:pt>
                <c:pt idx="348">
                  <c:v>20</c:v>
                </c:pt>
                <c:pt idx="349">
                  <c:v>144</c:v>
                </c:pt>
                <c:pt idx="350">
                  <c:v>13</c:v>
                </c:pt>
                <c:pt idx="351">
                  <c:v>128</c:v>
                </c:pt>
                <c:pt idx="352">
                  <c:v>70</c:v>
                </c:pt>
                <c:pt idx="353">
                  <c:v>250</c:v>
                </c:pt>
                <c:pt idx="354">
                  <c:v>19.989999999999998</c:v>
                </c:pt>
                <c:pt idx="355">
                  <c:v>177</c:v>
                </c:pt>
                <c:pt idx="356">
                  <c:v>4.5999999999999996</c:v>
                </c:pt>
                <c:pt idx="357">
                  <c:v>50</c:v>
                </c:pt>
                <c:pt idx="358">
                  <c:v>22</c:v>
                </c:pt>
                <c:pt idx="359">
                  <c:v>50</c:v>
                </c:pt>
                <c:pt idx="360">
                  <c:v>160</c:v>
                </c:pt>
                <c:pt idx="361">
                  <c:v>120</c:v>
                </c:pt>
                <c:pt idx="362">
                  <c:v>100</c:v>
                </c:pt>
                <c:pt idx="363">
                  <c:v>75</c:v>
                </c:pt>
                <c:pt idx="364">
                  <c:v>26</c:v>
                </c:pt>
                <c:pt idx="365">
                  <c:v>50</c:v>
                </c:pt>
                <c:pt idx="366">
                  <c:v>55.83</c:v>
                </c:pt>
                <c:pt idx="367">
                  <c:v>88</c:v>
                </c:pt>
                <c:pt idx="368">
                  <c:v>22</c:v>
                </c:pt>
                <c:pt idx="369">
                  <c:v>100</c:v>
                </c:pt>
                <c:pt idx="370">
                  <c:v>50</c:v>
                </c:pt>
                <c:pt idx="371">
                  <c:v>300</c:v>
                </c:pt>
                <c:pt idx="372">
                  <c:v>40</c:v>
                </c:pt>
                <c:pt idx="373">
                  <c:v>400</c:v>
                </c:pt>
                <c:pt idx="374">
                  <c:v>80</c:v>
                </c:pt>
                <c:pt idx="375">
                  <c:v>50</c:v>
                </c:pt>
                <c:pt idx="376">
                  <c:v>62.5</c:v>
                </c:pt>
                <c:pt idx="377">
                  <c:v>17.5</c:v>
                </c:pt>
                <c:pt idx="378">
                  <c:v>112</c:v>
                </c:pt>
                <c:pt idx="379">
                  <c:v>100</c:v>
                </c:pt>
                <c:pt idx="380">
                  <c:v>100</c:v>
                </c:pt>
                <c:pt idx="381">
                  <c:v>100</c:v>
                </c:pt>
                <c:pt idx="382">
                  <c:v>240</c:v>
                </c:pt>
                <c:pt idx="383">
                  <c:v>65</c:v>
                </c:pt>
                <c:pt idx="384">
                  <c:v>9.3076923076923066</c:v>
                </c:pt>
                <c:pt idx="385">
                  <c:v>88</c:v>
                </c:pt>
                <c:pt idx="386">
                  <c:v>90</c:v>
                </c:pt>
                <c:pt idx="387">
                  <c:v>70</c:v>
                </c:pt>
                <c:pt idx="388">
                  <c:v>150</c:v>
                </c:pt>
                <c:pt idx="389">
                  <c:v>100</c:v>
                </c:pt>
                <c:pt idx="390">
                  <c:v>100</c:v>
                </c:pt>
                <c:pt idx="391">
                  <c:v>35</c:v>
                </c:pt>
                <c:pt idx="392">
                  <c:v>107</c:v>
                </c:pt>
                <c:pt idx="393">
                  <c:v>132</c:v>
                </c:pt>
                <c:pt idx="394">
                  <c:v>250</c:v>
                </c:pt>
                <c:pt idx="395">
                  <c:v>88</c:v>
                </c:pt>
                <c:pt idx="396">
                  <c:v>25</c:v>
                </c:pt>
                <c:pt idx="397">
                  <c:v>100</c:v>
                </c:pt>
                <c:pt idx="398">
                  <c:v>44</c:v>
                </c:pt>
                <c:pt idx="399">
                  <c:v>100</c:v>
                </c:pt>
                <c:pt idx="400">
                  <c:v>162</c:v>
                </c:pt>
                <c:pt idx="401">
                  <c:v>100</c:v>
                </c:pt>
                <c:pt idx="402">
                  <c:v>200</c:v>
                </c:pt>
                <c:pt idx="403">
                  <c:v>100</c:v>
                </c:pt>
                <c:pt idx="404">
                  <c:v>50</c:v>
                </c:pt>
                <c:pt idx="405">
                  <c:v>80</c:v>
                </c:pt>
                <c:pt idx="406">
                  <c:v>100</c:v>
                </c:pt>
                <c:pt idx="407">
                  <c:v>50.5</c:v>
                </c:pt>
                <c:pt idx="408">
                  <c:v>35</c:v>
                </c:pt>
                <c:pt idx="409">
                  <c:v>50</c:v>
                </c:pt>
                <c:pt idx="410">
                  <c:v>160.5</c:v>
                </c:pt>
                <c:pt idx="411">
                  <c:v>75</c:v>
                </c:pt>
                <c:pt idx="412">
                  <c:v>80</c:v>
                </c:pt>
                <c:pt idx="413">
                  <c:v>80</c:v>
                </c:pt>
                <c:pt idx="414">
                  <c:v>22.9</c:v>
                </c:pt>
                <c:pt idx="415">
                  <c:v>200</c:v>
                </c:pt>
                <c:pt idx="416">
                  <c:v>95</c:v>
                </c:pt>
                <c:pt idx="417">
                  <c:v>127.86</c:v>
                </c:pt>
                <c:pt idx="418">
                  <c:v>100</c:v>
                </c:pt>
                <c:pt idx="419">
                  <c:v>100</c:v>
                </c:pt>
                <c:pt idx="420">
                  <c:v>79</c:v>
                </c:pt>
                <c:pt idx="421">
                  <c:v>75</c:v>
                </c:pt>
                <c:pt idx="422">
                  <c:v>160</c:v>
                </c:pt>
                <c:pt idx="423">
                  <c:v>150</c:v>
                </c:pt>
                <c:pt idx="424">
                  <c:v>20</c:v>
                </c:pt>
                <c:pt idx="425">
                  <c:v>20</c:v>
                </c:pt>
                <c:pt idx="426">
                  <c:v>196</c:v>
                </c:pt>
                <c:pt idx="427">
                  <c:v>100</c:v>
                </c:pt>
                <c:pt idx="428">
                  <c:v>50</c:v>
                </c:pt>
                <c:pt idx="429">
                  <c:v>150</c:v>
                </c:pt>
                <c:pt idx="430">
                  <c:v>132</c:v>
                </c:pt>
                <c:pt idx="431">
                  <c:v>175</c:v>
                </c:pt>
                <c:pt idx="432">
                  <c:v>70</c:v>
                </c:pt>
                <c:pt idx="433">
                  <c:v>10</c:v>
                </c:pt>
                <c:pt idx="434">
                  <c:v>100</c:v>
                </c:pt>
                <c:pt idx="435">
                  <c:v>200</c:v>
                </c:pt>
                <c:pt idx="436">
                  <c:v>152.5</c:v>
                </c:pt>
                <c:pt idx="437">
                  <c:v>233</c:v>
                </c:pt>
                <c:pt idx="438">
                  <c:v>20</c:v>
                </c:pt>
                <c:pt idx="439">
                  <c:v>20</c:v>
                </c:pt>
                <c:pt idx="440">
                  <c:v>63</c:v>
                </c:pt>
                <c:pt idx="441">
                  <c:v>26</c:v>
                </c:pt>
                <c:pt idx="442">
                  <c:v>56</c:v>
                </c:pt>
                <c:pt idx="443">
                  <c:v>50</c:v>
                </c:pt>
                <c:pt idx="444">
                  <c:v>200</c:v>
                </c:pt>
                <c:pt idx="445">
                  <c:v>10</c:v>
                </c:pt>
                <c:pt idx="446">
                  <c:v>7.5</c:v>
                </c:pt>
                <c:pt idx="447">
                  <c:v>80</c:v>
                </c:pt>
                <c:pt idx="448">
                  <c:v>90</c:v>
                </c:pt>
                <c:pt idx="449">
                  <c:v>96</c:v>
                </c:pt>
                <c:pt idx="450">
                  <c:v>75</c:v>
                </c:pt>
                <c:pt idx="451">
                  <c:v>190</c:v>
                </c:pt>
                <c:pt idx="452">
                  <c:v>190</c:v>
                </c:pt>
                <c:pt idx="453">
                  <c:v>50</c:v>
                </c:pt>
                <c:pt idx="454">
                  <c:v>50</c:v>
                </c:pt>
                <c:pt idx="455">
                  <c:v>74.5</c:v>
                </c:pt>
                <c:pt idx="456">
                  <c:v>130</c:v>
                </c:pt>
                <c:pt idx="457">
                  <c:v>150</c:v>
                </c:pt>
                <c:pt idx="458">
                  <c:v>300</c:v>
                </c:pt>
                <c:pt idx="459">
                  <c:v>50</c:v>
                </c:pt>
                <c:pt idx="460">
                  <c:v>40</c:v>
                </c:pt>
                <c:pt idx="461">
                  <c:v>30</c:v>
                </c:pt>
                <c:pt idx="462">
                  <c:v>100</c:v>
                </c:pt>
                <c:pt idx="463">
                  <c:v>350</c:v>
                </c:pt>
                <c:pt idx="464">
                  <c:v>250</c:v>
                </c:pt>
                <c:pt idx="465">
                  <c:v>90</c:v>
                </c:pt>
                <c:pt idx="466">
                  <c:v>93.5</c:v>
                </c:pt>
                <c:pt idx="467">
                  <c:v>200</c:v>
                </c:pt>
                <c:pt idx="468">
                  <c:v>100</c:v>
                </c:pt>
                <c:pt idx="469">
                  <c:v>80</c:v>
                </c:pt>
                <c:pt idx="470">
                  <c:v>100</c:v>
                </c:pt>
                <c:pt idx="471">
                  <c:v>30</c:v>
                </c:pt>
                <c:pt idx="472">
                  <c:v>125</c:v>
                </c:pt>
                <c:pt idx="473">
                  <c:v>102</c:v>
                </c:pt>
                <c:pt idx="474">
                  <c:v>60</c:v>
                </c:pt>
                <c:pt idx="475">
                  <c:v>107</c:v>
                </c:pt>
                <c:pt idx="476">
                  <c:v>150</c:v>
                </c:pt>
                <c:pt idx="477">
                  <c:v>55</c:v>
                </c:pt>
                <c:pt idx="478">
                  <c:v>70</c:v>
                </c:pt>
                <c:pt idx="479">
                  <c:v>40</c:v>
                </c:pt>
                <c:pt idx="480">
                  <c:v>150</c:v>
                </c:pt>
                <c:pt idx="481">
                  <c:v>110</c:v>
                </c:pt>
                <c:pt idx="482">
                  <c:v>60</c:v>
                </c:pt>
                <c:pt idx="483">
                  <c:v>120</c:v>
                </c:pt>
                <c:pt idx="484">
                  <c:v>20</c:v>
                </c:pt>
                <c:pt idx="485">
                  <c:v>130</c:v>
                </c:pt>
                <c:pt idx="486">
                  <c:v>80</c:v>
                </c:pt>
                <c:pt idx="487">
                  <c:v>80</c:v>
                </c:pt>
                <c:pt idx="488">
                  <c:v>66</c:v>
                </c:pt>
                <c:pt idx="489">
                  <c:v>15.2</c:v>
                </c:pt>
                <c:pt idx="490">
                  <c:v>5.6</c:v>
                </c:pt>
                <c:pt idx="491">
                  <c:v>66</c:v>
                </c:pt>
                <c:pt idx="492">
                  <c:v>118</c:v>
                </c:pt>
                <c:pt idx="493">
                  <c:v>107</c:v>
                </c:pt>
                <c:pt idx="494">
                  <c:v>100</c:v>
                </c:pt>
                <c:pt idx="495">
                  <c:v>125</c:v>
                </c:pt>
                <c:pt idx="496">
                  <c:v>30</c:v>
                </c:pt>
                <c:pt idx="497">
                  <c:v>60</c:v>
                </c:pt>
                <c:pt idx="498">
                  <c:v>100</c:v>
                </c:pt>
                <c:pt idx="499">
                  <c:v>150</c:v>
                </c:pt>
                <c:pt idx="500">
                  <c:v>100</c:v>
                </c:pt>
                <c:pt idx="501">
                  <c:v>65</c:v>
                </c:pt>
                <c:pt idx="502">
                  <c:v>138.80000000000001</c:v>
                </c:pt>
                <c:pt idx="503">
                  <c:v>140</c:v>
                </c:pt>
                <c:pt idx="504">
                  <c:v>100</c:v>
                </c:pt>
                <c:pt idx="505">
                  <c:v>19.989999999999998</c:v>
                </c:pt>
                <c:pt idx="506">
                  <c:v>19.989999999999998</c:v>
                </c:pt>
                <c:pt idx="507">
                  <c:v>145</c:v>
                </c:pt>
                <c:pt idx="508">
                  <c:v>19.989999999999998</c:v>
                </c:pt>
                <c:pt idx="509">
                  <c:v>125</c:v>
                </c:pt>
                <c:pt idx="510">
                  <c:v>135</c:v>
                </c:pt>
                <c:pt idx="511">
                  <c:v>112</c:v>
                </c:pt>
                <c:pt idx="512">
                  <c:v>200</c:v>
                </c:pt>
                <c:pt idx="513">
                  <c:v>401.64</c:v>
                </c:pt>
                <c:pt idx="514">
                  <c:v>100</c:v>
                </c:pt>
                <c:pt idx="515">
                  <c:v>25</c:v>
                </c:pt>
                <c:pt idx="516">
                  <c:v>300</c:v>
                </c:pt>
                <c:pt idx="517">
                  <c:v>200</c:v>
                </c:pt>
                <c:pt idx="518">
                  <c:v>125</c:v>
                </c:pt>
                <c:pt idx="519">
                  <c:v>35</c:v>
                </c:pt>
                <c:pt idx="520">
                  <c:v>127.85</c:v>
                </c:pt>
                <c:pt idx="521">
                  <c:v>700</c:v>
                </c:pt>
                <c:pt idx="522">
                  <c:v>92.98</c:v>
                </c:pt>
                <c:pt idx="523">
                  <c:v>19.989999999999998</c:v>
                </c:pt>
                <c:pt idx="524">
                  <c:v>280</c:v>
                </c:pt>
                <c:pt idx="525">
                  <c:v>19.989999999999998</c:v>
                </c:pt>
                <c:pt idx="526">
                  <c:v>19.989999999999998</c:v>
                </c:pt>
                <c:pt idx="527">
                  <c:v>19.989999999999998</c:v>
                </c:pt>
                <c:pt idx="528">
                  <c:v>19.989999999999998</c:v>
                </c:pt>
                <c:pt idx="529">
                  <c:v>19.989999999999998</c:v>
                </c:pt>
                <c:pt idx="530">
                  <c:v>19.989999999999998</c:v>
                </c:pt>
                <c:pt idx="531">
                  <c:v>19.989999999999998</c:v>
                </c:pt>
                <c:pt idx="532">
                  <c:v>18</c:v>
                </c:pt>
                <c:pt idx="533">
                  <c:v>15</c:v>
                </c:pt>
                <c:pt idx="534">
                  <c:v>19.989999999999998</c:v>
                </c:pt>
                <c:pt idx="535">
                  <c:v>19.989999999999998</c:v>
                </c:pt>
                <c:pt idx="536">
                  <c:v>500</c:v>
                </c:pt>
                <c:pt idx="537">
                  <c:v>19.989999999999998</c:v>
                </c:pt>
                <c:pt idx="538">
                  <c:v>200</c:v>
                </c:pt>
                <c:pt idx="539">
                  <c:v>100</c:v>
                </c:pt>
                <c:pt idx="540">
                  <c:v>79.8</c:v>
                </c:pt>
                <c:pt idx="541">
                  <c:v>150</c:v>
                </c:pt>
                <c:pt idx="542">
                  <c:v>12.15</c:v>
                </c:pt>
                <c:pt idx="543">
                  <c:v>100</c:v>
                </c:pt>
                <c:pt idx="544">
                  <c:v>100</c:v>
                </c:pt>
                <c:pt idx="545">
                  <c:v>100</c:v>
                </c:pt>
              </c:numCache>
            </c:numRef>
          </c:bubbleSize>
          <c:bubble3D val="0"/>
          <c:extLst>
            <c:ext xmlns:c16="http://schemas.microsoft.com/office/drawing/2014/chart" uri="{C3380CC4-5D6E-409C-BE32-E72D297353CC}">
              <c16:uniqueId val="{00000000-481E-4903-8542-CCD998D76B56}"/>
            </c:ext>
          </c:extLst>
        </c:ser>
        <c:ser>
          <c:idx val="0"/>
          <c:order val="1"/>
          <c:spPr>
            <a:noFill/>
            <a:ln w="6350">
              <a:solidFill>
                <a:schemeClr val="accent1"/>
              </a:solidFill>
              <a:prstDash val="solid"/>
            </a:ln>
          </c:spPr>
          <c:invertIfNegative val="1"/>
          <c:xVal>
            <c:numRef>
              <c:f>'PV &amp; Wind PPAs vs Gas'!$F$28:$F$1047</c:f>
              <c:numCache>
                <c:formatCode>m/d/yyyy</c:formatCode>
                <c:ptCount val="1020"/>
                <c:pt idx="0">
                  <c:v>39841</c:v>
                </c:pt>
                <c:pt idx="1">
                  <c:v>39843</c:v>
                </c:pt>
                <c:pt idx="2">
                  <c:v>39846</c:v>
                </c:pt>
                <c:pt idx="3">
                  <c:v>39849</c:v>
                </c:pt>
                <c:pt idx="4">
                  <c:v>39849</c:v>
                </c:pt>
                <c:pt idx="5">
                  <c:v>39849</c:v>
                </c:pt>
                <c:pt idx="6">
                  <c:v>39863</c:v>
                </c:pt>
                <c:pt idx="7">
                  <c:v>39889</c:v>
                </c:pt>
                <c:pt idx="8">
                  <c:v>39889</c:v>
                </c:pt>
                <c:pt idx="9">
                  <c:v>39896</c:v>
                </c:pt>
                <c:pt idx="10">
                  <c:v>39903</c:v>
                </c:pt>
                <c:pt idx="11">
                  <c:v>39903</c:v>
                </c:pt>
                <c:pt idx="12">
                  <c:v>39904</c:v>
                </c:pt>
                <c:pt idx="13">
                  <c:v>39904</c:v>
                </c:pt>
                <c:pt idx="14">
                  <c:v>39913</c:v>
                </c:pt>
                <c:pt idx="15">
                  <c:v>39932</c:v>
                </c:pt>
                <c:pt idx="16">
                  <c:v>39933</c:v>
                </c:pt>
                <c:pt idx="17">
                  <c:v>39974</c:v>
                </c:pt>
                <c:pt idx="18">
                  <c:v>39986</c:v>
                </c:pt>
                <c:pt idx="19">
                  <c:v>39994</c:v>
                </c:pt>
                <c:pt idx="20">
                  <c:v>39994</c:v>
                </c:pt>
                <c:pt idx="21">
                  <c:v>40003</c:v>
                </c:pt>
                <c:pt idx="22">
                  <c:v>40003</c:v>
                </c:pt>
                <c:pt idx="23">
                  <c:v>40003</c:v>
                </c:pt>
                <c:pt idx="24">
                  <c:v>40024</c:v>
                </c:pt>
                <c:pt idx="25">
                  <c:v>40026</c:v>
                </c:pt>
                <c:pt idx="26">
                  <c:v>40030</c:v>
                </c:pt>
                <c:pt idx="27">
                  <c:v>40030</c:v>
                </c:pt>
                <c:pt idx="28">
                  <c:v>40042</c:v>
                </c:pt>
                <c:pt idx="29">
                  <c:v>40051</c:v>
                </c:pt>
                <c:pt idx="30">
                  <c:v>40064</c:v>
                </c:pt>
                <c:pt idx="31">
                  <c:v>40081</c:v>
                </c:pt>
                <c:pt idx="32">
                  <c:v>40081</c:v>
                </c:pt>
                <c:pt idx="33">
                  <c:v>40087</c:v>
                </c:pt>
                <c:pt idx="34">
                  <c:v>40091</c:v>
                </c:pt>
                <c:pt idx="35">
                  <c:v>40095</c:v>
                </c:pt>
                <c:pt idx="36">
                  <c:v>40119</c:v>
                </c:pt>
                <c:pt idx="37">
                  <c:v>40133</c:v>
                </c:pt>
                <c:pt idx="38">
                  <c:v>40141</c:v>
                </c:pt>
                <c:pt idx="39">
                  <c:v>40141</c:v>
                </c:pt>
                <c:pt idx="40">
                  <c:v>40147</c:v>
                </c:pt>
                <c:pt idx="41">
                  <c:v>40147</c:v>
                </c:pt>
                <c:pt idx="42">
                  <c:v>40147</c:v>
                </c:pt>
                <c:pt idx="43">
                  <c:v>40147</c:v>
                </c:pt>
                <c:pt idx="44">
                  <c:v>40147</c:v>
                </c:pt>
                <c:pt idx="45">
                  <c:v>40149</c:v>
                </c:pt>
                <c:pt idx="46">
                  <c:v>40156</c:v>
                </c:pt>
                <c:pt idx="47">
                  <c:v>40164</c:v>
                </c:pt>
                <c:pt idx="48">
                  <c:v>40175</c:v>
                </c:pt>
                <c:pt idx="49">
                  <c:v>40206</c:v>
                </c:pt>
                <c:pt idx="50">
                  <c:v>40214</c:v>
                </c:pt>
                <c:pt idx="51">
                  <c:v>40221</c:v>
                </c:pt>
                <c:pt idx="52">
                  <c:v>40242</c:v>
                </c:pt>
                <c:pt idx="53">
                  <c:v>40266</c:v>
                </c:pt>
                <c:pt idx="54">
                  <c:v>40269</c:v>
                </c:pt>
                <c:pt idx="55">
                  <c:v>40284</c:v>
                </c:pt>
                <c:pt idx="56">
                  <c:v>40287</c:v>
                </c:pt>
                <c:pt idx="57">
                  <c:v>40291</c:v>
                </c:pt>
                <c:pt idx="58">
                  <c:v>40297</c:v>
                </c:pt>
                <c:pt idx="59">
                  <c:v>40302</c:v>
                </c:pt>
                <c:pt idx="60">
                  <c:v>40302</c:v>
                </c:pt>
                <c:pt idx="61">
                  <c:v>40317</c:v>
                </c:pt>
                <c:pt idx="62">
                  <c:v>40330</c:v>
                </c:pt>
                <c:pt idx="63">
                  <c:v>40331</c:v>
                </c:pt>
                <c:pt idx="64">
                  <c:v>40332</c:v>
                </c:pt>
                <c:pt idx="65">
                  <c:v>40332</c:v>
                </c:pt>
                <c:pt idx="66">
                  <c:v>40332</c:v>
                </c:pt>
                <c:pt idx="67">
                  <c:v>40333</c:v>
                </c:pt>
                <c:pt idx="68">
                  <c:v>40338</c:v>
                </c:pt>
                <c:pt idx="69">
                  <c:v>40338</c:v>
                </c:pt>
                <c:pt idx="70">
                  <c:v>40338</c:v>
                </c:pt>
                <c:pt idx="71">
                  <c:v>40338</c:v>
                </c:pt>
                <c:pt idx="72">
                  <c:v>40350</c:v>
                </c:pt>
                <c:pt idx="73">
                  <c:v>40359</c:v>
                </c:pt>
                <c:pt idx="74">
                  <c:v>40366</c:v>
                </c:pt>
                <c:pt idx="75">
                  <c:v>40368</c:v>
                </c:pt>
                <c:pt idx="76">
                  <c:v>40374</c:v>
                </c:pt>
                <c:pt idx="77">
                  <c:v>40380</c:v>
                </c:pt>
                <c:pt idx="78">
                  <c:v>40381</c:v>
                </c:pt>
                <c:pt idx="79">
                  <c:v>40400</c:v>
                </c:pt>
                <c:pt idx="80">
                  <c:v>40406</c:v>
                </c:pt>
                <c:pt idx="81">
                  <c:v>40410</c:v>
                </c:pt>
                <c:pt idx="82">
                  <c:v>40422</c:v>
                </c:pt>
                <c:pt idx="83">
                  <c:v>40429</c:v>
                </c:pt>
                <c:pt idx="84">
                  <c:v>40438</c:v>
                </c:pt>
                <c:pt idx="85">
                  <c:v>40443</c:v>
                </c:pt>
                <c:pt idx="86">
                  <c:v>40462</c:v>
                </c:pt>
                <c:pt idx="87">
                  <c:v>40469</c:v>
                </c:pt>
                <c:pt idx="88">
                  <c:v>40487</c:v>
                </c:pt>
                <c:pt idx="89">
                  <c:v>40494</c:v>
                </c:pt>
                <c:pt idx="90">
                  <c:v>40518</c:v>
                </c:pt>
                <c:pt idx="91">
                  <c:v>40521</c:v>
                </c:pt>
                <c:pt idx="92">
                  <c:v>40529</c:v>
                </c:pt>
                <c:pt idx="93">
                  <c:v>40529</c:v>
                </c:pt>
                <c:pt idx="94">
                  <c:v>40529</c:v>
                </c:pt>
                <c:pt idx="95">
                  <c:v>40529</c:v>
                </c:pt>
                <c:pt idx="96">
                  <c:v>40534</c:v>
                </c:pt>
                <c:pt idx="97">
                  <c:v>40535</c:v>
                </c:pt>
                <c:pt idx="98">
                  <c:v>40535</c:v>
                </c:pt>
                <c:pt idx="99">
                  <c:v>40535</c:v>
                </c:pt>
                <c:pt idx="100">
                  <c:v>40575</c:v>
                </c:pt>
                <c:pt idx="101">
                  <c:v>40612</c:v>
                </c:pt>
                <c:pt idx="102">
                  <c:v>40639</c:v>
                </c:pt>
                <c:pt idx="103">
                  <c:v>40653</c:v>
                </c:pt>
                <c:pt idx="104">
                  <c:v>40668</c:v>
                </c:pt>
                <c:pt idx="105">
                  <c:v>40669</c:v>
                </c:pt>
                <c:pt idx="106">
                  <c:v>40676</c:v>
                </c:pt>
                <c:pt idx="107">
                  <c:v>40679</c:v>
                </c:pt>
                <c:pt idx="108">
                  <c:v>40679</c:v>
                </c:pt>
                <c:pt idx="109">
                  <c:v>40683</c:v>
                </c:pt>
                <c:pt idx="110">
                  <c:v>40701</c:v>
                </c:pt>
                <c:pt idx="111">
                  <c:v>40715</c:v>
                </c:pt>
                <c:pt idx="112">
                  <c:v>40721</c:v>
                </c:pt>
                <c:pt idx="113">
                  <c:v>40722</c:v>
                </c:pt>
                <c:pt idx="114">
                  <c:v>40723</c:v>
                </c:pt>
                <c:pt idx="115">
                  <c:v>40730</c:v>
                </c:pt>
                <c:pt idx="116">
                  <c:v>40739</c:v>
                </c:pt>
                <c:pt idx="117">
                  <c:v>40752</c:v>
                </c:pt>
                <c:pt idx="118">
                  <c:v>40758</c:v>
                </c:pt>
                <c:pt idx="119">
                  <c:v>40763</c:v>
                </c:pt>
                <c:pt idx="120">
                  <c:v>40770</c:v>
                </c:pt>
                <c:pt idx="121">
                  <c:v>40772</c:v>
                </c:pt>
                <c:pt idx="122">
                  <c:v>40772</c:v>
                </c:pt>
                <c:pt idx="123">
                  <c:v>40785</c:v>
                </c:pt>
                <c:pt idx="124">
                  <c:v>40793</c:v>
                </c:pt>
                <c:pt idx="125">
                  <c:v>40798</c:v>
                </c:pt>
                <c:pt idx="126">
                  <c:v>40798</c:v>
                </c:pt>
                <c:pt idx="127">
                  <c:v>40799</c:v>
                </c:pt>
                <c:pt idx="128">
                  <c:v>40817</c:v>
                </c:pt>
                <c:pt idx="129">
                  <c:v>40850</c:v>
                </c:pt>
                <c:pt idx="130">
                  <c:v>40850</c:v>
                </c:pt>
                <c:pt idx="131">
                  <c:v>40855</c:v>
                </c:pt>
                <c:pt idx="132">
                  <c:v>40863</c:v>
                </c:pt>
                <c:pt idx="133">
                  <c:v>40863</c:v>
                </c:pt>
                <c:pt idx="134">
                  <c:v>40875</c:v>
                </c:pt>
                <c:pt idx="135">
                  <c:v>40886</c:v>
                </c:pt>
                <c:pt idx="136">
                  <c:v>40890</c:v>
                </c:pt>
                <c:pt idx="137">
                  <c:v>40890</c:v>
                </c:pt>
                <c:pt idx="138">
                  <c:v>40892</c:v>
                </c:pt>
                <c:pt idx="139">
                  <c:v>40897</c:v>
                </c:pt>
                <c:pt idx="140">
                  <c:v>40897</c:v>
                </c:pt>
                <c:pt idx="141">
                  <c:v>40897</c:v>
                </c:pt>
                <c:pt idx="142">
                  <c:v>40899</c:v>
                </c:pt>
                <c:pt idx="143">
                  <c:v>40927</c:v>
                </c:pt>
                <c:pt idx="144">
                  <c:v>40946</c:v>
                </c:pt>
                <c:pt idx="145">
                  <c:v>40954</c:v>
                </c:pt>
                <c:pt idx="146">
                  <c:v>40956</c:v>
                </c:pt>
                <c:pt idx="147">
                  <c:v>40967</c:v>
                </c:pt>
                <c:pt idx="148">
                  <c:v>40981</c:v>
                </c:pt>
                <c:pt idx="149">
                  <c:v>40985</c:v>
                </c:pt>
                <c:pt idx="150">
                  <c:v>40997</c:v>
                </c:pt>
                <c:pt idx="151">
                  <c:v>41010</c:v>
                </c:pt>
                <c:pt idx="152">
                  <c:v>41056</c:v>
                </c:pt>
                <c:pt idx="153">
                  <c:v>41152</c:v>
                </c:pt>
                <c:pt idx="154">
                  <c:v>41214</c:v>
                </c:pt>
                <c:pt idx="155">
                  <c:v>41247</c:v>
                </c:pt>
                <c:pt idx="156">
                  <c:v>41257</c:v>
                </c:pt>
                <c:pt idx="157">
                  <c:v>41290</c:v>
                </c:pt>
                <c:pt idx="158">
                  <c:v>41312</c:v>
                </c:pt>
                <c:pt idx="159">
                  <c:v>41380</c:v>
                </c:pt>
                <c:pt idx="160">
                  <c:v>41400</c:v>
                </c:pt>
                <c:pt idx="161">
                  <c:v>41418</c:v>
                </c:pt>
                <c:pt idx="162">
                  <c:v>41426</c:v>
                </c:pt>
                <c:pt idx="163">
                  <c:v>41426</c:v>
                </c:pt>
                <c:pt idx="164">
                  <c:v>41430</c:v>
                </c:pt>
                <c:pt idx="165">
                  <c:v>41440</c:v>
                </c:pt>
                <c:pt idx="166">
                  <c:v>41440</c:v>
                </c:pt>
                <c:pt idx="167">
                  <c:v>41446</c:v>
                </c:pt>
                <c:pt idx="168">
                  <c:v>41453</c:v>
                </c:pt>
                <c:pt idx="169">
                  <c:v>41457</c:v>
                </c:pt>
                <c:pt idx="170">
                  <c:v>41457</c:v>
                </c:pt>
                <c:pt idx="171">
                  <c:v>41462</c:v>
                </c:pt>
                <c:pt idx="172">
                  <c:v>41463</c:v>
                </c:pt>
                <c:pt idx="173">
                  <c:v>41465</c:v>
                </c:pt>
                <c:pt idx="174">
                  <c:v>41472</c:v>
                </c:pt>
                <c:pt idx="175">
                  <c:v>41479</c:v>
                </c:pt>
                <c:pt idx="176">
                  <c:v>41498</c:v>
                </c:pt>
                <c:pt idx="177">
                  <c:v>41506</c:v>
                </c:pt>
                <c:pt idx="178">
                  <c:v>41506</c:v>
                </c:pt>
                <c:pt idx="179">
                  <c:v>41528</c:v>
                </c:pt>
                <c:pt idx="180">
                  <c:v>41556</c:v>
                </c:pt>
                <c:pt idx="181">
                  <c:v>41556</c:v>
                </c:pt>
                <c:pt idx="182">
                  <c:v>41557</c:v>
                </c:pt>
                <c:pt idx="183">
                  <c:v>41557</c:v>
                </c:pt>
                <c:pt idx="184">
                  <c:v>41564</c:v>
                </c:pt>
                <c:pt idx="185">
                  <c:v>41572</c:v>
                </c:pt>
                <c:pt idx="186">
                  <c:v>41579</c:v>
                </c:pt>
                <c:pt idx="187">
                  <c:v>41584</c:v>
                </c:pt>
                <c:pt idx="188">
                  <c:v>41596</c:v>
                </c:pt>
                <c:pt idx="189">
                  <c:v>41596</c:v>
                </c:pt>
                <c:pt idx="190">
                  <c:v>41619</c:v>
                </c:pt>
                <c:pt idx="191">
                  <c:v>41628</c:v>
                </c:pt>
                <c:pt idx="192">
                  <c:v>41635</c:v>
                </c:pt>
                <c:pt idx="193">
                  <c:v>41660</c:v>
                </c:pt>
                <c:pt idx="194">
                  <c:v>41662</c:v>
                </c:pt>
                <c:pt idx="195">
                  <c:v>41663</c:v>
                </c:pt>
                <c:pt idx="196">
                  <c:v>41697</c:v>
                </c:pt>
                <c:pt idx="197">
                  <c:v>41801</c:v>
                </c:pt>
                <c:pt idx="198">
                  <c:v>41821</c:v>
                </c:pt>
                <c:pt idx="199">
                  <c:v>41852</c:v>
                </c:pt>
                <c:pt idx="200">
                  <c:v>41852</c:v>
                </c:pt>
                <c:pt idx="201">
                  <c:v>41865</c:v>
                </c:pt>
                <c:pt idx="202">
                  <c:v>41893</c:v>
                </c:pt>
                <c:pt idx="203">
                  <c:v>41906</c:v>
                </c:pt>
                <c:pt idx="204">
                  <c:v>41942</c:v>
                </c:pt>
                <c:pt idx="205">
                  <c:v>41974</c:v>
                </c:pt>
                <c:pt idx="206">
                  <c:v>41974</c:v>
                </c:pt>
                <c:pt idx="207">
                  <c:v>41983</c:v>
                </c:pt>
                <c:pt idx="208">
                  <c:v>41990</c:v>
                </c:pt>
                <c:pt idx="209">
                  <c:v>41990</c:v>
                </c:pt>
                <c:pt idx="210">
                  <c:v>42004</c:v>
                </c:pt>
                <c:pt idx="211">
                  <c:v>42087</c:v>
                </c:pt>
                <c:pt idx="212">
                  <c:v>42101</c:v>
                </c:pt>
                <c:pt idx="213">
                  <c:v>42118</c:v>
                </c:pt>
                <c:pt idx="214">
                  <c:v>42125</c:v>
                </c:pt>
                <c:pt idx="215">
                  <c:v>42125</c:v>
                </c:pt>
                <c:pt idx="216">
                  <c:v>42128</c:v>
                </c:pt>
                <c:pt idx="217">
                  <c:v>42146</c:v>
                </c:pt>
                <c:pt idx="218">
                  <c:v>42153</c:v>
                </c:pt>
                <c:pt idx="219">
                  <c:v>42164</c:v>
                </c:pt>
                <c:pt idx="220">
                  <c:v>42193</c:v>
                </c:pt>
                <c:pt idx="221">
                  <c:v>42209</c:v>
                </c:pt>
                <c:pt idx="222">
                  <c:v>42223</c:v>
                </c:pt>
                <c:pt idx="223">
                  <c:v>42262</c:v>
                </c:pt>
                <c:pt idx="224">
                  <c:v>42262</c:v>
                </c:pt>
                <c:pt idx="225">
                  <c:v>42264</c:v>
                </c:pt>
                <c:pt idx="226">
                  <c:v>42278</c:v>
                </c:pt>
                <c:pt idx="227">
                  <c:v>42286</c:v>
                </c:pt>
                <c:pt idx="228">
                  <c:v>42293</c:v>
                </c:pt>
                <c:pt idx="229">
                  <c:v>42304</c:v>
                </c:pt>
                <c:pt idx="230">
                  <c:v>42317</c:v>
                </c:pt>
                <c:pt idx="231">
                  <c:v>42327</c:v>
                </c:pt>
                <c:pt idx="232">
                  <c:v>42327</c:v>
                </c:pt>
                <c:pt idx="233">
                  <c:v>42328</c:v>
                </c:pt>
                <c:pt idx="234">
                  <c:v>42342</c:v>
                </c:pt>
                <c:pt idx="235">
                  <c:v>42354</c:v>
                </c:pt>
                <c:pt idx="236">
                  <c:v>42356</c:v>
                </c:pt>
                <c:pt idx="237">
                  <c:v>42356</c:v>
                </c:pt>
                <c:pt idx="238">
                  <c:v>42361</c:v>
                </c:pt>
                <c:pt idx="239">
                  <c:v>42377</c:v>
                </c:pt>
                <c:pt idx="240">
                  <c:v>42388</c:v>
                </c:pt>
                <c:pt idx="241">
                  <c:v>42401</c:v>
                </c:pt>
                <c:pt idx="242">
                  <c:v>42401</c:v>
                </c:pt>
                <c:pt idx="243">
                  <c:v>42402</c:v>
                </c:pt>
                <c:pt idx="244">
                  <c:v>42432</c:v>
                </c:pt>
                <c:pt idx="245">
                  <c:v>42433</c:v>
                </c:pt>
                <c:pt idx="246">
                  <c:v>42502</c:v>
                </c:pt>
                <c:pt idx="247">
                  <c:v>42521</c:v>
                </c:pt>
                <c:pt idx="248">
                  <c:v>42521</c:v>
                </c:pt>
                <c:pt idx="249">
                  <c:v>42569</c:v>
                </c:pt>
                <c:pt idx="250">
                  <c:v>42577</c:v>
                </c:pt>
                <c:pt idx="251">
                  <c:v>42593</c:v>
                </c:pt>
                <c:pt idx="252">
                  <c:v>42671</c:v>
                </c:pt>
                <c:pt idx="253">
                  <c:v>42671</c:v>
                </c:pt>
                <c:pt idx="254">
                  <c:v>42675</c:v>
                </c:pt>
                <c:pt idx="255">
                  <c:v>42685</c:v>
                </c:pt>
                <c:pt idx="256">
                  <c:v>42705</c:v>
                </c:pt>
                <c:pt idx="257">
                  <c:v>42709</c:v>
                </c:pt>
                <c:pt idx="258">
                  <c:v>42709</c:v>
                </c:pt>
                <c:pt idx="259">
                  <c:v>42710</c:v>
                </c:pt>
                <c:pt idx="260">
                  <c:v>42719</c:v>
                </c:pt>
                <c:pt idx="261">
                  <c:v>42736</c:v>
                </c:pt>
                <c:pt idx="262">
                  <c:v>42754</c:v>
                </c:pt>
                <c:pt idx="263">
                  <c:v>42762</c:v>
                </c:pt>
                <c:pt idx="264">
                  <c:v>42775</c:v>
                </c:pt>
                <c:pt idx="265">
                  <c:v>42783</c:v>
                </c:pt>
                <c:pt idx="266">
                  <c:v>42801</c:v>
                </c:pt>
                <c:pt idx="267">
                  <c:v>42801</c:v>
                </c:pt>
                <c:pt idx="268">
                  <c:v>42807</c:v>
                </c:pt>
                <c:pt idx="269">
                  <c:v>42808</c:v>
                </c:pt>
                <c:pt idx="270">
                  <c:v>42860</c:v>
                </c:pt>
                <c:pt idx="271">
                  <c:v>42872</c:v>
                </c:pt>
                <c:pt idx="272">
                  <c:v>42892</c:v>
                </c:pt>
                <c:pt idx="273">
                  <c:v>42895</c:v>
                </c:pt>
                <c:pt idx="274">
                  <c:v>42906</c:v>
                </c:pt>
                <c:pt idx="275">
                  <c:v>42923</c:v>
                </c:pt>
                <c:pt idx="276">
                  <c:v>42935</c:v>
                </c:pt>
                <c:pt idx="277">
                  <c:v>42937</c:v>
                </c:pt>
                <c:pt idx="278">
                  <c:v>42948</c:v>
                </c:pt>
                <c:pt idx="279">
                  <c:v>42958</c:v>
                </c:pt>
                <c:pt idx="280">
                  <c:v>42958</c:v>
                </c:pt>
                <c:pt idx="281">
                  <c:v>42979</c:v>
                </c:pt>
                <c:pt idx="282">
                  <c:v>42979</c:v>
                </c:pt>
                <c:pt idx="283">
                  <c:v>43004</c:v>
                </c:pt>
                <c:pt idx="284">
                  <c:v>43009</c:v>
                </c:pt>
                <c:pt idx="285">
                  <c:v>43010</c:v>
                </c:pt>
                <c:pt idx="286">
                  <c:v>43020</c:v>
                </c:pt>
                <c:pt idx="287">
                  <c:v>43024</c:v>
                </c:pt>
                <c:pt idx="288">
                  <c:v>43054</c:v>
                </c:pt>
                <c:pt idx="289">
                  <c:v>43056</c:v>
                </c:pt>
                <c:pt idx="290">
                  <c:v>43056</c:v>
                </c:pt>
                <c:pt idx="291">
                  <c:v>43056</c:v>
                </c:pt>
                <c:pt idx="292">
                  <c:v>43089</c:v>
                </c:pt>
                <c:pt idx="293">
                  <c:v>43090</c:v>
                </c:pt>
                <c:pt idx="294">
                  <c:v>43110</c:v>
                </c:pt>
                <c:pt idx="295">
                  <c:v>43122</c:v>
                </c:pt>
                <c:pt idx="296">
                  <c:v>43122</c:v>
                </c:pt>
                <c:pt idx="297">
                  <c:v>43172</c:v>
                </c:pt>
                <c:pt idx="298">
                  <c:v>43210</c:v>
                </c:pt>
                <c:pt idx="299">
                  <c:v>43303</c:v>
                </c:pt>
                <c:pt idx="300">
                  <c:v>43303</c:v>
                </c:pt>
                <c:pt idx="301">
                  <c:v>43332</c:v>
                </c:pt>
                <c:pt idx="302">
                  <c:v>43343</c:v>
                </c:pt>
                <c:pt idx="303">
                  <c:v>43344</c:v>
                </c:pt>
                <c:pt idx="304">
                  <c:v>43378</c:v>
                </c:pt>
                <c:pt idx="305">
                  <c:v>43391</c:v>
                </c:pt>
                <c:pt idx="306">
                  <c:v>43392</c:v>
                </c:pt>
                <c:pt idx="307">
                  <c:v>43392</c:v>
                </c:pt>
                <c:pt idx="308">
                  <c:v>43392</c:v>
                </c:pt>
                <c:pt idx="309">
                  <c:v>43395</c:v>
                </c:pt>
                <c:pt idx="310">
                  <c:v>43402</c:v>
                </c:pt>
                <c:pt idx="311">
                  <c:v>43423</c:v>
                </c:pt>
                <c:pt idx="312">
                  <c:v>43425</c:v>
                </c:pt>
                <c:pt idx="313">
                  <c:v>43439</c:v>
                </c:pt>
                <c:pt idx="314">
                  <c:v>43465</c:v>
                </c:pt>
                <c:pt idx="315">
                  <c:v>43466</c:v>
                </c:pt>
                <c:pt idx="316">
                  <c:v>43468</c:v>
                </c:pt>
                <c:pt idx="317">
                  <c:v>43473</c:v>
                </c:pt>
                <c:pt idx="318">
                  <c:v>43476</c:v>
                </c:pt>
                <c:pt idx="319">
                  <c:v>43487</c:v>
                </c:pt>
                <c:pt idx="320">
                  <c:v>43501</c:v>
                </c:pt>
                <c:pt idx="321">
                  <c:v>43502</c:v>
                </c:pt>
                <c:pt idx="322">
                  <c:v>43507</c:v>
                </c:pt>
                <c:pt idx="323">
                  <c:v>43531</c:v>
                </c:pt>
                <c:pt idx="324">
                  <c:v>43601</c:v>
                </c:pt>
                <c:pt idx="325">
                  <c:v>43606</c:v>
                </c:pt>
                <c:pt idx="326">
                  <c:v>43616</c:v>
                </c:pt>
                <c:pt idx="327">
                  <c:v>43621</c:v>
                </c:pt>
                <c:pt idx="328">
                  <c:v>43654</c:v>
                </c:pt>
                <c:pt idx="329">
                  <c:v>43678</c:v>
                </c:pt>
                <c:pt idx="330">
                  <c:v>43698</c:v>
                </c:pt>
                <c:pt idx="331">
                  <c:v>43709</c:v>
                </c:pt>
                <c:pt idx="332">
                  <c:v>43726</c:v>
                </c:pt>
                <c:pt idx="333">
                  <c:v>43730</c:v>
                </c:pt>
                <c:pt idx="334">
                  <c:v>43740</c:v>
                </c:pt>
                <c:pt idx="335">
                  <c:v>43741</c:v>
                </c:pt>
                <c:pt idx="336">
                  <c:v>43755</c:v>
                </c:pt>
                <c:pt idx="337">
                  <c:v>43755</c:v>
                </c:pt>
                <c:pt idx="338">
                  <c:v>43759</c:v>
                </c:pt>
                <c:pt idx="339">
                  <c:v>43794</c:v>
                </c:pt>
                <c:pt idx="340">
                  <c:v>43812</c:v>
                </c:pt>
                <c:pt idx="341">
                  <c:v>43817</c:v>
                </c:pt>
                <c:pt idx="342">
                  <c:v>43819</c:v>
                </c:pt>
                <c:pt idx="343">
                  <c:v>43936</c:v>
                </c:pt>
                <c:pt idx="344">
                  <c:v>43937</c:v>
                </c:pt>
                <c:pt idx="345">
                  <c:v>43978</c:v>
                </c:pt>
                <c:pt idx="346">
                  <c:v>43978</c:v>
                </c:pt>
                <c:pt idx="347">
                  <c:v>43979</c:v>
                </c:pt>
                <c:pt idx="348">
                  <c:v>43986</c:v>
                </c:pt>
                <c:pt idx="349">
                  <c:v>44033</c:v>
                </c:pt>
                <c:pt idx="350">
                  <c:v>44044</c:v>
                </c:pt>
                <c:pt idx="351">
                  <c:v>44050</c:v>
                </c:pt>
                <c:pt idx="352">
                  <c:v>44068</c:v>
                </c:pt>
                <c:pt idx="353">
                  <c:v>44074</c:v>
                </c:pt>
                <c:pt idx="354">
                  <c:v>44085</c:v>
                </c:pt>
                <c:pt idx="355">
                  <c:v>44090</c:v>
                </c:pt>
                <c:pt idx="356">
                  <c:v>44091</c:v>
                </c:pt>
                <c:pt idx="357">
                  <c:v>44091</c:v>
                </c:pt>
                <c:pt idx="358">
                  <c:v>44119</c:v>
                </c:pt>
                <c:pt idx="359">
                  <c:v>44165</c:v>
                </c:pt>
                <c:pt idx="360">
                  <c:v>44166</c:v>
                </c:pt>
                <c:pt idx="361">
                  <c:v>44218</c:v>
                </c:pt>
                <c:pt idx="362">
                  <c:v>44230</c:v>
                </c:pt>
                <c:pt idx="363">
                  <c:v>44246</c:v>
                </c:pt>
                <c:pt idx="364">
                  <c:v>44270</c:v>
                </c:pt>
                <c:pt idx="365">
                  <c:v>44307</c:v>
                </c:pt>
                <c:pt idx="366">
                  <c:v>44307</c:v>
                </c:pt>
                <c:pt idx="367">
                  <c:v>44337</c:v>
                </c:pt>
                <c:pt idx="368">
                  <c:v>44377</c:v>
                </c:pt>
                <c:pt idx="369">
                  <c:v>44440</c:v>
                </c:pt>
                <c:pt idx="370">
                  <c:v>44484</c:v>
                </c:pt>
                <c:pt idx="371">
                  <c:v>44546</c:v>
                </c:pt>
                <c:pt idx="372">
                  <c:v>44563</c:v>
                </c:pt>
                <c:pt idx="373">
                  <c:v>44621</c:v>
                </c:pt>
                <c:pt idx="374">
                  <c:v>44671</c:v>
                </c:pt>
                <c:pt idx="375">
                  <c:v>44671</c:v>
                </c:pt>
                <c:pt idx="376">
                  <c:v>44733</c:v>
                </c:pt>
                <c:pt idx="377">
                  <c:v>44735</c:v>
                </c:pt>
                <c:pt idx="378">
                  <c:v>44740</c:v>
                </c:pt>
                <c:pt idx="379">
                  <c:v>44789</c:v>
                </c:pt>
                <c:pt idx="380">
                  <c:v>44844</c:v>
                </c:pt>
                <c:pt idx="381">
                  <c:v>44845</c:v>
                </c:pt>
                <c:pt idx="382">
                  <c:v>44845</c:v>
                </c:pt>
                <c:pt idx="383">
                  <c:v>44855</c:v>
                </c:pt>
                <c:pt idx="384">
                  <c:v>44857</c:v>
                </c:pt>
                <c:pt idx="385">
                  <c:v>44914</c:v>
                </c:pt>
                <c:pt idx="386">
                  <c:v>44946</c:v>
                </c:pt>
                <c:pt idx="387">
                  <c:v>44946</c:v>
                </c:pt>
                <c:pt idx="388">
                  <c:v>45068</c:v>
                </c:pt>
                <c:pt idx="389">
                  <c:v>45125</c:v>
                </c:pt>
                <c:pt idx="390">
                  <c:v>45223</c:v>
                </c:pt>
                <c:pt idx="391">
                  <c:v>45223</c:v>
                </c:pt>
                <c:pt idx="392">
                  <c:v>45223</c:v>
                </c:pt>
                <c:pt idx="393">
                  <c:v>45223</c:v>
                </c:pt>
                <c:pt idx="394">
                  <c:v>45223</c:v>
                </c:pt>
                <c:pt idx="395">
                  <c:v>45223</c:v>
                </c:pt>
                <c:pt idx="396">
                  <c:v>45246</c:v>
                </c:pt>
                <c:pt idx="397">
                  <c:v>45629</c:v>
                </c:pt>
                <c:pt idx="398">
                  <c:v>45629</c:v>
                </c:pt>
                <c:pt idx="399">
                  <c:v>45629</c:v>
                </c:pt>
                <c:pt idx="400">
                  <c:v>45629</c:v>
                </c:pt>
              </c:numCache>
            </c:numRef>
          </c:xVal>
          <c:yVal>
            <c:numRef>
              <c:f>'PV &amp; Wind PPAs vs Gas'!$G$28:$G$1047</c:f>
              <c:numCache>
                <c:formatCode>"$"#,##0.00_);\("$"#,##0.00\)</c:formatCode>
                <c:ptCount val="1020"/>
                <c:pt idx="0">
                  <c:v>63.161408815494383</c:v>
                </c:pt>
                <c:pt idx="1">
                  <c:v>71.255512868510067</c:v>
                </c:pt>
                <c:pt idx="2">
                  <c:v>60.593848451980215</c:v>
                </c:pt>
                <c:pt idx="3">
                  <c:v>106.64606552142756</c:v>
                </c:pt>
                <c:pt idx="4">
                  <c:v>109.79693489227876</c:v>
                </c:pt>
                <c:pt idx="5">
                  <c:v>109.82032646977935</c:v>
                </c:pt>
                <c:pt idx="6">
                  <c:v>107.4886287823787</c:v>
                </c:pt>
                <c:pt idx="7">
                  <c:v>133.39894302180156</c:v>
                </c:pt>
                <c:pt idx="8">
                  <c:v>137.00588952299276</c:v>
                </c:pt>
                <c:pt idx="9">
                  <c:v>102.22806783462359</c:v>
                </c:pt>
                <c:pt idx="10">
                  <c:v>69.909820316570418</c:v>
                </c:pt>
                <c:pt idx="11">
                  <c:v>69.909083211275387</c:v>
                </c:pt>
                <c:pt idx="12">
                  <c:v>58.553872257018284</c:v>
                </c:pt>
                <c:pt idx="13">
                  <c:v>93.526390152830317</c:v>
                </c:pt>
                <c:pt idx="14">
                  <c:v>121.27139274920034</c:v>
                </c:pt>
                <c:pt idx="15">
                  <c:v>79.597352378315563</c:v>
                </c:pt>
                <c:pt idx="16">
                  <c:v>73.808628423956648</c:v>
                </c:pt>
                <c:pt idx="17">
                  <c:v>89.586305503543343</c:v>
                </c:pt>
                <c:pt idx="18">
                  <c:v>83.482745590010708</c:v>
                </c:pt>
                <c:pt idx="19">
                  <c:v>85.272772193720357</c:v>
                </c:pt>
                <c:pt idx="20">
                  <c:v>76.67247534647548</c:v>
                </c:pt>
                <c:pt idx="21">
                  <c:v>99.034644527601216</c:v>
                </c:pt>
                <c:pt idx="22">
                  <c:v>99.034644318354921</c:v>
                </c:pt>
                <c:pt idx="23">
                  <c:v>99.034644029079232</c:v>
                </c:pt>
                <c:pt idx="24">
                  <c:v>63.447734109196901</c:v>
                </c:pt>
                <c:pt idx="25">
                  <c:v>74.718628749737746</c:v>
                </c:pt>
                <c:pt idx="26">
                  <c:v>85.065301197843525</c:v>
                </c:pt>
                <c:pt idx="27">
                  <c:v>84.985785163719328</c:v>
                </c:pt>
                <c:pt idx="28">
                  <c:v>121.45532029164016</c:v>
                </c:pt>
                <c:pt idx="29">
                  <c:v>77.991340226319494</c:v>
                </c:pt>
                <c:pt idx="30">
                  <c:v>64.655678092608383</c:v>
                </c:pt>
                <c:pt idx="31">
                  <c:v>54.921238662876277</c:v>
                </c:pt>
                <c:pt idx="32">
                  <c:v>56.182496822065289</c:v>
                </c:pt>
                <c:pt idx="33">
                  <c:v>77.961897911620596</c:v>
                </c:pt>
                <c:pt idx="34">
                  <c:v>57.107170990199563</c:v>
                </c:pt>
                <c:pt idx="35">
                  <c:v>91.690013661719661</c:v>
                </c:pt>
                <c:pt idx="36">
                  <c:v>81.42650359339693</c:v>
                </c:pt>
                <c:pt idx="37">
                  <c:v>77.480026470777901</c:v>
                </c:pt>
                <c:pt idx="38">
                  <c:v>89.907400825587501</c:v>
                </c:pt>
                <c:pt idx="39">
                  <c:v>77.091354417932422</c:v>
                </c:pt>
                <c:pt idx="40">
                  <c:v>131.93293513543588</c:v>
                </c:pt>
                <c:pt idx="41">
                  <c:v>131.91513810862099</c:v>
                </c:pt>
                <c:pt idx="42">
                  <c:v>131.90632921631547</c:v>
                </c:pt>
                <c:pt idx="43">
                  <c:v>131.9088111413038</c:v>
                </c:pt>
                <c:pt idx="44">
                  <c:v>131.91508761461785</c:v>
                </c:pt>
                <c:pt idx="45">
                  <c:v>114.90229008282714</c:v>
                </c:pt>
                <c:pt idx="46">
                  <c:v>142.90888463156455</c:v>
                </c:pt>
                <c:pt idx="47">
                  <c:v>146.06098478282894</c:v>
                </c:pt>
                <c:pt idx="48">
                  <c:v>84.673398318651877</c:v>
                </c:pt>
                <c:pt idx="49">
                  <c:v>119.50576365400357</c:v>
                </c:pt>
                <c:pt idx="50">
                  <c:v>61.59266464535829</c:v>
                </c:pt>
                <c:pt idx="51">
                  <c:v>84.459483139671562</c:v>
                </c:pt>
                <c:pt idx="52">
                  <c:v>126.65312384762743</c:v>
                </c:pt>
                <c:pt idx="53">
                  <c:v>67.379909047214838</c:v>
                </c:pt>
                <c:pt idx="54">
                  <c:v>69.066493879798131</c:v>
                </c:pt>
                <c:pt idx="55">
                  <c:v>48.864835301345742</c:v>
                </c:pt>
                <c:pt idx="56">
                  <c:v>100.28578594433267</c:v>
                </c:pt>
                <c:pt idx="57">
                  <c:v>57.533308644678172</c:v>
                </c:pt>
                <c:pt idx="58">
                  <c:v>130.70340617725893</c:v>
                </c:pt>
                <c:pt idx="59">
                  <c:v>91.054163273794373</c:v>
                </c:pt>
                <c:pt idx="60">
                  <c:v>94.490505119012468</c:v>
                </c:pt>
                <c:pt idx="61">
                  <c:v>67.92790332939478</c:v>
                </c:pt>
                <c:pt idx="62">
                  <c:v>60.237231461582425</c:v>
                </c:pt>
                <c:pt idx="63">
                  <c:v>133.40943438182612</c:v>
                </c:pt>
                <c:pt idx="64">
                  <c:v>56.533113181860394</c:v>
                </c:pt>
                <c:pt idx="65">
                  <c:v>112.76002516986676</c:v>
                </c:pt>
                <c:pt idx="66">
                  <c:v>105.0869065675116</c:v>
                </c:pt>
                <c:pt idx="67">
                  <c:v>76.352309099925293</c:v>
                </c:pt>
                <c:pt idx="68">
                  <c:v>134.44087519677512</c:v>
                </c:pt>
                <c:pt idx="69">
                  <c:v>136.89449320205105</c:v>
                </c:pt>
                <c:pt idx="70">
                  <c:v>134.44087519677512</c:v>
                </c:pt>
                <c:pt idx="71">
                  <c:v>136.89449320205105</c:v>
                </c:pt>
                <c:pt idx="72">
                  <c:v>103.34629924725407</c:v>
                </c:pt>
                <c:pt idx="73">
                  <c:v>64.159980519830683</c:v>
                </c:pt>
                <c:pt idx="74">
                  <c:v>43.375906395808698</c:v>
                </c:pt>
                <c:pt idx="75">
                  <c:v>64.197151121904241</c:v>
                </c:pt>
                <c:pt idx="76">
                  <c:v>51.625613775736731</c:v>
                </c:pt>
                <c:pt idx="77">
                  <c:v>92.179109886888952</c:v>
                </c:pt>
                <c:pt idx="78">
                  <c:v>129.92622151110186</c:v>
                </c:pt>
                <c:pt idx="79">
                  <c:v>103.55510180767088</c:v>
                </c:pt>
                <c:pt idx="80">
                  <c:v>64.260053243420217</c:v>
                </c:pt>
                <c:pt idx="81">
                  <c:v>145.27027484282567</c:v>
                </c:pt>
                <c:pt idx="82">
                  <c:v>79.733600694648374</c:v>
                </c:pt>
                <c:pt idx="83">
                  <c:v>93.617777186379413</c:v>
                </c:pt>
                <c:pt idx="84">
                  <c:v>40.206621851191656</c:v>
                </c:pt>
                <c:pt idx="85">
                  <c:v>50.057256371194555</c:v>
                </c:pt>
                <c:pt idx="86">
                  <c:v>127.31970577887593</c:v>
                </c:pt>
                <c:pt idx="87">
                  <c:v>126.38488022087078</c:v>
                </c:pt>
                <c:pt idx="88">
                  <c:v>45.40255038117283</c:v>
                </c:pt>
                <c:pt idx="89">
                  <c:v>74.737807059308324</c:v>
                </c:pt>
                <c:pt idx="90">
                  <c:v>39.051420395907449</c:v>
                </c:pt>
                <c:pt idx="91">
                  <c:v>32.829151983826954</c:v>
                </c:pt>
                <c:pt idx="92">
                  <c:v>118.81511668885061</c:v>
                </c:pt>
                <c:pt idx="93">
                  <c:v>64.022146030700057</c:v>
                </c:pt>
                <c:pt idx="94">
                  <c:v>111.47268114622736</c:v>
                </c:pt>
                <c:pt idx="95">
                  <c:v>59.926468747635134</c:v>
                </c:pt>
                <c:pt idx="96">
                  <c:v>50.941605701686385</c:v>
                </c:pt>
                <c:pt idx="97">
                  <c:v>77.264389867369346</c:v>
                </c:pt>
                <c:pt idx="98">
                  <c:v>63.701977517299838</c:v>
                </c:pt>
                <c:pt idx="99">
                  <c:v>83.804348182270004</c:v>
                </c:pt>
                <c:pt idx="100">
                  <c:v>117.29245281973296</c:v>
                </c:pt>
                <c:pt idx="101">
                  <c:v>74.1566606377895</c:v>
                </c:pt>
                <c:pt idx="102">
                  <c:v>113.06201476041566</c:v>
                </c:pt>
                <c:pt idx="103">
                  <c:v>38.163217047688335</c:v>
                </c:pt>
                <c:pt idx="104">
                  <c:v>72.443214647480488</c:v>
                </c:pt>
                <c:pt idx="105">
                  <c:v>35.662857876248317</c:v>
                </c:pt>
                <c:pt idx="106">
                  <c:v>78.727583511783095</c:v>
                </c:pt>
                <c:pt idx="107">
                  <c:v>34.224327254819244</c:v>
                </c:pt>
                <c:pt idx="108">
                  <c:v>24.388581912033192</c:v>
                </c:pt>
                <c:pt idx="109">
                  <c:v>60.077600139588675</c:v>
                </c:pt>
                <c:pt idx="110">
                  <c:v>42.073395922189242</c:v>
                </c:pt>
                <c:pt idx="111">
                  <c:v>53.835172921656458</c:v>
                </c:pt>
                <c:pt idx="112">
                  <c:v>38.023305712225699</c:v>
                </c:pt>
                <c:pt idx="113">
                  <c:v>69.649358126437406</c:v>
                </c:pt>
                <c:pt idx="114">
                  <c:v>88.595321642346477</c:v>
                </c:pt>
                <c:pt idx="115">
                  <c:v>46.09982325066715</c:v>
                </c:pt>
                <c:pt idx="116">
                  <c:v>93.593283920456798</c:v>
                </c:pt>
                <c:pt idx="117">
                  <c:v>96.282181687532344</c:v>
                </c:pt>
                <c:pt idx="118">
                  <c:v>66.91255165620953</c:v>
                </c:pt>
                <c:pt idx="119">
                  <c:v>52.563509130021373</c:v>
                </c:pt>
                <c:pt idx="120">
                  <c:v>38.387986404035502</c:v>
                </c:pt>
                <c:pt idx="121">
                  <c:v>47.96388311446848</c:v>
                </c:pt>
                <c:pt idx="122">
                  <c:v>47.96388311446848</c:v>
                </c:pt>
                <c:pt idx="123">
                  <c:v>30.049209341436331</c:v>
                </c:pt>
                <c:pt idx="124">
                  <c:v>31.930401815457103</c:v>
                </c:pt>
                <c:pt idx="125">
                  <c:v>41.19612324461994</c:v>
                </c:pt>
                <c:pt idx="126">
                  <c:v>46.311981686762266</c:v>
                </c:pt>
                <c:pt idx="127">
                  <c:v>80.382919628884522</c:v>
                </c:pt>
                <c:pt idx="128">
                  <c:v>42.448697210950968</c:v>
                </c:pt>
                <c:pt idx="129">
                  <c:v>31.539610340185565</c:v>
                </c:pt>
                <c:pt idx="130">
                  <c:v>33.357836494707037</c:v>
                </c:pt>
                <c:pt idx="131">
                  <c:v>34.271737642946732</c:v>
                </c:pt>
                <c:pt idx="132">
                  <c:v>61.461301978797685</c:v>
                </c:pt>
                <c:pt idx="133">
                  <c:v>90.568903981775222</c:v>
                </c:pt>
                <c:pt idx="134">
                  <c:v>87.849455625127973</c:v>
                </c:pt>
                <c:pt idx="135">
                  <c:v>42.945775982753325</c:v>
                </c:pt>
                <c:pt idx="136">
                  <c:v>35.187735845919896</c:v>
                </c:pt>
                <c:pt idx="137">
                  <c:v>34.261538299223282</c:v>
                </c:pt>
                <c:pt idx="138">
                  <c:v>35.067863342348382</c:v>
                </c:pt>
                <c:pt idx="139">
                  <c:v>72.989417783250929</c:v>
                </c:pt>
                <c:pt idx="140">
                  <c:v>75.454643070238177</c:v>
                </c:pt>
                <c:pt idx="141">
                  <c:v>35.746271335537642</c:v>
                </c:pt>
                <c:pt idx="142">
                  <c:v>53.430251292303986</c:v>
                </c:pt>
                <c:pt idx="143">
                  <c:v>38.708200507493864</c:v>
                </c:pt>
                <c:pt idx="144">
                  <c:v>50.590563989553914</c:v>
                </c:pt>
                <c:pt idx="145">
                  <c:v>32.953593887448775</c:v>
                </c:pt>
                <c:pt idx="146">
                  <c:v>106.12174302737741</c:v>
                </c:pt>
                <c:pt idx="147">
                  <c:v>35.071716450158547</c:v>
                </c:pt>
                <c:pt idx="148">
                  <c:v>35.187735845919882</c:v>
                </c:pt>
                <c:pt idx="149">
                  <c:v>44.277021960891837</c:v>
                </c:pt>
                <c:pt idx="150">
                  <c:v>36.737094662206545</c:v>
                </c:pt>
                <c:pt idx="151">
                  <c:v>53.259285997478827</c:v>
                </c:pt>
                <c:pt idx="152">
                  <c:v>66.640715517285429</c:v>
                </c:pt>
                <c:pt idx="153">
                  <c:v>53.821406172737369</c:v>
                </c:pt>
                <c:pt idx="154">
                  <c:v>60.852033451843027</c:v>
                </c:pt>
                <c:pt idx="155">
                  <c:v>94.703052936078819</c:v>
                </c:pt>
                <c:pt idx="156">
                  <c:v>64.355465421220742</c:v>
                </c:pt>
                <c:pt idx="157">
                  <c:v>33.275100359142932</c:v>
                </c:pt>
                <c:pt idx="158">
                  <c:v>32.931623907510669</c:v>
                </c:pt>
                <c:pt idx="159">
                  <c:v>54.562130720666175</c:v>
                </c:pt>
                <c:pt idx="160">
                  <c:v>33.828634725171725</c:v>
                </c:pt>
                <c:pt idx="161">
                  <c:v>100.45046832018465</c:v>
                </c:pt>
                <c:pt idx="162">
                  <c:v>25.590403237070046</c:v>
                </c:pt>
                <c:pt idx="163">
                  <c:v>25.001038407068254</c:v>
                </c:pt>
                <c:pt idx="164">
                  <c:v>52.697383069069467</c:v>
                </c:pt>
                <c:pt idx="165">
                  <c:v>24.416225740248819</c:v>
                </c:pt>
                <c:pt idx="166">
                  <c:v>26.932547698798643</c:v>
                </c:pt>
                <c:pt idx="167">
                  <c:v>34.78478223966794</c:v>
                </c:pt>
                <c:pt idx="168">
                  <c:v>62.628524492970513</c:v>
                </c:pt>
                <c:pt idx="169">
                  <c:v>58.309133274700734</c:v>
                </c:pt>
                <c:pt idx="170">
                  <c:v>27.806526923642927</c:v>
                </c:pt>
                <c:pt idx="171">
                  <c:v>62.628524492970513</c:v>
                </c:pt>
                <c:pt idx="172">
                  <c:v>23.788882956835423</c:v>
                </c:pt>
                <c:pt idx="173">
                  <c:v>26.344249494432113</c:v>
                </c:pt>
                <c:pt idx="174">
                  <c:v>27.368138968400633</c:v>
                </c:pt>
                <c:pt idx="175">
                  <c:v>30.258638562436186</c:v>
                </c:pt>
                <c:pt idx="176">
                  <c:v>56.63847580340623</c:v>
                </c:pt>
                <c:pt idx="177">
                  <c:v>64.202191647483502</c:v>
                </c:pt>
                <c:pt idx="178">
                  <c:v>62.596470697548106</c:v>
                </c:pt>
                <c:pt idx="179">
                  <c:v>35.230966354632699</c:v>
                </c:pt>
                <c:pt idx="180">
                  <c:v>22.698513962883627</c:v>
                </c:pt>
                <c:pt idx="181">
                  <c:v>23.815111463799845</c:v>
                </c:pt>
                <c:pt idx="182">
                  <c:v>22.314445674845125</c:v>
                </c:pt>
                <c:pt idx="183">
                  <c:v>23.851029744406279</c:v>
                </c:pt>
                <c:pt idx="184">
                  <c:v>24.695088325199293</c:v>
                </c:pt>
                <c:pt idx="185">
                  <c:v>63.350662282738718</c:v>
                </c:pt>
                <c:pt idx="186">
                  <c:v>34.508247076483954</c:v>
                </c:pt>
                <c:pt idx="187">
                  <c:v>27.300814401668362</c:v>
                </c:pt>
                <c:pt idx="188">
                  <c:v>100.72106724702856</c:v>
                </c:pt>
                <c:pt idx="189">
                  <c:v>27.399979465674591</c:v>
                </c:pt>
                <c:pt idx="190">
                  <c:v>56.016245686657648</c:v>
                </c:pt>
                <c:pt idx="191">
                  <c:v>23.12533840490541</c:v>
                </c:pt>
                <c:pt idx="192">
                  <c:v>33.013392664543304</c:v>
                </c:pt>
                <c:pt idx="193">
                  <c:v>23.308785141246325</c:v>
                </c:pt>
                <c:pt idx="194">
                  <c:v>36.501616543431879</c:v>
                </c:pt>
                <c:pt idx="195">
                  <c:v>24.957626461111175</c:v>
                </c:pt>
                <c:pt idx="196">
                  <c:v>30.15431769012751</c:v>
                </c:pt>
                <c:pt idx="197">
                  <c:v>25.99083766458277</c:v>
                </c:pt>
                <c:pt idx="198">
                  <c:v>42.558824521480076</c:v>
                </c:pt>
                <c:pt idx="199">
                  <c:v>26.095218538737708</c:v>
                </c:pt>
                <c:pt idx="200">
                  <c:v>40.113972777246211</c:v>
                </c:pt>
                <c:pt idx="201">
                  <c:v>72.413115461501917</c:v>
                </c:pt>
                <c:pt idx="202">
                  <c:v>74.747143982360328</c:v>
                </c:pt>
                <c:pt idx="203">
                  <c:v>45.655349474304678</c:v>
                </c:pt>
                <c:pt idx="204">
                  <c:v>28.704740392611487</c:v>
                </c:pt>
                <c:pt idx="205">
                  <c:v>23.288008063741156</c:v>
                </c:pt>
                <c:pt idx="206">
                  <c:v>27.301673937955307</c:v>
                </c:pt>
                <c:pt idx="207">
                  <c:v>25.834544002560037</c:v>
                </c:pt>
                <c:pt idx="208">
                  <c:v>24.923830996085407</c:v>
                </c:pt>
                <c:pt idx="209">
                  <c:v>24.458600436964431</c:v>
                </c:pt>
                <c:pt idx="210">
                  <c:v>25.051409797188207</c:v>
                </c:pt>
                <c:pt idx="211">
                  <c:v>36.404668198546432</c:v>
                </c:pt>
                <c:pt idx="212">
                  <c:v>29.737457894569982</c:v>
                </c:pt>
                <c:pt idx="213">
                  <c:v>22.724304725658918</c:v>
                </c:pt>
                <c:pt idx="214">
                  <c:v>25.891659447696224</c:v>
                </c:pt>
                <c:pt idx="215">
                  <c:v>46.587792170167802</c:v>
                </c:pt>
                <c:pt idx="216">
                  <c:v>35.005523573285302</c:v>
                </c:pt>
                <c:pt idx="217">
                  <c:v>32.076840510607326</c:v>
                </c:pt>
                <c:pt idx="218">
                  <c:v>59.323716220346597</c:v>
                </c:pt>
                <c:pt idx="219">
                  <c:v>31.703159396184901</c:v>
                </c:pt>
                <c:pt idx="220">
                  <c:v>47.963295067715464</c:v>
                </c:pt>
                <c:pt idx="221">
                  <c:v>91.086361641024112</c:v>
                </c:pt>
                <c:pt idx="222">
                  <c:v>50.303440580071474</c:v>
                </c:pt>
                <c:pt idx="223">
                  <c:v>35.005523573285302</c:v>
                </c:pt>
                <c:pt idx="224">
                  <c:v>44.075141319567756</c:v>
                </c:pt>
                <c:pt idx="225">
                  <c:v>36.373587509157808</c:v>
                </c:pt>
                <c:pt idx="226">
                  <c:v>53.347059627565287</c:v>
                </c:pt>
                <c:pt idx="227">
                  <c:v>85.507664309175709</c:v>
                </c:pt>
                <c:pt idx="228">
                  <c:v>32.922039800251895</c:v>
                </c:pt>
                <c:pt idx="229">
                  <c:v>22.919195629122193</c:v>
                </c:pt>
                <c:pt idx="230">
                  <c:v>22.603046505142562</c:v>
                </c:pt>
                <c:pt idx="231">
                  <c:v>47.766117826324042</c:v>
                </c:pt>
                <c:pt idx="232">
                  <c:v>49.851818639686464</c:v>
                </c:pt>
                <c:pt idx="233">
                  <c:v>21.154983597809938</c:v>
                </c:pt>
                <c:pt idx="234">
                  <c:v>22.836779017532869</c:v>
                </c:pt>
                <c:pt idx="235">
                  <c:v>34.821459618091602</c:v>
                </c:pt>
                <c:pt idx="236">
                  <c:v>23.389239427060563</c:v>
                </c:pt>
                <c:pt idx="237">
                  <c:v>31.011640978586879</c:v>
                </c:pt>
                <c:pt idx="238">
                  <c:v>21.003690028510061</c:v>
                </c:pt>
                <c:pt idx="239">
                  <c:v>26.630023974719624</c:v>
                </c:pt>
                <c:pt idx="240">
                  <c:v>20.875404141823825</c:v>
                </c:pt>
                <c:pt idx="241">
                  <c:v>37.672751527498903</c:v>
                </c:pt>
                <c:pt idx="242">
                  <c:v>39.232715536166324</c:v>
                </c:pt>
                <c:pt idx="243">
                  <c:v>35.005523573285295</c:v>
                </c:pt>
                <c:pt idx="244">
                  <c:v>23.323844333785384</c:v>
                </c:pt>
                <c:pt idx="245">
                  <c:v>25.509135433261527</c:v>
                </c:pt>
                <c:pt idx="246">
                  <c:v>47.155542681479609</c:v>
                </c:pt>
                <c:pt idx="247">
                  <c:v>41.858535218421842</c:v>
                </c:pt>
                <c:pt idx="248">
                  <c:v>21.377210967281858</c:v>
                </c:pt>
                <c:pt idx="249">
                  <c:v>58.084850979377102</c:v>
                </c:pt>
                <c:pt idx="250">
                  <c:v>28.058714110741288</c:v>
                </c:pt>
                <c:pt idx="251">
                  <c:v>38.352780072928816</c:v>
                </c:pt>
                <c:pt idx="252">
                  <c:v>19.016299880503094</c:v>
                </c:pt>
                <c:pt idx="253">
                  <c:v>18.67304809491484</c:v>
                </c:pt>
                <c:pt idx="254">
                  <c:v>46.039598584925606</c:v>
                </c:pt>
                <c:pt idx="255">
                  <c:v>49.943042807908846</c:v>
                </c:pt>
                <c:pt idx="256">
                  <c:v>35.184404679805269</c:v>
                </c:pt>
                <c:pt idx="257">
                  <c:v>20.297888494036574</c:v>
                </c:pt>
                <c:pt idx="258">
                  <c:v>45.339978990711053</c:v>
                </c:pt>
                <c:pt idx="259">
                  <c:v>23.305796493319619</c:v>
                </c:pt>
                <c:pt idx="260">
                  <c:v>22.012690371662956</c:v>
                </c:pt>
                <c:pt idx="261">
                  <c:v>45.222338580488966</c:v>
                </c:pt>
                <c:pt idx="262">
                  <c:v>37.298744687373492</c:v>
                </c:pt>
                <c:pt idx="263">
                  <c:v>17.771700002183344</c:v>
                </c:pt>
                <c:pt idx="264">
                  <c:v>42.770792919956577</c:v>
                </c:pt>
                <c:pt idx="265">
                  <c:v>39.914620067797522</c:v>
                </c:pt>
                <c:pt idx="266">
                  <c:v>20.308185883292438</c:v>
                </c:pt>
                <c:pt idx="267">
                  <c:v>15.204194058951801</c:v>
                </c:pt>
                <c:pt idx="268">
                  <c:v>17.808190746013143</c:v>
                </c:pt>
                <c:pt idx="269">
                  <c:v>14.95480773418816</c:v>
                </c:pt>
                <c:pt idx="270">
                  <c:v>14.954807734188158</c:v>
                </c:pt>
                <c:pt idx="271">
                  <c:v>21.219994206665817</c:v>
                </c:pt>
                <c:pt idx="272">
                  <c:v>16.385078062853431</c:v>
                </c:pt>
                <c:pt idx="273">
                  <c:v>12.496218810592095</c:v>
                </c:pt>
                <c:pt idx="274">
                  <c:v>25.979185230544815</c:v>
                </c:pt>
                <c:pt idx="275">
                  <c:v>25.740917790133778</c:v>
                </c:pt>
                <c:pt idx="276">
                  <c:v>15.194468114543733</c:v>
                </c:pt>
                <c:pt idx="277">
                  <c:v>31.013479520606733</c:v>
                </c:pt>
                <c:pt idx="278">
                  <c:v>24.506069013223907</c:v>
                </c:pt>
                <c:pt idx="279">
                  <c:v>43.351560920701111</c:v>
                </c:pt>
                <c:pt idx="280">
                  <c:v>38.322352614218637</c:v>
                </c:pt>
                <c:pt idx="281">
                  <c:v>19.873334467314006</c:v>
                </c:pt>
                <c:pt idx="282">
                  <c:v>60.985499175537718</c:v>
                </c:pt>
                <c:pt idx="283">
                  <c:v>26.124674077796076</c:v>
                </c:pt>
                <c:pt idx="284">
                  <c:v>24.899308918344513</c:v>
                </c:pt>
                <c:pt idx="285">
                  <c:v>20.692125761619938</c:v>
                </c:pt>
                <c:pt idx="286">
                  <c:v>13.00842591028</c:v>
                </c:pt>
                <c:pt idx="287">
                  <c:v>24.422067365904432</c:v>
                </c:pt>
                <c:pt idx="288">
                  <c:v>21.90102813002888</c:v>
                </c:pt>
                <c:pt idx="289">
                  <c:v>10.58314819093081</c:v>
                </c:pt>
                <c:pt idx="290">
                  <c:v>13.019824490966123</c:v>
                </c:pt>
                <c:pt idx="291">
                  <c:v>14.278246188977716</c:v>
                </c:pt>
                <c:pt idx="292">
                  <c:v>25.62604211498579</c:v>
                </c:pt>
                <c:pt idx="293">
                  <c:v>26.292465043745008</c:v>
                </c:pt>
                <c:pt idx="294">
                  <c:v>13.019824490966114</c:v>
                </c:pt>
                <c:pt idx="295">
                  <c:v>15.965619889154935</c:v>
                </c:pt>
                <c:pt idx="296">
                  <c:v>24.350625782020895</c:v>
                </c:pt>
                <c:pt idx="297">
                  <c:v>22.598984264780849</c:v>
                </c:pt>
                <c:pt idx="298">
                  <c:v>13.042480603651432</c:v>
                </c:pt>
                <c:pt idx="299">
                  <c:v>29.799379920080277</c:v>
                </c:pt>
                <c:pt idx="300">
                  <c:v>29.962399072017231</c:v>
                </c:pt>
                <c:pt idx="301">
                  <c:v>17.907022982212478</c:v>
                </c:pt>
                <c:pt idx="302">
                  <c:v>41.811306615638344</c:v>
                </c:pt>
                <c:pt idx="303">
                  <c:v>62.220626349302549</c:v>
                </c:pt>
                <c:pt idx="304">
                  <c:v>45.721473827141246</c:v>
                </c:pt>
                <c:pt idx="305">
                  <c:v>17.536109182379906</c:v>
                </c:pt>
                <c:pt idx="306">
                  <c:v>14.2264918618295</c:v>
                </c:pt>
                <c:pt idx="307">
                  <c:v>65.374142537638306</c:v>
                </c:pt>
                <c:pt idx="308">
                  <c:v>38.743979062031976</c:v>
                </c:pt>
                <c:pt idx="309">
                  <c:v>9.5339501826664943</c:v>
                </c:pt>
                <c:pt idx="310">
                  <c:v>15.119601875412114</c:v>
                </c:pt>
                <c:pt idx="311">
                  <c:v>13.435264887887442</c:v>
                </c:pt>
                <c:pt idx="312">
                  <c:v>10.909828041899575</c:v>
                </c:pt>
                <c:pt idx="313">
                  <c:v>15.973646386442962</c:v>
                </c:pt>
                <c:pt idx="314">
                  <c:v>41.750962165154476</c:v>
                </c:pt>
                <c:pt idx="315">
                  <c:v>33.879441167278252</c:v>
                </c:pt>
                <c:pt idx="316">
                  <c:v>29.251502944290735</c:v>
                </c:pt>
                <c:pt idx="317">
                  <c:v>20.376007698878372</c:v>
                </c:pt>
                <c:pt idx="318">
                  <c:v>44.889935988570244</c:v>
                </c:pt>
                <c:pt idx="319">
                  <c:v>24.774247310998103</c:v>
                </c:pt>
                <c:pt idx="320">
                  <c:v>10.555139123292852</c:v>
                </c:pt>
                <c:pt idx="321">
                  <c:v>16.245735868024656</c:v>
                </c:pt>
                <c:pt idx="322">
                  <c:v>30.378092231219473</c:v>
                </c:pt>
                <c:pt idx="323">
                  <c:v>27.626929357488258</c:v>
                </c:pt>
                <c:pt idx="324">
                  <c:v>13.216108084751683</c:v>
                </c:pt>
                <c:pt idx="325">
                  <c:v>24.133364330610338</c:v>
                </c:pt>
                <c:pt idx="326">
                  <c:v>16.043811467405138</c:v>
                </c:pt>
                <c:pt idx="327">
                  <c:v>30.139388637162249</c:v>
                </c:pt>
                <c:pt idx="328">
                  <c:v>15.731668962164008</c:v>
                </c:pt>
                <c:pt idx="329">
                  <c:v>61.335889863130561</c:v>
                </c:pt>
                <c:pt idx="330">
                  <c:v>39.066198997438093</c:v>
                </c:pt>
                <c:pt idx="331">
                  <c:v>58.690440171804447</c:v>
                </c:pt>
                <c:pt idx="332">
                  <c:v>20.904274622228723</c:v>
                </c:pt>
                <c:pt idx="333">
                  <c:v>46.75020292799303</c:v>
                </c:pt>
                <c:pt idx="334">
                  <c:v>13.413899874112278</c:v>
                </c:pt>
                <c:pt idx="335">
                  <c:v>38.439063172478676</c:v>
                </c:pt>
                <c:pt idx="336">
                  <c:v>12.409172256253857</c:v>
                </c:pt>
                <c:pt idx="337">
                  <c:v>15.355432828929514</c:v>
                </c:pt>
                <c:pt idx="338">
                  <c:v>27.069084660113617</c:v>
                </c:pt>
                <c:pt idx="339">
                  <c:v>21.46660813025612</c:v>
                </c:pt>
                <c:pt idx="340">
                  <c:v>30.398676663790763</c:v>
                </c:pt>
                <c:pt idx="341">
                  <c:v>13.109490587459987</c:v>
                </c:pt>
                <c:pt idx="342">
                  <c:v>44.730876139190677</c:v>
                </c:pt>
                <c:pt idx="343">
                  <c:v>34.034848859371387</c:v>
                </c:pt>
                <c:pt idx="344">
                  <c:v>42.735576611471735</c:v>
                </c:pt>
                <c:pt idx="345">
                  <c:v>16.444046619676911</c:v>
                </c:pt>
                <c:pt idx="346">
                  <c:v>13.046923216210722</c:v>
                </c:pt>
                <c:pt idx="347">
                  <c:v>43.725055828206834</c:v>
                </c:pt>
                <c:pt idx="348">
                  <c:v>36.688676729410197</c:v>
                </c:pt>
                <c:pt idx="349">
                  <c:v>20.82040043518283</c:v>
                </c:pt>
                <c:pt idx="350">
                  <c:v>59.265635604605805</c:v>
                </c:pt>
                <c:pt idx="351">
                  <c:v>20.581452799425218</c:v>
                </c:pt>
                <c:pt idx="352">
                  <c:v>42.6064720554402</c:v>
                </c:pt>
                <c:pt idx="353">
                  <c:v>37.128154703866571</c:v>
                </c:pt>
                <c:pt idx="354">
                  <c:v>28.38839637659925</c:v>
                </c:pt>
                <c:pt idx="355">
                  <c:v>34.004139407746031</c:v>
                </c:pt>
                <c:pt idx="356">
                  <c:v>15.074030809769823</c:v>
                </c:pt>
                <c:pt idx="357">
                  <c:v>16.206439528237755</c:v>
                </c:pt>
                <c:pt idx="358">
                  <c:v>28.55475790181023</c:v>
                </c:pt>
                <c:pt idx="359">
                  <c:v>39.596925494546362</c:v>
                </c:pt>
                <c:pt idx="360">
                  <c:v>49.965835851080151</c:v>
                </c:pt>
                <c:pt idx="361">
                  <c:v>23.093712225805</c:v>
                </c:pt>
                <c:pt idx="362">
                  <c:v>21.390664582371635</c:v>
                </c:pt>
                <c:pt idx="363">
                  <c:v>34.290648135361614</c:v>
                </c:pt>
                <c:pt idx="364">
                  <c:v>18.216438524824774</c:v>
                </c:pt>
                <c:pt idx="365">
                  <c:v>40.033432809444122</c:v>
                </c:pt>
                <c:pt idx="366">
                  <c:v>43.040813340457305</c:v>
                </c:pt>
                <c:pt idx="367">
                  <c:v>16.818753004457403</c:v>
                </c:pt>
                <c:pt idx="368">
                  <c:v>24.521779340898789</c:v>
                </c:pt>
                <c:pt idx="369">
                  <c:v>16.565427244407147</c:v>
                </c:pt>
                <c:pt idx="370">
                  <c:v>28.809900693688018</c:v>
                </c:pt>
                <c:pt idx="371">
                  <c:v>27.663344785456488</c:v>
                </c:pt>
                <c:pt idx="372">
                  <c:v>33.024673785230021</c:v>
                </c:pt>
                <c:pt idx="373">
                  <c:v>27.211088968503837</c:v>
                </c:pt>
                <c:pt idx="374">
                  <c:v>30.728705477387315</c:v>
                </c:pt>
                <c:pt idx="375">
                  <c:v>27.270658201293923</c:v>
                </c:pt>
                <c:pt idx="376">
                  <c:v>18.167412594378181</c:v>
                </c:pt>
                <c:pt idx="377">
                  <c:v>36.334825188756362</c:v>
                </c:pt>
                <c:pt idx="378">
                  <c:v>24.683821552345194</c:v>
                </c:pt>
                <c:pt idx="379">
                  <c:v>23.110069758115884</c:v>
                </c:pt>
                <c:pt idx="380">
                  <c:v>37.111532243447897</c:v>
                </c:pt>
                <c:pt idx="381">
                  <c:v>36.517313598696809</c:v>
                </c:pt>
                <c:pt idx="382">
                  <c:v>34.126962086453766</c:v>
                </c:pt>
                <c:pt idx="383">
                  <c:v>20.498051358795774</c:v>
                </c:pt>
                <c:pt idx="384">
                  <c:v>30.365202439023296</c:v>
                </c:pt>
                <c:pt idx="385">
                  <c:v>31.0943030361388</c:v>
                </c:pt>
                <c:pt idx="386">
                  <c:v>29.368047976073402</c:v>
                </c:pt>
                <c:pt idx="387">
                  <c:v>33.183758302299182</c:v>
                </c:pt>
                <c:pt idx="388">
                  <c:v>44.52379007089101</c:v>
                </c:pt>
                <c:pt idx="389">
                  <c:v>37.258065184455063</c:v>
                </c:pt>
                <c:pt idx="390">
                  <c:v>73.69072562303009</c:v>
                </c:pt>
                <c:pt idx="391">
                  <c:v>59.824191231599706</c:v>
                </c:pt>
                <c:pt idx="392">
                  <c:v>59.824191231599691</c:v>
                </c:pt>
                <c:pt idx="393">
                  <c:v>73.690725623030062</c:v>
                </c:pt>
                <c:pt idx="394">
                  <c:v>59.824191231599706</c:v>
                </c:pt>
                <c:pt idx="395" formatCode="General">
                  <c:v>59.824191231599691</c:v>
                </c:pt>
                <c:pt idx="396" formatCode="General">
                  <c:v>25.239653580159079</c:v>
                </c:pt>
                <c:pt idx="397" formatCode="General">
                  <c:v>75.744018936878774</c:v>
                </c:pt>
                <c:pt idx="398" formatCode="General">
                  <c:v>78.043962555472817</c:v>
                </c:pt>
                <c:pt idx="399" formatCode="General">
                  <c:v>90.736318948654286</c:v>
                </c:pt>
                <c:pt idx="400" formatCode="General">
                  <c:v>79.22941564566429</c:v>
                </c:pt>
              </c:numCache>
            </c:numRef>
          </c:yVal>
          <c:bubbleSize>
            <c:numRef>
              <c:f>'PV &amp; Wind PPAs vs Gas'!$H$28:$H$1047</c:f>
              <c:numCache>
                <c:formatCode>0.0</c:formatCode>
                <c:ptCount val="1020"/>
                <c:pt idx="0">
                  <c:v>50.4</c:v>
                </c:pt>
                <c:pt idx="1">
                  <c:v>98.9</c:v>
                </c:pt>
                <c:pt idx="2">
                  <c:v>99</c:v>
                </c:pt>
                <c:pt idx="3">
                  <c:v>150</c:v>
                </c:pt>
                <c:pt idx="4">
                  <c:v>51</c:v>
                </c:pt>
                <c:pt idx="5">
                  <c:v>49.5</c:v>
                </c:pt>
                <c:pt idx="6">
                  <c:v>49.5</c:v>
                </c:pt>
                <c:pt idx="7">
                  <c:v>8</c:v>
                </c:pt>
                <c:pt idx="8">
                  <c:v>24.75</c:v>
                </c:pt>
                <c:pt idx="9">
                  <c:v>63</c:v>
                </c:pt>
                <c:pt idx="10">
                  <c:v>30</c:v>
                </c:pt>
                <c:pt idx="11">
                  <c:v>12</c:v>
                </c:pt>
                <c:pt idx="12">
                  <c:v>49.5</c:v>
                </c:pt>
                <c:pt idx="13">
                  <c:v>96.6</c:v>
                </c:pt>
                <c:pt idx="14">
                  <c:v>124.5</c:v>
                </c:pt>
                <c:pt idx="15">
                  <c:v>70</c:v>
                </c:pt>
                <c:pt idx="16">
                  <c:v>22.5</c:v>
                </c:pt>
                <c:pt idx="17">
                  <c:v>102.3</c:v>
                </c:pt>
                <c:pt idx="18">
                  <c:v>205.5</c:v>
                </c:pt>
                <c:pt idx="19">
                  <c:v>70</c:v>
                </c:pt>
                <c:pt idx="20">
                  <c:v>51</c:v>
                </c:pt>
                <c:pt idx="21">
                  <c:v>21</c:v>
                </c:pt>
                <c:pt idx="22">
                  <c:v>21</c:v>
                </c:pt>
                <c:pt idx="23">
                  <c:v>22.5</c:v>
                </c:pt>
                <c:pt idx="24">
                  <c:v>69</c:v>
                </c:pt>
                <c:pt idx="25">
                  <c:v>100</c:v>
                </c:pt>
                <c:pt idx="26">
                  <c:v>18.899999999999999</c:v>
                </c:pt>
                <c:pt idx="27">
                  <c:v>16.8</c:v>
                </c:pt>
                <c:pt idx="28">
                  <c:v>90</c:v>
                </c:pt>
                <c:pt idx="29">
                  <c:v>200.2</c:v>
                </c:pt>
                <c:pt idx="30">
                  <c:v>36</c:v>
                </c:pt>
                <c:pt idx="31">
                  <c:v>151.80000000000001</c:v>
                </c:pt>
                <c:pt idx="32">
                  <c:v>129.6</c:v>
                </c:pt>
                <c:pt idx="33">
                  <c:v>150</c:v>
                </c:pt>
                <c:pt idx="34">
                  <c:v>99</c:v>
                </c:pt>
                <c:pt idx="35">
                  <c:v>5</c:v>
                </c:pt>
                <c:pt idx="36">
                  <c:v>60</c:v>
                </c:pt>
                <c:pt idx="37">
                  <c:v>50</c:v>
                </c:pt>
                <c:pt idx="38">
                  <c:v>209.4</c:v>
                </c:pt>
                <c:pt idx="39">
                  <c:v>150</c:v>
                </c:pt>
                <c:pt idx="40">
                  <c:v>150</c:v>
                </c:pt>
                <c:pt idx="41">
                  <c:v>150</c:v>
                </c:pt>
                <c:pt idx="42">
                  <c:v>150</c:v>
                </c:pt>
                <c:pt idx="43">
                  <c:v>102</c:v>
                </c:pt>
                <c:pt idx="44">
                  <c:v>168</c:v>
                </c:pt>
                <c:pt idx="45">
                  <c:v>50</c:v>
                </c:pt>
                <c:pt idx="46">
                  <c:v>10.25</c:v>
                </c:pt>
                <c:pt idx="47">
                  <c:v>120</c:v>
                </c:pt>
                <c:pt idx="48">
                  <c:v>70</c:v>
                </c:pt>
                <c:pt idx="49">
                  <c:v>151.80000000000001</c:v>
                </c:pt>
                <c:pt idx="50">
                  <c:v>81</c:v>
                </c:pt>
                <c:pt idx="51">
                  <c:v>198</c:v>
                </c:pt>
                <c:pt idx="52">
                  <c:v>65.099999999999994</c:v>
                </c:pt>
                <c:pt idx="53">
                  <c:v>250.2</c:v>
                </c:pt>
                <c:pt idx="54">
                  <c:v>40.5</c:v>
                </c:pt>
                <c:pt idx="55">
                  <c:v>102.4</c:v>
                </c:pt>
                <c:pt idx="56">
                  <c:v>50.4</c:v>
                </c:pt>
                <c:pt idx="57">
                  <c:v>51</c:v>
                </c:pt>
                <c:pt idx="58">
                  <c:v>143.5</c:v>
                </c:pt>
                <c:pt idx="59">
                  <c:v>32.5</c:v>
                </c:pt>
                <c:pt idx="60">
                  <c:v>20</c:v>
                </c:pt>
                <c:pt idx="61">
                  <c:v>250.8</c:v>
                </c:pt>
                <c:pt idx="62">
                  <c:v>36</c:v>
                </c:pt>
                <c:pt idx="63">
                  <c:v>102</c:v>
                </c:pt>
                <c:pt idx="64">
                  <c:v>100</c:v>
                </c:pt>
                <c:pt idx="65">
                  <c:v>36.799999999999997</c:v>
                </c:pt>
                <c:pt idx="66">
                  <c:v>90</c:v>
                </c:pt>
                <c:pt idx="67">
                  <c:v>30</c:v>
                </c:pt>
                <c:pt idx="68">
                  <c:v>150</c:v>
                </c:pt>
                <c:pt idx="69">
                  <c:v>168</c:v>
                </c:pt>
                <c:pt idx="70">
                  <c:v>150</c:v>
                </c:pt>
                <c:pt idx="71">
                  <c:v>132</c:v>
                </c:pt>
                <c:pt idx="72">
                  <c:v>81.599999999999994</c:v>
                </c:pt>
                <c:pt idx="73">
                  <c:v>114</c:v>
                </c:pt>
                <c:pt idx="74">
                  <c:v>78.2</c:v>
                </c:pt>
                <c:pt idx="75">
                  <c:v>42.5</c:v>
                </c:pt>
                <c:pt idx="76">
                  <c:v>99.2</c:v>
                </c:pt>
                <c:pt idx="77">
                  <c:v>99.2</c:v>
                </c:pt>
                <c:pt idx="78">
                  <c:v>102.5</c:v>
                </c:pt>
                <c:pt idx="79">
                  <c:v>110.4</c:v>
                </c:pt>
                <c:pt idx="80">
                  <c:v>199.8</c:v>
                </c:pt>
                <c:pt idx="81">
                  <c:v>49</c:v>
                </c:pt>
                <c:pt idx="82">
                  <c:v>79.2</c:v>
                </c:pt>
                <c:pt idx="83">
                  <c:v>55.2</c:v>
                </c:pt>
                <c:pt idx="84">
                  <c:v>148.80000000000001</c:v>
                </c:pt>
                <c:pt idx="85">
                  <c:v>80</c:v>
                </c:pt>
                <c:pt idx="86">
                  <c:v>49.8</c:v>
                </c:pt>
                <c:pt idx="87">
                  <c:v>31.68</c:v>
                </c:pt>
                <c:pt idx="88">
                  <c:v>161</c:v>
                </c:pt>
                <c:pt idx="89">
                  <c:v>99</c:v>
                </c:pt>
                <c:pt idx="90">
                  <c:v>201</c:v>
                </c:pt>
                <c:pt idx="91">
                  <c:v>167.89999999999998</c:v>
                </c:pt>
                <c:pt idx="92">
                  <c:v>78.2</c:v>
                </c:pt>
                <c:pt idx="93">
                  <c:v>50</c:v>
                </c:pt>
                <c:pt idx="94">
                  <c:v>78.2</c:v>
                </c:pt>
                <c:pt idx="95">
                  <c:v>38.46</c:v>
                </c:pt>
                <c:pt idx="96">
                  <c:v>27.3</c:v>
                </c:pt>
                <c:pt idx="97">
                  <c:v>28.5</c:v>
                </c:pt>
                <c:pt idx="98">
                  <c:v>48</c:v>
                </c:pt>
                <c:pt idx="99">
                  <c:v>34.200000000000003</c:v>
                </c:pt>
                <c:pt idx="100">
                  <c:v>257.60000000000002</c:v>
                </c:pt>
                <c:pt idx="101">
                  <c:v>100</c:v>
                </c:pt>
                <c:pt idx="102">
                  <c:v>155.1</c:v>
                </c:pt>
                <c:pt idx="103">
                  <c:v>100.8</c:v>
                </c:pt>
                <c:pt idx="104">
                  <c:v>165.6</c:v>
                </c:pt>
                <c:pt idx="105">
                  <c:v>131.1</c:v>
                </c:pt>
                <c:pt idx="106">
                  <c:v>214.4</c:v>
                </c:pt>
                <c:pt idx="107">
                  <c:v>150.36000000000001</c:v>
                </c:pt>
                <c:pt idx="108">
                  <c:v>108</c:v>
                </c:pt>
                <c:pt idx="109">
                  <c:v>115</c:v>
                </c:pt>
                <c:pt idx="110">
                  <c:v>202</c:v>
                </c:pt>
                <c:pt idx="111">
                  <c:v>40</c:v>
                </c:pt>
                <c:pt idx="112">
                  <c:v>200</c:v>
                </c:pt>
                <c:pt idx="113">
                  <c:v>104.4</c:v>
                </c:pt>
                <c:pt idx="114">
                  <c:v>20</c:v>
                </c:pt>
                <c:pt idx="115">
                  <c:v>199.92</c:v>
                </c:pt>
                <c:pt idx="116">
                  <c:v>162</c:v>
                </c:pt>
                <c:pt idx="117">
                  <c:v>102.5</c:v>
                </c:pt>
                <c:pt idx="118">
                  <c:v>120</c:v>
                </c:pt>
                <c:pt idx="119">
                  <c:v>42</c:v>
                </c:pt>
                <c:pt idx="120">
                  <c:v>200</c:v>
                </c:pt>
                <c:pt idx="121">
                  <c:v>50</c:v>
                </c:pt>
                <c:pt idx="122">
                  <c:v>37.5</c:v>
                </c:pt>
                <c:pt idx="123">
                  <c:v>100.8</c:v>
                </c:pt>
                <c:pt idx="124">
                  <c:v>104</c:v>
                </c:pt>
                <c:pt idx="125">
                  <c:v>92.34</c:v>
                </c:pt>
                <c:pt idx="126">
                  <c:v>201.6</c:v>
                </c:pt>
                <c:pt idx="127">
                  <c:v>100.65</c:v>
                </c:pt>
                <c:pt idx="128">
                  <c:v>48</c:v>
                </c:pt>
                <c:pt idx="129">
                  <c:v>98.9</c:v>
                </c:pt>
                <c:pt idx="130">
                  <c:v>100.8</c:v>
                </c:pt>
                <c:pt idx="131">
                  <c:v>59.8</c:v>
                </c:pt>
                <c:pt idx="132">
                  <c:v>39.9</c:v>
                </c:pt>
                <c:pt idx="133">
                  <c:v>49.5</c:v>
                </c:pt>
                <c:pt idx="134">
                  <c:v>20.65</c:v>
                </c:pt>
                <c:pt idx="135">
                  <c:v>75</c:v>
                </c:pt>
                <c:pt idx="136">
                  <c:v>79.599999999999994</c:v>
                </c:pt>
                <c:pt idx="137">
                  <c:v>201.25</c:v>
                </c:pt>
                <c:pt idx="138">
                  <c:v>49.2</c:v>
                </c:pt>
                <c:pt idx="139">
                  <c:v>110.4</c:v>
                </c:pt>
                <c:pt idx="140">
                  <c:v>30.4</c:v>
                </c:pt>
                <c:pt idx="141">
                  <c:v>78.400000000000006</c:v>
                </c:pt>
                <c:pt idx="142">
                  <c:v>14.4</c:v>
                </c:pt>
                <c:pt idx="143">
                  <c:v>310.39999999999998</c:v>
                </c:pt>
                <c:pt idx="144">
                  <c:v>21</c:v>
                </c:pt>
                <c:pt idx="145">
                  <c:v>30.400000000000002</c:v>
                </c:pt>
                <c:pt idx="146">
                  <c:v>50</c:v>
                </c:pt>
                <c:pt idx="147">
                  <c:v>91</c:v>
                </c:pt>
                <c:pt idx="148">
                  <c:v>51.2</c:v>
                </c:pt>
                <c:pt idx="149">
                  <c:v>202</c:v>
                </c:pt>
                <c:pt idx="150">
                  <c:v>48</c:v>
                </c:pt>
                <c:pt idx="151">
                  <c:v>54</c:v>
                </c:pt>
                <c:pt idx="152">
                  <c:v>69</c:v>
                </c:pt>
                <c:pt idx="153">
                  <c:v>100.3</c:v>
                </c:pt>
                <c:pt idx="154">
                  <c:v>50</c:v>
                </c:pt>
                <c:pt idx="155">
                  <c:v>9.1</c:v>
                </c:pt>
                <c:pt idx="156">
                  <c:v>15</c:v>
                </c:pt>
                <c:pt idx="157">
                  <c:v>74.8</c:v>
                </c:pt>
                <c:pt idx="158">
                  <c:v>200.6</c:v>
                </c:pt>
                <c:pt idx="159">
                  <c:v>74.8</c:v>
                </c:pt>
                <c:pt idx="160">
                  <c:v>62.4</c:v>
                </c:pt>
                <c:pt idx="161">
                  <c:v>39</c:v>
                </c:pt>
                <c:pt idx="162">
                  <c:v>200</c:v>
                </c:pt>
                <c:pt idx="163">
                  <c:v>200</c:v>
                </c:pt>
                <c:pt idx="164">
                  <c:v>200</c:v>
                </c:pt>
                <c:pt idx="165">
                  <c:v>199</c:v>
                </c:pt>
                <c:pt idx="166">
                  <c:v>250</c:v>
                </c:pt>
                <c:pt idx="167">
                  <c:v>102.4</c:v>
                </c:pt>
                <c:pt idx="168">
                  <c:v>80</c:v>
                </c:pt>
                <c:pt idx="169">
                  <c:v>50.4</c:v>
                </c:pt>
                <c:pt idx="170">
                  <c:v>200</c:v>
                </c:pt>
                <c:pt idx="171">
                  <c:v>80</c:v>
                </c:pt>
                <c:pt idx="172">
                  <c:v>100</c:v>
                </c:pt>
                <c:pt idx="173">
                  <c:v>249.9</c:v>
                </c:pt>
                <c:pt idx="174">
                  <c:v>150</c:v>
                </c:pt>
                <c:pt idx="175">
                  <c:v>205.7</c:v>
                </c:pt>
                <c:pt idx="176">
                  <c:v>20</c:v>
                </c:pt>
                <c:pt idx="177">
                  <c:v>147.6</c:v>
                </c:pt>
                <c:pt idx="178">
                  <c:v>184.8</c:v>
                </c:pt>
                <c:pt idx="179">
                  <c:v>60</c:v>
                </c:pt>
                <c:pt idx="180">
                  <c:v>200</c:v>
                </c:pt>
                <c:pt idx="181">
                  <c:v>198.9</c:v>
                </c:pt>
                <c:pt idx="182">
                  <c:v>199.8</c:v>
                </c:pt>
                <c:pt idx="183">
                  <c:v>200</c:v>
                </c:pt>
                <c:pt idx="184">
                  <c:v>400</c:v>
                </c:pt>
                <c:pt idx="185">
                  <c:v>19.8</c:v>
                </c:pt>
                <c:pt idx="186">
                  <c:v>249.2</c:v>
                </c:pt>
                <c:pt idx="187">
                  <c:v>172</c:v>
                </c:pt>
                <c:pt idx="188">
                  <c:v>34.200000000000003</c:v>
                </c:pt>
                <c:pt idx="189">
                  <c:v>201.6</c:v>
                </c:pt>
                <c:pt idx="190">
                  <c:v>51</c:v>
                </c:pt>
                <c:pt idx="191">
                  <c:v>98</c:v>
                </c:pt>
                <c:pt idx="192">
                  <c:v>149.6</c:v>
                </c:pt>
                <c:pt idx="193">
                  <c:v>100.3</c:v>
                </c:pt>
                <c:pt idx="194">
                  <c:v>78.2</c:v>
                </c:pt>
                <c:pt idx="195">
                  <c:v>99</c:v>
                </c:pt>
                <c:pt idx="196">
                  <c:v>299.7</c:v>
                </c:pt>
                <c:pt idx="197">
                  <c:v>150</c:v>
                </c:pt>
                <c:pt idx="198">
                  <c:v>175</c:v>
                </c:pt>
                <c:pt idx="199">
                  <c:v>100</c:v>
                </c:pt>
                <c:pt idx="200">
                  <c:v>115.99999999999999</c:v>
                </c:pt>
                <c:pt idx="201">
                  <c:v>30</c:v>
                </c:pt>
                <c:pt idx="202">
                  <c:v>42.95</c:v>
                </c:pt>
                <c:pt idx="203">
                  <c:v>140</c:v>
                </c:pt>
                <c:pt idx="204">
                  <c:v>100</c:v>
                </c:pt>
                <c:pt idx="205">
                  <c:v>200</c:v>
                </c:pt>
                <c:pt idx="206">
                  <c:v>150</c:v>
                </c:pt>
                <c:pt idx="207">
                  <c:v>150</c:v>
                </c:pt>
                <c:pt idx="208">
                  <c:v>100</c:v>
                </c:pt>
                <c:pt idx="209">
                  <c:v>73.5</c:v>
                </c:pt>
                <c:pt idx="210">
                  <c:v>50</c:v>
                </c:pt>
                <c:pt idx="211">
                  <c:v>78</c:v>
                </c:pt>
                <c:pt idx="212">
                  <c:v>300</c:v>
                </c:pt>
                <c:pt idx="213">
                  <c:v>208.27</c:v>
                </c:pt>
                <c:pt idx="214">
                  <c:v>20</c:v>
                </c:pt>
                <c:pt idx="215">
                  <c:v>149</c:v>
                </c:pt>
                <c:pt idx="216">
                  <c:v>20</c:v>
                </c:pt>
                <c:pt idx="217">
                  <c:v>200.91</c:v>
                </c:pt>
                <c:pt idx="218">
                  <c:v>50.4</c:v>
                </c:pt>
                <c:pt idx="219">
                  <c:v>36</c:v>
                </c:pt>
                <c:pt idx="220">
                  <c:v>208</c:v>
                </c:pt>
                <c:pt idx="221">
                  <c:v>80</c:v>
                </c:pt>
                <c:pt idx="222">
                  <c:v>324</c:v>
                </c:pt>
                <c:pt idx="223">
                  <c:v>25</c:v>
                </c:pt>
                <c:pt idx="224">
                  <c:v>100.05</c:v>
                </c:pt>
                <c:pt idx="225">
                  <c:v>98</c:v>
                </c:pt>
                <c:pt idx="226">
                  <c:v>200</c:v>
                </c:pt>
                <c:pt idx="227">
                  <c:v>30</c:v>
                </c:pt>
                <c:pt idx="228">
                  <c:v>198</c:v>
                </c:pt>
                <c:pt idx="229">
                  <c:v>149.03</c:v>
                </c:pt>
                <c:pt idx="230">
                  <c:v>64.8</c:v>
                </c:pt>
                <c:pt idx="231">
                  <c:v>100.8</c:v>
                </c:pt>
                <c:pt idx="232">
                  <c:v>131.1</c:v>
                </c:pt>
                <c:pt idx="233">
                  <c:v>199.8</c:v>
                </c:pt>
                <c:pt idx="234">
                  <c:v>99.1</c:v>
                </c:pt>
                <c:pt idx="235">
                  <c:v>149.5</c:v>
                </c:pt>
                <c:pt idx="236">
                  <c:v>106</c:v>
                </c:pt>
                <c:pt idx="237">
                  <c:v>29.9</c:v>
                </c:pt>
                <c:pt idx="238">
                  <c:v>206.55</c:v>
                </c:pt>
                <c:pt idx="239">
                  <c:v>200</c:v>
                </c:pt>
                <c:pt idx="240">
                  <c:v>200</c:v>
                </c:pt>
                <c:pt idx="241">
                  <c:v>75</c:v>
                </c:pt>
                <c:pt idx="242">
                  <c:v>25</c:v>
                </c:pt>
                <c:pt idx="243">
                  <c:v>7</c:v>
                </c:pt>
                <c:pt idx="244">
                  <c:v>99.25</c:v>
                </c:pt>
                <c:pt idx="245">
                  <c:v>149.72999999999999</c:v>
                </c:pt>
                <c:pt idx="246">
                  <c:v>7.2</c:v>
                </c:pt>
                <c:pt idx="247">
                  <c:v>119.7</c:v>
                </c:pt>
                <c:pt idx="248">
                  <c:v>140</c:v>
                </c:pt>
                <c:pt idx="249">
                  <c:v>46</c:v>
                </c:pt>
                <c:pt idx="250">
                  <c:v>199.2</c:v>
                </c:pt>
                <c:pt idx="251">
                  <c:v>75.400000000000006</c:v>
                </c:pt>
                <c:pt idx="252">
                  <c:v>216.44</c:v>
                </c:pt>
                <c:pt idx="253">
                  <c:v>199.52</c:v>
                </c:pt>
                <c:pt idx="254">
                  <c:v>49.5</c:v>
                </c:pt>
                <c:pt idx="255">
                  <c:v>298.2</c:v>
                </c:pt>
                <c:pt idx="256">
                  <c:v>79.75</c:v>
                </c:pt>
                <c:pt idx="257">
                  <c:v>40.590000000000003</c:v>
                </c:pt>
                <c:pt idx="258">
                  <c:v>43.2</c:v>
                </c:pt>
                <c:pt idx="259">
                  <c:v>27</c:v>
                </c:pt>
                <c:pt idx="260">
                  <c:v>200</c:v>
                </c:pt>
                <c:pt idx="261">
                  <c:v>66</c:v>
                </c:pt>
                <c:pt idx="262">
                  <c:v>100</c:v>
                </c:pt>
                <c:pt idx="263">
                  <c:v>100.05</c:v>
                </c:pt>
                <c:pt idx="264">
                  <c:v>128.69999999999999</c:v>
                </c:pt>
                <c:pt idx="265">
                  <c:v>200.8</c:v>
                </c:pt>
                <c:pt idx="266">
                  <c:v>231.05</c:v>
                </c:pt>
                <c:pt idx="267">
                  <c:v>216.2</c:v>
                </c:pt>
                <c:pt idx="268">
                  <c:v>106.7</c:v>
                </c:pt>
                <c:pt idx="269">
                  <c:v>15</c:v>
                </c:pt>
                <c:pt idx="270">
                  <c:v>2.38</c:v>
                </c:pt>
                <c:pt idx="271">
                  <c:v>100</c:v>
                </c:pt>
                <c:pt idx="272">
                  <c:v>15.59</c:v>
                </c:pt>
                <c:pt idx="273">
                  <c:v>160</c:v>
                </c:pt>
                <c:pt idx="274">
                  <c:v>75</c:v>
                </c:pt>
                <c:pt idx="275">
                  <c:v>132</c:v>
                </c:pt>
                <c:pt idx="276">
                  <c:v>16.100000000000001</c:v>
                </c:pt>
                <c:pt idx="277">
                  <c:v>100</c:v>
                </c:pt>
                <c:pt idx="278">
                  <c:v>200</c:v>
                </c:pt>
                <c:pt idx="279">
                  <c:v>48.8</c:v>
                </c:pt>
                <c:pt idx="280">
                  <c:v>102.5</c:v>
                </c:pt>
                <c:pt idx="281">
                  <c:v>242</c:v>
                </c:pt>
                <c:pt idx="282">
                  <c:v>100</c:v>
                </c:pt>
                <c:pt idx="283">
                  <c:v>30</c:v>
                </c:pt>
                <c:pt idx="284">
                  <c:v>98</c:v>
                </c:pt>
                <c:pt idx="285">
                  <c:v>29.875</c:v>
                </c:pt>
                <c:pt idx="286">
                  <c:v>243.8</c:v>
                </c:pt>
                <c:pt idx="287">
                  <c:v>103.5</c:v>
                </c:pt>
                <c:pt idx="288">
                  <c:v>211.66</c:v>
                </c:pt>
                <c:pt idx="289">
                  <c:v>100</c:v>
                </c:pt>
                <c:pt idx="290">
                  <c:v>83</c:v>
                </c:pt>
                <c:pt idx="291">
                  <c:v>200</c:v>
                </c:pt>
                <c:pt idx="292">
                  <c:v>165</c:v>
                </c:pt>
                <c:pt idx="293">
                  <c:v>50</c:v>
                </c:pt>
                <c:pt idx="294">
                  <c:v>97</c:v>
                </c:pt>
                <c:pt idx="295">
                  <c:v>226.56</c:v>
                </c:pt>
                <c:pt idx="296">
                  <c:v>216.6</c:v>
                </c:pt>
                <c:pt idx="297">
                  <c:v>79.900000000000006</c:v>
                </c:pt>
                <c:pt idx="298">
                  <c:v>301.02</c:v>
                </c:pt>
                <c:pt idx="299">
                  <c:v>45.36</c:v>
                </c:pt>
                <c:pt idx="300">
                  <c:v>80.64</c:v>
                </c:pt>
                <c:pt idx="301">
                  <c:v>250.4</c:v>
                </c:pt>
                <c:pt idx="302">
                  <c:v>97.2</c:v>
                </c:pt>
                <c:pt idx="303">
                  <c:v>101.2</c:v>
                </c:pt>
                <c:pt idx="304">
                  <c:v>21.6</c:v>
                </c:pt>
                <c:pt idx="305">
                  <c:v>106</c:v>
                </c:pt>
                <c:pt idx="306">
                  <c:v>199.4</c:v>
                </c:pt>
                <c:pt idx="307">
                  <c:v>105.8</c:v>
                </c:pt>
                <c:pt idx="308">
                  <c:v>95.25</c:v>
                </c:pt>
                <c:pt idx="309">
                  <c:v>299.36</c:v>
                </c:pt>
                <c:pt idx="310">
                  <c:v>153.6</c:v>
                </c:pt>
                <c:pt idx="311">
                  <c:v>161</c:v>
                </c:pt>
                <c:pt idx="312">
                  <c:v>250</c:v>
                </c:pt>
                <c:pt idx="313">
                  <c:v>171</c:v>
                </c:pt>
                <c:pt idx="314">
                  <c:v>21.6</c:v>
                </c:pt>
                <c:pt idx="315">
                  <c:v>46.5</c:v>
                </c:pt>
                <c:pt idx="316">
                  <c:v>398.6</c:v>
                </c:pt>
                <c:pt idx="317">
                  <c:v>236.5</c:v>
                </c:pt>
                <c:pt idx="318">
                  <c:v>136.80000000000001</c:v>
                </c:pt>
                <c:pt idx="319">
                  <c:v>102</c:v>
                </c:pt>
                <c:pt idx="320">
                  <c:v>104</c:v>
                </c:pt>
                <c:pt idx="321">
                  <c:v>134.08000000000001</c:v>
                </c:pt>
                <c:pt idx="322">
                  <c:v>199.54</c:v>
                </c:pt>
                <c:pt idx="323">
                  <c:v>144</c:v>
                </c:pt>
                <c:pt idx="324">
                  <c:v>160</c:v>
                </c:pt>
                <c:pt idx="325">
                  <c:v>96.7</c:v>
                </c:pt>
                <c:pt idx="326">
                  <c:v>141.19999999999999</c:v>
                </c:pt>
                <c:pt idx="327">
                  <c:v>104</c:v>
                </c:pt>
                <c:pt idx="328">
                  <c:v>200</c:v>
                </c:pt>
                <c:pt idx="329">
                  <c:v>121.8</c:v>
                </c:pt>
                <c:pt idx="330">
                  <c:v>72.599999999999994</c:v>
                </c:pt>
                <c:pt idx="331">
                  <c:v>121.8</c:v>
                </c:pt>
                <c:pt idx="332">
                  <c:v>110</c:v>
                </c:pt>
                <c:pt idx="333">
                  <c:v>76.8</c:v>
                </c:pt>
                <c:pt idx="334">
                  <c:v>128</c:v>
                </c:pt>
                <c:pt idx="335">
                  <c:v>350</c:v>
                </c:pt>
                <c:pt idx="336">
                  <c:v>90</c:v>
                </c:pt>
                <c:pt idx="337">
                  <c:v>110.00000000000001</c:v>
                </c:pt>
                <c:pt idx="338">
                  <c:v>302.39999999999998</c:v>
                </c:pt>
                <c:pt idx="339">
                  <c:v>100</c:v>
                </c:pt>
                <c:pt idx="340">
                  <c:v>76.5</c:v>
                </c:pt>
                <c:pt idx="341">
                  <c:v>200</c:v>
                </c:pt>
                <c:pt idx="342">
                  <c:v>14.4</c:v>
                </c:pt>
                <c:pt idx="343">
                  <c:v>56.2</c:v>
                </c:pt>
                <c:pt idx="344">
                  <c:v>50.1</c:v>
                </c:pt>
                <c:pt idx="345">
                  <c:v>172.54842630833929</c:v>
                </c:pt>
                <c:pt idx="346">
                  <c:v>26.321573691660728</c:v>
                </c:pt>
                <c:pt idx="347">
                  <c:v>201.3</c:v>
                </c:pt>
                <c:pt idx="348">
                  <c:v>331</c:v>
                </c:pt>
                <c:pt idx="349">
                  <c:v>199.39999999999972</c:v>
                </c:pt>
                <c:pt idx="350">
                  <c:v>77.7</c:v>
                </c:pt>
                <c:pt idx="351">
                  <c:v>53.6</c:v>
                </c:pt>
                <c:pt idx="352">
                  <c:v>100</c:v>
                </c:pt>
                <c:pt idx="353">
                  <c:v>225</c:v>
                </c:pt>
                <c:pt idx="354">
                  <c:v>234.56</c:v>
                </c:pt>
                <c:pt idx="355">
                  <c:v>29.5</c:v>
                </c:pt>
                <c:pt idx="356">
                  <c:v>250.7</c:v>
                </c:pt>
                <c:pt idx="357">
                  <c:v>300.60000000000002</c:v>
                </c:pt>
                <c:pt idx="358">
                  <c:v>105.5</c:v>
                </c:pt>
                <c:pt idx="359">
                  <c:v>33.799999999999997</c:v>
                </c:pt>
                <c:pt idx="360">
                  <c:v>54.4</c:v>
                </c:pt>
                <c:pt idx="361">
                  <c:v>80</c:v>
                </c:pt>
                <c:pt idx="362">
                  <c:v>350</c:v>
                </c:pt>
                <c:pt idx="363">
                  <c:v>201.6</c:v>
                </c:pt>
                <c:pt idx="364">
                  <c:v>75</c:v>
                </c:pt>
                <c:pt idx="365">
                  <c:v>29.9</c:v>
                </c:pt>
                <c:pt idx="366">
                  <c:v>50</c:v>
                </c:pt>
                <c:pt idx="367">
                  <c:v>145</c:v>
                </c:pt>
                <c:pt idx="368">
                  <c:v>180</c:v>
                </c:pt>
                <c:pt idx="369">
                  <c:v>197.4</c:v>
                </c:pt>
                <c:pt idx="370">
                  <c:v>239</c:v>
                </c:pt>
                <c:pt idx="371">
                  <c:v>102.2</c:v>
                </c:pt>
                <c:pt idx="372">
                  <c:v>162.96</c:v>
                </c:pt>
                <c:pt idx="373">
                  <c:v>70</c:v>
                </c:pt>
                <c:pt idx="374">
                  <c:v>100</c:v>
                </c:pt>
                <c:pt idx="375">
                  <c:v>350</c:v>
                </c:pt>
                <c:pt idx="376">
                  <c:v>200</c:v>
                </c:pt>
                <c:pt idx="377">
                  <c:v>105.66</c:v>
                </c:pt>
                <c:pt idx="378">
                  <c:v>200</c:v>
                </c:pt>
                <c:pt idx="379">
                  <c:v>329.8</c:v>
                </c:pt>
                <c:pt idx="380">
                  <c:v>151.99799999999999</c:v>
                </c:pt>
                <c:pt idx="381">
                  <c:v>643.44000000000005</c:v>
                </c:pt>
                <c:pt idx="382" formatCode="General">
                  <c:v>309.42</c:v>
                </c:pt>
                <c:pt idx="383" formatCode="General">
                  <c:v>200.22</c:v>
                </c:pt>
                <c:pt idx="384" formatCode="General">
                  <c:v>102.84</c:v>
                </c:pt>
                <c:pt idx="385" formatCode="General">
                  <c:v>216</c:v>
                </c:pt>
                <c:pt idx="386" formatCode="General">
                  <c:v>99.3</c:v>
                </c:pt>
                <c:pt idx="387" formatCode="General">
                  <c:v>38.700000000000003</c:v>
                </c:pt>
                <c:pt idx="388" formatCode="General">
                  <c:v>30</c:v>
                </c:pt>
                <c:pt idx="389" formatCode="General">
                  <c:v>28</c:v>
                </c:pt>
                <c:pt idx="390" formatCode="General">
                  <c:v>103.5</c:v>
                </c:pt>
                <c:pt idx="391" formatCode="General">
                  <c:v>108</c:v>
                </c:pt>
                <c:pt idx="392" formatCode="General">
                  <c:v>87.63</c:v>
                </c:pt>
                <c:pt idx="393" formatCode="General">
                  <c:v>80.430000000000007</c:v>
                </c:pt>
                <c:pt idx="394" formatCode="General">
                  <c:v>69.5</c:v>
                </c:pt>
                <c:pt idx="395" formatCode="General">
                  <c:v>99.79</c:v>
                </c:pt>
                <c:pt idx="396" formatCode="General">
                  <c:v>80</c:v>
                </c:pt>
                <c:pt idx="397" formatCode="General">
                  <c:v>340</c:v>
                </c:pt>
                <c:pt idx="398" formatCode="General">
                  <c:v>117</c:v>
                </c:pt>
                <c:pt idx="399" formatCode="General">
                  <c:v>126</c:v>
                </c:pt>
                <c:pt idx="400" formatCode="General">
                  <c:v>252</c:v>
                </c:pt>
              </c:numCache>
            </c:numRef>
          </c:bubbleSize>
          <c:bubble3D val="0"/>
          <c:extLst>
            <c:ext xmlns:c16="http://schemas.microsoft.com/office/drawing/2014/chart" uri="{C3380CC4-5D6E-409C-BE32-E72D297353CC}">
              <c16:uniqueId val="{00000001-481E-4903-8542-CCD998D76B56}"/>
            </c:ext>
          </c:extLst>
        </c:ser>
        <c:dLbls>
          <c:showLegendKey val="0"/>
          <c:showVal val="0"/>
          <c:showCatName val="0"/>
          <c:showSerName val="0"/>
          <c:showPercent val="0"/>
          <c:showBubbleSize val="0"/>
        </c:dLbls>
        <c:bubbleScale val="50"/>
        <c:showNegBubbles val="0"/>
        <c:axId val="364571264"/>
        <c:axId val="462385920"/>
      </c:bubbleChart>
      <c:valAx>
        <c:axId val="364571264"/>
        <c:scaling>
          <c:orientation val="minMax"/>
          <c:max val="46112"/>
          <c:min val="39814"/>
        </c:scaling>
        <c:delete val="0"/>
        <c:axPos val="b"/>
        <c:title>
          <c:tx>
            <c:rich>
              <a:bodyPr/>
              <a:lstStyle/>
              <a:p>
                <a:pPr>
                  <a:defRPr/>
                </a:pPr>
                <a:r>
                  <a:rPr lang="en-US"/>
                  <a:t>PPA Execution Date and Gas Projection Year</a:t>
                </a:r>
              </a:p>
            </c:rich>
          </c:tx>
          <c:layout>
            <c:manualLayout>
              <c:xMode val="edge"/>
              <c:yMode val="edge"/>
              <c:x val="0.30232653610606369"/>
              <c:y val="0.93084536307961507"/>
            </c:manualLayout>
          </c:layout>
          <c:overlay val="0"/>
          <c:spPr>
            <a:noFill/>
            <a:ln w="25400">
              <a:noFill/>
            </a:ln>
          </c:spPr>
        </c:title>
        <c:numFmt formatCode="yyyy" sourceLinked="0"/>
        <c:majorTickMark val="out"/>
        <c:minorTickMark val="none"/>
        <c:tickLblPos val="nextTo"/>
        <c:spPr>
          <a:solidFill>
            <a:schemeClr val="bg1"/>
          </a:solidFill>
          <a:ln w="12700">
            <a:noFill/>
            <a:prstDash val="solid"/>
          </a:ln>
        </c:spPr>
        <c:txPr>
          <a:bodyPr rot="0" vert="horz"/>
          <a:lstStyle/>
          <a:p>
            <a:pPr>
              <a:defRPr/>
            </a:pPr>
            <a:endParaRPr lang="en-US"/>
          </a:p>
        </c:txPr>
        <c:crossAx val="462385920"/>
        <c:crosses val="autoZero"/>
        <c:crossBetween val="midCat"/>
        <c:majorUnit val="732"/>
      </c:valAx>
      <c:valAx>
        <c:axId val="462385920"/>
        <c:scaling>
          <c:orientation val="minMax"/>
          <c:max val="200"/>
          <c:min val="0"/>
        </c:scaling>
        <c:delete val="0"/>
        <c:axPos val="l"/>
        <c:majorGridlines>
          <c:spPr>
            <a:ln w="3175">
              <a:solidFill>
                <a:schemeClr val="bg1">
                  <a:lumMod val="75000"/>
                </a:schemeClr>
              </a:solidFill>
            </a:ln>
          </c:spPr>
        </c:majorGridlines>
        <c:numFmt formatCode="#,##0" sourceLinked="0"/>
        <c:majorTickMark val="out"/>
        <c:minorTickMark val="none"/>
        <c:tickLblPos val="nextTo"/>
        <c:spPr>
          <a:ln w="12700">
            <a:noFill/>
            <a:prstDash val="solid"/>
          </a:ln>
        </c:spPr>
        <c:txPr>
          <a:bodyPr rot="0" vert="horz"/>
          <a:lstStyle/>
          <a:p>
            <a:pPr>
              <a:defRPr/>
            </a:pPr>
            <a:endParaRPr lang="en-US"/>
          </a:p>
        </c:txPr>
        <c:crossAx val="364571264"/>
        <c:crosses val="autoZero"/>
        <c:crossBetween val="midCat"/>
        <c:majorUnit val="25"/>
      </c:valAx>
      <c:spPr>
        <a:solidFill>
          <a:schemeClr val="bg1"/>
        </a:solidFill>
        <a:ln w="25400">
          <a:noFill/>
        </a:ln>
      </c:spPr>
    </c:plotArea>
    <c:plotVisOnly val="1"/>
    <c:dispBlanksAs val="gap"/>
    <c:showDLblsOverMax val="0"/>
  </c:chart>
  <c:spPr>
    <a:solidFill>
      <a:schemeClr val="bg1"/>
    </a:solidFill>
    <a:ln w="9525">
      <a:noFill/>
    </a:ln>
  </c:spPr>
  <c:txPr>
    <a:bodyPr/>
    <a:lstStyle/>
    <a:p>
      <a:pPr>
        <a:defRPr sz="1000" b="0" i="0" u="none" strike="noStrike" baseline="0">
          <a:solidFill>
            <a:srgbClr val="000000"/>
          </a:solidFill>
          <a:latin typeface="Arial" panose="020B0604020202020204" pitchFamily="34" charset="0"/>
          <a:ea typeface="Arial"/>
          <a:cs typeface="Arial" panose="020B0604020202020204" pitchFamily="34" charset="0"/>
        </a:defRPr>
      </a:pPr>
      <a:endParaRPr lang="en-US"/>
    </a:p>
  </c:txPr>
  <c:printSettings>
    <c:headerFooter alignWithMargins="0"/>
    <c:pageMargins b="1" l="0.75" r="0.75" t="1" header="0.5" footer="0.5"/>
    <c:pageSetup/>
  </c:printSettings>
  <c:userShapes r:id="rId1"/>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8293427625382042E-2"/>
          <c:y val="9.5369951702806197E-2"/>
          <c:w val="0.92981430033630652"/>
          <c:h val="0.73706872980114257"/>
        </c:manualLayout>
      </c:layout>
      <c:lineChart>
        <c:grouping val="standard"/>
        <c:varyColors val="0"/>
        <c:ser>
          <c:idx val="2"/>
          <c:order val="0"/>
          <c:spPr>
            <a:ln w="38100">
              <a:solidFill>
                <a:schemeClr val="accent6">
                  <a:lumMod val="75000"/>
                </a:schemeClr>
              </a:solidFill>
              <a:prstDash val="solid"/>
            </a:ln>
          </c:spPr>
          <c:marker>
            <c:symbol val="none"/>
          </c:marker>
          <c:cat>
            <c:numRef>
              <c:f>'PV &amp; Wind PPAs vs Gas'!$A$28:$A$44</c:f>
              <c:numCache>
                <c:formatCode>General</c:formatCode>
                <c:ptCount val="17"/>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pt idx="16">
                  <c:v>2025</c:v>
                </c:pt>
              </c:numCache>
            </c:numRef>
          </c:cat>
          <c:val>
            <c:numRef>
              <c:f>'PV &amp; Wind PPAs vs Gas'!$C$28:$C$44</c:f>
              <c:numCache>
                <c:formatCode>"$"#,##0_);\("$"#,##0\)</c:formatCode>
                <c:ptCount val="17"/>
                <c:pt idx="0">
                  <c:v>187.07454826786557</c:v>
                </c:pt>
                <c:pt idx="1">
                  <c:v>153.42870988390379</c:v>
                </c:pt>
                <c:pt idx="2">
                  <c:v>124.512325717636</c:v>
                </c:pt>
                <c:pt idx="3">
                  <c:v>96.213072464572818</c:v>
                </c:pt>
                <c:pt idx="4">
                  <c:v>77.057902733562344</c:v>
                </c:pt>
                <c:pt idx="5">
                  <c:v>61.688336926187588</c:v>
                </c:pt>
                <c:pt idx="6">
                  <c:v>50.889411993134381</c:v>
                </c:pt>
                <c:pt idx="7">
                  <c:v>41.429884235134828</c:v>
                </c:pt>
                <c:pt idx="8">
                  <c:v>39.033081704984916</c:v>
                </c:pt>
                <c:pt idx="9">
                  <c:v>28.750511984148698</c:v>
                </c:pt>
                <c:pt idx="10">
                  <c:v>24.163202855993468</c:v>
                </c:pt>
                <c:pt idx="11">
                  <c:v>25.749383988912285</c:v>
                </c:pt>
                <c:pt idx="12">
                  <c:v>22.402186538677203</c:v>
                </c:pt>
                <c:pt idx="13">
                  <c:v>34.041345735254694</c:v>
                </c:pt>
                <c:pt idx="14">
                  <c:v>50.610347787370536</c:v>
                </c:pt>
                <c:pt idx="15">
                  <c:v>48.161262893535756</c:v>
                </c:pt>
                <c:pt idx="16">
                  <c:v>#N/A</c:v>
                </c:pt>
              </c:numCache>
            </c:numRef>
          </c:val>
          <c:smooth val="0"/>
          <c:extLst>
            <c:ext xmlns:c16="http://schemas.microsoft.com/office/drawing/2014/chart" uri="{C3380CC4-5D6E-409C-BE32-E72D297353CC}">
              <c16:uniqueId val="{00000000-D804-470C-8923-DE0A0AB5C03A}"/>
            </c:ext>
          </c:extLst>
        </c:ser>
        <c:ser>
          <c:idx val="1"/>
          <c:order val="1"/>
          <c:spPr>
            <a:ln w="38100">
              <a:solidFill>
                <a:schemeClr val="accent1">
                  <a:lumMod val="50000"/>
                </a:schemeClr>
              </a:solidFill>
              <a:prstDash val="solid"/>
            </a:ln>
          </c:spPr>
          <c:marker>
            <c:symbol val="none"/>
          </c:marker>
          <c:cat>
            <c:numRef>
              <c:f>'PV &amp; Wind PPAs vs Gas'!$A$28:$A$44</c:f>
              <c:numCache>
                <c:formatCode>General</c:formatCode>
                <c:ptCount val="17"/>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pt idx="16">
                  <c:v>2025</c:v>
                </c:pt>
              </c:numCache>
            </c:numRef>
          </c:cat>
          <c:val>
            <c:numRef>
              <c:f>'PV &amp; Wind PPAs vs Gas'!$D$28:$D$44</c:f>
              <c:numCache>
                <c:formatCode>"$"#,##0_);\("$"#,##0\)</c:formatCode>
                <c:ptCount val="17"/>
                <c:pt idx="0">
                  <c:v>89.822464083442867</c:v>
                </c:pt>
                <c:pt idx="1">
                  <c:v>79.19602972544385</c:v>
                </c:pt>
                <c:pt idx="2">
                  <c:v>55.821360123172624</c:v>
                </c:pt>
                <c:pt idx="3">
                  <c:v>46.86149983916755</c:v>
                </c:pt>
                <c:pt idx="4">
                  <c:v>32.438508264973088</c:v>
                </c:pt>
                <c:pt idx="5">
                  <c:v>31.462421675415445</c:v>
                </c:pt>
                <c:pt idx="6">
                  <c:v>36.741680066178155</c:v>
                </c:pt>
                <c:pt idx="7">
                  <c:v>29.681288651681996</c:v>
                </c:pt>
                <c:pt idx="8">
                  <c:v>23.439888949163031</c:v>
                </c:pt>
                <c:pt idx="9">
                  <c:v>19.698214204747721</c:v>
                </c:pt>
                <c:pt idx="10">
                  <c:v>25.779699637846715</c:v>
                </c:pt>
                <c:pt idx="11">
                  <c:v>28.725835067430118</c:v>
                </c:pt>
                <c:pt idx="12">
                  <c:v>24.536517618266732</c:v>
                </c:pt>
                <c:pt idx="13">
                  <c:v>34.197865801751099</c:v>
                </c:pt>
                <c:pt idx="14">
                  <c:v>34.197865801751099</c:v>
                </c:pt>
                <c:pt idx="15">
                  <c:v>#N/A</c:v>
                </c:pt>
                <c:pt idx="16">
                  <c:v>#N/A</c:v>
                </c:pt>
              </c:numCache>
            </c:numRef>
          </c:val>
          <c:smooth val="0"/>
          <c:extLst>
            <c:ext xmlns:c16="http://schemas.microsoft.com/office/drawing/2014/chart" uri="{C3380CC4-5D6E-409C-BE32-E72D297353CC}">
              <c16:uniqueId val="{00000001-D804-470C-8923-DE0A0AB5C03A}"/>
            </c:ext>
          </c:extLst>
        </c:ser>
        <c:dLbls>
          <c:showLegendKey val="0"/>
          <c:showVal val="0"/>
          <c:showCatName val="0"/>
          <c:showSerName val="0"/>
          <c:showPercent val="0"/>
          <c:showBubbleSize val="0"/>
        </c:dLbls>
        <c:smooth val="0"/>
        <c:axId val="468217856"/>
        <c:axId val="468219392"/>
        <c:extLst>
          <c:ext xmlns:c15="http://schemas.microsoft.com/office/drawing/2012/chart" uri="{02D57815-91ED-43cb-92C2-25804820EDAC}">
            <c15:filteredLineSeries>
              <c15:ser>
                <c:idx val="0"/>
                <c:order val="2"/>
                <c:spPr>
                  <a:ln>
                    <a:noFill/>
                  </a:ln>
                </c:spPr>
                <c:marker>
                  <c:symbol val="dash"/>
                  <c:size val="18"/>
                  <c:spPr>
                    <a:solidFill>
                      <a:schemeClr val="tx1"/>
                    </a:solidFill>
                    <a:ln>
                      <a:noFill/>
                    </a:ln>
                  </c:spPr>
                </c:marker>
                <c:cat>
                  <c:numRef>
                    <c:extLst>
                      <c:ext uri="{02D57815-91ED-43cb-92C2-25804820EDAC}">
                        <c15:formulaRef>
                          <c15:sqref>'PV &amp; Wind PPAs vs Gas'!$A$28:$A$44</c15:sqref>
                        </c15:formulaRef>
                      </c:ext>
                    </c:extLst>
                    <c:numCache>
                      <c:formatCode>General</c:formatCode>
                      <c:ptCount val="17"/>
                      <c:pt idx="0">
                        <c:v>2009</c:v>
                      </c:pt>
                      <c:pt idx="1">
                        <c:v>2010</c:v>
                      </c:pt>
                      <c:pt idx="2">
                        <c:v>2011</c:v>
                      </c:pt>
                      <c:pt idx="3">
                        <c:v>2012</c:v>
                      </c:pt>
                      <c:pt idx="4">
                        <c:v>2013</c:v>
                      </c:pt>
                      <c:pt idx="5">
                        <c:v>2014</c:v>
                      </c:pt>
                      <c:pt idx="6">
                        <c:v>2015</c:v>
                      </c:pt>
                      <c:pt idx="7">
                        <c:v>2016</c:v>
                      </c:pt>
                      <c:pt idx="8">
                        <c:v>2017</c:v>
                      </c:pt>
                      <c:pt idx="9">
                        <c:v>2018</c:v>
                      </c:pt>
                      <c:pt idx="10">
                        <c:v>2019</c:v>
                      </c:pt>
                      <c:pt idx="11">
                        <c:v>2020</c:v>
                      </c:pt>
                      <c:pt idx="12">
                        <c:v>2021</c:v>
                      </c:pt>
                      <c:pt idx="13">
                        <c:v>2022</c:v>
                      </c:pt>
                      <c:pt idx="14">
                        <c:v>2023</c:v>
                      </c:pt>
                      <c:pt idx="15">
                        <c:v>2024</c:v>
                      </c:pt>
                      <c:pt idx="16">
                        <c:v>2025</c:v>
                      </c:pt>
                    </c:numCache>
                  </c:numRef>
                </c:cat>
                <c:val>
                  <c:numRef>
                    <c:extLst>
                      <c:ext uri="{02D57815-91ED-43cb-92C2-25804820EDAC}">
                        <c15:formulaRef>
                          <c15:sqref>'PV &amp; Wind PPAs vs Gas'!$B$28:$B$44</c15:sqref>
                        </c15:formulaRef>
                      </c:ext>
                    </c:extLst>
                    <c:numCache>
                      <c:formatCode>"$"#,##0_);\("$"#,##0\)</c:formatCode>
                      <c:ptCount val="17"/>
                      <c:pt idx="0">
                        <c:v>68.0483462092173</c:v>
                      </c:pt>
                      <c:pt idx="1">
                        <c:v>67.099767702941122</c:v>
                      </c:pt>
                      <c:pt idx="2">
                        <c:v>54.389753737046476</c:v>
                      </c:pt>
                      <c:pt idx="3">
                        <c:v>52.575392386563173</c:v>
                      </c:pt>
                      <c:pt idx="4">
                        <c:v>51.033975337440026</c:v>
                      </c:pt>
                      <c:pt idx="5">
                        <c:v>54.501642476173849</c:v>
                      </c:pt>
                      <c:pt idx="6">
                        <c:v>55.725706807803967</c:v>
                      </c:pt>
                      <c:pt idx="7">
                        <c:v>47.142519516062286</c:v>
                      </c:pt>
                      <c:pt idx="8">
                        <c:v>45.21580827168227</c:v>
                      </c:pt>
                      <c:pt idx="9">
                        <c:v>40.9316564840016</c:v>
                      </c:pt>
                      <c:pt idx="10">
                        <c:v>36.430319574487761</c:v>
                      </c:pt>
                      <c:pt idx="11">
                        <c:v>30.546871897782612</c:v>
                      </c:pt>
                      <c:pt idx="12">
                        <c:v>31.602599358759527</c:v>
                      </c:pt>
                      <c:pt idx="13">
                        <c:v>31.374929977577438</c:v>
                      </c:pt>
                      <c:pt idx="14">
                        <c:v>28.897124381866323</c:v>
                      </c:pt>
                      <c:pt idx="15">
                        <c:v>25.793876723217817</c:v>
                      </c:pt>
                      <c:pt idx="16">
                        <c:v>29.032485768722147</c:v>
                      </c:pt>
                    </c:numCache>
                  </c:numRef>
                </c:val>
                <c:smooth val="0"/>
                <c:extLst>
                  <c:ext xmlns:c16="http://schemas.microsoft.com/office/drawing/2014/chart" uri="{C3380CC4-5D6E-409C-BE32-E72D297353CC}">
                    <c16:uniqueId val="{00000002-D804-470C-8923-DE0A0AB5C03A}"/>
                  </c:ext>
                </c:extLst>
              </c15:ser>
            </c15:filteredLineSeries>
          </c:ext>
        </c:extLst>
      </c:lineChart>
      <c:catAx>
        <c:axId val="468217856"/>
        <c:scaling>
          <c:orientation val="minMax"/>
        </c:scaling>
        <c:delete val="0"/>
        <c:axPos val="b"/>
        <c:numFmt formatCode="General" sourceLinked="1"/>
        <c:majorTickMark val="out"/>
        <c:minorTickMark val="none"/>
        <c:tickLblPos val="none"/>
        <c:spPr>
          <a:ln>
            <a:noFill/>
          </a:ln>
        </c:spPr>
        <c:crossAx val="468219392"/>
        <c:crosses val="autoZero"/>
        <c:auto val="1"/>
        <c:lblAlgn val="ctr"/>
        <c:lblOffset val="100"/>
        <c:noMultiLvlLbl val="0"/>
      </c:catAx>
      <c:valAx>
        <c:axId val="468219392"/>
        <c:scaling>
          <c:orientation val="minMax"/>
          <c:max val="200"/>
          <c:min val="0"/>
        </c:scaling>
        <c:delete val="0"/>
        <c:axPos val="l"/>
        <c:numFmt formatCode="General" sourceLinked="0"/>
        <c:majorTickMark val="none"/>
        <c:minorTickMark val="none"/>
        <c:tickLblPos val="none"/>
        <c:spPr>
          <a:ln>
            <a:noFill/>
          </a:ln>
        </c:spPr>
        <c:crossAx val="468217856"/>
        <c:crosses val="autoZero"/>
        <c:crossBetween val="between"/>
      </c:valAx>
      <c:spPr>
        <a:noFill/>
        <a:ln>
          <a:noFill/>
        </a:ln>
      </c:spPr>
    </c:plotArea>
    <c:plotVisOnly val="1"/>
    <c:dispBlanksAs val="gap"/>
    <c:showDLblsOverMax val="0"/>
  </c:chart>
  <c:spPr>
    <a:noFill/>
    <a:ln>
      <a:noFill/>
    </a:ln>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rPr>
              <a:t>Wholesale Market Value in 2024 (2024 $/MWh)</a:t>
            </a:r>
          </a:p>
        </c:rich>
      </c:tx>
      <c:layout>
        <c:manualLayout>
          <c:xMode val="edge"/>
          <c:yMode val="edge"/>
          <c:x val="2.3336025304529617E-4"/>
          <c:y val="1.8184055118110238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5.1816407564439101E-2"/>
          <c:y val="2.976190476190476E-2"/>
          <c:w val="0.92467931893128696"/>
          <c:h val="0.79570524995850933"/>
        </c:manualLayout>
      </c:layout>
      <c:barChart>
        <c:barDir val="col"/>
        <c:grouping val="stacked"/>
        <c:varyColors val="0"/>
        <c:ser>
          <c:idx val="0"/>
          <c:order val="0"/>
          <c:tx>
            <c:strRef>
              <c:f>'Value Difference vs. Flat Block'!$A$44</c:f>
              <c:strCache>
                <c:ptCount val="1"/>
                <c:pt idx="0">
                  <c:v>energy value</c:v>
                </c:pt>
              </c:strCache>
            </c:strRef>
          </c:tx>
          <c:spPr>
            <a:solidFill>
              <a:schemeClr val="accent1"/>
            </a:solidFill>
            <a:ln>
              <a:noFill/>
            </a:ln>
            <a:effectLst/>
          </c:spPr>
          <c:invertIfNegative val="0"/>
          <c:cat>
            <c:strRef>
              <c:f>'Value Difference vs. Flat Block'!$B$43:$E$43</c:f>
              <c:strCache>
                <c:ptCount val="4"/>
                <c:pt idx="0">
                  <c:v>Flat block
 at all nodes</c:v>
                </c:pt>
                <c:pt idx="1">
                  <c:v>Flat block 
at solar nodes</c:v>
                </c:pt>
                <c:pt idx="2">
                  <c:v>Flat block
at solar nodes 
(with curtailment)</c:v>
                </c:pt>
                <c:pt idx="3">
                  <c:v>Solar profile
 at solar nodes</c:v>
                </c:pt>
              </c:strCache>
            </c:strRef>
          </c:cat>
          <c:val>
            <c:numRef>
              <c:f>'Value Difference vs. Flat Block'!$B$44:$E$44</c:f>
              <c:numCache>
                <c:formatCode>0.0</c:formatCode>
                <c:ptCount val="4"/>
                <c:pt idx="0">
                  <c:v>29.457987012744891</c:v>
                </c:pt>
                <c:pt idx="1">
                  <c:v>30.049979008750991</c:v>
                </c:pt>
                <c:pt idx="2">
                  <c:v>28.997179563340296</c:v>
                </c:pt>
                <c:pt idx="3">
                  <c:v>20.273507499421203</c:v>
                </c:pt>
              </c:numCache>
            </c:numRef>
          </c:val>
          <c:extLst>
            <c:ext xmlns:c16="http://schemas.microsoft.com/office/drawing/2014/chart" uri="{C3380CC4-5D6E-409C-BE32-E72D297353CC}">
              <c16:uniqueId val="{00000000-383D-410A-BF73-480CFF742BF4}"/>
            </c:ext>
          </c:extLst>
        </c:ser>
        <c:ser>
          <c:idx val="1"/>
          <c:order val="1"/>
          <c:tx>
            <c:strRef>
              <c:f>'Value Difference vs. Flat Block'!$A$45</c:f>
              <c:strCache>
                <c:ptCount val="1"/>
                <c:pt idx="0">
                  <c:v>capacity value</c:v>
                </c:pt>
              </c:strCache>
            </c:strRef>
          </c:tx>
          <c:spPr>
            <a:solidFill>
              <a:srgbClr val="C00000"/>
            </a:solidFill>
            <a:ln>
              <a:noFill/>
            </a:ln>
            <a:effectLst/>
          </c:spPr>
          <c:invertIfNegative val="0"/>
          <c:cat>
            <c:strRef>
              <c:f>'Value Difference vs. Flat Block'!$B$43:$E$43</c:f>
              <c:strCache>
                <c:ptCount val="4"/>
                <c:pt idx="0">
                  <c:v>Flat block
 at all nodes</c:v>
                </c:pt>
                <c:pt idx="1">
                  <c:v>Flat block 
at solar nodes</c:v>
                </c:pt>
                <c:pt idx="2">
                  <c:v>Flat block
at solar nodes 
(with curtailment)</c:v>
                </c:pt>
                <c:pt idx="3">
                  <c:v>Solar profile
 at solar nodes</c:v>
                </c:pt>
              </c:strCache>
            </c:strRef>
          </c:cat>
          <c:val>
            <c:numRef>
              <c:f>'Value Difference vs. Flat Block'!$B$45:$E$45</c:f>
              <c:numCache>
                <c:formatCode>0.0</c:formatCode>
                <c:ptCount val="4"/>
                <c:pt idx="0">
                  <c:v>6.2112029664764208</c:v>
                </c:pt>
                <c:pt idx="1">
                  <c:v>8.7910905750973853</c:v>
                </c:pt>
                <c:pt idx="2">
                  <c:v>8.7910905750973853</c:v>
                </c:pt>
                <c:pt idx="3">
                  <c:v>5.2502234537692676</c:v>
                </c:pt>
              </c:numCache>
            </c:numRef>
          </c:val>
          <c:extLst>
            <c:ext xmlns:c16="http://schemas.microsoft.com/office/drawing/2014/chart" uri="{C3380CC4-5D6E-409C-BE32-E72D297353CC}">
              <c16:uniqueId val="{00000001-383D-410A-BF73-480CFF742BF4}"/>
            </c:ext>
          </c:extLst>
        </c:ser>
        <c:dLbls>
          <c:showLegendKey val="0"/>
          <c:showVal val="0"/>
          <c:showCatName val="0"/>
          <c:showSerName val="0"/>
          <c:showPercent val="0"/>
          <c:showBubbleSize val="0"/>
        </c:dLbls>
        <c:gapWidth val="150"/>
        <c:overlap val="100"/>
        <c:axId val="2112501352"/>
        <c:axId val="2112504936"/>
      </c:barChart>
      <c:catAx>
        <c:axId val="21125013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504936"/>
        <c:crosses val="autoZero"/>
        <c:auto val="1"/>
        <c:lblAlgn val="ctr"/>
        <c:lblOffset val="100"/>
        <c:noMultiLvlLbl val="0"/>
      </c:catAx>
      <c:valAx>
        <c:axId val="2112504936"/>
        <c:scaling>
          <c:orientation val="minMax"/>
          <c:max val="45"/>
          <c:min val="0"/>
        </c:scaling>
        <c:delete val="0"/>
        <c:axPos val="l"/>
        <c:majorGridlines>
          <c:spPr>
            <a:ln w="3175" cap="flat" cmpd="sng" algn="ctr">
              <a:solidFill>
                <a:schemeClr val="bg1">
                  <a:lumMod val="7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12501352"/>
        <c:crosses val="autoZero"/>
        <c:crossBetween val="between"/>
        <c:majorUnit val="10"/>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8043980079413149"/>
          <c:y val="9.0121634101292897E-2"/>
          <c:w val="0.796055925701595"/>
          <c:h val="0.77128475260036944"/>
        </c:manualLayout>
      </c:layout>
      <c:barChart>
        <c:barDir val="col"/>
        <c:grouping val="stacked"/>
        <c:varyColors val="0"/>
        <c:ser>
          <c:idx val="0"/>
          <c:order val="0"/>
          <c:tx>
            <c:strRef>
              <c:f>'Value Difference vs. Flat Block'!$D$76</c:f>
              <c:strCache>
                <c:ptCount val="1"/>
                <c:pt idx="0">
                  <c:v>Location</c:v>
                </c:pt>
              </c:strCache>
            </c:strRef>
          </c:tx>
          <c:spPr>
            <a:solidFill>
              <a:schemeClr val="bg1">
                <a:lumMod val="75000"/>
              </a:schemeClr>
            </a:solidFill>
            <a:ln>
              <a:noFill/>
            </a:ln>
            <a:effectLst/>
          </c:spPr>
          <c:invertIfNegative val="0"/>
          <c:cat>
            <c:multiLvlStrRef>
              <c:f>'Value Difference vs. Flat Block'!$A$77:$B$83</c:f>
              <c:multiLvlStrCache>
                <c:ptCount val="7"/>
                <c:lvl>
                  <c:pt idx="0">
                    <c:v> $61 </c:v>
                  </c:pt>
                  <c:pt idx="1">
                    <c:v> $43 </c:v>
                  </c:pt>
                  <c:pt idx="2">
                    <c:v> $29 </c:v>
                  </c:pt>
                  <c:pt idx="3">
                    <c:v> $45 </c:v>
                  </c:pt>
                  <c:pt idx="4">
                    <c:v> $28 </c:v>
                  </c:pt>
                  <c:pt idx="5">
                    <c:v> $32 </c:v>
                  </c:pt>
                  <c:pt idx="6">
                    <c:v> $33 </c:v>
                  </c:pt>
                </c:lvl>
                <c:lvl>
                  <c:pt idx="0">
                    <c:v>CAISO</c:v>
                  </c:pt>
                  <c:pt idx="1">
                    <c:v>ISONE</c:v>
                  </c:pt>
                  <c:pt idx="2">
                    <c:v>ERCOT</c:v>
                  </c:pt>
                  <c:pt idx="3">
                    <c:v>NYISO</c:v>
                  </c:pt>
                  <c:pt idx="4">
                    <c:v>MISO</c:v>
                  </c:pt>
                  <c:pt idx="5">
                    <c:v>PJM</c:v>
                  </c:pt>
                  <c:pt idx="6">
                    <c:v>SPP</c:v>
                  </c:pt>
                </c:lvl>
              </c:multiLvlStrCache>
            </c:multiLvlStrRef>
          </c:cat>
          <c:val>
            <c:numRef>
              <c:f>'Value Difference vs. Flat Block'!$D$77:$D$83</c:f>
              <c:numCache>
                <c:formatCode>0%</c:formatCode>
                <c:ptCount val="7"/>
                <c:pt idx="0">
                  <c:v>-8.899566000205926E-2</c:v>
                </c:pt>
                <c:pt idx="1">
                  <c:v>2.5791774830744743E-3</c:v>
                </c:pt>
                <c:pt idx="2">
                  <c:v>2.8594101892817789E-2</c:v>
                </c:pt>
                <c:pt idx="3">
                  <c:v>-0.10548239533804338</c:v>
                </c:pt>
                <c:pt idx="4">
                  <c:v>4.8250011902313253E-3</c:v>
                </c:pt>
                <c:pt idx="5">
                  <c:v>3.3814679103828474E-2</c:v>
                </c:pt>
                <c:pt idx="6">
                  <c:v>0.18120463736549602</c:v>
                </c:pt>
              </c:numCache>
            </c:numRef>
          </c:val>
          <c:extLst>
            <c:ext xmlns:c16="http://schemas.microsoft.com/office/drawing/2014/chart" uri="{C3380CC4-5D6E-409C-BE32-E72D297353CC}">
              <c16:uniqueId val="{00000000-D584-4430-851B-FA06ACDD68A7}"/>
            </c:ext>
          </c:extLst>
        </c:ser>
        <c:ser>
          <c:idx val="1"/>
          <c:order val="1"/>
          <c:tx>
            <c:strRef>
              <c:f>'Value Difference vs. Flat Block'!$E$76</c:f>
              <c:strCache>
                <c:ptCount val="1"/>
                <c:pt idx="0">
                  <c:v>Curtailment</c:v>
                </c:pt>
              </c:strCache>
            </c:strRef>
          </c:tx>
          <c:spPr>
            <a:solidFill>
              <a:srgbClr val="002060"/>
            </a:solidFill>
            <a:ln>
              <a:noFill/>
            </a:ln>
            <a:effectLst/>
          </c:spPr>
          <c:invertIfNegative val="0"/>
          <c:cat>
            <c:multiLvlStrRef>
              <c:f>'Value Difference vs. Flat Block'!$A$77:$B$83</c:f>
              <c:multiLvlStrCache>
                <c:ptCount val="7"/>
                <c:lvl>
                  <c:pt idx="0">
                    <c:v> $61 </c:v>
                  </c:pt>
                  <c:pt idx="1">
                    <c:v> $43 </c:v>
                  </c:pt>
                  <c:pt idx="2">
                    <c:v> $29 </c:v>
                  </c:pt>
                  <c:pt idx="3">
                    <c:v> $45 </c:v>
                  </c:pt>
                  <c:pt idx="4">
                    <c:v> $28 </c:v>
                  </c:pt>
                  <c:pt idx="5">
                    <c:v> $32 </c:v>
                  </c:pt>
                  <c:pt idx="6">
                    <c:v> $33 </c:v>
                  </c:pt>
                </c:lvl>
                <c:lvl>
                  <c:pt idx="0">
                    <c:v>CAISO</c:v>
                  </c:pt>
                  <c:pt idx="1">
                    <c:v>ISONE</c:v>
                  </c:pt>
                  <c:pt idx="2">
                    <c:v>ERCOT</c:v>
                  </c:pt>
                  <c:pt idx="3">
                    <c:v>NYISO</c:v>
                  </c:pt>
                  <c:pt idx="4">
                    <c:v>MISO</c:v>
                  </c:pt>
                  <c:pt idx="5">
                    <c:v>PJM</c:v>
                  </c:pt>
                  <c:pt idx="6">
                    <c:v>SPP</c:v>
                  </c:pt>
                </c:lvl>
              </c:multiLvlStrCache>
            </c:multiLvlStrRef>
          </c:cat>
          <c:val>
            <c:numRef>
              <c:f>'Value Difference vs. Flat Block'!$E$77:$E$83</c:f>
              <c:numCache>
                <c:formatCode>0%</c:formatCode>
                <c:ptCount val="7"/>
                <c:pt idx="0">
                  <c:v>-2.5543247310125108E-2</c:v>
                </c:pt>
                <c:pt idx="1">
                  <c:v>0</c:v>
                </c:pt>
                <c:pt idx="2">
                  <c:v>-7.1583219812416291E-2</c:v>
                </c:pt>
                <c:pt idx="3">
                  <c:v>0</c:v>
                </c:pt>
                <c:pt idx="4">
                  <c:v>0</c:v>
                </c:pt>
                <c:pt idx="5">
                  <c:v>0</c:v>
                </c:pt>
                <c:pt idx="6">
                  <c:v>-4.2010774959136542E-2</c:v>
                </c:pt>
              </c:numCache>
            </c:numRef>
          </c:val>
          <c:extLst>
            <c:ext xmlns:c16="http://schemas.microsoft.com/office/drawing/2014/chart" uri="{C3380CC4-5D6E-409C-BE32-E72D297353CC}">
              <c16:uniqueId val="{00000001-D584-4430-851B-FA06ACDD68A7}"/>
            </c:ext>
          </c:extLst>
        </c:ser>
        <c:ser>
          <c:idx val="2"/>
          <c:order val="2"/>
          <c:tx>
            <c:strRef>
              <c:f>'Value Difference vs. Flat Block'!$F$76</c:f>
              <c:strCache>
                <c:ptCount val="1"/>
                <c:pt idx="0">
                  <c:v>Profile</c:v>
                </c:pt>
              </c:strCache>
            </c:strRef>
          </c:tx>
          <c:spPr>
            <a:solidFill>
              <a:srgbClr val="FFC000"/>
            </a:solidFill>
            <a:ln>
              <a:noFill/>
            </a:ln>
            <a:effectLst/>
          </c:spPr>
          <c:invertIfNegative val="0"/>
          <c:cat>
            <c:multiLvlStrRef>
              <c:f>'Value Difference vs. Flat Block'!$A$77:$B$83</c:f>
              <c:multiLvlStrCache>
                <c:ptCount val="7"/>
                <c:lvl>
                  <c:pt idx="0">
                    <c:v> $61 </c:v>
                  </c:pt>
                  <c:pt idx="1">
                    <c:v> $43 </c:v>
                  </c:pt>
                  <c:pt idx="2">
                    <c:v> $29 </c:v>
                  </c:pt>
                  <c:pt idx="3">
                    <c:v> $45 </c:v>
                  </c:pt>
                  <c:pt idx="4">
                    <c:v> $28 </c:v>
                  </c:pt>
                  <c:pt idx="5">
                    <c:v> $32 </c:v>
                  </c:pt>
                  <c:pt idx="6">
                    <c:v> $33 </c:v>
                  </c:pt>
                </c:lvl>
                <c:lvl>
                  <c:pt idx="0">
                    <c:v>CAISO</c:v>
                  </c:pt>
                  <c:pt idx="1">
                    <c:v>ISONE</c:v>
                  </c:pt>
                  <c:pt idx="2">
                    <c:v>ERCOT</c:v>
                  </c:pt>
                  <c:pt idx="3">
                    <c:v>NYISO</c:v>
                  </c:pt>
                  <c:pt idx="4">
                    <c:v>MISO</c:v>
                  </c:pt>
                  <c:pt idx="5">
                    <c:v>PJM</c:v>
                  </c:pt>
                  <c:pt idx="6">
                    <c:v>SPP</c:v>
                  </c:pt>
                </c:lvl>
              </c:multiLvlStrCache>
            </c:multiLvlStrRef>
          </c:cat>
          <c:val>
            <c:numRef>
              <c:f>'Value Difference vs. Flat Block'!$F$77:$F$83</c:f>
              <c:numCache>
                <c:formatCode>0%</c:formatCode>
                <c:ptCount val="7"/>
                <c:pt idx="0">
                  <c:v>-0.59240148845560558</c:v>
                </c:pt>
                <c:pt idx="1">
                  <c:v>-0.18346465580711502</c:v>
                </c:pt>
                <c:pt idx="2">
                  <c:v>-0.11827952422969533</c:v>
                </c:pt>
                <c:pt idx="3">
                  <c:v>5.171661549101364E-2</c:v>
                </c:pt>
                <c:pt idx="4">
                  <c:v>6.8371618973645437E-2</c:v>
                </c:pt>
                <c:pt idx="5">
                  <c:v>7.2506394827837634E-2</c:v>
                </c:pt>
                <c:pt idx="6">
                  <c:v>0.67967251858303934</c:v>
                </c:pt>
              </c:numCache>
            </c:numRef>
          </c:val>
          <c:extLst>
            <c:ext xmlns:c16="http://schemas.microsoft.com/office/drawing/2014/chart" uri="{C3380CC4-5D6E-409C-BE32-E72D297353CC}">
              <c16:uniqueId val="{00000002-D584-4430-851B-FA06ACDD68A7}"/>
            </c:ext>
          </c:extLst>
        </c:ser>
        <c:dLbls>
          <c:showLegendKey val="0"/>
          <c:showVal val="0"/>
          <c:showCatName val="0"/>
          <c:showSerName val="0"/>
          <c:showPercent val="0"/>
          <c:showBubbleSize val="0"/>
        </c:dLbls>
        <c:gapWidth val="150"/>
        <c:overlap val="100"/>
        <c:axId val="556419296"/>
        <c:axId val="556420280"/>
      </c:barChart>
      <c:catAx>
        <c:axId val="556419296"/>
        <c:scaling>
          <c:orientation val="minMax"/>
        </c:scaling>
        <c:delete val="0"/>
        <c:axPos val="b"/>
        <c:numFmt formatCode="General" sourceLinked="1"/>
        <c:majorTickMark val="none"/>
        <c:minorTickMark val="none"/>
        <c:tickLblPos val="low"/>
        <c:spPr>
          <a:noFill/>
          <a:ln w="3175" cap="flat" cmpd="sng" algn="ctr">
            <a:noFill/>
            <a:round/>
          </a:ln>
          <a:effectLst/>
        </c:spPr>
        <c:txPr>
          <a:bodyPr rot="-60000000" spcFirstLastPara="1" vertOverflow="ellipsis" vert="horz" wrap="square" anchor="t" anchorCtr="0"/>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56420280"/>
        <c:crosses val="autoZero"/>
        <c:auto val="1"/>
        <c:lblAlgn val="ctr"/>
        <c:lblOffset val="100"/>
        <c:noMultiLvlLbl val="0"/>
      </c:catAx>
      <c:valAx>
        <c:axId val="556420280"/>
        <c:scaling>
          <c:orientation val="minMax"/>
          <c:max val="1"/>
          <c:min val="-0.75000000000000011"/>
        </c:scaling>
        <c:delete val="0"/>
        <c:axPos val="l"/>
        <c:majorGridlines>
          <c:spPr>
            <a:ln w="3175" cap="flat" cmpd="sng" algn="ctr">
              <a:solidFill>
                <a:schemeClr val="bg1">
                  <a:lumMod val="7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56419296"/>
        <c:crosses val="autoZero"/>
        <c:crossBetween val="between"/>
        <c:majorUnit val="0.25"/>
      </c:valAx>
      <c:spPr>
        <a:noFill/>
        <a:ln>
          <a:noFill/>
        </a:ln>
        <a:effectLst/>
      </c:spPr>
    </c:plotArea>
    <c:legend>
      <c:legendPos val="b"/>
      <c:layout>
        <c:manualLayout>
          <c:xMode val="edge"/>
          <c:yMode val="edge"/>
          <c:x val="0.80457385922359093"/>
          <c:y val="0.69849951243819552"/>
          <c:w val="0.17076687529443438"/>
          <c:h val="0.15700664258211583"/>
        </c:manualLayout>
      </c:layout>
      <c:overlay val="0"/>
      <c:spPr>
        <a:solidFill>
          <a:sysClr val="window" lastClr="FFFFFF"/>
        </a:solidFill>
        <a:ln w="3175">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8700345041139518E-2"/>
          <c:y val="0.1009229029298167"/>
          <c:w val="0.90459602188280686"/>
          <c:h val="0.76692007249093863"/>
        </c:manualLayout>
      </c:layout>
      <c:barChart>
        <c:barDir val="col"/>
        <c:grouping val="stacked"/>
        <c:varyColors val="0"/>
        <c:ser>
          <c:idx val="0"/>
          <c:order val="0"/>
          <c:tx>
            <c:v> Entered queues in an earlier year</c:v>
          </c:tx>
          <c:spPr>
            <a:solidFill>
              <a:schemeClr val="accent1">
                <a:lumMod val="75000"/>
              </a:schemeClr>
            </a:solidFill>
            <a:ln w="6350">
              <a:noFill/>
            </a:ln>
            <a:effectLst/>
          </c:spPr>
          <c:invertIfNegative val="0"/>
          <c:cat>
            <c:multiLvlStrRef>
              <c:f>'All Capacity in Queues'!$A$27:$B$109</c:f>
              <c:multiLvlStrCache>
                <c:ptCount val="79"/>
                <c:lvl>
                  <c:pt idx="3">
                    <c:v>  2014-</c:v>
                  </c:pt>
                  <c:pt idx="7">
                    <c:v>2024</c:v>
                  </c:pt>
                  <c:pt idx="16">
                    <c:v>2014-</c:v>
                  </c:pt>
                  <c:pt idx="19">
                    <c:v>   2024</c:v>
                  </c:pt>
                  <c:pt idx="27">
                    <c:v>  2014-</c:v>
                  </c:pt>
                  <c:pt idx="31">
                    <c:v>2024</c:v>
                  </c:pt>
                  <c:pt idx="39">
                    <c:v>2014-</c:v>
                  </c:pt>
                  <c:pt idx="42">
                    <c:v>   2024</c:v>
                  </c:pt>
                  <c:pt idx="51">
                    <c:v>2014-</c:v>
                  </c:pt>
                  <c:pt idx="54">
                    <c:v>   2024</c:v>
                  </c:pt>
                  <c:pt idx="63">
                    <c:v>2014-</c:v>
                  </c:pt>
                  <c:pt idx="66">
                    <c:v>   2024</c:v>
                  </c:pt>
                  <c:pt idx="75">
                    <c:v>2014-</c:v>
                  </c:pt>
                  <c:pt idx="78">
                    <c:v>   2024</c:v>
                  </c:pt>
                </c:lvl>
                <c:lvl>
                  <c:pt idx="0">
                    <c:v>Solar</c:v>
                  </c:pt>
                  <c:pt idx="11">
                    <c:v> </c:v>
                  </c:pt>
                  <c:pt idx="12">
                    <c:v>Storage</c:v>
                  </c:pt>
                  <c:pt idx="23">
                    <c:v> </c:v>
                  </c:pt>
                  <c:pt idx="24">
                    <c:v>Wind</c:v>
                  </c:pt>
                  <c:pt idx="35">
                    <c:v> </c:v>
                  </c:pt>
                  <c:pt idx="36">
                    <c:v>Gas</c:v>
                  </c:pt>
                  <c:pt idx="47">
                    <c:v> </c:v>
                  </c:pt>
                  <c:pt idx="48">
                    <c:v>Other</c:v>
                  </c:pt>
                  <c:pt idx="59">
                    <c:v> </c:v>
                  </c:pt>
                  <c:pt idx="60">
                    <c:v>Nuclear</c:v>
                  </c:pt>
                  <c:pt idx="71">
                    <c:v> </c:v>
                  </c:pt>
                  <c:pt idx="72">
                    <c:v>     Coal</c:v>
                  </c:pt>
                </c:lvl>
              </c:multiLvlStrCache>
            </c:multiLvlStrRef>
          </c:cat>
          <c:val>
            <c:numRef>
              <c:f>'All Capacity in Queues'!$D$27:$D$108</c:f>
              <c:numCache>
                <c:formatCode>_(* #,##0.0_);_(* \(#,##0.0\);_(* "-"??_);_(@_)</c:formatCode>
                <c:ptCount val="82"/>
                <c:pt idx="0">
                  <c:v>25.052419999999998</c:v>
                </c:pt>
                <c:pt idx="1">
                  <c:v>33.055120000000002</c:v>
                </c:pt>
                <c:pt idx="2">
                  <c:v>36.977478000000005</c:v>
                </c:pt>
                <c:pt idx="3">
                  <c:v>83.578314000762887</c:v>
                </c:pt>
                <c:pt idx="4">
                  <c:v>138.19843750059999</c:v>
                </c:pt>
                <c:pt idx="5">
                  <c:v>155.49879600068664</c:v>
                </c:pt>
                <c:pt idx="6">
                  <c:v>195.56078259999998</c:v>
                </c:pt>
                <c:pt idx="7">
                  <c:v>263.74247699999995</c:v>
                </c:pt>
                <c:pt idx="8">
                  <c:v>332.339</c:v>
                </c:pt>
                <c:pt idx="9">
                  <c:v>436.30160000000001</c:v>
                </c:pt>
                <c:pt idx="10">
                  <c:v>406.82440453612799</c:v>
                </c:pt>
                <c:pt idx="12">
                  <c:v>0</c:v>
                </c:pt>
                <c:pt idx="13">
                  <c:v>1.7607400000000002</c:v>
                </c:pt>
                <c:pt idx="14">
                  <c:v>5.1003499999999997</c:v>
                </c:pt>
                <c:pt idx="15">
                  <c:v>10.055929998245238</c:v>
                </c:pt>
                <c:pt idx="16">
                  <c:v>9.4105299999999978</c:v>
                </c:pt>
                <c:pt idx="17">
                  <c:v>18.066952999999998</c:v>
                </c:pt>
                <c:pt idx="18">
                  <c:v>42.235150000000004</c:v>
                </c:pt>
                <c:pt idx="19">
                  <c:v>79.901769999999971</c:v>
                </c:pt>
                <c:pt idx="20">
                  <c:v>196.68379999999999</c:v>
                </c:pt>
                <c:pt idx="21">
                  <c:v>276.12880000000001</c:v>
                </c:pt>
                <c:pt idx="22">
                  <c:v>337.57101199421101</c:v>
                </c:pt>
                <c:pt idx="24">
                  <c:v>66.673449999999988</c:v>
                </c:pt>
                <c:pt idx="25">
                  <c:v>65.027285000000006</c:v>
                </c:pt>
                <c:pt idx="26">
                  <c:v>74.751290000000026</c:v>
                </c:pt>
                <c:pt idx="27">
                  <c:v>98.726169967241276</c:v>
                </c:pt>
                <c:pt idx="28">
                  <c:v>138.14305501430005</c:v>
                </c:pt>
                <c:pt idx="29">
                  <c:v>158.94881399866483</c:v>
                </c:pt>
                <c:pt idx="30">
                  <c:v>151.41452000000004</c:v>
                </c:pt>
                <c:pt idx="31">
                  <c:v>166.68929999999995</c:v>
                </c:pt>
                <c:pt idx="32">
                  <c:v>196.2569</c:v>
                </c:pt>
                <c:pt idx="33">
                  <c:v>236.63409999999999</c:v>
                </c:pt>
                <c:pt idx="34">
                  <c:v>186.07220789313359</c:v>
                </c:pt>
                <c:pt idx="36">
                  <c:v>79.966380000000015</c:v>
                </c:pt>
                <c:pt idx="37">
                  <c:v>105.11961200000003</c:v>
                </c:pt>
                <c:pt idx="38">
                  <c:v>93.619381999999987</c:v>
                </c:pt>
                <c:pt idx="39">
                  <c:v>74.770107979254732</c:v>
                </c:pt>
                <c:pt idx="40">
                  <c:v>58.247327004509984</c:v>
                </c:pt>
                <c:pt idx="41">
                  <c:v>48.279304003906262</c:v>
                </c:pt>
                <c:pt idx="42">
                  <c:v>48.038199999999989</c:v>
                </c:pt>
                <c:pt idx="43">
                  <c:v>61.367900000000006</c:v>
                </c:pt>
                <c:pt idx="44">
                  <c:v>50.814599999999999</c:v>
                </c:pt>
                <c:pt idx="45">
                  <c:v>47.787100000000002</c:v>
                </c:pt>
                <c:pt idx="46">
                  <c:v>66.174397999973309</c:v>
                </c:pt>
                <c:pt idx="48">
                  <c:v>18.349089999999997</c:v>
                </c:pt>
                <c:pt idx="49">
                  <c:v>9.3648859999999967</c:v>
                </c:pt>
                <c:pt idx="50">
                  <c:v>6.0331400000000004</c:v>
                </c:pt>
                <c:pt idx="51">
                  <c:v>3.9890000014305107</c:v>
                </c:pt>
                <c:pt idx="52">
                  <c:v>3.6219840007000008</c:v>
                </c:pt>
                <c:pt idx="53">
                  <c:v>4.1022789999046321</c:v>
                </c:pt>
                <c:pt idx="54">
                  <c:v>5.5561299999999996</c:v>
                </c:pt>
                <c:pt idx="55">
                  <c:v>8.3294099999999993</c:v>
                </c:pt>
                <c:pt idx="56">
                  <c:v>8.0958600000000001</c:v>
                </c:pt>
                <c:pt idx="57">
                  <c:v>9.3206000000000007</c:v>
                </c:pt>
                <c:pt idx="58">
                  <c:v>16.225649000700951</c:v>
                </c:pt>
                <c:pt idx="60">
                  <c:v>7.0210000000000008</c:v>
                </c:pt>
                <c:pt idx="61">
                  <c:v>10.817</c:v>
                </c:pt>
                <c:pt idx="62">
                  <c:v>5.3919999999999995</c:v>
                </c:pt>
                <c:pt idx="63">
                  <c:v>5.4397000000000002</c:v>
                </c:pt>
                <c:pt idx="64">
                  <c:v>5.4422999999999995</c:v>
                </c:pt>
                <c:pt idx="65">
                  <c:v>6.1255000000000006</c:v>
                </c:pt>
                <c:pt idx="66">
                  <c:v>6.1243000000000007</c:v>
                </c:pt>
                <c:pt idx="67">
                  <c:v>6.3093000000000004</c:v>
                </c:pt>
                <c:pt idx="68">
                  <c:v>5.9569999999999999</c:v>
                </c:pt>
                <c:pt idx="69">
                  <c:v>6.4</c:v>
                </c:pt>
                <c:pt idx="70">
                  <c:v>4.97</c:v>
                </c:pt>
                <c:pt idx="72">
                  <c:v>1.7830000000000001</c:v>
                </c:pt>
                <c:pt idx="73">
                  <c:v>3.169</c:v>
                </c:pt>
                <c:pt idx="74">
                  <c:v>0.84499999999999997</c:v>
                </c:pt>
                <c:pt idx="75">
                  <c:v>0.17899999999999999</c:v>
                </c:pt>
                <c:pt idx="76">
                  <c:v>8.2999999999999963E-2</c:v>
                </c:pt>
                <c:pt idx="77">
                  <c:v>3.9000000000000007E-2</c:v>
                </c:pt>
                <c:pt idx="78">
                  <c:v>0.13069999999999998</c:v>
                </c:pt>
                <c:pt idx="79">
                  <c:v>0.94299999999999995</c:v>
                </c:pt>
                <c:pt idx="80">
                  <c:v>1.4857</c:v>
                </c:pt>
                <c:pt idx="81">
                  <c:v>0.1487</c:v>
                </c:pt>
              </c:numCache>
            </c:numRef>
          </c:val>
          <c:extLst>
            <c:ext xmlns:c16="http://schemas.microsoft.com/office/drawing/2014/chart" uri="{C3380CC4-5D6E-409C-BE32-E72D297353CC}">
              <c16:uniqueId val="{00000000-5FC6-4EC4-8817-0F0B27FED5EA}"/>
            </c:ext>
          </c:extLst>
        </c:ser>
        <c:ser>
          <c:idx val="2"/>
          <c:order val="1"/>
          <c:tx>
            <c:v> Hybrid Prior</c:v>
          </c:tx>
          <c:spPr>
            <a:pattFill prst="wdUpDiag">
              <a:fgClr>
                <a:schemeClr val="bg1"/>
              </a:fgClr>
              <a:bgClr>
                <a:schemeClr val="accent1">
                  <a:lumMod val="75000"/>
                </a:schemeClr>
              </a:bgClr>
            </a:pattFill>
            <a:ln w="6350">
              <a:noFill/>
            </a:ln>
          </c:spPr>
          <c:invertIfNegative val="0"/>
          <c:cat>
            <c:multiLvlStrRef>
              <c:f>'All Capacity in Queues'!$A$27:$B$109</c:f>
              <c:multiLvlStrCache>
                <c:ptCount val="79"/>
                <c:lvl>
                  <c:pt idx="3">
                    <c:v>  2014-</c:v>
                  </c:pt>
                  <c:pt idx="7">
                    <c:v>2024</c:v>
                  </c:pt>
                  <c:pt idx="16">
                    <c:v>2014-</c:v>
                  </c:pt>
                  <c:pt idx="19">
                    <c:v>   2024</c:v>
                  </c:pt>
                  <c:pt idx="27">
                    <c:v>  2014-</c:v>
                  </c:pt>
                  <c:pt idx="31">
                    <c:v>2024</c:v>
                  </c:pt>
                  <c:pt idx="39">
                    <c:v>2014-</c:v>
                  </c:pt>
                  <c:pt idx="42">
                    <c:v>   2024</c:v>
                  </c:pt>
                  <c:pt idx="51">
                    <c:v>2014-</c:v>
                  </c:pt>
                  <c:pt idx="54">
                    <c:v>   2024</c:v>
                  </c:pt>
                  <c:pt idx="63">
                    <c:v>2014-</c:v>
                  </c:pt>
                  <c:pt idx="66">
                    <c:v>   2024</c:v>
                  </c:pt>
                  <c:pt idx="75">
                    <c:v>2014-</c:v>
                  </c:pt>
                  <c:pt idx="78">
                    <c:v>   2024</c:v>
                  </c:pt>
                </c:lvl>
                <c:lvl>
                  <c:pt idx="0">
                    <c:v>Solar</c:v>
                  </c:pt>
                  <c:pt idx="11">
                    <c:v> </c:v>
                  </c:pt>
                  <c:pt idx="12">
                    <c:v>Storage</c:v>
                  </c:pt>
                  <c:pt idx="23">
                    <c:v> </c:v>
                  </c:pt>
                  <c:pt idx="24">
                    <c:v>Wind</c:v>
                  </c:pt>
                  <c:pt idx="35">
                    <c:v> </c:v>
                  </c:pt>
                  <c:pt idx="36">
                    <c:v>Gas</c:v>
                  </c:pt>
                  <c:pt idx="47">
                    <c:v> </c:v>
                  </c:pt>
                  <c:pt idx="48">
                    <c:v>Other</c:v>
                  </c:pt>
                  <c:pt idx="59">
                    <c:v> </c:v>
                  </c:pt>
                  <c:pt idx="60">
                    <c:v>Nuclear</c:v>
                  </c:pt>
                  <c:pt idx="71">
                    <c:v> </c:v>
                  </c:pt>
                  <c:pt idx="72">
                    <c:v>     Coal</c:v>
                  </c:pt>
                </c:lvl>
              </c:multiLvlStrCache>
            </c:multiLvlStrRef>
          </c:cat>
          <c:val>
            <c:numRef>
              <c:f>'All Capacity in Queues'!$E$27:$E$108</c:f>
              <c:numCache>
                <c:formatCode>_(* #,##0.0_);_(* \(#,##0.0\);_(* "-"??_);_(@_)</c:formatCode>
                <c:ptCount val="82"/>
                <c:pt idx="0">
                  <c:v>0</c:v>
                </c:pt>
                <c:pt idx="1">
                  <c:v>0</c:v>
                </c:pt>
                <c:pt idx="2">
                  <c:v>0</c:v>
                </c:pt>
                <c:pt idx="3">
                  <c:v>0</c:v>
                </c:pt>
                <c:pt idx="4">
                  <c:v>11.556250000000006</c:v>
                </c:pt>
                <c:pt idx="5">
                  <c:v>43.000118000000008</c:v>
                </c:pt>
                <c:pt idx="6">
                  <c:v>95.964299999999994</c:v>
                </c:pt>
                <c:pt idx="7">
                  <c:v>145.99260000000001</c:v>
                </c:pt>
                <c:pt idx="8">
                  <c:v>264.084</c:v>
                </c:pt>
                <c:pt idx="9">
                  <c:v>336.12400000000002</c:v>
                </c:pt>
                <c:pt idx="10">
                  <c:v>388.45575858401099</c:v>
                </c:pt>
                <c:pt idx="18">
                  <c:v>67.13191599999999</c:v>
                </c:pt>
                <c:pt idx="19">
                  <c:v>100.5197</c:v>
                </c:pt>
                <c:pt idx="20">
                  <c:v>203.20509999999999</c:v>
                </c:pt>
                <c:pt idx="21">
                  <c:v>297.89839999999998</c:v>
                </c:pt>
                <c:pt idx="22">
                  <c:v>365.46442563313002</c:v>
                </c:pt>
                <c:pt idx="24">
                  <c:v>0</c:v>
                </c:pt>
                <c:pt idx="25">
                  <c:v>0</c:v>
                </c:pt>
                <c:pt idx="26">
                  <c:v>0</c:v>
                </c:pt>
                <c:pt idx="27">
                  <c:v>0</c:v>
                </c:pt>
                <c:pt idx="28">
                  <c:v>2.1899899951999999</c:v>
                </c:pt>
                <c:pt idx="29">
                  <c:v>2.3704999999999998</c:v>
                </c:pt>
                <c:pt idx="30">
                  <c:v>2.952</c:v>
                </c:pt>
                <c:pt idx="31">
                  <c:v>7.8380000000000001</c:v>
                </c:pt>
                <c:pt idx="32">
                  <c:v>14.081</c:v>
                </c:pt>
                <c:pt idx="33">
                  <c:v>21.593</c:v>
                </c:pt>
                <c:pt idx="34">
                  <c:v>19.708373999999999</c:v>
                </c:pt>
                <c:pt idx="36">
                  <c:v>0</c:v>
                </c:pt>
                <c:pt idx="37">
                  <c:v>0</c:v>
                </c:pt>
                <c:pt idx="38">
                  <c:v>0</c:v>
                </c:pt>
                <c:pt idx="39">
                  <c:v>0</c:v>
                </c:pt>
                <c:pt idx="40">
                  <c:v>0.10599999999999998</c:v>
                </c:pt>
                <c:pt idx="41">
                  <c:v>0.3488</c:v>
                </c:pt>
                <c:pt idx="42">
                  <c:v>1.1889999999999996</c:v>
                </c:pt>
                <c:pt idx="43">
                  <c:v>2.153</c:v>
                </c:pt>
                <c:pt idx="44">
                  <c:v>0.4284</c:v>
                </c:pt>
                <c:pt idx="45">
                  <c:v>4.2942</c:v>
                </c:pt>
                <c:pt idx="46">
                  <c:v>7.9207729984283448</c:v>
                </c:pt>
                <c:pt idx="54">
                  <c:v>6.7199999999999996E-2</c:v>
                </c:pt>
                <c:pt idx="55">
                  <c:v>3.9849999999999999</c:v>
                </c:pt>
                <c:pt idx="56">
                  <c:v>3.1989999999999998</c:v>
                </c:pt>
                <c:pt idx="57">
                  <c:v>6.6749999999999998</c:v>
                </c:pt>
                <c:pt idx="58">
                  <c:v>7.5332329998350138</c:v>
                </c:pt>
              </c:numCache>
            </c:numRef>
          </c:val>
          <c:extLst>
            <c:ext xmlns:c16="http://schemas.microsoft.com/office/drawing/2014/chart" uri="{C3380CC4-5D6E-409C-BE32-E72D297353CC}">
              <c16:uniqueId val="{00000001-5FC6-4EC4-8817-0F0B27FED5EA}"/>
            </c:ext>
          </c:extLst>
        </c:ser>
        <c:ser>
          <c:idx val="1"/>
          <c:order val="2"/>
          <c:tx>
            <c:v> Entered queues in the year shown</c:v>
          </c:tx>
          <c:spPr>
            <a:solidFill>
              <a:schemeClr val="accent3"/>
            </a:solidFill>
            <a:ln w="6350">
              <a:noFill/>
            </a:ln>
            <a:effectLst/>
          </c:spPr>
          <c:invertIfNegative val="0"/>
          <c:cat>
            <c:multiLvlStrRef>
              <c:f>'All Capacity in Queues'!$A$27:$B$109</c:f>
              <c:multiLvlStrCache>
                <c:ptCount val="79"/>
                <c:lvl>
                  <c:pt idx="3">
                    <c:v>  2014-</c:v>
                  </c:pt>
                  <c:pt idx="7">
                    <c:v>2024</c:v>
                  </c:pt>
                  <c:pt idx="16">
                    <c:v>2014-</c:v>
                  </c:pt>
                  <c:pt idx="19">
                    <c:v>   2024</c:v>
                  </c:pt>
                  <c:pt idx="27">
                    <c:v>  2014-</c:v>
                  </c:pt>
                  <c:pt idx="31">
                    <c:v>2024</c:v>
                  </c:pt>
                  <c:pt idx="39">
                    <c:v>2014-</c:v>
                  </c:pt>
                  <c:pt idx="42">
                    <c:v>   2024</c:v>
                  </c:pt>
                  <c:pt idx="51">
                    <c:v>2014-</c:v>
                  </c:pt>
                  <c:pt idx="54">
                    <c:v>   2024</c:v>
                  </c:pt>
                  <c:pt idx="63">
                    <c:v>2014-</c:v>
                  </c:pt>
                  <c:pt idx="66">
                    <c:v>   2024</c:v>
                  </c:pt>
                  <c:pt idx="75">
                    <c:v>2014-</c:v>
                  </c:pt>
                  <c:pt idx="78">
                    <c:v>   2024</c:v>
                  </c:pt>
                </c:lvl>
                <c:lvl>
                  <c:pt idx="0">
                    <c:v>Solar</c:v>
                  </c:pt>
                  <c:pt idx="11">
                    <c:v> </c:v>
                  </c:pt>
                  <c:pt idx="12">
                    <c:v>Storage</c:v>
                  </c:pt>
                  <c:pt idx="23">
                    <c:v> </c:v>
                  </c:pt>
                  <c:pt idx="24">
                    <c:v>Wind</c:v>
                  </c:pt>
                  <c:pt idx="35">
                    <c:v> </c:v>
                  </c:pt>
                  <c:pt idx="36">
                    <c:v>Gas</c:v>
                  </c:pt>
                  <c:pt idx="47">
                    <c:v> </c:v>
                  </c:pt>
                  <c:pt idx="48">
                    <c:v>Other</c:v>
                  </c:pt>
                  <c:pt idx="59">
                    <c:v> </c:v>
                  </c:pt>
                  <c:pt idx="60">
                    <c:v>Nuclear</c:v>
                  </c:pt>
                  <c:pt idx="71">
                    <c:v> </c:v>
                  </c:pt>
                  <c:pt idx="72">
                    <c:v>     Coal</c:v>
                  </c:pt>
                </c:lvl>
              </c:multiLvlStrCache>
            </c:multiLvlStrRef>
          </c:cat>
          <c:val>
            <c:numRef>
              <c:f>'All Capacity in Queues'!$F$27:$F$108</c:f>
              <c:numCache>
                <c:formatCode>_(* #,##0.0_);_(* \(#,##0.0\);_(* "-"??_);_(@_)</c:formatCode>
                <c:ptCount val="82"/>
                <c:pt idx="0">
                  <c:v>19.511700000000005</c:v>
                </c:pt>
                <c:pt idx="1">
                  <c:v>23.763491999999999</c:v>
                </c:pt>
                <c:pt idx="2">
                  <c:v>83.332539199999999</c:v>
                </c:pt>
                <c:pt idx="3">
                  <c:v>104.93103424954224</c:v>
                </c:pt>
                <c:pt idx="4">
                  <c:v>115.54464499760003</c:v>
                </c:pt>
                <c:pt idx="5">
                  <c:v>109.78472499961855</c:v>
                </c:pt>
                <c:pt idx="6">
                  <c:v>107.6153274</c:v>
                </c:pt>
                <c:pt idx="7">
                  <c:v>126.33679299999999</c:v>
                </c:pt>
                <c:pt idx="8">
                  <c:v>158.41419999999999</c:v>
                </c:pt>
                <c:pt idx="9">
                  <c:v>77.204300000000003</c:v>
                </c:pt>
                <c:pt idx="10">
                  <c:v>98.197832999906595</c:v>
                </c:pt>
                <c:pt idx="12">
                  <c:v>0</c:v>
                </c:pt>
                <c:pt idx="13">
                  <c:v>5.5423999999999998</c:v>
                </c:pt>
                <c:pt idx="14">
                  <c:v>6.6378149999999989</c:v>
                </c:pt>
                <c:pt idx="15">
                  <c:v>8.8264249991607659</c:v>
                </c:pt>
                <c:pt idx="16">
                  <c:v>19.623394304529999</c:v>
                </c:pt>
                <c:pt idx="17">
                  <c:v>37.336366000000005</c:v>
                </c:pt>
                <c:pt idx="18">
                  <c:v>50.997</c:v>
                </c:pt>
                <c:pt idx="19">
                  <c:v>139.96168</c:v>
                </c:pt>
                <c:pt idx="20">
                  <c:v>128.25700000000001</c:v>
                </c:pt>
                <c:pt idx="21">
                  <c:v>226.8475</c:v>
                </c:pt>
                <c:pt idx="22">
                  <c:v>129.1827841819572</c:v>
                </c:pt>
                <c:pt idx="24">
                  <c:v>29.202450000000002</c:v>
                </c:pt>
                <c:pt idx="25">
                  <c:v>44.562559999999998</c:v>
                </c:pt>
                <c:pt idx="26">
                  <c:v>66.924159999999986</c:v>
                </c:pt>
                <c:pt idx="27">
                  <c:v>81.44831500324247</c:v>
                </c:pt>
                <c:pt idx="28">
                  <c:v>91.001744948899997</c:v>
                </c:pt>
                <c:pt idx="29">
                  <c:v>55.640010000000004</c:v>
                </c:pt>
                <c:pt idx="30">
                  <c:v>44.4953</c:v>
                </c:pt>
                <c:pt idx="31">
                  <c:v>63.858720000000005</c:v>
                </c:pt>
                <c:pt idx="32">
                  <c:v>79.519599999999997</c:v>
                </c:pt>
                <c:pt idx="33">
                  <c:v>80.384200000000007</c:v>
                </c:pt>
                <c:pt idx="34">
                  <c:v>62.090219993896476</c:v>
                </c:pt>
                <c:pt idx="36">
                  <c:v>65.174700000000001</c:v>
                </c:pt>
                <c:pt idx="37">
                  <c:v>58.229665999999995</c:v>
                </c:pt>
                <c:pt idx="38">
                  <c:v>39.756319000000005</c:v>
                </c:pt>
                <c:pt idx="39">
                  <c:v>36.100360000000002</c:v>
                </c:pt>
                <c:pt idx="40">
                  <c:v>27.420940002399998</c:v>
                </c:pt>
                <c:pt idx="41">
                  <c:v>28.447029998817445</c:v>
                </c:pt>
                <c:pt idx="42">
                  <c:v>21.790800000000001</c:v>
                </c:pt>
                <c:pt idx="43">
                  <c:v>11.207600000000001</c:v>
                </c:pt>
                <c:pt idx="44">
                  <c:v>17.670000000000002</c:v>
                </c:pt>
                <c:pt idx="45">
                  <c:v>21.5839</c:v>
                </c:pt>
                <c:pt idx="46">
                  <c:v>57.178410000000007</c:v>
                </c:pt>
                <c:pt idx="48">
                  <c:v>7.0573000000000006</c:v>
                </c:pt>
                <c:pt idx="49">
                  <c:v>3.796967</c:v>
                </c:pt>
                <c:pt idx="50">
                  <c:v>4.4390899999999993</c:v>
                </c:pt>
                <c:pt idx="51">
                  <c:v>2.2444600000000001</c:v>
                </c:pt>
                <c:pt idx="52">
                  <c:v>2.9674510000200001</c:v>
                </c:pt>
                <c:pt idx="53">
                  <c:v>0.54540100000000002</c:v>
                </c:pt>
                <c:pt idx="54">
                  <c:v>0.68730000000000002</c:v>
                </c:pt>
                <c:pt idx="55">
                  <c:v>2.1670000000000003</c:v>
                </c:pt>
                <c:pt idx="56">
                  <c:v>1.2281</c:v>
                </c:pt>
                <c:pt idx="57">
                  <c:v>3.5215000000000001</c:v>
                </c:pt>
                <c:pt idx="58">
                  <c:v>2.6597399999999998</c:v>
                </c:pt>
                <c:pt idx="60">
                  <c:v>4.2050000000000001</c:v>
                </c:pt>
                <c:pt idx="61">
                  <c:v>0</c:v>
                </c:pt>
                <c:pt idx="62">
                  <c:v>0.95220000000000005</c:v>
                </c:pt>
                <c:pt idx="63">
                  <c:v>8.0599999999999991E-2</c:v>
                </c:pt>
                <c:pt idx="64">
                  <c:v>0.70610000000000006</c:v>
                </c:pt>
                <c:pt idx="65">
                  <c:v>0.05</c:v>
                </c:pt>
                <c:pt idx="66">
                  <c:v>0.185</c:v>
                </c:pt>
                <c:pt idx="67">
                  <c:v>1.4999999999999999E-2</c:v>
                </c:pt>
                <c:pt idx="68">
                  <c:v>0.5</c:v>
                </c:pt>
                <c:pt idx="69">
                  <c:v>3.59</c:v>
                </c:pt>
                <c:pt idx="70">
                  <c:v>0.34710000000000002</c:v>
                </c:pt>
                <c:pt idx="72">
                  <c:v>1.8368</c:v>
                </c:pt>
                <c:pt idx="73">
                  <c:v>0.49199999999999999</c:v>
                </c:pt>
                <c:pt idx="74">
                  <c:v>0.03</c:v>
                </c:pt>
                <c:pt idx="75">
                  <c:v>1.4E-2</c:v>
                </c:pt>
                <c:pt idx="76">
                  <c:v>0.73599999999999999</c:v>
                </c:pt>
                <c:pt idx="77">
                  <c:v>1.0999999999999999E-2</c:v>
                </c:pt>
                <c:pt idx="78">
                  <c:v>0</c:v>
                </c:pt>
                <c:pt idx="79">
                  <c:v>0</c:v>
                </c:pt>
                <c:pt idx="80">
                  <c:v>0</c:v>
                </c:pt>
                <c:pt idx="81">
                  <c:v>5.7000000000000002E-2</c:v>
                </c:pt>
              </c:numCache>
            </c:numRef>
          </c:val>
          <c:extLst>
            <c:ext xmlns:c16="http://schemas.microsoft.com/office/drawing/2014/chart" uri="{C3380CC4-5D6E-409C-BE32-E72D297353CC}">
              <c16:uniqueId val="{00000002-5FC6-4EC4-8817-0F0B27FED5EA}"/>
            </c:ext>
          </c:extLst>
        </c:ser>
        <c:ser>
          <c:idx val="3"/>
          <c:order val="3"/>
          <c:tx>
            <c:v> Hybrid New</c:v>
          </c:tx>
          <c:spPr>
            <a:pattFill prst="wdDnDiag">
              <a:fgClr>
                <a:schemeClr val="bg1"/>
              </a:fgClr>
              <a:bgClr>
                <a:schemeClr val="accent3"/>
              </a:bgClr>
            </a:pattFill>
            <a:ln w="6350">
              <a:noFill/>
            </a:ln>
          </c:spPr>
          <c:invertIfNegative val="0"/>
          <c:cat>
            <c:multiLvlStrRef>
              <c:f>'All Capacity in Queues'!$A$27:$B$109</c:f>
              <c:multiLvlStrCache>
                <c:ptCount val="79"/>
                <c:lvl>
                  <c:pt idx="3">
                    <c:v>  2014-</c:v>
                  </c:pt>
                  <c:pt idx="7">
                    <c:v>2024</c:v>
                  </c:pt>
                  <c:pt idx="16">
                    <c:v>2014-</c:v>
                  </c:pt>
                  <c:pt idx="19">
                    <c:v>   2024</c:v>
                  </c:pt>
                  <c:pt idx="27">
                    <c:v>  2014-</c:v>
                  </c:pt>
                  <c:pt idx="31">
                    <c:v>2024</c:v>
                  </c:pt>
                  <c:pt idx="39">
                    <c:v>2014-</c:v>
                  </c:pt>
                  <c:pt idx="42">
                    <c:v>   2024</c:v>
                  </c:pt>
                  <c:pt idx="51">
                    <c:v>2014-</c:v>
                  </c:pt>
                  <c:pt idx="54">
                    <c:v>   2024</c:v>
                  </c:pt>
                  <c:pt idx="63">
                    <c:v>2014-</c:v>
                  </c:pt>
                  <c:pt idx="66">
                    <c:v>   2024</c:v>
                  </c:pt>
                  <c:pt idx="75">
                    <c:v>2014-</c:v>
                  </c:pt>
                  <c:pt idx="78">
                    <c:v>   2024</c:v>
                  </c:pt>
                </c:lvl>
                <c:lvl>
                  <c:pt idx="0">
                    <c:v>Solar</c:v>
                  </c:pt>
                  <c:pt idx="11">
                    <c:v> </c:v>
                  </c:pt>
                  <c:pt idx="12">
                    <c:v>Storage</c:v>
                  </c:pt>
                  <c:pt idx="23">
                    <c:v> </c:v>
                  </c:pt>
                  <c:pt idx="24">
                    <c:v>Wind</c:v>
                  </c:pt>
                  <c:pt idx="35">
                    <c:v> </c:v>
                  </c:pt>
                  <c:pt idx="36">
                    <c:v>Gas</c:v>
                  </c:pt>
                  <c:pt idx="47">
                    <c:v> </c:v>
                  </c:pt>
                  <c:pt idx="48">
                    <c:v>Other</c:v>
                  </c:pt>
                  <c:pt idx="59">
                    <c:v> </c:v>
                  </c:pt>
                  <c:pt idx="60">
                    <c:v>Nuclear</c:v>
                  </c:pt>
                  <c:pt idx="71">
                    <c:v> </c:v>
                  </c:pt>
                  <c:pt idx="72">
                    <c:v>     Coal</c:v>
                  </c:pt>
                </c:lvl>
              </c:multiLvlStrCache>
            </c:multiLvlStrRef>
          </c:cat>
          <c:val>
            <c:numRef>
              <c:f>'All Capacity in Queues'!$G$27:$G$108</c:f>
              <c:numCache>
                <c:formatCode>_(* #,##0.0_);_(* \(#,##0.0\);_(* "-"??_);_(@_)</c:formatCode>
                <c:ptCount val="82"/>
                <c:pt idx="0">
                  <c:v>0</c:v>
                </c:pt>
                <c:pt idx="1">
                  <c:v>0</c:v>
                </c:pt>
                <c:pt idx="2">
                  <c:v>0</c:v>
                </c:pt>
                <c:pt idx="3">
                  <c:v>0</c:v>
                </c:pt>
                <c:pt idx="4">
                  <c:v>17.666709999999998</c:v>
                </c:pt>
                <c:pt idx="5">
                  <c:v>58.583096399999995</c:v>
                </c:pt>
                <c:pt idx="6">
                  <c:v>63.304299999999998</c:v>
                </c:pt>
                <c:pt idx="7">
                  <c:v>138.1858</c:v>
                </c:pt>
                <c:pt idx="8">
                  <c:v>192.3991</c:v>
                </c:pt>
                <c:pt idx="9">
                  <c:v>234.988</c:v>
                </c:pt>
                <c:pt idx="10">
                  <c:v>63.004397799406064</c:v>
                </c:pt>
                <c:pt idx="18">
                  <c:v>44.598475000000001</c:v>
                </c:pt>
                <c:pt idx="19">
                  <c:v>105.91038999999998</c:v>
                </c:pt>
                <c:pt idx="20">
                  <c:v>154.46190000000001</c:v>
                </c:pt>
                <c:pt idx="21">
                  <c:v>227.07740000000001</c:v>
                </c:pt>
                <c:pt idx="22">
                  <c:v>58.135080739053762</c:v>
                </c:pt>
                <c:pt idx="24">
                  <c:v>0</c:v>
                </c:pt>
                <c:pt idx="25">
                  <c:v>0</c:v>
                </c:pt>
                <c:pt idx="26">
                  <c:v>0</c:v>
                </c:pt>
                <c:pt idx="27">
                  <c:v>0</c:v>
                </c:pt>
                <c:pt idx="28">
                  <c:v>0.82840001220000004</c:v>
                </c:pt>
                <c:pt idx="29">
                  <c:v>8.5428999999999995</c:v>
                </c:pt>
                <c:pt idx="30">
                  <c:v>10.277000000000001</c:v>
                </c:pt>
                <c:pt idx="31">
                  <c:v>11.566000000000001</c:v>
                </c:pt>
                <c:pt idx="32">
                  <c:v>10.292999999999999</c:v>
                </c:pt>
                <c:pt idx="33">
                  <c:v>26.15</c:v>
                </c:pt>
                <c:pt idx="34">
                  <c:v>1.9236</c:v>
                </c:pt>
                <c:pt idx="36">
                  <c:v>0</c:v>
                </c:pt>
                <c:pt idx="37">
                  <c:v>0</c:v>
                </c:pt>
                <c:pt idx="38">
                  <c:v>0</c:v>
                </c:pt>
                <c:pt idx="39">
                  <c:v>0</c:v>
                </c:pt>
                <c:pt idx="40">
                  <c:v>0.23845</c:v>
                </c:pt>
                <c:pt idx="41">
                  <c:v>0.13150000000000001</c:v>
                </c:pt>
                <c:pt idx="42">
                  <c:v>2.972</c:v>
                </c:pt>
                <c:pt idx="43">
                  <c:v>0.31939999999999996</c:v>
                </c:pt>
                <c:pt idx="44">
                  <c:v>13.407</c:v>
                </c:pt>
                <c:pt idx="45">
                  <c:v>5.5250000000000004</c:v>
                </c:pt>
                <c:pt idx="46">
                  <c:v>4.9509999999999996</c:v>
                </c:pt>
                <c:pt idx="54">
                  <c:v>1.629229</c:v>
                </c:pt>
                <c:pt idx="55">
                  <c:v>2.21</c:v>
                </c:pt>
                <c:pt idx="56">
                  <c:v>2.8690000000000002</c:v>
                </c:pt>
                <c:pt idx="57">
                  <c:v>0</c:v>
                </c:pt>
                <c:pt idx="58">
                  <c:v>2.70635</c:v>
                </c:pt>
              </c:numCache>
            </c:numRef>
          </c:val>
          <c:extLst>
            <c:ext xmlns:c16="http://schemas.microsoft.com/office/drawing/2014/chart" uri="{C3380CC4-5D6E-409C-BE32-E72D297353CC}">
              <c16:uniqueId val="{00000003-5FC6-4EC4-8817-0F0B27FED5EA}"/>
            </c:ext>
          </c:extLst>
        </c:ser>
        <c:dLbls>
          <c:showLegendKey val="0"/>
          <c:showVal val="0"/>
          <c:showCatName val="0"/>
          <c:showSerName val="0"/>
          <c:showPercent val="0"/>
          <c:showBubbleSize val="0"/>
        </c:dLbls>
        <c:gapWidth val="16"/>
        <c:overlap val="100"/>
        <c:axId val="590222176"/>
        <c:axId val="590222568"/>
      </c:barChart>
      <c:catAx>
        <c:axId val="590222176"/>
        <c:scaling>
          <c:orientation val="minMax"/>
        </c:scaling>
        <c:delete val="0"/>
        <c:axPos val="b"/>
        <c:numFmt formatCode="General" sourceLinked="0"/>
        <c:majorTickMark val="out"/>
        <c:minorTickMark val="none"/>
        <c:tickLblPos val="low"/>
        <c:spPr>
          <a:noFill/>
          <a:ln w="3175" cap="flat" cmpd="sng" algn="ctr">
            <a:noFill/>
            <a:prstDash val="solid"/>
            <a:round/>
          </a:ln>
          <a:effectLst/>
        </c:spPr>
        <c:txPr>
          <a:bodyPr rot="0" vert="horz"/>
          <a:lstStyle/>
          <a:p>
            <a:pPr>
              <a:defRPr b="1"/>
            </a:pPr>
            <a:endParaRPr lang="en-US"/>
          </a:p>
        </c:txPr>
        <c:crossAx val="590222568"/>
        <c:crosses val="autoZero"/>
        <c:auto val="1"/>
        <c:lblAlgn val="ctr"/>
        <c:lblOffset val="0"/>
        <c:tickLblSkip val="1"/>
        <c:tickMarkSkip val="1"/>
        <c:noMultiLvlLbl val="0"/>
      </c:catAx>
      <c:valAx>
        <c:axId val="590222568"/>
        <c:scaling>
          <c:orientation val="minMax"/>
          <c:min val="0"/>
        </c:scaling>
        <c:delete val="0"/>
        <c:axPos val="l"/>
        <c:majorGridlines>
          <c:spPr>
            <a:ln w="3175" cap="flat" cmpd="sng" algn="ctr">
              <a:noFill/>
              <a:prstDash val="solid"/>
              <a:round/>
            </a:ln>
            <a:effectLst/>
          </c:spPr>
        </c:majorGridlines>
        <c:numFmt formatCode="#,##0" sourceLinked="0"/>
        <c:majorTickMark val="out"/>
        <c:minorTickMark val="none"/>
        <c:tickLblPos val="nextTo"/>
        <c:spPr>
          <a:noFill/>
          <a:ln w="3175" cap="flat" cmpd="sng" algn="ctr">
            <a:noFill/>
            <a:prstDash val="solid"/>
            <a:round/>
          </a:ln>
          <a:effectLst/>
        </c:spPr>
        <c:txPr>
          <a:bodyPr rot="-60000000" vert="horz"/>
          <a:lstStyle/>
          <a:p>
            <a:pPr>
              <a:defRPr b="1">
                <a:solidFill>
                  <a:sysClr val="windowText" lastClr="000000"/>
                </a:solidFill>
              </a:defRPr>
            </a:pPr>
            <a:endParaRPr lang="en-US"/>
          </a:p>
        </c:txPr>
        <c:crossAx val="590222176"/>
        <c:crosses val="autoZero"/>
        <c:crossBetween val="midCat"/>
        <c:majorUnit val="100"/>
      </c:valAx>
      <c:spPr>
        <a:solidFill>
          <a:schemeClr val="bg1"/>
        </a:solidFill>
        <a:ln>
          <a:noFill/>
        </a:ln>
        <a:effectLst/>
      </c:spPr>
    </c:plotArea>
    <c:legend>
      <c:legendPos val="r"/>
      <c:legendEntry>
        <c:idx val="0"/>
        <c:delete val="1"/>
      </c:legendEntry>
      <c:legendEntry>
        <c:idx val="2"/>
        <c:delete val="1"/>
      </c:legendEntry>
      <c:layout>
        <c:manualLayout>
          <c:xMode val="edge"/>
          <c:yMode val="edge"/>
          <c:x val="0.5245032379388852"/>
          <c:y val="0.40011139372475468"/>
          <c:w val="0.38853807562811038"/>
          <c:h val="0.13490710274055442"/>
        </c:manualLayout>
      </c:layout>
      <c:overlay val="0"/>
      <c:spPr>
        <a:noFill/>
        <a:ln w="3175">
          <a:noFill/>
        </a:ln>
      </c:spPr>
      <c:txPr>
        <a:bodyPr/>
        <a:lstStyle/>
        <a:p>
          <a:pPr>
            <a:defRPr sz="1100"/>
          </a:pPr>
          <a:endParaRPr lang="en-US"/>
        </a:p>
      </c:txPr>
    </c:legend>
    <c:plotVisOnly val="1"/>
    <c:dispBlanksAs val="gap"/>
    <c:showDLblsOverMax val="0"/>
  </c:chart>
  <c:spPr>
    <a:solidFill>
      <a:schemeClr val="bg1"/>
    </a:solidFill>
    <a:ln w="9525" cap="flat" cmpd="sng" algn="ctr">
      <a:noFill/>
      <a:prstDash val="solid"/>
      <a:round/>
    </a:ln>
    <a:effectLst/>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8700345041139518E-2"/>
          <c:y val="0.1009229029298167"/>
          <c:w val="0.91232483882093696"/>
          <c:h val="0.7079976271905406"/>
        </c:manualLayout>
      </c:layout>
      <c:barChart>
        <c:barDir val="col"/>
        <c:grouping val="stacked"/>
        <c:varyColors val="0"/>
        <c:ser>
          <c:idx val="0"/>
          <c:order val="0"/>
          <c:tx>
            <c:v> Entered queues in an earlier year</c:v>
          </c:tx>
          <c:spPr>
            <a:solidFill>
              <a:schemeClr val="accent1">
                <a:lumMod val="75000"/>
              </a:schemeClr>
            </a:solidFill>
            <a:ln w="6350">
              <a:noFill/>
            </a:ln>
            <a:effectLst/>
          </c:spPr>
          <c:invertIfNegative val="0"/>
          <c:cat>
            <c:multiLvlStrRef>
              <c:f>'Solar GW in Queues by Region'!$A$27:$B$133</c:f>
              <c:multiLvlStrCache>
                <c:ptCount val="104"/>
                <c:lvl>
                  <c:pt idx="4">
                    <c:v>2014-</c:v>
                  </c:pt>
                  <c:pt idx="7">
                    <c:v>  24</c:v>
                  </c:pt>
                  <c:pt idx="16">
                    <c:v>2014-</c:v>
                  </c:pt>
                  <c:pt idx="19">
                    <c:v>  24</c:v>
                  </c:pt>
                  <c:pt idx="28">
                    <c:v>2014-</c:v>
                  </c:pt>
                  <c:pt idx="31">
                    <c:v>  24</c:v>
                  </c:pt>
                  <c:pt idx="40">
                    <c:v>2014-</c:v>
                  </c:pt>
                  <c:pt idx="43">
                    <c:v>  24</c:v>
                  </c:pt>
                  <c:pt idx="52">
                    <c:v>2014-</c:v>
                  </c:pt>
                  <c:pt idx="55">
                    <c:v>  24</c:v>
                  </c:pt>
                  <c:pt idx="64">
                    <c:v>2014-</c:v>
                  </c:pt>
                  <c:pt idx="67">
                    <c:v>  24</c:v>
                  </c:pt>
                  <c:pt idx="76">
                    <c:v>2014-</c:v>
                  </c:pt>
                  <c:pt idx="79">
                    <c:v>  24</c:v>
                  </c:pt>
                  <c:pt idx="88">
                    <c:v>2014-</c:v>
                  </c:pt>
                  <c:pt idx="91">
                    <c:v>  24</c:v>
                  </c:pt>
                  <c:pt idx="100">
                    <c:v>2014-</c:v>
                  </c:pt>
                  <c:pt idx="103">
                    <c:v>  24</c:v>
                  </c:pt>
                </c:lvl>
                <c:lvl>
                  <c:pt idx="0">
                    <c:v>MISO</c:v>
                  </c:pt>
                  <c:pt idx="12">
                    <c:v>West
(non-ISO)</c:v>
                  </c:pt>
                  <c:pt idx="24">
                    <c:v>ERCOT</c:v>
                  </c:pt>
                  <c:pt idx="35">
                    <c:v> </c:v>
                  </c:pt>
                  <c:pt idx="36">
                    <c:v>PJM</c:v>
                  </c:pt>
                  <c:pt idx="47">
                    <c:v> </c:v>
                  </c:pt>
                  <c:pt idx="48">
                    <c:v>CAISO</c:v>
                  </c:pt>
                  <c:pt idx="59">
                    <c:v> </c:v>
                  </c:pt>
                  <c:pt idx="60">
                    <c:v>Southeast
(non-ISO)</c:v>
                  </c:pt>
                  <c:pt idx="71">
                    <c:v> </c:v>
                  </c:pt>
                  <c:pt idx="72">
                    <c:v>SPP</c:v>
                  </c:pt>
                  <c:pt idx="83">
                    <c:v> </c:v>
                  </c:pt>
                  <c:pt idx="84">
                    <c:v>NYISO</c:v>
                  </c:pt>
                  <c:pt idx="95">
                    <c:v> </c:v>
                  </c:pt>
                  <c:pt idx="96">
                    <c:v>ISONE</c:v>
                  </c:pt>
                </c:lvl>
              </c:multiLvlStrCache>
            </c:multiLvlStrRef>
          </c:cat>
          <c:val>
            <c:numRef>
              <c:f>'Solar GW in Queues by Region'!$D$27:$D$132</c:f>
              <c:numCache>
                <c:formatCode>_(* #,##0.0_);_(* \(#,##0.0\);_(* "-"??_);_(@_)</c:formatCode>
                <c:ptCount val="106"/>
                <c:pt idx="0">
                  <c:v>6.0000000000000053E-2</c:v>
                </c:pt>
                <c:pt idx="1">
                  <c:v>0.91402999999999968</c:v>
                </c:pt>
                <c:pt idx="2">
                  <c:v>1.4083099999999975</c:v>
                </c:pt>
                <c:pt idx="3">
                  <c:v>3.8923500000000004</c:v>
                </c:pt>
                <c:pt idx="4">
                  <c:v>12.02026</c:v>
                </c:pt>
                <c:pt idx="5">
                  <c:v>18.703589999999984</c:v>
                </c:pt>
                <c:pt idx="6">
                  <c:v>28.116800000000005</c:v>
                </c:pt>
                <c:pt idx="7">
                  <c:v>51.302800000000005</c:v>
                </c:pt>
                <c:pt idx="8">
                  <c:v>60.126800000000003</c:v>
                </c:pt>
                <c:pt idx="9">
                  <c:v>150.6438</c:v>
                </c:pt>
                <c:pt idx="10">
                  <c:v>134.34728000000001</c:v>
                </c:pt>
                <c:pt idx="12">
                  <c:v>9.8278999999999979</c:v>
                </c:pt>
                <c:pt idx="13">
                  <c:v>10.299060000000001</c:v>
                </c:pt>
                <c:pt idx="14">
                  <c:v>5.6327300000000022</c:v>
                </c:pt>
                <c:pt idx="15">
                  <c:v>20.801429999999996</c:v>
                </c:pt>
                <c:pt idx="16">
                  <c:v>37.323746</c:v>
                </c:pt>
                <c:pt idx="17">
                  <c:v>26.839759999999995</c:v>
                </c:pt>
                <c:pt idx="18">
                  <c:v>23.302889999999998</c:v>
                </c:pt>
                <c:pt idx="19">
                  <c:v>19.447449999999996</c:v>
                </c:pt>
                <c:pt idx="20">
                  <c:v>30.983650000000001</c:v>
                </c:pt>
                <c:pt idx="21">
                  <c:v>34.4876</c:v>
                </c:pt>
                <c:pt idx="22">
                  <c:v>33.258830000000003</c:v>
                </c:pt>
                <c:pt idx="24">
                  <c:v>2.0469999999999997</c:v>
                </c:pt>
                <c:pt idx="25">
                  <c:v>6.1260000000000003</c:v>
                </c:pt>
                <c:pt idx="26">
                  <c:v>8.7430000000000003</c:v>
                </c:pt>
                <c:pt idx="27">
                  <c:v>13.290000000000001</c:v>
                </c:pt>
                <c:pt idx="28">
                  <c:v>24.151429999999991</c:v>
                </c:pt>
                <c:pt idx="29">
                  <c:v>22.298059999999978</c:v>
                </c:pt>
                <c:pt idx="30">
                  <c:v>37.166199999999996</c:v>
                </c:pt>
                <c:pt idx="31">
                  <c:v>45.567999999999998</c:v>
                </c:pt>
                <c:pt idx="32">
                  <c:v>52.313400000000001</c:v>
                </c:pt>
                <c:pt idx="33">
                  <c:v>50.811399999999999</c:v>
                </c:pt>
                <c:pt idx="34">
                  <c:v>61.111310000000003</c:v>
                </c:pt>
                <c:pt idx="36">
                  <c:v>0.87009999999999987</c:v>
                </c:pt>
                <c:pt idx="37">
                  <c:v>1.7731500000000002</c:v>
                </c:pt>
                <c:pt idx="38">
                  <c:v>1.7650999999999968</c:v>
                </c:pt>
                <c:pt idx="39">
                  <c:v>8.5553399999999957</c:v>
                </c:pt>
                <c:pt idx="40">
                  <c:v>13.897735000000004</c:v>
                </c:pt>
                <c:pt idx="41">
                  <c:v>22.312595000000034</c:v>
                </c:pt>
                <c:pt idx="42">
                  <c:v>37.407850000000003</c:v>
                </c:pt>
                <c:pt idx="43">
                  <c:v>70.212500000000006</c:v>
                </c:pt>
                <c:pt idx="44">
                  <c:v>110.9153</c:v>
                </c:pt>
                <c:pt idx="45">
                  <c:v>112.68170000000001</c:v>
                </c:pt>
                <c:pt idx="46">
                  <c:v>79.250651000000005</c:v>
                </c:pt>
                <c:pt idx="48">
                  <c:v>11.008920000000002</c:v>
                </c:pt>
                <c:pt idx="49">
                  <c:v>11.213880000000005</c:v>
                </c:pt>
                <c:pt idx="50">
                  <c:v>15.492759999999997</c:v>
                </c:pt>
                <c:pt idx="51">
                  <c:v>21.104638999999999</c:v>
                </c:pt>
                <c:pt idx="52">
                  <c:v>17.161721499999992</c:v>
                </c:pt>
                <c:pt idx="53">
                  <c:v>13.861140000000002</c:v>
                </c:pt>
                <c:pt idx="54">
                  <c:v>5.41</c:v>
                </c:pt>
                <c:pt idx="55">
                  <c:v>2.976</c:v>
                </c:pt>
                <c:pt idx="56">
                  <c:v>1.75</c:v>
                </c:pt>
                <c:pt idx="57">
                  <c:v>1.4359999999999999</c:v>
                </c:pt>
                <c:pt idx="58">
                  <c:v>6.7904795389999997</c:v>
                </c:pt>
                <c:pt idx="60">
                  <c:v>1.2074999999999996</c:v>
                </c:pt>
                <c:pt idx="61">
                  <c:v>2.3336000000000001</c:v>
                </c:pt>
                <c:pt idx="62">
                  <c:v>2.1774079999999998</c:v>
                </c:pt>
                <c:pt idx="63">
                  <c:v>12.224055000000003</c:v>
                </c:pt>
                <c:pt idx="64">
                  <c:v>17.278890000000001</c:v>
                </c:pt>
                <c:pt idx="65">
                  <c:v>26.693904000000011</c:v>
                </c:pt>
                <c:pt idx="66">
                  <c:v>33.488342599999996</c:v>
                </c:pt>
                <c:pt idx="67">
                  <c:v>35.745727000000002</c:v>
                </c:pt>
                <c:pt idx="68">
                  <c:v>30.340630000000001</c:v>
                </c:pt>
                <c:pt idx="69">
                  <c:v>38.651600000000002</c:v>
                </c:pt>
                <c:pt idx="70">
                  <c:v>45.794150000000002</c:v>
                </c:pt>
                <c:pt idx="72">
                  <c:v>2.5000000000000133E-2</c:v>
                </c:pt>
                <c:pt idx="73">
                  <c:v>0.36040000000000005</c:v>
                </c:pt>
                <c:pt idx="74">
                  <c:v>1.2791999999999972</c:v>
                </c:pt>
                <c:pt idx="75">
                  <c:v>2.4672999999999998</c:v>
                </c:pt>
                <c:pt idx="76">
                  <c:v>13.696074999999999</c:v>
                </c:pt>
                <c:pt idx="77">
                  <c:v>19.390166999999995</c:v>
                </c:pt>
                <c:pt idx="78">
                  <c:v>20.055799999999998</c:v>
                </c:pt>
                <c:pt idx="79">
                  <c:v>24.75</c:v>
                </c:pt>
                <c:pt idx="80">
                  <c:v>30.036999999999999</c:v>
                </c:pt>
                <c:pt idx="81">
                  <c:v>29.99</c:v>
                </c:pt>
                <c:pt idx="82">
                  <c:v>37.339591999999996</c:v>
                </c:pt>
                <c:pt idx="84">
                  <c:v>0</c:v>
                </c:pt>
                <c:pt idx="85">
                  <c:v>2.4999999999999994E-2</c:v>
                </c:pt>
                <c:pt idx="86">
                  <c:v>0.15300000000000002</c:v>
                </c:pt>
                <c:pt idx="87">
                  <c:v>0.59899999999999998</c:v>
                </c:pt>
                <c:pt idx="88">
                  <c:v>1.5698000000000003</c:v>
                </c:pt>
                <c:pt idx="89">
                  <c:v>4.3372999999999982</c:v>
                </c:pt>
                <c:pt idx="90">
                  <c:v>8.2460000000000004</c:v>
                </c:pt>
                <c:pt idx="91">
                  <c:v>11.337</c:v>
                </c:pt>
                <c:pt idx="92">
                  <c:v>12.919</c:v>
                </c:pt>
                <c:pt idx="93">
                  <c:v>13.9544</c:v>
                </c:pt>
                <c:pt idx="94">
                  <c:v>5.4805000000000001</c:v>
                </c:pt>
                <c:pt idx="96">
                  <c:v>6.0000000000000001E-3</c:v>
                </c:pt>
                <c:pt idx="97">
                  <c:v>1.0000000000000009E-2</c:v>
                </c:pt>
                <c:pt idx="98">
                  <c:v>0.32596999999999987</c:v>
                </c:pt>
                <c:pt idx="99">
                  <c:v>0.64420000076293937</c:v>
                </c:pt>
                <c:pt idx="100">
                  <c:v>1.0987800005999999</c:v>
                </c:pt>
                <c:pt idx="101">
                  <c:v>1.0622800006866455</c:v>
                </c:pt>
                <c:pt idx="102">
                  <c:v>2.3669000000000002</c:v>
                </c:pt>
                <c:pt idx="103">
                  <c:v>2.4029999999999996</c:v>
                </c:pt>
                <c:pt idx="104">
                  <c:v>2.9531999999999998</c:v>
                </c:pt>
                <c:pt idx="105">
                  <c:v>3.6450999999999998</c:v>
                </c:pt>
              </c:numCache>
            </c:numRef>
          </c:val>
          <c:extLst>
            <c:ext xmlns:c16="http://schemas.microsoft.com/office/drawing/2014/chart" uri="{C3380CC4-5D6E-409C-BE32-E72D297353CC}">
              <c16:uniqueId val="{00000000-46AE-417B-98F6-A8DA0978882F}"/>
            </c:ext>
          </c:extLst>
        </c:ser>
        <c:ser>
          <c:idx val="2"/>
          <c:order val="1"/>
          <c:tx>
            <c:v> Hybrid Prior</c:v>
          </c:tx>
          <c:spPr>
            <a:pattFill prst="wdUpDiag">
              <a:fgClr>
                <a:schemeClr val="bg1"/>
              </a:fgClr>
              <a:bgClr>
                <a:schemeClr val="accent1">
                  <a:lumMod val="75000"/>
                </a:schemeClr>
              </a:bgClr>
            </a:pattFill>
            <a:ln w="6350">
              <a:noFill/>
            </a:ln>
          </c:spPr>
          <c:invertIfNegative val="0"/>
          <c:cat>
            <c:multiLvlStrRef>
              <c:f>'Solar GW in Queues by Region'!$A$27:$B$133</c:f>
              <c:multiLvlStrCache>
                <c:ptCount val="104"/>
                <c:lvl>
                  <c:pt idx="4">
                    <c:v>2014-</c:v>
                  </c:pt>
                  <c:pt idx="7">
                    <c:v>  24</c:v>
                  </c:pt>
                  <c:pt idx="16">
                    <c:v>2014-</c:v>
                  </c:pt>
                  <c:pt idx="19">
                    <c:v>  24</c:v>
                  </c:pt>
                  <c:pt idx="28">
                    <c:v>2014-</c:v>
                  </c:pt>
                  <c:pt idx="31">
                    <c:v>  24</c:v>
                  </c:pt>
                  <c:pt idx="40">
                    <c:v>2014-</c:v>
                  </c:pt>
                  <c:pt idx="43">
                    <c:v>  24</c:v>
                  </c:pt>
                  <c:pt idx="52">
                    <c:v>2014-</c:v>
                  </c:pt>
                  <c:pt idx="55">
                    <c:v>  24</c:v>
                  </c:pt>
                  <c:pt idx="64">
                    <c:v>2014-</c:v>
                  </c:pt>
                  <c:pt idx="67">
                    <c:v>  24</c:v>
                  </c:pt>
                  <c:pt idx="76">
                    <c:v>2014-</c:v>
                  </c:pt>
                  <c:pt idx="79">
                    <c:v>  24</c:v>
                  </c:pt>
                  <c:pt idx="88">
                    <c:v>2014-</c:v>
                  </c:pt>
                  <c:pt idx="91">
                    <c:v>  24</c:v>
                  </c:pt>
                  <c:pt idx="100">
                    <c:v>2014-</c:v>
                  </c:pt>
                  <c:pt idx="103">
                    <c:v>  24</c:v>
                  </c:pt>
                </c:lvl>
                <c:lvl>
                  <c:pt idx="0">
                    <c:v>MISO</c:v>
                  </c:pt>
                  <c:pt idx="12">
                    <c:v>West
(non-ISO)</c:v>
                  </c:pt>
                  <c:pt idx="24">
                    <c:v>ERCOT</c:v>
                  </c:pt>
                  <c:pt idx="35">
                    <c:v> </c:v>
                  </c:pt>
                  <c:pt idx="36">
                    <c:v>PJM</c:v>
                  </c:pt>
                  <c:pt idx="47">
                    <c:v> </c:v>
                  </c:pt>
                  <c:pt idx="48">
                    <c:v>CAISO</c:v>
                  </c:pt>
                  <c:pt idx="59">
                    <c:v> </c:v>
                  </c:pt>
                  <c:pt idx="60">
                    <c:v>Southeast
(non-ISO)</c:v>
                  </c:pt>
                  <c:pt idx="71">
                    <c:v> </c:v>
                  </c:pt>
                  <c:pt idx="72">
                    <c:v>SPP</c:v>
                  </c:pt>
                  <c:pt idx="83">
                    <c:v> </c:v>
                  </c:pt>
                  <c:pt idx="84">
                    <c:v>NYISO</c:v>
                  </c:pt>
                  <c:pt idx="95">
                    <c:v> </c:v>
                  </c:pt>
                  <c:pt idx="96">
                    <c:v>ISONE</c:v>
                  </c:pt>
                </c:lvl>
              </c:multiLvlStrCache>
            </c:multiLvlStrRef>
          </c:cat>
          <c:val>
            <c:numRef>
              <c:f>'Solar GW in Queues by Region'!$E$27:$E$132</c:f>
              <c:numCache>
                <c:formatCode>_(* #,##0.0_);_(* \(#,##0.0\);_(* "-"??_);_(@_)</c:formatCode>
                <c:ptCount val="106"/>
                <c:pt idx="0">
                  <c:v>0</c:v>
                </c:pt>
                <c:pt idx="1">
                  <c:v>0</c:v>
                </c:pt>
                <c:pt idx="2">
                  <c:v>0</c:v>
                </c:pt>
                <c:pt idx="3">
                  <c:v>0</c:v>
                </c:pt>
                <c:pt idx="4">
                  <c:v>0.34999999999999987</c:v>
                </c:pt>
                <c:pt idx="5">
                  <c:v>2.1499999999999995</c:v>
                </c:pt>
                <c:pt idx="6">
                  <c:v>6.9570000000000078</c:v>
                </c:pt>
                <c:pt idx="7">
                  <c:v>12.523999999999999</c:v>
                </c:pt>
                <c:pt idx="8">
                  <c:v>21.419</c:v>
                </c:pt>
                <c:pt idx="9">
                  <c:v>37.378999999999998</c:v>
                </c:pt>
                <c:pt idx="10">
                  <c:v>42.888779999999997</c:v>
                </c:pt>
                <c:pt idx="12">
                  <c:v>0</c:v>
                </c:pt>
                <c:pt idx="13">
                  <c:v>0</c:v>
                </c:pt>
                <c:pt idx="14">
                  <c:v>0</c:v>
                </c:pt>
                <c:pt idx="15">
                  <c:v>0</c:v>
                </c:pt>
                <c:pt idx="16">
                  <c:v>0</c:v>
                </c:pt>
                <c:pt idx="17">
                  <c:v>18.268000000000004</c:v>
                </c:pt>
                <c:pt idx="18">
                  <c:v>35.447900000000004</c:v>
                </c:pt>
                <c:pt idx="19">
                  <c:v>50.220999999999997</c:v>
                </c:pt>
                <c:pt idx="20">
                  <c:v>99.734999999999999</c:v>
                </c:pt>
                <c:pt idx="21">
                  <c:v>129.00800000000001</c:v>
                </c:pt>
                <c:pt idx="22">
                  <c:v>155.81354000000002</c:v>
                </c:pt>
                <c:pt idx="24">
                  <c:v>0</c:v>
                </c:pt>
                <c:pt idx="25">
                  <c:v>0</c:v>
                </c:pt>
                <c:pt idx="26">
                  <c:v>0</c:v>
                </c:pt>
                <c:pt idx="27">
                  <c:v>0</c:v>
                </c:pt>
                <c:pt idx="28">
                  <c:v>0.40200000000000014</c:v>
                </c:pt>
                <c:pt idx="29">
                  <c:v>2.8961000000000006</c:v>
                </c:pt>
                <c:pt idx="30">
                  <c:v>9.6300000000000026</c:v>
                </c:pt>
                <c:pt idx="31">
                  <c:v>17</c:v>
                </c:pt>
                <c:pt idx="32">
                  <c:v>32.912999999999997</c:v>
                </c:pt>
                <c:pt idx="33">
                  <c:v>44.988999999999997</c:v>
                </c:pt>
                <c:pt idx="34">
                  <c:v>50.718140000000005</c:v>
                </c:pt>
                <c:pt idx="36">
                  <c:v>0</c:v>
                </c:pt>
                <c:pt idx="37">
                  <c:v>0</c:v>
                </c:pt>
                <c:pt idx="38">
                  <c:v>0</c:v>
                </c:pt>
                <c:pt idx="39">
                  <c:v>0</c:v>
                </c:pt>
                <c:pt idx="40">
                  <c:v>0.10000000000000009</c:v>
                </c:pt>
                <c:pt idx="41">
                  <c:v>1.9577999999999998</c:v>
                </c:pt>
                <c:pt idx="42">
                  <c:v>9.3810000000000002</c:v>
                </c:pt>
                <c:pt idx="43">
                  <c:v>16.976200000000002</c:v>
                </c:pt>
                <c:pt idx="44">
                  <c:v>30.561700000000002</c:v>
                </c:pt>
                <c:pt idx="45">
                  <c:v>34.626399999999997</c:v>
                </c:pt>
                <c:pt idx="46">
                  <c:v>24.158567999999999</c:v>
                </c:pt>
                <c:pt idx="48">
                  <c:v>0</c:v>
                </c:pt>
                <c:pt idx="49">
                  <c:v>0</c:v>
                </c:pt>
                <c:pt idx="50">
                  <c:v>0</c:v>
                </c:pt>
                <c:pt idx="51">
                  <c:v>0</c:v>
                </c:pt>
                <c:pt idx="52">
                  <c:v>8.5340499999999988</c:v>
                </c:pt>
                <c:pt idx="53">
                  <c:v>12.471318000000004</c:v>
                </c:pt>
                <c:pt idx="54">
                  <c:v>25.800999999999998</c:v>
                </c:pt>
                <c:pt idx="55">
                  <c:v>33.72</c:v>
                </c:pt>
                <c:pt idx="56">
                  <c:v>62.534999999999997</c:v>
                </c:pt>
                <c:pt idx="57">
                  <c:v>58.887999999999998</c:v>
                </c:pt>
                <c:pt idx="58">
                  <c:v>84.0656465836</c:v>
                </c:pt>
                <c:pt idx="60">
                  <c:v>0</c:v>
                </c:pt>
                <c:pt idx="61">
                  <c:v>0</c:v>
                </c:pt>
                <c:pt idx="62">
                  <c:v>0</c:v>
                </c:pt>
                <c:pt idx="63">
                  <c:v>0</c:v>
                </c:pt>
                <c:pt idx="64">
                  <c:v>0</c:v>
                </c:pt>
                <c:pt idx="65">
                  <c:v>0.43800000000000017</c:v>
                </c:pt>
                <c:pt idx="66">
                  <c:v>2.1340000000000003</c:v>
                </c:pt>
                <c:pt idx="67">
                  <c:v>6.9729999999999999</c:v>
                </c:pt>
                <c:pt idx="68">
                  <c:v>5.91</c:v>
                </c:pt>
                <c:pt idx="69">
                  <c:v>21.731000000000002</c:v>
                </c:pt>
                <c:pt idx="70">
                  <c:v>17.410499999999999</c:v>
                </c:pt>
                <c:pt idx="72">
                  <c:v>0</c:v>
                </c:pt>
                <c:pt idx="73">
                  <c:v>0</c:v>
                </c:pt>
                <c:pt idx="74">
                  <c:v>0</c:v>
                </c:pt>
                <c:pt idx="75">
                  <c:v>0</c:v>
                </c:pt>
                <c:pt idx="76">
                  <c:v>2.1701999999999999</c:v>
                </c:pt>
                <c:pt idx="77">
                  <c:v>4.9269000000000016</c:v>
                </c:pt>
                <c:pt idx="78">
                  <c:v>6.1080000000000005</c:v>
                </c:pt>
                <c:pt idx="79">
                  <c:v>7.8550000000000004</c:v>
                </c:pt>
                <c:pt idx="80">
                  <c:v>7.6779999999999999</c:v>
                </c:pt>
                <c:pt idx="81">
                  <c:v>3.9390000000000001</c:v>
                </c:pt>
                <c:pt idx="82">
                  <c:v>11.138299999999999</c:v>
                </c:pt>
                <c:pt idx="84">
                  <c:v>0</c:v>
                </c:pt>
                <c:pt idx="85">
                  <c:v>0</c:v>
                </c:pt>
                <c:pt idx="86">
                  <c:v>0</c:v>
                </c:pt>
                <c:pt idx="87">
                  <c:v>0</c:v>
                </c:pt>
                <c:pt idx="88">
                  <c:v>0</c:v>
                </c:pt>
                <c:pt idx="89">
                  <c:v>0.17700000000000005</c:v>
                </c:pt>
                <c:pt idx="90">
                  <c:v>0.49000000000000021</c:v>
                </c:pt>
                <c:pt idx="91">
                  <c:v>0.27</c:v>
                </c:pt>
                <c:pt idx="92">
                  <c:v>2.3239999999999998</c:v>
                </c:pt>
                <c:pt idx="93">
                  <c:v>3.6892999999999998</c:v>
                </c:pt>
                <c:pt idx="94">
                  <c:v>0.88</c:v>
                </c:pt>
                <c:pt idx="96">
                  <c:v>0</c:v>
                </c:pt>
                <c:pt idx="97">
                  <c:v>0</c:v>
                </c:pt>
                <c:pt idx="98">
                  <c:v>0</c:v>
                </c:pt>
                <c:pt idx="99">
                  <c:v>0</c:v>
                </c:pt>
                <c:pt idx="100">
                  <c:v>0</c:v>
                </c:pt>
                <c:pt idx="101">
                  <c:v>0</c:v>
                </c:pt>
                <c:pt idx="102">
                  <c:v>1.5400000000000524E-2</c:v>
                </c:pt>
                <c:pt idx="103">
                  <c:v>0.45339999999999997</c:v>
                </c:pt>
                <c:pt idx="104">
                  <c:v>1.0085999999999999</c:v>
                </c:pt>
                <c:pt idx="105">
                  <c:v>1.8742000000000001</c:v>
                </c:pt>
              </c:numCache>
            </c:numRef>
          </c:val>
          <c:extLst>
            <c:ext xmlns:c16="http://schemas.microsoft.com/office/drawing/2014/chart" uri="{C3380CC4-5D6E-409C-BE32-E72D297353CC}">
              <c16:uniqueId val="{00000001-46AE-417B-98F6-A8DA0978882F}"/>
            </c:ext>
          </c:extLst>
        </c:ser>
        <c:ser>
          <c:idx val="1"/>
          <c:order val="2"/>
          <c:tx>
            <c:v> Entered queues in the year shown</c:v>
          </c:tx>
          <c:spPr>
            <a:solidFill>
              <a:schemeClr val="accent3"/>
            </a:solidFill>
            <a:ln w="6350">
              <a:noFill/>
            </a:ln>
            <a:effectLst/>
          </c:spPr>
          <c:invertIfNegative val="0"/>
          <c:cat>
            <c:multiLvlStrRef>
              <c:f>'Solar GW in Queues by Region'!$A$27:$B$133</c:f>
              <c:multiLvlStrCache>
                <c:ptCount val="104"/>
                <c:lvl>
                  <c:pt idx="4">
                    <c:v>2014-</c:v>
                  </c:pt>
                  <c:pt idx="7">
                    <c:v>  24</c:v>
                  </c:pt>
                  <c:pt idx="16">
                    <c:v>2014-</c:v>
                  </c:pt>
                  <c:pt idx="19">
                    <c:v>  24</c:v>
                  </c:pt>
                  <c:pt idx="28">
                    <c:v>2014-</c:v>
                  </c:pt>
                  <c:pt idx="31">
                    <c:v>  24</c:v>
                  </c:pt>
                  <c:pt idx="40">
                    <c:v>2014-</c:v>
                  </c:pt>
                  <c:pt idx="43">
                    <c:v>  24</c:v>
                  </c:pt>
                  <c:pt idx="52">
                    <c:v>2014-</c:v>
                  </c:pt>
                  <c:pt idx="55">
                    <c:v>  24</c:v>
                  </c:pt>
                  <c:pt idx="64">
                    <c:v>2014-</c:v>
                  </c:pt>
                  <c:pt idx="67">
                    <c:v>  24</c:v>
                  </c:pt>
                  <c:pt idx="76">
                    <c:v>2014-</c:v>
                  </c:pt>
                  <c:pt idx="79">
                    <c:v>  24</c:v>
                  </c:pt>
                  <c:pt idx="88">
                    <c:v>2014-</c:v>
                  </c:pt>
                  <c:pt idx="91">
                    <c:v>  24</c:v>
                  </c:pt>
                  <c:pt idx="100">
                    <c:v>2014-</c:v>
                  </c:pt>
                  <c:pt idx="103">
                    <c:v>  24</c:v>
                  </c:pt>
                </c:lvl>
                <c:lvl>
                  <c:pt idx="0">
                    <c:v>MISO</c:v>
                  </c:pt>
                  <c:pt idx="12">
                    <c:v>West
(non-ISO)</c:v>
                  </c:pt>
                  <c:pt idx="24">
                    <c:v>ERCOT</c:v>
                  </c:pt>
                  <c:pt idx="35">
                    <c:v> </c:v>
                  </c:pt>
                  <c:pt idx="36">
                    <c:v>PJM</c:v>
                  </c:pt>
                  <c:pt idx="47">
                    <c:v> </c:v>
                  </c:pt>
                  <c:pt idx="48">
                    <c:v>CAISO</c:v>
                  </c:pt>
                  <c:pt idx="59">
                    <c:v> </c:v>
                  </c:pt>
                  <c:pt idx="60">
                    <c:v>Southeast
(non-ISO)</c:v>
                  </c:pt>
                  <c:pt idx="71">
                    <c:v> </c:v>
                  </c:pt>
                  <c:pt idx="72">
                    <c:v>SPP</c:v>
                  </c:pt>
                  <c:pt idx="83">
                    <c:v> </c:v>
                  </c:pt>
                  <c:pt idx="84">
                    <c:v>NYISO</c:v>
                  </c:pt>
                  <c:pt idx="95">
                    <c:v> </c:v>
                  </c:pt>
                  <c:pt idx="96">
                    <c:v>ISONE</c:v>
                  </c:pt>
                </c:lvl>
              </c:multiLvlStrCache>
            </c:multiLvlStrRef>
          </c:cat>
          <c:val>
            <c:numRef>
              <c:f>'Solar GW in Queues by Region'!$F$27:$F$132</c:f>
              <c:numCache>
                <c:formatCode>_(* #,##0.0_);_(* \(#,##0.0\);_(* "-"??_);_(@_)</c:formatCode>
                <c:ptCount val="106"/>
                <c:pt idx="0">
                  <c:v>1.3184</c:v>
                </c:pt>
                <c:pt idx="1">
                  <c:v>1.57542</c:v>
                </c:pt>
                <c:pt idx="2">
                  <c:v>7.7725</c:v>
                </c:pt>
                <c:pt idx="3">
                  <c:v>11.070209999999999</c:v>
                </c:pt>
                <c:pt idx="4">
                  <c:v>20.562370000000001</c:v>
                </c:pt>
                <c:pt idx="5">
                  <c:v>23.186160000000001</c:v>
                </c:pt>
                <c:pt idx="6">
                  <c:v>24.53</c:v>
                </c:pt>
                <c:pt idx="7">
                  <c:v>30.869</c:v>
                </c:pt>
                <c:pt idx="8">
                  <c:v>80.259</c:v>
                </c:pt>
                <c:pt idx="9">
                  <c:v>1.089</c:v>
                </c:pt>
                <c:pt idx="10">
                  <c:v>55.218150000000001</c:v>
                </c:pt>
                <c:pt idx="12">
                  <c:v>4.4916999999999998</c:v>
                </c:pt>
                <c:pt idx="13">
                  <c:v>4.4292319999999998</c:v>
                </c:pt>
                <c:pt idx="14">
                  <c:v>19.095647</c:v>
                </c:pt>
                <c:pt idx="15">
                  <c:v>24.722404250000004</c:v>
                </c:pt>
                <c:pt idx="16">
                  <c:v>36.558958000000004</c:v>
                </c:pt>
                <c:pt idx="17">
                  <c:v>10.670249999999999</c:v>
                </c:pt>
                <c:pt idx="18">
                  <c:v>5.7110500000000002</c:v>
                </c:pt>
                <c:pt idx="19">
                  <c:v>14.9033</c:v>
                </c:pt>
                <c:pt idx="20">
                  <c:v>16.511700000000001</c:v>
                </c:pt>
                <c:pt idx="21">
                  <c:v>17.281500000000001</c:v>
                </c:pt>
                <c:pt idx="22">
                  <c:v>4.3186599999999995</c:v>
                </c:pt>
                <c:pt idx="24">
                  <c:v>4.3780000000000001</c:v>
                </c:pt>
                <c:pt idx="25">
                  <c:v>2.383</c:v>
                </c:pt>
                <c:pt idx="26">
                  <c:v>4.9809999999999999</c:v>
                </c:pt>
                <c:pt idx="27">
                  <c:v>10.833</c:v>
                </c:pt>
                <c:pt idx="28">
                  <c:v>9.180100000000003</c:v>
                </c:pt>
                <c:pt idx="29">
                  <c:v>24.183510000000005</c:v>
                </c:pt>
                <c:pt idx="30">
                  <c:v>14.500999999999999</c:v>
                </c:pt>
                <c:pt idx="31">
                  <c:v>12.92</c:v>
                </c:pt>
                <c:pt idx="32">
                  <c:v>10.978</c:v>
                </c:pt>
                <c:pt idx="33">
                  <c:v>11.6258</c:v>
                </c:pt>
                <c:pt idx="34">
                  <c:v>13.01985</c:v>
                </c:pt>
                <c:pt idx="36">
                  <c:v>1.5619000000000001</c:v>
                </c:pt>
                <c:pt idx="37">
                  <c:v>1.6970999999999998</c:v>
                </c:pt>
                <c:pt idx="38">
                  <c:v>12.945899999999998</c:v>
                </c:pt>
                <c:pt idx="39">
                  <c:v>10.153445</c:v>
                </c:pt>
                <c:pt idx="40">
                  <c:v>14.028460000000003</c:v>
                </c:pt>
                <c:pt idx="41">
                  <c:v>24.613499999999991</c:v>
                </c:pt>
                <c:pt idx="42">
                  <c:v>34.487569999999998</c:v>
                </c:pt>
                <c:pt idx="43">
                  <c:v>45.574100000000001</c:v>
                </c:pt>
                <c:pt idx="44">
                  <c:v>13.4625</c:v>
                </c:pt>
                <c:pt idx="45">
                  <c:v>1.0640000000000001</c:v>
                </c:pt>
                <c:pt idx="46">
                  <c:v>0</c:v>
                </c:pt>
                <c:pt idx="48">
                  <c:v>3.0139999999999998</c:v>
                </c:pt>
                <c:pt idx="49">
                  <c:v>7.9109999999999996</c:v>
                </c:pt>
                <c:pt idx="50">
                  <c:v>16.055917200000003</c:v>
                </c:pt>
                <c:pt idx="51">
                  <c:v>10.5703</c:v>
                </c:pt>
                <c:pt idx="52">
                  <c:v>2.577</c:v>
                </c:pt>
                <c:pt idx="53">
                  <c:v>0.78807500000000008</c:v>
                </c:pt>
                <c:pt idx="54">
                  <c:v>5.0000000000000001E-3</c:v>
                </c:pt>
                <c:pt idx="55">
                  <c:v>0.4</c:v>
                </c:pt>
                <c:pt idx="56">
                  <c:v>0</c:v>
                </c:pt>
                <c:pt idx="57">
                  <c:v>2.2349999999999999</c:v>
                </c:pt>
                <c:pt idx="58">
                  <c:v>0</c:v>
                </c:pt>
                <c:pt idx="60">
                  <c:v>3.423</c:v>
                </c:pt>
                <c:pt idx="61">
                  <c:v>3.68066</c:v>
                </c:pt>
                <c:pt idx="62">
                  <c:v>19.007974999999998</c:v>
                </c:pt>
                <c:pt idx="63">
                  <c:v>21.304395000000003</c:v>
                </c:pt>
                <c:pt idx="64">
                  <c:v>22.081165000000002</c:v>
                </c:pt>
                <c:pt idx="65">
                  <c:v>17.630279999999999</c:v>
                </c:pt>
                <c:pt idx="66">
                  <c:v>16.016907399999997</c:v>
                </c:pt>
                <c:pt idx="67">
                  <c:v>5.5171929999999998</c:v>
                </c:pt>
                <c:pt idx="68">
                  <c:v>21.600999999999999</c:v>
                </c:pt>
                <c:pt idx="69">
                  <c:v>24.7438</c:v>
                </c:pt>
                <c:pt idx="70">
                  <c:v>11.627305</c:v>
                </c:pt>
                <c:pt idx="72">
                  <c:v>1.1144000000000001</c:v>
                </c:pt>
                <c:pt idx="73">
                  <c:v>1.5380799999999999</c:v>
                </c:pt>
                <c:pt idx="74">
                  <c:v>2.4945999999999997</c:v>
                </c:pt>
                <c:pt idx="75">
                  <c:v>14.579999999999989</c:v>
                </c:pt>
                <c:pt idx="76">
                  <c:v>7.2839919999999996</c:v>
                </c:pt>
                <c:pt idx="77">
                  <c:v>2.8817999999999997</c:v>
                </c:pt>
                <c:pt idx="78">
                  <c:v>7.7949999999999999</c:v>
                </c:pt>
                <c:pt idx="79">
                  <c:v>10.159000000000001</c:v>
                </c:pt>
                <c:pt idx="80">
                  <c:v>12.087</c:v>
                </c:pt>
                <c:pt idx="81">
                  <c:v>17.023</c:v>
                </c:pt>
                <c:pt idx="82">
                  <c:v>7.617</c:v>
                </c:pt>
                <c:pt idx="84">
                  <c:v>0.21030000000000001</c:v>
                </c:pt>
                <c:pt idx="85">
                  <c:v>0.128</c:v>
                </c:pt>
                <c:pt idx="86">
                  <c:v>0.59</c:v>
                </c:pt>
                <c:pt idx="87">
                  <c:v>1.3748000000000002</c:v>
                </c:pt>
                <c:pt idx="88">
                  <c:v>2.5867</c:v>
                </c:pt>
                <c:pt idx="89">
                  <c:v>5.1922499999999987</c:v>
                </c:pt>
                <c:pt idx="90">
                  <c:v>3.4329999999999998</c:v>
                </c:pt>
                <c:pt idx="91">
                  <c:v>5.0119999999999996</c:v>
                </c:pt>
                <c:pt idx="92">
                  <c:v>2.3559999999999999</c:v>
                </c:pt>
                <c:pt idx="93">
                  <c:v>1.2532000000000001</c:v>
                </c:pt>
                <c:pt idx="94">
                  <c:v>6.0831200000000001</c:v>
                </c:pt>
                <c:pt idx="96">
                  <c:v>0</c:v>
                </c:pt>
                <c:pt idx="97">
                  <c:v>0.42099999999999999</c:v>
                </c:pt>
                <c:pt idx="98">
                  <c:v>0.38900000000000001</c:v>
                </c:pt>
                <c:pt idx="99">
                  <c:v>0.32247999954223633</c:v>
                </c:pt>
                <c:pt idx="100">
                  <c:v>0.68589999759999998</c:v>
                </c:pt>
                <c:pt idx="101">
                  <c:v>0.63889999961853028</c:v>
                </c:pt>
                <c:pt idx="102">
                  <c:v>1.1357999999999999</c:v>
                </c:pt>
                <c:pt idx="103">
                  <c:v>0.98220000000000007</c:v>
                </c:pt>
                <c:pt idx="104">
                  <c:v>1.159</c:v>
                </c:pt>
                <c:pt idx="105">
                  <c:v>0.88900000000000001</c:v>
                </c:pt>
              </c:numCache>
            </c:numRef>
          </c:val>
          <c:extLst>
            <c:ext xmlns:c16="http://schemas.microsoft.com/office/drawing/2014/chart" uri="{C3380CC4-5D6E-409C-BE32-E72D297353CC}">
              <c16:uniqueId val="{00000002-46AE-417B-98F6-A8DA0978882F}"/>
            </c:ext>
          </c:extLst>
        </c:ser>
        <c:ser>
          <c:idx val="3"/>
          <c:order val="3"/>
          <c:tx>
            <c:v> Hybrid New</c:v>
          </c:tx>
          <c:spPr>
            <a:pattFill prst="wdDnDiag">
              <a:fgClr>
                <a:schemeClr val="bg1"/>
              </a:fgClr>
              <a:bgClr>
                <a:schemeClr val="accent3"/>
              </a:bgClr>
            </a:pattFill>
            <a:ln w="6350">
              <a:noFill/>
            </a:ln>
          </c:spPr>
          <c:invertIfNegative val="0"/>
          <c:cat>
            <c:multiLvlStrRef>
              <c:f>'Solar GW in Queues by Region'!$A$27:$B$133</c:f>
              <c:multiLvlStrCache>
                <c:ptCount val="104"/>
                <c:lvl>
                  <c:pt idx="4">
                    <c:v>2014-</c:v>
                  </c:pt>
                  <c:pt idx="7">
                    <c:v>  24</c:v>
                  </c:pt>
                  <c:pt idx="16">
                    <c:v>2014-</c:v>
                  </c:pt>
                  <c:pt idx="19">
                    <c:v>  24</c:v>
                  </c:pt>
                  <c:pt idx="28">
                    <c:v>2014-</c:v>
                  </c:pt>
                  <c:pt idx="31">
                    <c:v>  24</c:v>
                  </c:pt>
                  <c:pt idx="40">
                    <c:v>2014-</c:v>
                  </c:pt>
                  <c:pt idx="43">
                    <c:v>  24</c:v>
                  </c:pt>
                  <c:pt idx="52">
                    <c:v>2014-</c:v>
                  </c:pt>
                  <c:pt idx="55">
                    <c:v>  24</c:v>
                  </c:pt>
                  <c:pt idx="64">
                    <c:v>2014-</c:v>
                  </c:pt>
                  <c:pt idx="67">
                    <c:v>  24</c:v>
                  </c:pt>
                  <c:pt idx="76">
                    <c:v>2014-</c:v>
                  </c:pt>
                  <c:pt idx="79">
                    <c:v>  24</c:v>
                  </c:pt>
                  <c:pt idx="88">
                    <c:v>2014-</c:v>
                  </c:pt>
                  <c:pt idx="91">
                    <c:v>  24</c:v>
                  </c:pt>
                  <c:pt idx="100">
                    <c:v>2014-</c:v>
                  </c:pt>
                  <c:pt idx="103">
                    <c:v>  24</c:v>
                  </c:pt>
                </c:lvl>
                <c:lvl>
                  <c:pt idx="0">
                    <c:v>MISO</c:v>
                  </c:pt>
                  <c:pt idx="12">
                    <c:v>West
(non-ISO)</c:v>
                  </c:pt>
                  <c:pt idx="24">
                    <c:v>ERCOT</c:v>
                  </c:pt>
                  <c:pt idx="35">
                    <c:v> </c:v>
                  </c:pt>
                  <c:pt idx="36">
                    <c:v>PJM</c:v>
                  </c:pt>
                  <c:pt idx="47">
                    <c:v> </c:v>
                  </c:pt>
                  <c:pt idx="48">
                    <c:v>CAISO</c:v>
                  </c:pt>
                  <c:pt idx="59">
                    <c:v> </c:v>
                  </c:pt>
                  <c:pt idx="60">
                    <c:v>Southeast
(non-ISO)</c:v>
                  </c:pt>
                  <c:pt idx="71">
                    <c:v> </c:v>
                  </c:pt>
                  <c:pt idx="72">
                    <c:v>SPP</c:v>
                  </c:pt>
                  <c:pt idx="83">
                    <c:v> </c:v>
                  </c:pt>
                  <c:pt idx="84">
                    <c:v>NYISO</c:v>
                  </c:pt>
                  <c:pt idx="95">
                    <c:v> </c:v>
                  </c:pt>
                  <c:pt idx="96">
                    <c:v>ISONE</c:v>
                  </c:pt>
                </c:lvl>
              </c:multiLvlStrCache>
            </c:multiLvlStrRef>
          </c:cat>
          <c:val>
            <c:numRef>
              <c:f>'Solar GW in Queues by Region'!$G$27:$G$132</c:f>
              <c:numCache>
                <c:formatCode>_(* #,##0.0_);_(* \(#,##0.0\);_(* "-"??_);_(@_)</c:formatCode>
                <c:ptCount val="106"/>
                <c:pt idx="0">
                  <c:v>0</c:v>
                </c:pt>
                <c:pt idx="1">
                  <c:v>0</c:v>
                </c:pt>
                <c:pt idx="2">
                  <c:v>0</c:v>
                </c:pt>
                <c:pt idx="3">
                  <c:v>0</c:v>
                </c:pt>
                <c:pt idx="4">
                  <c:v>1.45</c:v>
                </c:pt>
                <c:pt idx="5">
                  <c:v>6.3867000000000003</c:v>
                </c:pt>
                <c:pt idx="6">
                  <c:v>4.4869999999999983</c:v>
                </c:pt>
                <c:pt idx="7">
                  <c:v>17.629000000000001</c:v>
                </c:pt>
                <c:pt idx="8">
                  <c:v>52.061</c:v>
                </c:pt>
                <c:pt idx="9">
                  <c:v>3.3000000000000002E-2</c:v>
                </c:pt>
                <c:pt idx="10">
                  <c:v>9.7338199999999997</c:v>
                </c:pt>
                <c:pt idx="12">
                  <c:v>0</c:v>
                </c:pt>
                <c:pt idx="13">
                  <c:v>0</c:v>
                </c:pt>
                <c:pt idx="14">
                  <c:v>0</c:v>
                </c:pt>
                <c:pt idx="15">
                  <c:v>0</c:v>
                </c:pt>
                <c:pt idx="16">
                  <c:v>0</c:v>
                </c:pt>
                <c:pt idx="17">
                  <c:v>19.2895</c:v>
                </c:pt>
                <c:pt idx="18">
                  <c:v>23.263000000000005</c:v>
                </c:pt>
                <c:pt idx="19">
                  <c:v>52.957000000000001</c:v>
                </c:pt>
                <c:pt idx="20">
                  <c:v>106.49</c:v>
                </c:pt>
                <c:pt idx="21">
                  <c:v>96.933599999999998</c:v>
                </c:pt>
                <c:pt idx="22">
                  <c:v>30.03237</c:v>
                </c:pt>
                <c:pt idx="24">
                  <c:v>0</c:v>
                </c:pt>
                <c:pt idx="25">
                  <c:v>0</c:v>
                </c:pt>
                <c:pt idx="26">
                  <c:v>0</c:v>
                </c:pt>
                <c:pt idx="27">
                  <c:v>0</c:v>
                </c:pt>
                <c:pt idx="28">
                  <c:v>2.6619000000000002</c:v>
                </c:pt>
                <c:pt idx="29">
                  <c:v>4.1540599999999994</c:v>
                </c:pt>
                <c:pt idx="30">
                  <c:v>3.8119999999999994</c:v>
                </c:pt>
                <c:pt idx="31">
                  <c:v>5.08</c:v>
                </c:pt>
                <c:pt idx="32">
                  <c:v>12.398</c:v>
                </c:pt>
                <c:pt idx="33">
                  <c:v>13.946</c:v>
                </c:pt>
                <c:pt idx="34">
                  <c:v>14.56892</c:v>
                </c:pt>
                <c:pt idx="36">
                  <c:v>0</c:v>
                </c:pt>
                <c:pt idx="37">
                  <c:v>0</c:v>
                </c:pt>
                <c:pt idx="38">
                  <c:v>0</c:v>
                </c:pt>
                <c:pt idx="39">
                  <c:v>0</c:v>
                </c:pt>
                <c:pt idx="40">
                  <c:v>2.3289</c:v>
                </c:pt>
                <c:pt idx="41">
                  <c:v>7.9233000000000002</c:v>
                </c:pt>
                <c:pt idx="42">
                  <c:v>7.8466999999999913</c:v>
                </c:pt>
                <c:pt idx="43">
                  <c:v>14.622999999999999</c:v>
                </c:pt>
                <c:pt idx="44">
                  <c:v>9.2919999999999998</c:v>
                </c:pt>
                <c:pt idx="45">
                  <c:v>1.667</c:v>
                </c:pt>
                <c:pt idx="46">
                  <c:v>0</c:v>
                </c:pt>
                <c:pt idx="48">
                  <c:v>0</c:v>
                </c:pt>
                <c:pt idx="49">
                  <c:v>0</c:v>
                </c:pt>
                <c:pt idx="50">
                  <c:v>0</c:v>
                </c:pt>
                <c:pt idx="51">
                  <c:v>0</c:v>
                </c:pt>
                <c:pt idx="52">
                  <c:v>9.0599100000000004</c:v>
                </c:pt>
                <c:pt idx="53">
                  <c:v>16.743916400000003</c:v>
                </c:pt>
                <c:pt idx="54">
                  <c:v>16.091000000000001</c:v>
                </c:pt>
                <c:pt idx="55">
                  <c:v>37.095999999999997</c:v>
                </c:pt>
                <c:pt idx="56">
                  <c:v>0</c:v>
                </c:pt>
                <c:pt idx="57">
                  <c:v>99.438999999999993</c:v>
                </c:pt>
                <c:pt idx="58">
                  <c:v>0</c:v>
                </c:pt>
                <c:pt idx="60">
                  <c:v>0</c:v>
                </c:pt>
                <c:pt idx="61">
                  <c:v>0</c:v>
                </c:pt>
                <c:pt idx="62">
                  <c:v>0</c:v>
                </c:pt>
                <c:pt idx="63">
                  <c:v>0</c:v>
                </c:pt>
                <c:pt idx="64">
                  <c:v>0</c:v>
                </c:pt>
                <c:pt idx="65">
                  <c:v>2.2456199999999997</c:v>
                </c:pt>
                <c:pt idx="66">
                  <c:v>5.4480000000000004</c:v>
                </c:pt>
                <c:pt idx="67">
                  <c:v>9.4559999999999995</c:v>
                </c:pt>
                <c:pt idx="68">
                  <c:v>8.1310000000000002</c:v>
                </c:pt>
                <c:pt idx="69">
                  <c:v>12.106999999999999</c:v>
                </c:pt>
                <c:pt idx="70">
                  <c:v>2.2197</c:v>
                </c:pt>
                <c:pt idx="72">
                  <c:v>0</c:v>
                </c:pt>
                <c:pt idx="73">
                  <c:v>0</c:v>
                </c:pt>
                <c:pt idx="74">
                  <c:v>0</c:v>
                </c:pt>
                <c:pt idx="75">
                  <c:v>0</c:v>
                </c:pt>
                <c:pt idx="76">
                  <c:v>2.1560000000000001</c:v>
                </c:pt>
                <c:pt idx="77">
                  <c:v>1.47</c:v>
                </c:pt>
                <c:pt idx="78">
                  <c:v>1.798</c:v>
                </c:pt>
                <c:pt idx="79">
                  <c:v>0</c:v>
                </c:pt>
                <c:pt idx="80">
                  <c:v>1.675</c:v>
                </c:pt>
                <c:pt idx="81">
                  <c:v>9.609</c:v>
                </c:pt>
                <c:pt idx="82">
                  <c:v>1.843</c:v>
                </c:pt>
                <c:pt idx="84">
                  <c:v>0</c:v>
                </c:pt>
                <c:pt idx="85">
                  <c:v>0</c:v>
                </c:pt>
                <c:pt idx="86">
                  <c:v>0</c:v>
                </c:pt>
                <c:pt idx="87">
                  <c:v>0</c:v>
                </c:pt>
                <c:pt idx="88">
                  <c:v>0.01</c:v>
                </c:pt>
                <c:pt idx="89">
                  <c:v>0.37</c:v>
                </c:pt>
                <c:pt idx="90">
                  <c:v>0.10000000000000009</c:v>
                </c:pt>
                <c:pt idx="91">
                  <c:v>0.74299999999999999</c:v>
                </c:pt>
                <c:pt idx="92">
                  <c:v>1.3680000000000001</c:v>
                </c:pt>
                <c:pt idx="93">
                  <c:v>1.1336999999999999</c:v>
                </c:pt>
                <c:pt idx="94">
                  <c:v>4.4386000000000001</c:v>
                </c:pt>
                <c:pt idx="96">
                  <c:v>0</c:v>
                </c:pt>
                <c:pt idx="97">
                  <c:v>0</c:v>
                </c:pt>
                <c:pt idx="98">
                  <c:v>0</c:v>
                </c:pt>
                <c:pt idx="99">
                  <c:v>0</c:v>
                </c:pt>
                <c:pt idx="100">
                  <c:v>0</c:v>
                </c:pt>
                <c:pt idx="101">
                  <c:v>0</c:v>
                </c:pt>
                <c:pt idx="102">
                  <c:v>0.45860000000000012</c:v>
                </c:pt>
                <c:pt idx="103">
                  <c:v>0.6018</c:v>
                </c:pt>
                <c:pt idx="104">
                  <c:v>0.98409999999999997</c:v>
                </c:pt>
                <c:pt idx="105">
                  <c:v>0.1197</c:v>
                </c:pt>
              </c:numCache>
            </c:numRef>
          </c:val>
          <c:extLst>
            <c:ext xmlns:c16="http://schemas.microsoft.com/office/drawing/2014/chart" uri="{C3380CC4-5D6E-409C-BE32-E72D297353CC}">
              <c16:uniqueId val="{00000003-46AE-417B-98F6-A8DA0978882F}"/>
            </c:ext>
          </c:extLst>
        </c:ser>
        <c:dLbls>
          <c:showLegendKey val="0"/>
          <c:showVal val="0"/>
          <c:showCatName val="0"/>
          <c:showSerName val="0"/>
          <c:showPercent val="0"/>
          <c:showBubbleSize val="0"/>
        </c:dLbls>
        <c:gapWidth val="16"/>
        <c:overlap val="100"/>
        <c:axId val="590226488"/>
        <c:axId val="590228840"/>
      </c:barChart>
      <c:catAx>
        <c:axId val="590226488"/>
        <c:scaling>
          <c:orientation val="minMax"/>
        </c:scaling>
        <c:delete val="0"/>
        <c:axPos val="b"/>
        <c:numFmt formatCode="General" sourceLinked="0"/>
        <c:majorTickMark val="out"/>
        <c:minorTickMark val="none"/>
        <c:tickLblPos val="low"/>
        <c:spPr>
          <a:noFill/>
          <a:ln w="3175" cap="flat" cmpd="sng" algn="ctr">
            <a:noFill/>
            <a:prstDash val="solid"/>
            <a:round/>
          </a:ln>
          <a:effectLst/>
        </c:spPr>
        <c:txPr>
          <a:bodyPr rot="0" vert="horz"/>
          <a:lstStyle/>
          <a:p>
            <a:pPr>
              <a:defRPr b="1"/>
            </a:pPr>
            <a:endParaRPr lang="en-US"/>
          </a:p>
        </c:txPr>
        <c:crossAx val="590228840"/>
        <c:crosses val="autoZero"/>
        <c:auto val="1"/>
        <c:lblAlgn val="ctr"/>
        <c:lblOffset val="0"/>
        <c:tickLblSkip val="1"/>
        <c:tickMarkSkip val="1"/>
        <c:noMultiLvlLbl val="0"/>
      </c:catAx>
      <c:valAx>
        <c:axId val="590228840"/>
        <c:scaling>
          <c:orientation val="minMax"/>
          <c:min val="0"/>
        </c:scaling>
        <c:delete val="0"/>
        <c:axPos val="l"/>
        <c:majorGridlines>
          <c:spPr>
            <a:ln w="3175" cap="flat" cmpd="sng" algn="ctr">
              <a:noFill/>
              <a:prstDash val="solid"/>
              <a:round/>
            </a:ln>
            <a:effectLst/>
          </c:spPr>
        </c:majorGridlines>
        <c:numFmt formatCode="#,##0" sourceLinked="0"/>
        <c:majorTickMark val="out"/>
        <c:minorTickMark val="none"/>
        <c:tickLblPos val="nextTo"/>
        <c:spPr>
          <a:noFill/>
          <a:ln w="3175" cap="flat" cmpd="sng" algn="ctr">
            <a:noFill/>
            <a:prstDash val="solid"/>
            <a:round/>
          </a:ln>
          <a:effectLst/>
        </c:spPr>
        <c:txPr>
          <a:bodyPr rot="-60000000" vert="horz"/>
          <a:lstStyle/>
          <a:p>
            <a:pPr>
              <a:defRPr b="1">
                <a:solidFill>
                  <a:sysClr val="windowText" lastClr="000000"/>
                </a:solidFill>
              </a:defRPr>
            </a:pPr>
            <a:endParaRPr lang="en-US"/>
          </a:p>
        </c:txPr>
        <c:crossAx val="590226488"/>
        <c:crosses val="autoZero"/>
        <c:crossBetween val="midCat"/>
      </c:valAx>
      <c:spPr>
        <a:solidFill>
          <a:schemeClr val="bg1"/>
        </a:solidFill>
        <a:ln>
          <a:noFill/>
        </a:ln>
        <a:effectLst/>
      </c:spPr>
    </c:plotArea>
    <c:legend>
      <c:legendPos val="r"/>
      <c:legendEntry>
        <c:idx val="0"/>
        <c:delete val="1"/>
      </c:legendEntry>
      <c:legendEntry>
        <c:idx val="2"/>
        <c:delete val="1"/>
      </c:legendEntry>
      <c:layout>
        <c:manualLayout>
          <c:xMode val="edge"/>
          <c:yMode val="edge"/>
          <c:x val="0.52261874279376808"/>
          <c:y val="0.27074699937656188"/>
          <c:w val="0.35882635593266093"/>
          <c:h val="0.13911589649778627"/>
        </c:manualLayout>
      </c:layout>
      <c:overlay val="0"/>
      <c:spPr>
        <a:noFill/>
        <a:ln w="3175">
          <a:noFill/>
        </a:ln>
      </c:spPr>
    </c:legend>
    <c:plotVisOnly val="1"/>
    <c:dispBlanksAs val="gap"/>
    <c:showDLblsOverMax val="0"/>
  </c:chart>
  <c:spPr>
    <a:solidFill>
      <a:schemeClr val="bg1"/>
    </a:solidFill>
    <a:ln w="9525" cap="flat" cmpd="sng" algn="ctr">
      <a:noFill/>
      <a:prstDash val="solid"/>
      <a:round/>
    </a:ln>
    <a:effectLst/>
  </c:spPr>
  <c:txPr>
    <a:bodyPr/>
    <a:lstStyle/>
    <a:p>
      <a:pPr>
        <a:defRPr sz="1000" b="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1"/>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8.4991523600533525E-2"/>
          <c:y val="0.11899395458450576"/>
          <c:w val="0.8759478507809475"/>
          <c:h val="0.74007803078669221"/>
        </c:manualLayout>
      </c:layout>
      <c:barChart>
        <c:barDir val="col"/>
        <c:grouping val="stacked"/>
        <c:varyColors val="0"/>
        <c:ser>
          <c:idx val="0"/>
          <c:order val="0"/>
          <c:tx>
            <c:strRef>
              <c:f>'Solar GW in Queues by Status'!$B$29</c:f>
              <c:strCache>
                <c:ptCount val="1"/>
                <c:pt idx="0">
                  <c:v>Not Started</c:v>
                </c:pt>
              </c:strCache>
            </c:strRef>
          </c:tx>
          <c:spPr>
            <a:solidFill>
              <a:schemeClr val="bg1">
                <a:lumMod val="65000"/>
              </a:schemeClr>
            </a:solidFill>
            <a:ln>
              <a:noFill/>
            </a:ln>
            <a:effectLst/>
          </c:spPr>
          <c:invertIfNegative val="0"/>
          <c:cat>
            <c:strRef>
              <c:f>'Solar GW in Queues by Status'!$A$30:$A$38</c:f>
              <c:strCache>
                <c:ptCount val="9"/>
                <c:pt idx="0">
                  <c:v>&lt;2024</c:v>
                </c:pt>
                <c:pt idx="1">
                  <c:v>2024</c:v>
                </c:pt>
                <c:pt idx="2">
                  <c:v>2025</c:v>
                </c:pt>
                <c:pt idx="3">
                  <c:v>2026</c:v>
                </c:pt>
                <c:pt idx="4">
                  <c:v>2027</c:v>
                </c:pt>
                <c:pt idx="5">
                  <c:v>2028</c:v>
                </c:pt>
                <c:pt idx="6">
                  <c:v>2029</c:v>
                </c:pt>
                <c:pt idx="7">
                  <c:v>2030</c:v>
                </c:pt>
                <c:pt idx="8">
                  <c:v>&gt;2030</c:v>
                </c:pt>
              </c:strCache>
            </c:strRef>
          </c:cat>
          <c:val>
            <c:numRef>
              <c:f>'Solar GW in Queues by Status'!$B$30:$B$38</c:f>
              <c:numCache>
                <c:formatCode>0.0</c:formatCode>
                <c:ptCount val="9"/>
                <c:pt idx="0">
                  <c:v>0</c:v>
                </c:pt>
                <c:pt idx="1">
                  <c:v>0</c:v>
                </c:pt>
                <c:pt idx="2">
                  <c:v>7.6249999999999998E-2</c:v>
                </c:pt>
                <c:pt idx="3">
                  <c:v>0.10333000000000001</c:v>
                </c:pt>
                <c:pt idx="4">
                  <c:v>0.15376000000000001</c:v>
                </c:pt>
                <c:pt idx="5">
                  <c:v>14.067500000000001</c:v>
                </c:pt>
                <c:pt idx="6">
                  <c:v>9.2281399999999998</c:v>
                </c:pt>
                <c:pt idx="7">
                  <c:v>6.9756200000000002</c:v>
                </c:pt>
                <c:pt idx="8">
                  <c:v>9.6955200000000001</c:v>
                </c:pt>
              </c:numCache>
            </c:numRef>
          </c:val>
          <c:extLst>
            <c:ext xmlns:c16="http://schemas.microsoft.com/office/drawing/2014/chart" uri="{C3380CC4-5D6E-409C-BE32-E72D297353CC}">
              <c16:uniqueId val="{00000000-850E-4F13-8C0B-C351948886DA}"/>
            </c:ext>
          </c:extLst>
        </c:ser>
        <c:ser>
          <c:idx val="1"/>
          <c:order val="1"/>
          <c:tx>
            <c:strRef>
              <c:f>'Solar GW in Queues by Status'!$C$29</c:f>
              <c:strCache>
                <c:ptCount val="1"/>
                <c:pt idx="0">
                  <c:v>In Progress/Unknown</c:v>
                </c:pt>
              </c:strCache>
            </c:strRef>
          </c:tx>
          <c:spPr>
            <a:solidFill>
              <a:schemeClr val="tx2">
                <a:lumMod val="20000"/>
                <a:lumOff val="80000"/>
              </a:schemeClr>
            </a:solidFill>
            <a:ln>
              <a:noFill/>
            </a:ln>
            <a:effectLst/>
          </c:spPr>
          <c:invertIfNegative val="0"/>
          <c:cat>
            <c:strRef>
              <c:f>'Solar GW in Queues by Status'!$A$30:$A$38</c:f>
              <c:strCache>
                <c:ptCount val="9"/>
                <c:pt idx="0">
                  <c:v>&lt;2024</c:v>
                </c:pt>
                <c:pt idx="1">
                  <c:v>2024</c:v>
                </c:pt>
                <c:pt idx="2">
                  <c:v>2025</c:v>
                </c:pt>
                <c:pt idx="3">
                  <c:v>2026</c:v>
                </c:pt>
                <c:pt idx="4">
                  <c:v>2027</c:v>
                </c:pt>
                <c:pt idx="5">
                  <c:v>2028</c:v>
                </c:pt>
                <c:pt idx="6">
                  <c:v>2029</c:v>
                </c:pt>
                <c:pt idx="7">
                  <c:v>2030</c:v>
                </c:pt>
                <c:pt idx="8">
                  <c:v>&gt;2030</c:v>
                </c:pt>
              </c:strCache>
            </c:strRef>
          </c:cat>
          <c:val>
            <c:numRef>
              <c:f>'Solar GW in Queues by Status'!$C$30:$C$38</c:f>
              <c:numCache>
                <c:formatCode>0.0</c:formatCode>
                <c:ptCount val="9"/>
                <c:pt idx="0">
                  <c:v>14.614000000000001</c:v>
                </c:pt>
                <c:pt idx="1">
                  <c:v>31.001999999999999</c:v>
                </c:pt>
                <c:pt idx="2">
                  <c:v>45.476999999999997</c:v>
                </c:pt>
                <c:pt idx="3">
                  <c:v>53.253</c:v>
                </c:pt>
                <c:pt idx="4">
                  <c:v>37.902999999999999</c:v>
                </c:pt>
                <c:pt idx="5">
                  <c:v>23.305</c:v>
                </c:pt>
                <c:pt idx="6">
                  <c:v>8.1910000000000007</c:v>
                </c:pt>
                <c:pt idx="7">
                  <c:v>11.837999999999999</c:v>
                </c:pt>
                <c:pt idx="8">
                  <c:v>1.5249999999999999</c:v>
                </c:pt>
              </c:numCache>
            </c:numRef>
          </c:val>
          <c:extLst>
            <c:ext xmlns:c16="http://schemas.microsoft.com/office/drawing/2014/chart" uri="{C3380CC4-5D6E-409C-BE32-E72D297353CC}">
              <c16:uniqueId val="{00000001-850E-4F13-8C0B-C351948886DA}"/>
            </c:ext>
          </c:extLst>
        </c:ser>
        <c:ser>
          <c:idx val="2"/>
          <c:order val="2"/>
          <c:tx>
            <c:strRef>
              <c:f>'Solar GW in Queues by Status'!$D$29</c:f>
              <c:strCache>
                <c:ptCount val="1"/>
                <c:pt idx="0">
                  <c:v>Feasibility Study</c:v>
                </c:pt>
              </c:strCache>
            </c:strRef>
          </c:tx>
          <c:spPr>
            <a:solidFill>
              <a:schemeClr val="tx2">
                <a:lumMod val="40000"/>
                <a:lumOff val="60000"/>
              </a:schemeClr>
            </a:solidFill>
            <a:ln>
              <a:noFill/>
            </a:ln>
            <a:effectLst/>
          </c:spPr>
          <c:invertIfNegative val="0"/>
          <c:cat>
            <c:strRef>
              <c:f>'Solar GW in Queues by Status'!$A$30:$A$38</c:f>
              <c:strCache>
                <c:ptCount val="9"/>
                <c:pt idx="0">
                  <c:v>&lt;2024</c:v>
                </c:pt>
                <c:pt idx="1">
                  <c:v>2024</c:v>
                </c:pt>
                <c:pt idx="2">
                  <c:v>2025</c:v>
                </c:pt>
                <c:pt idx="3">
                  <c:v>2026</c:v>
                </c:pt>
                <c:pt idx="4">
                  <c:v>2027</c:v>
                </c:pt>
                <c:pt idx="5">
                  <c:v>2028</c:v>
                </c:pt>
                <c:pt idx="6">
                  <c:v>2029</c:v>
                </c:pt>
                <c:pt idx="7">
                  <c:v>2030</c:v>
                </c:pt>
                <c:pt idx="8">
                  <c:v>&gt;2030</c:v>
                </c:pt>
              </c:strCache>
            </c:strRef>
          </c:cat>
          <c:val>
            <c:numRef>
              <c:f>'Solar GW in Queues by Status'!$D$30:$D$38</c:f>
              <c:numCache>
                <c:formatCode>0.0</c:formatCode>
                <c:ptCount val="9"/>
                <c:pt idx="0">
                  <c:v>2.3841000000000001</c:v>
                </c:pt>
                <c:pt idx="1">
                  <c:v>1.423</c:v>
                </c:pt>
                <c:pt idx="2">
                  <c:v>0</c:v>
                </c:pt>
                <c:pt idx="3">
                  <c:v>0.64980000000000004</c:v>
                </c:pt>
                <c:pt idx="4">
                  <c:v>7.4899999999999994E-2</c:v>
                </c:pt>
                <c:pt idx="5">
                  <c:v>0</c:v>
                </c:pt>
                <c:pt idx="6">
                  <c:v>0</c:v>
                </c:pt>
                <c:pt idx="7">
                  <c:v>0</c:v>
                </c:pt>
                <c:pt idx="8">
                  <c:v>0</c:v>
                </c:pt>
              </c:numCache>
            </c:numRef>
          </c:val>
          <c:extLst>
            <c:ext xmlns:c16="http://schemas.microsoft.com/office/drawing/2014/chart" uri="{C3380CC4-5D6E-409C-BE32-E72D297353CC}">
              <c16:uniqueId val="{00000002-850E-4F13-8C0B-C351948886DA}"/>
            </c:ext>
          </c:extLst>
        </c:ser>
        <c:ser>
          <c:idx val="3"/>
          <c:order val="3"/>
          <c:tx>
            <c:strRef>
              <c:f>'Solar GW in Queues by Status'!$E$29</c:f>
              <c:strCache>
                <c:ptCount val="1"/>
                <c:pt idx="0">
                  <c:v>SIS/Cluster</c:v>
                </c:pt>
              </c:strCache>
            </c:strRef>
          </c:tx>
          <c:spPr>
            <a:solidFill>
              <a:schemeClr val="tx2">
                <a:lumMod val="60000"/>
                <a:lumOff val="40000"/>
              </a:schemeClr>
            </a:solidFill>
            <a:ln>
              <a:noFill/>
            </a:ln>
            <a:effectLst/>
          </c:spPr>
          <c:invertIfNegative val="0"/>
          <c:cat>
            <c:strRef>
              <c:f>'Solar GW in Queues by Status'!$A$30:$A$38</c:f>
              <c:strCache>
                <c:ptCount val="9"/>
                <c:pt idx="0">
                  <c:v>&lt;2024</c:v>
                </c:pt>
                <c:pt idx="1">
                  <c:v>2024</c:v>
                </c:pt>
                <c:pt idx="2">
                  <c:v>2025</c:v>
                </c:pt>
                <c:pt idx="3">
                  <c:v>2026</c:v>
                </c:pt>
                <c:pt idx="4">
                  <c:v>2027</c:v>
                </c:pt>
                <c:pt idx="5">
                  <c:v>2028</c:v>
                </c:pt>
                <c:pt idx="6">
                  <c:v>2029</c:v>
                </c:pt>
                <c:pt idx="7">
                  <c:v>2030</c:v>
                </c:pt>
                <c:pt idx="8">
                  <c:v>&gt;2030</c:v>
                </c:pt>
              </c:strCache>
            </c:strRef>
          </c:cat>
          <c:val>
            <c:numRef>
              <c:f>'Solar GW in Queues by Status'!$E$30:$E$38</c:f>
              <c:numCache>
                <c:formatCode>0.0</c:formatCode>
                <c:ptCount val="9"/>
                <c:pt idx="0">
                  <c:v>17.911000000000001</c:v>
                </c:pt>
                <c:pt idx="1">
                  <c:v>25.552</c:v>
                </c:pt>
                <c:pt idx="2">
                  <c:v>35.511000000000003</c:v>
                </c:pt>
                <c:pt idx="3">
                  <c:v>38.156999999999996</c:v>
                </c:pt>
                <c:pt idx="4">
                  <c:v>30.273</c:v>
                </c:pt>
                <c:pt idx="5">
                  <c:v>22.585000000000001</c:v>
                </c:pt>
                <c:pt idx="6">
                  <c:v>12.188000000000001</c:v>
                </c:pt>
                <c:pt idx="7">
                  <c:v>7.6580000000000004</c:v>
                </c:pt>
                <c:pt idx="8">
                  <c:v>12.991</c:v>
                </c:pt>
              </c:numCache>
            </c:numRef>
          </c:val>
          <c:extLst>
            <c:ext xmlns:c16="http://schemas.microsoft.com/office/drawing/2014/chart" uri="{C3380CC4-5D6E-409C-BE32-E72D297353CC}">
              <c16:uniqueId val="{00000003-850E-4F13-8C0B-C351948886DA}"/>
            </c:ext>
          </c:extLst>
        </c:ser>
        <c:ser>
          <c:idx val="4"/>
          <c:order val="4"/>
          <c:tx>
            <c:strRef>
              <c:f>'Solar GW in Queues by Status'!$F$29</c:f>
              <c:strCache>
                <c:ptCount val="1"/>
                <c:pt idx="0">
                  <c:v>Facility Study</c:v>
                </c:pt>
              </c:strCache>
            </c:strRef>
          </c:tx>
          <c:spPr>
            <a:solidFill>
              <a:srgbClr val="2A65AC"/>
            </a:solidFill>
            <a:ln>
              <a:noFill/>
            </a:ln>
            <a:effectLst/>
          </c:spPr>
          <c:invertIfNegative val="0"/>
          <c:cat>
            <c:strRef>
              <c:f>'Solar GW in Queues by Status'!$A$30:$A$38</c:f>
              <c:strCache>
                <c:ptCount val="9"/>
                <c:pt idx="0">
                  <c:v>&lt;2024</c:v>
                </c:pt>
                <c:pt idx="1">
                  <c:v>2024</c:v>
                </c:pt>
                <c:pt idx="2">
                  <c:v>2025</c:v>
                </c:pt>
                <c:pt idx="3">
                  <c:v>2026</c:v>
                </c:pt>
                <c:pt idx="4">
                  <c:v>2027</c:v>
                </c:pt>
                <c:pt idx="5">
                  <c:v>2028</c:v>
                </c:pt>
                <c:pt idx="6">
                  <c:v>2029</c:v>
                </c:pt>
                <c:pt idx="7">
                  <c:v>2030</c:v>
                </c:pt>
                <c:pt idx="8">
                  <c:v>&gt;2030</c:v>
                </c:pt>
              </c:strCache>
            </c:strRef>
          </c:cat>
          <c:val>
            <c:numRef>
              <c:f>'Solar GW in Queues by Status'!$F$30:$F$38</c:f>
              <c:numCache>
                <c:formatCode>0.0</c:formatCode>
                <c:ptCount val="9"/>
                <c:pt idx="0">
                  <c:v>10.1678</c:v>
                </c:pt>
                <c:pt idx="1">
                  <c:v>3.1739999999999999</c:v>
                </c:pt>
                <c:pt idx="2">
                  <c:v>10.0207</c:v>
                </c:pt>
                <c:pt idx="3">
                  <c:v>29.091999999999999</c:v>
                </c:pt>
                <c:pt idx="4">
                  <c:v>38.224400000000003</c:v>
                </c:pt>
                <c:pt idx="5">
                  <c:v>25.762599999999999</c:v>
                </c:pt>
                <c:pt idx="6">
                  <c:v>9.4337</c:v>
                </c:pt>
                <c:pt idx="7">
                  <c:v>1.8471</c:v>
                </c:pt>
                <c:pt idx="8">
                  <c:v>0.82030000000000003</c:v>
                </c:pt>
              </c:numCache>
            </c:numRef>
          </c:val>
          <c:extLst>
            <c:ext xmlns:c16="http://schemas.microsoft.com/office/drawing/2014/chart" uri="{C3380CC4-5D6E-409C-BE32-E72D297353CC}">
              <c16:uniqueId val="{00000004-850E-4F13-8C0B-C351948886DA}"/>
            </c:ext>
          </c:extLst>
        </c:ser>
        <c:ser>
          <c:idx val="5"/>
          <c:order val="5"/>
          <c:tx>
            <c:strRef>
              <c:f>'Solar GW in Queues by Status'!$G$29</c:f>
              <c:strCache>
                <c:ptCount val="1"/>
                <c:pt idx="0">
                  <c:v>IA Draft/Executed</c:v>
                </c:pt>
              </c:strCache>
            </c:strRef>
          </c:tx>
          <c:spPr>
            <a:solidFill>
              <a:schemeClr val="tx2">
                <a:lumMod val="75000"/>
              </a:schemeClr>
            </a:solidFill>
            <a:ln>
              <a:noFill/>
            </a:ln>
            <a:effectLst/>
          </c:spPr>
          <c:invertIfNegative val="0"/>
          <c:cat>
            <c:strRef>
              <c:f>'Solar GW in Queues by Status'!$A$30:$A$38</c:f>
              <c:strCache>
                <c:ptCount val="9"/>
                <c:pt idx="0">
                  <c:v>&lt;2024</c:v>
                </c:pt>
                <c:pt idx="1">
                  <c:v>2024</c:v>
                </c:pt>
                <c:pt idx="2">
                  <c:v>2025</c:v>
                </c:pt>
                <c:pt idx="3">
                  <c:v>2026</c:v>
                </c:pt>
                <c:pt idx="4">
                  <c:v>2027</c:v>
                </c:pt>
                <c:pt idx="5">
                  <c:v>2028</c:v>
                </c:pt>
                <c:pt idx="6">
                  <c:v>2029</c:v>
                </c:pt>
                <c:pt idx="7">
                  <c:v>2030</c:v>
                </c:pt>
                <c:pt idx="8">
                  <c:v>&gt;2030</c:v>
                </c:pt>
              </c:strCache>
            </c:strRef>
          </c:cat>
          <c:val>
            <c:numRef>
              <c:f>'Solar GW in Queues by Status'!$G$30:$G$38</c:f>
              <c:numCache>
                <c:formatCode>0.0</c:formatCode>
                <c:ptCount val="9"/>
                <c:pt idx="0">
                  <c:v>27.792999999999999</c:v>
                </c:pt>
                <c:pt idx="1">
                  <c:v>19.567</c:v>
                </c:pt>
                <c:pt idx="2">
                  <c:v>43.732999999999997</c:v>
                </c:pt>
                <c:pt idx="3">
                  <c:v>37.470999999999997</c:v>
                </c:pt>
                <c:pt idx="4">
                  <c:v>30.905000000000001</c:v>
                </c:pt>
                <c:pt idx="5">
                  <c:v>14.007</c:v>
                </c:pt>
                <c:pt idx="6">
                  <c:v>6.7359999999999998</c:v>
                </c:pt>
                <c:pt idx="7">
                  <c:v>4.8739999999999997</c:v>
                </c:pt>
                <c:pt idx="8">
                  <c:v>2.2010000000000001</c:v>
                </c:pt>
              </c:numCache>
            </c:numRef>
          </c:val>
          <c:extLst>
            <c:ext xmlns:c16="http://schemas.microsoft.com/office/drawing/2014/chart" uri="{C3380CC4-5D6E-409C-BE32-E72D297353CC}">
              <c16:uniqueId val="{00000005-850E-4F13-8C0B-C351948886DA}"/>
            </c:ext>
          </c:extLst>
        </c:ser>
        <c:dLbls>
          <c:showLegendKey val="0"/>
          <c:showVal val="0"/>
          <c:showCatName val="0"/>
          <c:showSerName val="0"/>
          <c:showPercent val="0"/>
          <c:showBubbleSize val="0"/>
        </c:dLbls>
        <c:gapWidth val="55"/>
        <c:overlap val="100"/>
        <c:axId val="436014079"/>
        <c:axId val="436014559"/>
      </c:barChart>
      <c:catAx>
        <c:axId val="436014079"/>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sz="1000" b="1"/>
                  <a:t>Proposed Online Year</a:t>
                </a: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36014559"/>
        <c:crosses val="autoZero"/>
        <c:auto val="1"/>
        <c:lblAlgn val="ctr"/>
        <c:lblOffset val="100"/>
        <c:noMultiLvlLbl val="0"/>
      </c:catAx>
      <c:valAx>
        <c:axId val="436014559"/>
        <c:scaling>
          <c:orientation val="minMax"/>
          <c:max val="175"/>
          <c:min val="0"/>
        </c:scaling>
        <c:delete val="0"/>
        <c:axPos val="l"/>
        <c:majorGridlines>
          <c:spPr>
            <a:ln w="9525" cap="flat" cmpd="sng" algn="ctr">
              <a:solidFill>
                <a:schemeClr val="tx1">
                  <a:lumMod val="15000"/>
                  <a:lumOff val="85000"/>
                </a:schemeClr>
              </a:solidFill>
              <a:round/>
            </a:ln>
            <a:effectLst/>
          </c:spPr>
        </c:majorGridlines>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436014079"/>
        <c:crosses val="autoZero"/>
        <c:crossBetween val="between"/>
        <c:majorUnit val="25"/>
      </c:valAx>
      <c:spPr>
        <a:noFill/>
        <a:ln>
          <a:noFill/>
        </a:ln>
        <a:effectLst/>
      </c:spPr>
    </c:plotArea>
    <c:legend>
      <c:legendPos val="r"/>
      <c:layout>
        <c:manualLayout>
          <c:xMode val="edge"/>
          <c:yMode val="edge"/>
          <c:x val="0.73375362505916264"/>
          <c:y val="0.11710225048803027"/>
          <c:w val="0.24403820833871176"/>
          <c:h val="0.45807308281876274"/>
        </c:manualLayout>
      </c:layout>
      <c:overlay val="0"/>
      <c:spPr>
        <a:solidFill>
          <a:schemeClr val="bg1"/>
        </a:solidFill>
        <a:ln>
          <a:solidFill>
            <a:schemeClr val="bg1">
              <a:lumMod val="75000"/>
            </a:schemeClr>
          </a:solid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solidFill>
            <a:sysClr val="windowText" lastClr="000000"/>
          </a:solidFill>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3"/>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1">
                <a:solidFill>
                  <a:sysClr val="windowText" lastClr="000000"/>
                </a:solidFill>
                <a:latin typeface="Arial" panose="020B0604020202020204" pitchFamily="34" charset="0"/>
                <a:cs typeface="Arial" panose="020B0604020202020204" pitchFamily="34" charset="0"/>
              </a:rPr>
              <a:t>Current Status</a:t>
            </a:r>
            <a:r>
              <a:rPr lang="en-US" sz="1100" b="1" baseline="0">
                <a:solidFill>
                  <a:sysClr val="windowText" lastClr="000000"/>
                </a:solidFill>
                <a:latin typeface="Arial" panose="020B0604020202020204" pitchFamily="34" charset="0"/>
                <a:cs typeface="Arial" panose="020B0604020202020204" pitchFamily="34" charset="0"/>
              </a:rPr>
              <a:t> for Requests Submitted 2000-2019</a:t>
            </a:r>
            <a:endParaRPr lang="en-US" sz="1100" b="1">
              <a:solidFill>
                <a:sysClr val="windowText" lastClr="000000"/>
              </a:solidFill>
              <a:latin typeface="Arial" panose="020B0604020202020204" pitchFamily="34" charset="0"/>
              <a:cs typeface="Arial" panose="020B0604020202020204" pitchFamily="34" charset="0"/>
            </a:endParaRPr>
          </a:p>
        </c:rich>
      </c:tx>
      <c:layout>
        <c:manualLayout>
          <c:xMode val="edge"/>
          <c:yMode val="edge"/>
          <c:x val="9.9950538278861002E-3"/>
          <c:y val="8.8364196717085161E-2"/>
        </c:manualLayout>
      </c:layout>
      <c:overlay val="0"/>
      <c:spPr>
        <a:noFill/>
        <a:ln>
          <a:noFill/>
        </a:ln>
        <a:effectLst/>
      </c:spPr>
      <c:txPr>
        <a:bodyPr rot="0" spcFirstLastPara="1" vertOverflow="ellipsis" vert="horz" wrap="square" anchor="ctr" anchorCtr="1"/>
        <a:lstStyle/>
        <a:p>
          <a:pPr>
            <a:defRPr sz="11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20851619669975929"/>
          <c:y val="0.23253735978180307"/>
          <c:w val="0.73064971273534596"/>
          <c:h val="0.66154205593786886"/>
        </c:manualLayout>
      </c:layout>
      <c:barChart>
        <c:barDir val="bar"/>
        <c:grouping val="percentStacked"/>
        <c:varyColors val="0"/>
        <c:ser>
          <c:idx val="0"/>
          <c:order val="0"/>
          <c:tx>
            <c:strRef>
              <c:f>'Solar GW in Queues by Status'!$I$31</c:f>
              <c:strCache>
                <c:ptCount val="1"/>
                <c:pt idx="0">
                  <c:v>Operational</c:v>
                </c:pt>
              </c:strCache>
            </c:strRef>
          </c:tx>
          <c:spPr>
            <a:solidFill>
              <a:schemeClr val="accent3"/>
            </a:solidFill>
            <a:ln>
              <a:noFill/>
            </a:ln>
            <a:effectLst/>
          </c:spPr>
          <c:invertIfNegative val="0"/>
          <c:dLbls>
            <c:dLbl>
              <c:idx val="0"/>
              <c:tx>
                <c:rich>
                  <a:bodyPr/>
                  <a:lstStyle/>
                  <a:p>
                    <a:fld id="{92BAF6F0-C7EE-4B28-AA4C-FD95C0398C4F}"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54D8-4A6C-BAC5-3461FE37D1F4}"/>
                </c:ext>
              </c:extLst>
            </c:dLbl>
            <c:dLbl>
              <c:idx val="1"/>
              <c:tx>
                <c:rich>
                  <a:bodyPr/>
                  <a:lstStyle/>
                  <a:p>
                    <a:fld id="{54E2C255-57E2-4B42-BDB3-B25074FEA9E4}"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54D8-4A6C-BAC5-3461FE37D1F4}"/>
                </c:ext>
              </c:extLst>
            </c:dLbl>
            <c:dLbl>
              <c:idx val="2"/>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2-54D8-4A6C-BAC5-3461FE37D1F4}"/>
                </c:ext>
              </c:extLst>
            </c:dLbl>
            <c:dLbl>
              <c:idx val="3"/>
              <c:tx>
                <c:rich>
                  <a:bodyPr/>
                  <a:lstStyle/>
                  <a:p>
                    <a:fld id="{A0B09BD0-7EED-4AF4-8545-5EF954FB8D1D}"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54D8-4A6C-BAC5-3461FE37D1F4}"/>
                </c:ext>
              </c:extLst>
            </c:dLbl>
            <c:dLbl>
              <c:idx val="4"/>
              <c:tx>
                <c:rich>
                  <a:bodyPr/>
                  <a:lstStyle/>
                  <a:p>
                    <a:fld id="{B2DB8B12-CBD4-4311-BFEC-E78E4BFCEF59}"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54D8-4A6C-BAC5-3461FE37D1F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'Solar GW in Queues by Status'!$J$30:$N$30</c:f>
              <c:strCache>
                <c:ptCount val="5"/>
                <c:pt idx="0">
                  <c:v>Solar + Battery</c:v>
                </c:pt>
                <c:pt idx="1">
                  <c:v>Solar</c:v>
                </c:pt>
                <c:pt idx="3">
                  <c:v>Solar + Battery</c:v>
                </c:pt>
                <c:pt idx="4">
                  <c:v>Solar</c:v>
                </c:pt>
              </c:strCache>
            </c:strRef>
          </c:cat>
          <c:val>
            <c:numRef>
              <c:f>'Solar GW in Queues by Status'!$J$31:$N$31</c:f>
              <c:numCache>
                <c:formatCode>0</c:formatCode>
                <c:ptCount val="5"/>
                <c:pt idx="0">
                  <c:v>64</c:v>
                </c:pt>
                <c:pt idx="1">
                  <c:v>978</c:v>
                </c:pt>
                <c:pt idx="3" formatCode="_(* #,##0_);_(* \(#,##0\);_(* &quot;-&quot;??_);_(@_)">
                  <c:v>16924.73599969006</c:v>
                </c:pt>
                <c:pt idx="4" formatCode="_(* #,##0_);_(* \(#,##0\);_(* &quot;-&quot;??_);_(@_)">
                  <c:v>57279.019189334344</c:v>
                </c:pt>
              </c:numCache>
            </c:numRef>
          </c:val>
          <c:extLst>
            <c:ext xmlns:c15="http://schemas.microsoft.com/office/drawing/2012/chart" uri="{02D57815-91ED-43cb-92C2-25804820EDAC}">
              <c15:datalabelsRange>
                <c15:f>'Solar GW in Queues by Status'!$J$36:$N$36</c15:f>
                <c15:dlblRangeCache>
                  <c:ptCount val="5"/>
                  <c:pt idx="0">
                    <c:v>9%</c:v>
                  </c:pt>
                  <c:pt idx="1">
                    <c:v>13%</c:v>
                  </c:pt>
                  <c:pt idx="3">
                    <c:v>9%</c:v>
                  </c:pt>
                  <c:pt idx="4">
                    <c:v>9%</c:v>
                  </c:pt>
                </c15:dlblRangeCache>
              </c15:datalabelsRange>
            </c:ext>
            <c:ext xmlns:c16="http://schemas.microsoft.com/office/drawing/2014/chart" uri="{C3380CC4-5D6E-409C-BE32-E72D297353CC}">
              <c16:uniqueId val="{00000005-54D8-4A6C-BAC5-3461FE37D1F4}"/>
            </c:ext>
          </c:extLst>
        </c:ser>
        <c:ser>
          <c:idx val="1"/>
          <c:order val="1"/>
          <c:tx>
            <c:strRef>
              <c:f>'Solar GW in Queues by Status'!$I$32</c:f>
              <c:strCache>
                <c:ptCount val="1"/>
                <c:pt idx="0">
                  <c:v>Active</c:v>
                </c:pt>
              </c:strCache>
            </c:strRef>
          </c:tx>
          <c:spPr>
            <a:solidFill>
              <a:schemeClr val="accent1">
                <a:lumMod val="40000"/>
                <a:lumOff val="60000"/>
              </a:schemeClr>
            </a:solidFill>
            <a:ln>
              <a:noFill/>
            </a:ln>
            <a:effectLst/>
          </c:spPr>
          <c:invertIfNegative val="0"/>
          <c:dLbls>
            <c:dLbl>
              <c:idx val="0"/>
              <c:tx>
                <c:rich>
                  <a:bodyPr/>
                  <a:lstStyle/>
                  <a:p>
                    <a:fld id="{8BEF0805-EDD4-411C-9FD0-5EEEA756893E}"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6-54D8-4A6C-BAC5-3461FE37D1F4}"/>
                </c:ext>
              </c:extLst>
            </c:dLbl>
            <c:dLbl>
              <c:idx val="1"/>
              <c:tx>
                <c:rich>
                  <a:bodyPr/>
                  <a:lstStyle/>
                  <a:p>
                    <a:fld id="{598656CB-6F5A-46C1-A046-C1E80685CBD3}"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7-54D8-4A6C-BAC5-3461FE37D1F4}"/>
                </c:ext>
              </c:extLst>
            </c:dLbl>
            <c:dLbl>
              <c:idx val="2"/>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8-54D8-4A6C-BAC5-3461FE37D1F4}"/>
                </c:ext>
              </c:extLst>
            </c:dLbl>
            <c:dLbl>
              <c:idx val="3"/>
              <c:tx>
                <c:rich>
                  <a:bodyPr/>
                  <a:lstStyle/>
                  <a:p>
                    <a:fld id="{88F3E6B3-9773-40AD-82A3-DD829B4F78E2}"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9-54D8-4A6C-BAC5-3461FE37D1F4}"/>
                </c:ext>
              </c:extLst>
            </c:dLbl>
            <c:dLbl>
              <c:idx val="4"/>
              <c:tx>
                <c:rich>
                  <a:bodyPr/>
                  <a:lstStyle/>
                  <a:p>
                    <a:fld id="{C114DD8A-D499-492C-B426-CB5A035D86C9}"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A-54D8-4A6C-BAC5-3461FE37D1F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'Solar GW in Queues by Status'!$J$30:$N$30</c:f>
              <c:strCache>
                <c:ptCount val="5"/>
                <c:pt idx="0">
                  <c:v>Solar + Battery</c:v>
                </c:pt>
                <c:pt idx="1">
                  <c:v>Solar</c:v>
                </c:pt>
                <c:pt idx="3">
                  <c:v>Solar + Battery</c:v>
                </c:pt>
                <c:pt idx="4">
                  <c:v>Solar</c:v>
                </c:pt>
              </c:strCache>
            </c:strRef>
          </c:cat>
          <c:val>
            <c:numRef>
              <c:f>'Solar GW in Queues by Status'!$J$32:$N$32</c:f>
              <c:numCache>
                <c:formatCode>0</c:formatCode>
                <c:ptCount val="5"/>
                <c:pt idx="0">
                  <c:v>201</c:v>
                </c:pt>
                <c:pt idx="1">
                  <c:v>806</c:v>
                </c:pt>
                <c:pt idx="3" formatCode="_(* #,##0_);_(* \(#,##0\);_(* &quot;-&quot;??_);_(@_)">
                  <c:v>71755.878599999996</c:v>
                </c:pt>
                <c:pt idx="4" formatCode="_(* #,##0_);_(* \(#,##0\);_(* &quot;-&quot;??_);_(@_)">
                  <c:v>101405.364999218</c:v>
                </c:pt>
              </c:numCache>
            </c:numRef>
          </c:val>
          <c:extLst>
            <c:ext xmlns:c15="http://schemas.microsoft.com/office/drawing/2012/chart" uri="{02D57815-91ED-43cb-92C2-25804820EDAC}">
              <c15:datalabelsRange>
                <c15:f>'Solar GW in Queues by Status'!$J$37:$N$37</c15:f>
                <c15:dlblRangeCache>
                  <c:ptCount val="5"/>
                  <c:pt idx="0">
                    <c:v>28%</c:v>
                  </c:pt>
                  <c:pt idx="1">
                    <c:v>11%</c:v>
                  </c:pt>
                  <c:pt idx="3">
                    <c:v>38%</c:v>
                  </c:pt>
                  <c:pt idx="4">
                    <c:v>17%</c:v>
                  </c:pt>
                </c15:dlblRangeCache>
              </c15:datalabelsRange>
            </c:ext>
            <c:ext xmlns:c16="http://schemas.microsoft.com/office/drawing/2014/chart" uri="{C3380CC4-5D6E-409C-BE32-E72D297353CC}">
              <c16:uniqueId val="{0000000B-54D8-4A6C-BAC5-3461FE37D1F4}"/>
            </c:ext>
          </c:extLst>
        </c:ser>
        <c:ser>
          <c:idx val="2"/>
          <c:order val="2"/>
          <c:tx>
            <c:strRef>
              <c:f>'Solar GW in Queues by Status'!$I$33</c:f>
              <c:strCache>
                <c:ptCount val="1"/>
                <c:pt idx="0">
                  <c:v>Suspended</c:v>
                </c:pt>
              </c:strCache>
            </c:strRef>
          </c:tx>
          <c:spPr>
            <a:solidFill>
              <a:schemeClr val="accent6">
                <a:lumMod val="60000"/>
                <a:lumOff val="40000"/>
              </a:schemeClr>
            </a:solidFill>
            <a:ln>
              <a:noFill/>
            </a:ln>
            <a:effectLst/>
          </c:spPr>
          <c:invertIfNegative val="0"/>
          <c:dLbls>
            <c:dLbl>
              <c:idx val="0"/>
              <c:tx>
                <c:rich>
                  <a:bodyPr/>
                  <a:lstStyle/>
                  <a:p>
                    <a:fld id="{A759AB7D-4852-44F0-9227-30231E6B9250}"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C-54D8-4A6C-BAC5-3461FE37D1F4}"/>
                </c:ext>
              </c:extLst>
            </c:dLbl>
            <c:dLbl>
              <c:idx val="1"/>
              <c:tx>
                <c:rich>
                  <a:bodyPr/>
                  <a:lstStyle/>
                  <a:p>
                    <a:fld id="{C25FAD27-D3B3-47C7-A621-68B6ED9355B9}"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D-54D8-4A6C-BAC5-3461FE37D1F4}"/>
                </c:ext>
              </c:extLst>
            </c:dLbl>
            <c:dLbl>
              <c:idx val="2"/>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0E-54D8-4A6C-BAC5-3461FE37D1F4}"/>
                </c:ext>
              </c:extLst>
            </c:dLbl>
            <c:dLbl>
              <c:idx val="3"/>
              <c:tx>
                <c:rich>
                  <a:bodyPr/>
                  <a:lstStyle/>
                  <a:p>
                    <a:fld id="{D5AA1660-A396-4C36-BE2A-F1E484218254}"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F-54D8-4A6C-BAC5-3461FE37D1F4}"/>
                </c:ext>
              </c:extLst>
            </c:dLbl>
            <c:dLbl>
              <c:idx val="4"/>
              <c:tx>
                <c:rich>
                  <a:bodyPr/>
                  <a:lstStyle/>
                  <a:p>
                    <a:fld id="{A2C40868-14EC-4FC5-BA16-B617CB865553}"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0-54D8-4A6C-BAC5-3461FE37D1F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'Solar GW in Queues by Status'!$J$30:$N$30</c:f>
              <c:strCache>
                <c:ptCount val="5"/>
                <c:pt idx="0">
                  <c:v>Solar + Battery</c:v>
                </c:pt>
                <c:pt idx="1">
                  <c:v>Solar</c:v>
                </c:pt>
                <c:pt idx="3">
                  <c:v>Solar + Battery</c:v>
                </c:pt>
                <c:pt idx="4">
                  <c:v>Solar</c:v>
                </c:pt>
              </c:strCache>
            </c:strRef>
          </c:cat>
          <c:val>
            <c:numRef>
              <c:f>'Solar GW in Queues by Status'!$J$33:$N$33</c:f>
              <c:numCache>
                <c:formatCode>0</c:formatCode>
                <c:ptCount val="5"/>
                <c:pt idx="0">
                  <c:v>18</c:v>
                </c:pt>
                <c:pt idx="1">
                  <c:v>138</c:v>
                </c:pt>
                <c:pt idx="3" formatCode="_(* #,##0_);_(* \(#,##0\);_(* &quot;-&quot;??_);_(@_)">
                  <c:v>3254</c:v>
                </c:pt>
                <c:pt idx="4" formatCode="_(* #,##0_);_(* \(#,##0\);_(* &quot;-&quot;??_);_(@_)">
                  <c:v>12778.655000000001</c:v>
                </c:pt>
              </c:numCache>
            </c:numRef>
          </c:val>
          <c:extLst>
            <c:ext xmlns:c15="http://schemas.microsoft.com/office/drawing/2012/chart" uri="{02D57815-91ED-43cb-92C2-25804820EDAC}">
              <c15:datalabelsRange>
                <c15:f>'Solar GW in Queues by Status'!$J$38:$N$38</c15:f>
                <c15:dlblRangeCache>
                  <c:ptCount val="5"/>
                  <c:pt idx="0">
                    <c:v>3%</c:v>
                  </c:pt>
                  <c:pt idx="1">
                    <c:v>2%</c:v>
                  </c:pt>
                  <c:pt idx="3">
                    <c:v>2%</c:v>
                  </c:pt>
                  <c:pt idx="4">
                    <c:v>2%</c:v>
                  </c:pt>
                </c15:dlblRangeCache>
              </c15:datalabelsRange>
            </c:ext>
            <c:ext xmlns:c16="http://schemas.microsoft.com/office/drawing/2014/chart" uri="{C3380CC4-5D6E-409C-BE32-E72D297353CC}">
              <c16:uniqueId val="{00000011-54D8-4A6C-BAC5-3461FE37D1F4}"/>
            </c:ext>
          </c:extLst>
        </c:ser>
        <c:ser>
          <c:idx val="3"/>
          <c:order val="3"/>
          <c:tx>
            <c:strRef>
              <c:f>'Solar GW in Queues by Status'!$I$34</c:f>
              <c:strCache>
                <c:ptCount val="1"/>
                <c:pt idx="0">
                  <c:v>Withdrawn</c:v>
                </c:pt>
              </c:strCache>
            </c:strRef>
          </c:tx>
          <c:spPr>
            <a:solidFill>
              <a:schemeClr val="bg1">
                <a:lumMod val="75000"/>
              </a:schemeClr>
            </a:solidFill>
            <a:ln>
              <a:noFill/>
            </a:ln>
            <a:effectLst/>
          </c:spPr>
          <c:invertIfNegative val="0"/>
          <c:dLbls>
            <c:dLbl>
              <c:idx val="0"/>
              <c:tx>
                <c:rich>
                  <a:bodyPr/>
                  <a:lstStyle/>
                  <a:p>
                    <a:fld id="{D37C2771-A528-4CD1-84EF-1F73F7D18097}"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2-54D8-4A6C-BAC5-3461FE37D1F4}"/>
                </c:ext>
              </c:extLst>
            </c:dLbl>
            <c:dLbl>
              <c:idx val="1"/>
              <c:tx>
                <c:rich>
                  <a:bodyPr/>
                  <a:lstStyle/>
                  <a:p>
                    <a:fld id="{D509DD78-C415-41F4-B597-4C77639B28F0}"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3-54D8-4A6C-BAC5-3461FE37D1F4}"/>
                </c:ext>
              </c:extLst>
            </c:dLbl>
            <c:dLbl>
              <c:idx val="2"/>
              <c:tx>
                <c:rich>
                  <a:bodyPr/>
                  <a:lstStyle/>
                  <a:p>
                    <a:endParaRPr lang="en-US"/>
                  </a:p>
                </c:rich>
              </c:tx>
              <c:dLblPos val="ctr"/>
              <c:showLegendKey val="0"/>
              <c:showVal val="0"/>
              <c:showCatName val="0"/>
              <c:showSerName val="0"/>
              <c:showPercent val="0"/>
              <c:showBubbleSize val="0"/>
              <c:extLst>
                <c:ext xmlns:c15="http://schemas.microsoft.com/office/drawing/2012/chart" uri="{CE6537A1-D6FC-4f65-9D91-7224C49458BB}">
                  <c15:xForSave val="1"/>
                  <c15:showDataLabelsRange val="1"/>
                </c:ext>
                <c:ext xmlns:c16="http://schemas.microsoft.com/office/drawing/2014/chart" uri="{C3380CC4-5D6E-409C-BE32-E72D297353CC}">
                  <c16:uniqueId val="{00000014-54D8-4A6C-BAC5-3461FE37D1F4}"/>
                </c:ext>
              </c:extLst>
            </c:dLbl>
            <c:dLbl>
              <c:idx val="3"/>
              <c:tx>
                <c:rich>
                  <a:bodyPr/>
                  <a:lstStyle/>
                  <a:p>
                    <a:fld id="{64D78884-3291-4F6D-9471-8A589AA7E946}"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5-54D8-4A6C-BAC5-3461FE37D1F4}"/>
                </c:ext>
              </c:extLst>
            </c:dLbl>
            <c:dLbl>
              <c:idx val="4"/>
              <c:tx>
                <c:rich>
                  <a:bodyPr/>
                  <a:lstStyle/>
                  <a:p>
                    <a:fld id="{F0939741-34BC-4C54-A116-40428D4153C6}"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16-54D8-4A6C-BAC5-3461FE37D1F4}"/>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'Solar GW in Queues by Status'!$J$30:$N$30</c:f>
              <c:strCache>
                <c:ptCount val="5"/>
                <c:pt idx="0">
                  <c:v>Solar + Battery</c:v>
                </c:pt>
                <c:pt idx="1">
                  <c:v>Solar</c:v>
                </c:pt>
                <c:pt idx="3">
                  <c:v>Solar + Battery</c:v>
                </c:pt>
                <c:pt idx="4">
                  <c:v>Solar</c:v>
                </c:pt>
              </c:strCache>
            </c:strRef>
          </c:cat>
          <c:val>
            <c:numRef>
              <c:f>'Solar GW in Queues by Status'!$J$34:$N$34</c:f>
              <c:numCache>
                <c:formatCode>0</c:formatCode>
                <c:ptCount val="5"/>
                <c:pt idx="0">
                  <c:v>423</c:v>
                </c:pt>
                <c:pt idx="1">
                  <c:v>5394</c:v>
                </c:pt>
                <c:pt idx="3" formatCode="_(* #,##0_);_(* \(#,##0\);_(* &quot;-&quot;??_);_(@_)">
                  <c:v>95412.348559847407</c:v>
                </c:pt>
                <c:pt idx="4" formatCode="_(* #,##0_);_(* \(#,##0\);_(* &quot;-&quot;??_);_(@_)">
                  <c:v>433892.99334370758</c:v>
                </c:pt>
              </c:numCache>
            </c:numRef>
          </c:val>
          <c:extLst>
            <c:ext xmlns:c15="http://schemas.microsoft.com/office/drawing/2012/chart" uri="{02D57815-91ED-43cb-92C2-25804820EDAC}">
              <c15:datalabelsRange>
                <c15:f>'Solar GW in Queues by Status'!$J$39:$N$39</c15:f>
                <c15:dlblRangeCache>
                  <c:ptCount val="5"/>
                  <c:pt idx="0">
                    <c:v>60%</c:v>
                  </c:pt>
                  <c:pt idx="1">
                    <c:v>74%</c:v>
                  </c:pt>
                  <c:pt idx="3">
                    <c:v>51%</c:v>
                  </c:pt>
                  <c:pt idx="4">
                    <c:v>72%</c:v>
                  </c:pt>
                </c15:dlblRangeCache>
              </c15:datalabelsRange>
            </c:ext>
            <c:ext xmlns:c16="http://schemas.microsoft.com/office/drawing/2014/chart" uri="{C3380CC4-5D6E-409C-BE32-E72D297353CC}">
              <c16:uniqueId val="{00000017-54D8-4A6C-BAC5-3461FE37D1F4}"/>
            </c:ext>
          </c:extLst>
        </c:ser>
        <c:dLbls>
          <c:dLblPos val="ctr"/>
          <c:showLegendKey val="0"/>
          <c:showVal val="1"/>
          <c:showCatName val="0"/>
          <c:showSerName val="0"/>
          <c:showPercent val="0"/>
          <c:showBubbleSize val="0"/>
        </c:dLbls>
        <c:gapWidth val="50"/>
        <c:overlap val="100"/>
        <c:axId val="380046896"/>
        <c:axId val="380046416"/>
      </c:barChart>
      <c:catAx>
        <c:axId val="380046896"/>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380046416"/>
        <c:crosses val="autoZero"/>
        <c:auto val="1"/>
        <c:lblAlgn val="ctr"/>
        <c:lblOffset val="100"/>
        <c:noMultiLvlLbl val="0"/>
      </c:catAx>
      <c:valAx>
        <c:axId val="380046416"/>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380046896"/>
        <c:crosses val="autoZero"/>
        <c:crossBetween val="between"/>
      </c:valAx>
      <c:spPr>
        <a:noFill/>
        <a:ln>
          <a:noFill/>
        </a:ln>
        <a:effectLst/>
      </c:spPr>
    </c:plotArea>
    <c:legend>
      <c:legendPos val="b"/>
      <c:layout>
        <c:manualLayout>
          <c:xMode val="edge"/>
          <c:yMode val="edge"/>
          <c:x val="0.37502119927316779"/>
          <c:y val="0.49742524381633724"/>
          <c:w val="0.5576902887139108"/>
          <c:h val="0.13051498053277788"/>
        </c:manualLayout>
      </c:layout>
      <c:overlay val="0"/>
      <c:spPr>
        <a:solidFill>
          <a:schemeClr val="bg1"/>
        </a:solidFill>
        <a:ln>
          <a:noFill/>
        </a:ln>
        <a:effectLst/>
      </c:spPr>
      <c:txPr>
        <a:bodyPr rot="0" spcFirstLastPara="1" vertOverflow="ellipsis" vert="horz" wrap="square" anchor="ctr" anchorCtr="1"/>
        <a:lstStyle/>
        <a:p>
          <a:pPr>
            <a:defRPr sz="1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autoTitleDeleted val="1"/>
    <c:plotArea>
      <c:layout>
        <c:manualLayout>
          <c:layoutTarget val="inner"/>
          <c:xMode val="edge"/>
          <c:yMode val="edge"/>
          <c:x val="0.10540656245067784"/>
          <c:y val="0.12632264716910385"/>
          <c:w val="0.87815199650987186"/>
          <c:h val="0.77561117360329956"/>
        </c:manualLayout>
      </c:layout>
      <c:barChart>
        <c:barDir val="col"/>
        <c:grouping val="stacked"/>
        <c:varyColors val="0"/>
        <c:ser>
          <c:idx val="0"/>
          <c:order val="0"/>
          <c:tx>
            <c:strRef>
              <c:f>'All Hybrid Capacity in Queues'!$B$31</c:f>
              <c:strCache>
                <c:ptCount val="1"/>
                <c:pt idx="0">
                  <c:v>Hybrid</c:v>
                </c:pt>
              </c:strCache>
            </c:strRef>
          </c:tx>
          <c:spPr>
            <a:solidFill>
              <a:schemeClr val="accent3">
                <a:lumMod val="75000"/>
              </a:schemeClr>
            </a:solidFill>
            <a:ln>
              <a:noFill/>
            </a:ln>
            <a:effectLst/>
          </c:spPr>
          <c:invertIfNegative val="0"/>
          <c:dLbls>
            <c:dLbl>
              <c:idx val="0"/>
              <c:tx>
                <c:rich>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fld id="{0DE855A7-4DD0-4EFF-9AFA-9762F46BCA42}" type="CELLRANGE">
                      <a:rPr lang="en-US"/>
                      <a:pPr>
                        <a:defRPr>
                          <a:solidFill>
                            <a:schemeClr val="bg1"/>
                          </a:solidFill>
                        </a:defRPr>
                      </a:pPr>
                      <a:t>[CELLRANGE]</a:t>
                    </a:fld>
                    <a:endParaRPr lang="en-US"/>
                  </a:p>
                </c:rich>
              </c:tx>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0-8FA2-420F-A9DA-015791A322EA}"/>
                </c:ext>
              </c:extLst>
            </c:dLbl>
            <c:dLbl>
              <c:idx val="1"/>
              <c:tx>
                <c:rich>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fld id="{8201039D-4400-4348-A44A-D6652A258B58}" type="CELLRANGE">
                      <a:rPr lang="en-US"/>
                      <a:pPr>
                        <a:defRPr>
                          <a:solidFill>
                            <a:schemeClr val="bg1"/>
                          </a:solidFill>
                        </a:defRPr>
                      </a:pPr>
                      <a:t>[CELLRANGE]</a:t>
                    </a:fld>
                    <a:endParaRPr lang="en-US"/>
                  </a:p>
                </c:rich>
              </c:tx>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1-8FA2-420F-A9DA-015791A322EA}"/>
                </c:ext>
              </c:extLst>
            </c:dLbl>
            <c:dLbl>
              <c:idx val="2"/>
              <c:tx>
                <c:rich>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fld id="{98C6994D-4AC4-4C7F-9734-9F50522CBF7C}" type="CELLRANGE">
                      <a:rPr lang="en-US"/>
                      <a:pPr>
                        <a:defRPr>
                          <a:solidFill>
                            <a:schemeClr val="bg1"/>
                          </a:solidFill>
                        </a:defRPr>
                      </a:pPr>
                      <a:t>[CELLRANGE]</a:t>
                    </a:fld>
                    <a:endParaRPr lang="en-US"/>
                  </a:p>
                </c:rich>
              </c:tx>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2-8FA2-420F-A9DA-015791A322EA}"/>
                </c:ext>
              </c:extLst>
            </c:dLbl>
            <c:dLbl>
              <c:idx val="3"/>
              <c:tx>
                <c:rich>
                  <a:bodyPr/>
                  <a:lstStyle/>
                  <a:p>
                    <a:fld id="{12469C81-54EF-494A-854E-270C6AB8D71A}"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3-8FA2-420F-A9DA-015791A322EA}"/>
                </c:ext>
              </c:extLst>
            </c:dLbl>
            <c:dLbl>
              <c:idx val="4"/>
              <c:tx>
                <c:rich>
                  <a:bodyPr/>
                  <a:lstStyle/>
                  <a:p>
                    <a:fld id="{946EFDF6-0BE0-4DC5-9DA0-D634C9B53EC7}" type="CELLRANGE">
                      <a:rPr lang="en-US"/>
                      <a:pPr/>
                      <a:t>[CELLRANGE]</a:t>
                    </a:fld>
                    <a:endParaRPr lang="en-US"/>
                  </a:p>
                </c:rich>
              </c:tx>
              <c:dLblPos val="ctr"/>
              <c:showLegendKey val="0"/>
              <c:showVal val="0"/>
              <c:showCatName val="0"/>
              <c:showSerName val="0"/>
              <c:showPercent val="0"/>
              <c:showBubbleSize val="0"/>
              <c:extLst>
                <c:ext xmlns:c15="http://schemas.microsoft.com/office/drawing/2012/chart" uri="{CE6537A1-D6FC-4f65-9D91-7224C49458BB}">
                  <c15:dlblFieldTable/>
                  <c15:xForSave val="1"/>
                  <c15:showDataLabelsRange val="1"/>
                </c:ext>
                <c:ext xmlns:c16="http://schemas.microsoft.com/office/drawing/2014/chart" uri="{C3380CC4-5D6E-409C-BE32-E72D297353CC}">
                  <c16:uniqueId val="{00000004-8FA2-420F-A9DA-015791A322EA}"/>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n-US"/>
              </a:p>
            </c:txPr>
            <c:dLblPos val="ctr"/>
            <c:showLegendKey val="0"/>
            <c:showVal val="0"/>
            <c:showCatName val="0"/>
            <c:showSerName val="0"/>
            <c:showPercent val="0"/>
            <c:showBubbleSize val="0"/>
            <c:showLeaderLines val="0"/>
            <c:extLst>
              <c:ext xmlns:c15="http://schemas.microsoft.com/office/drawing/2012/chart" uri="{CE6537A1-D6FC-4f65-9D91-7224C49458BB}">
                <c15:showDataLabelsRange val="1"/>
                <c15:showLeaderLines val="1"/>
                <c15:leaderLines>
                  <c:spPr>
                    <a:ln w="9525" cap="flat" cmpd="sng" algn="ctr">
                      <a:solidFill>
                        <a:schemeClr val="tx1">
                          <a:lumMod val="35000"/>
                          <a:lumOff val="65000"/>
                        </a:schemeClr>
                      </a:solidFill>
                      <a:round/>
                    </a:ln>
                    <a:effectLst/>
                  </c:spPr>
                </c15:leaderLines>
              </c:ext>
            </c:extLst>
          </c:dLbls>
          <c:cat>
            <c:strRef>
              <c:f>'All Hybrid Capacity in Queues'!$A$33:$A$37</c:f>
              <c:strCache>
                <c:ptCount val="5"/>
                <c:pt idx="0">
                  <c:v>Solar</c:v>
                </c:pt>
                <c:pt idx="1">
                  <c:v>Storage</c:v>
                </c:pt>
                <c:pt idx="2">
                  <c:v>Wind</c:v>
                </c:pt>
                <c:pt idx="3">
                  <c:v>Natural Gas</c:v>
                </c:pt>
                <c:pt idx="4">
                  <c:v>Other</c:v>
                </c:pt>
              </c:strCache>
            </c:strRef>
          </c:cat>
          <c:val>
            <c:numRef>
              <c:f>'All Hybrid Capacity in Queues'!$B$33:$B$37</c:f>
              <c:numCache>
                <c:formatCode>0.0</c:formatCode>
                <c:ptCount val="5"/>
                <c:pt idx="0">
                  <c:v>451.46015638341709</c:v>
                </c:pt>
                <c:pt idx="1">
                  <c:v>423.98000637218411</c:v>
                </c:pt>
                <c:pt idx="2">
                  <c:v>22.804364</c:v>
                </c:pt>
                <c:pt idx="3">
                  <c:v>12.871772998428341</c:v>
                </c:pt>
                <c:pt idx="4">
                  <c:v>10.239582999835021</c:v>
                </c:pt>
              </c:numCache>
            </c:numRef>
          </c:val>
          <c:extLst>
            <c:ext xmlns:c15="http://schemas.microsoft.com/office/drawing/2012/chart" uri="{02D57815-91ED-43cb-92C2-25804820EDAC}">
              <c15:datalabelsRange>
                <c15:f>'All Hybrid Capacity in Queues'!$D$33:$D$37</c15:f>
                <c15:dlblRangeCache>
                  <c:ptCount val="5"/>
                  <c:pt idx="0">
                    <c:v>47%</c:v>
                  </c:pt>
                  <c:pt idx="1">
                    <c:v>48%</c:v>
                  </c:pt>
                  <c:pt idx="2">
                    <c:v>8%</c:v>
                  </c:pt>
                  <c:pt idx="3">
                    <c:v>9%</c:v>
                  </c:pt>
                  <c:pt idx="4">
                    <c:v>35%</c:v>
                  </c:pt>
                </c15:dlblRangeCache>
              </c15:datalabelsRange>
            </c:ext>
            <c:ext xmlns:c16="http://schemas.microsoft.com/office/drawing/2014/chart" uri="{C3380CC4-5D6E-409C-BE32-E72D297353CC}">
              <c16:uniqueId val="{00000005-8FA2-420F-A9DA-015791A322EA}"/>
            </c:ext>
          </c:extLst>
        </c:ser>
        <c:ser>
          <c:idx val="1"/>
          <c:order val="1"/>
          <c:tx>
            <c:strRef>
              <c:f>'All Hybrid Capacity in Queues'!$C$31</c:f>
              <c:strCache>
                <c:ptCount val="1"/>
                <c:pt idx="0">
                  <c:v>Standalone</c:v>
                </c:pt>
              </c:strCache>
            </c:strRef>
          </c:tx>
          <c:spPr>
            <a:solidFill>
              <a:schemeClr val="accent3">
                <a:lumMod val="40000"/>
                <a:lumOff val="60000"/>
              </a:schemeClr>
            </a:solidFill>
            <a:ln>
              <a:noFill/>
            </a:ln>
            <a:effectLst/>
          </c:spPr>
          <c:invertIfNegative val="0"/>
          <c:cat>
            <c:strRef>
              <c:f>'All Hybrid Capacity in Queues'!$A$33:$A$37</c:f>
              <c:strCache>
                <c:ptCount val="5"/>
                <c:pt idx="0">
                  <c:v>Solar</c:v>
                </c:pt>
                <c:pt idx="1">
                  <c:v>Storage</c:v>
                </c:pt>
                <c:pt idx="2">
                  <c:v>Wind</c:v>
                </c:pt>
                <c:pt idx="3">
                  <c:v>Natural Gas</c:v>
                </c:pt>
                <c:pt idx="4">
                  <c:v>Other</c:v>
                </c:pt>
              </c:strCache>
            </c:strRef>
          </c:cat>
          <c:val>
            <c:numRef>
              <c:f>'All Hybrid Capacity in Queues'!$C$33:$C$37</c:f>
              <c:numCache>
                <c:formatCode>0.0</c:formatCode>
                <c:ptCount val="5"/>
                <c:pt idx="0">
                  <c:v>505.02264753603413</c:v>
                </c:pt>
                <c:pt idx="1">
                  <c:v>466.75385617616831</c:v>
                </c:pt>
                <c:pt idx="2">
                  <c:v>248.16242788702999</c:v>
                </c:pt>
                <c:pt idx="3">
                  <c:v>123.35280799997329</c:v>
                </c:pt>
                <c:pt idx="4">
                  <c:v>18.962939000700949</c:v>
                </c:pt>
              </c:numCache>
            </c:numRef>
          </c:val>
          <c:extLst>
            <c:ext xmlns:c16="http://schemas.microsoft.com/office/drawing/2014/chart" uri="{C3380CC4-5D6E-409C-BE32-E72D297353CC}">
              <c16:uniqueId val="{00000006-8FA2-420F-A9DA-015791A322EA}"/>
            </c:ext>
          </c:extLst>
        </c:ser>
        <c:dLbls>
          <c:showLegendKey val="0"/>
          <c:showVal val="0"/>
          <c:showCatName val="0"/>
          <c:showSerName val="0"/>
          <c:showPercent val="0"/>
          <c:showBubbleSize val="0"/>
        </c:dLbls>
        <c:gapWidth val="50"/>
        <c:overlap val="100"/>
        <c:axId val="590231976"/>
        <c:axId val="590226880"/>
      </c:barChart>
      <c:catAx>
        <c:axId val="5902319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90226880"/>
        <c:crosses val="autoZero"/>
        <c:auto val="1"/>
        <c:lblAlgn val="ctr"/>
        <c:lblOffset val="100"/>
        <c:noMultiLvlLbl val="0"/>
      </c:catAx>
      <c:valAx>
        <c:axId val="590226880"/>
        <c:scaling>
          <c:orientation val="minMax"/>
          <c:max val="1000"/>
          <c:min val="0"/>
        </c:scaling>
        <c:delete val="0"/>
        <c:axPos val="l"/>
        <c:majorGridlines>
          <c:spPr>
            <a:ln w="3175" cap="flat" cmpd="sng" algn="ctr">
              <a:solidFill>
                <a:schemeClr val="bg1">
                  <a:lumMod val="75000"/>
                </a:schemeClr>
              </a:solidFill>
              <a:round/>
            </a:ln>
            <a:effectLst/>
          </c:spPr>
        </c:majorGridlines>
        <c:numFmt formatCode="General" sourceLinked="0"/>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90231976"/>
        <c:crosses val="autoZero"/>
        <c:crossBetween val="between"/>
        <c:majorUnit val="100"/>
      </c:valAx>
      <c:spPr>
        <a:noFill/>
        <a:ln>
          <a:noFill/>
        </a:ln>
        <a:effectLst/>
      </c:spPr>
    </c:plotArea>
    <c:legend>
      <c:legendPos val="r"/>
      <c:layout>
        <c:manualLayout>
          <c:xMode val="edge"/>
          <c:yMode val="edge"/>
          <c:x val="0.65448725483621661"/>
          <c:y val="0.17777940306868756"/>
          <c:w val="0.28293445122145561"/>
          <c:h val="0.13180789901262341"/>
        </c:manualLayout>
      </c:layout>
      <c:overlay val="0"/>
      <c:spPr>
        <a:solidFill>
          <a:sysClr val="window" lastClr="FFFFFF"/>
        </a:solid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userShapes r:id="rId4"/>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withinLinearReversed" id="21">
  <a:schemeClr val="accent1"/>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69">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alpha val="75000"/>
        </a:schemeClr>
      </a:solidFill>
    </cs:spPr>
  </cs:dataPoint>
  <cs:dataPoint3D>
    <cs:lnRef idx="0"/>
    <cs:fillRef idx="1">
      <cs:styleClr val="auto"/>
    </cs:fillRef>
    <cs:effectRef idx="0"/>
    <cs:fontRef idx="minor">
      <a:schemeClr val="tx1"/>
    </cs:fontRef>
    <cs:spPr>
      <a:solidFill>
        <a:schemeClr val="phClr">
          <a:alpha val="75000"/>
        </a:schemeClr>
      </a:solidFill>
    </cs:spPr>
  </cs:dataPoint3D>
  <cs:dataPointLine>
    <cs:lnRef idx="0">
      <cs:styleClr val="auto"/>
    </cs:lnRef>
    <cs:fillRef idx="1"/>
    <cs:effectRef idx="0"/>
    <cs:fontRef idx="minor">
      <a:schemeClr val="tx1"/>
    </cs:fontRef>
    <cs:spPr>
      <a:ln w="19050" cap="rnd">
        <a:solidFill>
          <a:schemeClr val="phClr">
            <a:alpha val="50000"/>
          </a:scheme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png"/><Relationship Id="rId7" Type="http://schemas.openxmlformats.org/officeDocument/2006/relationships/image" Target="../media/image11.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7.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5" Type="http://schemas.openxmlformats.org/officeDocument/2006/relationships/image" Target="../media/image17.png"/><Relationship Id="rId4" Type="http://schemas.openxmlformats.org/officeDocument/2006/relationships/image" Target="../media/image16.png"/></Relationships>
</file>

<file path=xl/drawings/_rels/drawing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chart" Target="../charts/chart2.xml"/></Relationships>
</file>

<file path=xl/drawings/_rels/drawing11.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3.xml.rels><?xml version="1.0" encoding="UTF-8" standalone="yes"?>
<Relationships xmlns="http://schemas.openxmlformats.org/package/2006/relationships"><Relationship Id="rId1" Type="http://schemas.openxmlformats.org/officeDocument/2006/relationships/chart" Target="../charts/chart3.xml"/></Relationships>
</file>

<file path=xl/drawings/_rels/drawing14.xml.rels><?xml version="1.0" encoding="UTF-8" standalone="yes"?>
<Relationships xmlns="http://schemas.openxmlformats.org/package/2006/relationships"><Relationship Id="rId1" Type="http://schemas.openxmlformats.org/officeDocument/2006/relationships/image" Target="../media/image2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16.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 Id="rId5" Type="http://schemas.openxmlformats.org/officeDocument/2006/relationships/image" Target="../media/image30.png"/><Relationship Id="rId4" Type="http://schemas.openxmlformats.org/officeDocument/2006/relationships/image" Target="../media/image29.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4.png"/><Relationship Id="rId1" Type="http://schemas.openxmlformats.org/officeDocument/2006/relationships/image" Target="../media/image33.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6.png"/><Relationship Id="rId1" Type="http://schemas.openxmlformats.org/officeDocument/2006/relationships/image" Target="../media/image35.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image" Target="../media/image40.png"/><Relationship Id="rId4" Type="http://schemas.openxmlformats.org/officeDocument/2006/relationships/image" Target="../media/image43.png"/></Relationships>
</file>

<file path=xl/drawings/_rels/drawing22.xml.rels><?xml version="1.0" encoding="UTF-8" standalone="yes"?>
<Relationships xmlns="http://schemas.openxmlformats.org/package/2006/relationships"><Relationship Id="rId1" Type="http://schemas.openxmlformats.org/officeDocument/2006/relationships/image" Target="../media/image44.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6.png"/><Relationship Id="rId1" Type="http://schemas.openxmlformats.org/officeDocument/2006/relationships/image" Target="../media/image45.png"/></Relationships>
</file>

<file path=xl/drawings/_rels/drawing24.xml.rels><?xml version="1.0" encoding="UTF-8" standalone="yes"?>
<Relationships xmlns="http://schemas.openxmlformats.org/package/2006/relationships"><Relationship Id="rId1" Type="http://schemas.openxmlformats.org/officeDocument/2006/relationships/image" Target="../media/image47.png"/></Relationships>
</file>

<file path=xl/drawings/_rels/drawing25.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1" Type="http://schemas.openxmlformats.org/officeDocument/2006/relationships/chart" Target="../charts/chart4.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5.xml"/></Relationships>
</file>

<file path=xl/drawings/_rels/drawing30.xml.rels><?xml version="1.0" encoding="UTF-8" standalone="yes"?>
<Relationships xmlns="http://schemas.openxmlformats.org/package/2006/relationships"><Relationship Id="rId3" Type="http://schemas.openxmlformats.org/officeDocument/2006/relationships/chart" Target="../charts/chart8.xml"/><Relationship Id="rId2" Type="http://schemas.openxmlformats.org/officeDocument/2006/relationships/chart" Target="../charts/chart7.xml"/><Relationship Id="rId1" Type="http://schemas.openxmlformats.org/officeDocument/2006/relationships/chart" Target="../charts/chart6.xml"/></Relationships>
</file>

<file path=xl/drawings/_rels/drawing34.xml.rels><?xml version="1.0" encoding="UTF-8" standalone="yes"?>
<Relationships xmlns="http://schemas.openxmlformats.org/package/2006/relationships"><Relationship Id="rId1" Type="http://schemas.openxmlformats.org/officeDocument/2006/relationships/image" Target="../media/image51.png"/></Relationships>
</file>

<file path=xl/drawings/_rels/drawing35.xml.rels><?xml version="1.0" encoding="UTF-8" standalone="yes"?>
<Relationships xmlns="http://schemas.openxmlformats.org/package/2006/relationships"><Relationship Id="rId2" Type="http://schemas.openxmlformats.org/officeDocument/2006/relationships/image" Target="../media/image53.png"/><Relationship Id="rId1" Type="http://schemas.openxmlformats.org/officeDocument/2006/relationships/image" Target="../media/image52.png"/></Relationships>
</file>

<file path=xl/drawings/_rels/drawing36.xml.rels><?xml version="1.0" encoding="UTF-8" standalone="yes"?>
<Relationships xmlns="http://schemas.openxmlformats.org/package/2006/relationships"><Relationship Id="rId1" Type="http://schemas.openxmlformats.org/officeDocument/2006/relationships/image" Target="../media/image54.png"/></Relationships>
</file>

<file path=xl/drawings/_rels/drawing37.xml.rels><?xml version="1.0" encoding="UTF-8" standalone="yes"?>
<Relationships xmlns="http://schemas.openxmlformats.org/package/2006/relationships"><Relationship Id="rId2" Type="http://schemas.openxmlformats.org/officeDocument/2006/relationships/image" Target="../media/image56.png"/><Relationship Id="rId1" Type="http://schemas.openxmlformats.org/officeDocument/2006/relationships/image" Target="../media/image55.png"/></Relationships>
</file>

<file path=xl/drawings/_rels/drawing38.xml.rels><?xml version="1.0" encoding="UTF-8" standalone="yes"?>
<Relationships xmlns="http://schemas.openxmlformats.org/package/2006/relationships"><Relationship Id="rId1" Type="http://schemas.openxmlformats.org/officeDocument/2006/relationships/chart" Target="../charts/chart9.xml"/></Relationships>
</file>

<file path=xl/drawings/_rels/drawing40.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 Id="rId4" Type="http://schemas.openxmlformats.org/officeDocument/2006/relationships/image" Target="../media/image60.png"/></Relationships>
</file>

<file path=xl/drawings/_rels/drawing41.xml.rels><?xml version="1.0" encoding="UTF-8" standalone="yes"?>
<Relationships xmlns="http://schemas.openxmlformats.org/package/2006/relationships"><Relationship Id="rId3" Type="http://schemas.openxmlformats.org/officeDocument/2006/relationships/image" Target="../media/image63.png"/><Relationship Id="rId2" Type="http://schemas.openxmlformats.org/officeDocument/2006/relationships/image" Target="../media/image62.png"/><Relationship Id="rId1" Type="http://schemas.openxmlformats.org/officeDocument/2006/relationships/image" Target="../media/image61.png"/><Relationship Id="rId6" Type="http://schemas.openxmlformats.org/officeDocument/2006/relationships/image" Target="../media/image66.png"/><Relationship Id="rId5" Type="http://schemas.openxmlformats.org/officeDocument/2006/relationships/image" Target="../media/image65.png"/><Relationship Id="rId4" Type="http://schemas.openxmlformats.org/officeDocument/2006/relationships/image" Target="../media/image64.png"/></Relationships>
</file>

<file path=xl/drawings/_rels/drawing42.xml.rels><?xml version="1.0" encoding="UTF-8" standalone="yes"?>
<Relationships xmlns="http://schemas.openxmlformats.org/package/2006/relationships"><Relationship Id="rId2" Type="http://schemas.openxmlformats.org/officeDocument/2006/relationships/image" Target="../media/image68.png"/><Relationship Id="rId1" Type="http://schemas.openxmlformats.org/officeDocument/2006/relationships/image" Target="../media/image67.png"/></Relationships>
</file>

<file path=xl/drawings/_rels/drawing43.xml.rels><?xml version="1.0" encoding="UTF-8" standalone="yes"?>
<Relationships xmlns="http://schemas.openxmlformats.org/package/2006/relationships"><Relationship Id="rId2" Type="http://schemas.openxmlformats.org/officeDocument/2006/relationships/image" Target="../media/image70.png"/><Relationship Id="rId1" Type="http://schemas.openxmlformats.org/officeDocument/2006/relationships/image" Target="../media/image69.png"/></Relationships>
</file>

<file path=xl/drawings/_rels/drawing44.xml.rels><?xml version="1.0" encoding="UTF-8" standalone="yes"?>
<Relationships xmlns="http://schemas.openxmlformats.org/package/2006/relationships"><Relationship Id="rId2" Type="http://schemas.openxmlformats.org/officeDocument/2006/relationships/image" Target="../media/image72.png"/><Relationship Id="rId1" Type="http://schemas.openxmlformats.org/officeDocument/2006/relationships/image" Target="../media/image71.png"/></Relationships>
</file>

<file path=xl/drawings/_rels/drawing45.xml.rels><?xml version="1.0" encoding="UTF-8" standalone="yes"?>
<Relationships xmlns="http://schemas.openxmlformats.org/package/2006/relationships"><Relationship Id="rId2" Type="http://schemas.openxmlformats.org/officeDocument/2006/relationships/image" Target="../media/image74.png"/><Relationship Id="rId1" Type="http://schemas.openxmlformats.org/officeDocument/2006/relationships/image" Target="../media/image73.png"/></Relationships>
</file>

<file path=xl/drawings/_rels/drawing46.xml.rels><?xml version="1.0" encoding="UTF-8" standalone="yes"?>
<Relationships xmlns="http://schemas.openxmlformats.org/package/2006/relationships"><Relationship Id="rId2" Type="http://schemas.openxmlformats.org/officeDocument/2006/relationships/image" Target="../media/image76.png"/><Relationship Id="rId1" Type="http://schemas.openxmlformats.org/officeDocument/2006/relationships/image" Target="../media/image75.png"/></Relationships>
</file>

<file path=xl/drawings/_rels/drawing47.xml.rels><?xml version="1.0" encoding="UTF-8" standalone="yes"?>
<Relationships xmlns="http://schemas.openxmlformats.org/package/2006/relationships"><Relationship Id="rId3" Type="http://schemas.openxmlformats.org/officeDocument/2006/relationships/chart" Target="../charts/chart12.xml"/><Relationship Id="rId7" Type="http://schemas.openxmlformats.org/officeDocument/2006/relationships/image" Target="../media/image77.png"/><Relationship Id="rId2" Type="http://schemas.openxmlformats.org/officeDocument/2006/relationships/chart" Target="../charts/chart11.xml"/><Relationship Id="rId1" Type="http://schemas.openxmlformats.org/officeDocument/2006/relationships/chart" Target="../charts/chart10.xml"/><Relationship Id="rId6" Type="http://schemas.openxmlformats.org/officeDocument/2006/relationships/chart" Target="../charts/chart15.xml"/><Relationship Id="rId5" Type="http://schemas.openxmlformats.org/officeDocument/2006/relationships/chart" Target="../charts/chart14.xml"/><Relationship Id="rId4" Type="http://schemas.openxmlformats.org/officeDocument/2006/relationships/chart" Target="../charts/chart13.xml"/></Relationships>
</file>

<file path=xl/drawings/_rels/drawing53.xml.rels><?xml version="1.0" encoding="UTF-8" standalone="yes"?>
<Relationships xmlns="http://schemas.openxmlformats.org/package/2006/relationships"><Relationship Id="rId1" Type="http://schemas.openxmlformats.org/officeDocument/2006/relationships/chart" Target="../charts/chart16.xml"/></Relationships>
</file>

<file path=xl/drawings/_rels/drawing55.xml.rels><?xml version="1.0" encoding="UTF-8" standalone="yes"?>
<Relationships xmlns="http://schemas.openxmlformats.org/package/2006/relationships"><Relationship Id="rId3" Type="http://schemas.openxmlformats.org/officeDocument/2006/relationships/chart" Target="../charts/chart19.xml"/><Relationship Id="rId2" Type="http://schemas.openxmlformats.org/officeDocument/2006/relationships/chart" Target="../charts/chart18.xml"/><Relationship Id="rId1" Type="http://schemas.openxmlformats.org/officeDocument/2006/relationships/chart" Target="../charts/chart17.xml"/><Relationship Id="rId4" Type="http://schemas.openxmlformats.org/officeDocument/2006/relationships/chart" Target="../charts/chart20.xml"/></Relationships>
</file>

<file path=xl/drawings/_rels/drawing60.xml.rels><?xml version="1.0" encoding="UTF-8" standalone="yes"?>
<Relationships xmlns="http://schemas.openxmlformats.org/package/2006/relationships"><Relationship Id="rId2" Type="http://schemas.openxmlformats.org/officeDocument/2006/relationships/chart" Target="../charts/chart22.xml"/><Relationship Id="rId1" Type="http://schemas.openxmlformats.org/officeDocument/2006/relationships/chart" Target="../charts/chart21.xml"/></Relationships>
</file>

<file path=xl/drawings/_rels/drawing63.xml.rels><?xml version="1.0" encoding="UTF-8" standalone="yes"?>
<Relationships xmlns="http://schemas.openxmlformats.org/package/2006/relationships"><Relationship Id="rId2" Type="http://schemas.openxmlformats.org/officeDocument/2006/relationships/chart" Target="../charts/chart24.xml"/><Relationship Id="rId1" Type="http://schemas.openxmlformats.org/officeDocument/2006/relationships/chart" Target="../charts/chart23.xml"/></Relationships>
</file>

<file path=xl/drawings/_rels/drawing66.xml.rels><?xml version="1.0" encoding="UTF-8" standalone="yes"?>
<Relationships xmlns="http://schemas.openxmlformats.org/package/2006/relationships"><Relationship Id="rId1" Type="http://schemas.openxmlformats.org/officeDocument/2006/relationships/chart" Target="../charts/chart25.xml"/></Relationships>
</file>

<file path=xl/drawings/_rels/drawing67.xml.rels><?xml version="1.0" encoding="UTF-8" standalone="yes"?>
<Relationships xmlns="http://schemas.openxmlformats.org/package/2006/relationships"><Relationship Id="rId1" Type="http://schemas.openxmlformats.org/officeDocument/2006/relationships/image" Target="../media/image78.png"/></Relationships>
</file>

<file path=xl/drawings/_rels/drawing68.xml.rels><?xml version="1.0" encoding="UTF-8" standalone="yes"?>
<Relationships xmlns="http://schemas.openxmlformats.org/package/2006/relationships"><Relationship Id="rId2" Type="http://schemas.openxmlformats.org/officeDocument/2006/relationships/chart" Target="../charts/chart27.xml"/><Relationship Id="rId1" Type="http://schemas.openxmlformats.org/officeDocument/2006/relationships/chart" Target="../charts/chart26.xml"/></Relationships>
</file>

<file path=xl/drawings/_rels/drawing71.xml.rels><?xml version="1.0" encoding="UTF-8" standalone="yes"?>
<Relationships xmlns="http://schemas.openxmlformats.org/package/2006/relationships"><Relationship Id="rId3" Type="http://schemas.openxmlformats.org/officeDocument/2006/relationships/chart" Target="../charts/chart30.xml"/><Relationship Id="rId2" Type="http://schemas.openxmlformats.org/officeDocument/2006/relationships/chart" Target="../charts/chart29.xml"/><Relationship Id="rId1" Type="http://schemas.openxmlformats.org/officeDocument/2006/relationships/chart" Target="../charts/chart28.xml"/><Relationship Id="rId4" Type="http://schemas.openxmlformats.org/officeDocument/2006/relationships/chart" Target="../charts/chart31.xml"/></Relationships>
</file>

<file path=xl/drawings/_rels/drawing76.xml.rels><?xml version="1.0" encoding="UTF-8" standalone="yes"?>
<Relationships xmlns="http://schemas.openxmlformats.org/package/2006/relationships"><Relationship Id="rId1" Type="http://schemas.openxmlformats.org/officeDocument/2006/relationships/image" Target="../media/image79.png"/></Relationships>
</file>

<file path=xl/drawings/_rels/drawing77.xml.rels><?xml version="1.0" encoding="UTF-8" standalone="yes"?>
<Relationships xmlns="http://schemas.openxmlformats.org/package/2006/relationships"><Relationship Id="rId3" Type="http://schemas.openxmlformats.org/officeDocument/2006/relationships/image" Target="../media/image82.png"/><Relationship Id="rId7" Type="http://schemas.openxmlformats.org/officeDocument/2006/relationships/image" Target="../media/image86.png"/><Relationship Id="rId2" Type="http://schemas.openxmlformats.org/officeDocument/2006/relationships/image" Target="../media/image81.png"/><Relationship Id="rId1" Type="http://schemas.openxmlformats.org/officeDocument/2006/relationships/image" Target="../media/image80.png"/><Relationship Id="rId6" Type="http://schemas.openxmlformats.org/officeDocument/2006/relationships/image" Target="../media/image85.png"/><Relationship Id="rId5" Type="http://schemas.openxmlformats.org/officeDocument/2006/relationships/image" Target="../media/image84.png"/><Relationship Id="rId4" Type="http://schemas.openxmlformats.org/officeDocument/2006/relationships/image" Target="../media/image83.png"/></Relationships>
</file>

<file path=xl/drawings/_rels/drawing78.xml.rels><?xml version="1.0" encoding="UTF-8" standalone="yes"?>
<Relationships xmlns="http://schemas.openxmlformats.org/package/2006/relationships"><Relationship Id="rId1" Type="http://schemas.openxmlformats.org/officeDocument/2006/relationships/image" Target="../media/image87.png"/></Relationships>
</file>

<file path=xl/drawings/_rels/drawing79.xml.rels><?xml version="1.0" encoding="UTF-8" standalone="yes"?>
<Relationships xmlns="http://schemas.openxmlformats.org/package/2006/relationships"><Relationship Id="rId3" Type="http://schemas.openxmlformats.org/officeDocument/2006/relationships/image" Target="../media/image90.png"/><Relationship Id="rId2" Type="http://schemas.openxmlformats.org/officeDocument/2006/relationships/image" Target="../media/image89.png"/><Relationship Id="rId1" Type="http://schemas.openxmlformats.org/officeDocument/2006/relationships/image" Target="../media/image88.png"/><Relationship Id="rId4" Type="http://schemas.openxmlformats.org/officeDocument/2006/relationships/image" Target="../media/image91.png"/></Relationships>
</file>

<file path=xl/drawings/_rels/drawing80.xml.rels><?xml version="1.0" encoding="UTF-8" standalone="yes"?>
<Relationships xmlns="http://schemas.openxmlformats.org/package/2006/relationships"><Relationship Id="rId2" Type="http://schemas.openxmlformats.org/officeDocument/2006/relationships/chart" Target="../charts/chart33.xml"/><Relationship Id="rId1" Type="http://schemas.openxmlformats.org/officeDocument/2006/relationships/chart" Target="../charts/chart32.xml"/></Relationships>
</file>

<file path=xl/drawings/_rels/drawing83.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 Id="rId4" Type="http://schemas.openxmlformats.org/officeDocument/2006/relationships/image" Target="../media/image95.png"/></Relationships>
</file>

<file path=xl/drawings/_rels/drawing84.xml.rels><?xml version="1.0" encoding="UTF-8" standalone="yes"?>
<Relationships xmlns="http://schemas.openxmlformats.org/package/2006/relationships"><Relationship Id="rId1" Type="http://schemas.openxmlformats.org/officeDocument/2006/relationships/chart" Target="../charts/chart34.xml"/></Relationships>
</file>

<file path=xl/drawings/_rels/drawing86.xml.rels><?xml version="1.0" encoding="UTF-8" standalone="yes"?>
<Relationships xmlns="http://schemas.openxmlformats.org/package/2006/relationships"><Relationship Id="rId2" Type="http://schemas.openxmlformats.org/officeDocument/2006/relationships/image" Target="../media/image96.png"/><Relationship Id="rId1" Type="http://schemas.openxmlformats.org/officeDocument/2006/relationships/chart" Target="../charts/chart35.xml"/></Relationships>
</file>

<file path=xl/drawings/_rels/drawing88.xml.rels><?xml version="1.0" encoding="UTF-8" standalone="yes"?>
<Relationships xmlns="http://schemas.openxmlformats.org/package/2006/relationships"><Relationship Id="rId2" Type="http://schemas.openxmlformats.org/officeDocument/2006/relationships/chart" Target="../charts/chart37.xml"/><Relationship Id="rId1" Type="http://schemas.openxmlformats.org/officeDocument/2006/relationships/chart" Target="../charts/chart36.xml"/></Relationships>
</file>

<file path=xl/drawings/_rels/drawing90.xml.rels><?xml version="1.0" encoding="UTF-8" standalone="yes"?>
<Relationships xmlns="http://schemas.openxmlformats.org/package/2006/relationships"><Relationship Id="rId2" Type="http://schemas.openxmlformats.org/officeDocument/2006/relationships/image" Target="../media/image97.jpeg"/><Relationship Id="rId1" Type="http://schemas.openxmlformats.org/officeDocument/2006/relationships/chart" Target="../charts/chart38.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162560</xdr:rowOff>
    </xdr:from>
    <xdr:to>
      <xdr:col>11</xdr:col>
      <xdr:colOff>269700</xdr:colOff>
      <xdr:row>8</xdr:row>
      <xdr:rowOff>10160</xdr:rowOff>
    </xdr:to>
    <xdr:pic>
      <xdr:nvPicPr>
        <xdr:cNvPr id="8" name="Picture 7" descr="LBNL_Banner.psd">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r="39227"/>
        <a:stretch/>
      </xdr:blipFill>
      <xdr:spPr bwMode="auto">
        <a:xfrm>
          <a:off x="0" y="162560"/>
          <a:ext cx="7046420" cy="1229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xdr:colOff>
      <xdr:row>10</xdr:row>
      <xdr:rowOff>0</xdr:rowOff>
    </xdr:from>
    <xdr:to>
      <xdr:col>4</xdr:col>
      <xdr:colOff>494336</xdr:colOff>
      <xdr:row>25</xdr:row>
      <xdr:rowOff>190500</xdr:rowOff>
    </xdr:to>
    <xdr:pic>
      <xdr:nvPicPr>
        <xdr:cNvPr id="5" name="Picture 4">
          <a:extLst>
            <a:ext uri="{FF2B5EF4-FFF2-40B4-BE49-F238E27FC236}">
              <a16:creationId xmlns:a16="http://schemas.microsoft.com/office/drawing/2014/main" id="{AD787110-852C-AF01-B2F4-D12872C99971}"/>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44109" t="1093" r="10669" b="-246"/>
        <a:stretch>
          <a:fillRect/>
        </a:stretch>
      </xdr:blipFill>
      <xdr:spPr bwMode="auto">
        <a:xfrm>
          <a:off x="1" y="1666875"/>
          <a:ext cx="2827960" cy="4619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193903</xdr:colOff>
      <xdr:row>31</xdr:row>
      <xdr:rowOff>11906</xdr:rowOff>
    </xdr:to>
    <xdr:pic>
      <xdr:nvPicPr>
        <xdr:cNvPr id="2" name="Picture 1" descr="A map of the united states&#10;&#10;Description automatically generated">
          <a:extLst>
            <a:ext uri="{FF2B5EF4-FFF2-40B4-BE49-F238E27FC236}">
              <a16:creationId xmlns:a16="http://schemas.microsoft.com/office/drawing/2014/main" id="{4558CEA3-2199-3A45-BAF4-D577376FC62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90500"/>
          <a:ext cx="7194778" cy="50363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142875</xdr:colOff>
      <xdr:row>1</xdr:row>
      <xdr:rowOff>104775</xdr:rowOff>
    </xdr:from>
    <xdr:to>
      <xdr:col>11</xdr:col>
      <xdr:colOff>304800</xdr:colOff>
      <xdr:row>18</xdr:row>
      <xdr:rowOff>66675</xdr:rowOff>
    </xdr:to>
    <xdr:graphicFrame macro="">
      <xdr:nvGraphicFramePr>
        <xdr:cNvPr id="3" name="Chart 2">
          <a:extLst>
            <a:ext uri="{FF2B5EF4-FFF2-40B4-BE49-F238E27FC236}">
              <a16:creationId xmlns:a16="http://schemas.microsoft.com/office/drawing/2014/main" id="{878C10B6-6EC1-4DB4-BBA4-BA777627BFE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c:userShapes xmlns:c="http://schemas.openxmlformats.org/drawingml/2006/chart">
  <cdr:relSizeAnchor xmlns:cdr="http://schemas.openxmlformats.org/drawingml/2006/chartDrawing">
    <cdr:from>
      <cdr:x>0</cdr:x>
      <cdr:y>0</cdr:y>
    </cdr:from>
    <cdr:to>
      <cdr:x>0.36343</cdr:x>
      <cdr:y>0.08359</cdr:y>
    </cdr:to>
    <cdr:sp macro="" textlink="">
      <cdr:nvSpPr>
        <cdr:cNvPr id="3" name="TextBox 2"/>
        <cdr:cNvSpPr txBox="1"/>
      </cdr:nvSpPr>
      <cdr:spPr>
        <a:xfrm xmlns:a="http://schemas.openxmlformats.org/drawingml/2006/main">
          <a:off x="0" y="0"/>
          <a:ext cx="2286000" cy="257175"/>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Annual Capacity Additions (GW</a:t>
          </a:r>
          <a:r>
            <a:rPr lang="en-US" sz="1000" b="1" baseline="-25000">
              <a:latin typeface="Arial" panose="020B0604020202020204" pitchFamily="34" charset="0"/>
              <a:cs typeface="Arial" panose="020B0604020202020204" pitchFamily="34" charset="0"/>
            </a:rPr>
            <a:t>AC</a:t>
          </a:r>
          <a:r>
            <a:rPr lang="en-US" sz="1000" b="1">
              <a:latin typeface="Arial" panose="020B0604020202020204" pitchFamily="34" charset="0"/>
              <a:cs typeface="Arial" panose="020B0604020202020204" pitchFamily="34" charset="0"/>
            </a:rPr>
            <a:t>)</a:t>
          </a:r>
        </a:p>
      </cdr:txBody>
    </cdr:sp>
  </cdr:relSizeAnchor>
</c:userShapes>
</file>

<file path=xl/drawings/drawing5.xml><?xml version="1.0" encoding="utf-8"?>
<xdr:wsDr xmlns:xdr="http://schemas.openxmlformats.org/drawingml/2006/spreadsheetDrawing" xmlns:a="http://schemas.openxmlformats.org/drawingml/2006/main">
  <xdr:twoCellAnchor editAs="oneCell">
    <xdr:from>
      <xdr:col>11</xdr:col>
      <xdr:colOff>11907</xdr:colOff>
      <xdr:row>5</xdr:row>
      <xdr:rowOff>11907</xdr:rowOff>
    </xdr:from>
    <xdr:to>
      <xdr:col>18</xdr:col>
      <xdr:colOff>284791</xdr:colOff>
      <xdr:row>26</xdr:row>
      <xdr:rowOff>10719</xdr:rowOff>
    </xdr:to>
    <xdr:pic>
      <xdr:nvPicPr>
        <xdr:cNvPr id="3" name="Picture 1">
          <a:extLst>
            <a:ext uri="{FF2B5EF4-FFF2-40B4-BE49-F238E27FC236}">
              <a16:creationId xmlns:a16="http://schemas.microsoft.com/office/drawing/2014/main" id="{217ABF1E-9A4F-1C37-0D3B-F9AD711DFC55}"/>
            </a:ext>
          </a:extLst>
        </xdr:cNvPr>
        <xdr:cNvPicPr>
          <a:picLocks noChangeAspect="1"/>
        </xdr:cNvPicPr>
      </xdr:nvPicPr>
      <xdr:blipFill>
        <a:blip xmlns:r="http://schemas.openxmlformats.org/officeDocument/2006/relationships" r:embed="rId1"/>
        <a:stretch>
          <a:fillRect/>
        </a:stretch>
      </xdr:blipFill>
      <xdr:spPr>
        <a:xfrm>
          <a:off x="7953376" y="940595"/>
          <a:ext cx="6572084" cy="377071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16</xdr:col>
      <xdr:colOff>12700</xdr:colOff>
      <xdr:row>476</xdr:row>
      <xdr:rowOff>101600</xdr:rowOff>
    </xdr:from>
    <xdr:to>
      <xdr:col>28</xdr:col>
      <xdr:colOff>469900</xdr:colOff>
      <xdr:row>495</xdr:row>
      <xdr:rowOff>84336</xdr:rowOff>
    </xdr:to>
    <xdr:pic>
      <xdr:nvPicPr>
        <xdr:cNvPr id="14" name="Picture 13">
          <a:extLst>
            <a:ext uri="{FF2B5EF4-FFF2-40B4-BE49-F238E27FC236}">
              <a16:creationId xmlns:a16="http://schemas.microsoft.com/office/drawing/2014/main" id="{028672CE-A781-3153-0997-33C4A1DDD4F6}"/>
            </a:ext>
          </a:extLst>
        </xdr:cNvPr>
        <xdr:cNvPicPr>
          <a:picLocks noChangeAspect="1"/>
        </xdr:cNvPicPr>
      </xdr:nvPicPr>
      <xdr:blipFill>
        <a:blip xmlns:r="http://schemas.openxmlformats.org/officeDocument/2006/relationships" r:embed="rId1"/>
        <a:stretch>
          <a:fillRect/>
        </a:stretch>
      </xdr:blipFill>
      <xdr:spPr>
        <a:xfrm>
          <a:off x="20396200" y="10020300"/>
          <a:ext cx="7620000" cy="3119636"/>
        </a:xfrm>
        <a:prstGeom prst="rect">
          <a:avLst/>
        </a:prstGeom>
      </xdr:spPr>
    </xdr:pic>
    <xdr:clientData/>
  </xdr:twoCellAnchor>
  <xdr:twoCellAnchor editAs="oneCell">
    <xdr:from>
      <xdr:col>16</xdr:col>
      <xdr:colOff>76200</xdr:colOff>
      <xdr:row>497</xdr:row>
      <xdr:rowOff>25400</xdr:rowOff>
    </xdr:from>
    <xdr:to>
      <xdr:col>24</xdr:col>
      <xdr:colOff>587263</xdr:colOff>
      <xdr:row>529</xdr:row>
      <xdr:rowOff>144813</xdr:rowOff>
    </xdr:to>
    <xdr:pic>
      <xdr:nvPicPr>
        <xdr:cNvPr id="16" name="Picture 15">
          <a:extLst>
            <a:ext uri="{FF2B5EF4-FFF2-40B4-BE49-F238E27FC236}">
              <a16:creationId xmlns:a16="http://schemas.microsoft.com/office/drawing/2014/main" id="{19605D36-EF50-0E96-45F3-D38955235387}"/>
            </a:ext>
          </a:extLst>
        </xdr:cNvPr>
        <xdr:cNvPicPr>
          <a:picLocks noChangeAspect="1"/>
        </xdr:cNvPicPr>
      </xdr:nvPicPr>
      <xdr:blipFill>
        <a:blip xmlns:r="http://schemas.openxmlformats.org/officeDocument/2006/relationships" r:embed="rId2"/>
        <a:stretch>
          <a:fillRect/>
        </a:stretch>
      </xdr:blipFill>
      <xdr:spPr>
        <a:xfrm>
          <a:off x="20459700" y="13411200"/>
          <a:ext cx="5295788" cy="5402613"/>
        </a:xfrm>
        <a:prstGeom prst="rect">
          <a:avLst/>
        </a:prstGeom>
      </xdr:spPr>
    </xdr:pic>
    <xdr:clientData/>
  </xdr:twoCellAnchor>
  <xdr:twoCellAnchor editAs="oneCell">
    <xdr:from>
      <xdr:col>0</xdr:col>
      <xdr:colOff>0</xdr:colOff>
      <xdr:row>1</xdr:row>
      <xdr:rowOff>0</xdr:rowOff>
    </xdr:from>
    <xdr:to>
      <xdr:col>6</xdr:col>
      <xdr:colOff>533400</xdr:colOff>
      <xdr:row>24</xdr:row>
      <xdr:rowOff>32038</xdr:rowOff>
    </xdr:to>
    <xdr:pic>
      <xdr:nvPicPr>
        <xdr:cNvPr id="3" name="Picture 2">
          <a:extLst>
            <a:ext uri="{FF2B5EF4-FFF2-40B4-BE49-F238E27FC236}">
              <a16:creationId xmlns:a16="http://schemas.microsoft.com/office/drawing/2014/main" id="{9BABA017-B7DE-58DE-FE77-88D45228E81F}"/>
            </a:ext>
          </a:extLst>
        </xdr:cNvPr>
        <xdr:cNvPicPr>
          <a:picLocks noChangeAspect="1"/>
        </xdr:cNvPicPr>
      </xdr:nvPicPr>
      <xdr:blipFill>
        <a:blip xmlns:r="http://schemas.openxmlformats.org/officeDocument/2006/relationships" r:embed="rId3"/>
        <a:stretch>
          <a:fillRect/>
        </a:stretch>
      </xdr:blipFill>
      <xdr:spPr>
        <a:xfrm>
          <a:off x="0" y="165100"/>
          <a:ext cx="7772400" cy="3829338"/>
        </a:xfrm>
        <a:prstGeom prst="rect">
          <a:avLst/>
        </a:prstGeom>
      </xdr:spPr>
    </xdr:pic>
    <xdr:clientData/>
  </xdr:twoCellAnchor>
  <xdr:twoCellAnchor editAs="oneCell">
    <xdr:from>
      <xdr:col>7</xdr:col>
      <xdr:colOff>0</xdr:colOff>
      <xdr:row>1</xdr:row>
      <xdr:rowOff>0</xdr:rowOff>
    </xdr:from>
    <xdr:to>
      <xdr:col>12</xdr:col>
      <xdr:colOff>228600</xdr:colOff>
      <xdr:row>24</xdr:row>
      <xdr:rowOff>32956</xdr:rowOff>
    </xdr:to>
    <xdr:pic>
      <xdr:nvPicPr>
        <xdr:cNvPr id="7" name="Picture 6">
          <a:extLst>
            <a:ext uri="{FF2B5EF4-FFF2-40B4-BE49-F238E27FC236}">
              <a16:creationId xmlns:a16="http://schemas.microsoft.com/office/drawing/2014/main" id="{F5F9A15C-C602-F6EB-E12E-518DD3927C6D}"/>
            </a:ext>
          </a:extLst>
        </xdr:cNvPr>
        <xdr:cNvPicPr>
          <a:picLocks noChangeAspect="1"/>
        </xdr:cNvPicPr>
      </xdr:nvPicPr>
      <xdr:blipFill>
        <a:blip xmlns:r="http://schemas.openxmlformats.org/officeDocument/2006/relationships" r:embed="rId4"/>
        <a:stretch>
          <a:fillRect/>
        </a:stretch>
      </xdr:blipFill>
      <xdr:spPr>
        <a:xfrm>
          <a:off x="8102600" y="165100"/>
          <a:ext cx="7772400" cy="3830256"/>
        </a:xfrm>
        <a:prstGeom prst="rect">
          <a:avLst/>
        </a:prstGeom>
      </xdr:spPr>
    </xdr:pic>
    <xdr:clientData/>
  </xdr:twoCellAnchor>
  <xdr:twoCellAnchor editAs="oneCell">
    <xdr:from>
      <xdr:col>13</xdr:col>
      <xdr:colOff>0</xdr:colOff>
      <xdr:row>1</xdr:row>
      <xdr:rowOff>0</xdr:rowOff>
    </xdr:from>
    <xdr:to>
      <xdr:col>22</xdr:col>
      <xdr:colOff>457200</xdr:colOff>
      <xdr:row>19</xdr:row>
      <xdr:rowOff>90099</xdr:rowOff>
    </xdr:to>
    <xdr:pic>
      <xdr:nvPicPr>
        <xdr:cNvPr id="11" name="Picture 10">
          <a:extLst>
            <a:ext uri="{FF2B5EF4-FFF2-40B4-BE49-F238E27FC236}">
              <a16:creationId xmlns:a16="http://schemas.microsoft.com/office/drawing/2014/main" id="{039091DD-F0A4-3010-A63E-4EA128522225}"/>
            </a:ext>
          </a:extLst>
        </xdr:cNvPr>
        <xdr:cNvPicPr>
          <a:picLocks noChangeAspect="1"/>
        </xdr:cNvPicPr>
      </xdr:nvPicPr>
      <xdr:blipFill>
        <a:blip xmlns:r="http://schemas.openxmlformats.org/officeDocument/2006/relationships" r:embed="rId5"/>
        <a:stretch>
          <a:fillRect/>
        </a:stretch>
      </xdr:blipFill>
      <xdr:spPr>
        <a:xfrm>
          <a:off x="16649700" y="165100"/>
          <a:ext cx="7772400" cy="3061899"/>
        </a:xfrm>
        <a:prstGeom prst="rect">
          <a:avLst/>
        </a:prstGeom>
      </xdr:spPr>
    </xdr:pic>
    <xdr:clientData/>
  </xdr:twoCellAnchor>
  <xdr:twoCellAnchor editAs="oneCell">
    <xdr:from>
      <xdr:col>23</xdr:col>
      <xdr:colOff>0</xdr:colOff>
      <xdr:row>0</xdr:row>
      <xdr:rowOff>0</xdr:rowOff>
    </xdr:from>
    <xdr:to>
      <xdr:col>36</xdr:col>
      <xdr:colOff>12700</xdr:colOff>
      <xdr:row>18</xdr:row>
      <xdr:rowOff>90099</xdr:rowOff>
    </xdr:to>
    <xdr:pic>
      <xdr:nvPicPr>
        <xdr:cNvPr id="15" name="Picture 14">
          <a:extLst>
            <a:ext uri="{FF2B5EF4-FFF2-40B4-BE49-F238E27FC236}">
              <a16:creationId xmlns:a16="http://schemas.microsoft.com/office/drawing/2014/main" id="{C8B9C60B-FF23-EA13-7672-E61AA5AE7E0B}"/>
            </a:ext>
          </a:extLst>
        </xdr:cNvPr>
        <xdr:cNvPicPr>
          <a:picLocks noChangeAspect="1"/>
        </xdr:cNvPicPr>
      </xdr:nvPicPr>
      <xdr:blipFill>
        <a:blip xmlns:r="http://schemas.openxmlformats.org/officeDocument/2006/relationships" r:embed="rId6"/>
        <a:stretch>
          <a:fillRect/>
        </a:stretch>
      </xdr:blipFill>
      <xdr:spPr>
        <a:xfrm>
          <a:off x="24561800" y="0"/>
          <a:ext cx="7772400" cy="3061899"/>
        </a:xfrm>
        <a:prstGeom prst="rect">
          <a:avLst/>
        </a:prstGeom>
      </xdr:spPr>
    </xdr:pic>
    <xdr:clientData/>
  </xdr:twoCellAnchor>
  <xdr:twoCellAnchor editAs="oneCell">
    <xdr:from>
      <xdr:col>15</xdr:col>
      <xdr:colOff>254000</xdr:colOff>
      <xdr:row>20</xdr:row>
      <xdr:rowOff>50800</xdr:rowOff>
    </xdr:from>
    <xdr:to>
      <xdr:col>28</xdr:col>
      <xdr:colOff>266700</xdr:colOff>
      <xdr:row>36</xdr:row>
      <xdr:rowOff>77986</xdr:rowOff>
    </xdr:to>
    <xdr:pic>
      <xdr:nvPicPr>
        <xdr:cNvPr id="18" name="Picture 17">
          <a:extLst>
            <a:ext uri="{FF2B5EF4-FFF2-40B4-BE49-F238E27FC236}">
              <a16:creationId xmlns:a16="http://schemas.microsoft.com/office/drawing/2014/main" id="{FFC4D19B-04AD-D834-A588-0755FF7503EF}"/>
            </a:ext>
          </a:extLst>
        </xdr:cNvPr>
        <xdr:cNvPicPr>
          <a:picLocks noChangeAspect="1"/>
        </xdr:cNvPicPr>
      </xdr:nvPicPr>
      <xdr:blipFill>
        <a:blip xmlns:r="http://schemas.openxmlformats.org/officeDocument/2006/relationships" r:embed="rId7"/>
        <a:stretch>
          <a:fillRect/>
        </a:stretch>
      </xdr:blipFill>
      <xdr:spPr>
        <a:xfrm>
          <a:off x="20040600" y="3352800"/>
          <a:ext cx="7772400" cy="3062486"/>
        </a:xfrm>
        <a:prstGeom prst="rect">
          <a:avLst/>
        </a:prstGeom>
      </xdr:spPr>
    </xdr:pic>
    <xdr:clientData/>
  </xdr:twoCellAnchor>
  <xdr:twoCellAnchor editAs="oneCell">
    <xdr:from>
      <xdr:col>15</xdr:col>
      <xdr:colOff>254000</xdr:colOff>
      <xdr:row>37</xdr:row>
      <xdr:rowOff>76200</xdr:rowOff>
    </xdr:from>
    <xdr:to>
      <xdr:col>28</xdr:col>
      <xdr:colOff>266700</xdr:colOff>
      <xdr:row>56</xdr:row>
      <xdr:rowOff>1786</xdr:rowOff>
    </xdr:to>
    <xdr:pic>
      <xdr:nvPicPr>
        <xdr:cNvPr id="20" name="Picture 19">
          <a:extLst>
            <a:ext uri="{FF2B5EF4-FFF2-40B4-BE49-F238E27FC236}">
              <a16:creationId xmlns:a16="http://schemas.microsoft.com/office/drawing/2014/main" id="{218540D9-B34F-7D9D-CEC1-D4AE053EF58E}"/>
            </a:ext>
          </a:extLst>
        </xdr:cNvPr>
        <xdr:cNvPicPr>
          <a:picLocks noChangeAspect="1"/>
        </xdr:cNvPicPr>
      </xdr:nvPicPr>
      <xdr:blipFill>
        <a:blip xmlns:r="http://schemas.openxmlformats.org/officeDocument/2006/relationships" r:embed="rId8"/>
        <a:stretch>
          <a:fillRect/>
        </a:stretch>
      </xdr:blipFill>
      <xdr:spPr>
        <a:xfrm>
          <a:off x="20040600" y="6578600"/>
          <a:ext cx="7772400" cy="306248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16</xdr:col>
      <xdr:colOff>619124</xdr:colOff>
      <xdr:row>0</xdr:row>
      <xdr:rowOff>0</xdr:rowOff>
    </xdr:from>
    <xdr:to>
      <xdr:col>42</xdr:col>
      <xdr:colOff>226219</xdr:colOff>
      <xdr:row>23</xdr:row>
      <xdr:rowOff>47624</xdr:rowOff>
    </xdr:to>
    <xdr:grpSp>
      <xdr:nvGrpSpPr>
        <xdr:cNvPr id="13" name="Group 12">
          <a:extLst>
            <a:ext uri="{FF2B5EF4-FFF2-40B4-BE49-F238E27FC236}">
              <a16:creationId xmlns:a16="http://schemas.microsoft.com/office/drawing/2014/main" id="{163AB88E-F7C2-CF5E-F84C-F7AD51B476BD}"/>
            </a:ext>
          </a:extLst>
        </xdr:cNvPr>
        <xdr:cNvGrpSpPr/>
      </xdr:nvGrpSpPr>
      <xdr:grpSpPr>
        <a:xfrm>
          <a:off x="11706224" y="0"/>
          <a:ext cx="16475870" cy="3876674"/>
          <a:chOff x="6703218" y="0"/>
          <a:chExt cx="17037845" cy="3976687"/>
        </a:xfrm>
      </xdr:grpSpPr>
      <xdr:pic>
        <xdr:nvPicPr>
          <xdr:cNvPr id="6" name="Picture 5">
            <a:extLst>
              <a:ext uri="{FF2B5EF4-FFF2-40B4-BE49-F238E27FC236}">
                <a16:creationId xmlns:a16="http://schemas.microsoft.com/office/drawing/2014/main" id="{B528BE50-3325-3478-C1BF-0AD26C21E856}"/>
              </a:ext>
            </a:extLst>
          </xdr:cNvPr>
          <xdr:cNvPicPr>
            <a:picLocks noChangeAspect="1"/>
          </xdr:cNvPicPr>
        </xdr:nvPicPr>
        <xdr:blipFill>
          <a:blip xmlns:r="http://schemas.openxmlformats.org/officeDocument/2006/relationships" r:embed="rId1"/>
          <a:stretch>
            <a:fillRect/>
          </a:stretch>
        </xdr:blipFill>
        <xdr:spPr>
          <a:xfrm>
            <a:off x="6703218" y="1"/>
            <a:ext cx="5679282" cy="3975497"/>
          </a:xfrm>
          <a:prstGeom prst="rect">
            <a:avLst/>
          </a:prstGeom>
        </xdr:spPr>
      </xdr:pic>
      <xdr:pic>
        <xdr:nvPicPr>
          <xdr:cNvPr id="9" name="Picture 8">
            <a:extLst>
              <a:ext uri="{FF2B5EF4-FFF2-40B4-BE49-F238E27FC236}">
                <a16:creationId xmlns:a16="http://schemas.microsoft.com/office/drawing/2014/main" id="{6200E838-9B0D-70B9-3902-302C0F4E3B05}"/>
              </a:ext>
            </a:extLst>
          </xdr:cNvPr>
          <xdr:cNvPicPr>
            <a:picLocks noChangeAspect="1"/>
          </xdr:cNvPicPr>
        </xdr:nvPicPr>
        <xdr:blipFill>
          <a:blip xmlns:r="http://schemas.openxmlformats.org/officeDocument/2006/relationships" r:embed="rId2"/>
          <a:stretch>
            <a:fillRect/>
          </a:stretch>
        </xdr:blipFill>
        <xdr:spPr>
          <a:xfrm>
            <a:off x="12382500" y="0"/>
            <a:ext cx="5680981" cy="3976687"/>
          </a:xfrm>
          <a:prstGeom prst="rect">
            <a:avLst/>
          </a:prstGeom>
        </xdr:spPr>
      </xdr:pic>
      <xdr:pic>
        <xdr:nvPicPr>
          <xdr:cNvPr id="12" name="Picture 11">
            <a:extLst>
              <a:ext uri="{FF2B5EF4-FFF2-40B4-BE49-F238E27FC236}">
                <a16:creationId xmlns:a16="http://schemas.microsoft.com/office/drawing/2014/main" id="{904B84B9-CAF8-7DDF-19D3-BF247074D0FA}"/>
              </a:ext>
            </a:extLst>
          </xdr:cNvPr>
          <xdr:cNvPicPr>
            <a:picLocks noChangeAspect="1"/>
          </xdr:cNvPicPr>
        </xdr:nvPicPr>
        <xdr:blipFill>
          <a:blip xmlns:r="http://schemas.openxmlformats.org/officeDocument/2006/relationships" r:embed="rId3"/>
          <a:stretch>
            <a:fillRect/>
          </a:stretch>
        </xdr:blipFill>
        <xdr:spPr>
          <a:xfrm>
            <a:off x="18062803" y="1"/>
            <a:ext cx="5678260" cy="3974782"/>
          </a:xfrm>
          <a:prstGeom prst="rect">
            <a:avLst/>
          </a:prstGeom>
        </xdr:spPr>
      </xdr:pic>
    </xdr:grpSp>
    <xdr:clientData/>
  </xdr:twoCellAnchor>
  <xdr:twoCellAnchor editAs="oneCell">
    <xdr:from>
      <xdr:col>0</xdr:col>
      <xdr:colOff>9525</xdr:colOff>
      <xdr:row>1</xdr:row>
      <xdr:rowOff>47625</xdr:rowOff>
    </xdr:from>
    <xdr:to>
      <xdr:col>8</xdr:col>
      <xdr:colOff>573422</xdr:colOff>
      <xdr:row>19</xdr:row>
      <xdr:rowOff>142116</xdr:rowOff>
    </xdr:to>
    <xdr:pic>
      <xdr:nvPicPr>
        <xdr:cNvPr id="3" name="Picture 2">
          <a:extLst>
            <a:ext uri="{FF2B5EF4-FFF2-40B4-BE49-F238E27FC236}">
              <a16:creationId xmlns:a16="http://schemas.microsoft.com/office/drawing/2014/main" id="{2D04BA95-81E5-610C-A918-4C88B466B6F5}"/>
            </a:ext>
          </a:extLst>
        </xdr:cNvPr>
        <xdr:cNvPicPr>
          <a:picLocks noChangeAspect="1"/>
        </xdr:cNvPicPr>
      </xdr:nvPicPr>
      <xdr:blipFill>
        <a:blip xmlns:r="http://schemas.openxmlformats.org/officeDocument/2006/relationships" r:embed="rId4"/>
        <a:stretch>
          <a:fillRect/>
        </a:stretch>
      </xdr:blipFill>
      <xdr:spPr>
        <a:xfrm>
          <a:off x="9525" y="238125"/>
          <a:ext cx="5859797" cy="3085341"/>
        </a:xfrm>
        <a:prstGeom prst="rect">
          <a:avLst/>
        </a:prstGeom>
      </xdr:spPr>
    </xdr:pic>
    <xdr:clientData/>
  </xdr:twoCellAnchor>
  <xdr:twoCellAnchor editAs="oneCell">
    <xdr:from>
      <xdr:col>8</xdr:col>
      <xdr:colOff>647700</xdr:colOff>
      <xdr:row>1</xdr:row>
      <xdr:rowOff>0</xdr:rowOff>
    </xdr:from>
    <xdr:to>
      <xdr:col>16</xdr:col>
      <xdr:colOff>569998</xdr:colOff>
      <xdr:row>20</xdr:row>
      <xdr:rowOff>157240</xdr:rowOff>
    </xdr:to>
    <xdr:pic>
      <xdr:nvPicPr>
        <xdr:cNvPr id="7" name="Picture 6">
          <a:extLst>
            <a:ext uri="{FF2B5EF4-FFF2-40B4-BE49-F238E27FC236}">
              <a16:creationId xmlns:a16="http://schemas.microsoft.com/office/drawing/2014/main" id="{0974D7AE-E145-BA9B-07A7-285BA6B12526}"/>
            </a:ext>
          </a:extLst>
        </xdr:cNvPr>
        <xdr:cNvPicPr>
          <a:picLocks noChangeAspect="1"/>
        </xdr:cNvPicPr>
      </xdr:nvPicPr>
      <xdr:blipFill>
        <a:blip xmlns:r="http://schemas.openxmlformats.org/officeDocument/2006/relationships" r:embed="rId5"/>
        <a:stretch>
          <a:fillRect/>
        </a:stretch>
      </xdr:blipFill>
      <xdr:spPr>
        <a:xfrm>
          <a:off x="5943600" y="190500"/>
          <a:ext cx="5713498" cy="331001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xdr:row>
      <xdr:rowOff>57150</xdr:rowOff>
    </xdr:from>
    <xdr:to>
      <xdr:col>9</xdr:col>
      <xdr:colOff>169948</xdr:colOff>
      <xdr:row>21</xdr:row>
      <xdr:rowOff>157402</xdr:rowOff>
    </xdr:to>
    <xdr:pic>
      <xdr:nvPicPr>
        <xdr:cNvPr id="4" name="Picture 3">
          <a:extLst>
            <a:ext uri="{FF2B5EF4-FFF2-40B4-BE49-F238E27FC236}">
              <a16:creationId xmlns:a16="http://schemas.microsoft.com/office/drawing/2014/main" id="{BCB450DE-90F4-6ABC-015D-E45E3AC75F77}"/>
            </a:ext>
          </a:extLst>
        </xdr:cNvPr>
        <xdr:cNvPicPr>
          <a:picLocks noChangeAspect="1"/>
        </xdr:cNvPicPr>
      </xdr:nvPicPr>
      <xdr:blipFill>
        <a:blip xmlns:r="http://schemas.openxmlformats.org/officeDocument/2006/relationships" r:embed="rId1"/>
        <a:stretch>
          <a:fillRect/>
        </a:stretch>
      </xdr:blipFill>
      <xdr:spPr>
        <a:xfrm>
          <a:off x="0" y="219075"/>
          <a:ext cx="5713498" cy="333875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14</xdr:col>
      <xdr:colOff>19050</xdr:colOff>
      <xdr:row>2</xdr:row>
      <xdr:rowOff>19050</xdr:rowOff>
    </xdr:from>
    <xdr:to>
      <xdr:col>19</xdr:col>
      <xdr:colOff>723900</xdr:colOff>
      <xdr:row>21</xdr:row>
      <xdr:rowOff>66675</xdr:rowOff>
    </xdr:to>
    <xdr:graphicFrame macro="">
      <xdr:nvGraphicFramePr>
        <xdr:cNvPr id="3" name="Chart 2">
          <a:extLst>
            <a:ext uri="{FF2B5EF4-FFF2-40B4-BE49-F238E27FC236}">
              <a16:creationId xmlns:a16="http://schemas.microsoft.com/office/drawing/2014/main" id="{00000000-0008-0000-0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0</xdr:colOff>
      <xdr:row>1</xdr:row>
      <xdr:rowOff>0</xdr:rowOff>
    </xdr:from>
    <xdr:to>
      <xdr:col>8</xdr:col>
      <xdr:colOff>563897</xdr:colOff>
      <xdr:row>19</xdr:row>
      <xdr:rowOff>94491</xdr:rowOff>
    </xdr:to>
    <xdr:pic>
      <xdr:nvPicPr>
        <xdr:cNvPr id="4" name="Picture 3">
          <a:extLst>
            <a:ext uri="{FF2B5EF4-FFF2-40B4-BE49-F238E27FC236}">
              <a16:creationId xmlns:a16="http://schemas.microsoft.com/office/drawing/2014/main" id="{A402E3BD-C216-28AD-C04D-0FC1D40D7CB3}"/>
            </a:ext>
          </a:extLst>
        </xdr:cNvPr>
        <xdr:cNvPicPr>
          <a:picLocks noChangeAspect="1"/>
        </xdr:cNvPicPr>
      </xdr:nvPicPr>
      <xdr:blipFill>
        <a:blip xmlns:r="http://schemas.openxmlformats.org/officeDocument/2006/relationships" r:embed="rId2"/>
        <a:stretch>
          <a:fillRect/>
        </a:stretch>
      </xdr:blipFill>
      <xdr:spPr>
        <a:xfrm>
          <a:off x="0" y="190500"/>
          <a:ext cx="5859797" cy="3085341"/>
        </a:xfrm>
        <a:prstGeom prst="rect">
          <a:avLst/>
        </a:prstGeom>
      </xdr:spPr>
    </xdr:pic>
    <xdr:clientData/>
  </xdr:twoCellAnchor>
</xdr:wsDr>
</file>

<file path=xl/drawings/drawing10.xml><?xml version="1.0" encoding="utf-8"?>
<c:userShapes xmlns:c="http://schemas.openxmlformats.org/drawingml/2006/chart">
  <cdr:relSizeAnchor xmlns:cdr="http://schemas.openxmlformats.org/drawingml/2006/chartDrawing">
    <cdr:from>
      <cdr:x>0</cdr:x>
      <cdr:y>0</cdr:y>
    </cdr:from>
    <cdr:to>
      <cdr:x>0.36181</cdr:x>
      <cdr:y>0.06782</cdr:y>
    </cdr:to>
    <cdr:sp macro="" textlink="">
      <cdr:nvSpPr>
        <cdr:cNvPr id="5" name="TextBox 1"/>
        <cdr:cNvSpPr txBox="1"/>
      </cdr:nvSpPr>
      <cdr:spPr>
        <a:xfrm xmlns:a="http://schemas.openxmlformats.org/drawingml/2006/main">
          <a:off x="0" y="0"/>
          <a:ext cx="2209800" cy="204787"/>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Annual PV Capacity (GW</a:t>
          </a:r>
          <a:r>
            <a:rPr lang="en-US" sz="1100" b="1" i="0" baseline="-25000">
              <a:effectLst/>
              <a:latin typeface="+mn-lt"/>
              <a:ea typeface="+mn-ea"/>
              <a:cs typeface="+mn-cs"/>
            </a:rPr>
            <a:t>AC</a:t>
          </a:r>
          <a:r>
            <a:rPr lang="en-US" sz="1100" b="1" i="0" baseline="0">
              <a:effectLst/>
              <a:latin typeface="+mn-lt"/>
              <a:ea typeface="+mn-ea"/>
              <a:cs typeface="+mn-cs"/>
            </a:rPr>
            <a:t>)</a:t>
          </a:r>
          <a:endParaRPr lang="en-US">
            <a:effectLst/>
          </a:endParaRPr>
        </a:p>
      </cdr:txBody>
    </cdr:sp>
  </cdr:relSizeAnchor>
  <cdr:relSizeAnchor xmlns:cdr="http://schemas.openxmlformats.org/drawingml/2006/chartDrawing">
    <cdr:from>
      <cdr:x>0.3027</cdr:x>
      <cdr:y>0.44112</cdr:y>
    </cdr:from>
    <cdr:to>
      <cdr:x>0.40214</cdr:x>
      <cdr:y>0.4979</cdr:y>
    </cdr:to>
    <cdr:sp macro="" textlink="">
      <cdr:nvSpPr>
        <cdr:cNvPr id="8" name="TextBox 1"/>
        <cdr:cNvSpPr txBox="1"/>
      </cdr:nvSpPr>
      <cdr:spPr>
        <a:xfrm xmlns:a="http://schemas.openxmlformats.org/drawingml/2006/main">
          <a:off x="1799141" y="1411754"/>
          <a:ext cx="591032" cy="181719"/>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1">
                  <a:lumMod val="75000"/>
                </a:schemeClr>
              </a:solidFill>
              <a:effectLst/>
              <a:latin typeface="Arial" panose="020B0604020202020204" pitchFamily="34" charset="0"/>
              <a:ea typeface="+mn-ea"/>
              <a:cs typeface="Arial" panose="020B0604020202020204" pitchFamily="34" charset="0"/>
            </a:rPr>
            <a:t>New Solar Standalone</a:t>
          </a:r>
        </a:p>
      </cdr:txBody>
    </cdr:sp>
  </cdr:relSizeAnchor>
  <cdr:relSizeAnchor xmlns:cdr="http://schemas.openxmlformats.org/drawingml/2006/chartDrawing">
    <cdr:from>
      <cdr:x>0.35242</cdr:x>
      <cdr:y>0.4979</cdr:y>
    </cdr:from>
    <cdr:to>
      <cdr:x>0.42949</cdr:x>
      <cdr:y>0.65774</cdr:y>
    </cdr:to>
    <cdr:cxnSp macro="">
      <cdr:nvCxnSpPr>
        <cdr:cNvPr id="3" name="Straight Arrow Connector 2">
          <a:extLst xmlns:a="http://schemas.openxmlformats.org/drawingml/2006/main">
            <a:ext uri="{FF2B5EF4-FFF2-40B4-BE49-F238E27FC236}">
              <a16:creationId xmlns:a16="http://schemas.microsoft.com/office/drawing/2014/main" id="{76DA95B1-1217-32FD-3FF7-51B299A5167A}"/>
            </a:ext>
          </a:extLst>
        </cdr:cNvPr>
        <cdr:cNvCxnSpPr>
          <a:stCxn xmlns:a="http://schemas.openxmlformats.org/drawingml/2006/main" id="8" idx="2"/>
        </cdr:cNvCxnSpPr>
      </cdr:nvCxnSpPr>
      <cdr:spPr>
        <a:xfrm xmlns:a="http://schemas.openxmlformats.org/drawingml/2006/main">
          <a:off x="2094644" y="1593479"/>
          <a:ext cx="458056" cy="511546"/>
        </a:xfrm>
        <a:prstGeom xmlns:a="http://schemas.openxmlformats.org/drawingml/2006/main" prst="straightConnector1">
          <a:avLst/>
        </a:prstGeom>
        <a:ln xmlns:a="http://schemas.openxmlformats.org/drawingml/2006/main">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0.54968</cdr:x>
      <cdr:y>0.87798</cdr:y>
    </cdr:from>
    <cdr:to>
      <cdr:x>0.76236</cdr:x>
      <cdr:y>0.98214</cdr:y>
    </cdr:to>
    <cdr:sp macro="" textlink="">
      <cdr:nvSpPr>
        <cdr:cNvPr id="14" name="TextBox 1"/>
        <cdr:cNvSpPr txBox="1"/>
      </cdr:nvSpPr>
      <cdr:spPr>
        <a:xfrm xmlns:a="http://schemas.openxmlformats.org/drawingml/2006/main">
          <a:off x="3267074" y="2809875"/>
          <a:ext cx="1264109" cy="333375"/>
        </a:xfrm>
        <a:prstGeom xmlns:a="http://schemas.openxmlformats.org/drawingml/2006/main" prst="rect">
          <a:avLst/>
        </a:prstGeom>
        <a:solidFill xmlns:a="http://schemas.openxmlformats.org/drawingml/2006/main">
          <a:sysClr val="window" lastClr="FFFFFF"/>
        </a:solidFill>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0" i="0">
              <a:solidFill>
                <a:schemeClr val="accent1"/>
              </a:solidFill>
              <a:effectLst/>
              <a:latin typeface="Arial" panose="020B0604020202020204" pitchFamily="34" charset="0"/>
              <a:ea typeface="+mn-ea"/>
              <a:cs typeface="Arial" panose="020B0604020202020204" pitchFamily="34" charset="0"/>
            </a:rPr>
            <a:t>Solar Standalone </a:t>
          </a:r>
          <a:br>
            <a:rPr lang="en-US" sz="1000" b="0" i="0">
              <a:solidFill>
                <a:schemeClr val="accent1"/>
              </a:solidFill>
              <a:effectLst/>
              <a:latin typeface="Arial" panose="020B0604020202020204" pitchFamily="34" charset="0"/>
              <a:ea typeface="+mn-ea"/>
              <a:cs typeface="Arial" panose="020B0604020202020204" pitchFamily="34" charset="0"/>
            </a:rPr>
          </a:br>
          <a:r>
            <a:rPr lang="en-US" sz="1000" b="0" i="0">
              <a:solidFill>
                <a:schemeClr val="accent1"/>
              </a:solidFill>
              <a:effectLst/>
              <a:latin typeface="Arial" panose="020B0604020202020204" pitchFamily="34" charset="0"/>
              <a:ea typeface="+mn-ea"/>
              <a:cs typeface="Arial" panose="020B0604020202020204" pitchFamily="34" charset="0"/>
            </a:rPr>
            <a:t>retrofitted</a:t>
          </a:r>
          <a:r>
            <a:rPr lang="en-US" sz="1000" b="0" i="0" baseline="0">
              <a:solidFill>
                <a:schemeClr val="accent1"/>
              </a:solidFill>
              <a:effectLst/>
              <a:latin typeface="Arial" panose="020B0604020202020204" pitchFamily="34" charset="0"/>
              <a:ea typeface="+mn-ea"/>
              <a:cs typeface="Arial" panose="020B0604020202020204" pitchFamily="34" charset="0"/>
            </a:rPr>
            <a:t> to Hybrid</a:t>
          </a:r>
          <a:endParaRPr lang="en-US" sz="1000" b="0" i="0">
            <a:solidFill>
              <a:schemeClr val="accent1"/>
            </a:solidFill>
            <a:effectLst/>
            <a:latin typeface="Arial" panose="020B0604020202020204" pitchFamily="34" charset="0"/>
            <a:ea typeface="+mn-ea"/>
            <a:cs typeface="Arial" panose="020B0604020202020204" pitchFamily="34" charset="0"/>
          </a:endParaRPr>
        </a:p>
      </cdr:txBody>
    </cdr:sp>
  </cdr:relSizeAnchor>
  <cdr:relSizeAnchor xmlns:cdr="http://schemas.openxmlformats.org/drawingml/2006/chartDrawing">
    <cdr:from>
      <cdr:x>0.74359</cdr:x>
      <cdr:y>0.86012</cdr:y>
    </cdr:from>
    <cdr:to>
      <cdr:x>0.78365</cdr:x>
      <cdr:y>0.91964</cdr:y>
    </cdr:to>
    <cdr:cxnSp macro="">
      <cdr:nvCxnSpPr>
        <cdr:cNvPr id="15" name="Straight Arrow Connector 14">
          <a:extLst xmlns:a="http://schemas.openxmlformats.org/drawingml/2006/main">
            <a:ext uri="{FF2B5EF4-FFF2-40B4-BE49-F238E27FC236}">
              <a16:creationId xmlns:a16="http://schemas.microsoft.com/office/drawing/2014/main" id="{76DA95B1-1217-32FD-3FF7-51B299A5167A}"/>
            </a:ext>
          </a:extLst>
        </cdr:cNvPr>
        <cdr:cNvCxnSpPr/>
      </cdr:nvCxnSpPr>
      <cdr:spPr>
        <a:xfrm xmlns:a="http://schemas.openxmlformats.org/drawingml/2006/main" flipV="1">
          <a:off x="4419602" y="2752725"/>
          <a:ext cx="238123" cy="190491"/>
        </a:xfrm>
        <a:prstGeom xmlns:a="http://schemas.openxmlformats.org/drawingml/2006/main" prst="straightConnector1">
          <a:avLst/>
        </a:prstGeom>
        <a:ln xmlns:a="http://schemas.openxmlformats.org/drawingml/2006/main">
          <a:solidFill>
            <a:schemeClr val="accent1">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0.66813</cdr:x>
      <cdr:y>0.15834</cdr:y>
    </cdr:from>
    <cdr:to>
      <cdr:x>0.89584</cdr:x>
      <cdr:y>0.24036</cdr:y>
    </cdr:to>
    <cdr:grpSp>
      <cdr:nvGrpSpPr>
        <cdr:cNvPr id="10" name="Group 9">
          <a:extLst xmlns:a="http://schemas.openxmlformats.org/drawingml/2006/main">
            <a:ext uri="{FF2B5EF4-FFF2-40B4-BE49-F238E27FC236}">
              <a16:creationId xmlns:a16="http://schemas.microsoft.com/office/drawing/2014/main" id="{36F916AC-AD2C-0385-CA5E-180139134C13}"/>
            </a:ext>
          </a:extLst>
        </cdr:cNvPr>
        <cdr:cNvGrpSpPr/>
      </cdr:nvGrpSpPr>
      <cdr:grpSpPr>
        <a:xfrm xmlns:a="http://schemas.openxmlformats.org/drawingml/2006/main">
          <a:off x="3971075" y="506751"/>
          <a:ext cx="1353417" cy="262497"/>
          <a:chOff x="3780561" y="411504"/>
          <a:chExt cx="1353429" cy="262497"/>
        </a:xfrm>
      </cdr:grpSpPr>
      <cdr:cxnSp macro="">
        <cdr:nvCxnSpPr>
          <cdr:cNvPr id="11" name="Straight Arrow Connector 10">
            <a:extLst xmlns:a="http://schemas.openxmlformats.org/drawingml/2006/main">
              <a:ext uri="{FF2B5EF4-FFF2-40B4-BE49-F238E27FC236}">
                <a16:creationId xmlns:a16="http://schemas.microsoft.com/office/drawing/2014/main" id="{9433040C-6137-0976-001E-CE869A9818B1}"/>
              </a:ext>
            </a:extLst>
          </cdr:cNvPr>
          <cdr:cNvCxnSpPr/>
        </cdr:nvCxnSpPr>
        <cdr:spPr>
          <a:xfrm xmlns:a="http://schemas.openxmlformats.org/drawingml/2006/main">
            <a:off x="4829175" y="552458"/>
            <a:ext cx="304815" cy="0"/>
          </a:xfrm>
          <a:prstGeom xmlns:a="http://schemas.openxmlformats.org/drawingml/2006/main" prst="straightConnector1">
            <a:avLst/>
          </a:prstGeom>
          <a:ln xmlns:a="http://schemas.openxmlformats.org/drawingml/2006/main">
            <a:solidFill>
              <a:schemeClr val="accent3">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sp macro="" textlink="">
        <cdr:nvSpPr>
          <cdr:cNvPr id="23" name="TextBox 1"/>
          <cdr:cNvSpPr txBox="1"/>
        </cdr:nvSpPr>
        <cdr:spPr>
          <a:xfrm xmlns:a="http://schemas.openxmlformats.org/drawingml/2006/main">
            <a:off x="3780561" y="411504"/>
            <a:ext cx="1035018" cy="262497"/>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3">
                    <a:lumMod val="50000"/>
                  </a:schemeClr>
                </a:solidFill>
                <a:effectLst/>
                <a:latin typeface="Arial" panose="020B0604020202020204" pitchFamily="34" charset="0"/>
                <a:ea typeface="+mn-ea"/>
                <a:cs typeface="Arial" panose="020B0604020202020204" pitchFamily="34" charset="0"/>
              </a:rPr>
              <a:t>Hybrids</a:t>
            </a:r>
            <a:r>
              <a:rPr lang="en-US" sz="1000" b="0" i="0">
                <a:solidFill>
                  <a:schemeClr val="accent3">
                    <a:lumMod val="75000"/>
                  </a:schemeClr>
                </a:solidFill>
                <a:effectLst/>
                <a:latin typeface="Arial" panose="020B0604020202020204" pitchFamily="34" charset="0"/>
                <a:ea typeface="+mn-ea"/>
                <a:cs typeface="Arial" panose="020B0604020202020204" pitchFamily="34" charset="0"/>
              </a:rPr>
              <a:t> </a:t>
            </a:r>
            <a:r>
              <a:rPr lang="en-US" sz="1000" b="0" i="0">
                <a:solidFill>
                  <a:schemeClr val="accent3">
                    <a:lumMod val="50000"/>
                  </a:schemeClr>
                </a:solidFill>
                <a:effectLst/>
                <a:latin typeface="Arial" panose="020B0604020202020204" pitchFamily="34" charset="0"/>
                <a:ea typeface="+mn-ea"/>
                <a:cs typeface="Arial" panose="020B0604020202020204" pitchFamily="34" charset="0"/>
              </a:rPr>
              <a:t>Retrofits</a:t>
            </a:r>
          </a:p>
        </cdr:txBody>
      </cdr:sp>
    </cdr:grpSp>
  </cdr:relSizeAnchor>
  <cdr:relSizeAnchor xmlns:cdr="http://schemas.openxmlformats.org/drawingml/2006/chartDrawing">
    <cdr:from>
      <cdr:x>0.68496</cdr:x>
      <cdr:y>0.23659</cdr:y>
    </cdr:from>
    <cdr:to>
      <cdr:x>0.89449</cdr:x>
      <cdr:y>0.31861</cdr:y>
    </cdr:to>
    <cdr:grpSp>
      <cdr:nvGrpSpPr>
        <cdr:cNvPr id="9" name="Group 8">
          <a:extLst xmlns:a="http://schemas.openxmlformats.org/drawingml/2006/main">
            <a:ext uri="{FF2B5EF4-FFF2-40B4-BE49-F238E27FC236}">
              <a16:creationId xmlns:a16="http://schemas.microsoft.com/office/drawing/2014/main" id="{B6083895-E817-5323-A8FA-7A499A62BC77}"/>
            </a:ext>
          </a:extLst>
        </cdr:cNvPr>
        <cdr:cNvGrpSpPr/>
      </cdr:nvGrpSpPr>
      <cdr:grpSpPr>
        <a:xfrm xmlns:a="http://schemas.openxmlformats.org/drawingml/2006/main">
          <a:off x="4071147" y="757183"/>
          <a:ext cx="1245362" cy="262496"/>
          <a:chOff x="3966358" y="604789"/>
          <a:chExt cx="1245391" cy="262497"/>
        </a:xfrm>
      </cdr:grpSpPr>
      <cdr:sp macro="" textlink="">
        <cdr:nvSpPr>
          <cdr:cNvPr id="7" name="TextBox 1"/>
          <cdr:cNvSpPr txBox="1"/>
        </cdr:nvSpPr>
        <cdr:spPr>
          <a:xfrm xmlns:a="http://schemas.openxmlformats.org/drawingml/2006/main">
            <a:off x="3966358" y="604789"/>
            <a:ext cx="766011" cy="262497"/>
          </a:xfrm>
          <a:prstGeom xmlns:a="http://schemas.openxmlformats.org/drawingml/2006/main" prst="rect">
            <a:avLst/>
          </a:prstGeom>
          <a:noFill xmlns:a="http://schemas.openxmlformats.org/drawingml/2006/main"/>
          <a:effectLst xmlns:a="http://schemas.openxmlformats.org/drawingml/2006/main"/>
        </cdr:spPr>
        <cdr:txBody>
          <a:bodyPr xmlns:a="http://schemas.openxmlformats.org/drawingml/2006/main" wrap="non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0" i="0">
                <a:solidFill>
                  <a:schemeClr val="accent3"/>
                </a:solidFill>
                <a:effectLst/>
                <a:latin typeface="Arial" panose="020B0604020202020204" pitchFamily="34" charset="0"/>
                <a:ea typeface="+mn-ea"/>
                <a:cs typeface="Arial" panose="020B0604020202020204" pitchFamily="34" charset="0"/>
              </a:rPr>
              <a:t>New Hybrids</a:t>
            </a:r>
          </a:p>
        </cdr:txBody>
      </cdr:sp>
      <cdr:cxnSp macro="">
        <cdr:nvCxnSpPr>
          <cdr:cNvPr id="24" name="Straight Arrow Connector 23">
            <a:extLst xmlns:a="http://schemas.openxmlformats.org/drawingml/2006/main">
              <a:ext uri="{FF2B5EF4-FFF2-40B4-BE49-F238E27FC236}">
                <a16:creationId xmlns:a16="http://schemas.microsoft.com/office/drawing/2014/main" id="{9433040C-6137-0976-001E-CE869A9818B1}"/>
              </a:ext>
            </a:extLst>
          </cdr:cNvPr>
          <cdr:cNvCxnSpPr/>
        </cdr:nvCxnSpPr>
        <cdr:spPr>
          <a:xfrm xmlns:a="http://schemas.openxmlformats.org/drawingml/2006/main">
            <a:off x="4752975" y="752987"/>
            <a:ext cx="458774" cy="0"/>
          </a:xfrm>
          <a:prstGeom xmlns:a="http://schemas.openxmlformats.org/drawingml/2006/main" prst="straightConnector1">
            <a:avLst/>
          </a:prstGeom>
          <a:ln xmlns:a="http://schemas.openxmlformats.org/drawingml/2006/main">
            <a:tailEnd type="stealth"/>
          </a:ln>
        </cdr:spPr>
        <cdr:style>
          <a:lnRef xmlns:a="http://schemas.openxmlformats.org/drawingml/2006/main" idx="1">
            <a:schemeClr val="accent3"/>
          </a:lnRef>
          <a:fillRef xmlns:a="http://schemas.openxmlformats.org/drawingml/2006/main" idx="0">
            <a:schemeClr val="accent3"/>
          </a:fillRef>
          <a:effectRef xmlns:a="http://schemas.openxmlformats.org/drawingml/2006/main" idx="0">
            <a:schemeClr val="accent3"/>
          </a:effectRef>
          <a:fontRef xmlns:a="http://schemas.openxmlformats.org/drawingml/2006/main" idx="minor">
            <a:schemeClr val="tx1"/>
          </a:fontRef>
        </cdr:style>
      </cdr:cxnSp>
    </cdr:grpSp>
  </cdr:relSizeAnchor>
</c:userShapes>
</file>

<file path=xl/drawings/drawing1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10</xdr:col>
      <xdr:colOff>1266347</xdr:colOff>
      <xdr:row>21</xdr:row>
      <xdr:rowOff>100252</xdr:rowOff>
    </xdr:to>
    <xdr:pic>
      <xdr:nvPicPr>
        <xdr:cNvPr id="4" name="Picture 3">
          <a:extLst>
            <a:ext uri="{FF2B5EF4-FFF2-40B4-BE49-F238E27FC236}">
              <a16:creationId xmlns:a16="http://schemas.microsoft.com/office/drawing/2014/main" id="{B0E05DA2-F544-93FA-D480-03FA231831D8}"/>
            </a:ext>
          </a:extLst>
        </xdr:cNvPr>
        <xdr:cNvPicPr>
          <a:picLocks noChangeAspect="1"/>
        </xdr:cNvPicPr>
      </xdr:nvPicPr>
      <xdr:blipFill>
        <a:blip xmlns:r="http://schemas.openxmlformats.org/officeDocument/2006/relationships" r:embed="rId1"/>
        <a:stretch>
          <a:fillRect/>
        </a:stretch>
      </xdr:blipFill>
      <xdr:spPr>
        <a:xfrm>
          <a:off x="0" y="190500"/>
          <a:ext cx="7581422" cy="3338752"/>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312547</xdr:colOff>
      <xdr:row>20</xdr:row>
      <xdr:rowOff>8766</xdr:rowOff>
    </xdr:to>
    <xdr:pic>
      <xdr:nvPicPr>
        <xdr:cNvPr id="7" name="Picture 6">
          <a:extLst>
            <a:ext uri="{FF2B5EF4-FFF2-40B4-BE49-F238E27FC236}">
              <a16:creationId xmlns:a16="http://schemas.microsoft.com/office/drawing/2014/main" id="{339AF575-73C8-795B-74FB-3FF1F4C1AF7A}"/>
            </a:ext>
          </a:extLst>
        </xdr:cNvPr>
        <xdr:cNvPicPr>
          <a:picLocks noChangeAspect="1"/>
        </xdr:cNvPicPr>
      </xdr:nvPicPr>
      <xdr:blipFill>
        <a:blip xmlns:r="http://schemas.openxmlformats.org/officeDocument/2006/relationships" r:embed="rId1"/>
        <a:stretch>
          <a:fillRect/>
        </a:stretch>
      </xdr:blipFill>
      <xdr:spPr>
        <a:xfrm>
          <a:off x="0" y="161925"/>
          <a:ext cx="5817997" cy="3085341"/>
        </a:xfrm>
        <a:prstGeom prst="rect">
          <a:avLst/>
        </a:prstGeom>
      </xdr:spPr>
    </xdr:pic>
    <xdr:clientData/>
  </xdr:twoCellAnchor>
  <xdr:twoCellAnchor editAs="oneCell">
    <xdr:from>
      <xdr:col>19</xdr:col>
      <xdr:colOff>0</xdr:colOff>
      <xdr:row>1</xdr:row>
      <xdr:rowOff>0</xdr:rowOff>
    </xdr:from>
    <xdr:to>
      <xdr:col>28</xdr:col>
      <xdr:colOff>11447</xdr:colOff>
      <xdr:row>20</xdr:row>
      <xdr:rowOff>8766</xdr:rowOff>
    </xdr:to>
    <xdr:pic>
      <xdr:nvPicPr>
        <xdr:cNvPr id="3" name="Picture 2">
          <a:extLst>
            <a:ext uri="{FF2B5EF4-FFF2-40B4-BE49-F238E27FC236}">
              <a16:creationId xmlns:a16="http://schemas.microsoft.com/office/drawing/2014/main" id="{5950DB5C-47B2-3E5F-14EF-B9FADCC3601F}"/>
            </a:ext>
          </a:extLst>
        </xdr:cNvPr>
        <xdr:cNvPicPr>
          <a:picLocks noChangeAspect="1"/>
        </xdr:cNvPicPr>
      </xdr:nvPicPr>
      <xdr:blipFill>
        <a:blip xmlns:r="http://schemas.openxmlformats.org/officeDocument/2006/relationships" r:embed="rId2"/>
        <a:stretch>
          <a:fillRect/>
        </a:stretch>
      </xdr:blipFill>
      <xdr:spPr>
        <a:xfrm>
          <a:off x="13363575" y="161925"/>
          <a:ext cx="5859797" cy="3085341"/>
        </a:xfrm>
        <a:prstGeom prst="rect">
          <a:avLst/>
        </a:prstGeom>
      </xdr:spPr>
    </xdr:pic>
    <xdr:clientData/>
  </xdr:twoCellAnchor>
  <xdr:twoCellAnchor editAs="oneCell">
    <xdr:from>
      <xdr:col>9</xdr:col>
      <xdr:colOff>0</xdr:colOff>
      <xdr:row>1</xdr:row>
      <xdr:rowOff>0</xdr:rowOff>
    </xdr:from>
    <xdr:to>
      <xdr:col>18</xdr:col>
      <xdr:colOff>11447</xdr:colOff>
      <xdr:row>20</xdr:row>
      <xdr:rowOff>8766</xdr:rowOff>
    </xdr:to>
    <xdr:pic>
      <xdr:nvPicPr>
        <xdr:cNvPr id="5" name="Picture 4">
          <a:extLst>
            <a:ext uri="{FF2B5EF4-FFF2-40B4-BE49-F238E27FC236}">
              <a16:creationId xmlns:a16="http://schemas.microsoft.com/office/drawing/2014/main" id="{8B206A13-E3EE-6577-CDDD-CC0CFE7DE5D2}"/>
            </a:ext>
          </a:extLst>
        </xdr:cNvPr>
        <xdr:cNvPicPr>
          <a:picLocks noChangeAspect="1"/>
        </xdr:cNvPicPr>
      </xdr:nvPicPr>
      <xdr:blipFill>
        <a:blip xmlns:r="http://schemas.openxmlformats.org/officeDocument/2006/relationships" r:embed="rId3"/>
        <a:stretch>
          <a:fillRect/>
        </a:stretch>
      </xdr:blipFill>
      <xdr:spPr>
        <a:xfrm>
          <a:off x="6838950" y="161925"/>
          <a:ext cx="5859797" cy="308534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71439</xdr:colOff>
      <xdr:row>1</xdr:row>
      <xdr:rowOff>71437</xdr:rowOff>
    </xdr:from>
    <xdr:to>
      <xdr:col>5</xdr:col>
      <xdr:colOff>585789</xdr:colOff>
      <xdr:row>20</xdr:row>
      <xdr:rowOff>104775</xdr:rowOff>
    </xdr:to>
    <xdr:graphicFrame macro="">
      <xdr:nvGraphicFramePr>
        <xdr:cNvPr id="3" name="Chart 2">
          <a:extLst>
            <a:ext uri="{FF2B5EF4-FFF2-40B4-BE49-F238E27FC236}">
              <a16:creationId xmlns:a16="http://schemas.microsoft.com/office/drawing/2014/main" id="{00000000-0008-0000-0C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200904</xdr:colOff>
      <xdr:row>21</xdr:row>
      <xdr:rowOff>25902</xdr:rowOff>
    </xdr:to>
    <xdr:pic>
      <xdr:nvPicPr>
        <xdr:cNvPr id="4" name="Picture 3">
          <a:extLst>
            <a:ext uri="{FF2B5EF4-FFF2-40B4-BE49-F238E27FC236}">
              <a16:creationId xmlns:a16="http://schemas.microsoft.com/office/drawing/2014/main" id="{6326DA31-DCDA-D8DB-9A07-9DBAEEECDAB8}"/>
            </a:ext>
          </a:extLst>
        </xdr:cNvPr>
        <xdr:cNvPicPr>
          <a:picLocks noChangeAspect="1"/>
        </xdr:cNvPicPr>
      </xdr:nvPicPr>
      <xdr:blipFill>
        <a:blip xmlns:r="http://schemas.openxmlformats.org/officeDocument/2006/relationships" r:embed="rId1"/>
        <a:stretch>
          <a:fillRect/>
        </a:stretch>
      </xdr:blipFill>
      <xdr:spPr>
        <a:xfrm>
          <a:off x="0" y="166688"/>
          <a:ext cx="5713498" cy="335965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735650</xdr:colOff>
      <xdr:row>21</xdr:row>
      <xdr:rowOff>17870</xdr:rowOff>
    </xdr:to>
    <xdr:pic>
      <xdr:nvPicPr>
        <xdr:cNvPr id="4" name="Picture 3">
          <a:extLst>
            <a:ext uri="{FF2B5EF4-FFF2-40B4-BE49-F238E27FC236}">
              <a16:creationId xmlns:a16="http://schemas.microsoft.com/office/drawing/2014/main" id="{CFDE558B-1B76-8665-D8A9-FC8D74F8799C}"/>
            </a:ext>
          </a:extLst>
        </xdr:cNvPr>
        <xdr:cNvPicPr>
          <a:picLocks noChangeAspect="1"/>
        </xdr:cNvPicPr>
      </xdr:nvPicPr>
      <xdr:blipFill>
        <a:blip xmlns:r="http://schemas.openxmlformats.org/officeDocument/2006/relationships" r:embed="rId1"/>
        <a:stretch>
          <a:fillRect/>
        </a:stretch>
      </xdr:blipFill>
      <xdr:spPr>
        <a:xfrm>
          <a:off x="0" y="165652"/>
          <a:ext cx="5713498" cy="333091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57150</xdr:colOff>
      <xdr:row>32</xdr:row>
      <xdr:rowOff>85725</xdr:rowOff>
    </xdr:from>
    <xdr:to>
      <xdr:col>8</xdr:col>
      <xdr:colOff>204559</xdr:colOff>
      <xdr:row>51</xdr:row>
      <xdr:rowOff>131066</xdr:rowOff>
    </xdr:to>
    <xdr:pic>
      <xdr:nvPicPr>
        <xdr:cNvPr id="9" name="Picture 8">
          <a:extLst>
            <a:ext uri="{FF2B5EF4-FFF2-40B4-BE49-F238E27FC236}">
              <a16:creationId xmlns:a16="http://schemas.microsoft.com/office/drawing/2014/main" id="{0DFBDE8B-ABB3-088A-2C04-3E076E1D24BC}"/>
            </a:ext>
          </a:extLst>
        </xdr:cNvPr>
        <xdr:cNvPicPr>
          <a:picLocks noChangeAspect="1"/>
        </xdr:cNvPicPr>
      </xdr:nvPicPr>
      <xdr:blipFill>
        <a:blip xmlns:r="http://schemas.openxmlformats.org/officeDocument/2006/relationships" r:embed="rId1"/>
        <a:stretch>
          <a:fillRect/>
        </a:stretch>
      </xdr:blipFill>
      <xdr:spPr>
        <a:xfrm>
          <a:off x="57150" y="6019800"/>
          <a:ext cx="5862409" cy="3121916"/>
        </a:xfrm>
        <a:prstGeom prst="rect">
          <a:avLst/>
        </a:prstGeom>
      </xdr:spPr>
    </xdr:pic>
    <xdr:clientData/>
  </xdr:twoCellAnchor>
  <xdr:twoCellAnchor editAs="oneCell">
    <xdr:from>
      <xdr:col>13</xdr:col>
      <xdr:colOff>0</xdr:colOff>
      <xdr:row>32</xdr:row>
      <xdr:rowOff>0</xdr:rowOff>
    </xdr:from>
    <xdr:to>
      <xdr:col>22</xdr:col>
      <xdr:colOff>306722</xdr:colOff>
      <xdr:row>51</xdr:row>
      <xdr:rowOff>53178</xdr:rowOff>
    </xdr:to>
    <xdr:pic>
      <xdr:nvPicPr>
        <xdr:cNvPr id="11" name="Picture 10">
          <a:extLst>
            <a:ext uri="{FF2B5EF4-FFF2-40B4-BE49-F238E27FC236}">
              <a16:creationId xmlns:a16="http://schemas.microsoft.com/office/drawing/2014/main" id="{0331E650-589E-32CC-D93E-335E8557B459}"/>
            </a:ext>
          </a:extLst>
        </xdr:cNvPr>
        <xdr:cNvPicPr>
          <a:picLocks noChangeAspect="1"/>
        </xdr:cNvPicPr>
      </xdr:nvPicPr>
      <xdr:blipFill>
        <a:blip xmlns:r="http://schemas.openxmlformats.org/officeDocument/2006/relationships" r:embed="rId2"/>
        <a:stretch>
          <a:fillRect/>
        </a:stretch>
      </xdr:blipFill>
      <xdr:spPr>
        <a:xfrm>
          <a:off x="8763000" y="5934075"/>
          <a:ext cx="5859797" cy="3129753"/>
        </a:xfrm>
        <a:prstGeom prst="rect">
          <a:avLst/>
        </a:prstGeom>
      </xdr:spPr>
    </xdr:pic>
    <xdr:clientData/>
  </xdr:twoCellAnchor>
  <xdr:twoCellAnchor editAs="oneCell">
    <xdr:from>
      <xdr:col>0</xdr:col>
      <xdr:colOff>0</xdr:colOff>
      <xdr:row>1</xdr:row>
      <xdr:rowOff>0</xdr:rowOff>
    </xdr:from>
    <xdr:to>
      <xdr:col>7</xdr:col>
      <xdr:colOff>589048</xdr:colOff>
      <xdr:row>19</xdr:row>
      <xdr:rowOff>157938</xdr:rowOff>
    </xdr:to>
    <xdr:pic>
      <xdr:nvPicPr>
        <xdr:cNvPr id="5" name="Picture 4">
          <a:extLst>
            <a:ext uri="{FF2B5EF4-FFF2-40B4-BE49-F238E27FC236}">
              <a16:creationId xmlns:a16="http://schemas.microsoft.com/office/drawing/2014/main" id="{F9F58CF6-C84F-BA43-7544-EC8E3C4EC8B4}"/>
            </a:ext>
          </a:extLst>
        </xdr:cNvPr>
        <xdr:cNvPicPr>
          <a:picLocks noChangeAspect="1"/>
        </xdr:cNvPicPr>
      </xdr:nvPicPr>
      <xdr:blipFill>
        <a:blip xmlns:r="http://schemas.openxmlformats.org/officeDocument/2006/relationships" r:embed="rId3"/>
        <a:stretch>
          <a:fillRect/>
        </a:stretch>
      </xdr:blipFill>
      <xdr:spPr>
        <a:xfrm>
          <a:off x="0" y="190500"/>
          <a:ext cx="5713498" cy="3586938"/>
        </a:xfrm>
        <a:prstGeom prst="rect">
          <a:avLst/>
        </a:prstGeom>
      </xdr:spPr>
    </xdr:pic>
    <xdr:clientData/>
  </xdr:twoCellAnchor>
  <xdr:twoCellAnchor editAs="oneCell">
    <xdr:from>
      <xdr:col>13</xdr:col>
      <xdr:colOff>0</xdr:colOff>
      <xdr:row>1</xdr:row>
      <xdr:rowOff>0</xdr:rowOff>
    </xdr:from>
    <xdr:to>
      <xdr:col>22</xdr:col>
      <xdr:colOff>160423</xdr:colOff>
      <xdr:row>19</xdr:row>
      <xdr:rowOff>147488</xdr:rowOff>
    </xdr:to>
    <xdr:pic>
      <xdr:nvPicPr>
        <xdr:cNvPr id="8" name="Picture 7">
          <a:extLst>
            <a:ext uri="{FF2B5EF4-FFF2-40B4-BE49-F238E27FC236}">
              <a16:creationId xmlns:a16="http://schemas.microsoft.com/office/drawing/2014/main" id="{7D1DE5AF-047E-6C6F-5F45-B58A3B7DE60A}"/>
            </a:ext>
          </a:extLst>
        </xdr:cNvPr>
        <xdr:cNvPicPr>
          <a:picLocks noChangeAspect="1"/>
        </xdr:cNvPicPr>
      </xdr:nvPicPr>
      <xdr:blipFill>
        <a:blip xmlns:r="http://schemas.openxmlformats.org/officeDocument/2006/relationships" r:embed="rId4"/>
        <a:stretch>
          <a:fillRect/>
        </a:stretch>
      </xdr:blipFill>
      <xdr:spPr>
        <a:xfrm>
          <a:off x="8763000" y="190500"/>
          <a:ext cx="5713498" cy="3576488"/>
        </a:xfrm>
        <a:prstGeom prst="rect">
          <a:avLst/>
        </a:prstGeom>
      </xdr:spPr>
    </xdr:pic>
    <xdr:clientData/>
  </xdr:twoCellAnchor>
  <xdr:twoCellAnchor editAs="oneCell">
    <xdr:from>
      <xdr:col>26</xdr:col>
      <xdr:colOff>0</xdr:colOff>
      <xdr:row>1</xdr:row>
      <xdr:rowOff>0</xdr:rowOff>
    </xdr:from>
    <xdr:to>
      <xdr:col>35</xdr:col>
      <xdr:colOff>398548</xdr:colOff>
      <xdr:row>19</xdr:row>
      <xdr:rowOff>155325</xdr:rowOff>
    </xdr:to>
    <xdr:pic>
      <xdr:nvPicPr>
        <xdr:cNvPr id="12" name="Picture 11">
          <a:extLst>
            <a:ext uri="{FF2B5EF4-FFF2-40B4-BE49-F238E27FC236}">
              <a16:creationId xmlns:a16="http://schemas.microsoft.com/office/drawing/2014/main" id="{0F2752FE-4FD3-694A-E23C-883BB737ED6C}"/>
            </a:ext>
          </a:extLst>
        </xdr:cNvPr>
        <xdr:cNvPicPr>
          <a:picLocks noChangeAspect="1"/>
        </xdr:cNvPicPr>
      </xdr:nvPicPr>
      <xdr:blipFill>
        <a:blip xmlns:r="http://schemas.openxmlformats.org/officeDocument/2006/relationships" r:embed="rId5"/>
        <a:stretch>
          <a:fillRect/>
        </a:stretch>
      </xdr:blipFill>
      <xdr:spPr>
        <a:xfrm>
          <a:off x="16830675" y="190500"/>
          <a:ext cx="5713498" cy="358432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10</xdr:col>
      <xdr:colOff>0</xdr:colOff>
      <xdr:row>1</xdr:row>
      <xdr:rowOff>0</xdr:rowOff>
    </xdr:from>
    <xdr:to>
      <xdr:col>16</xdr:col>
      <xdr:colOff>446173</xdr:colOff>
      <xdr:row>21</xdr:row>
      <xdr:rowOff>100252</xdr:rowOff>
    </xdr:to>
    <xdr:pic>
      <xdr:nvPicPr>
        <xdr:cNvPr id="9" name="Picture 8">
          <a:extLst>
            <a:ext uri="{FF2B5EF4-FFF2-40B4-BE49-F238E27FC236}">
              <a16:creationId xmlns:a16="http://schemas.microsoft.com/office/drawing/2014/main" id="{22A31393-EAC9-3981-EB78-CD724779760C}"/>
            </a:ext>
          </a:extLst>
        </xdr:cNvPr>
        <xdr:cNvPicPr>
          <a:picLocks noChangeAspect="1"/>
        </xdr:cNvPicPr>
      </xdr:nvPicPr>
      <xdr:blipFill>
        <a:blip xmlns:r="http://schemas.openxmlformats.org/officeDocument/2006/relationships" r:embed="rId1"/>
        <a:stretch>
          <a:fillRect/>
        </a:stretch>
      </xdr:blipFill>
      <xdr:spPr>
        <a:xfrm>
          <a:off x="8124825" y="161925"/>
          <a:ext cx="5713498" cy="3338752"/>
        </a:xfrm>
        <a:prstGeom prst="rect">
          <a:avLst/>
        </a:prstGeom>
      </xdr:spPr>
    </xdr:pic>
    <xdr:clientData/>
  </xdr:twoCellAnchor>
  <xdr:twoCellAnchor editAs="oneCell">
    <xdr:from>
      <xdr:col>0</xdr:col>
      <xdr:colOff>0</xdr:colOff>
      <xdr:row>1</xdr:row>
      <xdr:rowOff>0</xdr:rowOff>
    </xdr:from>
    <xdr:to>
      <xdr:col>6</xdr:col>
      <xdr:colOff>379498</xdr:colOff>
      <xdr:row>21</xdr:row>
      <xdr:rowOff>100252</xdr:rowOff>
    </xdr:to>
    <xdr:pic>
      <xdr:nvPicPr>
        <xdr:cNvPr id="11" name="Picture 10">
          <a:extLst>
            <a:ext uri="{FF2B5EF4-FFF2-40B4-BE49-F238E27FC236}">
              <a16:creationId xmlns:a16="http://schemas.microsoft.com/office/drawing/2014/main" id="{679C9DB8-B512-EC5A-0EA6-86A39C5DF0F2}"/>
            </a:ext>
          </a:extLst>
        </xdr:cNvPr>
        <xdr:cNvPicPr>
          <a:picLocks noChangeAspect="1"/>
        </xdr:cNvPicPr>
      </xdr:nvPicPr>
      <xdr:blipFill>
        <a:blip xmlns:r="http://schemas.openxmlformats.org/officeDocument/2006/relationships" r:embed="rId2"/>
        <a:stretch>
          <a:fillRect/>
        </a:stretch>
      </xdr:blipFill>
      <xdr:spPr>
        <a:xfrm>
          <a:off x="0" y="161925"/>
          <a:ext cx="5713498" cy="333875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8</xdr:col>
      <xdr:colOff>0</xdr:colOff>
      <xdr:row>1</xdr:row>
      <xdr:rowOff>0</xdr:rowOff>
    </xdr:from>
    <xdr:to>
      <xdr:col>13</xdr:col>
      <xdr:colOff>836698</xdr:colOff>
      <xdr:row>21</xdr:row>
      <xdr:rowOff>100252</xdr:rowOff>
    </xdr:to>
    <xdr:pic>
      <xdr:nvPicPr>
        <xdr:cNvPr id="6" name="Picture 5">
          <a:extLst>
            <a:ext uri="{FF2B5EF4-FFF2-40B4-BE49-F238E27FC236}">
              <a16:creationId xmlns:a16="http://schemas.microsoft.com/office/drawing/2014/main" id="{ECC3CE50-009F-435D-8A7B-0A5D852C82F1}"/>
            </a:ext>
          </a:extLst>
        </xdr:cNvPr>
        <xdr:cNvPicPr>
          <a:picLocks noChangeAspect="1"/>
        </xdr:cNvPicPr>
      </xdr:nvPicPr>
      <xdr:blipFill>
        <a:blip xmlns:r="http://schemas.openxmlformats.org/officeDocument/2006/relationships" r:embed="rId1"/>
        <a:stretch>
          <a:fillRect/>
        </a:stretch>
      </xdr:blipFill>
      <xdr:spPr>
        <a:xfrm>
          <a:off x="6848475" y="161925"/>
          <a:ext cx="5713498" cy="3338752"/>
        </a:xfrm>
        <a:prstGeom prst="rect">
          <a:avLst/>
        </a:prstGeom>
      </xdr:spPr>
    </xdr:pic>
    <xdr:clientData/>
  </xdr:twoCellAnchor>
  <xdr:twoCellAnchor editAs="oneCell">
    <xdr:from>
      <xdr:col>0</xdr:col>
      <xdr:colOff>0</xdr:colOff>
      <xdr:row>1</xdr:row>
      <xdr:rowOff>0</xdr:rowOff>
    </xdr:from>
    <xdr:to>
      <xdr:col>6</xdr:col>
      <xdr:colOff>941473</xdr:colOff>
      <xdr:row>21</xdr:row>
      <xdr:rowOff>100252</xdr:rowOff>
    </xdr:to>
    <xdr:pic>
      <xdr:nvPicPr>
        <xdr:cNvPr id="9" name="Picture 8">
          <a:extLst>
            <a:ext uri="{FF2B5EF4-FFF2-40B4-BE49-F238E27FC236}">
              <a16:creationId xmlns:a16="http://schemas.microsoft.com/office/drawing/2014/main" id="{07EC773D-E152-D25A-B761-AAD98A84BDD8}"/>
            </a:ext>
          </a:extLst>
        </xdr:cNvPr>
        <xdr:cNvPicPr>
          <a:picLocks noChangeAspect="1"/>
        </xdr:cNvPicPr>
      </xdr:nvPicPr>
      <xdr:blipFill>
        <a:blip xmlns:r="http://schemas.openxmlformats.org/officeDocument/2006/relationships" r:embed="rId2"/>
        <a:stretch>
          <a:fillRect/>
        </a:stretch>
      </xdr:blipFill>
      <xdr:spPr>
        <a:xfrm>
          <a:off x="0" y="161925"/>
          <a:ext cx="5713498" cy="333875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10</xdr:col>
      <xdr:colOff>0</xdr:colOff>
      <xdr:row>1</xdr:row>
      <xdr:rowOff>0</xdr:rowOff>
    </xdr:from>
    <xdr:to>
      <xdr:col>17</xdr:col>
      <xdr:colOff>360448</xdr:colOff>
      <xdr:row>21</xdr:row>
      <xdr:rowOff>113314</xdr:rowOff>
    </xdr:to>
    <xdr:pic>
      <xdr:nvPicPr>
        <xdr:cNvPr id="7" name="Picture 6">
          <a:extLst>
            <a:ext uri="{FF2B5EF4-FFF2-40B4-BE49-F238E27FC236}">
              <a16:creationId xmlns:a16="http://schemas.microsoft.com/office/drawing/2014/main" id="{C66B3633-9369-67A3-582A-4D30DD2F1726}"/>
            </a:ext>
          </a:extLst>
        </xdr:cNvPr>
        <xdr:cNvPicPr>
          <a:picLocks noChangeAspect="1"/>
        </xdr:cNvPicPr>
      </xdr:nvPicPr>
      <xdr:blipFill>
        <a:blip xmlns:r="http://schemas.openxmlformats.org/officeDocument/2006/relationships" r:embed="rId1"/>
        <a:stretch>
          <a:fillRect/>
        </a:stretch>
      </xdr:blipFill>
      <xdr:spPr>
        <a:xfrm>
          <a:off x="6629400" y="161925"/>
          <a:ext cx="5713498" cy="3351814"/>
        </a:xfrm>
        <a:prstGeom prst="rect">
          <a:avLst/>
        </a:prstGeom>
      </xdr:spPr>
    </xdr:pic>
    <xdr:clientData/>
  </xdr:twoCellAnchor>
  <xdr:twoCellAnchor editAs="oneCell">
    <xdr:from>
      <xdr:col>0</xdr:col>
      <xdr:colOff>0</xdr:colOff>
      <xdr:row>1</xdr:row>
      <xdr:rowOff>0</xdr:rowOff>
    </xdr:from>
    <xdr:to>
      <xdr:col>8</xdr:col>
      <xdr:colOff>274723</xdr:colOff>
      <xdr:row>21</xdr:row>
      <xdr:rowOff>121152</xdr:rowOff>
    </xdr:to>
    <xdr:pic>
      <xdr:nvPicPr>
        <xdr:cNvPr id="9" name="Picture 8">
          <a:extLst>
            <a:ext uri="{FF2B5EF4-FFF2-40B4-BE49-F238E27FC236}">
              <a16:creationId xmlns:a16="http://schemas.microsoft.com/office/drawing/2014/main" id="{21B0DEEB-979F-3594-5B07-E021DF94DE6B}"/>
            </a:ext>
          </a:extLst>
        </xdr:cNvPr>
        <xdr:cNvPicPr>
          <a:picLocks noChangeAspect="1"/>
        </xdr:cNvPicPr>
      </xdr:nvPicPr>
      <xdr:blipFill>
        <a:blip xmlns:r="http://schemas.openxmlformats.org/officeDocument/2006/relationships" r:embed="rId2"/>
        <a:stretch>
          <a:fillRect/>
        </a:stretch>
      </xdr:blipFill>
      <xdr:spPr>
        <a:xfrm>
          <a:off x="0" y="161925"/>
          <a:ext cx="5713498" cy="335965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xdr:colOff>
      <xdr:row>0</xdr:row>
      <xdr:rowOff>190499</xdr:rowOff>
    </xdr:from>
    <xdr:to>
      <xdr:col>8</xdr:col>
      <xdr:colOff>257176</xdr:colOff>
      <xdr:row>17</xdr:row>
      <xdr:rowOff>122948</xdr:rowOff>
    </xdr:to>
    <xdr:pic>
      <xdr:nvPicPr>
        <xdr:cNvPr id="3" name="Picture 2">
          <a:extLst>
            <a:ext uri="{FF2B5EF4-FFF2-40B4-BE49-F238E27FC236}">
              <a16:creationId xmlns:a16="http://schemas.microsoft.com/office/drawing/2014/main" id="{ACB7C9A3-3C4D-07D8-1CED-FB98625F62CD}"/>
            </a:ext>
          </a:extLst>
        </xdr:cNvPr>
        <xdr:cNvPicPr>
          <a:picLocks noChangeAspect="1"/>
        </xdr:cNvPicPr>
      </xdr:nvPicPr>
      <xdr:blipFill>
        <a:blip xmlns:r="http://schemas.openxmlformats.org/officeDocument/2006/relationships" r:embed="rId1"/>
        <a:stretch>
          <a:fillRect/>
        </a:stretch>
      </xdr:blipFill>
      <xdr:spPr>
        <a:xfrm>
          <a:off x="1" y="190499"/>
          <a:ext cx="5467350" cy="3170949"/>
        </a:xfrm>
        <a:prstGeom prst="rect">
          <a:avLst/>
        </a:prstGeom>
      </xdr:spPr>
    </xdr:pic>
    <xdr:clientData/>
  </xdr:twoCellAnchor>
  <xdr:twoCellAnchor editAs="oneCell">
    <xdr:from>
      <xdr:col>8</xdr:col>
      <xdr:colOff>323850</xdr:colOff>
      <xdr:row>1</xdr:row>
      <xdr:rowOff>9525</xdr:rowOff>
    </xdr:from>
    <xdr:to>
      <xdr:col>16</xdr:col>
      <xdr:colOff>600075</xdr:colOff>
      <xdr:row>18</xdr:row>
      <xdr:rowOff>13664</xdr:rowOff>
    </xdr:to>
    <xdr:pic>
      <xdr:nvPicPr>
        <xdr:cNvPr id="5" name="Picture 4">
          <a:extLst>
            <a:ext uri="{FF2B5EF4-FFF2-40B4-BE49-F238E27FC236}">
              <a16:creationId xmlns:a16="http://schemas.microsoft.com/office/drawing/2014/main" id="{8EE0432E-1119-681D-BB50-23567CEEC49A}"/>
            </a:ext>
          </a:extLst>
        </xdr:cNvPr>
        <xdr:cNvPicPr>
          <a:picLocks noChangeAspect="1"/>
        </xdr:cNvPicPr>
      </xdr:nvPicPr>
      <xdr:blipFill>
        <a:blip xmlns:r="http://schemas.openxmlformats.org/officeDocument/2006/relationships" r:embed="rId2"/>
        <a:stretch>
          <a:fillRect/>
        </a:stretch>
      </xdr:blipFill>
      <xdr:spPr>
        <a:xfrm>
          <a:off x="5534025" y="200025"/>
          <a:ext cx="5581650" cy="3242639"/>
        </a:xfrm>
        <a:prstGeom prst="rect">
          <a:avLst/>
        </a:prstGeom>
      </xdr:spPr>
    </xdr:pic>
    <xdr:clientData/>
  </xdr:twoCellAnchor>
  <xdr:twoCellAnchor editAs="oneCell">
    <xdr:from>
      <xdr:col>16</xdr:col>
      <xdr:colOff>647699</xdr:colOff>
      <xdr:row>1</xdr:row>
      <xdr:rowOff>19050</xdr:rowOff>
    </xdr:from>
    <xdr:to>
      <xdr:col>26</xdr:col>
      <xdr:colOff>196259</xdr:colOff>
      <xdr:row>18</xdr:row>
      <xdr:rowOff>152400</xdr:rowOff>
    </xdr:to>
    <xdr:pic>
      <xdr:nvPicPr>
        <xdr:cNvPr id="4" name="Picture 3">
          <a:extLst>
            <a:ext uri="{FF2B5EF4-FFF2-40B4-BE49-F238E27FC236}">
              <a16:creationId xmlns:a16="http://schemas.microsoft.com/office/drawing/2014/main" id="{2C93685D-28DE-37DA-4933-B9F64687BE5C}"/>
            </a:ext>
          </a:extLst>
        </xdr:cNvPr>
        <xdr:cNvPicPr>
          <a:picLocks noChangeAspect="1"/>
        </xdr:cNvPicPr>
      </xdr:nvPicPr>
      <xdr:blipFill>
        <a:blip xmlns:r="http://schemas.openxmlformats.org/officeDocument/2006/relationships" r:embed="rId3"/>
        <a:stretch>
          <a:fillRect/>
        </a:stretch>
      </xdr:blipFill>
      <xdr:spPr>
        <a:xfrm>
          <a:off x="11163299" y="209550"/>
          <a:ext cx="5806485" cy="337185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8</xdr:col>
      <xdr:colOff>130968</xdr:colOff>
      <xdr:row>23</xdr:row>
      <xdr:rowOff>83343</xdr:rowOff>
    </xdr:to>
    <xdr:pic>
      <xdr:nvPicPr>
        <xdr:cNvPr id="13" name="Picture 12">
          <a:extLst>
            <a:ext uri="{FF2B5EF4-FFF2-40B4-BE49-F238E27FC236}">
              <a16:creationId xmlns:a16="http://schemas.microsoft.com/office/drawing/2014/main" id="{7D7A13A3-6B9B-86E7-9061-3BC8AA8303E6}"/>
            </a:ext>
          </a:extLst>
        </xdr:cNvPr>
        <xdr:cNvPicPr>
          <a:picLocks noChangeAspect="1"/>
        </xdr:cNvPicPr>
      </xdr:nvPicPr>
      <xdr:blipFill>
        <a:blip xmlns:r="http://schemas.openxmlformats.org/officeDocument/2006/relationships" r:embed="rId1"/>
        <a:stretch>
          <a:fillRect/>
        </a:stretch>
      </xdr:blipFill>
      <xdr:spPr>
        <a:xfrm>
          <a:off x="0" y="166688"/>
          <a:ext cx="5357812" cy="3750468"/>
        </a:xfrm>
        <a:prstGeom prst="rect">
          <a:avLst/>
        </a:prstGeom>
      </xdr:spPr>
    </xdr:pic>
    <xdr:clientData/>
  </xdr:twoCellAnchor>
  <xdr:twoCellAnchor editAs="oneCell">
    <xdr:from>
      <xdr:col>8</xdr:col>
      <xdr:colOff>23812</xdr:colOff>
      <xdr:row>0</xdr:row>
      <xdr:rowOff>130969</xdr:rowOff>
    </xdr:from>
    <xdr:to>
      <xdr:col>17</xdr:col>
      <xdr:colOff>35716</xdr:colOff>
      <xdr:row>23</xdr:row>
      <xdr:rowOff>130967</xdr:rowOff>
    </xdr:to>
    <xdr:pic>
      <xdr:nvPicPr>
        <xdr:cNvPr id="15" name="Picture 14">
          <a:extLst>
            <a:ext uri="{FF2B5EF4-FFF2-40B4-BE49-F238E27FC236}">
              <a16:creationId xmlns:a16="http://schemas.microsoft.com/office/drawing/2014/main" id="{6FA8C7E2-39C8-6A00-D035-F5F6EFC2BBB2}"/>
            </a:ext>
          </a:extLst>
        </xdr:cNvPr>
        <xdr:cNvPicPr>
          <a:picLocks noChangeAspect="1"/>
        </xdr:cNvPicPr>
      </xdr:nvPicPr>
      <xdr:blipFill>
        <a:blip xmlns:r="http://schemas.openxmlformats.org/officeDocument/2006/relationships" r:embed="rId2"/>
        <a:stretch>
          <a:fillRect/>
        </a:stretch>
      </xdr:blipFill>
      <xdr:spPr>
        <a:xfrm>
          <a:off x="5250656" y="130969"/>
          <a:ext cx="5476873" cy="3833811"/>
        </a:xfrm>
        <a:prstGeom prst="rect">
          <a:avLst/>
        </a:prstGeom>
      </xdr:spPr>
    </xdr:pic>
    <xdr:clientData/>
  </xdr:twoCellAnchor>
  <xdr:twoCellAnchor editAs="oneCell">
    <xdr:from>
      <xdr:col>17</xdr:col>
      <xdr:colOff>0</xdr:colOff>
      <xdr:row>0</xdr:row>
      <xdr:rowOff>95250</xdr:rowOff>
    </xdr:from>
    <xdr:to>
      <xdr:col>26</xdr:col>
      <xdr:colOff>119063</xdr:colOff>
      <xdr:row>24</xdr:row>
      <xdr:rowOff>3572</xdr:rowOff>
    </xdr:to>
    <xdr:pic>
      <xdr:nvPicPr>
        <xdr:cNvPr id="17" name="Picture 16">
          <a:extLst>
            <a:ext uri="{FF2B5EF4-FFF2-40B4-BE49-F238E27FC236}">
              <a16:creationId xmlns:a16="http://schemas.microsoft.com/office/drawing/2014/main" id="{3DF9A0BA-3686-FA78-C2AD-D61EB9A37187}"/>
            </a:ext>
          </a:extLst>
        </xdr:cNvPr>
        <xdr:cNvPicPr>
          <a:picLocks noChangeAspect="1"/>
        </xdr:cNvPicPr>
      </xdr:nvPicPr>
      <xdr:blipFill>
        <a:blip xmlns:r="http://schemas.openxmlformats.org/officeDocument/2006/relationships" r:embed="rId3"/>
        <a:stretch>
          <a:fillRect/>
        </a:stretch>
      </xdr:blipFill>
      <xdr:spPr>
        <a:xfrm>
          <a:off x="10691813" y="95250"/>
          <a:ext cx="5584031" cy="3908822"/>
        </a:xfrm>
        <a:prstGeom prst="rect">
          <a:avLst/>
        </a:prstGeom>
      </xdr:spPr>
    </xdr:pic>
    <xdr:clientData/>
  </xdr:twoCellAnchor>
  <xdr:twoCellAnchor editAs="oneCell">
    <xdr:from>
      <xdr:col>26</xdr:col>
      <xdr:colOff>83344</xdr:colOff>
      <xdr:row>0</xdr:row>
      <xdr:rowOff>119064</xdr:rowOff>
    </xdr:from>
    <xdr:to>
      <xdr:col>35</xdr:col>
      <xdr:colOff>214312</xdr:colOff>
      <xdr:row>24</xdr:row>
      <xdr:rowOff>35719</xdr:rowOff>
    </xdr:to>
    <xdr:pic>
      <xdr:nvPicPr>
        <xdr:cNvPr id="19" name="Picture 18">
          <a:extLst>
            <a:ext uri="{FF2B5EF4-FFF2-40B4-BE49-F238E27FC236}">
              <a16:creationId xmlns:a16="http://schemas.microsoft.com/office/drawing/2014/main" id="{145951E5-D989-1659-057C-E757FB0EDB48}"/>
            </a:ext>
          </a:extLst>
        </xdr:cNvPr>
        <xdr:cNvPicPr>
          <a:picLocks noChangeAspect="1"/>
        </xdr:cNvPicPr>
      </xdr:nvPicPr>
      <xdr:blipFill>
        <a:blip xmlns:r="http://schemas.openxmlformats.org/officeDocument/2006/relationships" r:embed="rId4"/>
        <a:stretch>
          <a:fillRect/>
        </a:stretch>
      </xdr:blipFill>
      <xdr:spPr>
        <a:xfrm>
          <a:off x="16240125" y="119064"/>
          <a:ext cx="5595937" cy="391715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5</xdr:col>
      <xdr:colOff>922423</xdr:colOff>
      <xdr:row>21</xdr:row>
      <xdr:rowOff>108089</xdr:rowOff>
    </xdr:to>
    <xdr:pic>
      <xdr:nvPicPr>
        <xdr:cNvPr id="3" name="Picture 2">
          <a:extLst>
            <a:ext uri="{FF2B5EF4-FFF2-40B4-BE49-F238E27FC236}">
              <a16:creationId xmlns:a16="http://schemas.microsoft.com/office/drawing/2014/main" id="{1ACD4BAB-F0E9-DC52-1A1D-3A9F6A647BDC}"/>
            </a:ext>
          </a:extLst>
        </xdr:cNvPr>
        <xdr:cNvPicPr>
          <a:picLocks noChangeAspect="1"/>
        </xdr:cNvPicPr>
      </xdr:nvPicPr>
      <xdr:blipFill>
        <a:blip xmlns:r="http://schemas.openxmlformats.org/officeDocument/2006/relationships" r:embed="rId1"/>
        <a:stretch>
          <a:fillRect/>
        </a:stretch>
      </xdr:blipFill>
      <xdr:spPr>
        <a:xfrm>
          <a:off x="0" y="161925"/>
          <a:ext cx="5713498" cy="334658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4</xdr:col>
      <xdr:colOff>1379623</xdr:colOff>
      <xdr:row>21</xdr:row>
      <xdr:rowOff>100252</xdr:rowOff>
    </xdr:to>
    <xdr:pic>
      <xdr:nvPicPr>
        <xdr:cNvPr id="3" name="Picture 2">
          <a:extLst>
            <a:ext uri="{FF2B5EF4-FFF2-40B4-BE49-F238E27FC236}">
              <a16:creationId xmlns:a16="http://schemas.microsoft.com/office/drawing/2014/main" id="{7A9A9798-FED2-F163-93FF-FD57C3F23AFC}"/>
            </a:ext>
          </a:extLst>
        </xdr:cNvPr>
        <xdr:cNvPicPr>
          <a:picLocks noChangeAspect="1"/>
        </xdr:cNvPicPr>
      </xdr:nvPicPr>
      <xdr:blipFill>
        <a:blip xmlns:r="http://schemas.openxmlformats.org/officeDocument/2006/relationships" r:embed="rId1"/>
        <a:stretch>
          <a:fillRect/>
        </a:stretch>
      </xdr:blipFill>
      <xdr:spPr>
        <a:xfrm>
          <a:off x="0" y="161925"/>
          <a:ext cx="5713498" cy="3338752"/>
        </a:xfrm>
        <a:prstGeom prst="rect">
          <a:avLst/>
        </a:prstGeom>
      </xdr:spPr>
    </xdr:pic>
    <xdr:clientData/>
  </xdr:twoCellAnchor>
  <xdr:twoCellAnchor editAs="oneCell">
    <xdr:from>
      <xdr:col>5</xdr:col>
      <xdr:colOff>0</xdr:colOff>
      <xdr:row>1</xdr:row>
      <xdr:rowOff>0</xdr:rowOff>
    </xdr:from>
    <xdr:to>
      <xdr:col>9</xdr:col>
      <xdr:colOff>284248</xdr:colOff>
      <xdr:row>21</xdr:row>
      <xdr:rowOff>100252</xdr:rowOff>
    </xdr:to>
    <xdr:pic>
      <xdr:nvPicPr>
        <xdr:cNvPr id="5" name="Picture 4">
          <a:extLst>
            <a:ext uri="{FF2B5EF4-FFF2-40B4-BE49-F238E27FC236}">
              <a16:creationId xmlns:a16="http://schemas.microsoft.com/office/drawing/2014/main" id="{7B57AFA9-FE67-7F73-3FDA-7ABF22BE5488}"/>
            </a:ext>
          </a:extLst>
        </xdr:cNvPr>
        <xdr:cNvPicPr>
          <a:picLocks noChangeAspect="1"/>
        </xdr:cNvPicPr>
      </xdr:nvPicPr>
      <xdr:blipFill>
        <a:blip xmlns:r="http://schemas.openxmlformats.org/officeDocument/2006/relationships" r:embed="rId2"/>
        <a:stretch>
          <a:fillRect/>
        </a:stretch>
      </xdr:blipFill>
      <xdr:spPr>
        <a:xfrm>
          <a:off x="5981700" y="161925"/>
          <a:ext cx="5713498" cy="3338752"/>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9</xdr:col>
      <xdr:colOff>131848</xdr:colOff>
      <xdr:row>21</xdr:row>
      <xdr:rowOff>68902</xdr:rowOff>
    </xdr:to>
    <xdr:pic>
      <xdr:nvPicPr>
        <xdr:cNvPr id="4" name="Picture 3">
          <a:extLst>
            <a:ext uri="{FF2B5EF4-FFF2-40B4-BE49-F238E27FC236}">
              <a16:creationId xmlns:a16="http://schemas.microsoft.com/office/drawing/2014/main" id="{F1A9C521-CBAF-4BA6-0B53-99A316F1D325}"/>
            </a:ext>
          </a:extLst>
        </xdr:cNvPr>
        <xdr:cNvPicPr>
          <a:picLocks noChangeAspect="1"/>
        </xdr:cNvPicPr>
      </xdr:nvPicPr>
      <xdr:blipFill>
        <a:blip xmlns:r="http://schemas.openxmlformats.org/officeDocument/2006/relationships" r:embed="rId1"/>
        <a:stretch>
          <a:fillRect/>
        </a:stretch>
      </xdr:blipFill>
      <xdr:spPr>
        <a:xfrm>
          <a:off x="0" y="190500"/>
          <a:ext cx="5713498" cy="3307402"/>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39</xdr:row>
      <xdr:rowOff>161924</xdr:rowOff>
    </xdr:from>
    <xdr:to>
      <xdr:col>8</xdr:col>
      <xdr:colOff>209549</xdr:colOff>
      <xdr:row>86</xdr:row>
      <xdr:rowOff>17712</xdr:rowOff>
    </xdr:to>
    <xdr:pic>
      <xdr:nvPicPr>
        <xdr:cNvPr id="13" name="Picture 12">
          <a:extLst>
            <a:ext uri="{FF2B5EF4-FFF2-40B4-BE49-F238E27FC236}">
              <a16:creationId xmlns:a16="http://schemas.microsoft.com/office/drawing/2014/main" id="{D1D7DB9D-B05C-BEE1-69C4-7D97677B9430}"/>
            </a:ext>
          </a:extLst>
        </xdr:cNvPr>
        <xdr:cNvPicPr>
          <a:picLocks noChangeAspect="1"/>
        </xdr:cNvPicPr>
      </xdr:nvPicPr>
      <xdr:blipFill>
        <a:blip xmlns:r="http://schemas.openxmlformats.org/officeDocument/2006/relationships" r:embed="rId1"/>
        <a:stretch>
          <a:fillRect/>
        </a:stretch>
      </xdr:blipFill>
      <xdr:spPr>
        <a:xfrm>
          <a:off x="0" y="6686549"/>
          <a:ext cx="9267824" cy="7466263"/>
        </a:xfrm>
        <a:prstGeom prst="rect">
          <a:avLst/>
        </a:prstGeom>
      </xdr:spPr>
    </xdr:pic>
    <xdr:clientData/>
  </xdr:twoCellAnchor>
  <xdr:twoCellAnchor editAs="oneCell">
    <xdr:from>
      <xdr:col>7</xdr:col>
      <xdr:colOff>0</xdr:colOff>
      <xdr:row>1</xdr:row>
      <xdr:rowOff>0</xdr:rowOff>
    </xdr:from>
    <xdr:to>
      <xdr:col>14</xdr:col>
      <xdr:colOff>8023</xdr:colOff>
      <xdr:row>21</xdr:row>
      <xdr:rowOff>121152</xdr:rowOff>
    </xdr:to>
    <xdr:pic>
      <xdr:nvPicPr>
        <xdr:cNvPr id="5" name="Picture 4">
          <a:extLst>
            <a:ext uri="{FF2B5EF4-FFF2-40B4-BE49-F238E27FC236}">
              <a16:creationId xmlns:a16="http://schemas.microsoft.com/office/drawing/2014/main" id="{C73238B6-2F6E-1638-CC6D-A1AC2EBF9870}"/>
            </a:ext>
          </a:extLst>
        </xdr:cNvPr>
        <xdr:cNvPicPr>
          <a:picLocks noChangeAspect="1"/>
        </xdr:cNvPicPr>
      </xdr:nvPicPr>
      <xdr:blipFill>
        <a:blip xmlns:r="http://schemas.openxmlformats.org/officeDocument/2006/relationships" r:embed="rId2"/>
        <a:stretch>
          <a:fillRect/>
        </a:stretch>
      </xdr:blipFill>
      <xdr:spPr>
        <a:xfrm>
          <a:off x="6010275" y="190500"/>
          <a:ext cx="5713498" cy="3359652"/>
        </a:xfrm>
        <a:prstGeom prst="rect">
          <a:avLst/>
        </a:prstGeom>
      </xdr:spPr>
    </xdr:pic>
    <xdr:clientData/>
  </xdr:twoCellAnchor>
  <xdr:twoCellAnchor editAs="oneCell">
    <xdr:from>
      <xdr:col>0</xdr:col>
      <xdr:colOff>0</xdr:colOff>
      <xdr:row>1</xdr:row>
      <xdr:rowOff>0</xdr:rowOff>
    </xdr:from>
    <xdr:to>
      <xdr:col>5</xdr:col>
      <xdr:colOff>989098</xdr:colOff>
      <xdr:row>21</xdr:row>
      <xdr:rowOff>110702</xdr:rowOff>
    </xdr:to>
    <xdr:pic>
      <xdr:nvPicPr>
        <xdr:cNvPr id="4" name="Picture 3">
          <a:extLst>
            <a:ext uri="{FF2B5EF4-FFF2-40B4-BE49-F238E27FC236}">
              <a16:creationId xmlns:a16="http://schemas.microsoft.com/office/drawing/2014/main" id="{6933B114-9110-8DA2-5DE9-23814525BF68}"/>
            </a:ext>
          </a:extLst>
        </xdr:cNvPr>
        <xdr:cNvPicPr>
          <a:picLocks noChangeAspect="1"/>
        </xdr:cNvPicPr>
      </xdr:nvPicPr>
      <xdr:blipFill>
        <a:blip xmlns:r="http://schemas.openxmlformats.org/officeDocument/2006/relationships" r:embed="rId3"/>
        <a:stretch>
          <a:fillRect/>
        </a:stretch>
      </xdr:blipFill>
      <xdr:spPr>
        <a:xfrm>
          <a:off x="0" y="190500"/>
          <a:ext cx="5713498" cy="3349202"/>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107156</xdr:colOff>
      <xdr:row>1</xdr:row>
      <xdr:rowOff>43812</xdr:rowOff>
    </xdr:from>
    <xdr:to>
      <xdr:col>5</xdr:col>
      <xdr:colOff>26193</xdr:colOff>
      <xdr:row>18</xdr:row>
      <xdr:rowOff>5712</xdr:rowOff>
    </xdr:to>
    <xdr:graphicFrame macro="">
      <xdr:nvGraphicFramePr>
        <xdr:cNvPr id="2" name="Chart 1">
          <a:extLst>
            <a:ext uri="{FF2B5EF4-FFF2-40B4-BE49-F238E27FC236}">
              <a16:creationId xmlns:a16="http://schemas.microsoft.com/office/drawing/2014/main" i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c:userShapes xmlns:c="http://schemas.openxmlformats.org/drawingml/2006/chart">
  <cdr:relSizeAnchor xmlns:cdr="http://schemas.openxmlformats.org/drawingml/2006/chartDrawing">
    <cdr:from>
      <cdr:x>0.09528</cdr:x>
      <cdr:y>0.32325</cdr:y>
    </cdr:from>
    <cdr:to>
      <cdr:x>0.22363</cdr:x>
      <cdr:y>0.40408</cdr:y>
    </cdr:to>
    <cdr:sp macro="" textlink="">
      <cdr:nvSpPr>
        <cdr:cNvPr id="12" name="Rectangle 11"/>
        <cdr:cNvSpPr/>
      </cdr:nvSpPr>
      <cdr:spPr>
        <a:xfrm xmlns:a="http://schemas.openxmlformats.org/drawingml/2006/main">
          <a:off x="559594" y="1027749"/>
          <a:ext cx="753811" cy="257002"/>
        </a:xfrm>
        <a:prstGeom xmlns:a="http://schemas.openxmlformats.org/drawingml/2006/main" prst="rect">
          <a:avLst/>
        </a:prstGeom>
        <a:solidFill xmlns:a="http://schemas.openxmlformats.org/drawingml/2006/main">
          <a:schemeClr val="accent6">
            <a:lumMod val="20000"/>
            <a:lumOff val="80000"/>
          </a:schemeClr>
        </a:solidFill>
        <a:ln xmlns:a="http://schemas.openxmlformats.org/drawingml/2006/main" w="12700">
          <a:solidFill>
            <a:schemeClr val="accent6">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6">
                  <a:lumMod val="50000"/>
                </a:schemeClr>
              </a:solidFill>
            </a:rPr>
            <a:t>68 MW</a:t>
          </a:r>
          <a:r>
            <a:rPr lang="en-US" sz="1100" b="1" baseline="-25000">
              <a:solidFill>
                <a:schemeClr val="accent6">
                  <a:lumMod val="50000"/>
                </a:schemeClr>
              </a:solidFill>
            </a:rPr>
            <a:t>AC</a:t>
          </a:r>
        </a:p>
      </cdr:txBody>
    </cdr:sp>
  </cdr:relSizeAnchor>
  <cdr:relSizeAnchor xmlns:cdr="http://schemas.openxmlformats.org/drawingml/2006/chartDrawing">
    <cdr:from>
      <cdr:x>0.11819</cdr:x>
      <cdr:y>0.40408</cdr:y>
    </cdr:from>
    <cdr:to>
      <cdr:x>0.15946</cdr:x>
      <cdr:y>0.47366</cdr:y>
    </cdr:to>
    <cdr:cxnSp macro="">
      <cdr:nvCxnSpPr>
        <cdr:cNvPr id="13" name="Straight Arrow Connector 12">
          <a:extLst xmlns:a="http://schemas.openxmlformats.org/drawingml/2006/main">
            <a:ext uri="{FF2B5EF4-FFF2-40B4-BE49-F238E27FC236}">
              <a16:creationId xmlns:a16="http://schemas.microsoft.com/office/drawing/2014/main" id="{228BED9A-98BE-47EE-AEFB-034862151A40}"/>
            </a:ext>
          </a:extLst>
        </cdr:cNvPr>
        <cdr:cNvCxnSpPr>
          <a:stCxn xmlns:a="http://schemas.openxmlformats.org/drawingml/2006/main" id="12" idx="2"/>
        </cdr:cNvCxnSpPr>
      </cdr:nvCxnSpPr>
      <cdr:spPr>
        <a:xfrm xmlns:a="http://schemas.openxmlformats.org/drawingml/2006/main" flipH="1">
          <a:off x="702469" y="1293218"/>
          <a:ext cx="245268" cy="222689"/>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0.0753</cdr:x>
      <cdr:y>0.13814</cdr:y>
    </cdr:from>
    <cdr:to>
      <cdr:x>0.44448</cdr:x>
      <cdr:y>0.22094</cdr:y>
    </cdr:to>
    <cdr:sp macro="" textlink="">
      <cdr:nvSpPr>
        <cdr:cNvPr id="9" name="Rectangle 1"/>
        <cdr:cNvSpPr/>
      </cdr:nvSpPr>
      <cdr:spPr>
        <a:xfrm xmlns:a="http://schemas.openxmlformats.org/drawingml/2006/main">
          <a:off x="447581" y="442105"/>
          <a:ext cx="2194258" cy="264993"/>
        </a:xfrm>
        <a:prstGeom xmlns:a="http://schemas.openxmlformats.org/drawingml/2006/main" prst="rect">
          <a:avLst/>
        </a:prstGeom>
        <a:solidFill xmlns:a="http://schemas.openxmlformats.org/drawingml/2006/main">
          <a:schemeClr val="accent6">
            <a:lumMod val="20000"/>
            <a:lumOff val="80000"/>
          </a:schemeClr>
        </a:solidFill>
        <a:ln xmlns:a="http://schemas.openxmlformats.org/drawingml/2006/main" w="12700">
          <a:solidFill>
            <a:schemeClr val="accent6">
              <a:lumMod val="75000"/>
            </a:schemeClr>
          </a:solidFill>
          <a:tailEnd type="stealth"/>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vertOverflow="clip" anchor="ctr"/>
        <a:lstStyle xmlns:a="http://schemas.openxmlformats.org/drawingml/2006/main"/>
        <a:p xmlns:a="http://schemas.openxmlformats.org/drawingml/2006/main">
          <a:pPr algn="ctr"/>
          <a:r>
            <a:rPr lang="en-US" sz="1100" b="1">
              <a:solidFill>
                <a:schemeClr val="accent6">
                  <a:lumMod val="50000"/>
                </a:schemeClr>
              </a:solidFill>
            </a:rPr>
            <a:t>250 MW</a:t>
          </a:r>
          <a:r>
            <a:rPr lang="en-US" sz="1100" b="1" baseline="-25000">
              <a:solidFill>
                <a:schemeClr val="accent6">
                  <a:lumMod val="50000"/>
                </a:schemeClr>
              </a:solidFill>
            </a:rPr>
            <a:t>AC</a:t>
          </a:r>
          <a:r>
            <a:rPr lang="en-US" sz="1100" b="1" baseline="0">
              <a:solidFill>
                <a:schemeClr val="accent6">
                  <a:lumMod val="50000"/>
                </a:schemeClr>
              </a:solidFill>
            </a:rPr>
            <a:t> </a:t>
          </a:r>
          <a:r>
            <a:rPr lang="en-US" sz="1100" b="1">
              <a:solidFill>
                <a:schemeClr val="accent6">
                  <a:lumMod val="50000"/>
                </a:schemeClr>
              </a:solidFill>
            </a:rPr>
            <a:t>with</a:t>
          </a:r>
          <a:r>
            <a:rPr lang="en-US" sz="1100" b="1" baseline="0">
              <a:solidFill>
                <a:schemeClr val="accent6">
                  <a:lumMod val="50000"/>
                </a:schemeClr>
              </a:solidFill>
            </a:rPr>
            <a:t> </a:t>
          </a:r>
          <a:r>
            <a:rPr lang="en-US" sz="1100" b="1">
              <a:solidFill>
                <a:schemeClr val="accent6">
                  <a:lumMod val="50000"/>
                </a:schemeClr>
              </a:solidFill>
            </a:rPr>
            <a:t>6 hours of</a:t>
          </a:r>
          <a:r>
            <a:rPr lang="en-US" sz="1100" b="1" baseline="0">
              <a:solidFill>
                <a:schemeClr val="accent6">
                  <a:lumMod val="50000"/>
                </a:schemeClr>
              </a:solidFill>
            </a:rPr>
            <a:t> </a:t>
          </a:r>
          <a:r>
            <a:rPr lang="en-US" sz="1100" b="1">
              <a:solidFill>
                <a:schemeClr val="accent6">
                  <a:lumMod val="50000"/>
                </a:schemeClr>
              </a:solidFill>
            </a:rPr>
            <a:t>storage</a:t>
          </a:r>
        </a:p>
      </cdr:txBody>
    </cdr:sp>
  </cdr:relSizeAnchor>
  <cdr:relSizeAnchor xmlns:cdr="http://schemas.openxmlformats.org/drawingml/2006/chartDrawing">
    <cdr:from>
      <cdr:x>0.38636</cdr:x>
      <cdr:y>0.22234</cdr:y>
    </cdr:from>
    <cdr:to>
      <cdr:x>0.39263</cdr:x>
      <cdr:y>0.26161</cdr:y>
    </cdr:to>
    <cdr:cxnSp macro="">
      <cdr:nvCxnSpPr>
        <cdr:cNvPr id="14" name="Straight Arrow Connector 3">
          <a:extLst xmlns:a="http://schemas.openxmlformats.org/drawingml/2006/main">
            <a:ext uri="{FF2B5EF4-FFF2-40B4-BE49-F238E27FC236}">
              <a16:creationId xmlns:a16="http://schemas.microsoft.com/office/drawing/2014/main" id="{C5BA84EB-DDCC-439B-BBF8-E4D43FF34E38}"/>
            </a:ext>
          </a:extLst>
        </cdr:cNvPr>
        <cdr:cNvCxnSpPr/>
      </cdr:nvCxnSpPr>
      <cdr:spPr>
        <a:xfrm xmlns:a="http://schemas.openxmlformats.org/drawingml/2006/main">
          <a:off x="2296369" y="711577"/>
          <a:ext cx="37256" cy="125673"/>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0.25782</cdr:x>
      <cdr:y>0.28729</cdr:y>
    </cdr:from>
    <cdr:to>
      <cdr:x>0.40364</cdr:x>
      <cdr:y>0.35318</cdr:y>
    </cdr:to>
    <cdr:sp macro="" textlink="">
      <cdr:nvSpPr>
        <cdr:cNvPr id="19" name="Rectangle 25"/>
        <cdr:cNvSpPr/>
      </cdr:nvSpPr>
      <cdr:spPr>
        <a:xfrm xmlns:a="http://schemas.openxmlformats.org/drawingml/2006/main">
          <a:off x="1532390" y="919443"/>
          <a:ext cx="866696" cy="210875"/>
        </a:xfrm>
        <a:prstGeom xmlns:a="http://schemas.openxmlformats.org/drawingml/2006/main" prst="rect">
          <a:avLst/>
        </a:prstGeom>
        <a:solidFill xmlns:a="http://schemas.openxmlformats.org/drawingml/2006/main">
          <a:schemeClr val="accent6">
            <a:lumMod val="20000"/>
            <a:lumOff val="80000"/>
          </a:schemeClr>
        </a:solidFill>
        <a:ln xmlns:a="http://schemas.openxmlformats.org/drawingml/2006/main" w="12700">
          <a:solidFill>
            <a:schemeClr val="accent6">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6">
                  <a:lumMod val="50000"/>
                </a:schemeClr>
              </a:solidFill>
            </a:rPr>
            <a:t>75 MW</a:t>
          </a:r>
          <a:r>
            <a:rPr lang="en-US" sz="1100" b="1" baseline="-25000">
              <a:solidFill>
                <a:schemeClr val="accent6">
                  <a:lumMod val="50000"/>
                </a:schemeClr>
              </a:solidFill>
            </a:rPr>
            <a:t>AC</a:t>
          </a:r>
        </a:p>
      </cdr:txBody>
    </cdr:sp>
  </cdr:relSizeAnchor>
  <cdr:relSizeAnchor xmlns:cdr="http://schemas.openxmlformats.org/drawingml/2006/chartDrawing">
    <cdr:from>
      <cdr:x>0.27644</cdr:x>
      <cdr:y>0.35318</cdr:y>
    </cdr:from>
    <cdr:to>
      <cdr:x>0.33073</cdr:x>
      <cdr:y>0.3881</cdr:y>
    </cdr:to>
    <cdr:cxnSp macro="">
      <cdr:nvCxnSpPr>
        <cdr:cNvPr id="20" name="Straight Arrow Connector 26">
          <a:extLst xmlns:a="http://schemas.openxmlformats.org/drawingml/2006/main">
            <a:ext uri="{FF2B5EF4-FFF2-40B4-BE49-F238E27FC236}">
              <a16:creationId xmlns:a16="http://schemas.microsoft.com/office/drawing/2014/main" id="{B8552E91-2E30-48C0-A604-1F7D74A4F7C6}"/>
            </a:ext>
          </a:extLst>
        </cdr:cNvPr>
        <cdr:cNvCxnSpPr>
          <a:stCxn xmlns:a="http://schemas.openxmlformats.org/drawingml/2006/main" id="19" idx="2"/>
        </cdr:cNvCxnSpPr>
      </cdr:nvCxnSpPr>
      <cdr:spPr>
        <a:xfrm xmlns:a="http://schemas.openxmlformats.org/drawingml/2006/main" flipH="1">
          <a:off x="1643063" y="1130317"/>
          <a:ext cx="322664" cy="111746"/>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0.69079</cdr:x>
      <cdr:y>0.30991</cdr:y>
    </cdr:from>
    <cdr:to>
      <cdr:x>0.88412</cdr:x>
      <cdr:y>0.40184</cdr:y>
    </cdr:to>
    <cdr:sp macro="" textlink="">
      <cdr:nvSpPr>
        <cdr:cNvPr id="22" name="Rectangle 35"/>
        <cdr:cNvSpPr/>
      </cdr:nvSpPr>
      <cdr:spPr>
        <a:xfrm xmlns:a="http://schemas.openxmlformats.org/drawingml/2006/main">
          <a:off x="4105767" y="991838"/>
          <a:ext cx="1149076" cy="294213"/>
        </a:xfrm>
        <a:prstGeom xmlns:a="http://schemas.openxmlformats.org/drawingml/2006/main" prst="rect">
          <a:avLst/>
        </a:prstGeom>
        <a:solidFill xmlns:a="http://schemas.openxmlformats.org/drawingml/2006/main">
          <a:schemeClr val="accent6">
            <a:lumMod val="20000"/>
            <a:lumOff val="80000"/>
          </a:schemeClr>
        </a:solidFill>
        <a:ln xmlns:a="http://schemas.openxmlformats.org/drawingml/2006/main" w="12700">
          <a:solidFill>
            <a:schemeClr val="accent6">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6">
                  <a:lumMod val="50000"/>
                </a:schemeClr>
              </a:solidFill>
            </a:rPr>
            <a:t>250 MW</a:t>
          </a:r>
          <a:r>
            <a:rPr lang="en-US" sz="1100" b="1" baseline="-25000">
              <a:solidFill>
                <a:schemeClr val="accent6">
                  <a:lumMod val="50000"/>
                </a:schemeClr>
              </a:solidFill>
            </a:rPr>
            <a:t>AC</a:t>
          </a:r>
          <a:r>
            <a:rPr lang="en-US" sz="1100" b="1">
              <a:solidFill>
                <a:schemeClr val="accent6">
                  <a:lumMod val="50000"/>
                </a:schemeClr>
              </a:solidFill>
            </a:rPr>
            <a:t> each</a:t>
          </a:r>
        </a:p>
      </cdr:txBody>
    </cdr:sp>
  </cdr:relSizeAnchor>
  <cdr:relSizeAnchor xmlns:cdr="http://schemas.openxmlformats.org/drawingml/2006/chartDrawing">
    <cdr:from>
      <cdr:x>0.48478</cdr:x>
      <cdr:y>0.35588</cdr:y>
    </cdr:from>
    <cdr:to>
      <cdr:x>0.69079</cdr:x>
      <cdr:y>0.4253</cdr:y>
    </cdr:to>
    <cdr:cxnSp macro="">
      <cdr:nvCxnSpPr>
        <cdr:cNvPr id="23" name="Straight Arrow Connector 36">
          <a:extLst xmlns:a="http://schemas.openxmlformats.org/drawingml/2006/main">
            <a:ext uri="{FF2B5EF4-FFF2-40B4-BE49-F238E27FC236}">
              <a16:creationId xmlns:a16="http://schemas.microsoft.com/office/drawing/2014/main" id="{C268E683-9FF6-4475-9832-6BA20D0619B8}"/>
            </a:ext>
          </a:extLst>
        </cdr:cNvPr>
        <cdr:cNvCxnSpPr>
          <a:stCxn xmlns:a="http://schemas.openxmlformats.org/drawingml/2006/main" id="22" idx="1"/>
        </cdr:cNvCxnSpPr>
      </cdr:nvCxnSpPr>
      <cdr:spPr>
        <a:xfrm xmlns:a="http://schemas.openxmlformats.org/drawingml/2006/main" flipH="1">
          <a:off x="2881313" y="1138943"/>
          <a:ext cx="1224466" cy="222182"/>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0.48678</cdr:x>
      <cdr:y>0.35588</cdr:y>
    </cdr:from>
    <cdr:to>
      <cdr:x>0.69079</cdr:x>
      <cdr:y>0.36577</cdr:y>
    </cdr:to>
    <cdr:cxnSp macro="">
      <cdr:nvCxnSpPr>
        <cdr:cNvPr id="24" name="Straight Arrow Connector 38">
          <a:extLst xmlns:a="http://schemas.openxmlformats.org/drawingml/2006/main">
            <a:ext uri="{FF2B5EF4-FFF2-40B4-BE49-F238E27FC236}">
              <a16:creationId xmlns:a16="http://schemas.microsoft.com/office/drawing/2014/main" id="{8622CFB7-C9A5-4F21-A86F-67A58C01AA8E}"/>
            </a:ext>
          </a:extLst>
        </cdr:cNvPr>
        <cdr:cNvCxnSpPr>
          <a:stCxn xmlns:a="http://schemas.openxmlformats.org/drawingml/2006/main" id="22" idx="1"/>
        </cdr:cNvCxnSpPr>
      </cdr:nvCxnSpPr>
      <cdr:spPr>
        <a:xfrm xmlns:a="http://schemas.openxmlformats.org/drawingml/2006/main" flipH="1">
          <a:off x="2893219" y="1138943"/>
          <a:ext cx="1212560" cy="31682"/>
        </a:xfrm>
        <a:prstGeom xmlns:a="http://schemas.openxmlformats.org/drawingml/2006/main" prst="straightConnector1">
          <a:avLst/>
        </a:prstGeom>
        <a:ln xmlns:a="http://schemas.openxmlformats.org/drawingml/2006/main" w="12700">
          <a:solidFill>
            <a:schemeClr val="accent6">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0.66269</cdr:x>
      <cdr:y>0.44182</cdr:y>
    </cdr:from>
    <cdr:to>
      <cdr:x>0.78878</cdr:x>
      <cdr:y>0.51943</cdr:y>
    </cdr:to>
    <cdr:sp macro="" textlink="">
      <cdr:nvSpPr>
        <cdr:cNvPr id="29" name="Rectangle 43"/>
        <cdr:cNvSpPr/>
      </cdr:nvSpPr>
      <cdr:spPr>
        <a:xfrm xmlns:a="http://schemas.openxmlformats.org/drawingml/2006/main">
          <a:off x="3938771" y="1414001"/>
          <a:ext cx="749429" cy="248383"/>
        </a:xfrm>
        <a:prstGeom xmlns:a="http://schemas.openxmlformats.org/drawingml/2006/main" prst="rect">
          <a:avLst/>
        </a:prstGeom>
        <a:solidFill xmlns:a="http://schemas.openxmlformats.org/drawingml/2006/main">
          <a:schemeClr val="accent3">
            <a:lumMod val="20000"/>
            <a:lumOff val="80000"/>
          </a:schemeClr>
        </a:solidFill>
        <a:ln xmlns:a="http://schemas.openxmlformats.org/drawingml/2006/main" w="12700">
          <a:solidFill>
            <a:schemeClr val="accent3">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lIns="45720" rIns="45720"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3">
                  <a:lumMod val="50000"/>
                </a:schemeClr>
              </a:solidFill>
            </a:rPr>
            <a:t>377 MW</a:t>
          </a:r>
          <a:r>
            <a:rPr lang="en-US" sz="1100" b="1" baseline="-25000">
              <a:solidFill>
                <a:schemeClr val="accent3">
                  <a:lumMod val="50000"/>
                </a:schemeClr>
              </a:solidFill>
            </a:rPr>
            <a:t>AC</a:t>
          </a:r>
        </a:p>
      </cdr:txBody>
    </cdr:sp>
  </cdr:relSizeAnchor>
  <cdr:relSizeAnchor xmlns:cdr="http://schemas.openxmlformats.org/drawingml/2006/chartDrawing">
    <cdr:from>
      <cdr:x>0.49679</cdr:x>
      <cdr:y>0.39926</cdr:y>
    </cdr:from>
    <cdr:to>
      <cdr:x>0.66269</cdr:x>
      <cdr:y>0.48063</cdr:y>
    </cdr:to>
    <cdr:cxnSp macro="">
      <cdr:nvCxnSpPr>
        <cdr:cNvPr id="30" name="Straight Arrow Connector 44">
          <a:extLst xmlns:a="http://schemas.openxmlformats.org/drawingml/2006/main">
            <a:ext uri="{FF2B5EF4-FFF2-40B4-BE49-F238E27FC236}">
              <a16:creationId xmlns:a16="http://schemas.microsoft.com/office/drawing/2014/main" id="{C0ADB544-64E0-4750-B3D7-DBF12D9624F4}"/>
            </a:ext>
          </a:extLst>
        </cdr:cNvPr>
        <cdr:cNvCxnSpPr>
          <a:stCxn xmlns:a="http://schemas.openxmlformats.org/drawingml/2006/main" id="29" idx="1"/>
        </cdr:cNvCxnSpPr>
      </cdr:nvCxnSpPr>
      <cdr:spPr>
        <a:xfrm xmlns:a="http://schemas.openxmlformats.org/drawingml/2006/main" flipH="1" flipV="1">
          <a:off x="2952750" y="1277782"/>
          <a:ext cx="986014" cy="260411"/>
        </a:xfrm>
        <a:prstGeom xmlns:a="http://schemas.openxmlformats.org/drawingml/2006/main" prst="straightConnector1">
          <a:avLst/>
        </a:prstGeom>
        <a:ln xmlns:a="http://schemas.openxmlformats.org/drawingml/2006/main" w="12700">
          <a:solidFill>
            <a:schemeClr val="accent3">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0.56392</cdr:x>
      <cdr:y>0.02189</cdr:y>
    </cdr:from>
    <cdr:to>
      <cdr:x>0.95899</cdr:x>
      <cdr:y>0.1153</cdr:y>
    </cdr:to>
    <cdr:sp macro="" textlink="">
      <cdr:nvSpPr>
        <cdr:cNvPr id="40" name="Rectangle 39"/>
        <cdr:cNvSpPr/>
      </cdr:nvSpPr>
      <cdr:spPr>
        <a:xfrm xmlns:a="http://schemas.openxmlformats.org/drawingml/2006/main">
          <a:off x="3351737" y="70057"/>
          <a:ext cx="2348138" cy="298949"/>
        </a:xfrm>
        <a:prstGeom xmlns:a="http://schemas.openxmlformats.org/drawingml/2006/main" prst="rect">
          <a:avLst/>
        </a:prstGeom>
        <a:solidFill xmlns:a="http://schemas.openxmlformats.org/drawingml/2006/main">
          <a:schemeClr val="accent3">
            <a:lumMod val="20000"/>
            <a:lumOff val="80000"/>
          </a:schemeClr>
        </a:solidFill>
        <a:ln xmlns:a="http://schemas.openxmlformats.org/drawingml/2006/main" w="12700">
          <a:solidFill>
            <a:schemeClr val="accent3">
              <a:lumMod val="75000"/>
            </a:schemeClr>
          </a:solidFill>
        </a:ln>
      </cdr:spPr>
      <cdr:style>
        <a:lnRef xmlns:a="http://schemas.openxmlformats.org/drawingml/2006/main" idx="2">
          <a:schemeClr val="accent6">
            <a:shade val="50000"/>
          </a:schemeClr>
        </a:lnRef>
        <a:fillRef xmlns:a="http://schemas.openxmlformats.org/drawingml/2006/main" idx="1">
          <a:schemeClr val="accent6"/>
        </a:fillRef>
        <a:effectRef xmlns:a="http://schemas.openxmlformats.org/drawingml/2006/main" idx="0">
          <a:schemeClr val="accent6"/>
        </a:effectRef>
        <a:fontRef xmlns:a="http://schemas.openxmlformats.org/drawingml/2006/main" idx="minor">
          <a:schemeClr val="lt1"/>
        </a:fontRef>
      </cdr:style>
      <cdr:txBody>
        <a:bodyPr xmlns:a="http://schemas.openxmlformats.org/drawingml/2006/main" lIns="45720" rIns="45720" anchor="ctr"/>
        <a:lstStyle xmlns:a="http://schemas.openxmlformats.org/drawingml/2006/main">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xmlns:a="http://schemas.openxmlformats.org/drawingml/2006/main">
          <a:pPr algn="ctr"/>
          <a:r>
            <a:rPr lang="en-US" sz="1100" b="1">
              <a:solidFill>
                <a:schemeClr val="accent3">
                  <a:lumMod val="50000"/>
                </a:schemeClr>
              </a:solidFill>
            </a:rPr>
            <a:t>110 MW</a:t>
          </a:r>
          <a:r>
            <a:rPr lang="en-US" sz="1100" b="1" baseline="-25000">
              <a:solidFill>
                <a:schemeClr val="accent3">
                  <a:lumMod val="50000"/>
                </a:schemeClr>
              </a:solidFill>
            </a:rPr>
            <a:t>AC</a:t>
          </a:r>
          <a:r>
            <a:rPr lang="en-US" sz="1100" b="1" baseline="0">
              <a:solidFill>
                <a:schemeClr val="accent3">
                  <a:lumMod val="50000"/>
                </a:schemeClr>
              </a:solidFill>
            </a:rPr>
            <a:t> </a:t>
          </a:r>
          <a:r>
            <a:rPr lang="en-US" sz="1100" b="1">
              <a:solidFill>
                <a:schemeClr val="accent3">
                  <a:lumMod val="50000"/>
                </a:schemeClr>
              </a:solidFill>
              <a:effectLst/>
              <a:latin typeface="+mn-lt"/>
              <a:ea typeface="+mn-ea"/>
              <a:cs typeface="+mn-cs"/>
            </a:rPr>
            <a:t>with 10 hours of</a:t>
          </a:r>
          <a:r>
            <a:rPr lang="en-US" sz="1100" b="1" baseline="0">
              <a:solidFill>
                <a:schemeClr val="accent3">
                  <a:lumMod val="50000"/>
                </a:schemeClr>
              </a:solidFill>
              <a:effectLst/>
              <a:latin typeface="+mn-lt"/>
              <a:ea typeface="+mn-ea"/>
              <a:cs typeface="+mn-cs"/>
            </a:rPr>
            <a:t> s</a:t>
          </a:r>
          <a:r>
            <a:rPr lang="en-US" sz="1100" b="1">
              <a:solidFill>
                <a:schemeClr val="accent3">
                  <a:lumMod val="50000"/>
                </a:schemeClr>
              </a:solidFill>
              <a:effectLst/>
              <a:latin typeface="+mn-lt"/>
              <a:ea typeface="+mn-ea"/>
              <a:cs typeface="+mn-cs"/>
            </a:rPr>
            <a:t>torage</a:t>
          </a:r>
          <a:endParaRPr lang="en-US" sz="1100" b="1" baseline="-25000">
            <a:solidFill>
              <a:schemeClr val="accent3">
                <a:lumMod val="50000"/>
              </a:schemeClr>
            </a:solidFill>
          </a:endParaRPr>
        </a:p>
      </cdr:txBody>
    </cdr:sp>
  </cdr:relSizeAnchor>
  <cdr:relSizeAnchor xmlns:cdr="http://schemas.openxmlformats.org/drawingml/2006/chartDrawing">
    <cdr:from>
      <cdr:x>0.52684</cdr:x>
      <cdr:y>0.11555</cdr:y>
    </cdr:from>
    <cdr:to>
      <cdr:x>0.71341</cdr:x>
      <cdr:y>0.16488</cdr:y>
    </cdr:to>
    <cdr:cxnSp macro="">
      <cdr:nvCxnSpPr>
        <cdr:cNvPr id="41" name="Straight Arrow Connector 40">
          <a:extLst xmlns:a="http://schemas.openxmlformats.org/drawingml/2006/main">
            <a:ext uri="{FF2B5EF4-FFF2-40B4-BE49-F238E27FC236}">
              <a16:creationId xmlns:a16="http://schemas.microsoft.com/office/drawing/2014/main" id="{A9E5C261-2586-40AF-8B3B-DAD2E6327DA5}"/>
            </a:ext>
          </a:extLst>
        </cdr:cNvPr>
        <cdr:cNvCxnSpPr/>
      </cdr:nvCxnSpPr>
      <cdr:spPr>
        <a:xfrm xmlns:a="http://schemas.openxmlformats.org/drawingml/2006/main" flipH="1">
          <a:off x="3131344" y="369806"/>
          <a:ext cx="1108880" cy="157882"/>
        </a:xfrm>
        <a:prstGeom xmlns:a="http://schemas.openxmlformats.org/drawingml/2006/main" prst="straightConnector1">
          <a:avLst/>
        </a:prstGeom>
        <a:ln xmlns:a="http://schemas.openxmlformats.org/drawingml/2006/main" w="12700">
          <a:solidFill>
            <a:schemeClr val="accent3">
              <a:lumMod val="75000"/>
            </a:schemeClr>
          </a:solidFill>
          <a:tailEnd type="stealth"/>
        </a:ln>
        <a:effectLst xmlns:a="http://schemas.openxmlformats.org/drawingml/2006/main"/>
      </cdr:spPr>
      <cdr:style>
        <a:lnRef xmlns:a="http://schemas.openxmlformats.org/drawingml/2006/main" idx="2">
          <a:schemeClr val="accent6"/>
        </a:lnRef>
        <a:fillRef xmlns:a="http://schemas.openxmlformats.org/drawingml/2006/main" idx="0">
          <a:schemeClr val="accent6"/>
        </a:fillRef>
        <a:effectRef xmlns:a="http://schemas.openxmlformats.org/drawingml/2006/main" idx="1">
          <a:schemeClr val="accent6"/>
        </a:effectRef>
        <a:fontRef xmlns:a="http://schemas.openxmlformats.org/drawingml/2006/main" idx="minor">
          <a:schemeClr val="tx1"/>
        </a:fontRef>
      </cdr:style>
    </cdr:cxnSp>
  </cdr:relSizeAnchor>
  <cdr:relSizeAnchor xmlns:cdr="http://schemas.openxmlformats.org/drawingml/2006/chartDrawing">
    <cdr:from>
      <cdr:x>0</cdr:x>
      <cdr:y>0</cdr:y>
    </cdr:from>
    <cdr:to>
      <cdr:x>0.31277</cdr:x>
      <cdr:y>0.08663</cdr:y>
    </cdr:to>
    <cdr:sp macro="" textlink="">
      <cdr:nvSpPr>
        <cdr:cNvPr id="2" name="TextBox 1"/>
        <cdr:cNvSpPr txBox="1"/>
      </cdr:nvSpPr>
      <cdr:spPr>
        <a:xfrm xmlns:a="http://schemas.openxmlformats.org/drawingml/2006/main">
          <a:off x="0" y="0"/>
          <a:ext cx="1912620" cy="266700"/>
        </a:xfrm>
        <a:prstGeom xmlns:a="http://schemas.openxmlformats.org/drawingml/2006/main" prst="rect">
          <a:avLst/>
        </a:prstGeom>
      </cdr:spPr>
      <cdr:txBody>
        <a:bodyPr xmlns:a="http://schemas.openxmlformats.org/drawingml/2006/main" vertOverflow="clip" wrap="square" lIns="18288" tIns="18288" rIns="18288" bIns="18288" rtlCol="0" anchor="t"/>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Installed Costs (2024 $/W</a:t>
          </a:r>
          <a:r>
            <a:rPr lang="en-US" sz="1000" b="1" baseline="-25000">
              <a:latin typeface="Arial" panose="020B0604020202020204" pitchFamily="34" charset="0"/>
              <a:cs typeface="Arial" panose="020B0604020202020204" pitchFamily="34" charset="0"/>
            </a:rPr>
            <a:t>AC</a:t>
          </a:r>
          <a:r>
            <a:rPr lang="en-US" sz="1000" b="1">
              <a:latin typeface="Arial" panose="020B0604020202020204" pitchFamily="34" charset="0"/>
              <a:cs typeface="Arial" panose="020B0604020202020204" pitchFamily="34" charset="0"/>
            </a:rPr>
            <a:t>)</a:t>
          </a:r>
        </a:p>
      </cdr:txBody>
    </cdr:sp>
  </cdr:relSizeAnchor>
</c:userShapes>
</file>

<file path=xl/drawings/drawing28.xml><?xml version="1.0" encoding="utf-8"?>
<xdr:wsDr xmlns:xdr="http://schemas.openxmlformats.org/drawingml/2006/spreadsheetDrawing" xmlns:a="http://schemas.openxmlformats.org/drawingml/2006/main">
  <xdr:twoCellAnchor>
    <xdr:from>
      <xdr:col>0</xdr:col>
      <xdr:colOff>0</xdr:colOff>
      <xdr:row>1</xdr:row>
      <xdr:rowOff>0</xdr:rowOff>
    </xdr:from>
    <xdr:to>
      <xdr:col>6</xdr:col>
      <xdr:colOff>590550</xdr:colOff>
      <xdr:row>19</xdr:row>
      <xdr:rowOff>76200</xdr:rowOff>
    </xdr:to>
    <xdr:graphicFrame macro="">
      <xdr:nvGraphicFramePr>
        <xdr:cNvPr id="2" name="Chart 1">
          <a:extLst>
            <a:ext uri="{FF2B5EF4-FFF2-40B4-BE49-F238E27FC236}">
              <a16:creationId xmlns:a16="http://schemas.microsoft.com/office/drawing/2014/main" id="{47F5E1BD-1B0E-4B0E-987B-67FA9922EA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9.xml><?xml version="1.0" encoding="utf-8"?>
<c:userShapes xmlns:c="http://schemas.openxmlformats.org/drawingml/2006/chart">
  <cdr:relSizeAnchor xmlns:cdr="http://schemas.openxmlformats.org/drawingml/2006/chartDrawing">
    <cdr:from>
      <cdr:x>0.08402</cdr:x>
      <cdr:y>0.72024</cdr:y>
    </cdr:from>
    <cdr:to>
      <cdr:x>0.32051</cdr:x>
      <cdr:y>0.8244</cdr:y>
    </cdr:to>
    <cdr:sp macro="" textlink="">
      <cdr:nvSpPr>
        <cdr:cNvPr id="2" name="TextBox 6"/>
        <cdr:cNvSpPr txBox="1"/>
      </cdr:nvSpPr>
      <cdr:spPr>
        <a:xfrm xmlns:a="http://schemas.openxmlformats.org/drawingml/2006/main">
          <a:off x="499389" y="2305048"/>
          <a:ext cx="1405602" cy="333354"/>
        </a:xfrm>
        <a:prstGeom xmlns:a="http://schemas.openxmlformats.org/drawingml/2006/main" prst="rect">
          <a:avLst/>
        </a:prstGeom>
        <a:solidFill xmlns:a="http://schemas.openxmlformats.org/drawingml/2006/main">
          <a:sysClr val="window" lastClr="FFFFFF"/>
        </a:solidFill>
        <a:ln xmlns:a="http://schemas.openxmlformats.org/drawingml/2006/main">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tx1"/>
        </a:fontRef>
      </cdr:style>
      <cdr:txBody>
        <a:bodyPr xmlns:a="http://schemas.openxmlformats.org/drawingml/2006/main" wrap="square" rtlCol="0" anchor="ctr">
          <a:noAutofit/>
        </a:bodyPr>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r>
            <a:rPr lang="en-US" sz="1100">
              <a:solidFill>
                <a:schemeClr val="tx1">
                  <a:lumMod val="50000"/>
                  <a:lumOff val="50000"/>
                </a:schemeClr>
              </a:solidFill>
            </a:rPr>
            <a:t>Whiskers represent 20th</a:t>
          </a:r>
          <a:r>
            <a:rPr lang="en-US" sz="1100" baseline="0">
              <a:solidFill>
                <a:schemeClr val="tx1">
                  <a:lumMod val="50000"/>
                  <a:lumOff val="50000"/>
                </a:schemeClr>
              </a:solidFill>
            </a:rPr>
            <a:t>/80th percentile of reporting projects</a:t>
          </a:r>
          <a:endParaRPr lang="en-US" sz="1100">
            <a:solidFill>
              <a:schemeClr val="tx1">
                <a:lumMod val="50000"/>
                <a:lumOff val="50000"/>
              </a:schemeClr>
            </a:solidFill>
          </a:endParaRPr>
        </a:p>
      </cdr:txBody>
    </cdr:sp>
  </cdr:relSizeAnchor>
  <cdr:relSizeAnchor xmlns:cdr="http://schemas.openxmlformats.org/drawingml/2006/chartDrawing">
    <cdr:from>
      <cdr:x>0</cdr:x>
      <cdr:y>0</cdr:y>
    </cdr:from>
    <cdr:to>
      <cdr:x>0.3708</cdr:x>
      <cdr:y>0.06432</cdr:y>
    </cdr:to>
    <cdr:sp macro="" textlink="">
      <cdr:nvSpPr>
        <cdr:cNvPr id="3" name="TextBox 2"/>
        <cdr:cNvSpPr txBox="1"/>
      </cdr:nvSpPr>
      <cdr:spPr>
        <a:xfrm xmlns:a="http://schemas.openxmlformats.org/drawingml/2006/main">
          <a:off x="0" y="0"/>
          <a:ext cx="2273347" cy="200025"/>
        </a:xfrm>
        <a:prstGeom xmlns:a="http://schemas.openxmlformats.org/drawingml/2006/main" prst="rect">
          <a:avLst/>
        </a:prstGeom>
      </cdr:spPr>
      <cdr:txBody>
        <a:bodyPr xmlns:a="http://schemas.openxmlformats.org/drawingml/2006/main" vertOverflow="clip" wrap="square" lIns="18288" tIns="18288" rIns="18288" bIns="18288" rtlCol="0" anchor="t" anchorCtr="0"/>
        <a:lstStyle xmlns:a="http://schemas.openxmlformats.org/drawingml/2006/main"/>
        <a:p xmlns:a="http://schemas.openxmlformats.org/drawingml/2006/main">
          <a:pPr algn="l"/>
          <a:r>
            <a:rPr lang="en-US" sz="1100" b="1">
              <a:solidFill>
                <a:schemeClr val="accent1"/>
              </a:solidFill>
            </a:rPr>
            <a:t>O&amp;M</a:t>
          </a:r>
          <a:r>
            <a:rPr lang="en-US" sz="1100" b="1" baseline="0">
              <a:solidFill>
                <a:schemeClr val="accent1"/>
              </a:solidFill>
            </a:rPr>
            <a:t> costs (</a:t>
          </a:r>
          <a:r>
            <a:rPr lang="en-US" sz="1100" b="1">
              <a:solidFill>
                <a:schemeClr val="accent1"/>
              </a:solidFill>
            </a:rPr>
            <a:t>$2024/kW</a:t>
          </a:r>
          <a:r>
            <a:rPr lang="en-US" sz="1100" b="1" baseline="-25000">
              <a:solidFill>
                <a:schemeClr val="accent1"/>
              </a:solidFill>
            </a:rPr>
            <a:t>AC</a:t>
          </a:r>
          <a:r>
            <a:rPr lang="en-US" sz="1100" b="1">
              <a:solidFill>
                <a:schemeClr val="accent1"/>
              </a:solidFill>
            </a:rPr>
            <a:t>-yr)</a:t>
          </a:r>
        </a:p>
      </cdr:txBody>
    </cdr:sp>
  </cdr:relSizeAnchor>
  <cdr:relSizeAnchor xmlns:cdr="http://schemas.openxmlformats.org/drawingml/2006/chartDrawing">
    <cdr:from>
      <cdr:x>0.67128</cdr:x>
      <cdr:y>0</cdr:y>
    </cdr:from>
    <cdr:to>
      <cdr:x>1</cdr:x>
      <cdr:y>0.08929</cdr:y>
    </cdr:to>
    <cdr:sp macro="" textlink="">
      <cdr:nvSpPr>
        <cdr:cNvPr id="4" name="TextBox 3"/>
        <cdr:cNvSpPr txBox="1"/>
      </cdr:nvSpPr>
      <cdr:spPr>
        <a:xfrm xmlns:a="http://schemas.openxmlformats.org/drawingml/2006/main">
          <a:off x="4000500" y="0"/>
          <a:ext cx="1958975" cy="285750"/>
        </a:xfrm>
        <a:prstGeom xmlns:a="http://schemas.openxmlformats.org/drawingml/2006/main" prst="rect">
          <a:avLst/>
        </a:prstGeom>
      </cdr:spPr>
      <cdr:txBody>
        <a:bodyPr xmlns:a="http://schemas.openxmlformats.org/drawingml/2006/main" vertOverflow="clip" wrap="square" lIns="18288" tIns="18288" rIns="18288" bIns="18288" rtlCol="0" anchor="t" anchorCtr="0"/>
        <a:lstStyle xmlns:a="http://schemas.openxmlformats.org/drawingml/2006/main"/>
        <a:p xmlns:a="http://schemas.openxmlformats.org/drawingml/2006/main">
          <a:pPr algn="r"/>
          <a:r>
            <a:rPr lang="en-US" sz="1100" b="1">
              <a:solidFill>
                <a:schemeClr val="accent2"/>
              </a:solidFill>
            </a:rPr>
            <a:t>O&amp;M costs ($2024/MWh)</a:t>
          </a:r>
        </a:p>
      </cdr:txBody>
    </cdr:sp>
  </cdr:relSizeAnchor>
  <cdr:relSizeAnchor xmlns:cdr="http://schemas.openxmlformats.org/drawingml/2006/chartDrawing">
    <cdr:from>
      <cdr:x>0.18429</cdr:x>
      <cdr:y>0.5846</cdr:y>
    </cdr:from>
    <cdr:to>
      <cdr:x>0.20297</cdr:x>
      <cdr:y>0.67857</cdr:y>
    </cdr:to>
    <cdr:cxnSp macro="">
      <cdr:nvCxnSpPr>
        <cdr:cNvPr id="6" name="Straight Connector 5">
          <a:extLst xmlns:a="http://schemas.openxmlformats.org/drawingml/2006/main">
            <a:ext uri="{FF2B5EF4-FFF2-40B4-BE49-F238E27FC236}">
              <a16:creationId xmlns:a16="http://schemas.microsoft.com/office/drawing/2014/main" id="{E13205E8-B2DE-7793-580A-4F11EB7BAC58}"/>
            </a:ext>
          </a:extLst>
        </cdr:cNvPr>
        <cdr:cNvCxnSpPr/>
      </cdr:nvCxnSpPr>
      <cdr:spPr>
        <a:xfrm xmlns:a="http://schemas.openxmlformats.org/drawingml/2006/main" flipH="1">
          <a:off x="1091835" y="1916906"/>
          <a:ext cx="110696" cy="308112"/>
        </a:xfrm>
        <a:prstGeom xmlns:a="http://schemas.openxmlformats.org/drawingml/2006/main" prst="line">
          <a:avLst/>
        </a:prstGeom>
        <a:ln xmlns:a="http://schemas.openxmlformats.org/drawingml/2006/main">
          <a:solidFill>
            <a:schemeClr val="tx1">
              <a:lumMod val="50000"/>
              <a:lumOff val="50000"/>
            </a:schemeClr>
          </a:solidFill>
        </a:ln>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0.3788</cdr:x>
      <cdr:y>0.10119</cdr:y>
    </cdr:from>
    <cdr:to>
      <cdr:x>0.69872</cdr:x>
      <cdr:y>0.24702</cdr:y>
    </cdr:to>
    <cdr:sp macro="" textlink="">
      <cdr:nvSpPr>
        <cdr:cNvPr id="9" name="TextBox 8"/>
        <cdr:cNvSpPr txBox="1"/>
      </cdr:nvSpPr>
      <cdr:spPr>
        <a:xfrm xmlns:a="http://schemas.openxmlformats.org/drawingml/2006/main">
          <a:off x="2251436" y="323848"/>
          <a:ext cx="1901464" cy="46671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100">
              <a:solidFill>
                <a:schemeClr val="accent1"/>
              </a:solidFill>
            </a:rPr>
            <a:t>Median of reporting projects</a:t>
          </a:r>
          <a:r>
            <a:rPr lang="en-US" sz="1100" baseline="0">
              <a:solidFill>
                <a:schemeClr val="accent1"/>
              </a:solidFill>
            </a:rPr>
            <a:t> </a:t>
          </a:r>
        </a:p>
        <a:p xmlns:a="http://schemas.openxmlformats.org/drawingml/2006/main">
          <a:r>
            <a:rPr lang="en-US" sz="1100" baseline="0">
              <a:solidFill>
                <a:schemeClr val="accent1"/>
              </a:solidFill>
            </a:rPr>
            <a:t>denominated in capacity</a:t>
          </a:r>
          <a:endParaRPr lang="en-US" sz="1100">
            <a:solidFill>
              <a:schemeClr val="accent1"/>
            </a:solidFill>
          </a:endParaRPr>
        </a:p>
      </cdr:txBody>
    </cdr:sp>
  </cdr:relSizeAnchor>
  <cdr:relSizeAnchor xmlns:cdr="http://schemas.openxmlformats.org/drawingml/2006/chartDrawing">
    <cdr:from>
      <cdr:x>0.29542</cdr:x>
      <cdr:y>0.17066</cdr:y>
    </cdr:from>
    <cdr:to>
      <cdr:x>0.37781</cdr:x>
      <cdr:y>0.25418</cdr:y>
    </cdr:to>
    <cdr:cxnSp macro="">
      <cdr:nvCxnSpPr>
        <cdr:cNvPr id="11" name="Straight Connector 10">
          <a:extLst xmlns:a="http://schemas.openxmlformats.org/drawingml/2006/main">
            <a:ext uri="{FF2B5EF4-FFF2-40B4-BE49-F238E27FC236}">
              <a16:creationId xmlns:a16="http://schemas.microsoft.com/office/drawing/2014/main" id="{8AE0A3F0-278F-90CD-CE76-91F4F4C2D148}"/>
            </a:ext>
          </a:extLst>
        </cdr:cNvPr>
        <cdr:cNvCxnSpPr/>
      </cdr:nvCxnSpPr>
      <cdr:spPr>
        <a:xfrm xmlns:a="http://schemas.openxmlformats.org/drawingml/2006/main" flipH="1">
          <a:off x="1750219" y="559594"/>
          <a:ext cx="488156" cy="273843"/>
        </a:xfrm>
        <a:prstGeom xmlns:a="http://schemas.openxmlformats.org/drawingml/2006/main" prst="line">
          <a:avLst/>
        </a:prstGeom>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0.38054</cdr:x>
      <cdr:y>0.79997</cdr:y>
    </cdr:from>
    <cdr:to>
      <cdr:x>0.70661</cdr:x>
      <cdr:y>0.94698</cdr:y>
    </cdr:to>
    <cdr:sp macro="" textlink="">
      <cdr:nvSpPr>
        <cdr:cNvPr id="12" name="TextBox 11"/>
        <cdr:cNvSpPr txBox="1"/>
      </cdr:nvSpPr>
      <cdr:spPr>
        <a:xfrm xmlns:a="http://schemas.openxmlformats.org/drawingml/2006/main">
          <a:off x="2254549" y="2623090"/>
          <a:ext cx="1931818" cy="48204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algn="l"/>
          <a:r>
            <a:rPr lang="en-US" sz="1100">
              <a:solidFill>
                <a:schemeClr val="accent2"/>
              </a:solidFill>
            </a:rPr>
            <a:t>Median of reporting projects </a:t>
          </a:r>
        </a:p>
        <a:p xmlns:a="http://schemas.openxmlformats.org/drawingml/2006/main">
          <a:pPr algn="l"/>
          <a:r>
            <a:rPr lang="en-US" sz="1100">
              <a:solidFill>
                <a:schemeClr val="accent2"/>
              </a:solidFill>
            </a:rPr>
            <a:t>denominated in generation</a:t>
          </a:r>
        </a:p>
      </cdr:txBody>
    </cdr:sp>
  </cdr:relSizeAnchor>
  <cdr:relSizeAnchor xmlns:cdr="http://schemas.openxmlformats.org/drawingml/2006/chartDrawing">
    <cdr:from>
      <cdr:x>0.48834</cdr:x>
      <cdr:y>0.67901</cdr:y>
    </cdr:from>
    <cdr:to>
      <cdr:x>0.52452</cdr:x>
      <cdr:y>0.79521</cdr:y>
    </cdr:to>
    <cdr:cxnSp macro="">
      <cdr:nvCxnSpPr>
        <cdr:cNvPr id="15" name="Straight Connector 14">
          <a:extLst xmlns:a="http://schemas.openxmlformats.org/drawingml/2006/main">
            <a:ext uri="{FF2B5EF4-FFF2-40B4-BE49-F238E27FC236}">
              <a16:creationId xmlns:a16="http://schemas.microsoft.com/office/drawing/2014/main" id="{85774C15-3DC6-8ABD-3DC1-694C40537224}"/>
            </a:ext>
          </a:extLst>
        </cdr:cNvPr>
        <cdr:cNvCxnSpPr/>
      </cdr:nvCxnSpPr>
      <cdr:spPr>
        <a:xfrm xmlns:a="http://schemas.openxmlformats.org/drawingml/2006/main">
          <a:off x="2893219" y="2226469"/>
          <a:ext cx="214312" cy="381000"/>
        </a:xfrm>
        <a:prstGeom xmlns:a="http://schemas.openxmlformats.org/drawingml/2006/main" prst="line">
          <a:avLst/>
        </a:prstGeom>
      </cdr:spPr>
      <cdr:style>
        <a:lnRef xmlns:a="http://schemas.openxmlformats.org/drawingml/2006/main" idx="1">
          <a:schemeClr val="accent2"/>
        </a:lnRef>
        <a:fillRef xmlns:a="http://schemas.openxmlformats.org/drawingml/2006/main" idx="0">
          <a:schemeClr val="accent2"/>
        </a:fillRef>
        <a:effectRef xmlns:a="http://schemas.openxmlformats.org/drawingml/2006/main" idx="0">
          <a:schemeClr val="accent2"/>
        </a:effectRef>
        <a:fontRef xmlns:a="http://schemas.openxmlformats.org/drawingml/2006/main" idx="minor">
          <a:schemeClr val="tx1"/>
        </a:fontRef>
      </cdr:style>
    </cdr:cxnSp>
  </cdr:relSizeAnchor>
</c:userShapes>
</file>

<file path=xl/drawings/drawing30.xml><?xml version="1.0" encoding="utf-8"?>
<xdr:wsDr xmlns:xdr="http://schemas.openxmlformats.org/drawingml/2006/spreadsheetDrawing" xmlns:a="http://schemas.openxmlformats.org/drawingml/2006/main">
  <xdr:twoCellAnchor>
    <xdr:from>
      <xdr:col>0</xdr:col>
      <xdr:colOff>1</xdr:colOff>
      <xdr:row>1</xdr:row>
      <xdr:rowOff>0</xdr:rowOff>
    </xdr:from>
    <xdr:to>
      <xdr:col>9</xdr:col>
      <xdr:colOff>352426</xdr:colOff>
      <xdr:row>20</xdr:row>
      <xdr:rowOff>123825</xdr:rowOff>
    </xdr:to>
    <xdr:graphicFrame macro="">
      <xdr:nvGraphicFramePr>
        <xdr:cNvPr id="2" name="Chart 1">
          <a:extLst>
            <a:ext uri="{FF2B5EF4-FFF2-40B4-BE49-F238E27FC236}">
              <a16:creationId xmlns:a16="http://schemas.microsoft.com/office/drawing/2014/main" id="{52D720B9-EC9F-43F7-BF27-C38E5D9F830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13</xdr:col>
      <xdr:colOff>581024</xdr:colOff>
      <xdr:row>1</xdr:row>
      <xdr:rowOff>0</xdr:rowOff>
    </xdr:from>
    <xdr:to>
      <xdr:col>20</xdr:col>
      <xdr:colOff>400049</xdr:colOff>
      <xdr:row>20</xdr:row>
      <xdr:rowOff>123825</xdr:rowOff>
    </xdr:to>
    <xdr:graphicFrame macro="">
      <xdr:nvGraphicFramePr>
        <xdr:cNvPr id="3" name="Chart 2">
          <a:extLst>
            <a:ext uri="{FF2B5EF4-FFF2-40B4-BE49-F238E27FC236}">
              <a16:creationId xmlns:a16="http://schemas.microsoft.com/office/drawing/2014/main" id="{CF2E00FA-0F0C-4698-82ED-7D926B5801E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21</xdr:col>
      <xdr:colOff>0</xdr:colOff>
      <xdr:row>1</xdr:row>
      <xdr:rowOff>0</xdr:rowOff>
    </xdr:from>
    <xdr:to>
      <xdr:col>30</xdr:col>
      <xdr:colOff>238125</xdr:colOff>
      <xdr:row>20</xdr:row>
      <xdr:rowOff>123825</xdr:rowOff>
    </xdr:to>
    <xdr:graphicFrame macro="">
      <xdr:nvGraphicFramePr>
        <xdr:cNvPr id="4" name="Chart 3">
          <a:extLst>
            <a:ext uri="{FF2B5EF4-FFF2-40B4-BE49-F238E27FC236}">
              <a16:creationId xmlns:a16="http://schemas.microsoft.com/office/drawing/2014/main" id="{3839F049-EDD0-4E2F-9031-FCF77B352AD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31.xml><?xml version="1.0" encoding="utf-8"?>
<c:userShapes xmlns:c="http://schemas.openxmlformats.org/drawingml/2006/chart">
  <cdr:relSizeAnchor xmlns:cdr="http://schemas.openxmlformats.org/drawingml/2006/chartDrawing">
    <cdr:from>
      <cdr:x>0.78982</cdr:x>
      <cdr:y>0.03872</cdr:y>
    </cdr:from>
    <cdr:to>
      <cdr:x>0.98354</cdr:x>
      <cdr:y>0.16912</cdr:y>
    </cdr:to>
    <cdr:sp macro="" textlink="">
      <cdr:nvSpPr>
        <cdr:cNvPr id="2" name="TextBox 1">
          <a:extLst xmlns:a="http://schemas.openxmlformats.org/drawingml/2006/main">
            <a:ext uri="{FF2B5EF4-FFF2-40B4-BE49-F238E27FC236}">
              <a16:creationId xmlns:a16="http://schemas.microsoft.com/office/drawing/2014/main" id="{EE9AF476-F27C-05C2-1754-082297C36FBD}"/>
            </a:ext>
          </a:extLst>
        </cdr:cNvPr>
        <cdr:cNvSpPr txBox="1"/>
      </cdr:nvSpPr>
      <cdr:spPr>
        <a:xfrm xmlns:a="http://schemas.openxmlformats.org/drawingml/2006/main">
          <a:off x="5890574" y="127410"/>
          <a:ext cx="1444778" cy="429132"/>
        </a:xfrm>
        <a:prstGeom xmlns:a="http://schemas.openxmlformats.org/drawingml/2006/main" prst="rect">
          <a:avLst/>
        </a:prstGeom>
        <a:solidFill xmlns:a="http://schemas.openxmlformats.org/drawingml/2006/main">
          <a:schemeClr val="bg1"/>
        </a:solidFill>
      </cdr:spPr>
      <cdr:txBody>
        <a:bodyPr xmlns:a="http://schemas.openxmlformats.org/drawingml/2006/main" vertOverflow="clip" wrap="square" rtlCol="0"/>
        <a:lstStyle xmlns:a="http://schemas.openxmlformats.org/drawingml/2006/main"/>
        <a:p xmlns:a="http://schemas.openxmlformats.org/drawingml/2006/main">
          <a:pPr algn="ctr"/>
          <a:r>
            <a:rPr lang="en-US" sz="1000">
              <a:solidFill>
                <a:sysClr val="windowText" lastClr="000000"/>
              </a:solidFill>
              <a:latin typeface="Arial" panose="020B0604020202020204" pitchFamily="34" charset="0"/>
              <a:cs typeface="Arial" panose="020B0604020202020204" pitchFamily="34" charset="0"/>
            </a:rPr>
            <a:t>Commercial Operation</a:t>
          </a:r>
          <a:r>
            <a:rPr lang="en-US" sz="1000" baseline="0">
              <a:solidFill>
                <a:sysClr val="windowText" lastClr="000000"/>
              </a:solidFill>
              <a:latin typeface="Arial" panose="020B0604020202020204" pitchFamily="34" charset="0"/>
              <a:cs typeface="Arial" panose="020B0604020202020204" pitchFamily="34" charset="0"/>
            </a:rPr>
            <a:t> Date:</a:t>
          </a:r>
          <a:endParaRPr lang="en-US" sz="100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32.xml><?xml version="1.0" encoding="utf-8"?>
<c:userShapes xmlns:c="http://schemas.openxmlformats.org/drawingml/2006/chart">
  <cdr:relSizeAnchor xmlns:cdr="http://schemas.openxmlformats.org/drawingml/2006/chartDrawing">
    <cdr:from>
      <cdr:x>0.07392</cdr:x>
      <cdr:y>0</cdr:y>
    </cdr:from>
    <cdr:to>
      <cdr:x>0.78744</cdr:x>
      <cdr:y>0.12773</cdr:y>
    </cdr:to>
    <cdr:sp macro="" textlink="">
      <cdr:nvSpPr>
        <cdr:cNvPr id="2" name="TextBox 1"/>
        <cdr:cNvSpPr txBox="1"/>
      </cdr:nvSpPr>
      <cdr:spPr>
        <a:xfrm xmlns:a="http://schemas.openxmlformats.org/drawingml/2006/main">
          <a:off x="437239" y="0"/>
          <a:ext cx="4220486" cy="397229"/>
        </a:xfrm>
        <a:prstGeom xmlns:a="http://schemas.openxmlformats.org/drawingml/2006/main" prst="rect">
          <a:avLst/>
        </a:prstGeom>
      </cdr:spPr>
      <cdr:txBody>
        <a:bodyPr xmlns:a="http://schemas.openxmlformats.org/drawingml/2006/main" vertOverflow="clip" wrap="square" lIns="27432" tIns="27432" rIns="27432" bIns="27432" rtlCol="0" anchor="ctr"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O&amp;M Costs</a:t>
          </a:r>
          <a:r>
            <a:rPr lang="en-US" sz="1000" b="1" baseline="0">
              <a:latin typeface="Arial" panose="020B0604020202020204" pitchFamily="34" charset="0"/>
              <a:cs typeface="Arial" panose="020B0604020202020204" pitchFamily="34" charset="0"/>
            </a:rPr>
            <a:t> </a:t>
          </a:r>
          <a:r>
            <a:rPr lang="en-US" sz="1000" b="1">
              <a:latin typeface="Arial" panose="020B0604020202020204" pitchFamily="34" charset="0"/>
              <a:cs typeface="Arial" panose="020B0604020202020204" pitchFamily="34" charset="0"/>
            </a:rPr>
            <a:t>($2024/kW-AC)</a:t>
          </a:r>
        </a:p>
        <a:p xmlns:a="http://schemas.openxmlformats.org/drawingml/2006/main">
          <a:pPr algn="l"/>
          <a:r>
            <a:rPr lang="en-US" sz="1000" b="1">
              <a:latin typeface="Arial" panose="020B0604020202020204" pitchFamily="34" charset="0"/>
              <a:cs typeface="Arial" panose="020B0604020202020204" pitchFamily="34" charset="0"/>
            </a:rPr>
            <a:t>Indexed to Average of Plant's</a:t>
          </a:r>
          <a:r>
            <a:rPr lang="en-US" sz="1000" b="1" baseline="0">
              <a:latin typeface="Arial" panose="020B0604020202020204" pitchFamily="34" charset="0"/>
              <a:cs typeface="Arial" panose="020B0604020202020204" pitchFamily="34" charset="0"/>
            </a:rPr>
            <a:t> First Two Full Years of Operations</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0.40936</cdr:x>
      <cdr:y>0.10783</cdr:y>
    </cdr:from>
    <cdr:to>
      <cdr:x>0.84397</cdr:x>
      <cdr:y>0.19043</cdr:y>
    </cdr:to>
    <cdr:sp macro="" textlink="">
      <cdr:nvSpPr>
        <cdr:cNvPr id="13" name="TextBox 1"/>
        <cdr:cNvSpPr txBox="1"/>
      </cdr:nvSpPr>
      <cdr:spPr>
        <a:xfrm xmlns:a="http://schemas.openxmlformats.org/drawingml/2006/main">
          <a:off x="2461601" y="335032"/>
          <a:ext cx="2613436" cy="25664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accent6">
                  <a:lumMod val="75000"/>
                </a:schemeClr>
              </a:solidFill>
              <a:latin typeface="Arial" panose="020B0604020202020204" pitchFamily="34" charset="0"/>
              <a:cs typeface="Arial" panose="020B0604020202020204" pitchFamily="34" charset="0"/>
            </a:rPr>
            <a:t>Median (with 20</a:t>
          </a:r>
          <a:r>
            <a:rPr lang="en-US" sz="1000" b="1" baseline="30000">
              <a:solidFill>
                <a:schemeClr val="accent6">
                  <a:lumMod val="75000"/>
                </a:schemeClr>
              </a:solidFill>
              <a:latin typeface="Arial" panose="020B0604020202020204" pitchFamily="34" charset="0"/>
              <a:cs typeface="Arial" panose="020B0604020202020204" pitchFamily="34" charset="0"/>
            </a:rPr>
            <a:t>th</a:t>
          </a:r>
          <a:r>
            <a:rPr lang="en-US" sz="1000" b="1" baseline="0">
              <a:solidFill>
                <a:schemeClr val="accent6">
                  <a:lumMod val="75000"/>
                </a:schemeClr>
              </a:solidFill>
              <a:latin typeface="Arial" panose="020B0604020202020204" pitchFamily="34" charset="0"/>
              <a:cs typeface="Arial" panose="020B0604020202020204" pitchFamily="34" charset="0"/>
            </a:rPr>
            <a:t> to 80</a:t>
          </a:r>
          <a:r>
            <a:rPr lang="en-US" sz="1000" b="1" baseline="30000">
              <a:solidFill>
                <a:schemeClr val="accent6">
                  <a:lumMod val="75000"/>
                </a:schemeClr>
              </a:solidFill>
              <a:latin typeface="Arial" panose="020B0604020202020204" pitchFamily="34" charset="0"/>
              <a:cs typeface="Arial" panose="020B0604020202020204" pitchFamily="34" charset="0"/>
            </a:rPr>
            <a:t>th</a:t>
          </a:r>
          <a:r>
            <a:rPr lang="en-US" sz="1000" b="1" baseline="0">
              <a:solidFill>
                <a:schemeClr val="accent6">
                  <a:lumMod val="75000"/>
                </a:schemeClr>
              </a:solidFill>
              <a:latin typeface="Arial" panose="020B0604020202020204" pitchFamily="34" charset="0"/>
              <a:cs typeface="Arial" panose="020B0604020202020204" pitchFamily="34" charset="0"/>
            </a:rPr>
            <a:t> percentile range)</a:t>
          </a:r>
          <a:endParaRPr lang="en-US" sz="1000" b="1">
            <a:solidFill>
              <a:schemeClr val="accent6">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0.12019</cdr:x>
      <cdr:y>0.9189</cdr:y>
    </cdr:from>
    <cdr:to>
      <cdr:x>0.94151</cdr:x>
      <cdr:y>0.9814</cdr:y>
    </cdr:to>
    <cdr:sp macro="" textlink="">
      <cdr:nvSpPr>
        <cdr:cNvPr id="10" name="TextBox 1"/>
        <cdr:cNvSpPr txBox="1"/>
      </cdr:nvSpPr>
      <cdr:spPr>
        <a:xfrm xmlns:a="http://schemas.openxmlformats.org/drawingml/2006/main">
          <a:off x="714375" y="2940844"/>
          <a:ext cx="4881563" cy="200025"/>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Years in Commercial Operation</a:t>
          </a:r>
          <a:endParaRPr lang="en-US" sz="1000">
            <a:effectLst/>
          </a:endParaRPr>
        </a:p>
      </cdr:txBody>
    </cdr:sp>
  </cdr:relSizeAnchor>
</c:userShapes>
</file>

<file path=xl/drawings/drawing33.xml><?xml version="1.0" encoding="utf-8"?>
<c:userShapes xmlns:c="http://schemas.openxmlformats.org/drawingml/2006/chart">
  <cdr:relSizeAnchor xmlns:cdr="http://schemas.openxmlformats.org/drawingml/2006/chartDrawing">
    <cdr:from>
      <cdr:x>0.07392</cdr:x>
      <cdr:y>3.21553E-7</cdr:y>
    </cdr:from>
    <cdr:to>
      <cdr:x>0.71623</cdr:x>
      <cdr:y>0.12557</cdr:y>
    </cdr:to>
    <cdr:sp macro="" textlink="">
      <cdr:nvSpPr>
        <cdr:cNvPr id="2" name="TextBox 1"/>
        <cdr:cNvSpPr txBox="1"/>
      </cdr:nvSpPr>
      <cdr:spPr>
        <a:xfrm xmlns:a="http://schemas.openxmlformats.org/drawingml/2006/main">
          <a:off x="440407" y="1"/>
          <a:ext cx="3826793" cy="390524"/>
        </a:xfrm>
        <a:prstGeom xmlns:a="http://schemas.openxmlformats.org/drawingml/2006/main" prst="rect">
          <a:avLst/>
        </a:prstGeom>
      </cdr:spPr>
      <cdr:txBody>
        <a:bodyPr xmlns:a="http://schemas.openxmlformats.org/drawingml/2006/main" vertOverflow="clip" wrap="square" lIns="27432" tIns="27432" rIns="27432" bIns="27432" rtlCol="0" anchor="ctr"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O&amp;M Costs ($2024/MWh)</a:t>
          </a:r>
        </a:p>
        <a:p xmlns:a="http://schemas.openxmlformats.org/drawingml/2006/main">
          <a:pPr algn="l"/>
          <a:r>
            <a:rPr lang="en-US" sz="1000" b="1">
              <a:latin typeface="Arial" panose="020B0604020202020204" pitchFamily="34" charset="0"/>
              <a:cs typeface="Arial" panose="020B0604020202020204" pitchFamily="34" charset="0"/>
            </a:rPr>
            <a:t>Indexed</a:t>
          </a:r>
          <a:r>
            <a:rPr lang="en-US" sz="1000" b="1" baseline="0">
              <a:latin typeface="Arial" panose="020B0604020202020204" pitchFamily="34" charset="0"/>
              <a:cs typeface="Arial" panose="020B0604020202020204" pitchFamily="34" charset="0"/>
            </a:rPr>
            <a:t> </a:t>
          </a:r>
          <a:r>
            <a:rPr lang="en-US" sz="1100" b="1">
              <a:effectLst/>
              <a:latin typeface="+mn-lt"/>
              <a:ea typeface="+mn-ea"/>
              <a:cs typeface="+mn-cs"/>
            </a:rPr>
            <a:t>Average of Plant's</a:t>
          </a:r>
          <a:r>
            <a:rPr lang="en-US" sz="1100" b="1" baseline="0">
              <a:effectLst/>
              <a:latin typeface="+mn-lt"/>
              <a:ea typeface="+mn-ea"/>
              <a:cs typeface="+mn-cs"/>
            </a:rPr>
            <a:t> First Two Full Years of Operations</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0.3473</cdr:x>
      <cdr:y>0.23156</cdr:y>
    </cdr:from>
    <cdr:to>
      <cdr:x>0.78191</cdr:x>
      <cdr:y>0.31416</cdr:y>
    </cdr:to>
    <cdr:sp macro="" textlink="">
      <cdr:nvSpPr>
        <cdr:cNvPr id="13" name="TextBox 1"/>
        <cdr:cNvSpPr txBox="1"/>
      </cdr:nvSpPr>
      <cdr:spPr>
        <a:xfrm xmlns:a="http://schemas.openxmlformats.org/drawingml/2006/main">
          <a:off x="2060893" y="741089"/>
          <a:ext cx="2579008" cy="264353"/>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baseline="0">
              <a:solidFill>
                <a:schemeClr val="tx2"/>
              </a:solidFill>
              <a:latin typeface="Arial" panose="020B0604020202020204" pitchFamily="34" charset="0"/>
              <a:cs typeface="Arial" panose="020B0604020202020204" pitchFamily="34" charset="0"/>
            </a:rPr>
            <a:t>Median (with 20</a:t>
          </a:r>
          <a:r>
            <a:rPr lang="en-US" sz="1000" b="1" baseline="30000">
              <a:solidFill>
                <a:schemeClr val="tx2"/>
              </a:solidFill>
              <a:latin typeface="Arial" panose="020B0604020202020204" pitchFamily="34" charset="0"/>
              <a:cs typeface="Arial" panose="020B0604020202020204" pitchFamily="34" charset="0"/>
            </a:rPr>
            <a:t>th</a:t>
          </a:r>
          <a:r>
            <a:rPr lang="en-US" sz="1000" b="1" baseline="0">
              <a:solidFill>
                <a:schemeClr val="tx2"/>
              </a:solidFill>
              <a:latin typeface="Arial" panose="020B0604020202020204" pitchFamily="34" charset="0"/>
              <a:cs typeface="Arial" panose="020B0604020202020204" pitchFamily="34" charset="0"/>
            </a:rPr>
            <a:t> to 80</a:t>
          </a:r>
          <a:r>
            <a:rPr lang="en-US" sz="1000" b="1" baseline="30000">
              <a:solidFill>
                <a:schemeClr val="tx2"/>
              </a:solidFill>
              <a:latin typeface="Arial" panose="020B0604020202020204" pitchFamily="34" charset="0"/>
              <a:cs typeface="Arial" panose="020B0604020202020204" pitchFamily="34" charset="0"/>
            </a:rPr>
            <a:t>th</a:t>
          </a:r>
          <a:r>
            <a:rPr lang="en-US" sz="1000" b="1" baseline="0">
              <a:solidFill>
                <a:schemeClr val="tx2"/>
              </a:solidFill>
              <a:latin typeface="Arial" panose="020B0604020202020204" pitchFamily="34" charset="0"/>
              <a:cs typeface="Arial" panose="020B0604020202020204" pitchFamily="34" charset="0"/>
            </a:rPr>
            <a:t> percentile range)</a:t>
          </a:r>
          <a:endParaRPr lang="en-US" sz="1000" b="1">
            <a:solidFill>
              <a:schemeClr val="tx2"/>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0.18029</cdr:x>
      <cdr:y>0.89658</cdr:y>
    </cdr:from>
    <cdr:to>
      <cdr:x>0.88942</cdr:x>
      <cdr:y>0.99628</cdr:y>
    </cdr:to>
    <cdr:sp macro="" textlink="">
      <cdr:nvSpPr>
        <cdr:cNvPr id="10" name="TextBox 1"/>
        <cdr:cNvSpPr txBox="1"/>
      </cdr:nvSpPr>
      <cdr:spPr>
        <a:xfrm xmlns:a="http://schemas.openxmlformats.org/drawingml/2006/main">
          <a:off x="1071563" y="2869406"/>
          <a:ext cx="4214812" cy="319088"/>
        </a:xfrm>
        <a:prstGeom xmlns:a="http://schemas.openxmlformats.org/drawingml/2006/main" prst="rect">
          <a:avLst/>
        </a:prstGeom>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rtl="0"/>
          <a:r>
            <a:rPr lang="en-US" sz="1100" b="1" i="0" baseline="0">
              <a:effectLst/>
              <a:latin typeface="+mn-lt"/>
              <a:ea typeface="+mn-ea"/>
              <a:cs typeface="+mn-cs"/>
            </a:rPr>
            <a:t>Years in Commercial Operation</a:t>
          </a:r>
          <a:endParaRPr lang="en-US" sz="1000">
            <a:effectLst/>
          </a:endParaRPr>
        </a:p>
      </cdr:txBody>
    </cdr:sp>
  </cdr:relSizeAnchor>
</c:userShapes>
</file>

<file path=xl/drawings/drawing34.xml><?xml version="1.0" encoding="utf-8"?>
<xdr:wsDr xmlns:xdr="http://schemas.openxmlformats.org/drawingml/2006/spreadsheetDrawing" xmlns:a="http://schemas.openxmlformats.org/drawingml/2006/main">
  <xdr:twoCellAnchor editAs="oneCell">
    <xdr:from>
      <xdr:col>0</xdr:col>
      <xdr:colOff>12700</xdr:colOff>
      <xdr:row>1</xdr:row>
      <xdr:rowOff>50800</xdr:rowOff>
    </xdr:from>
    <xdr:to>
      <xdr:col>7</xdr:col>
      <xdr:colOff>533400</xdr:colOff>
      <xdr:row>22</xdr:row>
      <xdr:rowOff>112346</xdr:rowOff>
    </xdr:to>
    <xdr:pic>
      <xdr:nvPicPr>
        <xdr:cNvPr id="2" name="Picture 1">
          <a:extLst>
            <a:ext uri="{FF2B5EF4-FFF2-40B4-BE49-F238E27FC236}">
              <a16:creationId xmlns:a16="http://schemas.microsoft.com/office/drawing/2014/main" id="{655B15DF-54AD-9B0F-5424-BFFAFD8D13B7}"/>
            </a:ext>
          </a:extLst>
        </xdr:cNvPr>
        <xdr:cNvPicPr>
          <a:picLocks noChangeAspect="1"/>
        </xdr:cNvPicPr>
      </xdr:nvPicPr>
      <xdr:blipFill>
        <a:blip xmlns:r="http://schemas.openxmlformats.org/officeDocument/2006/relationships" r:embed="rId1"/>
        <a:stretch>
          <a:fillRect/>
        </a:stretch>
      </xdr:blipFill>
      <xdr:spPr>
        <a:xfrm>
          <a:off x="12700" y="215900"/>
          <a:ext cx="6553200" cy="3528646"/>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1</xdr:colOff>
      <xdr:row>1</xdr:row>
      <xdr:rowOff>25401</xdr:rowOff>
    </xdr:from>
    <xdr:to>
      <xdr:col>6</xdr:col>
      <xdr:colOff>730250</xdr:colOff>
      <xdr:row>23</xdr:row>
      <xdr:rowOff>39699</xdr:rowOff>
    </xdr:to>
    <xdr:pic>
      <xdr:nvPicPr>
        <xdr:cNvPr id="5" name="Picture 3">
          <a:extLst>
            <a:ext uri="{FF2B5EF4-FFF2-40B4-BE49-F238E27FC236}">
              <a16:creationId xmlns:a16="http://schemas.microsoft.com/office/drawing/2014/main" id="{A2983007-4F17-02D9-15CD-108CC3C34D11}"/>
            </a:ext>
          </a:extLst>
        </xdr:cNvPr>
        <xdr:cNvPicPr>
          <a:picLocks noChangeAspect="1"/>
        </xdr:cNvPicPr>
      </xdr:nvPicPr>
      <xdr:blipFill>
        <a:blip xmlns:r="http://schemas.openxmlformats.org/officeDocument/2006/relationships" r:embed="rId1"/>
        <a:srcRect/>
        <a:stretch/>
      </xdr:blipFill>
      <xdr:spPr>
        <a:xfrm>
          <a:off x="1" y="190501"/>
          <a:ext cx="6692899" cy="3576648"/>
        </a:xfrm>
        <a:prstGeom prst="rect">
          <a:avLst/>
        </a:prstGeom>
      </xdr:spPr>
    </xdr:pic>
    <xdr:clientData/>
  </xdr:twoCellAnchor>
  <xdr:twoCellAnchor editAs="oneCell">
    <xdr:from>
      <xdr:col>8</xdr:col>
      <xdr:colOff>0</xdr:colOff>
      <xdr:row>1</xdr:row>
      <xdr:rowOff>0</xdr:rowOff>
    </xdr:from>
    <xdr:to>
      <xdr:col>13</xdr:col>
      <xdr:colOff>344715</xdr:colOff>
      <xdr:row>22</xdr:row>
      <xdr:rowOff>76200</xdr:rowOff>
    </xdr:to>
    <xdr:pic>
      <xdr:nvPicPr>
        <xdr:cNvPr id="3" name="Picture 2">
          <a:extLst>
            <a:ext uri="{FF2B5EF4-FFF2-40B4-BE49-F238E27FC236}">
              <a16:creationId xmlns:a16="http://schemas.microsoft.com/office/drawing/2014/main" id="{FD565E7E-6F22-7578-6B10-439CD7C9D396}"/>
            </a:ext>
          </a:extLst>
        </xdr:cNvPr>
        <xdr:cNvPicPr>
          <a:picLocks noChangeAspect="1"/>
        </xdr:cNvPicPr>
      </xdr:nvPicPr>
      <xdr:blipFill>
        <a:blip xmlns:r="http://schemas.openxmlformats.org/officeDocument/2006/relationships" r:embed="rId2"/>
        <a:stretch>
          <a:fillRect/>
        </a:stretch>
      </xdr:blipFill>
      <xdr:spPr>
        <a:xfrm>
          <a:off x="9017000" y="165100"/>
          <a:ext cx="6580415" cy="35433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1</xdr:colOff>
      <xdr:row>1</xdr:row>
      <xdr:rowOff>11651</xdr:rowOff>
    </xdr:from>
    <xdr:to>
      <xdr:col>6</xdr:col>
      <xdr:colOff>699081</xdr:colOff>
      <xdr:row>22</xdr:row>
      <xdr:rowOff>74388</xdr:rowOff>
    </xdr:to>
    <xdr:pic>
      <xdr:nvPicPr>
        <xdr:cNvPr id="3" name="Picture 2">
          <a:extLst>
            <a:ext uri="{FF2B5EF4-FFF2-40B4-BE49-F238E27FC236}">
              <a16:creationId xmlns:a16="http://schemas.microsoft.com/office/drawing/2014/main" id="{3B82B322-09DD-33FF-2CA3-AE8B06192826}"/>
            </a:ext>
          </a:extLst>
        </xdr:cNvPr>
        <xdr:cNvPicPr>
          <a:picLocks noChangeAspect="1"/>
        </xdr:cNvPicPr>
      </xdr:nvPicPr>
      <xdr:blipFill>
        <a:blip xmlns:r="http://schemas.openxmlformats.org/officeDocument/2006/relationships" r:embed="rId1"/>
        <a:srcRect/>
        <a:stretch/>
      </xdr:blipFill>
      <xdr:spPr>
        <a:xfrm>
          <a:off x="1" y="174770"/>
          <a:ext cx="6478163" cy="3488242"/>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38100</xdr:colOff>
      <xdr:row>1</xdr:row>
      <xdr:rowOff>50800</xdr:rowOff>
    </xdr:from>
    <xdr:to>
      <xdr:col>8</xdr:col>
      <xdr:colOff>299810</xdr:colOff>
      <xdr:row>22</xdr:row>
      <xdr:rowOff>130175</xdr:rowOff>
    </xdr:to>
    <xdr:pic>
      <xdr:nvPicPr>
        <xdr:cNvPr id="12" name="Picture 1">
          <a:extLst>
            <a:ext uri="{FF2B5EF4-FFF2-40B4-BE49-F238E27FC236}">
              <a16:creationId xmlns:a16="http://schemas.microsoft.com/office/drawing/2014/main" id="{B10C868D-F92E-B59F-06A1-51D345157353}"/>
            </a:ext>
          </a:extLst>
        </xdr:cNvPr>
        <xdr:cNvPicPr>
          <a:picLocks noChangeAspect="1"/>
        </xdr:cNvPicPr>
      </xdr:nvPicPr>
      <xdr:blipFill>
        <a:blip xmlns:r="http://schemas.openxmlformats.org/officeDocument/2006/relationships" r:embed="rId1"/>
        <a:srcRect/>
        <a:stretch/>
      </xdr:blipFill>
      <xdr:spPr>
        <a:xfrm>
          <a:off x="38100" y="215900"/>
          <a:ext cx="6462485" cy="3479800"/>
        </a:xfrm>
        <a:prstGeom prst="rect">
          <a:avLst/>
        </a:prstGeom>
      </xdr:spPr>
    </xdr:pic>
    <xdr:clientData/>
  </xdr:twoCellAnchor>
  <xdr:twoCellAnchor editAs="oneCell">
    <xdr:from>
      <xdr:col>9</xdr:col>
      <xdr:colOff>63500</xdr:colOff>
      <xdr:row>1</xdr:row>
      <xdr:rowOff>88900</xdr:rowOff>
    </xdr:from>
    <xdr:to>
      <xdr:col>17</xdr:col>
      <xdr:colOff>219074</xdr:colOff>
      <xdr:row>23</xdr:row>
      <xdr:rowOff>41519</xdr:rowOff>
    </xdr:to>
    <xdr:pic>
      <xdr:nvPicPr>
        <xdr:cNvPr id="21" name="Picture 2">
          <a:extLst>
            <a:ext uri="{FF2B5EF4-FFF2-40B4-BE49-F238E27FC236}">
              <a16:creationId xmlns:a16="http://schemas.microsoft.com/office/drawing/2014/main" id="{84D15B98-27F8-A672-9D8D-EC11E6FD13DD}"/>
            </a:ext>
          </a:extLst>
        </xdr:cNvPr>
        <xdr:cNvPicPr>
          <a:picLocks noChangeAspect="1"/>
        </xdr:cNvPicPr>
      </xdr:nvPicPr>
      <xdr:blipFill>
        <a:blip xmlns:r="http://schemas.openxmlformats.org/officeDocument/2006/relationships" r:embed="rId2"/>
        <a:srcRect/>
        <a:stretch/>
      </xdr:blipFill>
      <xdr:spPr>
        <a:xfrm>
          <a:off x="8051800" y="254000"/>
          <a:ext cx="6527799" cy="3514969"/>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xdr:from>
      <xdr:col>0</xdr:col>
      <xdr:colOff>1</xdr:colOff>
      <xdr:row>1</xdr:row>
      <xdr:rowOff>162559</xdr:rowOff>
    </xdr:from>
    <xdr:to>
      <xdr:col>10</xdr:col>
      <xdr:colOff>25400</xdr:colOff>
      <xdr:row>22</xdr:row>
      <xdr:rowOff>139700</xdr:rowOff>
    </xdr:to>
    <xdr:graphicFrame macro="">
      <xdr:nvGraphicFramePr>
        <xdr:cNvPr id="7" name="Chart 2">
          <a:extLst>
            <a:ext uri="{FF2B5EF4-FFF2-40B4-BE49-F238E27FC236}">
              <a16:creationId xmlns:a16="http://schemas.microsoft.com/office/drawing/2014/main" id="{00000000-0008-0000-1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0.32282</cdr:x>
      <cdr:y>0.83605</cdr:y>
    </cdr:from>
    <cdr:to>
      <cdr:x>0.47654</cdr:x>
      <cdr:y>0.91116</cdr:y>
    </cdr:to>
    <cdr:sp macro="" textlink="">
      <cdr:nvSpPr>
        <cdr:cNvPr id="3" name="TextBox 1"/>
        <cdr:cNvSpPr txBox="1"/>
      </cdr:nvSpPr>
      <cdr:spPr>
        <a:xfrm xmlns:a="http://schemas.openxmlformats.org/drawingml/2006/main">
          <a:off x="1690558" y="2665077"/>
          <a:ext cx="804991" cy="239414"/>
        </a:xfrm>
        <a:prstGeom xmlns:a="http://schemas.openxmlformats.org/drawingml/2006/main" prst="rect">
          <a:avLst/>
        </a:prstGeom>
      </cdr:spPr>
      <cdr:txBody>
        <a:bodyPr xmlns:a="http://schemas.openxmlformats.org/drawingml/2006/main" wrap="square" lIns="45720" rIns="45720"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2">
                  <a:lumMod val="75000"/>
                </a:schemeClr>
              </a:solidFill>
              <a:latin typeface="Arial" panose="020B0604020202020204" pitchFamily="34" charset="0"/>
              <a:cs typeface="Arial" panose="020B0604020202020204" pitchFamily="34" charset="0"/>
            </a:rPr>
            <a:t>SEGS I</a:t>
          </a:r>
          <a:r>
            <a:rPr lang="en-US" sz="1000" b="1" baseline="0">
              <a:solidFill>
                <a:schemeClr val="accent2">
                  <a:lumMod val="75000"/>
                </a:schemeClr>
              </a:solidFill>
              <a:latin typeface="Arial" panose="020B0604020202020204" pitchFamily="34" charset="0"/>
              <a:cs typeface="Arial" panose="020B0604020202020204" pitchFamily="34" charset="0"/>
            </a:rPr>
            <a:t> &amp; </a:t>
          </a:r>
          <a:r>
            <a:rPr lang="en-US" sz="1000" b="1">
              <a:solidFill>
                <a:schemeClr val="accent2">
                  <a:lumMod val="75000"/>
                </a:schemeClr>
              </a:solidFill>
              <a:latin typeface="Arial" panose="020B0604020202020204" pitchFamily="34" charset="0"/>
              <a:cs typeface="Arial" panose="020B0604020202020204" pitchFamily="34" charset="0"/>
            </a:rPr>
            <a:t>II</a:t>
          </a:r>
        </a:p>
      </cdr:txBody>
    </cdr:sp>
  </cdr:relSizeAnchor>
  <cdr:relSizeAnchor xmlns:cdr="http://schemas.openxmlformats.org/drawingml/2006/chartDrawing">
    <cdr:from>
      <cdr:x>0.22171</cdr:x>
      <cdr:y>0.56282</cdr:y>
    </cdr:from>
    <cdr:to>
      <cdr:x>0.3765</cdr:x>
      <cdr:y>0.61534</cdr:y>
    </cdr:to>
    <cdr:sp macro="" textlink="">
      <cdr:nvSpPr>
        <cdr:cNvPr id="5" name="TextBox 1"/>
        <cdr:cNvSpPr txBox="1"/>
      </cdr:nvSpPr>
      <cdr:spPr>
        <a:xfrm xmlns:a="http://schemas.openxmlformats.org/drawingml/2006/main">
          <a:off x="1161061" y="1794102"/>
          <a:ext cx="810613" cy="167414"/>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lumMod val="75000"/>
                </a:schemeClr>
              </a:solidFill>
              <a:latin typeface="Arial" panose="020B0604020202020204" pitchFamily="34" charset="0"/>
              <a:cs typeface="Arial" panose="020B0604020202020204" pitchFamily="34" charset="0"/>
            </a:rPr>
            <a:t>SEGS III-IX</a:t>
          </a:r>
        </a:p>
      </cdr:txBody>
    </cdr:sp>
  </cdr:relSizeAnchor>
  <cdr:relSizeAnchor xmlns:cdr="http://schemas.openxmlformats.org/drawingml/2006/chartDrawing">
    <cdr:from>
      <cdr:x>0.89487</cdr:x>
      <cdr:y>0.38239</cdr:y>
    </cdr:from>
    <cdr:to>
      <cdr:x>1</cdr:x>
      <cdr:y>0.4333</cdr:y>
    </cdr:to>
    <cdr:sp macro="" textlink="">
      <cdr:nvSpPr>
        <cdr:cNvPr id="4" name="TextBox 1"/>
        <cdr:cNvSpPr txBox="1"/>
      </cdr:nvSpPr>
      <cdr:spPr>
        <a:xfrm xmlns:a="http://schemas.openxmlformats.org/drawingml/2006/main">
          <a:off x="5523316" y="1243231"/>
          <a:ext cx="648883" cy="165518"/>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2"/>
              </a:solidFill>
              <a:latin typeface="Arial" panose="020B0604020202020204" pitchFamily="34" charset="0"/>
              <a:cs typeface="Arial" panose="020B0604020202020204" pitchFamily="34" charset="0"/>
            </a:rPr>
            <a:t>Genesis</a:t>
          </a:r>
        </a:p>
      </cdr:txBody>
    </cdr:sp>
  </cdr:relSizeAnchor>
  <cdr:relSizeAnchor xmlns:cdr="http://schemas.openxmlformats.org/drawingml/2006/chartDrawing">
    <cdr:from>
      <cdr:x>0.77244</cdr:x>
      <cdr:y>0.13392</cdr:y>
    </cdr:from>
    <cdr:to>
      <cdr:x>0.86368</cdr:x>
      <cdr:y>0.19317</cdr:y>
    </cdr:to>
    <cdr:sp macro="" textlink="">
      <cdr:nvSpPr>
        <cdr:cNvPr id="6" name="TextBox 1"/>
        <cdr:cNvSpPr txBox="1"/>
      </cdr:nvSpPr>
      <cdr:spPr>
        <a:xfrm xmlns:a="http://schemas.openxmlformats.org/drawingml/2006/main">
          <a:off x="5154674" y="424288"/>
          <a:ext cx="608865" cy="187724"/>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Solana</a:t>
          </a:r>
        </a:p>
      </cdr:txBody>
    </cdr:sp>
  </cdr:relSizeAnchor>
  <cdr:relSizeAnchor xmlns:cdr="http://schemas.openxmlformats.org/drawingml/2006/chartDrawing">
    <cdr:from>
      <cdr:x>0.89678</cdr:x>
      <cdr:y>0.42634</cdr:y>
    </cdr:from>
    <cdr:to>
      <cdr:x>1</cdr:x>
      <cdr:y>0.47958</cdr:y>
    </cdr:to>
    <cdr:sp macro="" textlink="">
      <cdr:nvSpPr>
        <cdr:cNvPr id="7" name="TextBox 1"/>
        <cdr:cNvSpPr txBox="1"/>
      </cdr:nvSpPr>
      <cdr:spPr>
        <a:xfrm xmlns:a="http://schemas.openxmlformats.org/drawingml/2006/main">
          <a:off x="5535105" y="1386129"/>
          <a:ext cx="637094" cy="173094"/>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lumMod val="50000"/>
                </a:schemeClr>
              </a:solidFill>
              <a:latin typeface="Arial" panose="020B0604020202020204" pitchFamily="34" charset="0"/>
              <a:cs typeface="Arial" panose="020B0604020202020204" pitchFamily="34" charset="0"/>
            </a:rPr>
            <a:t>Ivanpah</a:t>
          </a:r>
        </a:p>
      </cdr:txBody>
    </cdr:sp>
  </cdr:relSizeAnchor>
  <cdr:relSizeAnchor xmlns:cdr="http://schemas.openxmlformats.org/drawingml/2006/chartDrawing">
    <cdr:from>
      <cdr:x>0.90078</cdr:x>
      <cdr:y>0.27029</cdr:y>
    </cdr:from>
    <cdr:to>
      <cdr:x>0.99479</cdr:x>
      <cdr:y>0.32399</cdr:y>
    </cdr:to>
    <cdr:sp macro="" textlink="">
      <cdr:nvSpPr>
        <cdr:cNvPr id="8" name="TextBox 1"/>
        <cdr:cNvSpPr txBox="1"/>
      </cdr:nvSpPr>
      <cdr:spPr>
        <a:xfrm xmlns:a="http://schemas.openxmlformats.org/drawingml/2006/main">
          <a:off x="6011119" y="856362"/>
          <a:ext cx="627349" cy="170140"/>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5"/>
              </a:solidFill>
              <a:latin typeface="Arial" panose="020B0604020202020204" pitchFamily="34" charset="0"/>
              <a:cs typeface="Arial" panose="020B0604020202020204" pitchFamily="34" charset="0"/>
            </a:rPr>
            <a:t>Mojave</a:t>
          </a:r>
        </a:p>
      </cdr:txBody>
    </cdr:sp>
  </cdr:relSizeAnchor>
  <cdr:relSizeAnchor xmlns:cdr="http://schemas.openxmlformats.org/drawingml/2006/chartDrawing">
    <cdr:from>
      <cdr:x>0.78783</cdr:x>
      <cdr:y>0.62184</cdr:y>
    </cdr:from>
    <cdr:to>
      <cdr:x>1</cdr:x>
      <cdr:y>0.70261</cdr:y>
    </cdr:to>
    <cdr:sp macro="" textlink="">
      <cdr:nvSpPr>
        <cdr:cNvPr id="9" name="TextBox 1"/>
        <cdr:cNvSpPr txBox="1"/>
      </cdr:nvSpPr>
      <cdr:spPr>
        <a:xfrm xmlns:a="http://schemas.openxmlformats.org/drawingml/2006/main">
          <a:off x="4602480" y="1933275"/>
          <a:ext cx="1239519" cy="251125"/>
        </a:xfrm>
        <a:prstGeom xmlns:a="http://schemas.openxmlformats.org/drawingml/2006/main" prst="rect">
          <a:avLst/>
        </a:prstGeom>
        <a:noFill xmlns:a="http://schemas.openxmlformats.org/drawingml/2006/main"/>
      </cdr:spPr>
      <cdr:txBody>
        <a:bodyPr xmlns:a="http://schemas.openxmlformats.org/drawingml/2006/main" wrap="square" lIns="18288" tIns="27432" rIns="18288"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latin typeface="Arial" panose="020B0604020202020204" pitchFamily="34" charset="0"/>
              <a:cs typeface="Arial" panose="020B0604020202020204" pitchFamily="34" charset="0"/>
            </a:rPr>
            <a:t>Nevada Solar One</a:t>
          </a:r>
        </a:p>
      </cdr:txBody>
    </cdr:sp>
  </cdr:relSizeAnchor>
  <cdr:relSizeAnchor xmlns:cdr="http://schemas.openxmlformats.org/drawingml/2006/chartDrawing">
    <cdr:from>
      <cdr:x>0.12783</cdr:x>
      <cdr:y>0.12832</cdr:y>
    </cdr:from>
    <cdr:to>
      <cdr:x>0.6566</cdr:x>
      <cdr:y>0.2178</cdr:y>
    </cdr:to>
    <cdr:sp macro="" textlink="">
      <cdr:nvSpPr>
        <cdr:cNvPr id="10" name="TextBox 1"/>
        <cdr:cNvSpPr txBox="1"/>
      </cdr:nvSpPr>
      <cdr:spPr>
        <a:xfrm xmlns:a="http://schemas.openxmlformats.org/drawingml/2006/main">
          <a:off x="669426" y="409046"/>
          <a:ext cx="2769098" cy="285235"/>
        </a:xfrm>
        <a:prstGeom xmlns:a="http://schemas.openxmlformats.org/drawingml/2006/main" prst="rect">
          <a:avLst/>
        </a:prstGeom>
        <a:noFill xmlns:a="http://schemas.openxmlformats.org/drawingml/2006/main"/>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tx2"/>
              </a:solidFill>
              <a:latin typeface="Arial" panose="020B0604020202020204" pitchFamily="34" charset="0"/>
              <a:cs typeface="Arial" panose="020B0604020202020204" pitchFamily="34" charset="0"/>
            </a:rPr>
            <a:t>Capacity-Weighted Annual Average PV in States with</a:t>
          </a:r>
          <a:r>
            <a:rPr lang="en-US" sz="1000" b="1" baseline="0">
              <a:solidFill>
                <a:schemeClr val="tx2"/>
              </a:solidFill>
              <a:latin typeface="Arial" panose="020B0604020202020204" pitchFamily="34" charset="0"/>
              <a:cs typeface="Arial" panose="020B0604020202020204" pitchFamily="34" charset="0"/>
            </a:rPr>
            <a:t> CSP (</a:t>
          </a:r>
          <a:r>
            <a:rPr lang="en-US" sz="1000" b="1">
              <a:solidFill>
                <a:schemeClr val="tx2"/>
              </a:solidFill>
              <a:latin typeface="Arial" panose="020B0604020202020204" pitchFamily="34" charset="0"/>
              <a:cs typeface="Arial" panose="020B0604020202020204" pitchFamily="34" charset="0"/>
            </a:rPr>
            <a:t>CA, NV, AZ)</a:t>
          </a:r>
        </a:p>
      </cdr:txBody>
    </cdr:sp>
  </cdr:relSizeAnchor>
  <cdr:relSizeAnchor xmlns:cdr="http://schemas.openxmlformats.org/drawingml/2006/chartDrawing">
    <cdr:from>
      <cdr:x>0.88205</cdr:x>
      <cdr:y>0.78733</cdr:y>
    </cdr:from>
    <cdr:to>
      <cdr:x>1</cdr:x>
      <cdr:y>0.86789</cdr:y>
    </cdr:to>
    <cdr:sp macro="" textlink="">
      <cdr:nvSpPr>
        <cdr:cNvPr id="11" name="TextBox 1"/>
        <cdr:cNvSpPr txBox="1"/>
      </cdr:nvSpPr>
      <cdr:spPr>
        <a:xfrm xmlns:a="http://schemas.openxmlformats.org/drawingml/2006/main">
          <a:off x="5886109" y="2494519"/>
          <a:ext cx="787106" cy="255241"/>
        </a:xfrm>
        <a:prstGeom xmlns:a="http://schemas.openxmlformats.org/drawingml/2006/main" prst="rect">
          <a:avLst/>
        </a:prstGeom>
        <a:noFill xmlns:a="http://schemas.openxmlformats.org/drawingml/2006/main"/>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4">
                  <a:lumMod val="75000"/>
                </a:schemeClr>
              </a:solidFill>
              <a:latin typeface="Arial" panose="020B0604020202020204" pitchFamily="34" charset="0"/>
              <a:cs typeface="Arial" panose="020B0604020202020204" pitchFamily="34" charset="0"/>
            </a:rPr>
            <a:t>Crescent</a:t>
          </a:r>
        </a:p>
        <a:p xmlns:a="http://schemas.openxmlformats.org/drawingml/2006/main">
          <a:pPr algn="ctr"/>
          <a:r>
            <a:rPr lang="en-US" sz="1000" b="1">
              <a:solidFill>
                <a:schemeClr val="accent4">
                  <a:lumMod val="75000"/>
                </a:schemeClr>
              </a:solidFill>
              <a:latin typeface="Arial" panose="020B0604020202020204" pitchFamily="34" charset="0"/>
              <a:cs typeface="Arial" panose="020B0604020202020204" pitchFamily="34" charset="0"/>
            </a:rPr>
            <a:t>Dunes</a:t>
          </a:r>
        </a:p>
      </cdr:txBody>
    </cdr:sp>
  </cdr:relSizeAnchor>
  <cdr:relSizeAnchor xmlns:cdr="http://schemas.openxmlformats.org/drawingml/2006/chartDrawing">
    <cdr:from>
      <cdr:x>0</cdr:x>
      <cdr:y>0.00955</cdr:y>
    </cdr:from>
    <cdr:to>
      <cdr:x>0.45062</cdr:x>
      <cdr:y>0.07891</cdr:y>
    </cdr:to>
    <cdr:sp macro="" textlink="">
      <cdr:nvSpPr>
        <cdr:cNvPr id="12" name="TextBox 1"/>
        <cdr:cNvSpPr txBox="1"/>
      </cdr:nvSpPr>
      <cdr:spPr>
        <a:xfrm xmlns:a="http://schemas.openxmlformats.org/drawingml/2006/main">
          <a:off x="0" y="31050"/>
          <a:ext cx="2781299" cy="225492"/>
        </a:xfrm>
        <a:prstGeom xmlns:a="http://schemas.openxmlformats.org/drawingml/2006/main" prst="rect">
          <a:avLst/>
        </a:prstGeom>
        <a:noFill xmlns:a="http://schemas.openxmlformats.org/drawingml/2006/main"/>
      </cdr:spPr>
      <cdr:txBody>
        <a:bodyPr xmlns:a="http://schemas.openxmlformats.org/drawingml/2006/main" vert="horz" wrap="square" lIns="18288" tIns="27432" rIns="18288" bIns="27432"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1">
              <a:latin typeface="Arial" panose="020B0604020202020204" pitchFamily="34" charset="0"/>
              <a:cs typeface="Arial" panose="020B0604020202020204" pitchFamily="34" charset="0"/>
            </a:rPr>
            <a:t>Annual Capacity Factor</a:t>
          </a:r>
          <a:r>
            <a:rPr lang="en-US" sz="1000" b="1" baseline="0">
              <a:latin typeface="Arial" panose="020B0604020202020204" pitchFamily="34" charset="0"/>
              <a:cs typeface="Arial" panose="020B0604020202020204" pitchFamily="34" charset="0"/>
            </a:rPr>
            <a:t> (solar portion only)</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0.13189</cdr:x>
      <cdr:y>0.22096</cdr:y>
    </cdr:from>
    <cdr:to>
      <cdr:x>0.17375</cdr:x>
      <cdr:y>0.27936</cdr:y>
    </cdr:to>
    <cdr:cxnSp macro="">
      <cdr:nvCxnSpPr>
        <cdr:cNvPr id="13" name="Straight Connector 12">
          <a:extLst xmlns:a="http://schemas.openxmlformats.org/drawingml/2006/main">
            <a:ext uri="{FF2B5EF4-FFF2-40B4-BE49-F238E27FC236}">
              <a16:creationId xmlns:a16="http://schemas.microsoft.com/office/drawing/2014/main" id="{05E0D90E-993A-008E-276F-6084332008E4}"/>
            </a:ext>
          </a:extLst>
        </cdr:cNvPr>
        <cdr:cNvCxnSpPr/>
      </cdr:nvCxnSpPr>
      <cdr:spPr>
        <a:xfrm xmlns:a="http://schemas.openxmlformats.org/drawingml/2006/main" flipV="1">
          <a:off x="795338" y="666750"/>
          <a:ext cx="252412" cy="176213"/>
        </a:xfrm>
        <a:prstGeom xmlns:a="http://schemas.openxmlformats.org/drawingml/2006/main" prst="line">
          <a:avLst/>
        </a:prstGeom>
        <a:ln xmlns:a="http://schemas.openxmlformats.org/drawingml/2006/main">
          <a:solidFill>
            <a:schemeClr val="tx2"/>
          </a:solidFill>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40.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3</xdr:col>
      <xdr:colOff>1436773</xdr:colOff>
      <xdr:row>21</xdr:row>
      <xdr:rowOff>97639</xdr:rowOff>
    </xdr:to>
    <xdr:pic>
      <xdr:nvPicPr>
        <xdr:cNvPr id="3" name="Picture 2">
          <a:extLst>
            <a:ext uri="{FF2B5EF4-FFF2-40B4-BE49-F238E27FC236}">
              <a16:creationId xmlns:a16="http://schemas.microsoft.com/office/drawing/2014/main" id="{D950E95F-D4EC-1562-B614-4B59A0E97CD1}"/>
            </a:ext>
          </a:extLst>
        </xdr:cNvPr>
        <xdr:cNvPicPr>
          <a:picLocks noChangeAspect="1"/>
        </xdr:cNvPicPr>
      </xdr:nvPicPr>
      <xdr:blipFill>
        <a:blip xmlns:r="http://schemas.openxmlformats.org/officeDocument/2006/relationships" r:embed="rId1"/>
        <a:stretch>
          <a:fillRect/>
        </a:stretch>
      </xdr:blipFill>
      <xdr:spPr>
        <a:xfrm>
          <a:off x="0" y="190500"/>
          <a:ext cx="5713498" cy="3336139"/>
        </a:xfrm>
        <a:prstGeom prst="rect">
          <a:avLst/>
        </a:prstGeom>
      </xdr:spPr>
    </xdr:pic>
    <xdr:clientData/>
  </xdr:twoCellAnchor>
  <xdr:twoCellAnchor editAs="oneCell">
    <xdr:from>
      <xdr:col>3</xdr:col>
      <xdr:colOff>1828800</xdr:colOff>
      <xdr:row>0</xdr:row>
      <xdr:rowOff>171450</xdr:rowOff>
    </xdr:from>
    <xdr:to>
      <xdr:col>8</xdr:col>
      <xdr:colOff>627148</xdr:colOff>
      <xdr:row>21</xdr:row>
      <xdr:rowOff>49852</xdr:rowOff>
    </xdr:to>
    <xdr:pic>
      <xdr:nvPicPr>
        <xdr:cNvPr id="4" name="Picture 3">
          <a:extLst>
            <a:ext uri="{FF2B5EF4-FFF2-40B4-BE49-F238E27FC236}">
              <a16:creationId xmlns:a16="http://schemas.microsoft.com/office/drawing/2014/main" id="{5EAE9482-DE9F-A8C8-094B-97757BA1FF8B}"/>
            </a:ext>
          </a:extLst>
        </xdr:cNvPr>
        <xdr:cNvPicPr>
          <a:picLocks noChangeAspect="1"/>
        </xdr:cNvPicPr>
      </xdr:nvPicPr>
      <xdr:blipFill>
        <a:blip xmlns:r="http://schemas.openxmlformats.org/officeDocument/2006/relationships" r:embed="rId2"/>
        <a:stretch>
          <a:fillRect/>
        </a:stretch>
      </xdr:blipFill>
      <xdr:spPr>
        <a:xfrm>
          <a:off x="6105525" y="171450"/>
          <a:ext cx="5713498" cy="3307402"/>
        </a:xfrm>
        <a:prstGeom prst="rect">
          <a:avLst/>
        </a:prstGeom>
      </xdr:spPr>
    </xdr:pic>
    <xdr:clientData/>
  </xdr:twoCellAnchor>
  <xdr:twoCellAnchor editAs="oneCell">
    <xdr:from>
      <xdr:col>8</xdr:col>
      <xdr:colOff>657225</xdr:colOff>
      <xdr:row>0</xdr:row>
      <xdr:rowOff>171450</xdr:rowOff>
    </xdr:from>
    <xdr:to>
      <xdr:col>13</xdr:col>
      <xdr:colOff>150898</xdr:colOff>
      <xdr:row>21</xdr:row>
      <xdr:rowOff>49852</xdr:rowOff>
    </xdr:to>
    <xdr:pic>
      <xdr:nvPicPr>
        <xdr:cNvPr id="7" name="Picture 6">
          <a:extLst>
            <a:ext uri="{FF2B5EF4-FFF2-40B4-BE49-F238E27FC236}">
              <a16:creationId xmlns:a16="http://schemas.microsoft.com/office/drawing/2014/main" id="{277AFDD1-4BED-85CF-BB12-6ECBA79D7D00}"/>
            </a:ext>
          </a:extLst>
        </xdr:cNvPr>
        <xdr:cNvPicPr>
          <a:picLocks noChangeAspect="1"/>
        </xdr:cNvPicPr>
      </xdr:nvPicPr>
      <xdr:blipFill>
        <a:blip xmlns:r="http://schemas.openxmlformats.org/officeDocument/2006/relationships" r:embed="rId3"/>
        <a:stretch>
          <a:fillRect/>
        </a:stretch>
      </xdr:blipFill>
      <xdr:spPr>
        <a:xfrm>
          <a:off x="11849100" y="171450"/>
          <a:ext cx="5713498" cy="3307402"/>
        </a:xfrm>
        <a:prstGeom prst="rect">
          <a:avLst/>
        </a:prstGeom>
      </xdr:spPr>
    </xdr:pic>
    <xdr:clientData/>
  </xdr:twoCellAnchor>
  <xdr:twoCellAnchor editAs="oneCell">
    <xdr:from>
      <xdr:col>13</xdr:col>
      <xdr:colOff>142875</xdr:colOff>
      <xdr:row>0</xdr:row>
      <xdr:rowOff>161925</xdr:rowOff>
    </xdr:from>
    <xdr:to>
      <xdr:col>23</xdr:col>
      <xdr:colOff>46123</xdr:colOff>
      <xdr:row>21</xdr:row>
      <xdr:rowOff>40327</xdr:rowOff>
    </xdr:to>
    <xdr:pic>
      <xdr:nvPicPr>
        <xdr:cNvPr id="5" name="Picture 4">
          <a:extLst>
            <a:ext uri="{FF2B5EF4-FFF2-40B4-BE49-F238E27FC236}">
              <a16:creationId xmlns:a16="http://schemas.microsoft.com/office/drawing/2014/main" id="{3B2ADF26-3EE6-1A86-ED0B-4BEE4BA25A95}"/>
            </a:ext>
          </a:extLst>
        </xdr:cNvPr>
        <xdr:cNvPicPr>
          <a:picLocks noChangeAspect="1"/>
        </xdr:cNvPicPr>
      </xdr:nvPicPr>
      <xdr:blipFill>
        <a:blip xmlns:r="http://schemas.openxmlformats.org/officeDocument/2006/relationships" r:embed="rId4"/>
        <a:stretch>
          <a:fillRect/>
        </a:stretch>
      </xdr:blipFill>
      <xdr:spPr>
        <a:xfrm>
          <a:off x="17554575" y="161925"/>
          <a:ext cx="5713498" cy="3307402"/>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41</xdr:row>
      <xdr:rowOff>0</xdr:rowOff>
    </xdr:from>
    <xdr:to>
      <xdr:col>7</xdr:col>
      <xdr:colOff>504825</xdr:colOff>
      <xdr:row>79</xdr:row>
      <xdr:rowOff>108382</xdr:rowOff>
    </xdr:to>
    <xdr:pic>
      <xdr:nvPicPr>
        <xdr:cNvPr id="10" name="Picture 9">
          <a:extLst>
            <a:ext uri="{FF2B5EF4-FFF2-40B4-BE49-F238E27FC236}">
              <a16:creationId xmlns:a16="http://schemas.microsoft.com/office/drawing/2014/main" id="{EE2FB6A7-59C3-522C-9475-43B059F12DFA}"/>
            </a:ext>
          </a:extLst>
        </xdr:cNvPr>
        <xdr:cNvPicPr>
          <a:picLocks noChangeAspect="1"/>
        </xdr:cNvPicPr>
      </xdr:nvPicPr>
      <xdr:blipFill>
        <a:blip xmlns:r="http://schemas.openxmlformats.org/officeDocument/2006/relationships" r:embed="rId1"/>
        <a:stretch>
          <a:fillRect/>
        </a:stretch>
      </xdr:blipFill>
      <xdr:spPr>
        <a:xfrm>
          <a:off x="0" y="6905625"/>
          <a:ext cx="7772400" cy="6261532"/>
        </a:xfrm>
        <a:prstGeom prst="rect">
          <a:avLst/>
        </a:prstGeom>
      </xdr:spPr>
    </xdr:pic>
    <xdr:clientData/>
  </xdr:twoCellAnchor>
  <xdr:twoCellAnchor editAs="oneCell">
    <xdr:from>
      <xdr:col>7</xdr:col>
      <xdr:colOff>742950</xdr:colOff>
      <xdr:row>40</xdr:row>
      <xdr:rowOff>38100</xdr:rowOff>
    </xdr:from>
    <xdr:to>
      <xdr:col>16</xdr:col>
      <xdr:colOff>409575</xdr:colOff>
      <xdr:row>78</xdr:row>
      <xdr:rowOff>146482</xdr:rowOff>
    </xdr:to>
    <xdr:pic>
      <xdr:nvPicPr>
        <xdr:cNvPr id="16" name="Picture 15">
          <a:extLst>
            <a:ext uri="{FF2B5EF4-FFF2-40B4-BE49-F238E27FC236}">
              <a16:creationId xmlns:a16="http://schemas.microsoft.com/office/drawing/2014/main" id="{F44FDF8D-D99A-4772-FAEC-28899643305D}"/>
            </a:ext>
          </a:extLst>
        </xdr:cNvPr>
        <xdr:cNvPicPr>
          <a:picLocks noChangeAspect="1"/>
        </xdr:cNvPicPr>
      </xdr:nvPicPr>
      <xdr:blipFill>
        <a:blip xmlns:r="http://schemas.openxmlformats.org/officeDocument/2006/relationships" r:embed="rId2"/>
        <a:stretch>
          <a:fillRect/>
        </a:stretch>
      </xdr:blipFill>
      <xdr:spPr>
        <a:xfrm>
          <a:off x="8010525" y="6781800"/>
          <a:ext cx="7772400" cy="6261532"/>
        </a:xfrm>
        <a:prstGeom prst="rect">
          <a:avLst/>
        </a:prstGeom>
      </xdr:spPr>
    </xdr:pic>
    <xdr:clientData/>
  </xdr:twoCellAnchor>
  <xdr:twoCellAnchor editAs="oneCell">
    <xdr:from>
      <xdr:col>0</xdr:col>
      <xdr:colOff>0</xdr:colOff>
      <xdr:row>1</xdr:row>
      <xdr:rowOff>0</xdr:rowOff>
    </xdr:from>
    <xdr:to>
      <xdr:col>5</xdr:col>
      <xdr:colOff>1179598</xdr:colOff>
      <xdr:row>21</xdr:row>
      <xdr:rowOff>110702</xdr:rowOff>
    </xdr:to>
    <xdr:pic>
      <xdr:nvPicPr>
        <xdr:cNvPr id="3" name="Picture 2">
          <a:extLst>
            <a:ext uri="{FF2B5EF4-FFF2-40B4-BE49-F238E27FC236}">
              <a16:creationId xmlns:a16="http://schemas.microsoft.com/office/drawing/2014/main" id="{312EA7D2-1DFD-35DE-14A0-44C148477169}"/>
            </a:ext>
          </a:extLst>
        </xdr:cNvPr>
        <xdr:cNvPicPr>
          <a:picLocks noChangeAspect="1"/>
        </xdr:cNvPicPr>
      </xdr:nvPicPr>
      <xdr:blipFill>
        <a:blip xmlns:r="http://schemas.openxmlformats.org/officeDocument/2006/relationships" r:embed="rId3"/>
        <a:stretch>
          <a:fillRect/>
        </a:stretch>
      </xdr:blipFill>
      <xdr:spPr>
        <a:xfrm>
          <a:off x="0" y="190500"/>
          <a:ext cx="5713498" cy="3349202"/>
        </a:xfrm>
        <a:prstGeom prst="rect">
          <a:avLst/>
        </a:prstGeom>
      </xdr:spPr>
    </xdr:pic>
    <xdr:clientData/>
  </xdr:twoCellAnchor>
  <xdr:twoCellAnchor editAs="oneCell">
    <xdr:from>
      <xdr:col>5</xdr:col>
      <xdr:colOff>1171575</xdr:colOff>
      <xdr:row>1</xdr:row>
      <xdr:rowOff>0</xdr:rowOff>
    </xdr:from>
    <xdr:to>
      <xdr:col>9</xdr:col>
      <xdr:colOff>1074823</xdr:colOff>
      <xdr:row>21</xdr:row>
      <xdr:rowOff>110702</xdr:rowOff>
    </xdr:to>
    <xdr:pic>
      <xdr:nvPicPr>
        <xdr:cNvPr id="5" name="Picture 4">
          <a:extLst>
            <a:ext uri="{FF2B5EF4-FFF2-40B4-BE49-F238E27FC236}">
              <a16:creationId xmlns:a16="http://schemas.microsoft.com/office/drawing/2014/main" id="{C5C490D8-D242-1DA5-8EB3-4287A11E61D9}"/>
            </a:ext>
          </a:extLst>
        </xdr:cNvPr>
        <xdr:cNvPicPr>
          <a:picLocks noChangeAspect="1"/>
        </xdr:cNvPicPr>
      </xdr:nvPicPr>
      <xdr:blipFill>
        <a:blip xmlns:r="http://schemas.openxmlformats.org/officeDocument/2006/relationships" r:embed="rId4"/>
        <a:stretch>
          <a:fillRect/>
        </a:stretch>
      </xdr:blipFill>
      <xdr:spPr>
        <a:xfrm>
          <a:off x="5705475" y="190500"/>
          <a:ext cx="5713498" cy="3349202"/>
        </a:xfrm>
        <a:prstGeom prst="rect">
          <a:avLst/>
        </a:prstGeom>
      </xdr:spPr>
    </xdr:pic>
    <xdr:clientData/>
  </xdr:twoCellAnchor>
  <xdr:twoCellAnchor editAs="oneCell">
    <xdr:from>
      <xdr:col>12</xdr:col>
      <xdr:colOff>0</xdr:colOff>
      <xdr:row>1</xdr:row>
      <xdr:rowOff>0</xdr:rowOff>
    </xdr:from>
    <xdr:to>
      <xdr:col>21</xdr:col>
      <xdr:colOff>398548</xdr:colOff>
      <xdr:row>21</xdr:row>
      <xdr:rowOff>121152</xdr:rowOff>
    </xdr:to>
    <xdr:pic>
      <xdr:nvPicPr>
        <xdr:cNvPr id="9" name="Picture 8">
          <a:extLst>
            <a:ext uri="{FF2B5EF4-FFF2-40B4-BE49-F238E27FC236}">
              <a16:creationId xmlns:a16="http://schemas.microsoft.com/office/drawing/2014/main" id="{A666E4C7-732B-9061-3869-AE406FA66B02}"/>
            </a:ext>
          </a:extLst>
        </xdr:cNvPr>
        <xdr:cNvPicPr>
          <a:picLocks noChangeAspect="1"/>
        </xdr:cNvPicPr>
      </xdr:nvPicPr>
      <xdr:blipFill>
        <a:blip xmlns:r="http://schemas.openxmlformats.org/officeDocument/2006/relationships" r:embed="rId5"/>
        <a:stretch>
          <a:fillRect/>
        </a:stretch>
      </xdr:blipFill>
      <xdr:spPr>
        <a:xfrm>
          <a:off x="13011150" y="190500"/>
          <a:ext cx="5713498" cy="3359652"/>
        </a:xfrm>
        <a:prstGeom prst="rect">
          <a:avLst/>
        </a:prstGeom>
      </xdr:spPr>
    </xdr:pic>
    <xdr:clientData/>
  </xdr:twoCellAnchor>
  <xdr:twoCellAnchor editAs="oneCell">
    <xdr:from>
      <xdr:col>21</xdr:col>
      <xdr:colOff>400050</xdr:colOff>
      <xdr:row>0</xdr:row>
      <xdr:rowOff>161925</xdr:rowOff>
    </xdr:from>
    <xdr:to>
      <xdr:col>31</xdr:col>
      <xdr:colOff>208048</xdr:colOff>
      <xdr:row>21</xdr:row>
      <xdr:rowOff>92577</xdr:rowOff>
    </xdr:to>
    <xdr:pic>
      <xdr:nvPicPr>
        <xdr:cNvPr id="13" name="Picture 12">
          <a:extLst>
            <a:ext uri="{FF2B5EF4-FFF2-40B4-BE49-F238E27FC236}">
              <a16:creationId xmlns:a16="http://schemas.microsoft.com/office/drawing/2014/main" id="{6641AC35-0640-1F16-E413-C7D5E315B306}"/>
            </a:ext>
          </a:extLst>
        </xdr:cNvPr>
        <xdr:cNvPicPr>
          <a:picLocks noChangeAspect="1"/>
        </xdr:cNvPicPr>
      </xdr:nvPicPr>
      <xdr:blipFill>
        <a:blip xmlns:r="http://schemas.openxmlformats.org/officeDocument/2006/relationships" r:embed="rId6"/>
        <a:stretch>
          <a:fillRect/>
        </a:stretch>
      </xdr:blipFill>
      <xdr:spPr>
        <a:xfrm>
          <a:off x="18726150" y="161925"/>
          <a:ext cx="5713498" cy="3359652"/>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38100</xdr:colOff>
      <xdr:row>1</xdr:row>
      <xdr:rowOff>9525</xdr:rowOff>
    </xdr:from>
    <xdr:to>
      <xdr:col>13</xdr:col>
      <xdr:colOff>133350</xdr:colOff>
      <xdr:row>26</xdr:row>
      <xdr:rowOff>152712</xdr:rowOff>
    </xdr:to>
    <xdr:pic>
      <xdr:nvPicPr>
        <xdr:cNvPr id="7" name="Picture 6">
          <a:extLst>
            <a:ext uri="{FF2B5EF4-FFF2-40B4-BE49-F238E27FC236}">
              <a16:creationId xmlns:a16="http://schemas.microsoft.com/office/drawing/2014/main" id="{1B7F5D45-D6ED-9A11-EDAE-742E8C0E941A}"/>
            </a:ext>
          </a:extLst>
        </xdr:cNvPr>
        <xdr:cNvPicPr>
          <a:picLocks noChangeAspect="1"/>
        </xdr:cNvPicPr>
      </xdr:nvPicPr>
      <xdr:blipFill>
        <a:blip xmlns:r="http://schemas.openxmlformats.org/officeDocument/2006/relationships" r:embed="rId1"/>
        <a:stretch>
          <a:fillRect/>
        </a:stretch>
      </xdr:blipFill>
      <xdr:spPr>
        <a:xfrm>
          <a:off x="38100" y="200025"/>
          <a:ext cx="7772400" cy="4191312"/>
        </a:xfrm>
        <a:prstGeom prst="rect">
          <a:avLst/>
        </a:prstGeom>
      </xdr:spPr>
    </xdr:pic>
    <xdr:clientData/>
  </xdr:twoCellAnchor>
  <xdr:twoCellAnchor editAs="oneCell">
    <xdr:from>
      <xdr:col>17</xdr:col>
      <xdr:colOff>9525</xdr:colOff>
      <xdr:row>1</xdr:row>
      <xdr:rowOff>0</xdr:rowOff>
    </xdr:from>
    <xdr:to>
      <xdr:col>22</xdr:col>
      <xdr:colOff>65173</xdr:colOff>
      <xdr:row>20</xdr:row>
      <xdr:rowOff>92366</xdr:rowOff>
    </xdr:to>
    <xdr:pic>
      <xdr:nvPicPr>
        <xdr:cNvPr id="3" name="Picture 2">
          <a:extLst>
            <a:ext uri="{FF2B5EF4-FFF2-40B4-BE49-F238E27FC236}">
              <a16:creationId xmlns:a16="http://schemas.microsoft.com/office/drawing/2014/main" id="{5F3455A4-B29E-0F59-534A-ADD480044EC6}"/>
            </a:ext>
          </a:extLst>
        </xdr:cNvPr>
        <xdr:cNvPicPr>
          <a:picLocks noChangeAspect="1"/>
        </xdr:cNvPicPr>
      </xdr:nvPicPr>
      <xdr:blipFill>
        <a:blip xmlns:r="http://schemas.openxmlformats.org/officeDocument/2006/relationships" r:embed="rId2"/>
        <a:stretch>
          <a:fillRect/>
        </a:stretch>
      </xdr:blipFill>
      <xdr:spPr>
        <a:xfrm>
          <a:off x="10048875" y="190500"/>
          <a:ext cx="5713498" cy="316894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5</xdr:col>
      <xdr:colOff>922423</xdr:colOff>
      <xdr:row>21</xdr:row>
      <xdr:rowOff>102864</xdr:rowOff>
    </xdr:to>
    <xdr:pic>
      <xdr:nvPicPr>
        <xdr:cNvPr id="3" name="Picture 2">
          <a:extLst>
            <a:ext uri="{FF2B5EF4-FFF2-40B4-BE49-F238E27FC236}">
              <a16:creationId xmlns:a16="http://schemas.microsoft.com/office/drawing/2014/main" id="{1049164F-4B39-950B-C0E0-DF77DD41AA8D}"/>
            </a:ext>
          </a:extLst>
        </xdr:cNvPr>
        <xdr:cNvPicPr>
          <a:picLocks noChangeAspect="1"/>
        </xdr:cNvPicPr>
      </xdr:nvPicPr>
      <xdr:blipFill>
        <a:blip xmlns:r="http://schemas.openxmlformats.org/officeDocument/2006/relationships" r:embed="rId1"/>
        <a:stretch>
          <a:fillRect/>
        </a:stretch>
      </xdr:blipFill>
      <xdr:spPr>
        <a:xfrm>
          <a:off x="0" y="161925"/>
          <a:ext cx="5713498" cy="3341364"/>
        </a:xfrm>
        <a:prstGeom prst="rect">
          <a:avLst/>
        </a:prstGeom>
      </xdr:spPr>
    </xdr:pic>
    <xdr:clientData/>
  </xdr:twoCellAnchor>
  <xdr:twoCellAnchor editAs="oneCell">
    <xdr:from>
      <xdr:col>7</xdr:col>
      <xdr:colOff>0</xdr:colOff>
      <xdr:row>1</xdr:row>
      <xdr:rowOff>0</xdr:rowOff>
    </xdr:from>
    <xdr:to>
      <xdr:col>11</xdr:col>
      <xdr:colOff>27073</xdr:colOff>
      <xdr:row>21</xdr:row>
      <xdr:rowOff>102864</xdr:rowOff>
    </xdr:to>
    <xdr:pic>
      <xdr:nvPicPr>
        <xdr:cNvPr id="7" name="Picture 6">
          <a:extLst>
            <a:ext uri="{FF2B5EF4-FFF2-40B4-BE49-F238E27FC236}">
              <a16:creationId xmlns:a16="http://schemas.microsoft.com/office/drawing/2014/main" id="{8679AF1A-ED83-4456-6785-F13ABD5B1A98}"/>
            </a:ext>
          </a:extLst>
        </xdr:cNvPr>
        <xdr:cNvPicPr>
          <a:picLocks noChangeAspect="1"/>
        </xdr:cNvPicPr>
      </xdr:nvPicPr>
      <xdr:blipFill>
        <a:blip xmlns:r="http://schemas.openxmlformats.org/officeDocument/2006/relationships" r:embed="rId2"/>
        <a:stretch>
          <a:fillRect/>
        </a:stretch>
      </xdr:blipFill>
      <xdr:spPr>
        <a:xfrm>
          <a:off x="7362825" y="161925"/>
          <a:ext cx="5713498" cy="3341364"/>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5</xdr:col>
      <xdr:colOff>979573</xdr:colOff>
      <xdr:row>21</xdr:row>
      <xdr:rowOff>68902</xdr:rowOff>
    </xdr:to>
    <xdr:pic>
      <xdr:nvPicPr>
        <xdr:cNvPr id="4" name="Picture 3">
          <a:extLst>
            <a:ext uri="{FF2B5EF4-FFF2-40B4-BE49-F238E27FC236}">
              <a16:creationId xmlns:a16="http://schemas.microsoft.com/office/drawing/2014/main" id="{9CA7A25C-6FB6-6CFA-6763-E0E9DF161DE4}"/>
            </a:ext>
          </a:extLst>
        </xdr:cNvPr>
        <xdr:cNvPicPr>
          <a:picLocks noChangeAspect="1"/>
        </xdr:cNvPicPr>
      </xdr:nvPicPr>
      <xdr:blipFill>
        <a:blip xmlns:r="http://schemas.openxmlformats.org/officeDocument/2006/relationships" r:embed="rId1"/>
        <a:stretch>
          <a:fillRect/>
        </a:stretch>
      </xdr:blipFill>
      <xdr:spPr>
        <a:xfrm>
          <a:off x="0" y="161925"/>
          <a:ext cx="5713498" cy="3307402"/>
        </a:xfrm>
        <a:prstGeom prst="rect">
          <a:avLst/>
        </a:prstGeom>
      </xdr:spPr>
    </xdr:pic>
    <xdr:clientData/>
  </xdr:twoCellAnchor>
  <xdr:twoCellAnchor editAs="oneCell">
    <xdr:from>
      <xdr:col>6</xdr:col>
      <xdr:colOff>0</xdr:colOff>
      <xdr:row>1</xdr:row>
      <xdr:rowOff>0</xdr:rowOff>
    </xdr:from>
    <xdr:to>
      <xdr:col>10</xdr:col>
      <xdr:colOff>150898</xdr:colOff>
      <xdr:row>21</xdr:row>
      <xdr:rowOff>68902</xdr:rowOff>
    </xdr:to>
    <xdr:pic>
      <xdr:nvPicPr>
        <xdr:cNvPr id="7" name="Picture 6">
          <a:extLst>
            <a:ext uri="{FF2B5EF4-FFF2-40B4-BE49-F238E27FC236}">
              <a16:creationId xmlns:a16="http://schemas.microsoft.com/office/drawing/2014/main" id="{811D6104-901E-E7F0-D32B-BB8558F255CC}"/>
            </a:ext>
          </a:extLst>
        </xdr:cNvPr>
        <xdr:cNvPicPr>
          <a:picLocks noChangeAspect="1"/>
        </xdr:cNvPicPr>
      </xdr:nvPicPr>
      <xdr:blipFill>
        <a:blip xmlns:r="http://schemas.openxmlformats.org/officeDocument/2006/relationships" r:embed="rId2"/>
        <a:stretch>
          <a:fillRect/>
        </a:stretch>
      </xdr:blipFill>
      <xdr:spPr>
        <a:xfrm>
          <a:off x="5848350" y="161925"/>
          <a:ext cx="5713498" cy="3307402"/>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4</xdr:col>
      <xdr:colOff>1151023</xdr:colOff>
      <xdr:row>21</xdr:row>
      <xdr:rowOff>97639</xdr:rowOff>
    </xdr:to>
    <xdr:pic>
      <xdr:nvPicPr>
        <xdr:cNvPr id="3" name="Picture 2">
          <a:extLst>
            <a:ext uri="{FF2B5EF4-FFF2-40B4-BE49-F238E27FC236}">
              <a16:creationId xmlns:a16="http://schemas.microsoft.com/office/drawing/2014/main" id="{4CCCC5BF-1D83-6E92-A166-680F3ACC8F11}"/>
            </a:ext>
          </a:extLst>
        </xdr:cNvPr>
        <xdr:cNvPicPr>
          <a:picLocks noChangeAspect="1"/>
        </xdr:cNvPicPr>
      </xdr:nvPicPr>
      <xdr:blipFill>
        <a:blip xmlns:r="http://schemas.openxmlformats.org/officeDocument/2006/relationships" r:embed="rId1"/>
        <a:stretch>
          <a:fillRect/>
        </a:stretch>
      </xdr:blipFill>
      <xdr:spPr>
        <a:xfrm>
          <a:off x="0" y="190500"/>
          <a:ext cx="5713498" cy="3336139"/>
        </a:xfrm>
        <a:prstGeom prst="rect">
          <a:avLst/>
        </a:prstGeom>
      </xdr:spPr>
    </xdr:pic>
    <xdr:clientData/>
  </xdr:twoCellAnchor>
  <xdr:twoCellAnchor editAs="oneCell">
    <xdr:from>
      <xdr:col>7</xdr:col>
      <xdr:colOff>0</xdr:colOff>
      <xdr:row>1</xdr:row>
      <xdr:rowOff>0</xdr:rowOff>
    </xdr:from>
    <xdr:to>
      <xdr:col>11</xdr:col>
      <xdr:colOff>1312948</xdr:colOff>
      <xdr:row>21</xdr:row>
      <xdr:rowOff>97639</xdr:rowOff>
    </xdr:to>
    <xdr:pic>
      <xdr:nvPicPr>
        <xdr:cNvPr id="6" name="Picture 5">
          <a:extLst>
            <a:ext uri="{FF2B5EF4-FFF2-40B4-BE49-F238E27FC236}">
              <a16:creationId xmlns:a16="http://schemas.microsoft.com/office/drawing/2014/main" id="{15D944C2-876D-56AD-1C8F-5F3E26DE05B7}"/>
            </a:ext>
          </a:extLst>
        </xdr:cNvPr>
        <xdr:cNvPicPr>
          <a:picLocks noChangeAspect="1"/>
        </xdr:cNvPicPr>
      </xdr:nvPicPr>
      <xdr:blipFill>
        <a:blip xmlns:r="http://schemas.openxmlformats.org/officeDocument/2006/relationships" r:embed="rId2"/>
        <a:stretch>
          <a:fillRect/>
        </a:stretch>
      </xdr:blipFill>
      <xdr:spPr>
        <a:xfrm>
          <a:off x="8296275" y="190500"/>
          <a:ext cx="5713498" cy="3336139"/>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4</xdr:col>
      <xdr:colOff>1151023</xdr:colOff>
      <xdr:row>21</xdr:row>
      <xdr:rowOff>97639</xdr:rowOff>
    </xdr:to>
    <xdr:pic>
      <xdr:nvPicPr>
        <xdr:cNvPr id="4" name="Picture 3">
          <a:extLst>
            <a:ext uri="{FF2B5EF4-FFF2-40B4-BE49-F238E27FC236}">
              <a16:creationId xmlns:a16="http://schemas.microsoft.com/office/drawing/2014/main" id="{7C5DB9B5-8EF7-1A3B-EA30-F2A2F15739D6}"/>
            </a:ext>
          </a:extLst>
        </xdr:cNvPr>
        <xdr:cNvPicPr>
          <a:picLocks noChangeAspect="1"/>
        </xdr:cNvPicPr>
      </xdr:nvPicPr>
      <xdr:blipFill>
        <a:blip xmlns:r="http://schemas.openxmlformats.org/officeDocument/2006/relationships" r:embed="rId1"/>
        <a:stretch>
          <a:fillRect/>
        </a:stretch>
      </xdr:blipFill>
      <xdr:spPr>
        <a:xfrm>
          <a:off x="0" y="190500"/>
          <a:ext cx="5713498" cy="3336139"/>
        </a:xfrm>
        <a:prstGeom prst="rect">
          <a:avLst/>
        </a:prstGeom>
      </xdr:spPr>
    </xdr:pic>
    <xdr:clientData/>
  </xdr:twoCellAnchor>
  <xdr:twoCellAnchor editAs="oneCell">
    <xdr:from>
      <xdr:col>8</xdr:col>
      <xdr:colOff>0</xdr:colOff>
      <xdr:row>1</xdr:row>
      <xdr:rowOff>0</xdr:rowOff>
    </xdr:from>
    <xdr:to>
      <xdr:col>12</xdr:col>
      <xdr:colOff>1312948</xdr:colOff>
      <xdr:row>21</xdr:row>
      <xdr:rowOff>97639</xdr:rowOff>
    </xdr:to>
    <xdr:pic>
      <xdr:nvPicPr>
        <xdr:cNvPr id="7" name="Picture 6">
          <a:extLst>
            <a:ext uri="{FF2B5EF4-FFF2-40B4-BE49-F238E27FC236}">
              <a16:creationId xmlns:a16="http://schemas.microsoft.com/office/drawing/2014/main" id="{7989892C-A0AB-C5EB-FDE6-69BACAF1A60C}"/>
            </a:ext>
          </a:extLst>
        </xdr:cNvPr>
        <xdr:cNvPicPr>
          <a:picLocks noChangeAspect="1"/>
        </xdr:cNvPicPr>
      </xdr:nvPicPr>
      <xdr:blipFill>
        <a:blip xmlns:r="http://schemas.openxmlformats.org/officeDocument/2006/relationships" r:embed="rId2"/>
        <a:stretch>
          <a:fillRect/>
        </a:stretch>
      </xdr:blipFill>
      <xdr:spPr>
        <a:xfrm>
          <a:off x="8296275" y="190500"/>
          <a:ext cx="5713498" cy="3336139"/>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xdr:from>
      <xdr:col>46</xdr:col>
      <xdr:colOff>571500</xdr:colOff>
      <xdr:row>1</xdr:row>
      <xdr:rowOff>66675</xdr:rowOff>
    </xdr:from>
    <xdr:to>
      <xdr:col>57</xdr:col>
      <xdr:colOff>419100</xdr:colOff>
      <xdr:row>20</xdr:row>
      <xdr:rowOff>98107</xdr:rowOff>
    </xdr:to>
    <xdr:graphicFrame macro="">
      <xdr:nvGraphicFramePr>
        <xdr:cNvPr id="2" name="Chart 6">
          <a:extLst>
            <a:ext uri="{FF2B5EF4-FFF2-40B4-BE49-F238E27FC236}">
              <a16:creationId xmlns:a16="http://schemas.microsoft.com/office/drawing/2014/main" id="{93D94EF6-A0FA-4C68-9D51-D63E4E4C61E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0</xdr:colOff>
      <xdr:row>1</xdr:row>
      <xdr:rowOff>60960</xdr:rowOff>
    </xdr:from>
    <xdr:to>
      <xdr:col>10</xdr:col>
      <xdr:colOff>247650</xdr:colOff>
      <xdr:row>20</xdr:row>
      <xdr:rowOff>92392</xdr:rowOff>
    </xdr:to>
    <xdr:graphicFrame macro="">
      <xdr:nvGraphicFramePr>
        <xdr:cNvPr id="3" name="Chart 6">
          <a:extLst>
            <a:ext uri="{FF2B5EF4-FFF2-40B4-BE49-F238E27FC236}">
              <a16:creationId xmlns:a16="http://schemas.microsoft.com/office/drawing/2014/main" id="{35E20AB3-0568-4B64-A8C5-BA18E3D1D10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23</xdr:col>
      <xdr:colOff>62465</xdr:colOff>
      <xdr:row>1</xdr:row>
      <xdr:rowOff>124609</xdr:rowOff>
    </xdr:from>
    <xdr:to>
      <xdr:col>33</xdr:col>
      <xdr:colOff>409286</xdr:colOff>
      <xdr:row>20</xdr:row>
      <xdr:rowOff>156041</xdr:rowOff>
    </xdr:to>
    <xdr:graphicFrame macro="">
      <xdr:nvGraphicFramePr>
        <xdr:cNvPr id="4" name="Chart 6">
          <a:extLst>
            <a:ext uri="{FF2B5EF4-FFF2-40B4-BE49-F238E27FC236}">
              <a16:creationId xmlns:a16="http://schemas.microsoft.com/office/drawing/2014/main" id="{7D6476F0-C479-4C6F-9851-797DE7A0ADA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47</xdr:col>
      <xdr:colOff>223882</xdr:colOff>
      <xdr:row>2</xdr:row>
      <xdr:rowOff>33755</xdr:rowOff>
    </xdr:from>
    <xdr:to>
      <xdr:col>57</xdr:col>
      <xdr:colOff>416465</xdr:colOff>
      <xdr:row>18</xdr:row>
      <xdr:rowOff>97544</xdr:rowOff>
    </xdr:to>
    <xdr:graphicFrame macro="">
      <xdr:nvGraphicFramePr>
        <xdr:cNvPr id="5" name="Chart 7">
          <a:extLst>
            <a:ext uri="{FF2B5EF4-FFF2-40B4-BE49-F238E27FC236}">
              <a16:creationId xmlns:a16="http://schemas.microsoft.com/office/drawing/2014/main" id="{37769A4F-9823-4C6D-8D00-92190E66D69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11</xdr:col>
      <xdr:colOff>1154206</xdr:colOff>
      <xdr:row>1</xdr:row>
      <xdr:rowOff>33617</xdr:rowOff>
    </xdr:from>
    <xdr:to>
      <xdr:col>21</xdr:col>
      <xdr:colOff>720105</xdr:colOff>
      <xdr:row>20</xdr:row>
      <xdr:rowOff>65049</xdr:rowOff>
    </xdr:to>
    <xdr:graphicFrame macro="">
      <xdr:nvGraphicFramePr>
        <xdr:cNvPr id="6" name="Chart 6">
          <a:extLst>
            <a:ext uri="{FF2B5EF4-FFF2-40B4-BE49-F238E27FC236}">
              <a16:creationId xmlns:a16="http://schemas.microsoft.com/office/drawing/2014/main" id="{DB502C26-E9CB-44D6-9CFD-054A402759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35</xdr:col>
      <xdr:colOff>0</xdr:colOff>
      <xdr:row>1</xdr:row>
      <xdr:rowOff>76200</xdr:rowOff>
    </xdr:from>
    <xdr:to>
      <xdr:col>46</xdr:col>
      <xdr:colOff>323850</xdr:colOff>
      <xdr:row>20</xdr:row>
      <xdr:rowOff>107632</xdr:rowOff>
    </xdr:to>
    <xdr:graphicFrame macro="">
      <xdr:nvGraphicFramePr>
        <xdr:cNvPr id="7" name="Chart 6">
          <a:extLst>
            <a:ext uri="{FF2B5EF4-FFF2-40B4-BE49-F238E27FC236}">
              <a16:creationId xmlns:a16="http://schemas.microsoft.com/office/drawing/2014/main" id="{CA9B7184-B869-4D67-AACC-B512F1AEDDB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51</xdr:col>
      <xdr:colOff>289672</xdr:colOff>
      <xdr:row>6</xdr:row>
      <xdr:rowOff>2801</xdr:rowOff>
    </xdr:from>
    <xdr:to>
      <xdr:col>52</xdr:col>
      <xdr:colOff>155073</xdr:colOff>
      <xdr:row>7</xdr:row>
      <xdr:rowOff>5197</xdr:rowOff>
    </xdr:to>
    <xdr:sp macro="" textlink="">
      <xdr:nvSpPr>
        <xdr:cNvPr id="8" name="Text Box 3">
          <a:extLst>
            <a:ext uri="{FF2B5EF4-FFF2-40B4-BE49-F238E27FC236}">
              <a16:creationId xmlns:a16="http://schemas.microsoft.com/office/drawing/2014/main" id="{D2083FE4-753F-497A-87B9-29747EC4C1B9}"/>
            </a:ext>
          </a:extLst>
        </xdr:cNvPr>
        <xdr:cNvSpPr txBox="1">
          <a:spLocks noChangeArrowheads="1"/>
        </xdr:cNvSpPr>
      </xdr:nvSpPr>
      <xdr:spPr bwMode="auto">
        <a:xfrm>
          <a:off x="33089290" y="977713"/>
          <a:ext cx="548959" cy="159278"/>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25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51</xdr:col>
      <xdr:colOff>508952</xdr:colOff>
      <xdr:row>7</xdr:row>
      <xdr:rowOff>24258</xdr:rowOff>
    </xdr:from>
    <xdr:to>
      <xdr:col>51</xdr:col>
      <xdr:colOff>623251</xdr:colOff>
      <xdr:row>7</xdr:row>
      <xdr:rowOff>143039</xdr:rowOff>
    </xdr:to>
    <xdr:sp macro="" textlink="">
      <xdr:nvSpPr>
        <xdr:cNvPr id="9" name="Line 2">
          <a:extLst>
            <a:ext uri="{FF2B5EF4-FFF2-40B4-BE49-F238E27FC236}">
              <a16:creationId xmlns:a16="http://schemas.microsoft.com/office/drawing/2014/main" id="{6FC5B1D5-6571-443F-BCB6-BB8FF05CE904}"/>
            </a:ext>
          </a:extLst>
        </xdr:cNvPr>
        <xdr:cNvSpPr>
          <a:spLocks noChangeShapeType="1"/>
        </xdr:cNvSpPr>
      </xdr:nvSpPr>
      <xdr:spPr bwMode="auto">
        <a:xfrm>
          <a:off x="33308570" y="1156052"/>
          <a:ext cx="114299" cy="118781"/>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twoCellAnchor>
    <xdr:from>
      <xdr:col>15</xdr:col>
      <xdr:colOff>329496</xdr:colOff>
      <xdr:row>5</xdr:row>
      <xdr:rowOff>132790</xdr:rowOff>
    </xdr:from>
    <xdr:to>
      <xdr:col>16</xdr:col>
      <xdr:colOff>299672</xdr:colOff>
      <xdr:row>6</xdr:row>
      <xdr:rowOff>135185</xdr:rowOff>
    </xdr:to>
    <xdr:sp macro="" textlink="">
      <xdr:nvSpPr>
        <xdr:cNvPr id="10" name="Text Box 3">
          <a:extLst>
            <a:ext uri="{FF2B5EF4-FFF2-40B4-BE49-F238E27FC236}">
              <a16:creationId xmlns:a16="http://schemas.microsoft.com/office/drawing/2014/main" id="{98419BEA-B5DC-4B0F-81CD-1B84EC678FD5}"/>
            </a:ext>
          </a:extLst>
        </xdr:cNvPr>
        <xdr:cNvSpPr txBox="1">
          <a:spLocks noChangeArrowheads="1"/>
        </xdr:cNvSpPr>
      </xdr:nvSpPr>
      <xdr:spPr bwMode="auto">
        <a:xfrm>
          <a:off x="10078614" y="950819"/>
          <a:ext cx="552882" cy="159278"/>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23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16</xdr:col>
      <xdr:colOff>2723</xdr:colOff>
      <xdr:row>6</xdr:row>
      <xdr:rowOff>132789</xdr:rowOff>
    </xdr:from>
    <xdr:to>
      <xdr:col>16</xdr:col>
      <xdr:colOff>117023</xdr:colOff>
      <xdr:row>7</xdr:row>
      <xdr:rowOff>80682</xdr:rowOff>
    </xdr:to>
    <xdr:sp macro="" textlink="">
      <xdr:nvSpPr>
        <xdr:cNvPr id="11" name="Line 2">
          <a:extLst>
            <a:ext uri="{FF2B5EF4-FFF2-40B4-BE49-F238E27FC236}">
              <a16:creationId xmlns:a16="http://schemas.microsoft.com/office/drawing/2014/main" id="{F76546F7-06FC-4146-B0A7-D8FF8DC41459}"/>
            </a:ext>
          </a:extLst>
        </xdr:cNvPr>
        <xdr:cNvSpPr>
          <a:spLocks noChangeShapeType="1"/>
        </xdr:cNvSpPr>
      </xdr:nvSpPr>
      <xdr:spPr bwMode="auto">
        <a:xfrm>
          <a:off x="10334547" y="1107701"/>
          <a:ext cx="114300" cy="1047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twoCellAnchor>
    <xdr:from>
      <xdr:col>18</xdr:col>
      <xdr:colOff>21774</xdr:colOff>
      <xdr:row>8</xdr:row>
      <xdr:rowOff>121584</xdr:rowOff>
    </xdr:from>
    <xdr:to>
      <xdr:col>18</xdr:col>
      <xdr:colOff>574656</xdr:colOff>
      <xdr:row>9</xdr:row>
      <xdr:rowOff>123980</xdr:rowOff>
    </xdr:to>
    <xdr:sp macro="" textlink="">
      <xdr:nvSpPr>
        <xdr:cNvPr id="12" name="Text Box 3">
          <a:extLst>
            <a:ext uri="{FF2B5EF4-FFF2-40B4-BE49-F238E27FC236}">
              <a16:creationId xmlns:a16="http://schemas.microsoft.com/office/drawing/2014/main" id="{6BF000F1-615C-41B4-9DEF-F26E50294BB9}"/>
            </a:ext>
          </a:extLst>
        </xdr:cNvPr>
        <xdr:cNvSpPr txBox="1">
          <a:spLocks noChangeArrowheads="1"/>
        </xdr:cNvSpPr>
      </xdr:nvSpPr>
      <xdr:spPr bwMode="auto">
        <a:xfrm>
          <a:off x="11519009" y="1410260"/>
          <a:ext cx="552882" cy="159279"/>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110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18</xdr:col>
      <xdr:colOff>313454</xdr:colOff>
      <xdr:row>10</xdr:row>
      <xdr:rowOff>8569</xdr:rowOff>
    </xdr:from>
    <xdr:to>
      <xdr:col>18</xdr:col>
      <xdr:colOff>349107</xdr:colOff>
      <xdr:row>11</xdr:row>
      <xdr:rowOff>91886</xdr:rowOff>
    </xdr:to>
    <xdr:sp macro="" textlink="">
      <xdr:nvSpPr>
        <xdr:cNvPr id="13" name="Line 2">
          <a:extLst>
            <a:ext uri="{FF2B5EF4-FFF2-40B4-BE49-F238E27FC236}">
              <a16:creationId xmlns:a16="http://schemas.microsoft.com/office/drawing/2014/main" id="{7DF5CA57-D5CB-4636-A9E0-7BF79614F7B8}"/>
            </a:ext>
          </a:extLst>
        </xdr:cNvPr>
        <xdr:cNvSpPr>
          <a:spLocks noChangeShapeType="1"/>
        </xdr:cNvSpPr>
      </xdr:nvSpPr>
      <xdr:spPr bwMode="auto">
        <a:xfrm>
          <a:off x="11810689" y="1611010"/>
          <a:ext cx="35653" cy="240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twoCellAnchor>
    <xdr:from>
      <xdr:col>27</xdr:col>
      <xdr:colOff>222982</xdr:colOff>
      <xdr:row>6</xdr:row>
      <xdr:rowOff>104775</xdr:rowOff>
    </xdr:from>
    <xdr:to>
      <xdr:col>28</xdr:col>
      <xdr:colOff>193158</xdr:colOff>
      <xdr:row>7</xdr:row>
      <xdr:rowOff>107171</xdr:rowOff>
    </xdr:to>
    <xdr:sp macro="" textlink="">
      <xdr:nvSpPr>
        <xdr:cNvPr id="14" name="Text Box 3">
          <a:extLst>
            <a:ext uri="{FF2B5EF4-FFF2-40B4-BE49-F238E27FC236}">
              <a16:creationId xmlns:a16="http://schemas.microsoft.com/office/drawing/2014/main" id="{D6F3AE95-3C7F-4B8C-BC6D-D2CB2C29054E}"/>
            </a:ext>
          </a:extLst>
        </xdr:cNvPr>
        <xdr:cNvSpPr txBox="1">
          <a:spLocks noChangeArrowheads="1"/>
        </xdr:cNvSpPr>
      </xdr:nvSpPr>
      <xdr:spPr bwMode="auto">
        <a:xfrm>
          <a:off x="18791129" y="1079687"/>
          <a:ext cx="552882" cy="159278"/>
        </a:xfrm>
        <a:prstGeom prst="rect">
          <a:avLst/>
        </a:prstGeom>
        <a:noFill/>
        <a:ln>
          <a:noFill/>
        </a:ln>
        <a:effectLst/>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25 MW</a:t>
          </a:r>
          <a:endParaRPr lang="en-US" sz="10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27</xdr:col>
      <xdr:colOff>446185</xdr:colOff>
      <xdr:row>7</xdr:row>
      <xdr:rowOff>126232</xdr:rowOff>
    </xdr:from>
    <xdr:to>
      <xdr:col>27</xdr:col>
      <xdr:colOff>560484</xdr:colOff>
      <xdr:row>8</xdr:row>
      <xdr:rowOff>88131</xdr:rowOff>
    </xdr:to>
    <xdr:sp macro="" textlink="">
      <xdr:nvSpPr>
        <xdr:cNvPr id="15" name="Line 2">
          <a:extLst>
            <a:ext uri="{FF2B5EF4-FFF2-40B4-BE49-F238E27FC236}">
              <a16:creationId xmlns:a16="http://schemas.microsoft.com/office/drawing/2014/main" id="{F8F3891C-4469-494A-9E7B-E0BB0455AFB0}"/>
            </a:ext>
          </a:extLst>
        </xdr:cNvPr>
        <xdr:cNvSpPr>
          <a:spLocks noChangeShapeType="1"/>
        </xdr:cNvSpPr>
      </xdr:nvSpPr>
      <xdr:spPr bwMode="auto">
        <a:xfrm>
          <a:off x="19014332" y="1258026"/>
          <a:ext cx="114299" cy="118781"/>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stealth" w="sm" len="med"/>
        </a:ln>
        <a:extLst>
          <a:ext uri="{909E8E84-426E-40DD-AFC4-6F175D3DCCD1}">
            <a14:hiddenFill xmlns:a14="http://schemas.microsoft.com/office/drawing/2010/main">
              <a:noFill/>
            </a14:hiddenFill>
          </a:ext>
        </a:extLst>
      </xdr:spPr>
      <xdr:txBody>
        <a:bodyPr wrap="square"/>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endParaRPr lang="en-US"/>
        </a:p>
      </xdr:txBody>
    </xdr:sp>
    <xdr:clientData/>
  </xdr:twoCellAnchor>
  <xdr:twoCellAnchor editAs="oneCell">
    <xdr:from>
      <xdr:col>34</xdr:col>
      <xdr:colOff>510885</xdr:colOff>
      <xdr:row>21</xdr:row>
      <xdr:rowOff>155863</xdr:rowOff>
    </xdr:from>
    <xdr:to>
      <xdr:col>44</xdr:col>
      <xdr:colOff>576928</xdr:colOff>
      <xdr:row>41</xdr:row>
      <xdr:rowOff>81373</xdr:rowOff>
    </xdr:to>
    <xdr:pic>
      <xdr:nvPicPr>
        <xdr:cNvPr id="17" name="Picture 16">
          <a:extLst>
            <a:ext uri="{FF2B5EF4-FFF2-40B4-BE49-F238E27FC236}">
              <a16:creationId xmlns:a16="http://schemas.microsoft.com/office/drawing/2014/main" id="{081D696E-339B-3D5D-DD69-B40277A4B1B4}"/>
            </a:ext>
          </a:extLst>
        </xdr:cNvPr>
        <xdr:cNvPicPr>
          <a:picLocks noChangeAspect="1"/>
        </xdr:cNvPicPr>
      </xdr:nvPicPr>
      <xdr:blipFill>
        <a:blip xmlns:r="http://schemas.openxmlformats.org/officeDocument/2006/relationships" r:embed="rId7"/>
        <a:srcRect/>
        <a:stretch/>
      </xdr:blipFill>
      <xdr:spPr>
        <a:xfrm>
          <a:off x="23405521" y="3636818"/>
          <a:ext cx="5867634" cy="3215964"/>
        </a:xfrm>
        <a:prstGeom prst="rect">
          <a:avLst/>
        </a:prstGeom>
      </xdr:spPr>
    </xdr:pic>
    <xdr:clientData/>
  </xdr:twoCellAnchor>
</xdr:wsDr>
</file>

<file path=xl/drawings/drawing48.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(2024 $/MWh)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0.1544</cdr:x>
      <cdr:y>0.13265</cdr:y>
    </cdr:from>
    <cdr:to>
      <cdr:x>0.26209</cdr:x>
      <cdr:y>0.19465</cdr:y>
    </cdr:to>
    <cdr:sp macro="" textlink="">
      <cdr:nvSpPr>
        <cdr:cNvPr id="7" name="Text Box 3"/>
        <cdr:cNvSpPr txBox="1">
          <a:spLocks xmlns:a="http://schemas.openxmlformats.org/drawingml/2006/main" noChangeArrowheads="1"/>
        </cdr:cNvSpPr>
      </cdr:nvSpPr>
      <cdr:spPr bwMode="auto">
        <a:xfrm xmlns:a="http://schemas.openxmlformats.org/drawingml/2006/main">
          <a:off x="979438" y="412292"/>
          <a:ext cx="683148" cy="192697"/>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250 MW</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0.12413</cdr:x>
      <cdr:y>0.16198</cdr:y>
    </cdr:from>
    <cdr:to>
      <cdr:x>0.16216</cdr:x>
      <cdr:y>0.16243</cdr:y>
    </cdr:to>
    <cdr:sp macro="" textlink="">
      <cdr:nvSpPr>
        <cdr:cNvPr id="8" name="Line 2"/>
        <cdr:cNvSpPr>
          <a:spLocks xmlns:a="http://schemas.openxmlformats.org/drawingml/2006/main" noChangeShapeType="1"/>
        </cdr:cNvSpPr>
      </cdr:nvSpPr>
      <cdr:spPr bwMode="auto">
        <a:xfrm xmlns:a="http://schemas.openxmlformats.org/drawingml/2006/main" flipH="1" flipV="1">
          <a:off x="787433" y="503433"/>
          <a:ext cx="241267" cy="1392"/>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userShapes>
</file>

<file path=xl/drawings/drawing49.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479023" cy="201486"/>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(2024 $/MWh)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0.02905</cdr:x>
      <cdr:y>0.17237</cdr:y>
    </cdr:from>
    <cdr:to>
      <cdr:x>0.13674</cdr:x>
      <cdr:y>0.23437</cdr:y>
    </cdr:to>
    <cdr:sp macro="" textlink="">
      <cdr:nvSpPr>
        <cdr:cNvPr id="7" name="Text Box 3"/>
        <cdr:cNvSpPr txBox="1">
          <a:spLocks xmlns:a="http://schemas.openxmlformats.org/drawingml/2006/main" noChangeArrowheads="1"/>
        </cdr:cNvSpPr>
      </cdr:nvSpPr>
      <cdr:spPr bwMode="auto">
        <a:xfrm xmlns:a="http://schemas.openxmlformats.org/drawingml/2006/main">
          <a:off x="191144" y="519203"/>
          <a:ext cx="708490" cy="186757"/>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550 MW</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0.08176</cdr:x>
      <cdr:y>0.23645</cdr:y>
    </cdr:from>
    <cdr:to>
      <cdr:x>0.08176</cdr:x>
      <cdr:y>0.32202</cdr:y>
    </cdr:to>
    <cdr:sp macro="" textlink="">
      <cdr:nvSpPr>
        <cdr:cNvPr id="8" name="Line 2"/>
        <cdr:cNvSpPr>
          <a:spLocks xmlns:a="http://schemas.openxmlformats.org/drawingml/2006/main" noChangeShapeType="1"/>
        </cdr:cNvSpPr>
      </cdr:nvSpPr>
      <cdr:spPr bwMode="auto">
        <a:xfrm xmlns:a="http://schemas.openxmlformats.org/drawingml/2006/main" flipH="1">
          <a:off x="537882" y="712246"/>
          <a:ext cx="1" cy="257735"/>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0.43576</cdr:x>
      <cdr:y>0.25172</cdr:y>
    </cdr:from>
    <cdr:to>
      <cdr:x>0.52438</cdr:x>
      <cdr:y>0.30459</cdr:y>
    </cdr:to>
    <cdr:sp macro="" textlink="">
      <cdr:nvSpPr>
        <cdr:cNvPr id="9" name="Text Box 3"/>
        <cdr:cNvSpPr txBox="1">
          <a:spLocks xmlns:a="http://schemas.openxmlformats.org/drawingml/2006/main" noChangeArrowheads="1"/>
        </cdr:cNvSpPr>
      </cdr:nvSpPr>
      <cdr:spPr bwMode="auto">
        <a:xfrm xmlns:a="http://schemas.openxmlformats.org/drawingml/2006/main">
          <a:off x="2866846" y="758230"/>
          <a:ext cx="583029" cy="1592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25 MW</a:t>
          </a:r>
          <a:endParaRPr lang="en-US" sz="1000" b="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0.47138</cdr:x>
      <cdr:y>0.31072</cdr:y>
    </cdr:from>
    <cdr:to>
      <cdr:x>0.48975</cdr:x>
      <cdr:y>0.35056</cdr:y>
    </cdr:to>
    <cdr:sp macro="" textlink="">
      <cdr:nvSpPr>
        <cdr:cNvPr id="10" name="Line 2"/>
        <cdr:cNvSpPr>
          <a:spLocks xmlns:a="http://schemas.openxmlformats.org/drawingml/2006/main" noChangeShapeType="1"/>
        </cdr:cNvSpPr>
      </cdr:nvSpPr>
      <cdr:spPr bwMode="auto">
        <a:xfrm xmlns:a="http://schemas.openxmlformats.org/drawingml/2006/main">
          <a:off x="3101189" y="935949"/>
          <a:ext cx="120856" cy="120006"/>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userShapes>
</file>

<file path=xl/drawings/drawing50.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t"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(2024 $/MWh)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0.07827</cdr:x>
      <cdr:y>0.49478</cdr:y>
    </cdr:from>
    <cdr:to>
      <cdr:x>0.16819</cdr:x>
      <cdr:y>0.55724</cdr:y>
    </cdr:to>
    <cdr:sp macro="" textlink="">
      <cdr:nvSpPr>
        <cdr:cNvPr id="7" name="Text Box 3"/>
        <cdr:cNvSpPr txBox="1">
          <a:spLocks xmlns:a="http://schemas.openxmlformats.org/drawingml/2006/main" noChangeArrowheads="1"/>
        </cdr:cNvSpPr>
      </cdr:nvSpPr>
      <cdr:spPr bwMode="auto">
        <a:xfrm xmlns:a="http://schemas.openxmlformats.org/drawingml/2006/main">
          <a:off x="525605" y="1537790"/>
          <a:ext cx="603824" cy="194126"/>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210 MW</a:t>
          </a:r>
          <a:endParaRPr lang="en-US" sz="1000" b="0">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0.10115</cdr:x>
      <cdr:y>0.44597</cdr:y>
    </cdr:from>
    <cdr:to>
      <cdr:x>0.1247</cdr:x>
      <cdr:y>0.49806</cdr:y>
    </cdr:to>
    <cdr:sp macro="" textlink="">
      <cdr:nvSpPr>
        <cdr:cNvPr id="8" name="Line 2"/>
        <cdr:cNvSpPr>
          <a:spLocks xmlns:a="http://schemas.openxmlformats.org/drawingml/2006/main" noChangeShapeType="1"/>
        </cdr:cNvSpPr>
      </cdr:nvSpPr>
      <cdr:spPr bwMode="auto">
        <a:xfrm xmlns:a="http://schemas.openxmlformats.org/drawingml/2006/main" flipH="1" flipV="1">
          <a:off x="721948" y="1343362"/>
          <a:ext cx="168088" cy="156882"/>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userShapes>
</file>

<file path=xl/drawings/drawing51.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(2024 $/MWh)</a:t>
          </a:r>
          <a:endParaRPr lang="en-US" sz="1000" b="1">
            <a:latin typeface="Arial" panose="020B0604020202020204" pitchFamily="34" charset="0"/>
            <a:cs typeface="Arial" panose="020B0604020202020204" pitchFamily="34" charset="0"/>
          </a:endParaRPr>
        </a:p>
      </cdr:txBody>
    </cdr:sp>
  </cdr:relSizeAnchor>
</c:userShapes>
</file>

<file path=xl/drawings/drawing52.xml><?xml version="1.0" encoding="utf-8"?>
<c:userShapes xmlns:c="http://schemas.openxmlformats.org/drawingml/2006/chart">
  <cdr:relSizeAnchor xmlns:cdr="http://schemas.openxmlformats.org/drawingml/2006/chartDrawing">
    <cdr:from>
      <cdr:x>0</cdr:x>
      <cdr:y>0</cdr:y>
    </cdr:from>
    <cdr:to>
      <cdr:x>0.37681</cdr:x>
      <cdr:y>0.06689</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228850" cy="214090"/>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t" upright="1"/>
        <a:lstStyle xmlns:a="http://schemas.openxmlformats.org/drawingml/2006/main"/>
        <a:p xmlns:a="http://schemas.openxmlformats.org/drawingml/2006/main">
          <a:pPr algn="l"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(2024 $/MWh)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0.32207</cdr:x>
      <cdr:y>0.23263</cdr:y>
    </cdr:from>
    <cdr:to>
      <cdr:x>0.40418</cdr:x>
      <cdr:y>0.28551</cdr:y>
    </cdr:to>
    <cdr:sp macro="" textlink="">
      <cdr:nvSpPr>
        <cdr:cNvPr id="2" name="Text Box 3">
          <a:extLst xmlns:a="http://schemas.openxmlformats.org/drawingml/2006/main">
            <a:ext uri="{FF2B5EF4-FFF2-40B4-BE49-F238E27FC236}">
              <a16:creationId xmlns:a16="http://schemas.microsoft.com/office/drawing/2014/main" id="{98419BEA-B5DC-4B0F-81CD-1B84EC678FD5}"/>
            </a:ext>
          </a:extLst>
        </cdr:cNvPr>
        <cdr:cNvSpPr txBox="1">
          <a:spLocks xmlns:a="http://schemas.openxmlformats.org/drawingml/2006/main" noChangeArrowheads="1"/>
        </cdr:cNvSpPr>
      </cdr:nvSpPr>
      <cdr:spPr bwMode="auto">
        <a:xfrm xmlns:a="http://schemas.openxmlformats.org/drawingml/2006/main">
          <a:off x="2168712" y="700742"/>
          <a:ext cx="552882" cy="15927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23 MW</a:t>
          </a:r>
          <a:endParaRPr lang="en-US" sz="1000" b="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0.36008</cdr:x>
      <cdr:y>0.28472</cdr:y>
    </cdr:from>
    <cdr:to>
      <cdr:x>0.37706</cdr:x>
      <cdr:y>0.3195</cdr:y>
    </cdr:to>
    <cdr:sp macro="" textlink="">
      <cdr:nvSpPr>
        <cdr:cNvPr id="3" name="Line 2">
          <a:extLst xmlns:a="http://schemas.openxmlformats.org/drawingml/2006/main">
            <a:ext uri="{FF2B5EF4-FFF2-40B4-BE49-F238E27FC236}">
              <a16:creationId xmlns:a16="http://schemas.microsoft.com/office/drawing/2014/main" id="{F76546F7-06FC-4146-B0A7-D8FF8DC41459}"/>
            </a:ext>
          </a:extLst>
        </cdr:cNvPr>
        <cdr:cNvSpPr>
          <a:spLocks xmlns:a="http://schemas.openxmlformats.org/drawingml/2006/main" noChangeShapeType="1"/>
        </cdr:cNvSpPr>
      </cdr:nvSpPr>
      <cdr:spPr bwMode="auto">
        <a:xfrm xmlns:a="http://schemas.openxmlformats.org/drawingml/2006/main">
          <a:off x="2424645" y="857624"/>
          <a:ext cx="114300" cy="104775"/>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wrap="square"/>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0.53598</cdr:x>
      <cdr:y>0.38516</cdr:y>
    </cdr:from>
    <cdr:to>
      <cdr:x>0.61809</cdr:x>
      <cdr:y>0.43804</cdr:y>
    </cdr:to>
    <cdr:sp macro="" textlink="">
      <cdr:nvSpPr>
        <cdr:cNvPr id="4" name="Text Box 3">
          <a:extLst xmlns:a="http://schemas.openxmlformats.org/drawingml/2006/main">
            <a:ext uri="{FF2B5EF4-FFF2-40B4-BE49-F238E27FC236}">
              <a16:creationId xmlns:a16="http://schemas.microsoft.com/office/drawing/2014/main" id="{6BF000F1-615C-41B4-9DEF-F26E50294BB9}"/>
            </a:ext>
          </a:extLst>
        </cdr:cNvPr>
        <cdr:cNvSpPr txBox="1">
          <a:spLocks xmlns:a="http://schemas.openxmlformats.org/drawingml/2006/main" noChangeArrowheads="1"/>
        </cdr:cNvSpPr>
      </cdr:nvSpPr>
      <cdr:spPr bwMode="auto">
        <a:xfrm xmlns:a="http://schemas.openxmlformats.org/drawingml/2006/main">
          <a:off x="3609107" y="1160183"/>
          <a:ext cx="552882" cy="159279"/>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110 MW</a:t>
          </a:r>
          <a:endParaRPr lang="en-US" sz="1000" b="0">
            <a:solidFill>
              <a:sysClr val="windowText" lastClr="000000"/>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0.5793</cdr:x>
      <cdr:y>0.45181</cdr:y>
    </cdr:from>
    <cdr:to>
      <cdr:x>0.5846</cdr:x>
      <cdr:y>0.53155</cdr:y>
    </cdr:to>
    <cdr:sp macro="" textlink="">
      <cdr:nvSpPr>
        <cdr:cNvPr id="5" name="Line 2">
          <a:extLst xmlns:a="http://schemas.openxmlformats.org/drawingml/2006/main">
            <a:ext uri="{FF2B5EF4-FFF2-40B4-BE49-F238E27FC236}">
              <a16:creationId xmlns:a16="http://schemas.microsoft.com/office/drawing/2014/main" id="{7DF5CA57-D5CB-4636-A9E0-7BF79614F7B8}"/>
            </a:ext>
          </a:extLst>
        </cdr:cNvPr>
        <cdr:cNvSpPr>
          <a:spLocks xmlns:a="http://schemas.openxmlformats.org/drawingml/2006/main" noChangeShapeType="1"/>
        </cdr:cNvSpPr>
      </cdr:nvSpPr>
      <cdr:spPr bwMode="auto">
        <a:xfrm xmlns:a="http://schemas.openxmlformats.org/drawingml/2006/main">
          <a:off x="3900787" y="1360933"/>
          <a:ext cx="35653" cy="240200"/>
        </a:xfrm>
        <a:prstGeom xmlns:a="http://schemas.openxmlformats.org/drawingml/2006/main" prst="line">
          <a:avLst/>
        </a:prstGeom>
        <a:noFill xmlns:a="http://schemas.openxmlformats.org/drawingml/2006/main"/>
        <a:ln xmlns:a="http://schemas.openxmlformats.org/drawingml/2006/main" w="9525">
          <a:solidFill>
            <a:srgbClr xmlns:mc="http://schemas.openxmlformats.org/markup-compatibility/2006" xmlns:a14="http://schemas.microsoft.com/office/drawing/2010/main" val="000000" mc:Ignorable="a14" a14:legacySpreadsheetColorIndex="64"/>
          </a:solidFill>
          <a:round/>
          <a:headEnd/>
          <a:tailEnd type="stealth" w="sm" len="med"/>
        </a:ln>
        <a:extLst xmlns:a="http://schemas.openxmlformats.org/drawingml/2006/main">
          <a:ext uri="{909E8E84-426E-40DD-AFC4-6F175D3DCCD1}">
            <a14:hiddenFill xmlns:a14="http://schemas.microsoft.com/office/drawing/2010/main">
              <a:noFill/>
            </a14:hiddenFill>
          </a:ext>
        </a:extLst>
      </cdr:spPr>
      <cdr:txBody>
        <a:bodyPr xmlns:a="http://schemas.openxmlformats.org/drawingml/2006/main" wrap="square"/>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endParaRPr lang="en-US"/>
        </a:p>
      </cdr:txBody>
    </cdr:sp>
  </cdr:relSizeAnchor>
  <cdr:relSizeAnchor xmlns:cdr="http://schemas.openxmlformats.org/drawingml/2006/chartDrawing">
    <cdr:from>
      <cdr:x>0.79803</cdr:x>
      <cdr:y>0.71254</cdr:y>
    </cdr:from>
    <cdr:to>
      <cdr:x>0.88013</cdr:x>
      <cdr:y>0.76541</cdr:y>
    </cdr:to>
    <cdr:sp macro="" textlink="">
      <cdr:nvSpPr>
        <cdr:cNvPr id="12" name="Text Box 3">
          <a:extLst xmlns:a="http://schemas.openxmlformats.org/drawingml/2006/main">
            <a:ext uri="{FF2B5EF4-FFF2-40B4-BE49-F238E27FC236}">
              <a16:creationId xmlns:a16="http://schemas.microsoft.com/office/drawing/2014/main" id="{CDDE15C0-DEC9-F675-DD0B-FE335E5B9C80}"/>
            </a:ext>
          </a:extLst>
        </cdr:cNvPr>
        <cdr:cNvSpPr txBox="1">
          <a:spLocks xmlns:a="http://schemas.openxmlformats.org/drawingml/2006/main" noChangeArrowheads="1"/>
        </cdr:cNvSpPr>
      </cdr:nvSpPr>
      <cdr:spPr bwMode="auto">
        <a:xfrm xmlns:a="http://schemas.openxmlformats.org/drawingml/2006/main">
          <a:off x="5373595" y="2146300"/>
          <a:ext cx="552882" cy="159279"/>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wrap="square" lIns="36576" tIns="27432" rIns="36576" bIns="27432"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0" i="0" u="none" strike="noStrike" baseline="0">
              <a:solidFill>
                <a:sysClr val="windowText" lastClr="000000"/>
              </a:solidFill>
              <a:latin typeface="Arial" panose="020B0604020202020204" pitchFamily="34" charset="0"/>
              <a:cs typeface="Arial" panose="020B0604020202020204" pitchFamily="34" charset="0"/>
            </a:rPr>
            <a:t>700 MW</a:t>
          </a:r>
          <a:endParaRPr lang="en-US" sz="1000" b="0">
            <a:solidFill>
              <a:sysClr val="windowText" lastClr="000000"/>
            </a:solidFill>
            <a:latin typeface="Arial" panose="020B0604020202020204" pitchFamily="34" charset="0"/>
            <a:cs typeface="Arial" panose="020B0604020202020204" pitchFamily="34" charset="0"/>
          </a:endParaRPr>
        </a:p>
      </cdr:txBody>
    </cdr:sp>
  </cdr:relSizeAnchor>
</c:userShapes>
</file>

<file path=xl/drawings/drawing53.xml><?xml version="1.0" encoding="utf-8"?>
<xdr:wsDr xmlns:xdr="http://schemas.openxmlformats.org/drawingml/2006/spreadsheetDrawing" xmlns:a="http://schemas.openxmlformats.org/drawingml/2006/main">
  <xdr:twoCellAnchor>
    <xdr:from>
      <xdr:col>0</xdr:col>
      <xdr:colOff>886753</xdr:colOff>
      <xdr:row>10</xdr:row>
      <xdr:rowOff>123176</xdr:rowOff>
    </xdr:from>
    <xdr:to>
      <xdr:col>1</xdr:col>
      <xdr:colOff>901</xdr:colOff>
      <xdr:row>14</xdr:row>
      <xdr:rowOff>76142</xdr:rowOff>
    </xdr:to>
    <xdr:cxnSp macro="">
      <xdr:nvCxnSpPr>
        <xdr:cNvPr id="8" name="Straight Arrow Connector 7">
          <a:extLst>
            <a:ext uri="{FF2B5EF4-FFF2-40B4-BE49-F238E27FC236}">
              <a16:creationId xmlns:a16="http://schemas.microsoft.com/office/drawing/2014/main" id="{00000000-0008-0000-1D00-000008000000}"/>
            </a:ext>
          </a:extLst>
        </xdr:cNvPr>
        <xdr:cNvCxnSpPr/>
      </xdr:nvCxnSpPr>
      <xdr:spPr>
        <a:xfrm flipV="1">
          <a:off x="886753" y="1718614"/>
          <a:ext cx="309536" cy="581616"/>
        </a:xfrm>
        <a:prstGeom prst="straightConnector1">
          <a:avLst/>
        </a:prstGeom>
        <a:ln>
          <a:solidFill>
            <a:schemeClr val="bg1"/>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0</xdr:colOff>
      <xdr:row>1</xdr:row>
      <xdr:rowOff>109538</xdr:rowOff>
    </xdr:from>
    <xdr:to>
      <xdr:col>5</xdr:col>
      <xdr:colOff>915352</xdr:colOff>
      <xdr:row>20</xdr:row>
      <xdr:rowOff>140973</xdr:rowOff>
    </xdr:to>
    <xdr:graphicFrame macro="">
      <xdr:nvGraphicFramePr>
        <xdr:cNvPr id="21" name="Chart 20">
          <a:extLst>
            <a:ext uri="{FF2B5EF4-FFF2-40B4-BE49-F238E27FC236}">
              <a16:creationId xmlns:a16="http://schemas.microsoft.com/office/drawing/2014/main" id="{00000000-0008-0000-1D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1000125</xdr:colOff>
      <xdr:row>5</xdr:row>
      <xdr:rowOff>28575</xdr:rowOff>
    </xdr:from>
    <xdr:to>
      <xdr:col>1</xdr:col>
      <xdr:colOff>600075</xdr:colOff>
      <xdr:row>7</xdr:row>
      <xdr:rowOff>19050</xdr:rowOff>
    </xdr:to>
    <xdr:cxnSp macro="">
      <xdr:nvCxnSpPr>
        <xdr:cNvPr id="2" name="Straight Arrow Connector 1">
          <a:extLst>
            <a:ext uri="{FF2B5EF4-FFF2-40B4-BE49-F238E27FC236}">
              <a16:creationId xmlns:a16="http://schemas.microsoft.com/office/drawing/2014/main" id="{DC802CA1-2A58-A88C-2D63-CE5DF6BDBC81}"/>
            </a:ext>
          </a:extLst>
        </xdr:cNvPr>
        <xdr:cNvCxnSpPr/>
      </xdr:nvCxnSpPr>
      <xdr:spPr>
        <a:xfrm flipH="1">
          <a:off x="1000125" y="866775"/>
          <a:ext cx="762000" cy="314325"/>
        </a:xfrm>
        <a:prstGeom prst="straightConnector1">
          <a:avLst/>
        </a:prstGeom>
        <a:ln>
          <a:solidFill>
            <a:schemeClr val="accent4">
              <a:lumMod val="75000"/>
            </a:schemeClr>
          </a:solidFill>
          <a:tailEnd type="stealth"/>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4.xml><?xml version="1.0" encoding="utf-8"?>
<c:userShapes xmlns:c="http://schemas.openxmlformats.org/drawingml/2006/chart">
  <cdr:relSizeAnchor xmlns:cdr="http://schemas.openxmlformats.org/drawingml/2006/chartDrawing">
    <cdr:from>
      <cdr:x>0</cdr:x>
      <cdr:y>3.12647E-7</cdr:y>
    </cdr:from>
    <cdr:to>
      <cdr:x>0.38112</cdr:x>
      <cdr:y>0.03276</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1"/>
          <a:ext cx="2238375" cy="104774"/>
        </a:xfrm>
        <a:prstGeom xmlns:a="http://schemas.openxmlformats.org/drawingml/2006/main" prst="rect">
          <a:avLst/>
        </a:prstGeom>
        <a:solidFill xmlns:a="http://schemas.openxmlformats.org/drawingml/2006/main">
          <a:schemeClr val="bg1"/>
        </a:solidFill>
        <a:ln xmlns:a="http://schemas.openxmlformats.org/drawingml/2006/main">
          <a:noFill/>
        </a:ln>
        <a:effectLst xmlns:a="http://schemas.openxmlformats.org/drawingml/2006/main"/>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ctr" rtl="0">
            <a:defRPr sz="1000"/>
          </a:pPr>
          <a:r>
            <a:rPr lang="en-US" sz="1000" b="1" i="0" u="none" strike="noStrike" baseline="0">
              <a:solidFill>
                <a:srgbClr val="000000"/>
              </a:solidFill>
              <a:latin typeface="Arial" panose="020B0604020202020204" pitchFamily="34" charset="0"/>
              <a:cs typeface="Arial" panose="020B0604020202020204" pitchFamily="34" charset="0"/>
            </a:rPr>
            <a:t>Levelized PPA Price (2024$/MWh)</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0.07254</cdr:x>
      <cdr:y>0.7048</cdr:y>
    </cdr:from>
    <cdr:to>
      <cdr:x>0.39274</cdr:x>
      <cdr:y>0.85062</cdr:y>
    </cdr:to>
    <cdr:sp macro="" textlink="">
      <cdr:nvSpPr>
        <cdr:cNvPr id="2" name="TextBox 1"/>
        <cdr:cNvSpPr txBox="1"/>
      </cdr:nvSpPr>
      <cdr:spPr>
        <a:xfrm xmlns:a="http://schemas.openxmlformats.org/drawingml/2006/main">
          <a:off x="438151" y="2126750"/>
          <a:ext cx="1933922" cy="440015"/>
        </a:xfrm>
        <a:prstGeom xmlns:a="http://schemas.openxmlformats.org/drawingml/2006/main" prst="rect">
          <a:avLst/>
        </a:prstGeom>
        <a:solidFill xmlns:a="http://schemas.openxmlformats.org/drawingml/2006/main">
          <a:srgbClr val="FFFFFF"/>
        </a:solidFill>
      </cdr:spPr>
      <cdr:txBody>
        <a:bodyPr xmlns:a="http://schemas.openxmlformats.org/drawingml/2006/main" vertOverflow="clip" wrap="square" lIns="45720" tIns="18288" rIns="45720" bIns="18288" rtlCol="0"/>
        <a:lstStyle xmlns:a="http://schemas.openxmlformats.org/drawingml/2006/main"/>
        <a:p xmlns:a="http://schemas.openxmlformats.org/drawingml/2006/main">
          <a:r>
            <a:rPr lang="en-US" sz="900">
              <a:solidFill>
                <a:schemeClr val="accent4">
                  <a:lumMod val="75000"/>
                </a:schemeClr>
              </a:solidFill>
              <a:latin typeface="Arial" panose="020B0604020202020204" pitchFamily="34" charset="0"/>
              <a:cs typeface="Arial" panose="020B0604020202020204" pitchFamily="34" charset="0"/>
            </a:rPr>
            <a:t>The offtaker cancelled this PPA in October 2019, following prolonged underperformance.</a:t>
          </a:r>
        </a:p>
      </cdr:txBody>
    </cdr:sp>
  </cdr:relSizeAnchor>
  <cdr:relSizeAnchor xmlns:cdr="http://schemas.openxmlformats.org/drawingml/2006/chartDrawing">
    <cdr:from>
      <cdr:x>0.15582</cdr:x>
      <cdr:y>0.41941</cdr:y>
    </cdr:from>
    <cdr:to>
      <cdr:x>0.16963</cdr:x>
      <cdr:y>0.68495</cdr:y>
    </cdr:to>
    <cdr:cxnSp macro="">
      <cdr:nvCxnSpPr>
        <cdr:cNvPr id="4" name="Straight Arrow Connector 3">
          <a:extLst xmlns:a="http://schemas.openxmlformats.org/drawingml/2006/main">
            <a:ext uri="{FF2B5EF4-FFF2-40B4-BE49-F238E27FC236}">
              <a16:creationId xmlns:a16="http://schemas.microsoft.com/office/drawing/2014/main" id="{1E2B60A5-65ED-DDFC-4D8D-5ED56D14A46C}"/>
            </a:ext>
          </a:extLst>
        </cdr:cNvPr>
        <cdr:cNvCxnSpPr/>
      </cdr:nvCxnSpPr>
      <cdr:spPr>
        <a:xfrm xmlns:a="http://schemas.openxmlformats.org/drawingml/2006/main" flipV="1">
          <a:off x="914400" y="1303530"/>
          <a:ext cx="81049" cy="825307"/>
        </a:xfrm>
        <a:prstGeom xmlns:a="http://schemas.openxmlformats.org/drawingml/2006/main" prst="straightConnector1">
          <a:avLst/>
        </a:prstGeom>
        <a:ln xmlns:a="http://schemas.openxmlformats.org/drawingml/2006/main">
          <a:solidFill>
            <a:schemeClr val="accent4">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0.30677</cdr:x>
      <cdr:y>0.0807</cdr:y>
    </cdr:from>
    <cdr:to>
      <cdr:x>0.58594</cdr:x>
      <cdr:y>0.26816</cdr:y>
    </cdr:to>
    <cdr:sp macro="" textlink="">
      <cdr:nvSpPr>
        <cdr:cNvPr id="6" name="TextBox 1">
          <a:extLst xmlns:a="http://schemas.openxmlformats.org/drawingml/2006/main">
            <a:ext uri="{FF2B5EF4-FFF2-40B4-BE49-F238E27FC236}">
              <a16:creationId xmlns:a16="http://schemas.microsoft.com/office/drawing/2014/main" id="{A9B297EB-BCE6-9E76-09F3-8EE542C68B8B}"/>
            </a:ext>
          </a:extLst>
        </cdr:cNvPr>
        <cdr:cNvSpPr txBox="1"/>
      </cdr:nvSpPr>
      <cdr:spPr>
        <a:xfrm xmlns:a="http://schemas.openxmlformats.org/drawingml/2006/main">
          <a:off x="1800225" y="250825"/>
          <a:ext cx="1638300" cy="582612"/>
        </a:xfrm>
        <a:prstGeom xmlns:a="http://schemas.openxmlformats.org/drawingml/2006/main" prst="rect">
          <a:avLst/>
        </a:prstGeom>
        <a:solidFill xmlns:a="http://schemas.openxmlformats.org/drawingml/2006/main">
          <a:srgbClr val="FFFFFF"/>
        </a:solidFill>
      </cdr:spPr>
      <cdr:txBody>
        <a:bodyPr xmlns:a="http://schemas.openxmlformats.org/drawingml/2006/main" wrap="square" lIns="45720" tIns="18288" rIns="45720"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4">
                  <a:lumMod val="75000"/>
                </a:schemeClr>
              </a:solidFill>
              <a:latin typeface="Arial" panose="020B0604020202020204" pitchFamily="34" charset="0"/>
              <a:cs typeface="Arial" panose="020B0604020202020204" pitchFamily="34" charset="0"/>
            </a:rPr>
            <a:t>In January 2025,</a:t>
          </a:r>
          <a:r>
            <a:rPr lang="en-US" sz="900" baseline="0">
              <a:solidFill>
                <a:schemeClr val="accent4">
                  <a:lumMod val="75000"/>
                </a:schemeClr>
              </a:solidFill>
              <a:latin typeface="Arial" panose="020B0604020202020204" pitchFamily="34" charset="0"/>
              <a:cs typeface="Arial" panose="020B0604020202020204" pitchFamily="34" charset="0"/>
            </a:rPr>
            <a:t> t</a:t>
          </a:r>
          <a:r>
            <a:rPr lang="en-US" sz="900">
              <a:solidFill>
                <a:schemeClr val="accent4">
                  <a:lumMod val="75000"/>
                </a:schemeClr>
              </a:solidFill>
              <a:latin typeface="Arial" panose="020B0604020202020204" pitchFamily="34" charset="0"/>
              <a:cs typeface="Arial" panose="020B0604020202020204" pitchFamily="34" charset="0"/>
            </a:rPr>
            <a:t>he owner and offtaker and agreed to terminate the contract,</a:t>
          </a:r>
          <a:r>
            <a:rPr lang="en-US" sz="900" baseline="0">
              <a:solidFill>
                <a:schemeClr val="accent4">
                  <a:lumMod val="75000"/>
                </a:schemeClr>
              </a:solidFill>
              <a:latin typeface="Arial" panose="020B0604020202020204" pitchFamily="34" charset="0"/>
              <a:cs typeface="Arial" panose="020B0604020202020204" pitchFamily="34" charset="0"/>
            </a:rPr>
            <a:t> citing lower-cost alternatives.</a:t>
          </a:r>
          <a:endParaRPr lang="en-US" sz="900">
            <a:solidFill>
              <a:schemeClr val="accent4">
                <a:lumMod val="75000"/>
              </a:schemeClr>
            </a:solidFill>
            <a:latin typeface="Arial" panose="020B0604020202020204" pitchFamily="34" charset="0"/>
            <a:cs typeface="Arial" panose="020B0604020202020204" pitchFamily="34" charset="0"/>
          </a:endParaRPr>
        </a:p>
      </cdr:txBody>
    </cdr:sp>
  </cdr:relSizeAnchor>
</c:userShapes>
</file>

<file path=xl/drawings/drawing55.xml><?xml version="1.0" encoding="utf-8"?>
<xdr:wsDr xmlns:xdr="http://schemas.openxmlformats.org/drawingml/2006/spreadsheetDrawing" xmlns:a="http://schemas.openxmlformats.org/drawingml/2006/main">
  <xdr:twoCellAnchor>
    <xdr:from>
      <xdr:col>0</xdr:col>
      <xdr:colOff>11206</xdr:colOff>
      <xdr:row>1</xdr:row>
      <xdr:rowOff>115567</xdr:rowOff>
    </xdr:from>
    <xdr:to>
      <xdr:col>7</xdr:col>
      <xdr:colOff>778286</xdr:colOff>
      <xdr:row>20</xdr:row>
      <xdr:rowOff>140967</xdr:rowOff>
    </xdr:to>
    <xdr:graphicFrame macro="">
      <xdr:nvGraphicFramePr>
        <xdr:cNvPr id="2" name="Chart 8">
          <a:extLst>
            <a:ext uri="{FF2B5EF4-FFF2-40B4-BE49-F238E27FC236}">
              <a16:creationId xmlns:a16="http://schemas.microsoft.com/office/drawing/2014/main" id="{DBE0125B-22A0-44F4-A102-7F5F57DE1F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0</xdr:colOff>
      <xdr:row>2</xdr:row>
      <xdr:rowOff>0</xdr:rowOff>
    </xdr:from>
    <xdr:to>
      <xdr:col>19</xdr:col>
      <xdr:colOff>10160</xdr:colOff>
      <xdr:row>21</xdr:row>
      <xdr:rowOff>25400</xdr:rowOff>
    </xdr:to>
    <xdr:graphicFrame macro="">
      <xdr:nvGraphicFramePr>
        <xdr:cNvPr id="3" name="Chart 8">
          <a:extLst>
            <a:ext uri="{FF2B5EF4-FFF2-40B4-BE49-F238E27FC236}">
              <a16:creationId xmlns:a16="http://schemas.microsoft.com/office/drawing/2014/main" id="{28EE7FA5-DA59-4881-B191-985A11D780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21</xdr:col>
      <xdr:colOff>0</xdr:colOff>
      <xdr:row>2</xdr:row>
      <xdr:rowOff>0</xdr:rowOff>
    </xdr:from>
    <xdr:to>
      <xdr:col>36</xdr:col>
      <xdr:colOff>190500</xdr:colOff>
      <xdr:row>21</xdr:row>
      <xdr:rowOff>25400</xdr:rowOff>
    </xdr:to>
    <xdr:graphicFrame macro="">
      <xdr:nvGraphicFramePr>
        <xdr:cNvPr id="4" name="Chart 8">
          <a:extLst>
            <a:ext uri="{FF2B5EF4-FFF2-40B4-BE49-F238E27FC236}">
              <a16:creationId xmlns:a16="http://schemas.microsoft.com/office/drawing/2014/main" id="{8E41921F-7FE4-45A3-90BE-A0CB4B12F2B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37</xdr:col>
      <xdr:colOff>0</xdr:colOff>
      <xdr:row>2</xdr:row>
      <xdr:rowOff>0</xdr:rowOff>
    </xdr:from>
    <xdr:to>
      <xdr:col>48</xdr:col>
      <xdr:colOff>190500</xdr:colOff>
      <xdr:row>21</xdr:row>
      <xdr:rowOff>25400</xdr:rowOff>
    </xdr:to>
    <xdr:graphicFrame macro="">
      <xdr:nvGraphicFramePr>
        <xdr:cNvPr id="5" name="Chart 8">
          <a:extLst>
            <a:ext uri="{FF2B5EF4-FFF2-40B4-BE49-F238E27FC236}">
              <a16:creationId xmlns:a16="http://schemas.microsoft.com/office/drawing/2014/main" id="{FC7CBF67-5437-416C-8C4C-21B223A39E7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xdr:col>
      <xdr:colOff>729911</xdr:colOff>
      <xdr:row>10</xdr:row>
      <xdr:rowOff>103909</xdr:rowOff>
    </xdr:from>
    <xdr:to>
      <xdr:col>7</xdr:col>
      <xdr:colOff>597738</xdr:colOff>
      <xdr:row>12</xdr:row>
      <xdr:rowOff>16571</xdr:rowOff>
    </xdr:to>
    <xdr:sp macro="" textlink="">
      <xdr:nvSpPr>
        <xdr:cNvPr id="6" name="TextBox 1">
          <a:extLst>
            <a:ext uri="{FF2B5EF4-FFF2-40B4-BE49-F238E27FC236}">
              <a16:creationId xmlns:a16="http://schemas.microsoft.com/office/drawing/2014/main" id="{B179EBE5-4780-F9D2-E27E-6BFA65D5643A}"/>
            </a:ext>
          </a:extLst>
        </xdr:cNvPr>
        <xdr:cNvSpPr txBox="1"/>
      </xdr:nvSpPr>
      <xdr:spPr>
        <a:xfrm>
          <a:off x="5436382" y="1706350"/>
          <a:ext cx="663444" cy="226427"/>
        </a:xfrm>
        <a:prstGeom prst="rect">
          <a:avLst/>
        </a:prstGeom>
      </xdr:spPr>
      <xdr:txBody>
        <a:bodyPr vert="horz" wrap="square" lIns="18288" tIns="18288" rIns="18288" bIns="18288" rtlCol="0" anchor="ctr" anchorCtr="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r>
            <a:rPr lang="en-US" sz="1000" b="1">
              <a:solidFill>
                <a:schemeClr val="accent4"/>
              </a:solidFill>
              <a:latin typeface="Arial" panose="020B0604020202020204" pitchFamily="34" charset="0"/>
              <a:cs typeface="Arial" panose="020B0604020202020204" pitchFamily="34" charset="0"/>
            </a:rPr>
            <a:t>NYISO</a:t>
          </a:r>
        </a:p>
      </xdr:txBody>
    </xdr:sp>
    <xdr:clientData/>
  </xdr:twoCellAnchor>
</xdr:wsDr>
</file>

<file path=xl/drawings/drawing56.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1"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0.46603</cdr:x>
      <cdr:y>0.09806</cdr:y>
    </cdr:to>
    <cdr:sp macro="" textlink="">
      <cdr:nvSpPr>
        <cdr:cNvPr id="2" name="TextBox 1"/>
        <cdr:cNvSpPr txBox="1"/>
      </cdr:nvSpPr>
      <cdr:spPr>
        <a:xfrm xmlns:a="http://schemas.openxmlformats.org/drawingml/2006/main">
          <a:off x="0" y="0"/>
          <a:ext cx="2893219" cy="313058"/>
        </a:xfrm>
        <a:prstGeom xmlns:a="http://schemas.openxmlformats.org/drawingml/2006/main" prst="rect">
          <a:avLst/>
        </a:prstGeom>
      </cdr:spPr>
      <cdr:txBody>
        <a:bodyPr xmlns:a="http://schemas.openxmlformats.org/drawingml/2006/main" vertOverflow="clip" vert="horz" wrap="square" lIns="18288" tIns="18288" rIns="18288" bIns="18288" rtlCol="0" anchor="t"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Average Levelized PPA Price (2024 $/MWh)</a:t>
          </a:r>
        </a:p>
      </cdr:txBody>
    </cdr:sp>
  </cdr:relSizeAnchor>
  <cdr:relSizeAnchor xmlns:cdr="http://schemas.openxmlformats.org/drawingml/2006/chartDrawing">
    <cdr:from>
      <cdr:x>0.13491</cdr:x>
      <cdr:y>0.69175</cdr:y>
    </cdr:from>
    <cdr:to>
      <cdr:x>0.244</cdr:x>
      <cdr:y>0.74602</cdr:y>
    </cdr:to>
    <cdr:sp macro="" textlink="">
      <cdr:nvSpPr>
        <cdr:cNvPr id="4" name="TextBox 1"/>
        <cdr:cNvSpPr txBox="1"/>
      </cdr:nvSpPr>
      <cdr:spPr>
        <a:xfrm xmlns:a="http://schemas.openxmlformats.org/drawingml/2006/main">
          <a:off x="858405" y="2083182"/>
          <a:ext cx="694170" cy="163452"/>
        </a:xfrm>
        <a:prstGeom xmlns:a="http://schemas.openxmlformats.org/drawingml/2006/main" prst="rect">
          <a:avLst/>
        </a:prstGeom>
        <a:solidFill xmlns:a="http://schemas.openxmlformats.org/drawingml/2006/main">
          <a:schemeClr val="bg2"/>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b="1">
              <a:solidFill>
                <a:schemeClr val="bg2">
                  <a:lumMod val="50000"/>
                </a:schemeClr>
              </a:solidFill>
              <a:latin typeface="Arial" panose="020B0604020202020204" pitchFamily="34" charset="0"/>
              <a:cs typeface="Arial" panose="020B0604020202020204" pitchFamily="34" charset="0"/>
            </a:rPr>
            <a:t>Lower 48</a:t>
          </a:r>
        </a:p>
      </cdr:txBody>
    </cdr:sp>
  </cdr:relSizeAnchor>
  <cdr:relSizeAnchor xmlns:cdr="http://schemas.openxmlformats.org/drawingml/2006/chartDrawing">
    <cdr:from>
      <cdr:x>0.45862</cdr:x>
      <cdr:y>0.52319</cdr:y>
    </cdr:from>
    <cdr:to>
      <cdr:x>0.52174</cdr:x>
      <cdr:y>0.59989</cdr:y>
    </cdr:to>
    <cdr:sp macro="" textlink="">
      <cdr:nvSpPr>
        <cdr:cNvPr id="7" name="TextBox 1"/>
        <cdr:cNvSpPr txBox="1"/>
      </cdr:nvSpPr>
      <cdr:spPr>
        <a:xfrm xmlns:a="http://schemas.openxmlformats.org/drawingml/2006/main">
          <a:off x="2877512" y="1648730"/>
          <a:ext cx="396032" cy="24170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25000"/>
                </a:schemeClr>
              </a:solidFill>
              <a:latin typeface="Arial" panose="020B0604020202020204" pitchFamily="34" charset="0"/>
              <a:cs typeface="Arial" panose="020B0604020202020204" pitchFamily="34" charset="0"/>
            </a:rPr>
            <a:t>PJM</a:t>
          </a:r>
        </a:p>
      </cdr:txBody>
    </cdr:sp>
  </cdr:relSizeAnchor>
  <cdr:relSizeAnchor xmlns:cdr="http://schemas.openxmlformats.org/drawingml/2006/chartDrawing">
    <cdr:from>
      <cdr:x>0.23204</cdr:x>
      <cdr:y>0.16085</cdr:y>
    </cdr:from>
    <cdr:to>
      <cdr:x>0.4401</cdr:x>
      <cdr:y>0.26335</cdr:y>
    </cdr:to>
    <cdr:sp macro="" textlink="">
      <cdr:nvSpPr>
        <cdr:cNvPr id="9" name="TextBox 1"/>
        <cdr:cNvSpPr txBox="1"/>
      </cdr:nvSpPr>
      <cdr:spPr>
        <a:xfrm xmlns:a="http://schemas.openxmlformats.org/drawingml/2006/main">
          <a:off x="1476474" y="484409"/>
          <a:ext cx="1323889" cy="308678"/>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6"/>
              </a:solidFill>
              <a:latin typeface="Arial" panose="020B0604020202020204" pitchFamily="34" charset="0"/>
              <a:cs typeface="Arial" panose="020B0604020202020204" pitchFamily="34" charset="0"/>
            </a:rPr>
            <a:t>Southeast</a:t>
          </a:r>
          <a:r>
            <a:rPr lang="en-US" sz="1000" b="1" baseline="0">
              <a:solidFill>
                <a:schemeClr val="accent6"/>
              </a:solidFill>
              <a:latin typeface="Arial" panose="020B0604020202020204" pitchFamily="34" charset="0"/>
              <a:cs typeface="Arial" panose="020B0604020202020204" pitchFamily="34" charset="0"/>
            </a:rPr>
            <a:t> </a:t>
          </a:r>
          <a:r>
            <a:rPr lang="en-US" sz="1000" b="1">
              <a:solidFill>
                <a:schemeClr val="accent6"/>
              </a:solidFill>
              <a:latin typeface="Arial" panose="020B0604020202020204" pitchFamily="34" charset="0"/>
              <a:cs typeface="Arial" panose="020B0604020202020204" pitchFamily="34" charset="0"/>
            </a:rPr>
            <a:t>(non-ISO)</a:t>
          </a:r>
        </a:p>
      </cdr:txBody>
    </cdr:sp>
  </cdr:relSizeAnchor>
  <cdr:relSizeAnchor xmlns:cdr="http://schemas.openxmlformats.org/drawingml/2006/chartDrawing">
    <cdr:from>
      <cdr:x>0.84352</cdr:x>
      <cdr:y>0.78556</cdr:y>
    </cdr:from>
    <cdr:to>
      <cdr:x>0.99775</cdr:x>
      <cdr:y>0.84345</cdr:y>
    </cdr:to>
    <cdr:sp macro="" textlink="">
      <cdr:nvSpPr>
        <cdr:cNvPr id="8" name="TextBox 1"/>
        <cdr:cNvSpPr txBox="1"/>
      </cdr:nvSpPr>
      <cdr:spPr>
        <a:xfrm xmlns:a="http://schemas.openxmlformats.org/drawingml/2006/main">
          <a:off x="5367338" y="2365696"/>
          <a:ext cx="981393" cy="17434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000" b="1">
              <a:solidFill>
                <a:schemeClr val="accent2"/>
              </a:solidFill>
              <a:latin typeface="Arial" panose="020B0604020202020204" pitchFamily="34" charset="0"/>
              <a:cs typeface="Arial" panose="020B0604020202020204" pitchFamily="34" charset="0"/>
            </a:rPr>
            <a:t>West</a:t>
          </a:r>
          <a:r>
            <a:rPr lang="en-US" sz="1000" b="1" baseline="0">
              <a:solidFill>
                <a:schemeClr val="accent2"/>
              </a:solidFill>
              <a:latin typeface="Arial" panose="020B0604020202020204" pitchFamily="34" charset="0"/>
              <a:cs typeface="Arial" panose="020B0604020202020204" pitchFamily="34" charset="0"/>
            </a:rPr>
            <a:t> </a:t>
          </a:r>
          <a:r>
            <a:rPr lang="en-US" sz="1000" b="1">
              <a:solidFill>
                <a:schemeClr val="accent2"/>
              </a:solidFill>
              <a:latin typeface="Arial" panose="020B0604020202020204" pitchFamily="34" charset="0"/>
              <a:cs typeface="Arial" panose="020B0604020202020204" pitchFamily="34" charset="0"/>
            </a:rPr>
            <a:t>(non-ISO)</a:t>
          </a:r>
        </a:p>
      </cdr:txBody>
    </cdr:sp>
  </cdr:relSizeAnchor>
  <cdr:relSizeAnchor xmlns:cdr="http://schemas.openxmlformats.org/drawingml/2006/chartDrawing">
    <cdr:from>
      <cdr:x>0.03935</cdr:x>
      <cdr:y>0.154</cdr:y>
    </cdr:from>
    <cdr:to>
      <cdr:x>0.12141</cdr:x>
      <cdr:y>0.21673</cdr:y>
    </cdr:to>
    <cdr:sp macro="" textlink="">
      <cdr:nvSpPr>
        <cdr:cNvPr id="10" name="TextBox 1"/>
        <cdr:cNvSpPr txBox="1"/>
      </cdr:nvSpPr>
      <cdr:spPr>
        <a:xfrm xmlns:a="http://schemas.openxmlformats.org/drawingml/2006/main">
          <a:off x="246892" y="485308"/>
          <a:ext cx="514866" cy="197683"/>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5"/>
              </a:solidFill>
              <a:latin typeface="Arial" panose="020B0604020202020204" pitchFamily="34" charset="0"/>
              <a:cs typeface="Arial" panose="020B0604020202020204" pitchFamily="34" charset="0"/>
            </a:rPr>
            <a:t>CAISO</a:t>
          </a:r>
        </a:p>
      </cdr:txBody>
    </cdr:sp>
  </cdr:relSizeAnchor>
  <cdr:relSizeAnchor xmlns:cdr="http://schemas.openxmlformats.org/drawingml/2006/chartDrawing">
    <cdr:from>
      <cdr:x>0.47539</cdr:x>
      <cdr:y>0.74691</cdr:y>
    </cdr:from>
    <cdr:to>
      <cdr:x>0.55745</cdr:x>
      <cdr:y>0.80671</cdr:y>
    </cdr:to>
    <cdr:sp macro="" textlink="">
      <cdr:nvSpPr>
        <cdr:cNvPr id="11" name="TextBox 1"/>
        <cdr:cNvSpPr txBox="1"/>
      </cdr:nvSpPr>
      <cdr:spPr>
        <a:xfrm xmlns:a="http://schemas.openxmlformats.org/drawingml/2006/main">
          <a:off x="3024923" y="2249315"/>
          <a:ext cx="522149" cy="180087"/>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lumMod val="75000"/>
                </a:schemeClr>
              </a:solidFill>
              <a:latin typeface="Arial" panose="020B0604020202020204" pitchFamily="34" charset="0"/>
              <a:cs typeface="Arial" panose="020B0604020202020204" pitchFamily="34" charset="0"/>
            </a:rPr>
            <a:t>ERCOT</a:t>
          </a:r>
        </a:p>
      </cdr:txBody>
    </cdr:sp>
  </cdr:relSizeAnchor>
  <cdr:relSizeAnchor xmlns:cdr="http://schemas.openxmlformats.org/drawingml/2006/chartDrawing">
    <cdr:from>
      <cdr:x>0.64638</cdr:x>
      <cdr:y>0.61388</cdr:y>
    </cdr:from>
    <cdr:to>
      <cdr:x>0.7095</cdr:x>
      <cdr:y>0.67813</cdr:y>
    </cdr:to>
    <cdr:sp macro="" textlink="">
      <cdr:nvSpPr>
        <cdr:cNvPr id="12" name="TextBox 1"/>
        <cdr:cNvSpPr txBox="1"/>
      </cdr:nvSpPr>
      <cdr:spPr>
        <a:xfrm xmlns:a="http://schemas.openxmlformats.org/drawingml/2006/main">
          <a:off x="4012888" y="1959785"/>
          <a:ext cx="391863" cy="20511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tx2">
                  <a:lumMod val="60000"/>
                  <a:lumOff val="40000"/>
                </a:schemeClr>
              </a:solidFill>
              <a:latin typeface="Arial" panose="020B0604020202020204" pitchFamily="34" charset="0"/>
              <a:cs typeface="Arial" panose="020B0604020202020204" pitchFamily="34" charset="0"/>
            </a:rPr>
            <a:t>MISO</a:t>
          </a:r>
        </a:p>
      </cdr:txBody>
    </cdr:sp>
  </cdr:relSizeAnchor>
</c:userShapes>
</file>

<file path=xl/drawings/drawing57.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000" b="1"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0.42093</cdr:x>
      <cdr:y>0.05693</cdr:y>
    </cdr:to>
    <cdr:sp macro="" textlink="">
      <cdr:nvSpPr>
        <cdr:cNvPr id="2" name="TextBox 1"/>
        <cdr:cNvSpPr txBox="1"/>
      </cdr:nvSpPr>
      <cdr:spPr>
        <a:xfrm xmlns:a="http://schemas.openxmlformats.org/drawingml/2006/main">
          <a:off x="0" y="0"/>
          <a:ext cx="2676524" cy="171450"/>
        </a:xfrm>
        <a:prstGeom xmlns:a="http://schemas.openxmlformats.org/drawingml/2006/main" prst="rect">
          <a:avLst/>
        </a:prstGeom>
      </cdr:spPr>
      <cdr:txBody>
        <a:bodyPr xmlns:a="http://schemas.openxmlformats.org/drawingml/2006/main" vertOverflow="clip" vert="horz" wrap="square" lIns="18288" tIns="18288" rIns="18288" bIns="18288" rtlCol="0" anchor="ctr"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Average Levelized PPA Price (2024 $/MWh)</a:t>
          </a:r>
        </a:p>
      </cdr:txBody>
    </cdr:sp>
  </cdr:relSizeAnchor>
  <cdr:relSizeAnchor xmlns:cdr="http://schemas.openxmlformats.org/drawingml/2006/chartDrawing">
    <cdr:from>
      <cdr:x>0.13706</cdr:x>
      <cdr:y>0.64048</cdr:y>
    </cdr:from>
    <cdr:to>
      <cdr:x>0.24117</cdr:x>
      <cdr:y>0.71798</cdr:y>
    </cdr:to>
    <cdr:sp macro="" textlink="">
      <cdr:nvSpPr>
        <cdr:cNvPr id="4" name="TextBox 1"/>
        <cdr:cNvSpPr txBox="1"/>
      </cdr:nvSpPr>
      <cdr:spPr>
        <a:xfrm xmlns:a="http://schemas.openxmlformats.org/drawingml/2006/main">
          <a:off x="871514" y="1928812"/>
          <a:ext cx="662011" cy="233362"/>
        </a:xfrm>
        <a:prstGeom xmlns:a="http://schemas.openxmlformats.org/drawingml/2006/main" prst="rect">
          <a:avLst/>
        </a:prstGeom>
        <a:solidFill xmlns:a="http://schemas.openxmlformats.org/drawingml/2006/main">
          <a:schemeClr val="bg2"/>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b="1">
              <a:solidFill>
                <a:schemeClr val="bg2">
                  <a:lumMod val="50000"/>
                </a:schemeClr>
              </a:solidFill>
              <a:latin typeface="Arial" panose="020B0604020202020204" pitchFamily="34" charset="0"/>
              <a:cs typeface="Arial" panose="020B0604020202020204" pitchFamily="34" charset="0"/>
            </a:rPr>
            <a:t>Lower</a:t>
          </a:r>
          <a:r>
            <a:rPr lang="en-US" sz="1000" b="1">
              <a:solidFill>
                <a:schemeClr val="bg2">
                  <a:lumMod val="50000"/>
                </a:schemeClr>
              </a:solidFill>
              <a:latin typeface="Arial" panose="020B0604020202020204" pitchFamily="34" charset="0"/>
              <a:cs typeface="Arial" panose="020B0604020202020204" pitchFamily="34" charset="0"/>
            </a:rPr>
            <a:t> 48</a:t>
          </a:r>
        </a:p>
      </cdr:txBody>
    </cdr:sp>
  </cdr:relSizeAnchor>
  <cdr:relSizeAnchor xmlns:cdr="http://schemas.openxmlformats.org/drawingml/2006/chartDrawing">
    <cdr:from>
      <cdr:x>0.36543</cdr:x>
      <cdr:y>0.67044</cdr:y>
    </cdr:from>
    <cdr:to>
      <cdr:x>0.45257</cdr:x>
      <cdr:y>0.72804</cdr:y>
    </cdr:to>
    <cdr:sp macro="" textlink="">
      <cdr:nvSpPr>
        <cdr:cNvPr id="7" name="TextBox 1"/>
        <cdr:cNvSpPr txBox="1"/>
      </cdr:nvSpPr>
      <cdr:spPr>
        <a:xfrm xmlns:a="http://schemas.openxmlformats.org/drawingml/2006/main">
          <a:off x="2323639" y="2019017"/>
          <a:ext cx="554086" cy="17346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3">
                  <a:lumMod val="75000"/>
                </a:schemeClr>
              </a:solidFill>
              <a:latin typeface="Arial" panose="020B0604020202020204" pitchFamily="34" charset="0"/>
              <a:cs typeface="Arial" panose="020B0604020202020204" pitchFamily="34" charset="0"/>
            </a:rPr>
            <a:t>Central</a:t>
          </a:r>
        </a:p>
      </cdr:txBody>
    </cdr:sp>
  </cdr:relSizeAnchor>
  <cdr:relSizeAnchor xmlns:cdr="http://schemas.openxmlformats.org/drawingml/2006/chartDrawing">
    <cdr:from>
      <cdr:x>0.21474</cdr:x>
      <cdr:y>0.15056</cdr:y>
    </cdr:from>
    <cdr:to>
      <cdr:x>0.32956</cdr:x>
      <cdr:y>0.19768</cdr:y>
    </cdr:to>
    <cdr:sp macro="" textlink="">
      <cdr:nvSpPr>
        <cdr:cNvPr id="9" name="TextBox 1"/>
        <cdr:cNvSpPr txBox="1"/>
      </cdr:nvSpPr>
      <cdr:spPr>
        <a:xfrm xmlns:a="http://schemas.openxmlformats.org/drawingml/2006/main">
          <a:off x="1365424" y="453414"/>
          <a:ext cx="730092" cy="141901"/>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6"/>
              </a:solidFill>
              <a:latin typeface="Arial" panose="020B0604020202020204" pitchFamily="34" charset="0"/>
              <a:cs typeface="Arial" panose="020B0604020202020204" pitchFamily="34" charset="0"/>
            </a:rPr>
            <a:t>Southeast</a:t>
          </a:r>
        </a:p>
      </cdr:txBody>
    </cdr:sp>
  </cdr:relSizeAnchor>
  <cdr:relSizeAnchor xmlns:cdr="http://schemas.openxmlformats.org/drawingml/2006/chartDrawing">
    <cdr:from>
      <cdr:x>0.91794</cdr:x>
      <cdr:y>0.67855</cdr:y>
    </cdr:from>
    <cdr:to>
      <cdr:x>1</cdr:x>
      <cdr:y>0.73835</cdr:y>
    </cdr:to>
    <cdr:sp macro="" textlink="">
      <cdr:nvSpPr>
        <cdr:cNvPr id="8" name="TextBox 1"/>
        <cdr:cNvSpPr txBox="1"/>
      </cdr:nvSpPr>
      <cdr:spPr>
        <a:xfrm xmlns:a="http://schemas.openxmlformats.org/drawingml/2006/main">
          <a:off x="5823673" y="2166258"/>
          <a:ext cx="520612" cy="190909"/>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accent5"/>
              </a:solidFill>
              <a:latin typeface="Arial" panose="020B0604020202020204" pitchFamily="34" charset="0"/>
              <a:cs typeface="Arial" panose="020B0604020202020204" pitchFamily="34" charset="0"/>
            </a:rPr>
            <a:t>West</a:t>
          </a:r>
        </a:p>
      </cdr:txBody>
    </cdr:sp>
  </cdr:relSizeAnchor>
  <cdr:relSizeAnchor xmlns:cdr="http://schemas.openxmlformats.org/drawingml/2006/chartDrawing">
    <cdr:from>
      <cdr:x>0.5781</cdr:x>
      <cdr:y>0.51466</cdr:y>
    </cdr:from>
    <cdr:to>
      <cdr:x>0.68863</cdr:x>
      <cdr:y>0.58201</cdr:y>
    </cdr:to>
    <cdr:sp macro="" textlink="">
      <cdr:nvSpPr>
        <cdr:cNvPr id="10" name="TextBox 1"/>
        <cdr:cNvSpPr txBox="1"/>
      </cdr:nvSpPr>
      <cdr:spPr>
        <a:xfrm xmlns:a="http://schemas.openxmlformats.org/drawingml/2006/main">
          <a:off x="3667629" y="1643026"/>
          <a:ext cx="701234" cy="215012"/>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chemeClr val="bg2">
                  <a:lumMod val="25000"/>
                </a:schemeClr>
              </a:solidFill>
              <a:latin typeface="Arial" panose="020B0604020202020204" pitchFamily="34" charset="0"/>
              <a:cs typeface="Arial" panose="020B0604020202020204" pitchFamily="34" charset="0"/>
            </a:rPr>
            <a:t>Northeast</a:t>
          </a:r>
        </a:p>
      </cdr:txBody>
    </cdr:sp>
  </cdr:relSizeAnchor>
</c:userShapes>
</file>

<file path=xl/drawings/drawing58.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100" b="1"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0.50324</cdr:x>
      <cdr:y>0.09324</cdr:y>
    </cdr:to>
    <cdr:sp macro="" textlink="">
      <cdr:nvSpPr>
        <cdr:cNvPr id="2" name="TextBox 1"/>
        <cdr:cNvSpPr txBox="1"/>
      </cdr:nvSpPr>
      <cdr:spPr>
        <a:xfrm xmlns:a="http://schemas.openxmlformats.org/drawingml/2006/main">
          <a:off x="0" y="0"/>
          <a:ext cx="3095624" cy="297656"/>
        </a:xfrm>
        <a:prstGeom xmlns:a="http://schemas.openxmlformats.org/drawingml/2006/main" prst="rect">
          <a:avLst/>
        </a:prstGeom>
      </cdr:spPr>
      <cdr:txBody>
        <a:bodyPr xmlns:a="http://schemas.openxmlformats.org/drawingml/2006/main" vertOverflow="clip" vert="horz" wrap="square" lIns="18288" tIns="18288" rIns="18288" bIns="18288" rtlCol="0" anchor="ctr" anchorCtr="0"/>
        <a:lstStyle xmlns:a="http://schemas.openxmlformats.org/drawingml/2006/main"/>
        <a:p xmlns:a="http://schemas.openxmlformats.org/drawingml/2006/main">
          <a:pPr algn="l"/>
          <a:r>
            <a:rPr lang="en-US" sz="1100" b="1">
              <a:latin typeface="Arial" panose="020B0604020202020204" pitchFamily="34" charset="0"/>
              <a:cs typeface="Arial" panose="020B0604020202020204" pitchFamily="34" charset="0"/>
            </a:rPr>
            <a:t>Average Levelized PPA Price (2024 $/MWh)</a:t>
          </a:r>
        </a:p>
      </cdr:txBody>
    </cdr:sp>
  </cdr:relSizeAnchor>
  <cdr:relSizeAnchor xmlns:cdr="http://schemas.openxmlformats.org/drawingml/2006/chartDrawing">
    <cdr:from>
      <cdr:x>0.0764</cdr:x>
      <cdr:y>0.66104</cdr:y>
    </cdr:from>
    <cdr:to>
      <cdr:x>0.34603</cdr:x>
      <cdr:y>0.74011</cdr:y>
    </cdr:to>
    <cdr:sp macro="" textlink="">
      <cdr:nvSpPr>
        <cdr:cNvPr id="4" name="TextBox 1"/>
        <cdr:cNvSpPr txBox="1"/>
      </cdr:nvSpPr>
      <cdr:spPr>
        <a:xfrm xmlns:a="http://schemas.openxmlformats.org/drawingml/2006/main">
          <a:off x="485803" y="1990723"/>
          <a:ext cx="1714462" cy="238118"/>
        </a:xfrm>
        <a:prstGeom xmlns:a="http://schemas.openxmlformats.org/drawingml/2006/main" prst="rect">
          <a:avLst/>
        </a:prstGeom>
        <a:solidFill xmlns:a="http://schemas.openxmlformats.org/drawingml/2006/main">
          <a:schemeClr val="bg2"/>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b="1">
              <a:solidFill>
                <a:schemeClr val="bg2">
                  <a:lumMod val="50000"/>
                </a:schemeClr>
              </a:solidFill>
              <a:latin typeface="Arial" panose="020B0604020202020204" pitchFamily="34" charset="0"/>
              <a:cs typeface="Arial" panose="020B0604020202020204" pitchFamily="34" charset="0"/>
            </a:rPr>
            <a:t>LBNL Lower 48 Sample</a:t>
          </a:r>
        </a:p>
      </cdr:txBody>
    </cdr:sp>
  </cdr:relSizeAnchor>
  <cdr:relSizeAnchor xmlns:cdr="http://schemas.openxmlformats.org/drawingml/2006/chartDrawing">
    <cdr:from>
      <cdr:x>0.57577</cdr:x>
      <cdr:y>0.51094</cdr:y>
    </cdr:from>
    <cdr:to>
      <cdr:x>0.74324</cdr:x>
      <cdr:y>0.73394</cdr:y>
    </cdr:to>
    <cdr:sp macro="" textlink="">
      <cdr:nvSpPr>
        <cdr:cNvPr id="9" name="TextBox 1"/>
        <cdr:cNvSpPr txBox="1"/>
      </cdr:nvSpPr>
      <cdr:spPr>
        <a:xfrm xmlns:a="http://schemas.openxmlformats.org/drawingml/2006/main">
          <a:off x="3541777" y="1631155"/>
          <a:ext cx="1030222" cy="71192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6"/>
              </a:solidFill>
              <a:latin typeface="Arial" panose="020B0604020202020204" pitchFamily="34" charset="0"/>
              <a:cs typeface="Arial" panose="020B0604020202020204" pitchFamily="34" charset="0"/>
            </a:rPr>
            <a:t>LevelTen National Sample</a:t>
          </a:r>
        </a:p>
      </cdr:txBody>
    </cdr:sp>
  </cdr:relSizeAnchor>
  <cdr:relSizeAnchor xmlns:cdr="http://schemas.openxmlformats.org/drawingml/2006/chartDrawing">
    <cdr:from>
      <cdr:x>0.73989</cdr:x>
      <cdr:y>0.46718</cdr:y>
    </cdr:from>
    <cdr:to>
      <cdr:x>0.90737</cdr:x>
      <cdr:y>0.69018</cdr:y>
    </cdr:to>
    <cdr:sp macro="" textlink="">
      <cdr:nvSpPr>
        <cdr:cNvPr id="3" name="TextBox 1">
          <a:extLst xmlns:a="http://schemas.openxmlformats.org/drawingml/2006/main">
            <a:ext uri="{FF2B5EF4-FFF2-40B4-BE49-F238E27FC236}">
              <a16:creationId xmlns:a16="http://schemas.microsoft.com/office/drawing/2014/main" id="{CE58CC91-E891-496B-5823-BCE1EF1A162B}"/>
            </a:ext>
          </a:extLst>
        </cdr:cNvPr>
        <cdr:cNvSpPr txBox="1"/>
      </cdr:nvSpPr>
      <cdr:spPr>
        <a:xfrm xmlns:a="http://schemas.openxmlformats.org/drawingml/2006/main">
          <a:off x="4551362" y="1491456"/>
          <a:ext cx="1030222" cy="711924"/>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Trio </a:t>
          </a:r>
        </a:p>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National Sample</a:t>
          </a:r>
        </a:p>
      </cdr:txBody>
    </cdr:sp>
  </cdr:relSizeAnchor>
</c:userShapes>
</file>

<file path=xl/drawings/drawing59.xml><?xml version="1.0" encoding="utf-8"?>
<c:userShapes xmlns:c="http://schemas.openxmlformats.org/drawingml/2006/chart">
  <cdr:relSizeAnchor xmlns:cdr="http://schemas.openxmlformats.org/drawingml/2006/chartDrawing">
    <cdr:from>
      <cdr:x>0.35335</cdr:x>
      <cdr:y>0.93565</cdr:y>
    </cdr:from>
    <cdr:to>
      <cdr:x>0.67153</cdr:x>
      <cdr:y>1</cdr:y>
    </cdr:to>
    <cdr:sp macro="" textlink="">
      <cdr:nvSpPr>
        <cdr:cNvPr id="5" name="Text Box 1036"/>
        <cdr:cNvSpPr txBox="1">
          <a:spLocks xmlns:a="http://schemas.openxmlformats.org/drawingml/2006/main" noChangeArrowheads="1"/>
        </cdr:cNvSpPr>
      </cdr:nvSpPr>
      <cdr:spPr bwMode="auto">
        <a:xfrm xmlns:a="http://schemas.openxmlformats.org/drawingml/2006/main">
          <a:off x="2100966" y="2785110"/>
          <a:ext cx="1891914" cy="191538"/>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cdr:spPr>
      <cdr:txBody>
        <a:bodyPr xmlns:a="http://schemas.openxmlformats.org/drawingml/2006/main" wrap="square" lIns="18288" tIns="18288" rIns="18288" bIns="18288" anchor="ctr" upright="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rtl="0">
            <a:defRPr sz="1000"/>
          </a:pPr>
          <a:r>
            <a:rPr lang="en-US" sz="1100" b="1" i="0" u="none" strike="noStrike" baseline="0">
              <a:solidFill>
                <a:srgbClr val="000000"/>
              </a:solidFill>
              <a:latin typeface="Arial" panose="020B0604020202020204" pitchFamily="34" charset="0"/>
              <a:cs typeface="Arial" panose="020B0604020202020204" pitchFamily="34" charset="0"/>
            </a:rPr>
            <a:t>PPA Execution Year</a:t>
          </a:r>
        </a:p>
      </cdr:txBody>
    </cdr:sp>
  </cdr:relSizeAnchor>
  <cdr:relSizeAnchor xmlns:cdr="http://schemas.openxmlformats.org/drawingml/2006/chartDrawing">
    <cdr:from>
      <cdr:x>0</cdr:x>
      <cdr:y>0</cdr:y>
    </cdr:from>
    <cdr:to>
      <cdr:x>0.50324</cdr:x>
      <cdr:y>0.09324</cdr:y>
    </cdr:to>
    <cdr:sp macro="" textlink="">
      <cdr:nvSpPr>
        <cdr:cNvPr id="2" name="TextBox 1"/>
        <cdr:cNvSpPr txBox="1"/>
      </cdr:nvSpPr>
      <cdr:spPr>
        <a:xfrm xmlns:a="http://schemas.openxmlformats.org/drawingml/2006/main">
          <a:off x="0" y="0"/>
          <a:ext cx="3095624" cy="297656"/>
        </a:xfrm>
        <a:prstGeom xmlns:a="http://schemas.openxmlformats.org/drawingml/2006/main" prst="rect">
          <a:avLst/>
        </a:prstGeom>
      </cdr:spPr>
      <cdr:txBody>
        <a:bodyPr xmlns:a="http://schemas.openxmlformats.org/drawingml/2006/main" vertOverflow="clip" vert="horz" wrap="square" lIns="18288" tIns="18288" rIns="18288" bIns="18288" rtlCol="0" anchor="ctr" anchorCtr="0"/>
        <a:lstStyle xmlns:a="http://schemas.openxmlformats.org/drawingml/2006/main"/>
        <a:p xmlns:a="http://schemas.openxmlformats.org/drawingml/2006/main">
          <a:pPr algn="l"/>
          <a:r>
            <a:rPr lang="en-US" sz="1100" b="1">
              <a:latin typeface="Arial" panose="020B0604020202020204" pitchFamily="34" charset="0"/>
              <a:cs typeface="Arial" panose="020B0604020202020204" pitchFamily="34" charset="0"/>
            </a:rPr>
            <a:t>Average Levelized PPA Price (2024 $/MWh)</a:t>
          </a:r>
        </a:p>
      </cdr:txBody>
    </cdr:sp>
  </cdr:relSizeAnchor>
  <cdr:relSizeAnchor xmlns:cdr="http://schemas.openxmlformats.org/drawingml/2006/chartDrawing">
    <cdr:from>
      <cdr:x>0.0764</cdr:x>
      <cdr:y>0.66104</cdr:y>
    </cdr:from>
    <cdr:to>
      <cdr:x>0.33153</cdr:x>
      <cdr:y>0.73098</cdr:y>
    </cdr:to>
    <cdr:sp macro="" textlink="">
      <cdr:nvSpPr>
        <cdr:cNvPr id="4" name="TextBox 1"/>
        <cdr:cNvSpPr txBox="1"/>
      </cdr:nvSpPr>
      <cdr:spPr>
        <a:xfrm xmlns:a="http://schemas.openxmlformats.org/drawingml/2006/main">
          <a:off x="504849" y="2110345"/>
          <a:ext cx="1685900" cy="223279"/>
        </a:xfrm>
        <a:prstGeom xmlns:a="http://schemas.openxmlformats.org/drawingml/2006/main" prst="rect">
          <a:avLst/>
        </a:prstGeom>
        <a:solidFill xmlns:a="http://schemas.openxmlformats.org/drawingml/2006/main">
          <a:schemeClr val="bg2"/>
        </a:solidFill>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ctr"/>
          <a:r>
            <a:rPr lang="en-US" sz="1100" b="1">
              <a:solidFill>
                <a:schemeClr val="bg2">
                  <a:lumMod val="50000"/>
                </a:schemeClr>
              </a:solidFill>
              <a:latin typeface="Arial" panose="020B0604020202020204" pitchFamily="34" charset="0"/>
              <a:cs typeface="Arial" panose="020B0604020202020204" pitchFamily="34" charset="0"/>
            </a:rPr>
            <a:t>LBNL Lower 48 Sample</a:t>
          </a:r>
        </a:p>
      </cdr:txBody>
    </cdr:sp>
  </cdr:relSizeAnchor>
  <cdr:relSizeAnchor xmlns:cdr="http://schemas.openxmlformats.org/drawingml/2006/chartDrawing">
    <cdr:from>
      <cdr:x>0.06586</cdr:x>
      <cdr:y>0.27971</cdr:y>
    </cdr:from>
    <cdr:to>
      <cdr:x>0.23333</cdr:x>
      <cdr:y>0.50271</cdr:y>
    </cdr:to>
    <cdr:sp macro="" textlink="">
      <cdr:nvSpPr>
        <cdr:cNvPr id="9" name="TextBox 1"/>
        <cdr:cNvSpPr txBox="1"/>
      </cdr:nvSpPr>
      <cdr:spPr>
        <a:xfrm xmlns:a="http://schemas.openxmlformats.org/drawingml/2006/main">
          <a:off x="435201" y="892970"/>
          <a:ext cx="1106636" cy="711919"/>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6"/>
              </a:solidFill>
              <a:latin typeface="Arial" panose="020B0604020202020204" pitchFamily="34" charset="0"/>
              <a:cs typeface="Arial" panose="020B0604020202020204" pitchFamily="34" charset="0"/>
            </a:rPr>
            <a:t>LevelTen National Sample (P25)</a:t>
          </a:r>
        </a:p>
      </cdr:txBody>
    </cdr:sp>
  </cdr:relSizeAnchor>
  <cdr:relSizeAnchor xmlns:cdr="http://schemas.openxmlformats.org/drawingml/2006/chartDrawing">
    <cdr:from>
      <cdr:x>0.5322</cdr:x>
      <cdr:y>0.13525</cdr:y>
    </cdr:from>
    <cdr:to>
      <cdr:x>0.69968</cdr:x>
      <cdr:y>0.35825</cdr:y>
    </cdr:to>
    <cdr:sp macro="" textlink="">
      <cdr:nvSpPr>
        <cdr:cNvPr id="3" name="TextBox 1">
          <a:extLst xmlns:a="http://schemas.openxmlformats.org/drawingml/2006/main">
            <a:ext uri="{FF2B5EF4-FFF2-40B4-BE49-F238E27FC236}">
              <a16:creationId xmlns:a16="http://schemas.microsoft.com/office/drawing/2014/main" id="{CE58CC91-E891-496B-5823-BCE1EF1A162B}"/>
            </a:ext>
          </a:extLst>
        </cdr:cNvPr>
        <cdr:cNvSpPr txBox="1"/>
      </cdr:nvSpPr>
      <cdr:spPr>
        <a:xfrm xmlns:a="http://schemas.openxmlformats.org/drawingml/2006/main">
          <a:off x="3512637" y="406571"/>
          <a:ext cx="1105412" cy="670375"/>
        </a:xfrm>
        <a:prstGeom xmlns:a="http://schemas.openxmlformats.org/drawingml/2006/main" prst="rect">
          <a:avLst/>
        </a:prstGeom>
      </cdr:spPr>
      <cdr:txBody>
        <a:bodyPr xmlns:a="http://schemas.openxmlformats.org/drawingml/2006/main" vert="horz"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Trio </a:t>
          </a:r>
        </a:p>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National Sample</a:t>
          </a:r>
        </a:p>
        <a:p xmlns:a="http://schemas.openxmlformats.org/drawingml/2006/main">
          <a:pPr algn="l"/>
          <a:r>
            <a:rPr lang="en-US" sz="1100" b="1">
              <a:solidFill>
                <a:schemeClr val="accent2">
                  <a:lumMod val="75000"/>
                </a:schemeClr>
              </a:solidFill>
              <a:latin typeface="Arial" panose="020B0604020202020204" pitchFamily="34" charset="0"/>
              <a:cs typeface="Arial" panose="020B0604020202020204" pitchFamily="34" charset="0"/>
            </a:rPr>
            <a:t>(P25)</a:t>
          </a:r>
        </a:p>
      </cdr:txBody>
    </cdr:sp>
  </cdr:relSizeAnchor>
</c:userShapes>
</file>

<file path=xl/drawings/drawing60.xml><?xml version="1.0" encoding="utf-8"?>
<xdr:wsDr xmlns:xdr="http://schemas.openxmlformats.org/drawingml/2006/spreadsheetDrawing" xmlns:a="http://schemas.openxmlformats.org/drawingml/2006/main">
  <xdr:twoCellAnchor>
    <xdr:from>
      <xdr:col>0</xdr:col>
      <xdr:colOff>0</xdr:colOff>
      <xdr:row>1</xdr:row>
      <xdr:rowOff>173831</xdr:rowOff>
    </xdr:from>
    <xdr:to>
      <xdr:col>7</xdr:col>
      <xdr:colOff>342900</xdr:colOff>
      <xdr:row>18</xdr:row>
      <xdr:rowOff>105251</xdr:rowOff>
    </xdr:to>
    <xdr:graphicFrame macro="">
      <xdr:nvGraphicFramePr>
        <xdr:cNvPr id="2" name="Chart 1">
          <a:extLst>
            <a:ext uri="{FF2B5EF4-FFF2-40B4-BE49-F238E27FC236}">
              <a16:creationId xmlns:a16="http://schemas.microsoft.com/office/drawing/2014/main" id="{604D827A-97FC-4CA1-BF9A-16B20E5AF89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9</xdr:col>
      <xdr:colOff>0</xdr:colOff>
      <xdr:row>2</xdr:row>
      <xdr:rowOff>0</xdr:rowOff>
    </xdr:from>
    <xdr:to>
      <xdr:col>18</xdr:col>
      <xdr:colOff>361950</xdr:colOff>
      <xdr:row>18</xdr:row>
      <xdr:rowOff>121920</xdr:rowOff>
    </xdr:to>
    <xdr:graphicFrame macro="">
      <xdr:nvGraphicFramePr>
        <xdr:cNvPr id="3" name="Chart 2">
          <a:extLst>
            <a:ext uri="{FF2B5EF4-FFF2-40B4-BE49-F238E27FC236}">
              <a16:creationId xmlns:a16="http://schemas.microsoft.com/office/drawing/2014/main" id="{34B65D28-CA83-4598-AAB5-D8803332D02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1.xml><?xml version="1.0" encoding="utf-8"?>
<c:userShapes xmlns:c="http://schemas.openxmlformats.org/drawingml/2006/chart">
  <cdr:relSizeAnchor xmlns:cdr="http://schemas.openxmlformats.org/drawingml/2006/chartDrawing">
    <cdr:from>
      <cdr:x>0</cdr:x>
      <cdr:y>3.15465E-7</cdr:y>
    </cdr:from>
    <cdr:to>
      <cdr:x>0.83588</cdr:x>
      <cdr:y>0.06911</cdr:y>
    </cdr:to>
    <cdr:sp macro="" textlink="">
      <cdr:nvSpPr>
        <cdr:cNvPr id="2" name="TextBox 1"/>
        <cdr:cNvSpPr txBox="1"/>
      </cdr:nvSpPr>
      <cdr:spPr>
        <a:xfrm xmlns:a="http://schemas.openxmlformats.org/drawingml/2006/main">
          <a:off x="0" y="1"/>
          <a:ext cx="5203030" cy="219074"/>
        </a:xfrm>
        <a:prstGeom xmlns:a="http://schemas.openxmlformats.org/drawingml/2006/main" prst="rect">
          <a:avLst/>
        </a:prstGeom>
      </cdr:spPr>
      <cdr:txBody>
        <a:bodyPr xmlns:a="http://schemas.openxmlformats.org/drawingml/2006/main" vertOverflow="clip" wrap="square" lIns="45720" rIns="45720" rtlCol="0" anchor="b"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LevelTen PPA Price Index (Levelized 2024 $/MWh, 25th</a:t>
          </a:r>
          <a:r>
            <a:rPr lang="en-US" sz="1000" b="1" baseline="0">
              <a:latin typeface="Arial" panose="020B0604020202020204" pitchFamily="34" charset="0"/>
              <a:cs typeface="Arial" panose="020B0604020202020204" pitchFamily="34" charset="0"/>
            </a:rPr>
            <a:t> percentile of first-year offer</a:t>
          </a:r>
          <a:r>
            <a:rPr lang="en-US" sz="1000" b="1">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0.8627</cdr:x>
      <cdr:y>0.32195</cdr:y>
    </cdr:from>
    <cdr:to>
      <cdr:x>0.92289</cdr:x>
      <cdr:y>0.38009</cdr:y>
    </cdr:to>
    <cdr:sp macro="" textlink="">
      <cdr:nvSpPr>
        <cdr:cNvPr id="3" name="TextBox 1"/>
        <cdr:cNvSpPr txBox="1"/>
      </cdr:nvSpPr>
      <cdr:spPr>
        <a:xfrm xmlns:a="http://schemas.openxmlformats.org/drawingml/2006/main">
          <a:off x="5353114" y="1020552"/>
          <a:ext cx="373485" cy="184299"/>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bg1">
                  <a:lumMod val="65000"/>
                </a:schemeClr>
              </a:solidFill>
            </a:rPr>
            <a:t>SPP</a:t>
          </a:r>
        </a:p>
      </cdr:txBody>
    </cdr:sp>
  </cdr:relSizeAnchor>
  <cdr:relSizeAnchor xmlns:cdr="http://schemas.openxmlformats.org/drawingml/2006/chartDrawing">
    <cdr:from>
      <cdr:x>0.8627</cdr:x>
      <cdr:y>0.22699</cdr:y>
    </cdr:from>
    <cdr:to>
      <cdr:x>0.93699</cdr:x>
      <cdr:y>0.28643</cdr:y>
    </cdr:to>
    <cdr:sp macro="" textlink="">
      <cdr:nvSpPr>
        <cdr:cNvPr id="4" name="TextBox 1"/>
        <cdr:cNvSpPr txBox="1"/>
      </cdr:nvSpPr>
      <cdr:spPr>
        <a:xfrm xmlns:a="http://schemas.openxmlformats.org/drawingml/2006/main">
          <a:off x="5353114" y="719531"/>
          <a:ext cx="460977" cy="18842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tx2">
                  <a:lumMod val="60000"/>
                  <a:lumOff val="40000"/>
                </a:schemeClr>
              </a:solidFill>
            </a:rPr>
            <a:t>MISO</a:t>
          </a:r>
        </a:p>
      </cdr:txBody>
    </cdr:sp>
  </cdr:relSizeAnchor>
  <cdr:relSizeAnchor xmlns:cdr="http://schemas.openxmlformats.org/drawingml/2006/chartDrawing">
    <cdr:from>
      <cdr:x>0.8627</cdr:x>
      <cdr:y>0.26394</cdr:y>
    </cdr:from>
    <cdr:to>
      <cdr:x>0.94179</cdr:x>
      <cdr:y>0.34192</cdr:y>
    </cdr:to>
    <cdr:sp macro="" textlink="">
      <cdr:nvSpPr>
        <cdr:cNvPr id="5" name="TextBox 1"/>
        <cdr:cNvSpPr txBox="1"/>
      </cdr:nvSpPr>
      <cdr:spPr>
        <a:xfrm xmlns:a="http://schemas.openxmlformats.org/drawingml/2006/main">
          <a:off x="5353114" y="836671"/>
          <a:ext cx="490761" cy="247190"/>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5"/>
              </a:solidFill>
            </a:rPr>
            <a:t>CAISO</a:t>
          </a:r>
        </a:p>
      </cdr:txBody>
    </cdr:sp>
  </cdr:relSizeAnchor>
  <cdr:relSizeAnchor xmlns:cdr="http://schemas.openxmlformats.org/drawingml/2006/chartDrawing">
    <cdr:from>
      <cdr:x>0.86828</cdr:x>
      <cdr:y>0.46992</cdr:y>
    </cdr:from>
    <cdr:to>
      <cdr:x>0.94566</cdr:x>
      <cdr:y>0.53752</cdr:y>
    </cdr:to>
    <cdr:sp macro="" textlink="">
      <cdr:nvSpPr>
        <cdr:cNvPr id="6" name="TextBox 1"/>
        <cdr:cNvSpPr txBox="1"/>
      </cdr:nvSpPr>
      <cdr:spPr>
        <a:xfrm xmlns:a="http://schemas.openxmlformats.org/drawingml/2006/main">
          <a:off x="5387751" y="1489605"/>
          <a:ext cx="480151" cy="214286"/>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accent3">
                  <a:lumMod val="75000"/>
                </a:schemeClr>
              </a:solidFill>
            </a:rPr>
            <a:t>ERCOT</a:t>
          </a:r>
        </a:p>
      </cdr:txBody>
    </cdr:sp>
  </cdr:relSizeAnchor>
  <cdr:relSizeAnchor xmlns:cdr="http://schemas.openxmlformats.org/drawingml/2006/chartDrawing">
    <cdr:from>
      <cdr:x>0.86549</cdr:x>
      <cdr:y>0.07064</cdr:y>
    </cdr:from>
    <cdr:to>
      <cdr:x>0.92278</cdr:x>
      <cdr:y>0.14482</cdr:y>
    </cdr:to>
    <cdr:sp macro="" textlink="">
      <cdr:nvSpPr>
        <cdr:cNvPr id="7" name="TextBox 1"/>
        <cdr:cNvSpPr txBox="1"/>
      </cdr:nvSpPr>
      <cdr:spPr>
        <a:xfrm xmlns:a="http://schemas.openxmlformats.org/drawingml/2006/main">
          <a:off x="5370432" y="223924"/>
          <a:ext cx="355491" cy="23514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a:solidFill>
                <a:schemeClr val="bg2">
                  <a:lumMod val="25000"/>
                </a:schemeClr>
              </a:solidFill>
            </a:rPr>
            <a:t>PJM</a:t>
          </a:r>
        </a:p>
      </cdr:txBody>
    </cdr:sp>
  </cdr:relSizeAnchor>
  <cdr:relSizeAnchor xmlns:cdr="http://schemas.openxmlformats.org/drawingml/2006/chartDrawing">
    <cdr:from>
      <cdr:x>0.8646</cdr:x>
      <cdr:y>0.37938</cdr:y>
    </cdr:from>
    <cdr:to>
      <cdr:x>1</cdr:x>
      <cdr:y>0.48012</cdr:y>
    </cdr:to>
    <cdr:sp macro="" textlink="">
      <cdr:nvSpPr>
        <cdr:cNvPr id="9" name="TextBox 1">
          <a:extLst xmlns:a="http://schemas.openxmlformats.org/drawingml/2006/main">
            <a:ext uri="{FF2B5EF4-FFF2-40B4-BE49-F238E27FC236}">
              <a16:creationId xmlns:a16="http://schemas.microsoft.com/office/drawing/2014/main" id="{2F8F9306-5544-E162-107C-77F310D2FB0E}"/>
            </a:ext>
          </a:extLst>
        </cdr:cNvPr>
        <cdr:cNvSpPr txBox="1"/>
      </cdr:nvSpPr>
      <cdr:spPr>
        <a:xfrm xmlns:a="http://schemas.openxmlformats.org/drawingml/2006/main">
          <a:off x="5364922" y="1202610"/>
          <a:ext cx="840183" cy="319338"/>
        </a:xfrm>
        <a:prstGeom xmlns:a="http://schemas.openxmlformats.org/drawingml/2006/main" prst="rect">
          <a:avLst/>
        </a:prstGeom>
      </cdr:spPr>
      <cdr:txBody>
        <a:bodyPr xmlns:a="http://schemas.openxmlformats.org/drawingml/2006/main" wrap="square" lIns="0" rIns="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6">
                  <a:lumMod val="75000"/>
                </a:schemeClr>
              </a:solidFill>
            </a:rPr>
            <a:t>Continental </a:t>
          </a:r>
        </a:p>
        <a:p xmlns:a="http://schemas.openxmlformats.org/drawingml/2006/main">
          <a:pPr algn="l"/>
          <a:r>
            <a:rPr lang="en-US" sz="1100" b="1">
              <a:solidFill>
                <a:schemeClr val="accent6">
                  <a:lumMod val="75000"/>
                </a:schemeClr>
              </a:solidFill>
            </a:rPr>
            <a:t>Index</a:t>
          </a:r>
        </a:p>
      </cdr:txBody>
    </cdr:sp>
  </cdr:relSizeAnchor>
</c:userShapes>
</file>

<file path=xl/drawings/drawing62.xml><?xml version="1.0" encoding="utf-8"?>
<c:userShapes xmlns:c="http://schemas.openxmlformats.org/drawingml/2006/chart">
  <cdr:relSizeAnchor xmlns:cdr="http://schemas.openxmlformats.org/drawingml/2006/chartDrawing">
    <cdr:from>
      <cdr:x>0</cdr:x>
      <cdr:y>3.31398E-7</cdr:y>
    </cdr:from>
    <cdr:to>
      <cdr:x>0.80729</cdr:x>
      <cdr:y>0.06708</cdr:y>
    </cdr:to>
    <cdr:sp macro="" textlink="">
      <cdr:nvSpPr>
        <cdr:cNvPr id="2" name="TextBox 1"/>
        <cdr:cNvSpPr txBox="1"/>
      </cdr:nvSpPr>
      <cdr:spPr>
        <a:xfrm xmlns:a="http://schemas.openxmlformats.org/drawingml/2006/main">
          <a:off x="0" y="1"/>
          <a:ext cx="4872037" cy="202406"/>
        </a:xfrm>
        <a:prstGeom xmlns:a="http://schemas.openxmlformats.org/drawingml/2006/main" prst="rect">
          <a:avLst/>
        </a:prstGeom>
      </cdr:spPr>
      <cdr:txBody>
        <a:bodyPr xmlns:a="http://schemas.openxmlformats.org/drawingml/2006/main" vertOverflow="clip" wrap="square" lIns="45720" rIns="45720" rtlCol="0" anchor="b"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LevelTen PPA Price Index (nominal $/MWh, 25th percentile of first-year offer</a:t>
          </a:r>
          <a:r>
            <a:rPr lang="en-US" sz="1000" b="1" baseline="0">
              <a:latin typeface="Arial" panose="020B0604020202020204" pitchFamily="34" charset="0"/>
              <a:cs typeface="Arial" panose="020B0604020202020204" pitchFamily="34" charset="0"/>
            </a:rPr>
            <a:t> price</a:t>
          </a:r>
          <a:r>
            <a:rPr lang="en-US" sz="1000" b="1">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0.89218</cdr:x>
      <cdr:y>0.34255</cdr:y>
    </cdr:from>
    <cdr:to>
      <cdr:x>0.96352</cdr:x>
      <cdr:y>0.40726</cdr:y>
    </cdr:to>
    <cdr:sp macro="" textlink="">
      <cdr:nvSpPr>
        <cdr:cNvPr id="3" name="TextBox 1"/>
        <cdr:cNvSpPr txBox="1"/>
      </cdr:nvSpPr>
      <cdr:spPr>
        <a:xfrm xmlns:a="http://schemas.openxmlformats.org/drawingml/2006/main">
          <a:off x="5527970" y="1085850"/>
          <a:ext cx="442023" cy="205126"/>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1">
                  <a:lumMod val="65000"/>
                </a:schemeClr>
              </a:solidFill>
            </a:rPr>
            <a:t>SPP</a:t>
          </a:r>
        </a:p>
      </cdr:txBody>
    </cdr:sp>
  </cdr:relSizeAnchor>
  <cdr:relSizeAnchor xmlns:cdr="http://schemas.openxmlformats.org/drawingml/2006/chartDrawing">
    <cdr:from>
      <cdr:x>0.8988</cdr:x>
      <cdr:y>0.24879</cdr:y>
    </cdr:from>
    <cdr:to>
      <cdr:x>0.97607</cdr:x>
      <cdr:y>0.32693</cdr:y>
    </cdr:to>
    <cdr:sp macro="" textlink="">
      <cdr:nvSpPr>
        <cdr:cNvPr id="4" name="TextBox 1"/>
        <cdr:cNvSpPr txBox="1"/>
      </cdr:nvSpPr>
      <cdr:spPr>
        <a:xfrm xmlns:a="http://schemas.openxmlformats.org/drawingml/2006/main">
          <a:off x="5568995" y="788644"/>
          <a:ext cx="478766" cy="247698"/>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tx2">
                  <a:lumMod val="60000"/>
                  <a:lumOff val="40000"/>
                </a:schemeClr>
              </a:solidFill>
            </a:rPr>
            <a:t>MISO</a:t>
          </a:r>
        </a:p>
      </cdr:txBody>
    </cdr:sp>
  </cdr:relSizeAnchor>
  <cdr:relSizeAnchor xmlns:cdr="http://schemas.openxmlformats.org/drawingml/2006/chartDrawing">
    <cdr:from>
      <cdr:x>0.90112</cdr:x>
      <cdr:y>0.28856</cdr:y>
    </cdr:from>
    <cdr:to>
      <cdr:x>0.97633</cdr:x>
      <cdr:y>0.36432</cdr:y>
    </cdr:to>
    <cdr:sp macro="" textlink="">
      <cdr:nvSpPr>
        <cdr:cNvPr id="5" name="TextBox 1"/>
        <cdr:cNvSpPr txBox="1"/>
      </cdr:nvSpPr>
      <cdr:spPr>
        <a:xfrm xmlns:a="http://schemas.openxmlformats.org/drawingml/2006/main">
          <a:off x="5583342" y="914723"/>
          <a:ext cx="466002" cy="240153"/>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5"/>
              </a:solidFill>
            </a:rPr>
            <a:t>CAISO</a:t>
          </a:r>
        </a:p>
      </cdr:txBody>
    </cdr:sp>
  </cdr:relSizeAnchor>
  <cdr:relSizeAnchor xmlns:cdr="http://schemas.openxmlformats.org/drawingml/2006/chartDrawing">
    <cdr:from>
      <cdr:x>0.8935</cdr:x>
      <cdr:y>0.46259</cdr:y>
    </cdr:from>
    <cdr:to>
      <cdr:x>0.97088</cdr:x>
      <cdr:y>0.53019</cdr:y>
    </cdr:to>
    <cdr:sp macro="" textlink="">
      <cdr:nvSpPr>
        <cdr:cNvPr id="6" name="TextBox 1"/>
        <cdr:cNvSpPr txBox="1"/>
      </cdr:nvSpPr>
      <cdr:spPr>
        <a:xfrm xmlns:a="http://schemas.openxmlformats.org/drawingml/2006/main">
          <a:off x="5536149" y="1466367"/>
          <a:ext cx="479448" cy="214287"/>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3">
                  <a:lumMod val="75000"/>
                </a:schemeClr>
              </a:solidFill>
            </a:rPr>
            <a:t>ERCOT</a:t>
          </a:r>
        </a:p>
      </cdr:txBody>
    </cdr:sp>
  </cdr:relSizeAnchor>
  <cdr:relSizeAnchor xmlns:cdr="http://schemas.openxmlformats.org/drawingml/2006/chartDrawing">
    <cdr:from>
      <cdr:x>0.8944</cdr:x>
      <cdr:y>0.13463</cdr:y>
    </cdr:from>
    <cdr:to>
      <cdr:x>0.95169</cdr:x>
      <cdr:y>0.20881</cdr:y>
    </cdr:to>
    <cdr:sp macro="" textlink="">
      <cdr:nvSpPr>
        <cdr:cNvPr id="7" name="TextBox 1"/>
        <cdr:cNvSpPr txBox="1"/>
      </cdr:nvSpPr>
      <cdr:spPr>
        <a:xfrm xmlns:a="http://schemas.openxmlformats.org/drawingml/2006/main">
          <a:off x="5541726" y="426766"/>
          <a:ext cx="354969" cy="23514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2">
                  <a:lumMod val="25000"/>
                </a:schemeClr>
              </a:solidFill>
            </a:rPr>
            <a:t>PJM</a:t>
          </a:r>
        </a:p>
      </cdr:txBody>
    </cdr:sp>
  </cdr:relSizeAnchor>
  <cdr:relSizeAnchor xmlns:cdr="http://schemas.openxmlformats.org/drawingml/2006/chartDrawing">
    <cdr:from>
      <cdr:x>0.35614</cdr:x>
      <cdr:y>0.30111</cdr:y>
    </cdr:from>
    <cdr:to>
      <cdr:x>0.56769</cdr:x>
      <cdr:y>0.3774</cdr:y>
    </cdr:to>
    <cdr:sp macro="" textlink="">
      <cdr:nvSpPr>
        <cdr:cNvPr id="9" name="TextBox 1">
          <a:extLst xmlns:a="http://schemas.openxmlformats.org/drawingml/2006/main">
            <a:ext uri="{FF2B5EF4-FFF2-40B4-BE49-F238E27FC236}">
              <a16:creationId xmlns:a16="http://schemas.microsoft.com/office/drawing/2014/main" id="{C0C6E4A6-DDA1-C159-BEA4-D762CF30F756}"/>
            </a:ext>
          </a:extLst>
        </cdr:cNvPr>
        <cdr:cNvSpPr txBox="1"/>
      </cdr:nvSpPr>
      <cdr:spPr>
        <a:xfrm xmlns:a="http://schemas.openxmlformats.org/drawingml/2006/main">
          <a:off x="2206625" y="954482"/>
          <a:ext cx="1310766" cy="241833"/>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6">
                  <a:lumMod val="75000"/>
                </a:schemeClr>
              </a:solidFill>
            </a:rPr>
            <a:t>Continental</a:t>
          </a:r>
          <a:r>
            <a:rPr lang="en-US" sz="1100" b="1" baseline="0">
              <a:solidFill>
                <a:schemeClr val="accent6">
                  <a:lumMod val="75000"/>
                </a:schemeClr>
              </a:solidFill>
            </a:rPr>
            <a:t> Index</a:t>
          </a:r>
          <a:endParaRPr lang="en-US" sz="1100" b="1">
            <a:solidFill>
              <a:schemeClr val="accent6">
                <a:lumMod val="75000"/>
              </a:schemeClr>
            </a:solidFill>
          </a:endParaRPr>
        </a:p>
      </cdr:txBody>
    </cdr:sp>
  </cdr:relSizeAnchor>
  <cdr:relSizeAnchor xmlns:cdr="http://schemas.openxmlformats.org/drawingml/2006/chartDrawing">
    <cdr:from>
      <cdr:x>0.50346</cdr:x>
      <cdr:y>0.39062</cdr:y>
    </cdr:from>
    <cdr:to>
      <cdr:x>0.61875</cdr:x>
      <cdr:y>0.40565</cdr:y>
    </cdr:to>
    <cdr:cxnSp macro="">
      <cdr:nvCxnSpPr>
        <cdr:cNvPr id="11" name="Straight Arrow Connector 10">
          <a:extLst xmlns:a="http://schemas.openxmlformats.org/drawingml/2006/main">
            <a:ext uri="{FF2B5EF4-FFF2-40B4-BE49-F238E27FC236}">
              <a16:creationId xmlns:a16="http://schemas.microsoft.com/office/drawing/2014/main" id="{4BB46793-A86E-801B-76EE-3A653BC3C205}"/>
            </a:ext>
          </a:extLst>
        </cdr:cNvPr>
        <cdr:cNvCxnSpPr/>
      </cdr:nvCxnSpPr>
      <cdr:spPr>
        <a:xfrm xmlns:a="http://schemas.openxmlformats.org/drawingml/2006/main">
          <a:off x="3119454" y="1238234"/>
          <a:ext cx="714338" cy="47644"/>
        </a:xfrm>
        <a:prstGeom xmlns:a="http://schemas.openxmlformats.org/drawingml/2006/main" prst="straightConnector1">
          <a:avLst/>
        </a:prstGeom>
        <a:ln xmlns:a="http://schemas.openxmlformats.org/drawingml/2006/main">
          <a:solidFill>
            <a:schemeClr val="accent6"/>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63.xml><?xml version="1.0" encoding="utf-8"?>
<xdr:wsDr xmlns:xdr="http://schemas.openxmlformats.org/drawingml/2006/spreadsheetDrawing" xmlns:a="http://schemas.openxmlformats.org/drawingml/2006/main">
  <xdr:twoCellAnchor>
    <xdr:from>
      <xdr:col>0</xdr:col>
      <xdr:colOff>0</xdr:colOff>
      <xdr:row>1</xdr:row>
      <xdr:rowOff>78443</xdr:rowOff>
    </xdr:from>
    <xdr:to>
      <xdr:col>10</xdr:col>
      <xdr:colOff>173412</xdr:colOff>
      <xdr:row>21</xdr:row>
      <xdr:rowOff>141196</xdr:rowOff>
    </xdr:to>
    <xdr:graphicFrame macro="">
      <xdr:nvGraphicFramePr>
        <xdr:cNvPr id="2" name="Chart 1">
          <a:extLst>
            <a:ext uri="{FF2B5EF4-FFF2-40B4-BE49-F238E27FC236}">
              <a16:creationId xmlns:a16="http://schemas.microsoft.com/office/drawing/2014/main" id="{7A8CD70F-E5DC-4EF9-AA21-2A9360FB096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414618</xdr:colOff>
      <xdr:row>1</xdr:row>
      <xdr:rowOff>56030</xdr:rowOff>
    </xdr:from>
    <xdr:to>
      <xdr:col>25</xdr:col>
      <xdr:colOff>475971</xdr:colOff>
      <xdr:row>21</xdr:row>
      <xdr:rowOff>118783</xdr:rowOff>
    </xdr:to>
    <xdr:graphicFrame macro="">
      <xdr:nvGraphicFramePr>
        <xdr:cNvPr id="4" name="Chart 3">
          <a:extLst>
            <a:ext uri="{FF2B5EF4-FFF2-40B4-BE49-F238E27FC236}">
              <a16:creationId xmlns:a16="http://schemas.microsoft.com/office/drawing/2014/main" id="{6542532F-8B7E-4EC6-B1C2-A261323FD3C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4.xml><?xml version="1.0" encoding="utf-8"?>
<c:userShapes xmlns:c="http://schemas.openxmlformats.org/drawingml/2006/chart">
  <cdr:relSizeAnchor xmlns:cdr="http://schemas.openxmlformats.org/drawingml/2006/chartDrawing">
    <cdr:from>
      <cdr:x>0</cdr:x>
      <cdr:y>3.31398E-7</cdr:y>
    </cdr:from>
    <cdr:to>
      <cdr:x>0.80729</cdr:x>
      <cdr:y>0.06708</cdr:y>
    </cdr:to>
    <cdr:sp macro="" textlink="">
      <cdr:nvSpPr>
        <cdr:cNvPr id="2" name="TextBox 1"/>
        <cdr:cNvSpPr txBox="1"/>
      </cdr:nvSpPr>
      <cdr:spPr>
        <a:xfrm xmlns:a="http://schemas.openxmlformats.org/drawingml/2006/main">
          <a:off x="0" y="1"/>
          <a:ext cx="4872037" cy="202406"/>
        </a:xfrm>
        <a:prstGeom xmlns:a="http://schemas.openxmlformats.org/drawingml/2006/main" prst="rect">
          <a:avLst/>
        </a:prstGeom>
      </cdr:spPr>
      <cdr:txBody>
        <a:bodyPr xmlns:a="http://schemas.openxmlformats.org/drawingml/2006/main" vertOverflow="clip" wrap="square" lIns="45720" rIns="45720" rtlCol="0" anchor="b"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Trio PPA Price Index (Levelized 2024 $/MWh, </a:t>
          </a:r>
          <a:r>
            <a:rPr lang="en-US" sz="1100" b="1">
              <a:effectLst/>
              <a:latin typeface="+mn-lt"/>
              <a:ea typeface="+mn-ea"/>
              <a:cs typeface="+mn-cs"/>
            </a:rPr>
            <a:t>25th</a:t>
          </a:r>
          <a:r>
            <a:rPr lang="en-US" sz="1100" b="1" baseline="0">
              <a:effectLst/>
              <a:latin typeface="+mn-lt"/>
              <a:ea typeface="+mn-ea"/>
              <a:cs typeface="+mn-cs"/>
            </a:rPr>
            <a:t> percentile of first-year offer</a:t>
          </a:r>
          <a:r>
            <a:rPr lang="en-US" sz="1000" b="1">
              <a:latin typeface="Arial" panose="020B0604020202020204" pitchFamily="34" charset="0"/>
              <a:cs typeface="Arial" panose="020B0604020202020204" pitchFamily="34" charset="0"/>
            </a:rPr>
            <a:t>)</a:t>
          </a:r>
        </a:p>
      </cdr:txBody>
    </cdr:sp>
  </cdr:relSizeAnchor>
  <cdr:relSizeAnchor xmlns:cdr="http://schemas.openxmlformats.org/drawingml/2006/chartDrawing">
    <cdr:from>
      <cdr:x>0.9047</cdr:x>
      <cdr:y>0.2594</cdr:y>
    </cdr:from>
    <cdr:to>
      <cdr:x>0.96489</cdr:x>
      <cdr:y>0.31754</cdr:y>
    </cdr:to>
    <cdr:sp macro="" textlink="">
      <cdr:nvSpPr>
        <cdr:cNvPr id="3" name="TextBox 1"/>
        <cdr:cNvSpPr txBox="1"/>
      </cdr:nvSpPr>
      <cdr:spPr>
        <a:xfrm xmlns:a="http://schemas.openxmlformats.org/drawingml/2006/main">
          <a:off x="5530006" y="830181"/>
          <a:ext cx="367913" cy="186071"/>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1">
                  <a:lumMod val="65000"/>
                </a:schemeClr>
              </a:solidFill>
            </a:rPr>
            <a:t>SPP</a:t>
          </a:r>
        </a:p>
      </cdr:txBody>
    </cdr:sp>
  </cdr:relSizeAnchor>
  <cdr:relSizeAnchor xmlns:cdr="http://schemas.openxmlformats.org/drawingml/2006/chartDrawing">
    <cdr:from>
      <cdr:x>0.90082</cdr:x>
      <cdr:y>0.21117</cdr:y>
    </cdr:from>
    <cdr:to>
      <cdr:x>0.97511</cdr:x>
      <cdr:y>0.27061</cdr:y>
    </cdr:to>
    <cdr:sp macro="" textlink="">
      <cdr:nvSpPr>
        <cdr:cNvPr id="4" name="TextBox 1"/>
        <cdr:cNvSpPr txBox="1"/>
      </cdr:nvSpPr>
      <cdr:spPr>
        <a:xfrm xmlns:a="http://schemas.openxmlformats.org/drawingml/2006/main">
          <a:off x="5506291" y="675825"/>
          <a:ext cx="454100" cy="190231"/>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tx2">
                  <a:lumMod val="60000"/>
                  <a:lumOff val="40000"/>
                </a:schemeClr>
              </a:solidFill>
            </a:rPr>
            <a:t>MISO</a:t>
          </a:r>
        </a:p>
      </cdr:txBody>
    </cdr:sp>
  </cdr:relSizeAnchor>
  <cdr:relSizeAnchor xmlns:cdr="http://schemas.openxmlformats.org/drawingml/2006/chartDrawing">
    <cdr:from>
      <cdr:x>0.57808</cdr:x>
      <cdr:y>0.41735</cdr:y>
    </cdr:from>
    <cdr:to>
      <cdr:x>0.65717</cdr:x>
      <cdr:y>0.49533</cdr:y>
    </cdr:to>
    <cdr:sp macro="" textlink="">
      <cdr:nvSpPr>
        <cdr:cNvPr id="5" name="TextBox 1"/>
        <cdr:cNvSpPr txBox="1"/>
      </cdr:nvSpPr>
      <cdr:spPr>
        <a:xfrm xmlns:a="http://schemas.openxmlformats.org/drawingml/2006/main">
          <a:off x="3533517" y="1335687"/>
          <a:ext cx="483440" cy="249567"/>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5"/>
              </a:solidFill>
            </a:rPr>
            <a:t>CAISO</a:t>
          </a:r>
        </a:p>
      </cdr:txBody>
    </cdr:sp>
  </cdr:relSizeAnchor>
  <cdr:relSizeAnchor xmlns:cdr="http://schemas.openxmlformats.org/drawingml/2006/chartDrawing">
    <cdr:from>
      <cdr:x>0.90528</cdr:x>
      <cdr:y>0.38342</cdr:y>
    </cdr:from>
    <cdr:to>
      <cdr:x>0.99363</cdr:x>
      <cdr:y>0.45168</cdr:y>
    </cdr:to>
    <cdr:sp macro="" textlink="">
      <cdr:nvSpPr>
        <cdr:cNvPr id="6" name="TextBox 1"/>
        <cdr:cNvSpPr txBox="1"/>
      </cdr:nvSpPr>
      <cdr:spPr>
        <a:xfrm xmlns:a="http://schemas.openxmlformats.org/drawingml/2006/main">
          <a:off x="5533572" y="1227103"/>
          <a:ext cx="540016" cy="21845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3">
                  <a:lumMod val="75000"/>
                </a:schemeClr>
              </a:solidFill>
            </a:rPr>
            <a:t>ERCOT</a:t>
          </a:r>
        </a:p>
      </cdr:txBody>
    </cdr:sp>
  </cdr:relSizeAnchor>
  <cdr:relSizeAnchor xmlns:cdr="http://schemas.openxmlformats.org/drawingml/2006/chartDrawing">
    <cdr:from>
      <cdr:x>0.90783</cdr:x>
      <cdr:y>0.08897</cdr:y>
    </cdr:from>
    <cdr:to>
      <cdr:x>0.96512</cdr:x>
      <cdr:y>0.16315</cdr:y>
    </cdr:to>
    <cdr:sp macro="" textlink="">
      <cdr:nvSpPr>
        <cdr:cNvPr id="7" name="TextBox 1"/>
        <cdr:cNvSpPr txBox="1"/>
      </cdr:nvSpPr>
      <cdr:spPr>
        <a:xfrm xmlns:a="http://schemas.openxmlformats.org/drawingml/2006/main">
          <a:off x="5549157" y="284727"/>
          <a:ext cx="350187" cy="237405"/>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2">
                  <a:lumMod val="25000"/>
                </a:schemeClr>
              </a:solidFill>
            </a:rPr>
            <a:t>PJM</a:t>
          </a:r>
        </a:p>
      </cdr:txBody>
    </cdr:sp>
  </cdr:relSizeAnchor>
</c:userShapes>
</file>

<file path=xl/drawings/drawing65.xml><?xml version="1.0" encoding="utf-8"?>
<c:userShapes xmlns:c="http://schemas.openxmlformats.org/drawingml/2006/chart">
  <cdr:relSizeAnchor xmlns:cdr="http://schemas.openxmlformats.org/drawingml/2006/chartDrawing">
    <cdr:from>
      <cdr:x>0</cdr:x>
      <cdr:y>3.31398E-7</cdr:y>
    </cdr:from>
    <cdr:to>
      <cdr:x>0.80729</cdr:x>
      <cdr:y>0.06708</cdr:y>
    </cdr:to>
    <cdr:sp macro="" textlink="">
      <cdr:nvSpPr>
        <cdr:cNvPr id="2" name="TextBox 1"/>
        <cdr:cNvSpPr txBox="1"/>
      </cdr:nvSpPr>
      <cdr:spPr>
        <a:xfrm xmlns:a="http://schemas.openxmlformats.org/drawingml/2006/main">
          <a:off x="0" y="1"/>
          <a:ext cx="4872037" cy="202406"/>
        </a:xfrm>
        <a:prstGeom xmlns:a="http://schemas.openxmlformats.org/drawingml/2006/main" prst="rect">
          <a:avLst/>
        </a:prstGeom>
      </cdr:spPr>
      <cdr:txBody>
        <a:bodyPr xmlns:a="http://schemas.openxmlformats.org/drawingml/2006/main" vertOverflow="clip" wrap="square" lIns="45720" rIns="45720" rtlCol="0" anchor="b" anchorCtr="0"/>
        <a:lstStyle xmlns:a="http://schemas.openxmlformats.org/drawingml/2006/main"/>
        <a:p xmlns:a="http://schemas.openxmlformats.org/drawingml/2006/main">
          <a:pPr algn="l"/>
          <a:r>
            <a:rPr lang="en-US" sz="1000" b="1">
              <a:latin typeface="Arial" panose="020B0604020202020204" pitchFamily="34" charset="0"/>
              <a:cs typeface="Arial" panose="020B0604020202020204" pitchFamily="34" charset="0"/>
            </a:rPr>
            <a:t>Trio PPA Price Index (Nominal $/MWh</a:t>
          </a:r>
          <a:r>
            <a:rPr lang="en-US" sz="1100" b="1">
              <a:effectLst/>
              <a:latin typeface="+mn-lt"/>
              <a:ea typeface="+mn-ea"/>
              <a:cs typeface="+mn-cs"/>
            </a:rPr>
            <a:t>, 25th</a:t>
          </a:r>
          <a:r>
            <a:rPr lang="en-US" sz="1100" b="1" baseline="0">
              <a:effectLst/>
              <a:latin typeface="+mn-lt"/>
              <a:ea typeface="+mn-ea"/>
              <a:cs typeface="+mn-cs"/>
            </a:rPr>
            <a:t> percentile of first-year offer</a:t>
          </a:r>
          <a:r>
            <a:rPr lang="en-US" sz="1100" b="1">
              <a:effectLst/>
              <a:latin typeface="+mn-lt"/>
              <a:ea typeface="+mn-ea"/>
              <a:cs typeface="+mn-cs"/>
            </a:rPr>
            <a:t>)</a:t>
          </a:r>
          <a:endParaRPr lang="en-US" sz="1000" b="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0.9047</cdr:x>
      <cdr:y>0.30407</cdr:y>
    </cdr:from>
    <cdr:to>
      <cdr:x>0.96489</cdr:x>
      <cdr:y>0.36221</cdr:y>
    </cdr:to>
    <cdr:sp macro="" textlink="">
      <cdr:nvSpPr>
        <cdr:cNvPr id="3" name="TextBox 1"/>
        <cdr:cNvSpPr txBox="1"/>
      </cdr:nvSpPr>
      <cdr:spPr>
        <a:xfrm xmlns:a="http://schemas.openxmlformats.org/drawingml/2006/main">
          <a:off x="5631383" y="963888"/>
          <a:ext cx="374658" cy="184299"/>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1">
                  <a:lumMod val="65000"/>
                </a:schemeClr>
              </a:solidFill>
            </a:rPr>
            <a:t>SPP</a:t>
          </a:r>
        </a:p>
      </cdr:txBody>
    </cdr:sp>
  </cdr:relSizeAnchor>
  <cdr:relSizeAnchor xmlns:cdr="http://schemas.openxmlformats.org/drawingml/2006/chartDrawing">
    <cdr:from>
      <cdr:x>0.90352</cdr:x>
      <cdr:y>0.23494</cdr:y>
    </cdr:from>
    <cdr:to>
      <cdr:x>0.97781</cdr:x>
      <cdr:y>0.29438</cdr:y>
    </cdr:to>
    <cdr:sp macro="" textlink="">
      <cdr:nvSpPr>
        <cdr:cNvPr id="4" name="TextBox 1"/>
        <cdr:cNvSpPr txBox="1"/>
      </cdr:nvSpPr>
      <cdr:spPr>
        <a:xfrm xmlns:a="http://schemas.openxmlformats.org/drawingml/2006/main">
          <a:off x="6606155" y="751916"/>
          <a:ext cx="543176" cy="190232"/>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tx2">
                  <a:lumMod val="60000"/>
                  <a:lumOff val="40000"/>
                </a:schemeClr>
              </a:solidFill>
            </a:rPr>
            <a:t>MISO</a:t>
          </a:r>
        </a:p>
      </cdr:txBody>
    </cdr:sp>
  </cdr:relSizeAnchor>
  <cdr:relSizeAnchor xmlns:cdr="http://schemas.openxmlformats.org/drawingml/2006/chartDrawing">
    <cdr:from>
      <cdr:x>0.5751</cdr:x>
      <cdr:y>0.42734</cdr:y>
    </cdr:from>
    <cdr:to>
      <cdr:x>0.65419</cdr:x>
      <cdr:y>0.50532</cdr:y>
    </cdr:to>
    <cdr:sp macro="" textlink="">
      <cdr:nvSpPr>
        <cdr:cNvPr id="5" name="TextBox 1"/>
        <cdr:cNvSpPr txBox="1"/>
      </cdr:nvSpPr>
      <cdr:spPr>
        <a:xfrm xmlns:a="http://schemas.openxmlformats.org/drawingml/2006/main">
          <a:off x="4204882" y="1367654"/>
          <a:ext cx="578272" cy="249567"/>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5"/>
              </a:solidFill>
            </a:rPr>
            <a:t>CAISO</a:t>
          </a:r>
        </a:p>
      </cdr:txBody>
    </cdr:sp>
  </cdr:relSizeAnchor>
  <cdr:relSizeAnchor xmlns:cdr="http://schemas.openxmlformats.org/drawingml/2006/chartDrawing">
    <cdr:from>
      <cdr:x>0.90715</cdr:x>
      <cdr:y>0.40022</cdr:y>
    </cdr:from>
    <cdr:to>
      <cdr:x>0.98453</cdr:x>
      <cdr:y>0.46782</cdr:y>
    </cdr:to>
    <cdr:sp macro="" textlink="">
      <cdr:nvSpPr>
        <cdr:cNvPr id="6" name="TextBox 1"/>
        <cdr:cNvSpPr txBox="1"/>
      </cdr:nvSpPr>
      <cdr:spPr>
        <a:xfrm xmlns:a="http://schemas.openxmlformats.org/drawingml/2006/main">
          <a:off x="5646637" y="1268676"/>
          <a:ext cx="481659" cy="214287"/>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accent3">
                  <a:lumMod val="75000"/>
                </a:schemeClr>
              </a:solidFill>
            </a:rPr>
            <a:t>ERCOT</a:t>
          </a:r>
        </a:p>
      </cdr:txBody>
    </cdr:sp>
  </cdr:relSizeAnchor>
  <cdr:relSizeAnchor xmlns:cdr="http://schemas.openxmlformats.org/drawingml/2006/chartDrawing">
    <cdr:from>
      <cdr:x>0.90653</cdr:x>
      <cdr:y>0.09159</cdr:y>
    </cdr:from>
    <cdr:to>
      <cdr:x>0.96382</cdr:x>
      <cdr:y>0.16577</cdr:y>
    </cdr:to>
    <cdr:sp macro="" textlink="">
      <cdr:nvSpPr>
        <cdr:cNvPr id="7" name="TextBox 1"/>
        <cdr:cNvSpPr txBox="1"/>
      </cdr:nvSpPr>
      <cdr:spPr>
        <a:xfrm xmlns:a="http://schemas.openxmlformats.org/drawingml/2006/main">
          <a:off x="6628182" y="293124"/>
          <a:ext cx="418879" cy="237406"/>
        </a:xfrm>
        <a:prstGeom xmlns:a="http://schemas.openxmlformats.org/drawingml/2006/main" prst="rect">
          <a:avLst/>
        </a:prstGeom>
      </cdr:spPr>
      <cdr:txBody>
        <a:bodyPr xmlns:a="http://schemas.openxmlformats.org/drawingml/2006/main" wrap="square" lIns="45720" rIns="45720"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100" b="1">
              <a:solidFill>
                <a:schemeClr val="bg2">
                  <a:lumMod val="25000"/>
                </a:schemeClr>
              </a:solidFill>
            </a:rPr>
            <a:t>PJM</a:t>
          </a:r>
        </a:p>
      </cdr:txBody>
    </cdr:sp>
  </cdr:relSizeAnchor>
</c:userShapes>
</file>

<file path=xl/drawings/drawing66.xml><?xml version="1.0" encoding="utf-8"?>
<xdr:wsDr xmlns:xdr="http://schemas.openxmlformats.org/drawingml/2006/spreadsheetDrawing" xmlns:a="http://schemas.openxmlformats.org/drawingml/2006/main">
  <xdr:twoCellAnchor>
    <xdr:from>
      <xdr:col>0</xdr:col>
      <xdr:colOff>0</xdr:colOff>
      <xdr:row>1</xdr:row>
      <xdr:rowOff>84666</xdr:rowOff>
    </xdr:from>
    <xdr:to>
      <xdr:col>5</xdr:col>
      <xdr:colOff>152400</xdr:colOff>
      <xdr:row>20</xdr:row>
      <xdr:rowOff>152400</xdr:rowOff>
    </xdr:to>
    <xdr:graphicFrame macro="">
      <xdr:nvGraphicFramePr>
        <xdr:cNvPr id="2" name="Chart 1">
          <a:extLst>
            <a:ext uri="{FF2B5EF4-FFF2-40B4-BE49-F238E27FC236}">
              <a16:creationId xmlns:a16="http://schemas.microsoft.com/office/drawing/2014/main" id="{2EBD112B-A104-4C80-8F74-A81C1F72D7E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7.xml><?xml version="1.0" encoding="utf-8"?>
<xdr:wsDr xmlns:xdr="http://schemas.openxmlformats.org/drawingml/2006/spreadsheetDrawing" xmlns:a="http://schemas.openxmlformats.org/drawingml/2006/main">
  <xdr:twoCellAnchor editAs="oneCell">
    <xdr:from>
      <xdr:col>1</xdr:col>
      <xdr:colOff>28575</xdr:colOff>
      <xdr:row>1</xdr:row>
      <xdr:rowOff>38100</xdr:rowOff>
    </xdr:from>
    <xdr:to>
      <xdr:col>9</xdr:col>
      <xdr:colOff>453297</xdr:colOff>
      <xdr:row>20</xdr:row>
      <xdr:rowOff>91278</xdr:rowOff>
    </xdr:to>
    <xdr:pic>
      <xdr:nvPicPr>
        <xdr:cNvPr id="2" name="Picture 2">
          <a:extLst>
            <a:ext uri="{FF2B5EF4-FFF2-40B4-BE49-F238E27FC236}">
              <a16:creationId xmlns:a16="http://schemas.microsoft.com/office/drawing/2014/main" id="{3F82103E-9260-528D-8714-F30AF4AEDEFB}"/>
            </a:ext>
          </a:extLst>
        </xdr:cNvPr>
        <xdr:cNvPicPr>
          <a:picLocks noChangeAspect="1"/>
        </xdr:cNvPicPr>
      </xdr:nvPicPr>
      <xdr:blipFill>
        <a:blip xmlns:r="http://schemas.openxmlformats.org/officeDocument/2006/relationships" r:embed="rId1"/>
        <a:stretch>
          <a:fillRect/>
        </a:stretch>
      </xdr:blipFill>
      <xdr:spPr>
        <a:xfrm>
          <a:off x="638175" y="200025"/>
          <a:ext cx="5901597" cy="3129753"/>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xdr:from>
      <xdr:col>6</xdr:col>
      <xdr:colOff>109603</xdr:colOff>
      <xdr:row>4</xdr:row>
      <xdr:rowOff>92411</xdr:rowOff>
    </xdr:from>
    <xdr:to>
      <xdr:col>11</xdr:col>
      <xdr:colOff>622300</xdr:colOff>
      <xdr:row>19</xdr:row>
      <xdr:rowOff>92411</xdr:rowOff>
    </xdr:to>
    <xdr:graphicFrame macro="">
      <xdr:nvGraphicFramePr>
        <xdr:cNvPr id="9" name="Chart 1">
          <a:extLst>
            <a:ext uri="{FF2B5EF4-FFF2-40B4-BE49-F238E27FC236}">
              <a16:creationId xmlns:a16="http://schemas.microsoft.com/office/drawing/2014/main" id="{F9F1B55A-D832-4829-A602-E73931F523B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383801</xdr:colOff>
      <xdr:row>4</xdr:row>
      <xdr:rowOff>36260</xdr:rowOff>
    </xdr:from>
    <xdr:to>
      <xdr:col>20</xdr:col>
      <xdr:colOff>545725</xdr:colOff>
      <xdr:row>19</xdr:row>
      <xdr:rowOff>36260</xdr:rowOff>
    </xdr:to>
    <xdr:graphicFrame macro="">
      <xdr:nvGraphicFramePr>
        <xdr:cNvPr id="15" name="Chart 2">
          <a:extLst>
            <a:ext uri="{FF2B5EF4-FFF2-40B4-BE49-F238E27FC236}">
              <a16:creationId xmlns:a16="http://schemas.microsoft.com/office/drawing/2014/main" id="{AFE55F84-1B37-4B54-931E-EEB91257B8E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9.xml><?xml version="1.0" encoding="utf-8"?>
<c:userShapes xmlns:c="http://schemas.openxmlformats.org/drawingml/2006/chart">
  <cdr:relSizeAnchor xmlns:cdr="http://schemas.openxmlformats.org/drawingml/2006/chartDrawing">
    <cdr:from>
      <cdr:x>0.39359</cdr:x>
      <cdr:y>0.94306</cdr:y>
    </cdr:from>
    <cdr:to>
      <cdr:x>0.57115</cdr:x>
      <cdr:y>1</cdr:y>
    </cdr:to>
    <cdr:sp macro="" textlink="">
      <cdr:nvSpPr>
        <cdr:cNvPr id="2" name="TextBox 1"/>
        <cdr:cNvSpPr txBox="1"/>
      </cdr:nvSpPr>
      <cdr:spPr>
        <a:xfrm xmlns:a="http://schemas.openxmlformats.org/drawingml/2006/main">
          <a:off x="2339340" y="2586990"/>
          <a:ext cx="1055370" cy="156210"/>
        </a:xfrm>
        <a:prstGeom xmlns:a="http://schemas.openxmlformats.org/drawingml/2006/main" prst="rect">
          <a:avLst/>
        </a:prstGeom>
      </cdr:spPr>
      <cdr:txBody>
        <a:bodyPr xmlns:a="http://schemas.openxmlformats.org/drawingml/2006/main" vertOverflow="clip" wrap="none" lIns="18288" tIns="18288" rIns="18288" bIns="18288" rtlCol="0" anchor="ctr" anchorCtr="1"/>
        <a:lstStyle xmlns:a="http://schemas.openxmlformats.org/drawingml/2006/main"/>
        <a:p xmlns:a="http://schemas.openxmlformats.org/drawingml/2006/main">
          <a:r>
            <a:rPr lang="en-US" sz="900" b="1">
              <a:latin typeface="Arial" panose="020B0604020202020204" pitchFamily="34" charset="0"/>
              <a:cs typeface="Arial" panose="020B0604020202020204" pitchFamily="34" charset="0"/>
            </a:rPr>
            <a:t>PPA Execution Date</a:t>
          </a:r>
        </a:p>
      </cdr:txBody>
    </cdr:sp>
  </cdr:relSizeAnchor>
  <cdr:relSizeAnchor xmlns:cdr="http://schemas.openxmlformats.org/drawingml/2006/chartDrawing">
    <cdr:from>
      <cdr:x>0.04014</cdr:x>
      <cdr:y>0</cdr:y>
    </cdr:from>
    <cdr:to>
      <cdr:x>0.42417</cdr:x>
      <cdr:y>0.06528</cdr:y>
    </cdr:to>
    <cdr:sp macro="" textlink="">
      <cdr:nvSpPr>
        <cdr:cNvPr id="3" name="TextBox 1"/>
        <cdr:cNvSpPr txBox="1"/>
      </cdr:nvSpPr>
      <cdr:spPr>
        <a:xfrm xmlns:a="http://schemas.openxmlformats.org/drawingml/2006/main">
          <a:off x="203200" y="0"/>
          <a:ext cx="1944141" cy="186538"/>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latin typeface="Arial" panose="020B0604020202020204" pitchFamily="34" charset="0"/>
              <a:cs typeface="Arial" panose="020B0604020202020204" pitchFamily="34" charset="0"/>
            </a:rPr>
            <a:t>Levelized PPA Price (2024 $/MWh-PV)</a:t>
          </a:r>
        </a:p>
      </cdr:txBody>
    </cdr:sp>
  </cdr:relSizeAnchor>
  <cdr:relSizeAnchor xmlns:cdr="http://schemas.openxmlformats.org/drawingml/2006/chartDrawing">
    <cdr:from>
      <cdr:x>0.5034</cdr:x>
      <cdr:y>0.16282</cdr:y>
    </cdr:from>
    <cdr:to>
      <cdr:x>0.61515</cdr:x>
      <cdr:y>0.2244</cdr:y>
    </cdr:to>
    <cdr:sp macro="" textlink="">
      <cdr:nvSpPr>
        <cdr:cNvPr id="4" name="TextBox 1"/>
        <cdr:cNvSpPr txBox="1"/>
      </cdr:nvSpPr>
      <cdr:spPr>
        <a:xfrm xmlns:a="http://schemas.openxmlformats.org/drawingml/2006/main">
          <a:off x="2774174" y="465268"/>
          <a:ext cx="615842" cy="175965"/>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solidFill>
                <a:schemeClr val="accent6"/>
              </a:solidFill>
              <a:latin typeface="Arial" panose="020B0604020202020204" pitchFamily="34" charset="0"/>
              <a:cs typeface="Arial" panose="020B0604020202020204" pitchFamily="34" charset="0"/>
            </a:rPr>
            <a:t>Hawaii</a:t>
          </a:r>
        </a:p>
      </cdr:txBody>
    </cdr:sp>
  </cdr:relSizeAnchor>
  <cdr:relSizeAnchor xmlns:cdr="http://schemas.openxmlformats.org/drawingml/2006/chartDrawing">
    <cdr:from>
      <cdr:x>0.81882</cdr:x>
      <cdr:y>0.61305</cdr:y>
    </cdr:from>
    <cdr:to>
      <cdr:x>0.94211</cdr:x>
      <cdr:y>0.68018</cdr:y>
    </cdr:to>
    <cdr:sp macro="" textlink="">
      <cdr:nvSpPr>
        <cdr:cNvPr id="5" name="TextBox 1"/>
        <cdr:cNvSpPr txBox="1"/>
      </cdr:nvSpPr>
      <cdr:spPr>
        <a:xfrm xmlns:a="http://schemas.openxmlformats.org/drawingml/2006/main">
          <a:off x="4524841" y="1751795"/>
          <a:ext cx="681303" cy="191824"/>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solidFill>
                <a:schemeClr val="tx2">
                  <a:lumMod val="60000"/>
                  <a:lumOff val="40000"/>
                </a:schemeClr>
              </a:solidFill>
              <a:latin typeface="Arial" panose="020B0604020202020204" pitchFamily="34" charset="0"/>
              <a:cs typeface="Arial" panose="020B0604020202020204" pitchFamily="34" charset="0"/>
            </a:rPr>
            <a:t>Other States</a:t>
          </a:r>
        </a:p>
      </cdr:txBody>
    </cdr:sp>
  </cdr:relSizeAnchor>
  <cdr:relSizeAnchor xmlns:cdr="http://schemas.openxmlformats.org/drawingml/2006/chartDrawing">
    <cdr:from>
      <cdr:x>0.20687</cdr:x>
      <cdr:y>0.08928</cdr:y>
    </cdr:from>
    <cdr:to>
      <cdr:x>0.44576</cdr:x>
      <cdr:y>0.1527</cdr:y>
    </cdr:to>
    <cdr:sp macro="" textlink="">
      <cdr:nvSpPr>
        <cdr:cNvPr id="6" name="TextBox 1"/>
        <cdr:cNvSpPr txBox="1"/>
      </cdr:nvSpPr>
      <cdr:spPr>
        <a:xfrm xmlns:a="http://schemas.openxmlformats.org/drawingml/2006/main">
          <a:off x="1143185" y="255108"/>
          <a:ext cx="1320111" cy="181223"/>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accent6"/>
              </a:solidFill>
              <a:latin typeface="Arial" panose="020B0604020202020204" pitchFamily="34" charset="0"/>
              <a:cs typeface="Arial" panose="020B0604020202020204" pitchFamily="34" charset="0"/>
            </a:rPr>
            <a:t>4 PV-Equivalent Duration</a:t>
          </a:r>
        </a:p>
      </cdr:txBody>
    </cdr:sp>
  </cdr:relSizeAnchor>
  <cdr:relSizeAnchor xmlns:cdr="http://schemas.openxmlformats.org/drawingml/2006/chartDrawing">
    <cdr:from>
      <cdr:x>0.16947</cdr:x>
      <cdr:y>0.12874</cdr:y>
    </cdr:from>
    <cdr:to>
      <cdr:x>0.20397</cdr:x>
      <cdr:y>0.13803</cdr:y>
    </cdr:to>
    <cdr:cxnSp macro="">
      <cdr:nvCxnSpPr>
        <cdr:cNvPr id="10" name="Straight Arrow Connector 9">
          <a:extLst xmlns:a="http://schemas.openxmlformats.org/drawingml/2006/main">
            <a:ext uri="{FF2B5EF4-FFF2-40B4-BE49-F238E27FC236}">
              <a16:creationId xmlns:a16="http://schemas.microsoft.com/office/drawing/2014/main" id="{61AF6B2A-BC04-48EB-CD31-D5CDBE9E34B7}"/>
            </a:ext>
          </a:extLst>
        </cdr:cNvPr>
        <cdr:cNvCxnSpPr/>
      </cdr:nvCxnSpPr>
      <cdr:spPr>
        <a:xfrm xmlns:a="http://schemas.openxmlformats.org/drawingml/2006/main" flipH="1">
          <a:off x="936511" y="367865"/>
          <a:ext cx="190648" cy="26546"/>
        </a:xfrm>
        <a:prstGeom xmlns:a="http://schemas.openxmlformats.org/drawingml/2006/main" prst="straightConnector1">
          <a:avLst/>
        </a:prstGeom>
        <a:ln xmlns:a="http://schemas.openxmlformats.org/drawingml/2006/main">
          <a:solidFill>
            <a:schemeClr val="accent6"/>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0.15393</cdr:x>
      <cdr:y>0.68614</cdr:y>
    </cdr:from>
    <cdr:to>
      <cdr:x>0.39282</cdr:x>
      <cdr:y>0.74086</cdr:y>
    </cdr:to>
    <cdr:sp macro="" textlink="">
      <cdr:nvSpPr>
        <cdr:cNvPr id="11" name="TextBox 1"/>
        <cdr:cNvSpPr txBox="1"/>
      </cdr:nvSpPr>
      <cdr:spPr>
        <a:xfrm xmlns:a="http://schemas.openxmlformats.org/drawingml/2006/main">
          <a:off x="848273" y="1960636"/>
          <a:ext cx="1316498" cy="156362"/>
        </a:xfrm>
        <a:prstGeom xmlns:a="http://schemas.openxmlformats.org/drawingml/2006/main" prst="rect">
          <a:avLst/>
        </a:prstGeom>
      </cdr:spPr>
      <cdr:txBody>
        <a:bodyPr xmlns:a="http://schemas.openxmlformats.org/drawingml/2006/main" wrap="non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a:solidFill>
                <a:schemeClr val="tx2">
                  <a:lumMod val="60000"/>
                  <a:lumOff val="40000"/>
                </a:schemeClr>
              </a:solidFill>
              <a:latin typeface="Arial" panose="020B0604020202020204" pitchFamily="34" charset="0"/>
              <a:cs typeface="Arial" panose="020B0604020202020204" pitchFamily="34" charset="0"/>
            </a:rPr>
            <a:t>1 PV-Equivalent</a:t>
          </a:r>
          <a:r>
            <a:rPr lang="en-US" sz="900" baseline="0">
              <a:solidFill>
                <a:schemeClr val="tx2">
                  <a:lumMod val="60000"/>
                  <a:lumOff val="40000"/>
                </a:schemeClr>
              </a:solidFill>
              <a:latin typeface="Arial" panose="020B0604020202020204" pitchFamily="34" charset="0"/>
              <a:cs typeface="Arial" panose="020B0604020202020204" pitchFamily="34" charset="0"/>
            </a:rPr>
            <a:t> Duration</a:t>
          </a:r>
          <a:endParaRPr lang="en-US" sz="900">
            <a:solidFill>
              <a:schemeClr val="tx2">
                <a:lumMod val="60000"/>
                <a:lumOff val="40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0.20032</cdr:x>
      <cdr:y>0.62388</cdr:y>
    </cdr:from>
    <cdr:to>
      <cdr:x>0.24844</cdr:x>
      <cdr:y>0.68361</cdr:y>
    </cdr:to>
    <cdr:cxnSp macro="">
      <cdr:nvCxnSpPr>
        <cdr:cNvPr id="13" name="Straight Arrow Connector 12">
          <a:extLst xmlns:a="http://schemas.openxmlformats.org/drawingml/2006/main">
            <a:ext uri="{FF2B5EF4-FFF2-40B4-BE49-F238E27FC236}">
              <a16:creationId xmlns:a16="http://schemas.microsoft.com/office/drawing/2014/main" id="{822F6ADD-7C77-8E27-E533-FB82E2B7E1EA}"/>
            </a:ext>
          </a:extLst>
        </cdr:cNvPr>
        <cdr:cNvCxnSpPr/>
      </cdr:nvCxnSpPr>
      <cdr:spPr>
        <a:xfrm xmlns:a="http://schemas.openxmlformats.org/drawingml/2006/main" flipV="1">
          <a:off x="1106982" y="1782733"/>
          <a:ext cx="265882" cy="170676"/>
        </a:xfrm>
        <a:prstGeom xmlns:a="http://schemas.openxmlformats.org/drawingml/2006/main" prst="straightConnector1">
          <a:avLst/>
        </a:prstGeom>
        <a:ln xmlns:a="http://schemas.openxmlformats.org/drawingml/2006/main">
          <a:solidFill>
            <a:schemeClr val="tx2">
              <a:lumMod val="60000"/>
              <a:lumOff val="40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70.xml><?xml version="1.0" encoding="utf-8"?>
<c:userShapes xmlns:c="http://schemas.openxmlformats.org/drawingml/2006/chart">
  <cdr:relSizeAnchor xmlns:cdr="http://schemas.openxmlformats.org/drawingml/2006/chartDrawing">
    <cdr:from>
      <cdr:x>0</cdr:x>
      <cdr:y>0</cdr:y>
    </cdr:from>
    <cdr:to>
      <cdr:x>0.52485</cdr:x>
      <cdr:y>0.09653</cdr:y>
    </cdr:to>
    <cdr:sp macro="" textlink="">
      <cdr:nvSpPr>
        <cdr:cNvPr id="2" name="TextBox 1"/>
        <cdr:cNvSpPr txBox="1"/>
      </cdr:nvSpPr>
      <cdr:spPr>
        <a:xfrm xmlns:a="http://schemas.openxmlformats.org/drawingml/2006/main">
          <a:off x="0" y="0"/>
          <a:ext cx="2789551" cy="275834"/>
        </a:xfrm>
        <a:prstGeom xmlns:a="http://schemas.openxmlformats.org/drawingml/2006/main" prst="rect">
          <a:avLst/>
        </a:prstGeom>
      </cdr:spPr>
      <cdr:txBody>
        <a:bodyPr xmlns:a="http://schemas.openxmlformats.org/drawingml/2006/main" vertOverflow="clip" wrap="square" lIns="18288" tIns="18288" rIns="18288" bIns="18288" rtlCol="0"/>
        <a:lstStyle xmlns:a="http://schemas.openxmlformats.org/drawingml/2006/main"/>
        <a:p xmlns:a="http://schemas.openxmlformats.org/drawingml/2006/main">
          <a:r>
            <a:rPr lang="en-US" sz="900" b="1"/>
            <a:t>Levelized Storage Adder</a:t>
          </a:r>
          <a:r>
            <a:rPr lang="en-US" sz="900" b="1" baseline="0"/>
            <a:t> (</a:t>
          </a:r>
          <a:r>
            <a:rPr lang="en-US" sz="900" b="1"/>
            <a:t>2024 $/MWh-PV)</a:t>
          </a:r>
        </a:p>
      </cdr:txBody>
    </cdr:sp>
  </cdr:relSizeAnchor>
  <cdr:relSizeAnchor xmlns:cdr="http://schemas.openxmlformats.org/drawingml/2006/chartDrawing">
    <cdr:from>
      <cdr:x>0.68891</cdr:x>
      <cdr:y>0.7461</cdr:y>
    </cdr:from>
    <cdr:to>
      <cdr:x>0.88476</cdr:x>
      <cdr:y>0.79714</cdr:y>
    </cdr:to>
    <cdr:sp macro="" textlink="">
      <cdr:nvSpPr>
        <cdr:cNvPr id="5" name="TextBox 1"/>
        <cdr:cNvSpPr txBox="1"/>
      </cdr:nvSpPr>
      <cdr:spPr>
        <a:xfrm xmlns:a="http://schemas.openxmlformats.org/drawingml/2006/main">
          <a:off x="3661545" y="2131990"/>
          <a:ext cx="1040933" cy="145847"/>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1 PV-Equivalent Duration</a:t>
          </a:r>
        </a:p>
      </cdr:txBody>
    </cdr:sp>
  </cdr:relSizeAnchor>
  <cdr:relSizeAnchor xmlns:cdr="http://schemas.openxmlformats.org/drawingml/2006/chartDrawing">
    <cdr:from>
      <cdr:x>0.41543</cdr:x>
      <cdr:y>0.93796</cdr:y>
    </cdr:from>
    <cdr:to>
      <cdr:x>0.64837</cdr:x>
      <cdr:y>1</cdr:y>
    </cdr:to>
    <cdr:sp macro="" textlink="">
      <cdr:nvSpPr>
        <cdr:cNvPr id="6" name="TextBox 1"/>
        <cdr:cNvSpPr txBox="1"/>
      </cdr:nvSpPr>
      <cdr:spPr>
        <a:xfrm xmlns:a="http://schemas.openxmlformats.org/drawingml/2006/main">
          <a:off x="2204832" y="2573020"/>
          <a:ext cx="1236308" cy="170180"/>
        </a:xfrm>
        <a:prstGeom xmlns:a="http://schemas.openxmlformats.org/drawingml/2006/main" prst="rect">
          <a:avLst/>
        </a:prstGeom>
      </cdr:spPr>
      <cdr:txBody>
        <a:bodyPr xmlns:a="http://schemas.openxmlformats.org/drawingml/2006/main" wrap="square" lIns="18288" tIns="18288" rIns="18288" bIns="18288"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900" b="1"/>
            <a:t>PPA/ESA Execution Date</a:t>
          </a:r>
        </a:p>
      </cdr:txBody>
    </cdr:sp>
  </cdr:relSizeAnchor>
  <cdr:relSizeAnchor xmlns:cdr="http://schemas.openxmlformats.org/drawingml/2006/chartDrawing">
    <cdr:from>
      <cdr:x>0.69345</cdr:x>
      <cdr:y>0.03294</cdr:y>
    </cdr:from>
    <cdr:to>
      <cdr:x>0.85713</cdr:x>
      <cdr:y>0.13179</cdr:y>
    </cdr:to>
    <cdr:sp macro="" textlink="">
      <cdr:nvSpPr>
        <cdr:cNvPr id="7" name="TextBox 1"/>
        <cdr:cNvSpPr txBox="1"/>
      </cdr:nvSpPr>
      <cdr:spPr>
        <a:xfrm xmlns:a="http://schemas.openxmlformats.org/drawingml/2006/main">
          <a:off x="3685646" y="94117"/>
          <a:ext cx="869951" cy="282463"/>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Green = greenfield</a:t>
          </a:r>
        </a:p>
        <a:p xmlns:a="http://schemas.openxmlformats.org/drawingml/2006/main">
          <a:r>
            <a:rPr lang="en-US" sz="800" b="1" i="0">
              <a:solidFill>
                <a:srgbClr val="FFC000"/>
              </a:solidFill>
            </a:rPr>
            <a:t>Gold</a:t>
          </a:r>
          <a:r>
            <a:rPr lang="en-US" sz="800" b="1" i="0" baseline="0">
              <a:solidFill>
                <a:srgbClr val="FFC000"/>
              </a:solidFill>
            </a:rPr>
            <a:t> = retrofit</a:t>
          </a:r>
          <a:endParaRPr lang="en-US" sz="800" b="1" i="0">
            <a:solidFill>
              <a:srgbClr val="FFC000"/>
            </a:solidFill>
          </a:endParaRPr>
        </a:p>
      </cdr:txBody>
    </cdr:sp>
  </cdr:relSizeAnchor>
  <cdr:relSizeAnchor xmlns:cdr="http://schemas.openxmlformats.org/drawingml/2006/chartDrawing">
    <cdr:from>
      <cdr:x>0.093</cdr:x>
      <cdr:y>0.49255</cdr:y>
    </cdr:from>
    <cdr:to>
      <cdr:x>0.29364</cdr:x>
      <cdr:y>0.5738</cdr:y>
    </cdr:to>
    <cdr:sp macro="" textlink="">
      <cdr:nvSpPr>
        <cdr:cNvPr id="8" name="TextBox 1"/>
        <cdr:cNvSpPr txBox="1"/>
      </cdr:nvSpPr>
      <cdr:spPr>
        <a:xfrm xmlns:a="http://schemas.openxmlformats.org/drawingml/2006/main">
          <a:off x="494305" y="1407462"/>
          <a:ext cx="1066391" cy="232172"/>
        </a:xfrm>
        <a:prstGeom xmlns:a="http://schemas.openxmlformats.org/drawingml/2006/main" prst="rect">
          <a:avLst/>
        </a:prstGeom>
      </cdr:spPr>
      <cdr:txBody>
        <a:bodyPr xmlns:a="http://schemas.openxmlformats.org/drawingml/2006/main" wrap="square" lIns="18288" tIns="18288" rIns="18288" bIns="18288"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800" b="1" i="0">
              <a:solidFill>
                <a:schemeClr val="accent3">
                  <a:lumMod val="75000"/>
                </a:schemeClr>
              </a:solidFill>
            </a:rPr>
            <a:t>3 PV-Equivalent Duration</a:t>
          </a:r>
        </a:p>
      </cdr:txBody>
    </cdr:sp>
  </cdr:relSizeAnchor>
</c:userShapes>
</file>

<file path=xl/drawings/drawing71.xml><?xml version="1.0" encoding="utf-8"?>
<xdr:wsDr xmlns:xdr="http://schemas.openxmlformats.org/drawingml/2006/spreadsheetDrawing" xmlns:a="http://schemas.openxmlformats.org/drawingml/2006/main">
  <xdr:twoCellAnchor>
    <xdr:from>
      <xdr:col>0</xdr:col>
      <xdr:colOff>203201</xdr:colOff>
      <xdr:row>1</xdr:row>
      <xdr:rowOff>111126</xdr:rowOff>
    </xdr:from>
    <xdr:to>
      <xdr:col>8</xdr:col>
      <xdr:colOff>171448</xdr:colOff>
      <xdr:row>20</xdr:row>
      <xdr:rowOff>33483</xdr:rowOff>
    </xdr:to>
    <xdr:grpSp>
      <xdr:nvGrpSpPr>
        <xdr:cNvPr id="2" name="Group 1">
          <a:extLst>
            <a:ext uri="{FF2B5EF4-FFF2-40B4-BE49-F238E27FC236}">
              <a16:creationId xmlns:a16="http://schemas.microsoft.com/office/drawing/2014/main" id="{A569ABBC-B8AD-4EA5-8B9D-5836980D7989}"/>
            </a:ext>
          </a:extLst>
        </xdr:cNvPr>
        <xdr:cNvGrpSpPr/>
      </xdr:nvGrpSpPr>
      <xdr:grpSpPr>
        <a:xfrm>
          <a:off x="203201" y="301626"/>
          <a:ext cx="5807072" cy="2998932"/>
          <a:chOff x="0" y="438151"/>
          <a:chExt cx="5810248" cy="2998933"/>
        </a:xfrm>
      </xdr:grpSpPr>
      <xdr:grpSp>
        <xdr:nvGrpSpPr>
          <xdr:cNvPr id="3" name="Group 2">
            <a:extLst>
              <a:ext uri="{FF2B5EF4-FFF2-40B4-BE49-F238E27FC236}">
                <a16:creationId xmlns:a16="http://schemas.microsoft.com/office/drawing/2014/main" id="{E09C216D-8DE8-C89E-D704-45081AD838D7}"/>
              </a:ext>
            </a:extLst>
          </xdr:cNvPr>
          <xdr:cNvGrpSpPr/>
        </xdr:nvGrpSpPr>
        <xdr:grpSpPr>
          <a:xfrm>
            <a:off x="0" y="438151"/>
            <a:ext cx="5810248" cy="2998933"/>
            <a:chOff x="0" y="460134"/>
            <a:chExt cx="5810248" cy="3058588"/>
          </a:xfrm>
        </xdr:grpSpPr>
        <xdr:grpSp>
          <xdr:nvGrpSpPr>
            <xdr:cNvPr id="5" name="Group 4">
              <a:extLst>
                <a:ext uri="{FF2B5EF4-FFF2-40B4-BE49-F238E27FC236}">
                  <a16:creationId xmlns:a16="http://schemas.microsoft.com/office/drawing/2014/main" id="{F02EFBC6-532F-A811-762F-D5BD1C1FA2ED}"/>
                </a:ext>
              </a:extLst>
            </xdr:cNvPr>
            <xdr:cNvGrpSpPr/>
          </xdr:nvGrpSpPr>
          <xdr:grpSpPr>
            <a:xfrm>
              <a:off x="0" y="460134"/>
              <a:ext cx="5810248" cy="3058588"/>
              <a:chOff x="-20852" y="374208"/>
              <a:chExt cx="5962543" cy="3200402"/>
            </a:xfrm>
          </xdr:grpSpPr>
          <xdr:grpSp>
            <xdr:nvGrpSpPr>
              <xdr:cNvPr id="9" name="Group 8">
                <a:extLst>
                  <a:ext uri="{FF2B5EF4-FFF2-40B4-BE49-F238E27FC236}">
                    <a16:creationId xmlns:a16="http://schemas.microsoft.com/office/drawing/2014/main" id="{F7875023-51D3-EFF6-FD75-6860D6EF0FBE}"/>
                  </a:ext>
                </a:extLst>
              </xdr:cNvPr>
              <xdr:cNvGrpSpPr/>
            </xdr:nvGrpSpPr>
            <xdr:grpSpPr>
              <a:xfrm>
                <a:off x="-20852" y="374208"/>
                <a:ext cx="5962543" cy="3200402"/>
                <a:chOff x="15313986" y="3996295"/>
                <a:chExt cx="6080547" cy="3148707"/>
              </a:xfrm>
              <a:solidFill>
                <a:schemeClr val="bg1"/>
              </a:solidFill>
            </xdr:grpSpPr>
            <xdr:graphicFrame macro="">
              <xdr:nvGraphicFramePr>
                <xdr:cNvPr id="13" name="Chart 12">
                  <a:extLst>
                    <a:ext uri="{FF2B5EF4-FFF2-40B4-BE49-F238E27FC236}">
                      <a16:creationId xmlns:a16="http://schemas.microsoft.com/office/drawing/2014/main" id="{1053BDD0-D74E-FF31-9BB0-2D92E22BF1F1}"/>
                    </a:ext>
                  </a:extLst>
                </xdr:cNvPr>
                <xdr:cNvGraphicFramePr>
                  <a:graphicFrameLocks/>
                </xdr:cNvGraphicFramePr>
              </xdr:nvGraphicFramePr>
              <xdr:xfrm>
                <a:off x="15335250" y="4000555"/>
                <a:ext cx="6059283" cy="3108960"/>
              </xdr:xfrm>
              <a:graphic>
                <a:graphicData uri="http://schemas.openxmlformats.org/drawingml/2006/chart">
                  <c:chart xmlns:c="http://schemas.openxmlformats.org/drawingml/2006/chart" xmlns:r="http://schemas.openxmlformats.org/officeDocument/2006/relationships" r:id="rId1"/>
                </a:graphicData>
              </a:graphic>
            </xdr:graphicFrame>
            <xdr:graphicFrame macro="">
              <xdr:nvGraphicFramePr>
                <xdr:cNvPr id="14" name="Chart 13">
                  <a:extLst>
                    <a:ext uri="{FF2B5EF4-FFF2-40B4-BE49-F238E27FC236}">
                      <a16:creationId xmlns:a16="http://schemas.microsoft.com/office/drawing/2014/main" id="{1EDCD71D-8A00-C902-459C-9A60C0FF7BF6}"/>
                    </a:ext>
                  </a:extLst>
                </xdr:cNvPr>
                <xdr:cNvGraphicFramePr>
                  <a:graphicFrameLocks/>
                </xdr:cNvGraphicFramePr>
              </xdr:nvGraphicFramePr>
              <xdr:xfrm>
                <a:off x="15313986" y="3996295"/>
                <a:ext cx="5771536" cy="3148707"/>
              </xdr:xfrm>
              <a:graphic>
                <a:graphicData uri="http://schemas.openxmlformats.org/drawingml/2006/chart">
                  <c:chart xmlns:c="http://schemas.openxmlformats.org/drawingml/2006/chart" xmlns:r="http://schemas.openxmlformats.org/officeDocument/2006/relationships" r:id="rId2"/>
                </a:graphicData>
              </a:graphic>
            </xdr:graphicFrame>
          </xdr:grpSp>
          <xdr:cxnSp macro="">
            <xdr:nvCxnSpPr>
              <xdr:cNvPr id="10" name="Straight Connector 9">
                <a:extLst>
                  <a:ext uri="{FF2B5EF4-FFF2-40B4-BE49-F238E27FC236}">
                    <a16:creationId xmlns:a16="http://schemas.microsoft.com/office/drawing/2014/main" id="{03316BB0-15E3-D8F3-EE10-17169E7B5E90}"/>
                  </a:ext>
                </a:extLst>
              </xdr:cNvPr>
              <xdr:cNvCxnSpPr/>
            </xdr:nvCxnSpPr>
            <xdr:spPr>
              <a:xfrm>
                <a:off x="472730" y="2426376"/>
                <a:ext cx="1156355" cy="228377"/>
              </a:xfrm>
              <a:prstGeom prst="line">
                <a:avLst/>
              </a:prstGeom>
              <a:ln w="6350">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11" name="Straight Connector 10">
                <a:extLst>
                  <a:ext uri="{FF2B5EF4-FFF2-40B4-BE49-F238E27FC236}">
                    <a16:creationId xmlns:a16="http://schemas.microsoft.com/office/drawing/2014/main" id="{47F43918-F6FA-F719-14B2-6F51598B8C46}"/>
                  </a:ext>
                </a:extLst>
              </xdr:cNvPr>
              <xdr:cNvCxnSpPr/>
            </xdr:nvCxnSpPr>
            <xdr:spPr>
              <a:xfrm flipH="1">
                <a:off x="730589" y="2692597"/>
                <a:ext cx="171006" cy="145529"/>
              </a:xfrm>
              <a:prstGeom prst="line">
                <a:avLst/>
              </a:prstGeom>
              <a:ln w="635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12" name="Straight Connector 11">
                <a:extLst>
                  <a:ext uri="{FF2B5EF4-FFF2-40B4-BE49-F238E27FC236}">
                    <a16:creationId xmlns:a16="http://schemas.microsoft.com/office/drawing/2014/main" id="{3E1CE0FB-7EBC-7240-35C3-B4F91AC52EDC}"/>
                  </a:ext>
                </a:extLst>
              </xdr:cNvPr>
              <xdr:cNvCxnSpPr/>
            </xdr:nvCxnSpPr>
            <xdr:spPr>
              <a:xfrm flipH="1">
                <a:off x="1191207" y="849765"/>
                <a:ext cx="234305" cy="199105"/>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grpSp>
          <xdr:nvGrpSpPr>
            <xdr:cNvPr id="6" name="Group 5">
              <a:extLst>
                <a:ext uri="{FF2B5EF4-FFF2-40B4-BE49-F238E27FC236}">
                  <a16:creationId xmlns:a16="http://schemas.microsoft.com/office/drawing/2014/main" id="{96E40CC5-8FB3-2560-5B53-CB84F0EEDFC5}"/>
                </a:ext>
              </a:extLst>
            </xdr:cNvPr>
            <xdr:cNvGrpSpPr/>
          </xdr:nvGrpSpPr>
          <xdr:grpSpPr>
            <a:xfrm>
              <a:off x="4045220" y="1892300"/>
              <a:ext cx="850900" cy="341602"/>
              <a:chOff x="298720" y="127000"/>
              <a:chExt cx="850900" cy="341602"/>
            </a:xfrm>
          </xdr:grpSpPr>
          <xdr:sp macro="" textlink="">
            <xdr:nvSpPr>
              <xdr:cNvPr id="7" name="TextBox 2">
                <a:extLst>
                  <a:ext uri="{FF2B5EF4-FFF2-40B4-BE49-F238E27FC236}">
                    <a16:creationId xmlns:a16="http://schemas.microsoft.com/office/drawing/2014/main" id="{D77DBFB9-3082-CFAE-CFE9-D1A0DE9DC35E}"/>
                  </a:ext>
                </a:extLst>
              </xdr:cNvPr>
              <xdr:cNvSpPr txBox="1"/>
            </xdr:nvSpPr>
            <xdr:spPr>
              <a:xfrm>
                <a:off x="298720" y="127000"/>
                <a:ext cx="850900" cy="341602"/>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r>
                  <a:rPr lang="en-US" sz="900">
                    <a:solidFill>
                      <a:schemeClr val="bg1">
                        <a:lumMod val="50000"/>
                      </a:schemeClr>
                    </a:solidFill>
                    <a:latin typeface="Arial" panose="020B0604020202020204" pitchFamily="34" charset="0"/>
                    <a:cs typeface="Arial" panose="020B0604020202020204" pitchFamily="34" charset="0"/>
                  </a:rPr>
                  <a:t>~100 MW</a:t>
                </a:r>
              </a:p>
            </xdr:txBody>
          </xdr:sp>
          <xdr:cxnSp macro="">
            <xdr:nvCxnSpPr>
              <xdr:cNvPr id="8" name="Straight Arrow Connector 7">
                <a:extLst>
                  <a:ext uri="{FF2B5EF4-FFF2-40B4-BE49-F238E27FC236}">
                    <a16:creationId xmlns:a16="http://schemas.microsoft.com/office/drawing/2014/main" id="{2670629C-72D0-D4CB-BAA2-0829E751A1FA}"/>
                  </a:ext>
                </a:extLst>
              </xdr:cNvPr>
              <xdr:cNvCxnSpPr/>
            </xdr:nvCxnSpPr>
            <xdr:spPr>
              <a:xfrm>
                <a:off x="904875" y="281272"/>
                <a:ext cx="139700" cy="88900"/>
              </a:xfrm>
              <a:prstGeom prst="straightConnector1">
                <a:avLst/>
              </a:prstGeom>
              <a:ln w="6350">
                <a:solidFill>
                  <a:schemeClr val="bg1">
                    <a:lumMod val="50000"/>
                  </a:schemeClr>
                </a:solidFill>
                <a:tailEnd type="triangle"/>
              </a:ln>
            </xdr:spPr>
            <xdr:style>
              <a:lnRef idx="1">
                <a:schemeClr val="dk1"/>
              </a:lnRef>
              <a:fillRef idx="0">
                <a:schemeClr val="dk1"/>
              </a:fillRef>
              <a:effectRef idx="0">
                <a:schemeClr val="dk1"/>
              </a:effectRef>
              <a:fontRef idx="minor">
                <a:schemeClr val="tx1"/>
              </a:fontRef>
            </xdr:style>
          </xdr:cxnSp>
        </xdr:grpSp>
      </xdr:grpSp>
      <xdr:cxnSp macro="">
        <xdr:nvCxnSpPr>
          <xdr:cNvPr id="4" name="Straight Connector 3">
            <a:extLst>
              <a:ext uri="{FF2B5EF4-FFF2-40B4-BE49-F238E27FC236}">
                <a16:creationId xmlns:a16="http://schemas.microsoft.com/office/drawing/2014/main" id="{1EEBB15A-98F6-4661-466C-F30648D936BC}"/>
              </a:ext>
            </a:extLst>
          </xdr:cNvPr>
          <xdr:cNvCxnSpPr/>
        </xdr:nvCxnSpPr>
        <xdr:spPr>
          <a:xfrm flipH="1">
            <a:off x="3638550" y="1562100"/>
            <a:ext cx="381000" cy="876300"/>
          </a:xfrm>
          <a:prstGeom prst="line">
            <a:avLst/>
          </a:prstGeom>
          <a:ln w="6350"/>
        </xdr:spPr>
        <xdr:style>
          <a:lnRef idx="1">
            <a:schemeClr val="dk1"/>
          </a:lnRef>
          <a:fillRef idx="0">
            <a:schemeClr val="dk1"/>
          </a:fillRef>
          <a:effectRef idx="0">
            <a:schemeClr val="dk1"/>
          </a:effectRef>
          <a:fontRef idx="minor">
            <a:schemeClr val="tx1"/>
          </a:fontRef>
        </xdr:style>
      </xdr:cxnSp>
    </xdr:grpSp>
    <xdr:clientData/>
  </xdr:twoCellAnchor>
  <xdr:twoCellAnchor>
    <xdr:from>
      <xdr:col>9</xdr:col>
      <xdr:colOff>0</xdr:colOff>
      <xdr:row>1</xdr:row>
      <xdr:rowOff>0</xdr:rowOff>
    </xdr:from>
    <xdr:to>
      <xdr:col>17</xdr:col>
      <xdr:colOff>510440</xdr:colOff>
      <xdr:row>19</xdr:row>
      <xdr:rowOff>83549</xdr:rowOff>
    </xdr:to>
    <xdr:grpSp>
      <xdr:nvGrpSpPr>
        <xdr:cNvPr id="15" name="Group 14">
          <a:extLst>
            <a:ext uri="{FF2B5EF4-FFF2-40B4-BE49-F238E27FC236}">
              <a16:creationId xmlns:a16="http://schemas.microsoft.com/office/drawing/2014/main" id="{269AFF2B-3859-4CD9-B10F-BAE4442CBB98}"/>
            </a:ext>
          </a:extLst>
        </xdr:cNvPr>
        <xdr:cNvGrpSpPr/>
      </xdr:nvGrpSpPr>
      <xdr:grpSpPr>
        <a:xfrm>
          <a:off x="6581775" y="190500"/>
          <a:ext cx="5806340" cy="2998199"/>
          <a:chOff x="-20852" y="374208"/>
          <a:chExt cx="5962543" cy="3200402"/>
        </a:xfrm>
      </xdr:grpSpPr>
      <xdr:grpSp>
        <xdr:nvGrpSpPr>
          <xdr:cNvPr id="16" name="Group 15">
            <a:extLst>
              <a:ext uri="{FF2B5EF4-FFF2-40B4-BE49-F238E27FC236}">
                <a16:creationId xmlns:a16="http://schemas.microsoft.com/office/drawing/2014/main" id="{CE1D576A-C481-4219-99F4-FFCAD7CE679E}"/>
              </a:ext>
            </a:extLst>
          </xdr:cNvPr>
          <xdr:cNvGrpSpPr/>
        </xdr:nvGrpSpPr>
        <xdr:grpSpPr>
          <a:xfrm>
            <a:off x="-20852" y="374208"/>
            <a:ext cx="5962543" cy="3200402"/>
            <a:chOff x="15313986" y="3996295"/>
            <a:chExt cx="6080547" cy="3148707"/>
          </a:xfrm>
          <a:solidFill>
            <a:schemeClr val="bg1"/>
          </a:solidFill>
        </xdr:grpSpPr>
        <xdr:graphicFrame macro="">
          <xdr:nvGraphicFramePr>
            <xdr:cNvPr id="19" name="Chart 18">
              <a:extLst>
                <a:ext uri="{FF2B5EF4-FFF2-40B4-BE49-F238E27FC236}">
                  <a16:creationId xmlns:a16="http://schemas.microsoft.com/office/drawing/2014/main" id="{2D6A3DEE-6B4B-7D06-34B2-0439713F6B78}"/>
                </a:ext>
              </a:extLst>
            </xdr:cNvPr>
            <xdr:cNvGraphicFramePr>
              <a:graphicFrameLocks/>
            </xdr:cNvGraphicFramePr>
          </xdr:nvGraphicFramePr>
          <xdr:xfrm>
            <a:off x="15335250" y="4000555"/>
            <a:ext cx="6059283" cy="3108960"/>
          </xdr:xfrm>
          <a:graphic>
            <a:graphicData uri="http://schemas.openxmlformats.org/drawingml/2006/chart">
              <c:chart xmlns:c="http://schemas.openxmlformats.org/drawingml/2006/chart" xmlns:r="http://schemas.openxmlformats.org/officeDocument/2006/relationships" r:id="rId3"/>
            </a:graphicData>
          </a:graphic>
        </xdr:graphicFrame>
        <xdr:graphicFrame macro="">
          <xdr:nvGraphicFramePr>
            <xdr:cNvPr id="20" name="Chart 19">
              <a:extLst>
                <a:ext uri="{FF2B5EF4-FFF2-40B4-BE49-F238E27FC236}">
                  <a16:creationId xmlns:a16="http://schemas.microsoft.com/office/drawing/2014/main" id="{8DB38AEC-0303-FA1A-AF03-6CFCD4231642}"/>
                </a:ext>
              </a:extLst>
            </xdr:cNvPr>
            <xdr:cNvGraphicFramePr>
              <a:graphicFrameLocks/>
            </xdr:cNvGraphicFramePr>
          </xdr:nvGraphicFramePr>
          <xdr:xfrm>
            <a:off x="15313986" y="3996295"/>
            <a:ext cx="5771536" cy="3148707"/>
          </xdr:xfrm>
          <a:graphic>
            <a:graphicData uri="http://schemas.openxmlformats.org/drawingml/2006/chart">
              <c:chart xmlns:c="http://schemas.openxmlformats.org/drawingml/2006/chart" xmlns:r="http://schemas.openxmlformats.org/officeDocument/2006/relationships" r:id="rId4"/>
            </a:graphicData>
          </a:graphic>
        </xdr:graphicFrame>
      </xdr:grpSp>
      <xdr:cxnSp macro="">
        <xdr:nvCxnSpPr>
          <xdr:cNvPr id="17" name="Straight Connector 16">
            <a:extLst>
              <a:ext uri="{FF2B5EF4-FFF2-40B4-BE49-F238E27FC236}">
                <a16:creationId xmlns:a16="http://schemas.microsoft.com/office/drawing/2014/main" id="{3F7104AE-7B21-C87A-9764-EFF107ADF481}"/>
              </a:ext>
            </a:extLst>
          </xdr:cNvPr>
          <xdr:cNvCxnSpPr/>
        </xdr:nvCxnSpPr>
        <xdr:spPr>
          <a:xfrm flipH="1">
            <a:off x="730589" y="2692597"/>
            <a:ext cx="171006" cy="145529"/>
          </a:xfrm>
          <a:prstGeom prst="line">
            <a:avLst/>
          </a:prstGeom>
          <a:ln w="6350">
            <a:solidFill>
              <a:schemeClr val="accent1">
                <a:lumMod val="75000"/>
              </a:schemeClr>
            </a:solidFill>
          </a:ln>
        </xdr:spPr>
        <xdr:style>
          <a:lnRef idx="1">
            <a:schemeClr val="accent1"/>
          </a:lnRef>
          <a:fillRef idx="0">
            <a:schemeClr val="accent1"/>
          </a:fillRef>
          <a:effectRef idx="0">
            <a:schemeClr val="accent1"/>
          </a:effectRef>
          <a:fontRef idx="minor">
            <a:schemeClr val="tx1"/>
          </a:fontRef>
        </xdr:style>
      </xdr:cxnSp>
      <xdr:cxnSp macro="">
        <xdr:nvCxnSpPr>
          <xdr:cNvPr id="18" name="Straight Connector 17">
            <a:extLst>
              <a:ext uri="{FF2B5EF4-FFF2-40B4-BE49-F238E27FC236}">
                <a16:creationId xmlns:a16="http://schemas.microsoft.com/office/drawing/2014/main" id="{C72BF894-4975-963A-F10D-5F887357BC60}"/>
              </a:ext>
            </a:extLst>
          </xdr:cNvPr>
          <xdr:cNvCxnSpPr/>
        </xdr:nvCxnSpPr>
        <xdr:spPr>
          <a:xfrm flipH="1">
            <a:off x="1191207" y="849765"/>
            <a:ext cx="234305" cy="199105"/>
          </a:xfrm>
          <a:prstGeom prst="line">
            <a:avLst/>
          </a:prstGeom>
          <a:ln w="635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15</xdr:col>
      <xdr:colOff>94308</xdr:colOff>
      <xdr:row>9</xdr:row>
      <xdr:rowOff>108176</xdr:rowOff>
    </xdr:from>
    <xdr:to>
      <xdr:col>16</xdr:col>
      <xdr:colOff>270773</xdr:colOff>
      <xdr:row>11</xdr:row>
      <xdr:rowOff>119175</xdr:rowOff>
    </xdr:to>
    <xdr:grpSp>
      <xdr:nvGrpSpPr>
        <xdr:cNvPr id="21" name="Group 20">
          <a:extLst>
            <a:ext uri="{FF2B5EF4-FFF2-40B4-BE49-F238E27FC236}">
              <a16:creationId xmlns:a16="http://schemas.microsoft.com/office/drawing/2014/main" id="{7B197207-9081-4F07-99E7-F21C162237F2}"/>
            </a:ext>
          </a:extLst>
        </xdr:cNvPr>
        <xdr:cNvGrpSpPr/>
      </xdr:nvGrpSpPr>
      <xdr:grpSpPr>
        <a:xfrm>
          <a:off x="10619433" y="1594076"/>
          <a:ext cx="852740" cy="334849"/>
          <a:chOff x="298720" y="127000"/>
          <a:chExt cx="850900" cy="341602"/>
        </a:xfrm>
      </xdr:grpSpPr>
      <xdr:sp macro="" textlink="">
        <xdr:nvSpPr>
          <xdr:cNvPr id="22" name="TextBox 2">
            <a:extLst>
              <a:ext uri="{FF2B5EF4-FFF2-40B4-BE49-F238E27FC236}">
                <a16:creationId xmlns:a16="http://schemas.microsoft.com/office/drawing/2014/main" id="{746FF3CE-10CF-C36B-3010-69917F491077}"/>
              </a:ext>
            </a:extLst>
          </xdr:cNvPr>
          <xdr:cNvSpPr txBox="1"/>
        </xdr:nvSpPr>
        <xdr:spPr>
          <a:xfrm>
            <a:off x="298720" y="127000"/>
            <a:ext cx="850900" cy="341602"/>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r>
              <a:rPr lang="en-US" sz="900">
                <a:solidFill>
                  <a:schemeClr val="bg1">
                    <a:lumMod val="50000"/>
                  </a:schemeClr>
                </a:solidFill>
                <a:latin typeface="Arial" panose="020B0604020202020204" pitchFamily="34" charset="0"/>
                <a:cs typeface="Arial" panose="020B0604020202020204" pitchFamily="34" charset="0"/>
              </a:rPr>
              <a:t>~100 MW</a:t>
            </a:r>
          </a:p>
        </xdr:txBody>
      </xdr:sp>
      <xdr:cxnSp macro="">
        <xdr:nvCxnSpPr>
          <xdr:cNvPr id="23" name="Straight Arrow Connector 22">
            <a:extLst>
              <a:ext uri="{FF2B5EF4-FFF2-40B4-BE49-F238E27FC236}">
                <a16:creationId xmlns:a16="http://schemas.microsoft.com/office/drawing/2014/main" id="{B3513CC6-1C7B-BC3A-32F7-6ED2EE56C224}"/>
              </a:ext>
            </a:extLst>
          </xdr:cNvPr>
          <xdr:cNvCxnSpPr/>
        </xdr:nvCxnSpPr>
        <xdr:spPr>
          <a:xfrm>
            <a:off x="904875" y="281272"/>
            <a:ext cx="139700" cy="88900"/>
          </a:xfrm>
          <a:prstGeom prst="straightConnector1">
            <a:avLst/>
          </a:prstGeom>
          <a:ln w="6350">
            <a:solidFill>
              <a:schemeClr val="bg1">
                <a:lumMod val="50000"/>
              </a:schemeClr>
            </a:solidFill>
            <a:tailEnd type="triangle"/>
          </a:ln>
        </xdr:spPr>
        <xdr:style>
          <a:lnRef idx="1">
            <a:schemeClr val="dk1"/>
          </a:lnRef>
          <a:fillRef idx="0">
            <a:schemeClr val="dk1"/>
          </a:fillRef>
          <a:effectRef idx="0">
            <a:schemeClr val="dk1"/>
          </a:effectRef>
          <a:fontRef idx="minor">
            <a:schemeClr val="tx1"/>
          </a:fontRef>
        </xdr:style>
      </xdr:cxnSp>
    </xdr:grpSp>
    <xdr:clientData/>
  </xdr:twoCellAnchor>
</xdr:wsDr>
</file>

<file path=xl/drawings/drawing72.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and Gas Price (2024 $/MWh)</a:t>
          </a:r>
          <a:endParaRPr lang="en-US" sz="1000" b="0">
            <a:latin typeface="Arial" panose="020B0604020202020204" pitchFamily="34" charset="0"/>
            <a:cs typeface="Arial" panose="020B0604020202020204" pitchFamily="34" charset="0"/>
          </a:endParaRPr>
        </a:p>
      </cdr:txBody>
    </cdr:sp>
  </cdr:relSizeAnchor>
</c:userShapes>
</file>

<file path=xl/drawings/drawing73.xml><?xml version="1.0" encoding="utf-8"?>
<c:userShapes xmlns:c="http://schemas.openxmlformats.org/drawingml/2006/chart">
  <cdr:relSizeAnchor xmlns:cdr="http://schemas.openxmlformats.org/drawingml/2006/chartDrawing">
    <cdr:from>
      <cdr:x>0.52311</cdr:x>
      <cdr:y>0.29564</cdr:y>
    </cdr:from>
    <cdr:to>
      <cdr:x>0.99473</cdr:x>
      <cdr:y>0.37331</cdr:y>
    </cdr:to>
    <cdr:sp macro="" textlink="">
      <cdr:nvSpPr>
        <cdr:cNvPr id="7" name="TextBox 1"/>
        <cdr:cNvSpPr txBox="1"/>
      </cdr:nvSpPr>
      <cdr:spPr>
        <a:xfrm xmlns:a="http://schemas.openxmlformats.org/drawingml/2006/main">
          <a:off x="2922872" y="904241"/>
          <a:ext cx="2635145" cy="237559"/>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0">
              <a:solidFill>
                <a:schemeClr val="tx1"/>
              </a:solidFill>
              <a:latin typeface="Arial" panose="020B0604020202020204" pitchFamily="34" charset="0"/>
              <a:cs typeface="Arial" panose="020B0604020202020204" pitchFamily="34" charset="0"/>
            </a:rPr>
            <a:t>Levelized 20-year EIA gas price projections</a:t>
          </a:r>
        </a:p>
      </cdr:txBody>
    </cdr:sp>
  </cdr:relSizeAnchor>
  <cdr:relSizeAnchor xmlns:cdr="http://schemas.openxmlformats.org/drawingml/2006/chartDrawing">
    <cdr:from>
      <cdr:x>0.24637</cdr:x>
      <cdr:y>0.10462</cdr:y>
    </cdr:from>
    <cdr:to>
      <cdr:x>0.43652</cdr:x>
      <cdr:y>0.16342</cdr:y>
    </cdr:to>
    <cdr:sp macro="" textlink="">
      <cdr:nvSpPr>
        <cdr:cNvPr id="3" name="TextBox 1"/>
        <cdr:cNvSpPr txBox="1"/>
      </cdr:nvSpPr>
      <cdr:spPr>
        <a:xfrm xmlns:a="http://schemas.openxmlformats.org/drawingml/2006/main">
          <a:off x="1376567" y="313753"/>
          <a:ext cx="1062456" cy="176337"/>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1">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0.06476</cdr:x>
      <cdr:y>0.7684</cdr:y>
    </cdr:from>
    <cdr:to>
      <cdr:x>0.26908</cdr:x>
      <cdr:y>0.83861</cdr:y>
    </cdr:to>
    <cdr:sp macro="" textlink="">
      <cdr:nvSpPr>
        <cdr:cNvPr id="4" name="TextBox 1"/>
        <cdr:cNvSpPr txBox="1"/>
      </cdr:nvSpPr>
      <cdr:spPr>
        <a:xfrm xmlns:a="http://schemas.openxmlformats.org/drawingml/2006/main">
          <a:off x="361870" y="2304395"/>
          <a:ext cx="1141631" cy="210555"/>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1">
              <a:solidFill>
                <a:schemeClr val="accent1">
                  <a:lumMod val="75000"/>
                </a:schemeClr>
              </a:solidFill>
              <a:latin typeface="Arial" panose="020B0604020202020204" pitchFamily="34" charset="0"/>
              <a:cs typeface="Arial" panose="020B0604020202020204" pitchFamily="34" charset="0"/>
            </a:rPr>
            <a:t>Wind PPA prices</a:t>
          </a:r>
        </a:p>
      </cdr:txBody>
    </cdr:sp>
  </cdr:relSizeAnchor>
</c:userShapes>
</file>

<file path=xl/drawings/drawing74.xml><?xml version="1.0" encoding="utf-8"?>
<c:userShapes xmlns:c="http://schemas.openxmlformats.org/drawingml/2006/chart">
  <cdr:relSizeAnchor xmlns:cdr="http://schemas.openxmlformats.org/drawingml/2006/chartDrawing">
    <cdr:from>
      <cdr:x>0</cdr:x>
      <cdr:y>0</cdr:y>
    </cdr:from>
    <cdr:to>
      <cdr:x>0.45237</cdr:x>
      <cdr:y>0.05183</cdr:y>
    </cdr:to>
    <cdr:sp macro="" textlink="">
      <cdr:nvSpPr>
        <cdr:cNvPr id="299009" name="Text Box 1"/>
        <cdr:cNvSpPr txBox="1">
          <a:spLocks xmlns:a="http://schemas.openxmlformats.org/drawingml/2006/main" noChangeArrowheads="1"/>
        </cdr:cNvSpPr>
      </cdr:nvSpPr>
      <cdr:spPr bwMode="auto">
        <a:xfrm xmlns:a="http://schemas.openxmlformats.org/drawingml/2006/main">
          <a:off x="0" y="0"/>
          <a:ext cx="2644140" cy="149754"/>
        </a:xfrm>
        <a:prstGeom xmlns:a="http://schemas.openxmlformats.org/drawingml/2006/main" prst="rect">
          <a:avLst/>
        </a:prstGeom>
        <a:noFill xmlns:a="http://schemas.openxmlformats.org/drawingml/2006/main"/>
        <a:ln xmlns:a="http://schemas.openxmlformats.org/drawingml/2006/main">
          <a:noFill/>
        </a:ln>
        <a:effectLst xmlns:a="http://schemas.openxmlformats.org/drawingml/2006/main"/>
        <a:extLst xmlns:a="http://schemas.openxmlformats.org/drawingml/2006/main">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 uri="{91240B29-F687-4F45-9708-019B960494DF}">
            <a14:hiddenLine xmlns:a14="http://schemas.microsoft.com/office/drawing/2010/main" w="1">
              <a:solidFill>
                <a:srgbClr xmlns:mc="http://schemas.openxmlformats.org/markup-compatibility/2006" val="FFFFFF" mc:Ignorable="a14" a14:legacySpreadsheetColorIndex="65"/>
              </a:solidFill>
              <a:miter lim="800000"/>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cdr:spPr>
      <cdr:txBody>
        <a:bodyPr xmlns:a="http://schemas.openxmlformats.org/drawingml/2006/main" vertOverflow="clip" vert="horz" wrap="square" lIns="18288" tIns="18288" rIns="18288" bIns="18288" anchor="ctr" upright="1"/>
        <a:lstStyle xmlns:a="http://schemas.openxmlformats.org/drawingml/2006/main"/>
        <a:p xmlns:a="http://schemas.openxmlformats.org/drawingml/2006/main">
          <a:pPr algn="ctr" rtl="0">
            <a:defRPr sz="1000"/>
          </a:pPr>
          <a:r>
            <a:rPr lang="en-US" sz="1000" b="0" i="0" u="none" strike="noStrike" baseline="0">
              <a:solidFill>
                <a:srgbClr val="000000"/>
              </a:solidFill>
              <a:latin typeface="Arial" panose="020B0604020202020204" pitchFamily="34" charset="0"/>
              <a:cs typeface="Arial" panose="020B0604020202020204" pitchFamily="34" charset="0"/>
            </a:rPr>
            <a:t>Levelized PPA and Gas Price (2024 $/MWh)</a:t>
          </a:r>
          <a:endParaRPr lang="en-US" sz="1000" b="0">
            <a:latin typeface="Arial" panose="020B0604020202020204" pitchFamily="34" charset="0"/>
            <a:cs typeface="Arial" panose="020B0604020202020204" pitchFamily="34" charset="0"/>
          </a:endParaRPr>
        </a:p>
      </cdr:txBody>
    </cdr:sp>
  </cdr:relSizeAnchor>
</c:userShapes>
</file>

<file path=xl/drawings/drawing75.xml><?xml version="1.0" encoding="utf-8"?>
<c:userShapes xmlns:c="http://schemas.openxmlformats.org/drawingml/2006/chart">
  <cdr:relSizeAnchor xmlns:cdr="http://schemas.openxmlformats.org/drawingml/2006/chartDrawing">
    <cdr:from>
      <cdr:x>0.24637</cdr:x>
      <cdr:y>0.10462</cdr:y>
    </cdr:from>
    <cdr:to>
      <cdr:x>0.43652</cdr:x>
      <cdr:y>0.16342</cdr:y>
    </cdr:to>
    <cdr:sp macro="" textlink="">
      <cdr:nvSpPr>
        <cdr:cNvPr id="3" name="TextBox 1"/>
        <cdr:cNvSpPr txBox="1"/>
      </cdr:nvSpPr>
      <cdr:spPr>
        <a:xfrm xmlns:a="http://schemas.openxmlformats.org/drawingml/2006/main">
          <a:off x="1376567" y="313753"/>
          <a:ext cx="1062456" cy="176337"/>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1">
              <a:solidFill>
                <a:schemeClr val="accent6">
                  <a:lumMod val="75000"/>
                </a:schemeClr>
              </a:solidFill>
              <a:latin typeface="Arial" panose="020B0604020202020204" pitchFamily="34" charset="0"/>
              <a:cs typeface="Arial" panose="020B0604020202020204" pitchFamily="34" charset="0"/>
            </a:rPr>
            <a:t>PV PPA prices</a:t>
          </a:r>
        </a:p>
      </cdr:txBody>
    </cdr:sp>
  </cdr:relSizeAnchor>
  <cdr:relSizeAnchor xmlns:cdr="http://schemas.openxmlformats.org/drawingml/2006/chartDrawing">
    <cdr:from>
      <cdr:x>0.06476</cdr:x>
      <cdr:y>0.7684</cdr:y>
    </cdr:from>
    <cdr:to>
      <cdr:x>0.26908</cdr:x>
      <cdr:y>0.83861</cdr:y>
    </cdr:to>
    <cdr:sp macro="" textlink="">
      <cdr:nvSpPr>
        <cdr:cNvPr id="4" name="TextBox 1"/>
        <cdr:cNvSpPr txBox="1"/>
      </cdr:nvSpPr>
      <cdr:spPr>
        <a:xfrm xmlns:a="http://schemas.openxmlformats.org/drawingml/2006/main">
          <a:off x="361870" y="2304395"/>
          <a:ext cx="1141631" cy="210555"/>
        </a:xfrm>
        <a:prstGeom xmlns:a="http://schemas.openxmlformats.org/drawingml/2006/main" prst="rect">
          <a:avLst/>
        </a:prstGeom>
        <a:noFill xmlns:a="http://schemas.openxmlformats.org/drawingml/2006/main"/>
      </cdr:spPr>
      <cdr:txBody>
        <a:bodyPr xmlns:a="http://schemas.openxmlformats.org/drawingml/2006/main" wrap="square" lIns="27432" tIns="27432" rIns="27432" bIns="27432" rtlCol="0" anchor="ctr"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000" b="1">
              <a:solidFill>
                <a:schemeClr val="accent1">
                  <a:lumMod val="75000"/>
                </a:schemeClr>
              </a:solidFill>
              <a:latin typeface="Arial" panose="020B0604020202020204" pitchFamily="34" charset="0"/>
              <a:cs typeface="Arial" panose="020B0604020202020204" pitchFamily="34" charset="0"/>
            </a:rPr>
            <a:t>Wind PPA prices</a:t>
          </a:r>
        </a:p>
      </cdr:txBody>
    </cdr:sp>
  </cdr:relSizeAnchor>
</c:userShapes>
</file>

<file path=xl/drawings/drawing76.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9</xdr:col>
      <xdr:colOff>553447</xdr:colOff>
      <xdr:row>20</xdr:row>
      <xdr:rowOff>45341</xdr:rowOff>
    </xdr:to>
    <xdr:pic>
      <xdr:nvPicPr>
        <xdr:cNvPr id="5" name="Picture 4">
          <a:extLst>
            <a:ext uri="{FF2B5EF4-FFF2-40B4-BE49-F238E27FC236}">
              <a16:creationId xmlns:a16="http://schemas.microsoft.com/office/drawing/2014/main" id="{7C715B2A-DE0A-7E51-8D3E-019E065D63EF}"/>
            </a:ext>
          </a:extLst>
        </xdr:cNvPr>
        <xdr:cNvPicPr>
          <a:picLocks noChangeAspect="1"/>
        </xdr:cNvPicPr>
      </xdr:nvPicPr>
      <xdr:blipFill>
        <a:blip xmlns:r="http://schemas.openxmlformats.org/officeDocument/2006/relationships" r:embed="rId1"/>
        <a:stretch>
          <a:fillRect/>
        </a:stretch>
      </xdr:blipFill>
      <xdr:spPr>
        <a:xfrm>
          <a:off x="0" y="342900"/>
          <a:ext cx="5849347" cy="3121916"/>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4</xdr:col>
      <xdr:colOff>1421147</xdr:colOff>
      <xdr:row>20</xdr:row>
      <xdr:rowOff>42728</xdr:rowOff>
    </xdr:to>
    <xdr:pic>
      <xdr:nvPicPr>
        <xdr:cNvPr id="5" name="Picture 4">
          <a:extLst>
            <a:ext uri="{FF2B5EF4-FFF2-40B4-BE49-F238E27FC236}">
              <a16:creationId xmlns:a16="http://schemas.microsoft.com/office/drawing/2014/main" id="{66E88A29-46E7-162B-B89F-DC9886900CC4}"/>
            </a:ext>
          </a:extLst>
        </xdr:cNvPr>
        <xdr:cNvPicPr>
          <a:picLocks noChangeAspect="1"/>
        </xdr:cNvPicPr>
      </xdr:nvPicPr>
      <xdr:blipFill>
        <a:blip xmlns:r="http://schemas.openxmlformats.org/officeDocument/2006/relationships" r:embed="rId1"/>
        <a:stretch>
          <a:fillRect/>
        </a:stretch>
      </xdr:blipFill>
      <xdr:spPr>
        <a:xfrm>
          <a:off x="0" y="190500"/>
          <a:ext cx="5859797" cy="3119303"/>
        </a:xfrm>
        <a:prstGeom prst="rect">
          <a:avLst/>
        </a:prstGeom>
      </xdr:spPr>
    </xdr:pic>
    <xdr:clientData/>
  </xdr:twoCellAnchor>
  <xdr:twoCellAnchor editAs="oneCell">
    <xdr:from>
      <xdr:col>5</xdr:col>
      <xdr:colOff>0</xdr:colOff>
      <xdr:row>1</xdr:row>
      <xdr:rowOff>0</xdr:rowOff>
    </xdr:from>
    <xdr:to>
      <xdr:col>12</xdr:col>
      <xdr:colOff>276225</xdr:colOff>
      <xdr:row>37</xdr:row>
      <xdr:rowOff>19820</xdr:rowOff>
    </xdr:to>
    <xdr:pic>
      <xdr:nvPicPr>
        <xdr:cNvPr id="7" name="Picture 6">
          <a:extLst>
            <a:ext uri="{FF2B5EF4-FFF2-40B4-BE49-F238E27FC236}">
              <a16:creationId xmlns:a16="http://schemas.microsoft.com/office/drawing/2014/main" id="{4BA3245D-3333-33B4-9E3B-EEF7D7F535CA}"/>
            </a:ext>
          </a:extLst>
        </xdr:cNvPr>
        <xdr:cNvPicPr>
          <a:picLocks noChangeAspect="1"/>
        </xdr:cNvPicPr>
      </xdr:nvPicPr>
      <xdr:blipFill>
        <a:blip xmlns:r="http://schemas.openxmlformats.org/officeDocument/2006/relationships" r:embed="rId2"/>
        <a:stretch>
          <a:fillRect/>
        </a:stretch>
      </xdr:blipFill>
      <xdr:spPr>
        <a:xfrm>
          <a:off x="6200775" y="190500"/>
          <a:ext cx="7772400" cy="5849120"/>
        </a:xfrm>
        <a:prstGeom prst="rect">
          <a:avLst/>
        </a:prstGeom>
      </xdr:spPr>
    </xdr:pic>
    <xdr:clientData/>
  </xdr:twoCellAnchor>
  <xdr:twoCellAnchor editAs="oneCell">
    <xdr:from>
      <xdr:col>12</xdr:col>
      <xdr:colOff>285750</xdr:colOff>
      <xdr:row>1</xdr:row>
      <xdr:rowOff>0</xdr:rowOff>
    </xdr:from>
    <xdr:to>
      <xdr:col>25</xdr:col>
      <xdr:colOff>381000</xdr:colOff>
      <xdr:row>35</xdr:row>
      <xdr:rowOff>139338</xdr:rowOff>
    </xdr:to>
    <xdr:pic>
      <xdr:nvPicPr>
        <xdr:cNvPr id="12" name="Picture 8">
          <a:extLst>
            <a:ext uri="{FF2B5EF4-FFF2-40B4-BE49-F238E27FC236}">
              <a16:creationId xmlns:a16="http://schemas.microsoft.com/office/drawing/2014/main" id="{38318A3B-10DB-4C6E-1181-79741D12855B}"/>
            </a:ext>
          </a:extLst>
        </xdr:cNvPr>
        <xdr:cNvPicPr>
          <a:picLocks noChangeAspect="1"/>
        </xdr:cNvPicPr>
      </xdr:nvPicPr>
      <xdr:blipFill>
        <a:blip xmlns:r="http://schemas.openxmlformats.org/officeDocument/2006/relationships" r:embed="rId3"/>
        <a:stretch>
          <a:fillRect/>
        </a:stretch>
      </xdr:blipFill>
      <xdr:spPr>
        <a:xfrm>
          <a:off x="13982700" y="190500"/>
          <a:ext cx="7772400" cy="5644788"/>
        </a:xfrm>
        <a:prstGeom prst="rect">
          <a:avLst/>
        </a:prstGeom>
      </xdr:spPr>
    </xdr:pic>
    <xdr:clientData/>
  </xdr:twoCellAnchor>
  <xdr:twoCellAnchor editAs="oneCell">
    <xdr:from>
      <xdr:col>25</xdr:col>
      <xdr:colOff>352425</xdr:colOff>
      <xdr:row>0</xdr:row>
      <xdr:rowOff>161925</xdr:rowOff>
    </xdr:from>
    <xdr:to>
      <xdr:col>38</xdr:col>
      <xdr:colOff>447675</xdr:colOff>
      <xdr:row>35</xdr:row>
      <xdr:rowOff>134894</xdr:rowOff>
    </xdr:to>
    <xdr:pic>
      <xdr:nvPicPr>
        <xdr:cNvPr id="13" name="Picture 10">
          <a:extLst>
            <a:ext uri="{FF2B5EF4-FFF2-40B4-BE49-F238E27FC236}">
              <a16:creationId xmlns:a16="http://schemas.microsoft.com/office/drawing/2014/main" id="{04A81E0C-D05C-34A6-C57D-EBD010436601}"/>
            </a:ext>
          </a:extLst>
        </xdr:cNvPr>
        <xdr:cNvPicPr>
          <a:picLocks noChangeAspect="1"/>
        </xdr:cNvPicPr>
      </xdr:nvPicPr>
      <xdr:blipFill>
        <a:blip xmlns:r="http://schemas.openxmlformats.org/officeDocument/2006/relationships" r:embed="rId4"/>
        <a:stretch>
          <a:fillRect/>
        </a:stretch>
      </xdr:blipFill>
      <xdr:spPr>
        <a:xfrm>
          <a:off x="21726525" y="161925"/>
          <a:ext cx="7772400" cy="5668919"/>
        </a:xfrm>
        <a:prstGeom prst="rect">
          <a:avLst/>
        </a:prstGeom>
      </xdr:spPr>
    </xdr:pic>
    <xdr:clientData/>
  </xdr:twoCellAnchor>
  <xdr:twoCellAnchor editAs="oneCell">
    <xdr:from>
      <xdr:col>8</xdr:col>
      <xdr:colOff>209550</xdr:colOff>
      <xdr:row>41</xdr:row>
      <xdr:rowOff>142875</xdr:rowOff>
    </xdr:from>
    <xdr:to>
      <xdr:col>20</xdr:col>
      <xdr:colOff>471862</xdr:colOff>
      <xdr:row>75</xdr:row>
      <xdr:rowOff>16525</xdr:rowOff>
    </xdr:to>
    <xdr:pic>
      <xdr:nvPicPr>
        <xdr:cNvPr id="4" name="Picture 3">
          <a:extLst>
            <a:ext uri="{FF2B5EF4-FFF2-40B4-BE49-F238E27FC236}">
              <a16:creationId xmlns:a16="http://schemas.microsoft.com/office/drawing/2014/main" id="{30738630-B8CF-7DC6-0418-8030E8752882}"/>
            </a:ext>
          </a:extLst>
        </xdr:cNvPr>
        <xdr:cNvPicPr>
          <a:picLocks noChangeAspect="1"/>
        </xdr:cNvPicPr>
      </xdr:nvPicPr>
      <xdr:blipFill>
        <a:blip xmlns:r="http://schemas.openxmlformats.org/officeDocument/2006/relationships" r:embed="rId5"/>
        <a:stretch>
          <a:fillRect/>
        </a:stretch>
      </xdr:blipFill>
      <xdr:spPr>
        <a:xfrm>
          <a:off x="11544300" y="6810375"/>
          <a:ext cx="7348912" cy="5379100"/>
        </a:xfrm>
        <a:prstGeom prst="rect">
          <a:avLst/>
        </a:prstGeom>
      </xdr:spPr>
    </xdr:pic>
    <xdr:clientData/>
  </xdr:twoCellAnchor>
  <xdr:twoCellAnchor editAs="oneCell">
    <xdr:from>
      <xdr:col>9</xdr:col>
      <xdr:colOff>0</xdr:colOff>
      <xdr:row>77</xdr:row>
      <xdr:rowOff>0</xdr:rowOff>
    </xdr:from>
    <xdr:to>
      <xdr:col>21</xdr:col>
      <xdr:colOff>262312</xdr:colOff>
      <xdr:row>110</xdr:row>
      <xdr:rowOff>35575</xdr:rowOff>
    </xdr:to>
    <xdr:pic>
      <xdr:nvPicPr>
        <xdr:cNvPr id="9" name="Picture 8">
          <a:extLst>
            <a:ext uri="{FF2B5EF4-FFF2-40B4-BE49-F238E27FC236}">
              <a16:creationId xmlns:a16="http://schemas.microsoft.com/office/drawing/2014/main" id="{003944A0-FA8C-642C-745C-28B8BF9076DF}"/>
            </a:ext>
          </a:extLst>
        </xdr:cNvPr>
        <xdr:cNvPicPr>
          <a:picLocks noChangeAspect="1"/>
        </xdr:cNvPicPr>
      </xdr:nvPicPr>
      <xdr:blipFill>
        <a:blip xmlns:r="http://schemas.openxmlformats.org/officeDocument/2006/relationships" r:embed="rId6"/>
        <a:stretch>
          <a:fillRect/>
        </a:stretch>
      </xdr:blipFill>
      <xdr:spPr>
        <a:xfrm>
          <a:off x="11925300" y="11849100"/>
          <a:ext cx="7348912" cy="5379100"/>
        </a:xfrm>
        <a:prstGeom prst="rect">
          <a:avLst/>
        </a:prstGeom>
      </xdr:spPr>
    </xdr:pic>
    <xdr:clientData/>
  </xdr:twoCellAnchor>
  <xdr:twoCellAnchor editAs="oneCell">
    <xdr:from>
      <xdr:col>0</xdr:col>
      <xdr:colOff>0</xdr:colOff>
      <xdr:row>21</xdr:row>
      <xdr:rowOff>28575</xdr:rowOff>
    </xdr:from>
    <xdr:to>
      <xdr:col>4</xdr:col>
      <xdr:colOff>1274848</xdr:colOff>
      <xdr:row>41</xdr:row>
      <xdr:rowOff>97477</xdr:rowOff>
    </xdr:to>
    <xdr:pic>
      <xdr:nvPicPr>
        <xdr:cNvPr id="3" name="Picture 2">
          <a:extLst>
            <a:ext uri="{FF2B5EF4-FFF2-40B4-BE49-F238E27FC236}">
              <a16:creationId xmlns:a16="http://schemas.microsoft.com/office/drawing/2014/main" id="{637807F5-0632-F07D-D78B-5E62915E49AA}"/>
            </a:ext>
          </a:extLst>
        </xdr:cNvPr>
        <xdr:cNvPicPr>
          <a:picLocks noChangeAspect="1"/>
        </xdr:cNvPicPr>
      </xdr:nvPicPr>
      <xdr:blipFill>
        <a:blip xmlns:r="http://schemas.openxmlformats.org/officeDocument/2006/relationships" r:embed="rId7"/>
        <a:stretch>
          <a:fillRect/>
        </a:stretch>
      </xdr:blipFill>
      <xdr:spPr>
        <a:xfrm>
          <a:off x="0" y="3457575"/>
          <a:ext cx="5713498" cy="3307402"/>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457200</xdr:colOff>
      <xdr:row>34</xdr:row>
      <xdr:rowOff>130988</xdr:rowOff>
    </xdr:to>
    <xdr:pic>
      <xdr:nvPicPr>
        <xdr:cNvPr id="8" name="Picture 7">
          <a:extLst>
            <a:ext uri="{FF2B5EF4-FFF2-40B4-BE49-F238E27FC236}">
              <a16:creationId xmlns:a16="http://schemas.microsoft.com/office/drawing/2014/main" id="{21142271-4CD6-F5BA-6CF2-18A576519BE4}"/>
            </a:ext>
          </a:extLst>
        </xdr:cNvPr>
        <xdr:cNvPicPr>
          <a:picLocks noChangeAspect="1"/>
        </xdr:cNvPicPr>
      </xdr:nvPicPr>
      <xdr:blipFill>
        <a:blip xmlns:r="http://schemas.openxmlformats.org/officeDocument/2006/relationships" r:embed="rId1"/>
        <a:stretch>
          <a:fillRect/>
        </a:stretch>
      </xdr:blipFill>
      <xdr:spPr>
        <a:xfrm>
          <a:off x="0" y="190500"/>
          <a:ext cx="7772400" cy="5960288"/>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6</xdr:col>
      <xdr:colOff>528247</xdr:colOff>
      <xdr:row>20</xdr:row>
      <xdr:rowOff>45341</xdr:rowOff>
    </xdr:to>
    <xdr:pic>
      <xdr:nvPicPr>
        <xdr:cNvPr id="3" name="Picture 2">
          <a:extLst>
            <a:ext uri="{FF2B5EF4-FFF2-40B4-BE49-F238E27FC236}">
              <a16:creationId xmlns:a16="http://schemas.microsoft.com/office/drawing/2014/main" id="{8749C0CC-FD90-178B-7C30-874E73694122}"/>
            </a:ext>
          </a:extLst>
        </xdr:cNvPr>
        <xdr:cNvPicPr>
          <a:picLocks noChangeAspect="1"/>
        </xdr:cNvPicPr>
      </xdr:nvPicPr>
      <xdr:blipFill>
        <a:blip xmlns:r="http://schemas.openxmlformats.org/officeDocument/2006/relationships" r:embed="rId1"/>
        <a:stretch>
          <a:fillRect/>
        </a:stretch>
      </xdr:blipFill>
      <xdr:spPr>
        <a:xfrm>
          <a:off x="0" y="190500"/>
          <a:ext cx="5833672" cy="3121916"/>
        </a:xfrm>
        <a:prstGeom prst="rect">
          <a:avLst/>
        </a:prstGeom>
      </xdr:spPr>
    </xdr:pic>
    <xdr:clientData/>
  </xdr:twoCellAnchor>
  <xdr:twoCellAnchor editAs="oneCell">
    <xdr:from>
      <xdr:col>8</xdr:col>
      <xdr:colOff>0</xdr:colOff>
      <xdr:row>0</xdr:row>
      <xdr:rowOff>0</xdr:rowOff>
    </xdr:from>
    <xdr:to>
      <xdr:col>21</xdr:col>
      <xdr:colOff>29672</xdr:colOff>
      <xdr:row>34</xdr:row>
      <xdr:rowOff>60435</xdr:rowOff>
    </xdr:to>
    <xdr:pic>
      <xdr:nvPicPr>
        <xdr:cNvPr id="4" name="Picture 3">
          <a:extLst>
            <a:ext uri="{FF2B5EF4-FFF2-40B4-BE49-F238E27FC236}">
              <a16:creationId xmlns:a16="http://schemas.microsoft.com/office/drawing/2014/main" id="{E4CCBC72-FFAB-6AE3-8B65-002347800F62}"/>
            </a:ext>
          </a:extLst>
        </xdr:cNvPr>
        <xdr:cNvPicPr>
          <a:picLocks noChangeAspect="1"/>
        </xdr:cNvPicPr>
      </xdr:nvPicPr>
      <xdr:blipFill>
        <a:blip xmlns:r="http://schemas.openxmlformats.org/officeDocument/2006/relationships" r:embed="rId2"/>
        <a:stretch>
          <a:fillRect/>
        </a:stretch>
      </xdr:blipFill>
      <xdr:spPr>
        <a:xfrm>
          <a:off x="6657975" y="0"/>
          <a:ext cx="7706822" cy="5794485"/>
        </a:xfrm>
        <a:prstGeom prst="rect">
          <a:avLst/>
        </a:prstGeom>
      </xdr:spPr>
    </xdr:pic>
    <xdr:clientData/>
  </xdr:twoCellAnchor>
  <xdr:twoCellAnchor editAs="oneCell">
    <xdr:from>
      <xdr:col>8</xdr:col>
      <xdr:colOff>0</xdr:colOff>
      <xdr:row>35</xdr:row>
      <xdr:rowOff>0</xdr:rowOff>
    </xdr:from>
    <xdr:to>
      <xdr:col>21</xdr:col>
      <xdr:colOff>29672</xdr:colOff>
      <xdr:row>70</xdr:row>
      <xdr:rowOff>127110</xdr:rowOff>
    </xdr:to>
    <xdr:pic>
      <xdr:nvPicPr>
        <xdr:cNvPr id="8" name="Picture 7">
          <a:extLst>
            <a:ext uri="{FF2B5EF4-FFF2-40B4-BE49-F238E27FC236}">
              <a16:creationId xmlns:a16="http://schemas.microsoft.com/office/drawing/2014/main" id="{688AE180-A93B-2C16-7517-C3A2B260B302}"/>
            </a:ext>
          </a:extLst>
        </xdr:cNvPr>
        <xdr:cNvPicPr>
          <a:picLocks noChangeAspect="1"/>
        </xdr:cNvPicPr>
      </xdr:nvPicPr>
      <xdr:blipFill>
        <a:blip xmlns:r="http://schemas.openxmlformats.org/officeDocument/2006/relationships" r:embed="rId3"/>
        <a:stretch>
          <a:fillRect/>
        </a:stretch>
      </xdr:blipFill>
      <xdr:spPr>
        <a:xfrm>
          <a:off x="6657975" y="5895975"/>
          <a:ext cx="7706822" cy="5794485"/>
        </a:xfrm>
        <a:prstGeom prst="rect">
          <a:avLst/>
        </a:prstGeom>
      </xdr:spPr>
    </xdr:pic>
    <xdr:clientData/>
  </xdr:twoCellAnchor>
  <xdr:twoCellAnchor editAs="oneCell">
    <xdr:from>
      <xdr:col>8</xdr:col>
      <xdr:colOff>0</xdr:colOff>
      <xdr:row>71</xdr:row>
      <xdr:rowOff>0</xdr:rowOff>
    </xdr:from>
    <xdr:to>
      <xdr:col>21</xdr:col>
      <xdr:colOff>29672</xdr:colOff>
      <xdr:row>106</xdr:row>
      <xdr:rowOff>127110</xdr:rowOff>
    </xdr:to>
    <xdr:pic>
      <xdr:nvPicPr>
        <xdr:cNvPr id="11" name="Picture 10">
          <a:extLst>
            <a:ext uri="{FF2B5EF4-FFF2-40B4-BE49-F238E27FC236}">
              <a16:creationId xmlns:a16="http://schemas.microsoft.com/office/drawing/2014/main" id="{4E38C132-E08C-F5C4-2FA2-59F72BF1DD79}"/>
            </a:ext>
          </a:extLst>
        </xdr:cNvPr>
        <xdr:cNvPicPr>
          <a:picLocks noChangeAspect="1"/>
        </xdr:cNvPicPr>
      </xdr:nvPicPr>
      <xdr:blipFill>
        <a:blip xmlns:r="http://schemas.openxmlformats.org/officeDocument/2006/relationships" r:embed="rId4"/>
        <a:stretch>
          <a:fillRect/>
        </a:stretch>
      </xdr:blipFill>
      <xdr:spPr>
        <a:xfrm>
          <a:off x="6657975" y="11725275"/>
          <a:ext cx="7706822" cy="5794485"/>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xdr:from>
      <xdr:col>4</xdr:col>
      <xdr:colOff>427473</xdr:colOff>
      <xdr:row>5</xdr:row>
      <xdr:rowOff>65491</xdr:rowOff>
    </xdr:from>
    <xdr:to>
      <xdr:col>5</xdr:col>
      <xdr:colOff>102128</xdr:colOff>
      <xdr:row>7</xdr:row>
      <xdr:rowOff>32853</xdr:rowOff>
    </xdr:to>
    <xdr:cxnSp macro="">
      <xdr:nvCxnSpPr>
        <xdr:cNvPr id="2" name="Straight Arrow Connector 1">
          <a:extLst>
            <a:ext uri="{FF2B5EF4-FFF2-40B4-BE49-F238E27FC236}">
              <a16:creationId xmlns:a16="http://schemas.microsoft.com/office/drawing/2014/main" id="{00000000-0008-0000-2900-000002000000}"/>
            </a:ext>
          </a:extLst>
        </xdr:cNvPr>
        <xdr:cNvCxnSpPr/>
      </xdr:nvCxnSpPr>
      <xdr:spPr>
        <a:xfrm>
          <a:off x="4151748" y="1065616"/>
          <a:ext cx="550955" cy="367412"/>
        </a:xfrm>
        <a:prstGeom prst="straightConnector1">
          <a:avLst/>
        </a:prstGeom>
        <a:ln w="28575">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61317</xdr:colOff>
      <xdr:row>1</xdr:row>
      <xdr:rowOff>3591</xdr:rowOff>
    </xdr:from>
    <xdr:to>
      <xdr:col>6</xdr:col>
      <xdr:colOff>504229</xdr:colOff>
      <xdr:row>17</xdr:row>
      <xdr:rowOff>56931</xdr:rowOff>
    </xdr:to>
    <xdr:grpSp>
      <xdr:nvGrpSpPr>
        <xdr:cNvPr id="3" name="Group 2">
          <a:extLst>
            <a:ext uri="{FF2B5EF4-FFF2-40B4-BE49-F238E27FC236}">
              <a16:creationId xmlns:a16="http://schemas.microsoft.com/office/drawing/2014/main" id="{00000000-0008-0000-2900-000003000000}"/>
            </a:ext>
          </a:extLst>
        </xdr:cNvPr>
        <xdr:cNvGrpSpPr/>
      </xdr:nvGrpSpPr>
      <xdr:grpSpPr>
        <a:xfrm>
          <a:off x="61317" y="203616"/>
          <a:ext cx="5919787" cy="3253740"/>
          <a:chOff x="101600" y="360680"/>
          <a:chExt cx="5943600" cy="3200400"/>
        </a:xfrm>
      </xdr:grpSpPr>
      <xdr:grpSp>
        <xdr:nvGrpSpPr>
          <xdr:cNvPr id="4" name="Group 3">
            <a:extLst>
              <a:ext uri="{FF2B5EF4-FFF2-40B4-BE49-F238E27FC236}">
                <a16:creationId xmlns:a16="http://schemas.microsoft.com/office/drawing/2014/main" id="{00000000-0008-0000-2900-000004000000}"/>
              </a:ext>
            </a:extLst>
          </xdr:cNvPr>
          <xdr:cNvGrpSpPr/>
        </xdr:nvGrpSpPr>
        <xdr:grpSpPr>
          <a:xfrm>
            <a:off x="101600" y="360680"/>
            <a:ext cx="5943600" cy="3200400"/>
            <a:chOff x="40640" y="350520"/>
            <a:chExt cx="5943600" cy="3200400"/>
          </a:xfrm>
        </xdr:grpSpPr>
        <xdr:graphicFrame macro="">
          <xdr:nvGraphicFramePr>
            <xdr:cNvPr id="6" name="Chart 5">
              <a:extLst>
                <a:ext uri="{FF2B5EF4-FFF2-40B4-BE49-F238E27FC236}">
                  <a16:creationId xmlns:a16="http://schemas.microsoft.com/office/drawing/2014/main" id="{00000000-0008-0000-2900-000006000000}"/>
                </a:ext>
              </a:extLst>
            </xdr:cNvPr>
            <xdr:cNvGraphicFramePr/>
          </xdr:nvGraphicFramePr>
          <xdr:xfrm>
            <a:off x="40640" y="350520"/>
            <a:ext cx="5943600" cy="3200400"/>
          </xdr:xfrm>
          <a:graphic>
            <a:graphicData uri="http://schemas.openxmlformats.org/drawingml/2006/chart">
              <c:chart xmlns:c="http://schemas.openxmlformats.org/drawingml/2006/chart" xmlns:r="http://schemas.openxmlformats.org/officeDocument/2006/relationships" r:id="rId1"/>
            </a:graphicData>
          </a:graphic>
        </xdr:graphicFrame>
        <xdr:sp macro="" textlink="">
          <xdr:nvSpPr>
            <xdr:cNvPr id="7" name="TextBox 6">
              <a:extLst>
                <a:ext uri="{FF2B5EF4-FFF2-40B4-BE49-F238E27FC236}">
                  <a16:creationId xmlns:a16="http://schemas.microsoft.com/office/drawing/2014/main" id="{00000000-0008-0000-2900-000007000000}"/>
                </a:ext>
              </a:extLst>
            </xdr:cNvPr>
            <xdr:cNvSpPr txBox="1"/>
          </xdr:nvSpPr>
          <xdr:spPr>
            <a:xfrm>
              <a:off x="1386210" y="706021"/>
              <a:ext cx="582467" cy="2249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a:latin typeface="Arial" panose="020B0604020202020204" pitchFamily="34" charset="0"/>
                  <a:cs typeface="Arial" panose="020B0604020202020204" pitchFamily="34" charset="0"/>
                </a:rPr>
                <a:t>location</a:t>
              </a:r>
            </a:p>
          </xdr:txBody>
        </xdr:sp>
        <xdr:sp macro="" textlink="">
          <xdr:nvSpPr>
            <xdr:cNvPr id="8" name="TextBox 7">
              <a:extLst>
                <a:ext uri="{FF2B5EF4-FFF2-40B4-BE49-F238E27FC236}">
                  <a16:creationId xmlns:a16="http://schemas.microsoft.com/office/drawing/2014/main" id="{00000000-0008-0000-2900-000008000000}"/>
                </a:ext>
              </a:extLst>
            </xdr:cNvPr>
            <xdr:cNvSpPr txBox="1"/>
          </xdr:nvSpPr>
          <xdr:spPr>
            <a:xfrm>
              <a:off x="2778612" y="695330"/>
              <a:ext cx="749051" cy="2249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a:latin typeface="Arial" panose="020B0604020202020204" pitchFamily="34" charset="0"/>
                  <a:cs typeface="Arial" panose="020B0604020202020204" pitchFamily="34" charset="0"/>
                </a:rPr>
                <a:t>curtailment</a:t>
              </a:r>
            </a:p>
          </xdr:txBody>
        </xdr:sp>
        <xdr:sp macro="" textlink="">
          <xdr:nvSpPr>
            <xdr:cNvPr id="9" name="TextBox 8">
              <a:extLst>
                <a:ext uri="{FF2B5EF4-FFF2-40B4-BE49-F238E27FC236}">
                  <a16:creationId xmlns:a16="http://schemas.microsoft.com/office/drawing/2014/main" id="{00000000-0008-0000-2900-000009000000}"/>
                </a:ext>
              </a:extLst>
            </xdr:cNvPr>
            <xdr:cNvSpPr txBox="1"/>
          </xdr:nvSpPr>
          <xdr:spPr>
            <a:xfrm>
              <a:off x="4172611" y="1009359"/>
              <a:ext cx="498983" cy="22499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900" u="none">
                  <a:latin typeface="Arial" panose="020B0604020202020204" pitchFamily="34" charset="0"/>
                  <a:cs typeface="Arial" panose="020B0604020202020204" pitchFamily="34" charset="0"/>
                </a:rPr>
                <a:t>profile</a:t>
              </a:r>
            </a:p>
          </xdr:txBody>
        </xdr:sp>
        <xdr:cxnSp macro="">
          <xdr:nvCxnSpPr>
            <xdr:cNvPr id="10" name="Straight Arrow Connector 9">
              <a:extLst>
                <a:ext uri="{FF2B5EF4-FFF2-40B4-BE49-F238E27FC236}">
                  <a16:creationId xmlns:a16="http://schemas.microsoft.com/office/drawing/2014/main" id="{00000000-0008-0000-2900-00000A000000}"/>
                </a:ext>
              </a:extLst>
            </xdr:cNvPr>
            <xdr:cNvCxnSpPr/>
          </xdr:nvCxnSpPr>
          <xdr:spPr>
            <a:xfrm>
              <a:off x="4229635" y="874041"/>
              <a:ext cx="0" cy="644054"/>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cxnSp macro="">
          <xdr:nvCxnSpPr>
            <xdr:cNvPr id="11" name="Straight Arrow Connector 10">
              <a:extLst>
                <a:ext uri="{FF2B5EF4-FFF2-40B4-BE49-F238E27FC236}">
                  <a16:creationId xmlns:a16="http://schemas.microsoft.com/office/drawing/2014/main" id="{00000000-0008-0000-2900-00000B000000}"/>
                </a:ext>
              </a:extLst>
            </xdr:cNvPr>
            <xdr:cNvCxnSpPr/>
          </xdr:nvCxnSpPr>
          <xdr:spPr>
            <a:xfrm flipV="1">
              <a:off x="1355588" y="767677"/>
              <a:ext cx="0" cy="183902"/>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cxnSp macro="">
          <xdr:nvCxnSpPr>
            <xdr:cNvPr id="12" name="Straight Connector 11">
              <a:extLst>
                <a:ext uri="{FF2B5EF4-FFF2-40B4-BE49-F238E27FC236}">
                  <a16:creationId xmlns:a16="http://schemas.microsoft.com/office/drawing/2014/main" id="{00000000-0008-0000-2900-00000C000000}"/>
                </a:ext>
              </a:extLst>
            </xdr:cNvPr>
            <xdr:cNvCxnSpPr/>
          </xdr:nvCxnSpPr>
          <xdr:spPr>
            <a:xfrm>
              <a:off x="1308542" y="969572"/>
              <a:ext cx="4061853" cy="0"/>
            </a:xfrm>
            <a:prstGeom prst="line">
              <a:avLst/>
            </a:prstGeom>
            <a:ln w="19050"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grpSp>
      <xdr:cxnSp macro="">
        <xdr:nvCxnSpPr>
          <xdr:cNvPr id="5" name="Straight Arrow Connector 4">
            <a:extLst>
              <a:ext uri="{FF2B5EF4-FFF2-40B4-BE49-F238E27FC236}">
                <a16:creationId xmlns:a16="http://schemas.microsoft.com/office/drawing/2014/main" id="{00000000-0008-0000-2900-000005000000}"/>
              </a:ext>
            </a:extLst>
          </xdr:cNvPr>
          <xdr:cNvCxnSpPr/>
        </xdr:nvCxnSpPr>
        <xdr:spPr>
          <a:xfrm>
            <a:off x="2832153" y="766634"/>
            <a:ext cx="0" cy="106680"/>
          </a:xfrm>
          <a:prstGeom prst="straightConnector1">
            <a:avLst/>
          </a:prstGeom>
          <a:ln w="19050">
            <a:solidFill>
              <a:schemeClr val="bg1">
                <a:lumMod val="75000"/>
              </a:schemeClr>
            </a:solidFill>
            <a:tailEnd type="triangle"/>
          </a:ln>
        </xdr:spPr>
        <xdr:style>
          <a:lnRef idx="1">
            <a:schemeClr val="dk1"/>
          </a:lnRef>
          <a:fillRef idx="0">
            <a:schemeClr val="dk1"/>
          </a:fillRef>
          <a:effectRef idx="0">
            <a:schemeClr val="dk1"/>
          </a:effectRef>
          <a:fontRef idx="minor">
            <a:schemeClr val="tx1"/>
          </a:fontRef>
        </xdr:style>
      </xdr:cxnSp>
    </xdr:grpSp>
    <xdr:clientData/>
  </xdr:twoCellAnchor>
  <xdr:twoCellAnchor>
    <xdr:from>
      <xdr:col>7</xdr:col>
      <xdr:colOff>762000</xdr:colOff>
      <xdr:row>2</xdr:row>
      <xdr:rowOff>30480</xdr:rowOff>
    </xdr:from>
    <xdr:to>
      <xdr:col>14</xdr:col>
      <xdr:colOff>538162</xdr:colOff>
      <xdr:row>18</xdr:row>
      <xdr:rowOff>83820</xdr:rowOff>
    </xdr:to>
    <xdr:graphicFrame macro="">
      <xdr:nvGraphicFramePr>
        <xdr:cNvPr id="13" name="Chart 12">
          <a:extLst>
            <a:ext uri="{FF2B5EF4-FFF2-40B4-BE49-F238E27FC236}">
              <a16:creationId xmlns:a16="http://schemas.microsoft.com/office/drawing/2014/main" id="{00000000-0008-0000-29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81.xml><?xml version="1.0" encoding="utf-8"?>
<c:userShapes xmlns:c="http://schemas.openxmlformats.org/drawingml/2006/chart">
  <cdr:relSizeAnchor xmlns:cdr="http://schemas.openxmlformats.org/drawingml/2006/chartDrawing">
    <cdr:from>
      <cdr:x>0.69329</cdr:x>
      <cdr:y>0.36263</cdr:y>
    </cdr:from>
    <cdr:to>
      <cdr:x>0.78636</cdr:x>
      <cdr:y>0.47555</cdr:y>
    </cdr:to>
    <cdr:sp macro="" textlink="">
      <cdr:nvSpPr>
        <cdr:cNvPr id="2" name="TextBox 32"/>
        <cdr:cNvSpPr txBox="1"/>
      </cdr:nvSpPr>
      <cdr:spPr>
        <a:xfrm xmlns:a="http://schemas.openxmlformats.org/drawingml/2006/main">
          <a:off x="4104123" y="1179916"/>
          <a:ext cx="550955" cy="367412"/>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18288" tIns="18288" rIns="18288" bIns="18288" rtlCol="0" anchor="ct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r>
            <a:rPr lang="en-US" sz="1000">
              <a:solidFill>
                <a:srgbClr val="C00000"/>
              </a:solidFill>
              <a:latin typeface="Arial" panose="020B0604020202020204" pitchFamily="34" charset="0"/>
              <a:cs typeface="Arial" panose="020B0604020202020204" pitchFamily="34" charset="0"/>
            </a:rPr>
            <a:t>Capacity Value</a:t>
          </a:r>
        </a:p>
      </cdr:txBody>
    </cdr:sp>
  </cdr:relSizeAnchor>
  <cdr:relSizeAnchor xmlns:cdr="http://schemas.openxmlformats.org/drawingml/2006/chartDrawing">
    <cdr:from>
      <cdr:x>0.701</cdr:x>
      <cdr:y>0.62959</cdr:y>
    </cdr:from>
    <cdr:to>
      <cdr:x>0.77808</cdr:x>
      <cdr:y>0.76464</cdr:y>
    </cdr:to>
    <cdr:sp macro="" textlink="">
      <cdr:nvSpPr>
        <cdr:cNvPr id="3" name="TextBox 33"/>
        <cdr:cNvSpPr txBox="1"/>
      </cdr:nvSpPr>
      <cdr:spPr>
        <a:xfrm xmlns:a="http://schemas.openxmlformats.org/drawingml/2006/main">
          <a:off x="4166483" y="2072499"/>
          <a:ext cx="458133" cy="444563"/>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lIns="18288" tIns="18288" rIns="18288" bIns="18288" rtlCol="0" anchor="ct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algn="ctr"/>
          <a:r>
            <a:rPr lang="en-US" sz="1000">
              <a:solidFill>
                <a:schemeClr val="accent1">
                  <a:lumMod val="75000"/>
                </a:schemeClr>
              </a:solidFill>
              <a:latin typeface="Arial" panose="020B0604020202020204" pitchFamily="34" charset="0"/>
              <a:cs typeface="Arial" panose="020B0604020202020204" pitchFamily="34" charset="0"/>
            </a:rPr>
            <a:t>Energy Value</a:t>
          </a:r>
        </a:p>
      </cdr:txBody>
    </cdr:sp>
  </cdr:relSizeAnchor>
  <cdr:relSizeAnchor xmlns:cdr="http://schemas.openxmlformats.org/drawingml/2006/chartDrawing">
    <cdr:from>
      <cdr:x>0.78571</cdr:x>
      <cdr:y>0.43095</cdr:y>
    </cdr:from>
    <cdr:to>
      <cdr:x>0.81039</cdr:x>
      <cdr:y>0.4326</cdr:y>
    </cdr:to>
    <cdr:cxnSp macro="">
      <cdr:nvCxnSpPr>
        <cdr:cNvPr id="4" name="Straight Arrow Connector 3">
          <a:extLst xmlns:a="http://schemas.openxmlformats.org/drawingml/2006/main">
            <a:ext uri="{FF2B5EF4-FFF2-40B4-BE49-F238E27FC236}">
              <a16:creationId xmlns:a16="http://schemas.microsoft.com/office/drawing/2014/main" id="{9EF6434C-12BC-EA3A-F7A9-3B8A438C2F3E}"/>
            </a:ext>
          </a:extLst>
        </cdr:cNvPr>
        <cdr:cNvCxnSpPr/>
      </cdr:nvCxnSpPr>
      <cdr:spPr>
        <a:xfrm xmlns:a="http://schemas.openxmlformats.org/drawingml/2006/main" flipV="1">
          <a:off x="4654352" y="1391266"/>
          <a:ext cx="146220" cy="5318"/>
        </a:xfrm>
        <a:prstGeom xmlns:a="http://schemas.openxmlformats.org/drawingml/2006/main" prst="straightConnector1">
          <a:avLst/>
        </a:prstGeom>
        <a:ln xmlns:a="http://schemas.openxmlformats.org/drawingml/2006/main">
          <a:solidFill>
            <a:srgbClr val="C00000"/>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0.77808</cdr:x>
      <cdr:y>0.69711</cdr:y>
    </cdr:from>
    <cdr:to>
      <cdr:x>0.80779</cdr:x>
      <cdr:y>0.69711</cdr:y>
    </cdr:to>
    <cdr:cxnSp macro="">
      <cdr:nvCxnSpPr>
        <cdr:cNvPr id="6" name="Straight Arrow Connector 5">
          <a:extLst xmlns:a="http://schemas.openxmlformats.org/drawingml/2006/main">
            <a:ext uri="{FF2B5EF4-FFF2-40B4-BE49-F238E27FC236}">
              <a16:creationId xmlns:a16="http://schemas.microsoft.com/office/drawing/2014/main" id="{C623695A-CFA1-D5F4-3CCB-605D74671223}"/>
            </a:ext>
          </a:extLst>
        </cdr:cNvPr>
        <cdr:cNvCxnSpPr>
          <a:stCxn xmlns:a="http://schemas.openxmlformats.org/drawingml/2006/main" id="3" idx="3"/>
        </cdr:cNvCxnSpPr>
      </cdr:nvCxnSpPr>
      <cdr:spPr>
        <a:xfrm xmlns:a="http://schemas.openxmlformats.org/drawingml/2006/main" flipV="1">
          <a:off x="4624616" y="2294764"/>
          <a:ext cx="176579" cy="17"/>
        </a:xfrm>
        <a:prstGeom xmlns:a="http://schemas.openxmlformats.org/drawingml/2006/main" prst="straightConnector1">
          <a:avLst/>
        </a:prstGeom>
        <a:ln xmlns:a="http://schemas.openxmlformats.org/drawingml/2006/main">
          <a:solidFill>
            <a:schemeClr val="accent1">
              <a:lumMod val="75000"/>
            </a:schemeClr>
          </a:solidFill>
          <a:tailEnd type="stealth"/>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userShapes>
</file>

<file path=xl/drawings/drawing82.xml><?xml version="1.0" encoding="utf-8"?>
<c:userShapes xmlns:c="http://schemas.openxmlformats.org/drawingml/2006/chart">
  <cdr:relSizeAnchor xmlns:cdr="http://schemas.openxmlformats.org/drawingml/2006/chartDrawing">
    <cdr:from>
      <cdr:x>0.19879</cdr:x>
      <cdr:y>0.77745</cdr:y>
    </cdr:from>
    <cdr:to>
      <cdr:x>0.31332</cdr:x>
      <cdr:y>0.86316</cdr:y>
    </cdr:to>
    <cdr:sp macro="" textlink="'Value Difference vs. Flat Block'!$H$77">
      <cdr:nvSpPr>
        <cdr:cNvPr id="2" name="TextBox 1"/>
        <cdr:cNvSpPr txBox="1"/>
      </cdr:nvSpPr>
      <cdr:spPr>
        <a:xfrm xmlns:a="http://schemas.openxmlformats.org/drawingml/2006/main">
          <a:off x="1181547" y="2559247"/>
          <a:ext cx="680721" cy="28214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fld id="{EB9C818B-8A6C-4C80-8975-ACC8E4722BC0}" type="TxLink">
            <a:rPr lang="en-US" sz="1000" b="1" i="0" u="none" strike="noStrike">
              <a:solidFill>
                <a:schemeClr val="accent2">
                  <a:lumMod val="75000"/>
                </a:schemeClr>
              </a:solidFill>
              <a:latin typeface="Arial"/>
              <a:cs typeface="Arial"/>
            </a:rPr>
            <a:pPr/>
            <a:t> $18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0.31069</cdr:x>
      <cdr:y>0.5363</cdr:y>
    </cdr:from>
    <cdr:to>
      <cdr:x>0.38173</cdr:x>
      <cdr:y>0.62201</cdr:y>
    </cdr:to>
    <cdr:sp macro="" textlink="'Value Difference vs. Flat Block'!$H$78">
      <cdr:nvSpPr>
        <cdr:cNvPr id="3" name="TextBox 1"/>
        <cdr:cNvSpPr txBox="1"/>
      </cdr:nvSpPr>
      <cdr:spPr>
        <a:xfrm xmlns:a="http://schemas.openxmlformats.org/drawingml/2006/main">
          <a:off x="1836240" y="1744976"/>
          <a:ext cx="419865" cy="278878"/>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8B00FCED-D114-496D-94F8-448C9AA5DAC5}" type="TxLink">
            <a:rPr lang="en-US" sz="1000" b="1" i="0" u="none" strike="noStrike">
              <a:solidFill>
                <a:schemeClr val="accent2">
                  <a:lumMod val="75000"/>
                </a:schemeClr>
              </a:solidFill>
              <a:latin typeface="Arial"/>
              <a:cs typeface="Arial"/>
            </a:rPr>
            <a:pPr/>
            <a:t> $35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0.42261</cdr:x>
      <cdr:y>0.56202</cdr:y>
    </cdr:from>
    <cdr:to>
      <cdr:x>0.53714</cdr:x>
      <cdr:y>0.64774</cdr:y>
    </cdr:to>
    <cdr:sp macro="" textlink="'Value Difference vs. Flat Block'!$H$79">
      <cdr:nvSpPr>
        <cdr:cNvPr id="4" name="TextBox 1"/>
        <cdr:cNvSpPr txBox="1"/>
      </cdr:nvSpPr>
      <cdr:spPr>
        <a:xfrm xmlns:a="http://schemas.openxmlformats.org/drawingml/2006/main">
          <a:off x="2497736" y="1828681"/>
          <a:ext cx="676902" cy="27891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802CA1E2-BAC9-42E1-B5F2-F545A2D259D5}" type="TxLink">
            <a:rPr lang="en-US" sz="1000" b="1" i="0" u="none" strike="noStrike">
              <a:solidFill>
                <a:schemeClr val="accent2">
                  <a:lumMod val="75000"/>
                </a:schemeClr>
              </a:solidFill>
              <a:latin typeface="Arial"/>
              <a:cs typeface="Arial"/>
            </a:rPr>
            <a:pPr/>
            <a:t> $24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0.53761</cdr:x>
      <cdr:y>0.51661</cdr:y>
    </cdr:from>
    <cdr:to>
      <cdr:x>0.65214</cdr:x>
      <cdr:y>0.60233</cdr:y>
    </cdr:to>
    <cdr:sp macro="" textlink="'Value Difference vs. Flat Block'!$H$80">
      <cdr:nvSpPr>
        <cdr:cNvPr id="5" name="TextBox 1"/>
        <cdr:cNvSpPr txBox="1"/>
      </cdr:nvSpPr>
      <cdr:spPr>
        <a:xfrm xmlns:a="http://schemas.openxmlformats.org/drawingml/2006/main">
          <a:off x="3177435" y="1680899"/>
          <a:ext cx="676902" cy="27891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41DBC813-3B06-4124-BAD5-32FE7D880EC5}" type="TxLink">
            <a:rPr lang="en-US" sz="1000" b="1" i="0" u="none" strike="noStrike">
              <a:solidFill>
                <a:schemeClr val="accent2">
                  <a:lumMod val="75000"/>
                </a:schemeClr>
              </a:solidFill>
              <a:latin typeface="Arial"/>
              <a:cs typeface="Arial"/>
            </a:rPr>
            <a:pPr/>
            <a:t> $43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0.65066</cdr:x>
      <cdr:y>0.42665</cdr:y>
    </cdr:from>
    <cdr:to>
      <cdr:x>0.76519</cdr:x>
      <cdr:y>0.51237</cdr:y>
    </cdr:to>
    <cdr:sp macro="" textlink="'Value Difference vs. Flat Block'!$H$81">
      <cdr:nvSpPr>
        <cdr:cNvPr id="6" name="TextBox 1"/>
        <cdr:cNvSpPr txBox="1"/>
      </cdr:nvSpPr>
      <cdr:spPr>
        <a:xfrm xmlns:a="http://schemas.openxmlformats.org/drawingml/2006/main">
          <a:off x="3845571" y="1388213"/>
          <a:ext cx="676902" cy="278910"/>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C72C6B3C-0586-4B5F-9BDD-4B5D1BE1201D}" type="TxLink">
            <a:rPr lang="en-US" sz="1000" b="1" i="0" u="none" strike="noStrike">
              <a:solidFill>
                <a:schemeClr val="accent2">
                  <a:lumMod val="75000"/>
                </a:schemeClr>
              </a:solidFill>
              <a:latin typeface="Arial"/>
              <a:cs typeface="Arial"/>
            </a:rPr>
            <a:pPr/>
            <a:t> $30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0.7656</cdr:x>
      <cdr:y>0.41191</cdr:y>
    </cdr:from>
    <cdr:to>
      <cdr:x>0.88013</cdr:x>
      <cdr:y>0.49762</cdr:y>
    </cdr:to>
    <cdr:sp macro="" textlink="'Value Difference vs. Flat Block'!$H$82">
      <cdr:nvSpPr>
        <cdr:cNvPr id="7" name="TextBox 1"/>
        <cdr:cNvSpPr txBox="1"/>
      </cdr:nvSpPr>
      <cdr:spPr>
        <a:xfrm xmlns:a="http://schemas.openxmlformats.org/drawingml/2006/main">
          <a:off x="4524906" y="1340232"/>
          <a:ext cx="676902" cy="278878"/>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78BC0727-4A16-4288-9A6F-248CE9631C8F}" type="TxLink">
            <a:rPr lang="en-US" sz="1000" b="1" i="0" u="none" strike="noStrike">
              <a:solidFill>
                <a:schemeClr val="accent2">
                  <a:lumMod val="75000"/>
                </a:schemeClr>
              </a:solidFill>
              <a:latin typeface="Arial"/>
              <a:cs typeface="Arial"/>
            </a:rPr>
            <a:pPr/>
            <a:t> $36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0.88036</cdr:x>
      <cdr:y>0.14448</cdr:y>
    </cdr:from>
    <cdr:to>
      <cdr:x>0.99489</cdr:x>
      <cdr:y>0.2302</cdr:y>
    </cdr:to>
    <cdr:sp macro="" textlink="'Value Difference vs. Flat Block'!$H$83">
      <cdr:nvSpPr>
        <cdr:cNvPr id="8" name="TextBox 1"/>
        <cdr:cNvSpPr txBox="1"/>
      </cdr:nvSpPr>
      <cdr:spPr>
        <a:xfrm xmlns:a="http://schemas.openxmlformats.org/drawingml/2006/main">
          <a:off x="5203177" y="470086"/>
          <a:ext cx="676903" cy="278911"/>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fld id="{25B4B3A6-AD9D-4E5B-B893-5260AFC3919B}" type="TxLink">
            <a:rPr lang="en-US" sz="1000" b="1" i="0" u="none" strike="noStrike">
              <a:solidFill>
                <a:schemeClr val="accent2">
                  <a:lumMod val="75000"/>
                </a:schemeClr>
              </a:solidFill>
              <a:latin typeface="Arial"/>
              <a:cs typeface="Arial"/>
            </a:rPr>
            <a:pPr/>
            <a:t> $60 </a:t>
          </a:fld>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0.00395</cdr:x>
      <cdr:y>0.85591</cdr:y>
    </cdr:from>
    <cdr:to>
      <cdr:x>0.16634</cdr:x>
      <cdr:y>0.9863</cdr:y>
    </cdr:to>
    <cdr:sp macro="" textlink="">
      <cdr:nvSpPr>
        <cdr:cNvPr id="20" name="TextBox 1"/>
        <cdr:cNvSpPr txBox="1"/>
      </cdr:nvSpPr>
      <cdr:spPr>
        <a:xfrm xmlns:a="http://schemas.openxmlformats.org/drawingml/2006/main">
          <a:off x="23479" y="2817521"/>
          <a:ext cx="965181" cy="429223"/>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000" b="1">
              <a:solidFill>
                <a:sysClr val="windowText" lastClr="000000"/>
              </a:solidFill>
              <a:latin typeface="Arial" panose="020B0604020202020204" pitchFamily="34" charset="0"/>
              <a:cs typeface="Arial" panose="020B0604020202020204" pitchFamily="34" charset="0"/>
            </a:rPr>
            <a:t>Value of </a:t>
          </a:r>
        </a:p>
        <a:p xmlns:a="http://schemas.openxmlformats.org/drawingml/2006/main">
          <a:r>
            <a:rPr lang="en-US" sz="1000" b="1">
              <a:solidFill>
                <a:sysClr val="windowText" lastClr="000000"/>
              </a:solidFill>
              <a:latin typeface="Arial" panose="020B0604020202020204" pitchFamily="34" charset="0"/>
              <a:cs typeface="Arial" panose="020B0604020202020204" pitchFamily="34" charset="0"/>
            </a:rPr>
            <a:t>flat block </a:t>
          </a:r>
        </a:p>
        <a:p xmlns:a="http://schemas.openxmlformats.org/drawingml/2006/main">
          <a:r>
            <a:rPr lang="en-US" sz="1000" b="1">
              <a:solidFill>
                <a:sysClr val="windowText" lastClr="000000"/>
              </a:solidFill>
              <a:latin typeface="Arial" panose="020B0604020202020204" pitchFamily="34" charset="0"/>
              <a:cs typeface="Arial" panose="020B0604020202020204" pitchFamily="34" charset="0"/>
            </a:rPr>
            <a:t>($/MWh)</a:t>
          </a:r>
        </a:p>
      </cdr:txBody>
    </cdr:sp>
  </cdr:relSizeAnchor>
  <cdr:relSizeAnchor xmlns:cdr="http://schemas.openxmlformats.org/drawingml/2006/chartDrawing">
    <cdr:from>
      <cdr:x>0.11808</cdr:x>
      <cdr:y>0.91598</cdr:y>
    </cdr:from>
    <cdr:to>
      <cdr:x>0.15956</cdr:x>
      <cdr:y>0.91696</cdr:y>
    </cdr:to>
    <cdr:cxnSp macro="">
      <cdr:nvCxnSpPr>
        <cdr:cNvPr id="23" name="Straight Arrow Connector 22">
          <a:extLst xmlns:a="http://schemas.openxmlformats.org/drawingml/2006/main">
            <a:ext uri="{FF2B5EF4-FFF2-40B4-BE49-F238E27FC236}">
              <a16:creationId xmlns:a16="http://schemas.microsoft.com/office/drawing/2014/main" id="{651A5D7A-4D6D-7747-B247-80E90132BA00}"/>
            </a:ext>
          </a:extLst>
        </cdr:cNvPr>
        <cdr:cNvCxnSpPr/>
      </cdr:nvCxnSpPr>
      <cdr:spPr>
        <a:xfrm xmlns:a="http://schemas.openxmlformats.org/drawingml/2006/main">
          <a:off x="790575" y="3198495"/>
          <a:ext cx="277749" cy="3406"/>
        </a:xfrm>
        <a:prstGeom xmlns:a="http://schemas.openxmlformats.org/drawingml/2006/main" prst="straightConnector1">
          <a:avLst/>
        </a:prstGeom>
        <a:ln xmlns:a="http://schemas.openxmlformats.org/drawingml/2006/main">
          <a:tailEnd type="triangle"/>
        </a:ln>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0.47096</cdr:x>
      <cdr:y>0.30466</cdr:y>
    </cdr:from>
    <cdr:to>
      <cdr:x>0.72939</cdr:x>
      <cdr:y>0.50783</cdr:y>
    </cdr:to>
    <cdr:sp macro="" textlink="">
      <cdr:nvSpPr>
        <cdr:cNvPr id="9" name="TextBox 8"/>
        <cdr:cNvSpPr txBox="1"/>
      </cdr:nvSpPr>
      <cdr:spPr>
        <a:xfrm xmlns:a="http://schemas.openxmlformats.org/drawingml/2006/main">
          <a:off x="2783472" y="991296"/>
          <a:ext cx="1527389" cy="661063"/>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solidFill>
                <a:schemeClr val="accent2">
                  <a:lumMod val="75000"/>
                </a:schemeClr>
              </a:solidFill>
              <a:latin typeface="Arial" panose="020B0604020202020204" pitchFamily="34" charset="0"/>
              <a:cs typeface="Arial" panose="020B0604020202020204" pitchFamily="34" charset="0"/>
            </a:rPr>
            <a:t>Solar market</a:t>
          </a:r>
          <a:r>
            <a:rPr lang="en-US" sz="1000" b="1" baseline="0">
              <a:solidFill>
                <a:schemeClr val="accent2">
                  <a:lumMod val="75000"/>
                </a:schemeClr>
              </a:solidFill>
              <a:latin typeface="Arial" panose="020B0604020202020204" pitchFamily="34" charset="0"/>
              <a:cs typeface="Arial" panose="020B0604020202020204" pitchFamily="34" charset="0"/>
            </a:rPr>
            <a:t> </a:t>
          </a:r>
        </a:p>
        <a:p xmlns:a="http://schemas.openxmlformats.org/drawingml/2006/main">
          <a:r>
            <a:rPr lang="en-US" sz="1000" b="1" baseline="0">
              <a:solidFill>
                <a:schemeClr val="accent2">
                  <a:lumMod val="75000"/>
                </a:schemeClr>
              </a:solidFill>
              <a:latin typeface="Arial" panose="020B0604020202020204" pitchFamily="34" charset="0"/>
              <a:cs typeface="Arial" panose="020B0604020202020204" pitchFamily="34" charset="0"/>
            </a:rPr>
            <a:t>value ($/MWh)</a:t>
          </a:r>
          <a:endParaRPr lang="en-US" sz="1000" b="1">
            <a:solidFill>
              <a:schemeClr val="accent2">
                <a:lumMod val="75000"/>
              </a:schemeClr>
            </a:solidFill>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0.63014</cdr:x>
      <cdr:y>0.42681</cdr:y>
    </cdr:from>
    <cdr:to>
      <cdr:x>0.6673</cdr:x>
      <cdr:y>0.45177</cdr:y>
    </cdr:to>
    <cdr:cxnSp macro="">
      <cdr:nvCxnSpPr>
        <cdr:cNvPr id="11" name="Straight Arrow Connector 10">
          <a:extLst xmlns:a="http://schemas.openxmlformats.org/drawingml/2006/main">
            <a:ext uri="{FF2B5EF4-FFF2-40B4-BE49-F238E27FC236}">
              <a16:creationId xmlns:a16="http://schemas.microsoft.com/office/drawing/2014/main" id="{B49594A2-B325-D74C-8D4E-50AA2D2F0F75}"/>
            </a:ext>
          </a:extLst>
        </cdr:cNvPr>
        <cdr:cNvCxnSpPr/>
      </cdr:nvCxnSpPr>
      <cdr:spPr>
        <a:xfrm xmlns:a="http://schemas.openxmlformats.org/drawingml/2006/main">
          <a:off x="3724275" y="1388745"/>
          <a:ext cx="219666" cy="81182"/>
        </a:xfrm>
        <a:prstGeom xmlns:a="http://schemas.openxmlformats.org/drawingml/2006/main" prst="straightConnector1">
          <a:avLst/>
        </a:prstGeom>
        <a:ln xmlns:a="http://schemas.openxmlformats.org/drawingml/2006/main">
          <a:solidFill>
            <a:schemeClr val="accent2"/>
          </a:solidFill>
          <a:tailEnd type="triangle"/>
        </a:ln>
      </cdr:spPr>
      <cdr:style>
        <a:lnRef xmlns:a="http://schemas.openxmlformats.org/drawingml/2006/main" idx="1">
          <a:schemeClr val="accent1"/>
        </a:lnRef>
        <a:fillRef xmlns:a="http://schemas.openxmlformats.org/drawingml/2006/main" idx="0">
          <a:schemeClr val="accent1"/>
        </a:fillRef>
        <a:effectRef xmlns:a="http://schemas.openxmlformats.org/drawingml/2006/main" idx="0">
          <a:schemeClr val="accent1"/>
        </a:effectRef>
        <a:fontRef xmlns:a="http://schemas.openxmlformats.org/drawingml/2006/main" idx="minor">
          <a:schemeClr val="tx1"/>
        </a:fontRef>
      </cdr:style>
    </cdr:cxnSp>
  </cdr:relSizeAnchor>
  <cdr:relSizeAnchor xmlns:cdr="http://schemas.openxmlformats.org/drawingml/2006/chartDrawing">
    <cdr:from>
      <cdr:x>0</cdr:x>
      <cdr:y>0</cdr:y>
    </cdr:from>
    <cdr:to>
      <cdr:x>0.625</cdr:x>
      <cdr:y>0.07957</cdr:y>
    </cdr:to>
    <cdr:sp macro="" textlink="">
      <cdr:nvSpPr>
        <cdr:cNvPr id="15" name="TextBox 14"/>
        <cdr:cNvSpPr txBox="1"/>
      </cdr:nvSpPr>
      <cdr:spPr>
        <a:xfrm xmlns:a="http://schemas.openxmlformats.org/drawingml/2006/main">
          <a:off x="0" y="0"/>
          <a:ext cx="3714750" cy="261937"/>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n-US" sz="1000" b="1">
              <a:latin typeface="Arial" panose="020B0604020202020204" pitchFamily="34" charset="0"/>
              <a:cs typeface="Arial" panose="020B0604020202020204" pitchFamily="34" charset="0"/>
            </a:rPr>
            <a:t>Solar</a:t>
          </a:r>
          <a:r>
            <a:rPr lang="en-US" sz="1000" b="1" baseline="0">
              <a:latin typeface="Arial" panose="020B0604020202020204" pitchFamily="34" charset="0"/>
              <a:cs typeface="Arial" panose="020B0604020202020204" pitchFamily="34" charset="0"/>
            </a:rPr>
            <a:t> Value Relative to Flat Block Value in 2024 (% difference)</a:t>
          </a:r>
          <a:endParaRPr lang="en-US" sz="1000" b="1">
            <a:latin typeface="Arial" panose="020B0604020202020204" pitchFamily="34" charset="0"/>
            <a:cs typeface="Arial" panose="020B0604020202020204" pitchFamily="34" charset="0"/>
          </a:endParaRPr>
        </a:p>
      </cdr:txBody>
    </cdr:sp>
  </cdr:relSizeAnchor>
</c:userShapes>
</file>

<file path=xl/drawings/drawing83.xml><?xml version="1.0" encoding="utf-8"?>
<xdr:wsDr xmlns:xdr="http://schemas.openxmlformats.org/drawingml/2006/spreadsheetDrawing" xmlns:a="http://schemas.openxmlformats.org/drawingml/2006/main">
  <xdr:twoCellAnchor editAs="oneCell">
    <xdr:from>
      <xdr:col>4</xdr:col>
      <xdr:colOff>1457325</xdr:colOff>
      <xdr:row>0</xdr:row>
      <xdr:rowOff>9525</xdr:rowOff>
    </xdr:from>
    <xdr:to>
      <xdr:col>10</xdr:col>
      <xdr:colOff>314325</xdr:colOff>
      <xdr:row>36</xdr:row>
      <xdr:rowOff>111938</xdr:rowOff>
    </xdr:to>
    <xdr:pic>
      <xdr:nvPicPr>
        <xdr:cNvPr id="6" name="Picture 5">
          <a:extLst>
            <a:ext uri="{FF2B5EF4-FFF2-40B4-BE49-F238E27FC236}">
              <a16:creationId xmlns:a16="http://schemas.microsoft.com/office/drawing/2014/main" id="{611C9D37-5CDF-7537-8250-4B49A06AF476}"/>
            </a:ext>
          </a:extLst>
        </xdr:cNvPr>
        <xdr:cNvPicPr>
          <a:picLocks noChangeAspect="1"/>
        </xdr:cNvPicPr>
      </xdr:nvPicPr>
      <xdr:blipFill>
        <a:blip xmlns:r="http://schemas.openxmlformats.org/officeDocument/2006/relationships" r:embed="rId1"/>
        <a:stretch>
          <a:fillRect/>
        </a:stretch>
      </xdr:blipFill>
      <xdr:spPr>
        <a:xfrm>
          <a:off x="5981700" y="9525"/>
          <a:ext cx="7772400" cy="5960288"/>
        </a:xfrm>
        <a:prstGeom prst="rect">
          <a:avLst/>
        </a:prstGeom>
      </xdr:spPr>
    </xdr:pic>
    <xdr:clientData/>
  </xdr:twoCellAnchor>
  <xdr:twoCellAnchor editAs="oneCell">
    <xdr:from>
      <xdr:col>10</xdr:col>
      <xdr:colOff>314325</xdr:colOff>
      <xdr:row>0</xdr:row>
      <xdr:rowOff>19050</xdr:rowOff>
    </xdr:from>
    <xdr:to>
      <xdr:col>17</xdr:col>
      <xdr:colOff>76200</xdr:colOff>
      <xdr:row>36</xdr:row>
      <xdr:rowOff>121463</xdr:rowOff>
    </xdr:to>
    <xdr:pic>
      <xdr:nvPicPr>
        <xdr:cNvPr id="8" name="Picture 7">
          <a:extLst>
            <a:ext uri="{FF2B5EF4-FFF2-40B4-BE49-F238E27FC236}">
              <a16:creationId xmlns:a16="http://schemas.microsoft.com/office/drawing/2014/main" id="{CF7CF399-61CA-9BB8-0F47-6470137F8190}"/>
            </a:ext>
          </a:extLst>
        </xdr:cNvPr>
        <xdr:cNvPicPr>
          <a:picLocks noChangeAspect="1"/>
        </xdr:cNvPicPr>
      </xdr:nvPicPr>
      <xdr:blipFill>
        <a:blip xmlns:r="http://schemas.openxmlformats.org/officeDocument/2006/relationships" r:embed="rId2"/>
        <a:stretch>
          <a:fillRect/>
        </a:stretch>
      </xdr:blipFill>
      <xdr:spPr>
        <a:xfrm>
          <a:off x="13754100" y="19050"/>
          <a:ext cx="7772400" cy="5960288"/>
        </a:xfrm>
        <a:prstGeom prst="rect">
          <a:avLst/>
        </a:prstGeom>
      </xdr:spPr>
    </xdr:pic>
    <xdr:clientData/>
  </xdr:twoCellAnchor>
  <xdr:twoCellAnchor editAs="oneCell">
    <xdr:from>
      <xdr:col>17</xdr:col>
      <xdr:colOff>76200</xdr:colOff>
      <xdr:row>0</xdr:row>
      <xdr:rowOff>28575</xdr:rowOff>
    </xdr:from>
    <xdr:to>
      <xdr:col>25</xdr:col>
      <xdr:colOff>381000</xdr:colOff>
      <xdr:row>36</xdr:row>
      <xdr:rowOff>130988</xdr:rowOff>
    </xdr:to>
    <xdr:pic>
      <xdr:nvPicPr>
        <xdr:cNvPr id="10" name="Picture 9">
          <a:extLst>
            <a:ext uri="{FF2B5EF4-FFF2-40B4-BE49-F238E27FC236}">
              <a16:creationId xmlns:a16="http://schemas.microsoft.com/office/drawing/2014/main" id="{4836CE81-EBAA-564D-C214-FCF47C087CE7}"/>
            </a:ext>
          </a:extLst>
        </xdr:cNvPr>
        <xdr:cNvPicPr>
          <a:picLocks noChangeAspect="1"/>
        </xdr:cNvPicPr>
      </xdr:nvPicPr>
      <xdr:blipFill>
        <a:blip xmlns:r="http://schemas.openxmlformats.org/officeDocument/2006/relationships" r:embed="rId3"/>
        <a:stretch>
          <a:fillRect/>
        </a:stretch>
      </xdr:blipFill>
      <xdr:spPr>
        <a:xfrm>
          <a:off x="21526500" y="28575"/>
          <a:ext cx="7772400" cy="5960288"/>
        </a:xfrm>
        <a:prstGeom prst="rect">
          <a:avLst/>
        </a:prstGeom>
      </xdr:spPr>
    </xdr:pic>
    <xdr:clientData/>
  </xdr:twoCellAnchor>
  <xdr:twoCellAnchor editAs="oneCell">
    <xdr:from>
      <xdr:col>0</xdr:col>
      <xdr:colOff>0</xdr:colOff>
      <xdr:row>1</xdr:row>
      <xdr:rowOff>47625</xdr:rowOff>
    </xdr:from>
    <xdr:to>
      <xdr:col>4</xdr:col>
      <xdr:colOff>1189123</xdr:colOff>
      <xdr:row>21</xdr:row>
      <xdr:rowOff>142652</xdr:rowOff>
    </xdr:to>
    <xdr:pic>
      <xdr:nvPicPr>
        <xdr:cNvPr id="4" name="Picture 3">
          <a:extLst>
            <a:ext uri="{FF2B5EF4-FFF2-40B4-BE49-F238E27FC236}">
              <a16:creationId xmlns:a16="http://schemas.microsoft.com/office/drawing/2014/main" id="{7B543BA0-AEB8-782F-8E23-C68A1F776F84}"/>
            </a:ext>
          </a:extLst>
        </xdr:cNvPr>
        <xdr:cNvPicPr>
          <a:picLocks noChangeAspect="1"/>
        </xdr:cNvPicPr>
      </xdr:nvPicPr>
      <xdr:blipFill>
        <a:blip xmlns:r="http://schemas.openxmlformats.org/officeDocument/2006/relationships" r:embed="rId4"/>
        <a:stretch>
          <a:fillRect/>
        </a:stretch>
      </xdr:blipFill>
      <xdr:spPr>
        <a:xfrm>
          <a:off x="0" y="238125"/>
          <a:ext cx="5713498" cy="3333527"/>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xdr:from>
      <xdr:col>0</xdr:col>
      <xdr:colOff>0</xdr:colOff>
      <xdr:row>0</xdr:row>
      <xdr:rowOff>180658</xdr:rowOff>
    </xdr:from>
    <xdr:to>
      <xdr:col>12</xdr:col>
      <xdr:colOff>488155</xdr:colOff>
      <xdr:row>20</xdr:row>
      <xdr:rowOff>12065</xdr:rowOff>
    </xdr:to>
    <xdr:graphicFrame macro="">
      <xdr:nvGraphicFramePr>
        <xdr:cNvPr id="2" name="Chart 1">
          <a:extLst>
            <a:ext uri="{FF2B5EF4-FFF2-40B4-BE49-F238E27FC236}">
              <a16:creationId xmlns:a16="http://schemas.microsoft.com/office/drawing/2014/main" id="{1220A94D-F4D5-44B1-94C9-7223EBA5E4C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85.xml><?xml version="1.0" encoding="utf-8"?>
<c:userShapes xmlns:c="http://schemas.openxmlformats.org/drawingml/2006/chart">
  <cdr:relSizeAnchor xmlns:cdr="http://schemas.openxmlformats.org/drawingml/2006/chartDrawing">
    <cdr:from>
      <cdr:x>0.3053</cdr:x>
      <cdr:y>0.18694</cdr:y>
    </cdr:from>
    <cdr:to>
      <cdr:x>1</cdr:x>
      <cdr:y>0.28795</cdr:y>
    </cdr:to>
    <cdr:sp macro="" textlink="">
      <cdr:nvSpPr>
        <cdr:cNvPr id="2" name="TextBox 1"/>
        <cdr:cNvSpPr txBox="1"/>
      </cdr:nvSpPr>
      <cdr:spPr>
        <a:xfrm xmlns:a="http://schemas.openxmlformats.org/drawingml/2006/main">
          <a:off x="2413626" y="596132"/>
          <a:ext cx="5492124" cy="322118"/>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r>
            <a:rPr lang="en-US" sz="900" i="1">
              <a:latin typeface="Arial" panose="020B0604020202020204" pitchFamily="34" charset="0"/>
              <a:cs typeface="Arial" panose="020B0604020202020204" pitchFamily="34" charset="0"/>
            </a:rPr>
            <a:t>Striped portion indicates the amount of capacity proposed as part</a:t>
          </a:r>
          <a:r>
            <a:rPr lang="en-US" sz="900" i="1" baseline="0">
              <a:latin typeface="Arial" panose="020B0604020202020204" pitchFamily="34" charset="0"/>
              <a:cs typeface="Arial" panose="020B0604020202020204" pitchFamily="34" charset="0"/>
            </a:rPr>
            <a:t> of a</a:t>
          </a:r>
          <a:r>
            <a:rPr lang="en-US" sz="900" i="1">
              <a:latin typeface="Arial" panose="020B0604020202020204" pitchFamily="34" charset="0"/>
              <a:cs typeface="Arial" panose="020B0604020202020204" pitchFamily="34" charset="0"/>
            </a:rPr>
            <a:t> hybrid plant</a:t>
          </a:r>
        </a:p>
      </cdr:txBody>
    </cdr:sp>
  </cdr:relSizeAnchor>
  <cdr:relSizeAnchor xmlns:cdr="http://schemas.openxmlformats.org/drawingml/2006/chartDrawing">
    <cdr:from>
      <cdr:x>0.32856</cdr:x>
      <cdr:y>0.28992</cdr:y>
    </cdr:from>
    <cdr:to>
      <cdr:x>0.39716</cdr:x>
      <cdr:y>0.47607</cdr:y>
    </cdr:to>
    <cdr:cxnSp macro="">
      <cdr:nvCxnSpPr>
        <cdr:cNvPr id="7" name="Straight Arrow Connector 6">
          <a:extLst xmlns:a="http://schemas.openxmlformats.org/drawingml/2006/main">
            <a:ext uri="{FF2B5EF4-FFF2-40B4-BE49-F238E27FC236}">
              <a16:creationId xmlns:a16="http://schemas.microsoft.com/office/drawing/2014/main" id="{14E732A0-32B2-4132-BBC9-71ED7F1F7D3B}"/>
            </a:ext>
          </a:extLst>
        </cdr:cNvPr>
        <cdr:cNvCxnSpPr/>
      </cdr:nvCxnSpPr>
      <cdr:spPr bwMode="auto">
        <a:xfrm xmlns:a="http://schemas.openxmlformats.org/drawingml/2006/main" flipH="1">
          <a:off x="2597546" y="924549"/>
          <a:ext cx="542334" cy="593626"/>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dr:relSizeAnchor xmlns:cdr="http://schemas.openxmlformats.org/drawingml/2006/chartDrawing">
    <cdr:from>
      <cdr:x>0</cdr:x>
      <cdr:y>0</cdr:y>
    </cdr:from>
    <cdr:to>
      <cdr:x>0.43166</cdr:x>
      <cdr:y>0.07586</cdr:y>
    </cdr:to>
    <cdr:sp macro="" textlink="">
      <cdr:nvSpPr>
        <cdr:cNvPr id="5" name="TextBox 1"/>
        <cdr:cNvSpPr txBox="1"/>
      </cdr:nvSpPr>
      <cdr:spPr>
        <a:xfrm xmlns:a="http://schemas.openxmlformats.org/drawingml/2006/main">
          <a:off x="0" y="0"/>
          <a:ext cx="2605088" cy="228917"/>
        </a:xfrm>
        <a:prstGeom xmlns:a="http://schemas.openxmlformats.org/drawingml/2006/main" prst="rect">
          <a:avLst/>
        </a:prstGeom>
      </cdr:spPr>
      <cdr:txBody>
        <a:bodyPr xmlns:a="http://schemas.openxmlformats.org/drawingml/2006/main" wrap="square" lIns="18288" tIns="18288" rIns="18288" bIns="18288" rtlCol="0" anchor="t" anchorCtr="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i="0">
              <a:latin typeface="Arial" panose="020B0604020202020204" pitchFamily="34" charset="0"/>
              <a:cs typeface="Arial" panose="020B0604020202020204" pitchFamily="34" charset="0"/>
            </a:rPr>
            <a:t>Capacity in Queues at Year-End (GW)</a:t>
          </a:r>
        </a:p>
      </cdr:txBody>
    </cdr:sp>
  </cdr:relSizeAnchor>
  <cdr:relSizeAnchor xmlns:cdr="http://schemas.openxmlformats.org/drawingml/2006/chartDrawing">
    <cdr:from>
      <cdr:x>0.31944</cdr:x>
      <cdr:y>0.23384</cdr:y>
    </cdr:from>
    <cdr:to>
      <cdr:x>0.38084</cdr:x>
      <cdr:y>0.26393</cdr:y>
    </cdr:to>
    <cdr:cxnSp macro="">
      <cdr:nvCxnSpPr>
        <cdr:cNvPr id="38" name="Straight Arrow Connector 37">
          <a:extLst xmlns:a="http://schemas.openxmlformats.org/drawingml/2006/main">
            <a:ext uri="{FF2B5EF4-FFF2-40B4-BE49-F238E27FC236}">
              <a16:creationId xmlns:a16="http://schemas.microsoft.com/office/drawing/2014/main" id="{63335333-7B17-4B72-AEFC-0148B529F044}"/>
            </a:ext>
          </a:extLst>
        </cdr:cNvPr>
        <cdr:cNvCxnSpPr/>
      </cdr:nvCxnSpPr>
      <cdr:spPr bwMode="auto">
        <a:xfrm xmlns:a="http://schemas.openxmlformats.org/drawingml/2006/main" flipH="1" flipV="1">
          <a:off x="2525445" y="745711"/>
          <a:ext cx="485413" cy="95956"/>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userShapes>
</file>

<file path=xl/drawings/drawing86.xml><?xml version="1.0" encoding="utf-8"?>
<xdr:wsDr xmlns:xdr="http://schemas.openxmlformats.org/drawingml/2006/spreadsheetDrawing" xmlns:a="http://schemas.openxmlformats.org/drawingml/2006/main">
  <xdr:twoCellAnchor>
    <xdr:from>
      <xdr:col>0</xdr:col>
      <xdr:colOff>0</xdr:colOff>
      <xdr:row>1</xdr:row>
      <xdr:rowOff>71438</xdr:rowOff>
    </xdr:from>
    <xdr:to>
      <xdr:col>13</xdr:col>
      <xdr:colOff>511969</xdr:colOff>
      <xdr:row>20</xdr:row>
      <xdr:rowOff>104775</xdr:rowOff>
    </xdr:to>
    <xdr:graphicFrame macro="">
      <xdr:nvGraphicFramePr>
        <xdr:cNvPr id="2" name="Chart 1">
          <a:extLst>
            <a:ext uri="{FF2B5EF4-FFF2-40B4-BE49-F238E27FC236}">
              <a16:creationId xmlns:a16="http://schemas.microsoft.com/office/drawing/2014/main" id="{B1662744-3FA8-4275-B643-2BE03EAF0F5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15</xdr:col>
      <xdr:colOff>0</xdr:colOff>
      <xdr:row>1</xdr:row>
      <xdr:rowOff>0</xdr:rowOff>
    </xdr:from>
    <xdr:to>
      <xdr:col>24</xdr:col>
      <xdr:colOff>484273</xdr:colOff>
      <xdr:row>21</xdr:row>
      <xdr:rowOff>61065</xdr:rowOff>
    </xdr:to>
    <xdr:pic>
      <xdr:nvPicPr>
        <xdr:cNvPr id="4" name="Picture 3">
          <a:extLst>
            <a:ext uri="{FF2B5EF4-FFF2-40B4-BE49-F238E27FC236}">
              <a16:creationId xmlns:a16="http://schemas.microsoft.com/office/drawing/2014/main" id="{426B3060-FA46-ECEF-3023-81F8D7669B79}"/>
            </a:ext>
          </a:extLst>
        </xdr:cNvPr>
        <xdr:cNvPicPr>
          <a:picLocks noChangeAspect="1"/>
        </xdr:cNvPicPr>
      </xdr:nvPicPr>
      <xdr:blipFill>
        <a:blip xmlns:r="http://schemas.openxmlformats.org/officeDocument/2006/relationships" r:embed="rId2"/>
        <a:stretch>
          <a:fillRect/>
        </a:stretch>
      </xdr:blipFill>
      <xdr:spPr>
        <a:xfrm>
          <a:off x="8496300" y="190500"/>
          <a:ext cx="5713498" cy="3299565"/>
        </a:xfrm>
        <a:prstGeom prst="rect">
          <a:avLst/>
        </a:prstGeom>
      </xdr:spPr>
    </xdr:pic>
    <xdr:clientData/>
  </xdr:twoCellAnchor>
</xdr:wsDr>
</file>

<file path=xl/drawings/drawing87.xml><?xml version="1.0" encoding="utf-8"?>
<c:userShapes xmlns:c="http://schemas.openxmlformats.org/drawingml/2006/chart">
  <cdr:relSizeAnchor xmlns:cdr="http://schemas.openxmlformats.org/drawingml/2006/chartDrawing">
    <cdr:from>
      <cdr:x>0.29585</cdr:x>
      <cdr:y>0.16186</cdr:y>
    </cdr:from>
    <cdr:to>
      <cdr:x>0.85093</cdr:x>
      <cdr:y>0.25595</cdr:y>
    </cdr:to>
    <cdr:sp macro="" textlink="">
      <cdr:nvSpPr>
        <cdr:cNvPr id="2" name="TextBox 1"/>
        <cdr:cNvSpPr txBox="1"/>
      </cdr:nvSpPr>
      <cdr:spPr>
        <a:xfrm xmlns:a="http://schemas.openxmlformats.org/drawingml/2006/main">
          <a:off x="2282519" y="518026"/>
          <a:ext cx="4282581" cy="301126"/>
        </a:xfrm>
        <a:prstGeom xmlns:a="http://schemas.openxmlformats.org/drawingml/2006/main" prst="rect">
          <a:avLst/>
        </a:prstGeom>
      </cdr:spPr>
      <cdr:txBody>
        <a:bodyPr xmlns:a="http://schemas.openxmlformats.org/drawingml/2006/main" vertOverflow="clip" wrap="square" lIns="45720" rIns="45720" rtlCol="0" anchor="ctr" anchorCtr="1"/>
        <a:lstStyle xmlns:a="http://schemas.openxmlformats.org/drawingml/2006/main"/>
        <a:p xmlns:a="http://schemas.openxmlformats.org/drawingml/2006/main">
          <a:pPr algn="l"/>
          <a:r>
            <a:rPr lang="en-US" sz="900" i="1">
              <a:latin typeface="Arial" panose="020B0604020202020204" pitchFamily="34" charset="0"/>
              <a:cs typeface="Arial" panose="020B0604020202020204" pitchFamily="34" charset="0"/>
            </a:rPr>
            <a:t>Striped portion indicates the amount of capacity</a:t>
          </a:r>
          <a:r>
            <a:rPr lang="en-US" sz="900" i="1" baseline="0">
              <a:latin typeface="Arial" panose="020B0604020202020204" pitchFamily="34" charset="0"/>
              <a:cs typeface="Arial" panose="020B0604020202020204" pitchFamily="34" charset="0"/>
            </a:rPr>
            <a:t> proposed as part of a hybrid plant</a:t>
          </a:r>
          <a:endParaRPr lang="en-US" sz="900" i="1">
            <a:latin typeface="Arial" panose="020B0604020202020204" pitchFamily="34" charset="0"/>
            <a:cs typeface="Arial" panose="020B0604020202020204" pitchFamily="34" charset="0"/>
          </a:endParaRPr>
        </a:p>
      </cdr:txBody>
    </cdr:sp>
  </cdr:relSizeAnchor>
  <cdr:relSizeAnchor xmlns:cdr="http://schemas.openxmlformats.org/drawingml/2006/chartDrawing">
    <cdr:from>
      <cdr:x>0.25926</cdr:x>
      <cdr:y>0.20685</cdr:y>
    </cdr:from>
    <cdr:to>
      <cdr:x>0.30323</cdr:x>
      <cdr:y>0.21385</cdr:y>
    </cdr:to>
    <cdr:cxnSp macro="">
      <cdr:nvCxnSpPr>
        <cdr:cNvPr id="7" name="Straight Arrow Connector 6">
          <a:extLst xmlns:a="http://schemas.openxmlformats.org/drawingml/2006/main">
            <a:ext uri="{FF2B5EF4-FFF2-40B4-BE49-F238E27FC236}">
              <a16:creationId xmlns:a16="http://schemas.microsoft.com/office/drawing/2014/main" id="{14E732A0-32B2-4132-BBC9-71ED7F1F7D3B}"/>
            </a:ext>
          </a:extLst>
        </cdr:cNvPr>
        <cdr:cNvCxnSpPr/>
      </cdr:nvCxnSpPr>
      <cdr:spPr bwMode="auto">
        <a:xfrm xmlns:a="http://schemas.openxmlformats.org/drawingml/2006/main" flipH="1" flipV="1">
          <a:off x="2000250" y="661987"/>
          <a:ext cx="339237" cy="22426"/>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dr:relSizeAnchor xmlns:cdr="http://schemas.openxmlformats.org/drawingml/2006/chartDrawing">
    <cdr:from>
      <cdr:x>0</cdr:x>
      <cdr:y>0</cdr:y>
    </cdr:from>
    <cdr:to>
      <cdr:x>0.45848</cdr:x>
      <cdr:y>0.07734</cdr:y>
    </cdr:to>
    <cdr:sp macro="" textlink="">
      <cdr:nvSpPr>
        <cdr:cNvPr id="5" name="TextBox 1"/>
        <cdr:cNvSpPr txBox="1"/>
      </cdr:nvSpPr>
      <cdr:spPr>
        <a:xfrm xmlns:a="http://schemas.openxmlformats.org/drawingml/2006/main">
          <a:off x="0" y="0"/>
          <a:ext cx="2976563" cy="233361"/>
        </a:xfrm>
        <a:prstGeom xmlns:a="http://schemas.openxmlformats.org/drawingml/2006/main" prst="rect">
          <a:avLst/>
        </a:prstGeom>
      </cdr:spPr>
      <cdr:txBody>
        <a:bodyPr xmlns:a="http://schemas.openxmlformats.org/drawingml/2006/main" wrap="square" lIns="18288" tIns="18288" rIns="18288" bIns="18288"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i="0">
              <a:latin typeface="Arial" panose="020B0604020202020204" pitchFamily="34" charset="0"/>
              <a:cs typeface="Arial" panose="020B0604020202020204" pitchFamily="34" charset="0"/>
            </a:rPr>
            <a:t>Solar Capacity in Queues at Year-End (GW)</a:t>
          </a:r>
        </a:p>
      </cdr:txBody>
    </cdr:sp>
  </cdr:relSizeAnchor>
  <cdr:relSizeAnchor xmlns:cdr="http://schemas.openxmlformats.org/drawingml/2006/chartDrawing">
    <cdr:from>
      <cdr:x>0.26541</cdr:x>
      <cdr:y>0.22715</cdr:y>
    </cdr:from>
    <cdr:to>
      <cdr:x>0.30986</cdr:x>
      <cdr:y>0.55845</cdr:y>
    </cdr:to>
    <cdr:cxnSp macro="">
      <cdr:nvCxnSpPr>
        <cdr:cNvPr id="38" name="Straight Arrow Connector 37">
          <a:extLst xmlns:a="http://schemas.openxmlformats.org/drawingml/2006/main">
            <a:ext uri="{FF2B5EF4-FFF2-40B4-BE49-F238E27FC236}">
              <a16:creationId xmlns:a16="http://schemas.microsoft.com/office/drawing/2014/main" id="{63335333-7B17-4B72-AEFC-0148B529F044}"/>
            </a:ext>
          </a:extLst>
        </cdr:cNvPr>
        <cdr:cNvCxnSpPr/>
      </cdr:nvCxnSpPr>
      <cdr:spPr bwMode="auto">
        <a:xfrm xmlns:a="http://schemas.openxmlformats.org/drawingml/2006/main" flipH="1">
          <a:off x="2047718" y="726982"/>
          <a:ext cx="342943" cy="1060292"/>
        </a:xfrm>
        <a:prstGeom xmlns:a="http://schemas.openxmlformats.org/drawingml/2006/main" prst="straightConnector1">
          <a:avLst/>
        </a:prstGeom>
        <a:solidFill xmlns:a="http://schemas.openxmlformats.org/drawingml/2006/main">
          <a:srgbClr val="FFFFFF"/>
        </a:solidFill>
        <a:ln xmlns:a="http://schemas.openxmlformats.org/drawingml/2006/main" w="9525" cap="flat" cmpd="sng" algn="ctr">
          <a:solidFill>
            <a:schemeClr val="bg1">
              <a:lumMod val="50000"/>
            </a:schemeClr>
          </a:solidFill>
          <a:prstDash val="solid"/>
          <a:round/>
          <a:headEnd type="none" w="med" len="lg"/>
          <a:tailEnd type="stealth"/>
        </a:ln>
        <a:effectLst xmlns:a="http://schemas.openxmlformats.org/drawingml/2006/main"/>
      </cdr:spPr>
    </cdr:cxnSp>
  </cdr:relSizeAnchor>
</c:userShapes>
</file>

<file path=xl/drawings/drawing88.xml><?xml version="1.0" encoding="utf-8"?>
<xdr:wsDr xmlns:xdr="http://schemas.openxmlformats.org/drawingml/2006/spreadsheetDrawing" xmlns:a="http://schemas.openxmlformats.org/drawingml/2006/main">
  <xdr:twoCellAnchor editAs="oneCell">
    <xdr:from>
      <xdr:col>3</xdr:col>
      <xdr:colOff>0</xdr:colOff>
      <xdr:row>41</xdr:row>
      <xdr:rowOff>0</xdr:rowOff>
    </xdr:from>
    <xdr:to>
      <xdr:col>3</xdr:col>
      <xdr:colOff>304800</xdr:colOff>
      <xdr:row>42</xdr:row>
      <xdr:rowOff>142875</xdr:rowOff>
    </xdr:to>
    <xdr:sp macro="" textlink="">
      <xdr:nvSpPr>
        <xdr:cNvPr id="2" name="AutoShape 1">
          <a:extLst>
            <a:ext uri="{FF2B5EF4-FFF2-40B4-BE49-F238E27FC236}">
              <a16:creationId xmlns:a16="http://schemas.microsoft.com/office/drawing/2014/main" id="{3C3BF5B6-8AA5-4B04-A0C8-E9AD5F10E787}"/>
            </a:ext>
          </a:extLst>
        </xdr:cNvPr>
        <xdr:cNvSpPr>
          <a:spLocks noChangeAspect="1" noChangeArrowheads="1"/>
        </xdr:cNvSpPr>
      </xdr:nvSpPr>
      <xdr:spPr bwMode="auto">
        <a:xfrm>
          <a:off x="2543175" y="6791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41</xdr:row>
      <xdr:rowOff>0</xdr:rowOff>
    </xdr:from>
    <xdr:to>
      <xdr:col>4</xdr:col>
      <xdr:colOff>304800</xdr:colOff>
      <xdr:row>42</xdr:row>
      <xdr:rowOff>142875</xdr:rowOff>
    </xdr:to>
    <xdr:sp macro="" textlink="">
      <xdr:nvSpPr>
        <xdr:cNvPr id="3" name="AutoShape 2">
          <a:extLst>
            <a:ext uri="{FF2B5EF4-FFF2-40B4-BE49-F238E27FC236}">
              <a16:creationId xmlns:a16="http://schemas.microsoft.com/office/drawing/2014/main" id="{B9EC4AD5-2115-400D-8BC0-BB990E983302}"/>
            </a:ext>
          </a:extLst>
        </xdr:cNvPr>
        <xdr:cNvSpPr>
          <a:spLocks noChangeAspect="1" noChangeArrowheads="1"/>
        </xdr:cNvSpPr>
      </xdr:nvSpPr>
      <xdr:spPr bwMode="auto">
        <a:xfrm>
          <a:off x="3543300" y="6791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1</xdr:row>
      <xdr:rowOff>9523</xdr:rowOff>
    </xdr:from>
    <xdr:to>
      <xdr:col>6</xdr:col>
      <xdr:colOff>752475</xdr:colOff>
      <xdr:row>20</xdr:row>
      <xdr:rowOff>133348</xdr:rowOff>
    </xdr:to>
    <xdr:graphicFrame macro="">
      <xdr:nvGraphicFramePr>
        <xdr:cNvPr id="26" name="Chart 3">
          <a:extLst>
            <a:ext uri="{FF2B5EF4-FFF2-40B4-BE49-F238E27FC236}">
              <a16:creationId xmlns:a16="http://schemas.microsoft.com/office/drawing/2014/main" id="{6374DB74-D850-4AA6-AF16-084B8EBD269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21948</xdr:colOff>
      <xdr:row>0</xdr:row>
      <xdr:rowOff>142461</xdr:rowOff>
    </xdr:from>
    <xdr:to>
      <xdr:col>16</xdr:col>
      <xdr:colOff>460098</xdr:colOff>
      <xdr:row>20</xdr:row>
      <xdr:rowOff>75786</xdr:rowOff>
    </xdr:to>
    <xdr:grpSp>
      <xdr:nvGrpSpPr>
        <xdr:cNvPr id="83" name="Group 4">
          <a:extLst>
            <a:ext uri="{FF2B5EF4-FFF2-40B4-BE49-F238E27FC236}">
              <a16:creationId xmlns:a16="http://schemas.microsoft.com/office/drawing/2014/main" id="{B34BEEBA-B9F1-4963-9EB7-23FBD8144ED4}"/>
            </a:ext>
          </a:extLst>
        </xdr:cNvPr>
        <xdr:cNvGrpSpPr/>
      </xdr:nvGrpSpPr>
      <xdr:grpSpPr>
        <a:xfrm>
          <a:off x="7861023" y="142461"/>
          <a:ext cx="5943600" cy="3200400"/>
          <a:chOff x="6784698" y="285336"/>
          <a:chExt cx="6021679" cy="3200400"/>
        </a:xfrm>
      </xdr:grpSpPr>
      <xdr:graphicFrame macro="">
        <xdr:nvGraphicFramePr>
          <xdr:cNvPr id="84" name="Chart 5">
            <a:extLst>
              <a:ext uri="{FF2B5EF4-FFF2-40B4-BE49-F238E27FC236}">
                <a16:creationId xmlns:a16="http://schemas.microsoft.com/office/drawing/2014/main" id="{498EFEAF-08DB-DCA8-A9B2-3442B1CDC7D2}"/>
              </a:ext>
            </a:extLst>
          </xdr:cNvPr>
          <xdr:cNvGraphicFramePr/>
        </xdr:nvGraphicFramePr>
        <xdr:xfrm>
          <a:off x="6784698" y="285336"/>
          <a:ext cx="6021679" cy="3200400"/>
        </xdr:xfrm>
        <a:graphic>
          <a:graphicData uri="http://schemas.openxmlformats.org/drawingml/2006/chart">
            <c:chart xmlns:c="http://schemas.openxmlformats.org/drawingml/2006/chart" xmlns:r="http://schemas.openxmlformats.org/officeDocument/2006/relationships" r:id="rId2"/>
          </a:graphicData>
        </a:graphic>
      </xdr:graphicFrame>
      <xdr:sp macro="" textlink="">
        <xdr:nvSpPr>
          <xdr:cNvPr id="85" name="TextBox 6">
            <a:extLst>
              <a:ext uri="{FF2B5EF4-FFF2-40B4-BE49-F238E27FC236}">
                <a16:creationId xmlns:a16="http://schemas.microsoft.com/office/drawing/2014/main" id="{BCD01F42-DBAE-61A1-CBDA-2BA0DADF46A3}"/>
              </a:ext>
            </a:extLst>
          </xdr:cNvPr>
          <xdr:cNvSpPr txBox="1"/>
        </xdr:nvSpPr>
        <xdr:spPr>
          <a:xfrm>
            <a:off x="6934930" y="757194"/>
            <a:ext cx="1568313" cy="2278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i="1">
                <a:latin typeface="Arial" panose="020B0604020202020204" pitchFamily="34" charset="0"/>
                <a:cs typeface="Arial" panose="020B0604020202020204" pitchFamily="34" charset="0"/>
              </a:rPr>
              <a:t>By</a:t>
            </a:r>
            <a:r>
              <a:rPr lang="en-US" sz="1000" i="1" baseline="0">
                <a:latin typeface="Arial" panose="020B0604020202020204" pitchFamily="34" charset="0"/>
                <a:cs typeface="Arial" panose="020B0604020202020204" pitchFamily="34" charset="0"/>
              </a:rPr>
              <a:t> capacity of requests:</a:t>
            </a:r>
            <a:endParaRPr lang="en-US" sz="1000" i="1">
              <a:latin typeface="Arial" panose="020B0604020202020204" pitchFamily="34" charset="0"/>
              <a:cs typeface="Arial" panose="020B0604020202020204" pitchFamily="34" charset="0"/>
            </a:endParaRPr>
          </a:p>
        </xdr:txBody>
      </xdr:sp>
      <xdr:sp macro="" textlink="">
        <xdr:nvSpPr>
          <xdr:cNvPr id="86" name="TextBox 7">
            <a:extLst>
              <a:ext uri="{FF2B5EF4-FFF2-40B4-BE49-F238E27FC236}">
                <a16:creationId xmlns:a16="http://schemas.microsoft.com/office/drawing/2014/main" id="{E200D239-6BCE-E526-3D82-ED8BFA16FC1D}"/>
              </a:ext>
            </a:extLst>
          </xdr:cNvPr>
          <xdr:cNvSpPr txBox="1"/>
        </xdr:nvSpPr>
        <xdr:spPr>
          <a:xfrm>
            <a:off x="7002481" y="2028352"/>
            <a:ext cx="1568313" cy="2323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i="1">
                <a:latin typeface="Arial" panose="020B0604020202020204" pitchFamily="34" charset="0"/>
                <a:cs typeface="Arial" panose="020B0604020202020204" pitchFamily="34" charset="0"/>
              </a:rPr>
              <a:t>By</a:t>
            </a:r>
            <a:r>
              <a:rPr lang="en-US" sz="1000" i="1" baseline="0">
                <a:latin typeface="Arial" panose="020B0604020202020204" pitchFamily="34" charset="0"/>
                <a:cs typeface="Arial" panose="020B0604020202020204" pitchFamily="34" charset="0"/>
              </a:rPr>
              <a:t> number of requests:</a:t>
            </a:r>
            <a:endParaRPr lang="en-US" sz="1000" i="1">
              <a:latin typeface="Arial" panose="020B0604020202020204" pitchFamily="34" charset="0"/>
              <a:cs typeface="Arial" panose="020B0604020202020204" pitchFamily="34" charset="0"/>
            </a:endParaRPr>
          </a:p>
        </xdr:txBody>
      </xdr:sp>
    </xdr:grpSp>
    <xdr:clientData/>
  </xdr:twoCellAnchor>
</xdr:wsDr>
</file>

<file path=xl/drawings/drawing89.xml><?xml version="1.0" encoding="utf-8"?>
<c:userShapes xmlns:c="http://schemas.openxmlformats.org/drawingml/2006/chart">
  <cdr:relSizeAnchor xmlns:cdr="http://schemas.openxmlformats.org/drawingml/2006/chartDrawing">
    <cdr:from>
      <cdr:x>0.00874</cdr:x>
      <cdr:y>0.00112</cdr:y>
    </cdr:from>
    <cdr:to>
      <cdr:x>0.59016</cdr:x>
      <cdr:y>0.08554</cdr:y>
    </cdr:to>
    <cdr:sp macro="" textlink="">
      <cdr:nvSpPr>
        <cdr:cNvPr id="2" name="TextBox 1">
          <a:extLst xmlns:a="http://schemas.openxmlformats.org/drawingml/2006/main">
            <a:ext uri="{FF2B5EF4-FFF2-40B4-BE49-F238E27FC236}">
              <a16:creationId xmlns:a16="http://schemas.microsoft.com/office/drawing/2014/main" id="{13D803E7-AD9F-7A3B-57D3-BF3778951998}"/>
            </a:ext>
          </a:extLst>
        </cdr:cNvPr>
        <cdr:cNvSpPr txBox="1"/>
      </cdr:nvSpPr>
      <cdr:spPr>
        <a:xfrm xmlns:a="http://schemas.openxmlformats.org/drawingml/2006/main">
          <a:off x="50782" y="3183"/>
          <a:ext cx="3378218" cy="239622"/>
        </a:xfrm>
        <a:prstGeom xmlns:a="http://schemas.openxmlformats.org/drawingml/2006/main" prst="rect">
          <a:avLst/>
        </a:prstGeom>
      </cdr:spPr>
      <cdr:txBody>
        <a:bodyPr xmlns:a="http://schemas.openxmlformats.org/drawingml/2006/main" wrap="square" lIns="18288" tIns="18288" rIns="18288" bIns="18288" rtlCol="0" anchor="t" anchorCtr="1"/>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algn="l"/>
          <a:r>
            <a:rPr lang="en-US" sz="1100" b="1" i="0">
              <a:latin typeface="Arial" panose="020B0604020202020204" pitchFamily="34" charset="0"/>
              <a:cs typeface="Arial" panose="020B0604020202020204" pitchFamily="34" charset="0"/>
            </a:rPr>
            <a:t>Solar Capacity in Queues at 2024 Year-End (GW)</a:t>
          </a:r>
        </a:p>
      </cdr:txBody>
    </cdr:sp>
  </cdr:relSizeAnchor>
</c:userShapes>
</file>

<file path=xl/drawings/drawing90.xml><?xml version="1.0" encoding="utf-8"?>
<xdr:wsDr xmlns:xdr="http://schemas.openxmlformats.org/drawingml/2006/spreadsheetDrawing" xmlns:a="http://schemas.openxmlformats.org/drawingml/2006/main">
  <xdr:twoCellAnchor>
    <xdr:from>
      <xdr:col>0</xdr:col>
      <xdr:colOff>0</xdr:colOff>
      <xdr:row>1</xdr:row>
      <xdr:rowOff>112713</xdr:rowOff>
    </xdr:from>
    <xdr:to>
      <xdr:col>5</xdr:col>
      <xdr:colOff>516774</xdr:colOff>
      <xdr:row>20</xdr:row>
      <xdr:rowOff>152958</xdr:rowOff>
    </xdr:to>
    <xdr:graphicFrame macro="">
      <xdr:nvGraphicFramePr>
        <xdr:cNvPr id="9" name="Chart 1">
          <a:extLst>
            <a:ext uri="{FF2B5EF4-FFF2-40B4-BE49-F238E27FC236}">
              <a16:creationId xmlns:a16="http://schemas.microsoft.com/office/drawing/2014/main" id="{FA182672-700A-4252-956C-C0214BE87DD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7</xdr:col>
      <xdr:colOff>695325</xdr:colOff>
      <xdr:row>0</xdr:row>
      <xdr:rowOff>188119</xdr:rowOff>
    </xdr:from>
    <xdr:to>
      <xdr:col>11</xdr:col>
      <xdr:colOff>376237</xdr:colOff>
      <xdr:row>23</xdr:row>
      <xdr:rowOff>52388</xdr:rowOff>
    </xdr:to>
    <xdr:pic>
      <xdr:nvPicPr>
        <xdr:cNvPr id="10" name="Picture 2">
          <a:extLst>
            <a:ext uri="{FF2B5EF4-FFF2-40B4-BE49-F238E27FC236}">
              <a16:creationId xmlns:a16="http://schemas.microsoft.com/office/drawing/2014/main" id="{EE5F3B22-4E32-4009-AC1E-C69BA2D3BC6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065044" y="188119"/>
          <a:ext cx="3186112" cy="3645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1.xml><?xml version="1.0" encoding="utf-8"?>
<c:userShapes xmlns:c="http://schemas.openxmlformats.org/drawingml/2006/chart">
  <cdr:relSizeAnchor xmlns:cdr="http://schemas.openxmlformats.org/drawingml/2006/chartDrawing">
    <cdr:from>
      <cdr:x>0</cdr:x>
      <cdr:y>0</cdr:y>
    </cdr:from>
    <cdr:to>
      <cdr:x>0.67284</cdr:x>
      <cdr:y>0.07714</cdr:y>
    </cdr:to>
    <cdr:sp macro="" textlink="">
      <cdr:nvSpPr>
        <cdr:cNvPr id="2" name="TextBox 1"/>
        <cdr:cNvSpPr txBox="1"/>
      </cdr:nvSpPr>
      <cdr:spPr>
        <a:xfrm xmlns:a="http://schemas.openxmlformats.org/drawingml/2006/main">
          <a:off x="0" y="0"/>
          <a:ext cx="2590800" cy="239712"/>
        </a:xfrm>
        <a:prstGeom xmlns:a="http://schemas.openxmlformats.org/drawingml/2006/main" prst="rect">
          <a:avLst/>
        </a:prstGeom>
      </cdr:spPr>
      <cdr:txBody>
        <a:bodyPr xmlns:a="http://schemas.openxmlformats.org/drawingml/2006/main" vertOverflow="clip" wrap="square" lIns="45720" rIns="45720" rtlCol="0" anchor="t" anchorCtr="0"/>
        <a:lstStyle xmlns:a="http://schemas.openxmlformats.org/drawingml/2006/main"/>
        <a:p xmlns:a="http://schemas.openxmlformats.org/drawingml/2006/main">
          <a:pPr algn="l"/>
          <a:r>
            <a:rPr lang="en-US" sz="1000" b="1">
              <a:solidFill>
                <a:sysClr val="windowText" lastClr="000000"/>
              </a:solidFill>
              <a:latin typeface="Arial" panose="020B0604020202020204" pitchFamily="34" charset="0"/>
              <a:cs typeface="Arial" panose="020B0604020202020204" pitchFamily="34" charset="0"/>
            </a:rPr>
            <a:t>Capacity in Queues at end</a:t>
          </a:r>
          <a:r>
            <a:rPr lang="en-US" sz="1000" b="1" baseline="0">
              <a:solidFill>
                <a:sysClr val="windowText" lastClr="000000"/>
              </a:solidFill>
              <a:latin typeface="Arial" panose="020B0604020202020204" pitchFamily="34" charset="0"/>
              <a:cs typeface="Arial" panose="020B0604020202020204" pitchFamily="34" charset="0"/>
            </a:rPr>
            <a:t> of 2024</a:t>
          </a:r>
          <a:r>
            <a:rPr lang="en-US" sz="1000" b="1">
              <a:solidFill>
                <a:sysClr val="windowText" lastClr="000000"/>
              </a:solidFill>
              <a:latin typeface="Arial" panose="020B0604020202020204" pitchFamily="34" charset="0"/>
              <a:cs typeface="Arial" panose="020B0604020202020204" pitchFamily="34" charset="0"/>
            </a:rPr>
            <a:t> (GW)</a:t>
          </a:r>
        </a:p>
      </cdr:txBody>
    </cdr:sp>
  </cdr:relSizeAnchor>
</c:userShapes>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eme/themeOverride1.xml><?xml version="1.0" encoding="utf-8"?>
<a:themeOverride xmlns:a="http://schemas.openxmlformats.org/drawingml/2006/main">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8.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9.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10.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11.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12.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13.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14.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15.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16.bin"/></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17.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18.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0.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4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5.xml"/><Relationship Id="rId1" Type="http://schemas.openxmlformats.org/officeDocument/2006/relationships/printerSettings" Target="../printerSettings/printerSettings19.bin"/><Relationship Id="rId4" Type="http://schemas.openxmlformats.org/officeDocument/2006/relationships/comments" Target="../comments2.x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20.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21.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22.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77.xml"/><Relationship Id="rId1" Type="http://schemas.openxmlformats.org/officeDocument/2006/relationships/printerSettings" Target="../printerSettings/printerSettings23.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24.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25.bin"/></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88.xml"/><Relationship Id="rId1" Type="http://schemas.openxmlformats.org/officeDocument/2006/relationships/printerSettings" Target="../printerSettings/printerSettings26.bin"/></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59.xml.rels><?xml version="1.0" encoding="UTF-8" standalone="yes"?>
<Relationships xmlns="http://schemas.openxmlformats.org/package/2006/relationships"><Relationship Id="rId2" Type="http://schemas.openxmlformats.org/officeDocument/2006/relationships/comments" Target="../comments3.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S53"/>
  <sheetViews>
    <sheetView showGridLines="0" tabSelected="1" zoomScale="80" zoomScaleNormal="80" workbookViewId="0">
      <selection activeCell="F13" sqref="F13"/>
    </sheetView>
  </sheetViews>
  <sheetFormatPr defaultColWidth="8.7109375" defaultRowHeight="12.75" x14ac:dyDescent="0.2"/>
  <cols>
    <col min="1" max="5" width="8.7109375" style="70"/>
    <col min="6" max="18" width="9.140625" style="70" customWidth="1"/>
    <col min="19" max="19" width="57.42578125" style="70" customWidth="1"/>
    <col min="20" max="16384" width="8.7109375" style="70"/>
  </cols>
  <sheetData>
    <row r="1" spans="1:19" x14ac:dyDescent="0.2">
      <c r="A1" s="82"/>
      <c r="B1" s="83"/>
      <c r="C1" s="83"/>
      <c r="D1" s="83"/>
      <c r="E1" s="83"/>
      <c r="F1" s="83"/>
      <c r="G1" s="83"/>
      <c r="H1" s="83"/>
      <c r="I1" s="83"/>
      <c r="J1" s="83"/>
      <c r="K1" s="83"/>
      <c r="L1" s="83"/>
      <c r="M1" s="83"/>
      <c r="N1" s="83"/>
      <c r="O1" s="83"/>
      <c r="P1" s="83"/>
      <c r="Q1" s="83"/>
      <c r="R1" s="83"/>
      <c r="S1" s="84"/>
    </row>
    <row r="2" spans="1:19" x14ac:dyDescent="0.2">
      <c r="A2" s="85"/>
      <c r="B2" s="78"/>
      <c r="C2" s="78"/>
      <c r="D2" s="78"/>
      <c r="E2" s="78"/>
      <c r="F2" s="78"/>
      <c r="G2" s="78"/>
      <c r="H2" s="78"/>
      <c r="I2" s="78"/>
      <c r="J2" s="78"/>
      <c r="K2" s="78"/>
      <c r="L2" s="78"/>
      <c r="M2" s="78"/>
      <c r="N2" s="78"/>
      <c r="O2" s="78"/>
      <c r="P2" s="78"/>
      <c r="Q2" s="78"/>
      <c r="R2" s="78"/>
      <c r="S2" s="86"/>
    </row>
    <row r="3" spans="1:19" x14ac:dyDescent="0.2">
      <c r="A3" s="85"/>
      <c r="B3" s="78"/>
      <c r="C3" s="78"/>
      <c r="D3" s="78"/>
      <c r="E3" s="78"/>
      <c r="F3" s="78"/>
      <c r="G3" s="78"/>
      <c r="H3" s="78"/>
      <c r="I3" s="78"/>
      <c r="J3" s="78"/>
      <c r="K3" s="78"/>
      <c r="L3" s="78"/>
      <c r="M3" s="78"/>
      <c r="N3" s="78"/>
      <c r="O3" s="78"/>
      <c r="P3" s="78"/>
      <c r="Q3" s="78"/>
      <c r="R3" s="78"/>
      <c r="S3" s="86"/>
    </row>
    <row r="4" spans="1:19" x14ac:dyDescent="0.2">
      <c r="A4" s="85"/>
      <c r="B4" s="78"/>
      <c r="C4" s="78"/>
      <c r="D4" s="78"/>
      <c r="E4" s="78"/>
      <c r="F4" s="78"/>
      <c r="G4" s="78"/>
      <c r="H4" s="78"/>
      <c r="I4" s="78"/>
      <c r="J4" s="78"/>
      <c r="K4" s="78"/>
      <c r="L4" s="78"/>
      <c r="M4" s="78"/>
      <c r="N4" s="78"/>
      <c r="O4" s="78"/>
      <c r="P4" s="78"/>
      <c r="Q4" s="78"/>
      <c r="R4" s="78"/>
      <c r="S4" s="86"/>
    </row>
    <row r="5" spans="1:19" x14ac:dyDescent="0.2">
      <c r="A5" s="85"/>
      <c r="B5" s="78"/>
      <c r="C5" s="78"/>
      <c r="D5" s="78"/>
      <c r="E5" s="78"/>
      <c r="F5" s="78"/>
      <c r="G5" s="78"/>
      <c r="H5" s="78"/>
      <c r="I5" s="78"/>
      <c r="J5" s="78"/>
      <c r="K5" s="78"/>
      <c r="L5" s="78"/>
      <c r="M5" s="78"/>
      <c r="N5" s="78"/>
      <c r="O5" s="78"/>
      <c r="P5" s="78"/>
      <c r="Q5" s="78"/>
      <c r="R5" s="78"/>
      <c r="S5" s="86"/>
    </row>
    <row r="6" spans="1:19" x14ac:dyDescent="0.2">
      <c r="A6" s="85"/>
      <c r="B6" s="78"/>
      <c r="C6" s="78"/>
      <c r="D6" s="78"/>
      <c r="E6" s="78"/>
      <c r="F6" s="78"/>
      <c r="G6" s="78"/>
      <c r="H6" s="78"/>
      <c r="I6" s="78"/>
      <c r="J6" s="78"/>
      <c r="K6" s="78"/>
      <c r="L6" s="78"/>
      <c r="M6" s="78"/>
      <c r="N6" s="78"/>
      <c r="O6" s="78"/>
      <c r="P6" s="78"/>
      <c r="Q6" s="78"/>
      <c r="R6" s="78"/>
      <c r="S6" s="86"/>
    </row>
    <row r="7" spans="1:19" x14ac:dyDescent="0.2">
      <c r="A7" s="85"/>
      <c r="B7" s="78"/>
      <c r="C7" s="78"/>
      <c r="D7" s="78"/>
      <c r="E7" s="78"/>
      <c r="F7" s="78"/>
      <c r="G7" s="78"/>
      <c r="H7" s="78"/>
      <c r="I7" s="78"/>
      <c r="J7" s="78"/>
      <c r="K7" s="78"/>
      <c r="L7" s="78"/>
      <c r="M7" s="78"/>
      <c r="N7" s="78"/>
      <c r="O7" s="78"/>
      <c r="P7" s="78"/>
      <c r="Q7" s="78"/>
      <c r="R7" s="78"/>
      <c r="S7" s="86"/>
    </row>
    <row r="8" spans="1:19" x14ac:dyDescent="0.2">
      <c r="A8" s="85"/>
      <c r="B8" s="78"/>
      <c r="C8" s="78"/>
      <c r="D8" s="78"/>
      <c r="E8" s="78"/>
      <c r="F8" s="78"/>
      <c r="G8" s="78"/>
      <c r="H8" s="78"/>
      <c r="I8" s="78"/>
      <c r="J8" s="78"/>
      <c r="K8" s="78"/>
      <c r="L8" s="78"/>
      <c r="M8" s="78"/>
      <c r="N8" s="78"/>
      <c r="O8" s="78"/>
      <c r="P8" s="78"/>
      <c r="Q8" s="78"/>
      <c r="R8" s="78"/>
      <c r="S8" s="86"/>
    </row>
    <row r="9" spans="1:19" x14ac:dyDescent="0.2">
      <c r="A9" s="85"/>
      <c r="B9" s="78"/>
      <c r="C9" s="78"/>
      <c r="D9" s="78"/>
      <c r="E9" s="78"/>
      <c r="F9" s="78"/>
      <c r="G9" s="78"/>
      <c r="H9" s="78"/>
      <c r="I9" s="78"/>
      <c r="J9" s="78"/>
      <c r="K9" s="78"/>
      <c r="L9" s="78"/>
      <c r="M9" s="78"/>
      <c r="N9" s="78"/>
      <c r="O9" s="78"/>
      <c r="P9" s="78"/>
      <c r="Q9" s="78"/>
      <c r="R9" s="78"/>
      <c r="S9" s="86"/>
    </row>
    <row r="10" spans="1:19" x14ac:dyDescent="0.2">
      <c r="A10" s="85"/>
      <c r="B10" s="78"/>
      <c r="C10" s="78"/>
      <c r="D10" s="78"/>
      <c r="E10" s="78"/>
      <c r="F10" s="78"/>
      <c r="G10" s="78"/>
      <c r="H10" s="78"/>
      <c r="I10" s="78"/>
      <c r="J10" s="78"/>
      <c r="K10" s="78"/>
      <c r="L10" s="78"/>
      <c r="M10" s="78"/>
      <c r="N10" s="78"/>
      <c r="O10" s="78"/>
      <c r="P10" s="78"/>
      <c r="Q10" s="78"/>
      <c r="R10" s="78"/>
      <c r="S10" s="86"/>
    </row>
    <row r="11" spans="1:19" x14ac:dyDescent="0.2">
      <c r="A11" s="87"/>
      <c r="S11" s="88"/>
    </row>
    <row r="12" spans="1:19" ht="48" x14ac:dyDescent="0.65">
      <c r="A12" s="87"/>
      <c r="F12" s="79" t="s">
        <v>3159</v>
      </c>
      <c r="S12" s="88"/>
    </row>
    <row r="13" spans="1:19" ht="48" x14ac:dyDescent="0.65">
      <c r="A13" s="87"/>
      <c r="F13" s="79"/>
      <c r="S13" s="88"/>
    </row>
    <row r="14" spans="1:19" ht="27.75" x14ac:dyDescent="0.2">
      <c r="A14" s="87"/>
      <c r="F14" s="164" t="s">
        <v>0</v>
      </c>
      <c r="S14" s="88"/>
    </row>
    <row r="15" spans="1:19" ht="23.25" x14ac:dyDescent="0.2">
      <c r="A15" s="87"/>
      <c r="F15" s="91" t="s">
        <v>3154</v>
      </c>
      <c r="S15" s="88"/>
    </row>
    <row r="16" spans="1:19" ht="23.25" x14ac:dyDescent="0.2">
      <c r="A16" s="87"/>
      <c r="F16" s="164"/>
      <c r="S16" s="88"/>
    </row>
    <row r="17" spans="1:19" ht="23.25" x14ac:dyDescent="0.2">
      <c r="A17" s="87"/>
      <c r="F17" s="80" t="s">
        <v>1</v>
      </c>
      <c r="O17"/>
      <c r="S17" s="88"/>
    </row>
    <row r="18" spans="1:19" ht="18" x14ac:dyDescent="0.2">
      <c r="A18" s="87"/>
      <c r="F18" s="81" t="s">
        <v>2</v>
      </c>
      <c r="S18" s="88"/>
    </row>
    <row r="19" spans="1:19" ht="17.45" customHeight="1" x14ac:dyDescent="0.2">
      <c r="A19" s="87"/>
      <c r="S19" s="88"/>
    </row>
    <row r="20" spans="1:19" ht="23.25" x14ac:dyDescent="0.2">
      <c r="A20" s="87"/>
      <c r="F20" s="118" t="s">
        <v>3155</v>
      </c>
      <c r="S20" s="88"/>
    </row>
    <row r="21" spans="1:19" x14ac:dyDescent="0.2">
      <c r="A21" s="87"/>
      <c r="S21" s="88"/>
    </row>
    <row r="22" spans="1:19" x14ac:dyDescent="0.2">
      <c r="A22" s="87"/>
      <c r="S22" s="88"/>
    </row>
    <row r="23" spans="1:19" ht="24" customHeight="1" x14ac:dyDescent="0.2">
      <c r="A23" s="87"/>
      <c r="S23" s="88"/>
    </row>
    <row r="24" spans="1:19" ht="18" customHeight="1" x14ac:dyDescent="0.3">
      <c r="A24" s="87"/>
      <c r="F24" s="272" t="s">
        <v>3</v>
      </c>
      <c r="S24" s="88"/>
    </row>
    <row r="25" spans="1:19" ht="15.6" customHeight="1" x14ac:dyDescent="0.2">
      <c r="A25" s="87"/>
      <c r="S25" s="88"/>
    </row>
    <row r="26" spans="1:19" ht="18" x14ac:dyDescent="0.25">
      <c r="A26" s="87"/>
      <c r="F26" s="89" t="s">
        <v>4</v>
      </c>
      <c r="G26" s="89"/>
      <c r="H26" s="89"/>
      <c r="I26" s="89"/>
      <c r="J26" s="89"/>
      <c r="K26" s="89"/>
      <c r="L26" s="89"/>
      <c r="M26" s="89"/>
      <c r="N26" s="89"/>
      <c r="O26" s="89"/>
      <c r="P26" s="90"/>
      <c r="Q26" s="90"/>
      <c r="S26" s="88"/>
    </row>
    <row r="27" spans="1:19" ht="15.6" customHeight="1" x14ac:dyDescent="0.25">
      <c r="A27" s="1121" t="s">
        <v>3158</v>
      </c>
      <c r="G27" s="89"/>
      <c r="H27" s="89"/>
      <c r="I27" s="89"/>
      <c r="J27" s="89"/>
      <c r="K27" s="89"/>
      <c r="L27" s="89"/>
      <c r="M27" s="89"/>
      <c r="N27" s="89"/>
      <c r="O27" s="89"/>
      <c r="P27" s="90"/>
      <c r="Q27" s="90"/>
      <c r="S27" s="88"/>
    </row>
    <row r="28" spans="1:19" x14ac:dyDescent="0.2">
      <c r="S28" s="88"/>
    </row>
    <row r="29" spans="1:19" x14ac:dyDescent="0.2">
      <c r="A29" s="87"/>
      <c r="S29" s="88"/>
    </row>
    <row r="30" spans="1:19" s="90" customFormat="1" ht="17.100000000000001" customHeight="1" x14ac:dyDescent="0.2">
      <c r="A30" s="1216" t="s">
        <v>5</v>
      </c>
      <c r="B30" s="1217"/>
      <c r="C30" s="1217"/>
      <c r="D30" s="1217"/>
      <c r="E30" s="1217"/>
      <c r="F30" s="1217"/>
      <c r="G30" s="1217"/>
      <c r="H30" s="1217"/>
      <c r="I30" s="1217"/>
      <c r="J30" s="1217"/>
      <c r="K30" s="1217"/>
      <c r="L30" s="1217"/>
      <c r="M30" s="1217"/>
      <c r="N30" s="1217"/>
      <c r="O30" s="1217"/>
      <c r="P30" s="1217"/>
      <c r="Q30" s="1217"/>
      <c r="R30" s="1217"/>
      <c r="S30" s="1218"/>
    </row>
    <row r="31" spans="1:19" s="90" customFormat="1" ht="36.75" customHeight="1" x14ac:dyDescent="0.2">
      <c r="A31" s="1219" t="s">
        <v>6</v>
      </c>
      <c r="B31" s="1220"/>
      <c r="C31" s="1220"/>
      <c r="D31" s="1220"/>
      <c r="E31" s="1220"/>
      <c r="F31" s="1220"/>
      <c r="G31" s="1220"/>
      <c r="H31" s="1220"/>
      <c r="I31" s="1220"/>
      <c r="J31" s="1220"/>
      <c r="K31" s="1220"/>
      <c r="L31" s="1220"/>
      <c r="M31" s="1220"/>
      <c r="N31" s="1220"/>
      <c r="O31" s="1220"/>
      <c r="P31" s="1220"/>
      <c r="Q31" s="1220"/>
      <c r="R31" s="1220"/>
      <c r="S31" s="1221"/>
    </row>
    <row r="32" spans="1:19" x14ac:dyDescent="0.2">
      <c r="A32" s="119"/>
      <c r="B32"/>
      <c r="C32"/>
      <c r="D32"/>
      <c r="E32"/>
      <c r="F32"/>
      <c r="G32"/>
      <c r="H32"/>
      <c r="I32"/>
      <c r="J32"/>
      <c r="K32"/>
      <c r="L32"/>
      <c r="M32"/>
      <c r="N32"/>
      <c r="O32"/>
      <c r="P32"/>
      <c r="Q32"/>
      <c r="R32"/>
      <c r="S32" s="168"/>
    </row>
    <row r="33" spans="1:19" ht="15.75" x14ac:dyDescent="0.2">
      <c r="A33" s="169" t="s">
        <v>7</v>
      </c>
      <c r="B33"/>
      <c r="C33"/>
      <c r="D33"/>
      <c r="E33"/>
      <c r="F33"/>
      <c r="G33"/>
      <c r="H33"/>
      <c r="I33"/>
      <c r="J33"/>
      <c r="K33"/>
      <c r="L33"/>
      <c r="M33"/>
      <c r="N33"/>
      <c r="O33"/>
      <c r="P33"/>
      <c r="Q33"/>
      <c r="R33"/>
      <c r="S33" s="168"/>
    </row>
    <row r="34" spans="1:19" ht="14.25" x14ac:dyDescent="0.2">
      <c r="A34" s="170" t="s">
        <v>8</v>
      </c>
      <c r="B34"/>
      <c r="C34"/>
      <c r="D34"/>
      <c r="E34"/>
      <c r="F34"/>
      <c r="G34"/>
      <c r="H34"/>
      <c r="I34"/>
      <c r="J34"/>
      <c r="K34"/>
      <c r="L34"/>
      <c r="M34"/>
      <c r="N34"/>
      <c r="O34"/>
      <c r="P34"/>
      <c r="Q34"/>
      <c r="R34"/>
      <c r="S34" s="168"/>
    </row>
    <row r="35" spans="1:19" ht="14.25" x14ac:dyDescent="0.2">
      <c r="A35" s="171" t="s">
        <v>9</v>
      </c>
      <c r="B35"/>
      <c r="C35"/>
      <c r="D35"/>
      <c r="E35"/>
      <c r="F35"/>
      <c r="G35"/>
      <c r="H35"/>
      <c r="I35"/>
      <c r="J35"/>
      <c r="K35"/>
      <c r="L35"/>
      <c r="M35"/>
      <c r="N35"/>
      <c r="O35"/>
      <c r="P35"/>
      <c r="Q35"/>
      <c r="R35"/>
      <c r="S35" s="168"/>
    </row>
    <row r="36" spans="1:19" ht="14.25" x14ac:dyDescent="0.2">
      <c r="A36" s="171" t="s">
        <v>10</v>
      </c>
      <c r="B36"/>
      <c r="C36"/>
      <c r="D36"/>
      <c r="E36"/>
      <c r="F36"/>
      <c r="G36"/>
      <c r="H36"/>
      <c r="I36"/>
      <c r="J36"/>
      <c r="K36"/>
      <c r="L36"/>
      <c r="M36"/>
      <c r="N36"/>
      <c r="O36"/>
      <c r="P36"/>
      <c r="Q36"/>
      <c r="R36"/>
      <c r="S36" s="168"/>
    </row>
    <row r="37" spans="1:19" ht="14.25" x14ac:dyDescent="0.2">
      <c r="A37" s="171" t="s">
        <v>11</v>
      </c>
      <c r="B37"/>
      <c r="C37"/>
      <c r="D37"/>
      <c r="E37"/>
      <c r="F37"/>
      <c r="G37"/>
      <c r="H37"/>
      <c r="I37"/>
      <c r="J37"/>
      <c r="K37"/>
      <c r="L37"/>
      <c r="M37"/>
      <c r="N37"/>
      <c r="O37"/>
      <c r="P37"/>
      <c r="Q37"/>
      <c r="R37"/>
      <c r="S37" s="168"/>
    </row>
    <row r="38" spans="1:19" ht="14.25" x14ac:dyDescent="0.2">
      <c r="A38" s="171" t="s">
        <v>12</v>
      </c>
      <c r="B38"/>
      <c r="C38"/>
      <c r="D38"/>
      <c r="E38"/>
      <c r="F38"/>
      <c r="G38"/>
      <c r="H38"/>
      <c r="I38"/>
      <c r="J38"/>
      <c r="K38"/>
      <c r="L38"/>
      <c r="M38"/>
      <c r="N38"/>
      <c r="O38"/>
      <c r="P38"/>
      <c r="Q38"/>
      <c r="R38"/>
      <c r="S38" s="168"/>
    </row>
    <row r="39" spans="1:19" ht="14.25" x14ac:dyDescent="0.2">
      <c r="A39" s="171" t="s">
        <v>13</v>
      </c>
      <c r="B39"/>
      <c r="C39"/>
      <c r="D39"/>
      <c r="E39"/>
      <c r="F39"/>
      <c r="G39"/>
      <c r="H39"/>
      <c r="I39"/>
      <c r="J39"/>
      <c r="K39"/>
      <c r="L39"/>
      <c r="M39"/>
      <c r="N39"/>
      <c r="O39"/>
      <c r="P39"/>
      <c r="Q39"/>
      <c r="R39"/>
      <c r="S39" s="168"/>
    </row>
    <row r="40" spans="1:19" ht="14.25" x14ac:dyDescent="0.2">
      <c r="A40" s="171" t="s">
        <v>14</v>
      </c>
      <c r="B40"/>
      <c r="C40"/>
      <c r="D40"/>
      <c r="E40"/>
      <c r="F40"/>
      <c r="G40"/>
      <c r="H40"/>
      <c r="I40"/>
      <c r="J40"/>
      <c r="K40"/>
      <c r="L40"/>
      <c r="M40"/>
      <c r="N40"/>
      <c r="O40"/>
      <c r="P40"/>
      <c r="Q40"/>
      <c r="R40"/>
      <c r="S40" s="168"/>
    </row>
    <row r="41" spans="1:19" ht="14.25" x14ac:dyDescent="0.2">
      <c r="A41" s="171" t="s">
        <v>15</v>
      </c>
      <c r="B41"/>
      <c r="C41"/>
      <c r="D41"/>
      <c r="E41"/>
      <c r="F41"/>
      <c r="G41"/>
      <c r="H41"/>
      <c r="I41"/>
      <c r="J41"/>
      <c r="K41"/>
      <c r="L41"/>
      <c r="M41"/>
      <c r="N41"/>
      <c r="O41"/>
      <c r="P41"/>
      <c r="Q41"/>
      <c r="R41"/>
      <c r="S41" s="168"/>
    </row>
    <row r="42" spans="1:19" ht="14.25" x14ac:dyDescent="0.2">
      <c r="A42" s="170"/>
      <c r="B42"/>
      <c r="C42"/>
      <c r="D42"/>
      <c r="E42"/>
      <c r="F42"/>
      <c r="G42"/>
      <c r="H42"/>
      <c r="I42"/>
      <c r="J42"/>
      <c r="K42"/>
      <c r="L42"/>
      <c r="M42"/>
      <c r="N42"/>
      <c r="O42"/>
      <c r="P42"/>
      <c r="Q42"/>
      <c r="R42"/>
      <c r="S42" s="168"/>
    </row>
    <row r="43" spans="1:19" ht="15.75" x14ac:dyDescent="0.25">
      <c r="A43" s="172" t="s">
        <v>16</v>
      </c>
      <c r="B43"/>
      <c r="C43"/>
      <c r="D43"/>
      <c r="E43"/>
      <c r="F43"/>
      <c r="G43"/>
      <c r="H43"/>
      <c r="I43"/>
      <c r="J43"/>
      <c r="K43"/>
      <c r="L43"/>
      <c r="M43"/>
      <c r="N43"/>
      <c r="O43"/>
      <c r="P43"/>
      <c r="Q43"/>
      <c r="R43"/>
      <c r="S43" s="168"/>
    </row>
    <row r="44" spans="1:19" ht="36" customHeight="1" x14ac:dyDescent="0.2">
      <c r="A44" s="1213" t="s">
        <v>3156</v>
      </c>
      <c r="B44" s="1214"/>
      <c r="C44" s="1214"/>
      <c r="D44" s="1214"/>
      <c r="E44" s="1214"/>
      <c r="F44" s="1214"/>
      <c r="G44" s="1214"/>
      <c r="H44" s="1214"/>
      <c r="I44" s="1214"/>
      <c r="J44" s="1214"/>
      <c r="K44" s="1214"/>
      <c r="L44" s="1214"/>
      <c r="M44" s="1214"/>
      <c r="N44" s="1214"/>
      <c r="O44" s="1214"/>
      <c r="P44" s="1214"/>
      <c r="Q44" s="1214"/>
      <c r="R44" s="1214"/>
      <c r="S44" s="1215"/>
    </row>
    <row r="45" spans="1:19" x14ac:dyDescent="0.2">
      <c r="A45" s="173"/>
      <c r="B45"/>
      <c r="C45"/>
      <c r="D45"/>
      <c r="E45"/>
      <c r="F45"/>
      <c r="G45"/>
      <c r="H45"/>
      <c r="I45"/>
      <c r="J45"/>
      <c r="K45"/>
      <c r="L45"/>
      <c r="M45"/>
      <c r="N45"/>
      <c r="O45"/>
      <c r="P45"/>
      <c r="Q45"/>
      <c r="R45"/>
      <c r="S45" s="168"/>
    </row>
    <row r="46" spans="1:19" ht="15.75" x14ac:dyDescent="0.25">
      <c r="A46" s="172" t="s">
        <v>17</v>
      </c>
      <c r="B46"/>
      <c r="C46"/>
      <c r="D46"/>
      <c r="E46"/>
      <c r="F46"/>
      <c r="G46"/>
      <c r="H46"/>
      <c r="I46"/>
      <c r="J46"/>
      <c r="K46"/>
      <c r="L46"/>
      <c r="M46"/>
      <c r="N46"/>
      <c r="O46"/>
      <c r="P46"/>
      <c r="Q46"/>
      <c r="R46"/>
      <c r="S46" s="168"/>
    </row>
    <row r="47" spans="1:19" ht="72" customHeight="1" x14ac:dyDescent="0.2">
      <c r="A47" s="1210" t="s">
        <v>18</v>
      </c>
      <c r="B47" s="1211"/>
      <c r="C47" s="1211"/>
      <c r="D47" s="1211"/>
      <c r="E47" s="1211"/>
      <c r="F47" s="1211"/>
      <c r="G47" s="1211"/>
      <c r="H47" s="1211"/>
      <c r="I47" s="1211"/>
      <c r="J47" s="1211"/>
      <c r="K47" s="1211"/>
      <c r="L47" s="1211"/>
      <c r="M47" s="1211"/>
      <c r="N47" s="1211"/>
      <c r="O47" s="1211"/>
      <c r="P47" s="1211"/>
      <c r="Q47" s="1211"/>
      <c r="R47" s="1211"/>
      <c r="S47" s="1212"/>
    </row>
    <row r="48" spans="1:19" x14ac:dyDescent="0.2">
      <c r="A48" s="173"/>
      <c r="B48"/>
      <c r="C48"/>
      <c r="D48"/>
      <c r="E48"/>
      <c r="F48"/>
      <c r="G48"/>
      <c r="H48"/>
      <c r="I48"/>
      <c r="J48"/>
      <c r="K48"/>
      <c r="L48"/>
      <c r="M48"/>
      <c r="N48"/>
      <c r="O48"/>
      <c r="P48"/>
      <c r="Q48"/>
      <c r="R48"/>
      <c r="S48" s="168"/>
    </row>
    <row r="49" spans="1:19" ht="14.25" x14ac:dyDescent="0.2">
      <c r="A49" s="171" t="s">
        <v>19</v>
      </c>
      <c r="B49"/>
      <c r="C49"/>
      <c r="D49"/>
      <c r="E49"/>
      <c r="F49"/>
      <c r="G49"/>
      <c r="H49"/>
      <c r="I49"/>
      <c r="J49"/>
      <c r="K49"/>
      <c r="L49"/>
      <c r="M49"/>
      <c r="N49"/>
      <c r="O49"/>
      <c r="P49"/>
      <c r="Q49"/>
      <c r="R49"/>
      <c r="S49" s="168"/>
    </row>
    <row r="50" spans="1:19" x14ac:dyDescent="0.2">
      <c r="A50" s="173"/>
      <c r="B50"/>
      <c r="C50"/>
      <c r="D50"/>
      <c r="E50"/>
      <c r="F50"/>
      <c r="G50"/>
      <c r="H50"/>
      <c r="I50"/>
      <c r="J50"/>
      <c r="K50"/>
      <c r="L50"/>
      <c r="M50"/>
      <c r="N50"/>
      <c r="O50"/>
      <c r="P50"/>
      <c r="Q50"/>
      <c r="R50"/>
      <c r="S50" s="168"/>
    </row>
    <row r="51" spans="1:19" ht="15.75" x14ac:dyDescent="0.25">
      <c r="A51" s="172" t="s">
        <v>20</v>
      </c>
      <c r="B51"/>
      <c r="C51"/>
      <c r="D51"/>
      <c r="E51"/>
      <c r="F51"/>
      <c r="G51"/>
      <c r="H51"/>
      <c r="I51"/>
      <c r="J51"/>
      <c r="K51"/>
      <c r="L51"/>
      <c r="M51"/>
      <c r="N51"/>
      <c r="O51"/>
      <c r="P51"/>
      <c r="Q51"/>
      <c r="R51"/>
      <c r="S51" s="168"/>
    </row>
    <row r="52" spans="1:19" ht="32.25" customHeight="1" x14ac:dyDescent="0.2">
      <c r="A52" s="1210" t="s">
        <v>3157</v>
      </c>
      <c r="B52" s="1211"/>
      <c r="C52" s="1211"/>
      <c r="D52" s="1211"/>
      <c r="E52" s="1211"/>
      <c r="F52" s="1211"/>
      <c r="G52" s="1211"/>
      <c r="H52" s="1211"/>
      <c r="I52" s="1211"/>
      <c r="J52" s="1211"/>
      <c r="K52" s="1211"/>
      <c r="L52" s="1211"/>
      <c r="M52" s="1211"/>
      <c r="N52" s="1211"/>
      <c r="O52" s="1211"/>
      <c r="P52" s="1211"/>
      <c r="Q52" s="1211"/>
      <c r="R52" s="1211"/>
      <c r="S52" s="1212"/>
    </row>
    <row r="53" spans="1:19" ht="13.5" thickBot="1" x14ac:dyDescent="0.25">
      <c r="A53" s="174"/>
      <c r="B53" s="175"/>
      <c r="C53" s="175"/>
      <c r="D53" s="175"/>
      <c r="E53" s="175"/>
      <c r="F53" s="175"/>
      <c r="G53" s="175"/>
      <c r="H53" s="175"/>
      <c r="I53" s="175"/>
      <c r="J53" s="175"/>
      <c r="K53" s="175"/>
      <c r="L53" s="175"/>
      <c r="M53" s="175"/>
      <c r="N53" s="175"/>
      <c r="O53" s="175"/>
      <c r="P53" s="175"/>
      <c r="Q53" s="175"/>
      <c r="R53" s="175"/>
      <c r="S53" s="176"/>
    </row>
  </sheetData>
  <mergeCells count="5">
    <mergeCell ref="A47:S47"/>
    <mergeCell ref="A52:S52"/>
    <mergeCell ref="A44:S44"/>
    <mergeCell ref="A30:S30"/>
    <mergeCell ref="A31:S31"/>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tTOC"/>
  <dimension ref="B2:C62"/>
  <sheetViews>
    <sheetView showGridLines="0" topLeftCell="A7" zoomScale="110" zoomScaleNormal="110" workbookViewId="0">
      <selection activeCell="D42" sqref="D42"/>
    </sheetView>
  </sheetViews>
  <sheetFormatPr defaultColWidth="8.85546875" defaultRowHeight="12.75" x14ac:dyDescent="0.2"/>
  <cols>
    <col min="1" max="1" width="4.140625" customWidth="1"/>
    <col min="2" max="2" width="4.85546875" bestFit="1" customWidth="1"/>
    <col min="3" max="3" width="31.140625" bestFit="1" customWidth="1"/>
    <col min="4" max="4" width="15.7109375" customWidth="1"/>
  </cols>
  <sheetData>
    <row r="2" spans="2:3" ht="15.75" x14ac:dyDescent="0.25">
      <c r="B2" s="65" t="s">
        <v>21</v>
      </c>
    </row>
    <row r="3" spans="2:3" ht="7.5" customHeight="1" x14ac:dyDescent="0.2"/>
    <row r="4" spans="2:3" x14ac:dyDescent="0.2">
      <c r="B4" s="1089" t="s">
        <v>22</v>
      </c>
      <c r="C4" s="64" t="s">
        <v>23</v>
      </c>
    </row>
    <row r="5" spans="2:3" x14ac:dyDescent="0.2">
      <c r="B5">
        <v>1</v>
      </c>
      <c r="C5" s="66" t="s">
        <v>24</v>
      </c>
    </row>
    <row r="6" spans="2:3" x14ac:dyDescent="0.2">
      <c r="B6">
        <v>2</v>
      </c>
      <c r="C6" s="66" t="s">
        <v>25</v>
      </c>
    </row>
    <row r="7" spans="2:3" x14ac:dyDescent="0.2">
      <c r="B7">
        <v>3</v>
      </c>
      <c r="C7" s="66" t="s">
        <v>26</v>
      </c>
    </row>
    <row r="8" spans="2:3" x14ac:dyDescent="0.2">
      <c r="B8">
        <v>4</v>
      </c>
      <c r="C8" s="66" t="s">
        <v>27</v>
      </c>
    </row>
    <row r="9" spans="2:3" x14ac:dyDescent="0.2">
      <c r="B9">
        <v>5</v>
      </c>
      <c r="C9" s="66" t="s">
        <v>28</v>
      </c>
    </row>
    <row r="10" spans="2:3" x14ac:dyDescent="0.2">
      <c r="B10">
        <v>6</v>
      </c>
      <c r="C10" s="66" t="s">
        <v>29</v>
      </c>
    </row>
    <row r="11" spans="2:3" x14ac:dyDescent="0.2">
      <c r="B11">
        <v>7</v>
      </c>
      <c r="C11" s="66" t="s">
        <v>30</v>
      </c>
    </row>
    <row r="12" spans="2:3" x14ac:dyDescent="0.2">
      <c r="B12">
        <v>8</v>
      </c>
      <c r="C12" s="66" t="s">
        <v>31</v>
      </c>
    </row>
    <row r="13" spans="2:3" x14ac:dyDescent="0.2">
      <c r="B13">
        <v>9</v>
      </c>
      <c r="C13" s="66" t="s">
        <v>32</v>
      </c>
    </row>
    <row r="14" spans="2:3" x14ac:dyDescent="0.2">
      <c r="B14">
        <v>10</v>
      </c>
      <c r="C14" s="66" t="s">
        <v>33</v>
      </c>
    </row>
    <row r="15" spans="2:3" x14ac:dyDescent="0.2">
      <c r="B15">
        <v>11</v>
      </c>
      <c r="C15" s="66" t="s">
        <v>34</v>
      </c>
    </row>
    <row r="16" spans="2:3" x14ac:dyDescent="0.2">
      <c r="B16">
        <v>12</v>
      </c>
      <c r="C16" s="66" t="s">
        <v>35</v>
      </c>
    </row>
    <row r="17" spans="2:3" x14ac:dyDescent="0.2">
      <c r="B17">
        <v>13</v>
      </c>
      <c r="C17" s="66" t="s">
        <v>36</v>
      </c>
    </row>
    <row r="18" spans="2:3" x14ac:dyDescent="0.2">
      <c r="B18">
        <v>14</v>
      </c>
      <c r="C18" s="66" t="s">
        <v>37</v>
      </c>
    </row>
    <row r="19" spans="2:3" x14ac:dyDescent="0.2">
      <c r="B19">
        <v>15</v>
      </c>
      <c r="C19" s="66" t="s">
        <v>38</v>
      </c>
    </row>
    <row r="20" spans="2:3" x14ac:dyDescent="0.2">
      <c r="B20">
        <v>16</v>
      </c>
      <c r="C20" s="66" t="s">
        <v>39</v>
      </c>
    </row>
    <row r="21" spans="2:3" x14ac:dyDescent="0.2">
      <c r="B21">
        <v>17</v>
      </c>
      <c r="C21" s="66" t="s">
        <v>40</v>
      </c>
    </row>
    <row r="22" spans="2:3" x14ac:dyDescent="0.2">
      <c r="B22">
        <v>18</v>
      </c>
      <c r="C22" s="66" t="s">
        <v>41</v>
      </c>
    </row>
    <row r="23" spans="2:3" x14ac:dyDescent="0.2">
      <c r="B23">
        <v>19</v>
      </c>
      <c r="C23" s="66" t="s">
        <v>42</v>
      </c>
    </row>
    <row r="24" spans="2:3" x14ac:dyDescent="0.2">
      <c r="B24">
        <v>20</v>
      </c>
      <c r="C24" s="66" t="s">
        <v>43</v>
      </c>
    </row>
    <row r="25" spans="2:3" x14ac:dyDescent="0.2">
      <c r="B25">
        <v>21</v>
      </c>
      <c r="C25" s="66" t="s">
        <v>44</v>
      </c>
    </row>
    <row r="26" spans="2:3" x14ac:dyDescent="0.2">
      <c r="B26">
        <v>22</v>
      </c>
      <c r="C26" s="66" t="s">
        <v>45</v>
      </c>
    </row>
    <row r="27" spans="2:3" x14ac:dyDescent="0.2">
      <c r="B27">
        <v>23</v>
      </c>
      <c r="C27" s="66" t="s">
        <v>46</v>
      </c>
    </row>
    <row r="28" spans="2:3" x14ac:dyDescent="0.2">
      <c r="B28">
        <v>24</v>
      </c>
      <c r="C28" s="66" t="s">
        <v>47</v>
      </c>
    </row>
    <row r="29" spans="2:3" x14ac:dyDescent="0.2">
      <c r="B29">
        <v>25</v>
      </c>
      <c r="C29" s="66" t="s">
        <v>48</v>
      </c>
    </row>
    <row r="30" spans="2:3" x14ac:dyDescent="0.2">
      <c r="B30">
        <v>26</v>
      </c>
      <c r="C30" s="66" t="s">
        <v>49</v>
      </c>
    </row>
    <row r="31" spans="2:3" x14ac:dyDescent="0.2">
      <c r="B31">
        <v>27</v>
      </c>
      <c r="C31" s="66" t="s">
        <v>50</v>
      </c>
    </row>
    <row r="32" spans="2:3" x14ac:dyDescent="0.2">
      <c r="B32">
        <v>28</v>
      </c>
      <c r="C32" s="66" t="s">
        <v>51</v>
      </c>
    </row>
    <row r="33" spans="2:3" x14ac:dyDescent="0.2">
      <c r="B33">
        <v>29</v>
      </c>
      <c r="C33" s="66" t="s">
        <v>52</v>
      </c>
    </row>
    <row r="34" spans="2:3" x14ac:dyDescent="0.2">
      <c r="B34">
        <v>30</v>
      </c>
      <c r="C34" s="66" t="s">
        <v>53</v>
      </c>
    </row>
    <row r="35" spans="2:3" x14ac:dyDescent="0.2">
      <c r="B35">
        <v>31</v>
      </c>
      <c r="C35" s="66" t="s">
        <v>54</v>
      </c>
    </row>
    <row r="36" spans="2:3" x14ac:dyDescent="0.2">
      <c r="B36">
        <v>32</v>
      </c>
      <c r="C36" s="66" t="s">
        <v>3194</v>
      </c>
    </row>
    <row r="37" spans="2:3" x14ac:dyDescent="0.2">
      <c r="B37">
        <v>33</v>
      </c>
      <c r="C37" s="66" t="s">
        <v>3195</v>
      </c>
    </row>
    <row r="38" spans="2:3" x14ac:dyDescent="0.2">
      <c r="B38">
        <v>34</v>
      </c>
      <c r="C38" s="66" t="s">
        <v>55</v>
      </c>
    </row>
    <row r="39" spans="2:3" x14ac:dyDescent="0.2">
      <c r="B39">
        <v>35</v>
      </c>
      <c r="C39" s="66" t="s">
        <v>3196</v>
      </c>
    </row>
    <row r="40" spans="2:3" x14ac:dyDescent="0.2">
      <c r="B40">
        <v>36</v>
      </c>
      <c r="C40" s="66" t="s">
        <v>3197</v>
      </c>
    </row>
    <row r="41" spans="2:3" x14ac:dyDescent="0.2">
      <c r="B41">
        <v>37</v>
      </c>
      <c r="C41" s="66" t="s">
        <v>56</v>
      </c>
    </row>
    <row r="42" spans="2:3" x14ac:dyDescent="0.2">
      <c r="B42">
        <v>38</v>
      </c>
      <c r="C42" s="66" t="s">
        <v>3198</v>
      </c>
    </row>
    <row r="43" spans="2:3" x14ac:dyDescent="0.2">
      <c r="B43">
        <v>39</v>
      </c>
      <c r="C43" s="66" t="s">
        <v>57</v>
      </c>
    </row>
    <row r="44" spans="2:3" x14ac:dyDescent="0.2">
      <c r="B44">
        <v>40</v>
      </c>
      <c r="C44" s="66" t="s">
        <v>58</v>
      </c>
    </row>
    <row r="45" spans="2:3" x14ac:dyDescent="0.2">
      <c r="B45">
        <v>41</v>
      </c>
      <c r="C45" s="66" t="s">
        <v>59</v>
      </c>
    </row>
    <row r="46" spans="2:3" x14ac:dyDescent="0.2">
      <c r="B46">
        <v>42</v>
      </c>
      <c r="C46" s="66" t="s">
        <v>60</v>
      </c>
    </row>
    <row r="47" spans="2:3" x14ac:dyDescent="0.2">
      <c r="B47">
        <v>43</v>
      </c>
      <c r="C47" s="66" t="s">
        <v>61</v>
      </c>
    </row>
    <row r="48" spans="2:3" x14ac:dyDescent="0.2">
      <c r="B48">
        <v>44</v>
      </c>
      <c r="C48" s="66" t="s">
        <v>62</v>
      </c>
    </row>
    <row r="49" spans="2:3" x14ac:dyDescent="0.2">
      <c r="B49">
        <v>45</v>
      </c>
      <c r="C49" s="66" t="s">
        <v>3218</v>
      </c>
    </row>
    <row r="50" spans="2:3" x14ac:dyDescent="0.2">
      <c r="B50">
        <v>46</v>
      </c>
      <c r="C50" s="66" t="s">
        <v>3153</v>
      </c>
    </row>
    <row r="51" spans="2:3" x14ac:dyDescent="0.2">
      <c r="B51">
        <v>47</v>
      </c>
      <c r="C51" s="66" t="s">
        <v>63</v>
      </c>
    </row>
    <row r="52" spans="2:3" x14ac:dyDescent="0.2">
      <c r="B52">
        <v>48</v>
      </c>
      <c r="C52" s="66" t="s">
        <v>64</v>
      </c>
    </row>
    <row r="53" spans="2:3" x14ac:dyDescent="0.2">
      <c r="B53">
        <v>49</v>
      </c>
      <c r="C53" s="66" t="s">
        <v>65</v>
      </c>
    </row>
    <row r="54" spans="2:3" x14ac:dyDescent="0.2">
      <c r="B54">
        <v>50</v>
      </c>
      <c r="C54" s="66" t="s">
        <v>66</v>
      </c>
    </row>
    <row r="55" spans="2:3" x14ac:dyDescent="0.2">
      <c r="B55">
        <v>51</v>
      </c>
      <c r="C55" s="66" t="s">
        <v>67</v>
      </c>
    </row>
    <row r="56" spans="2:3" x14ac:dyDescent="0.2">
      <c r="B56">
        <v>52</v>
      </c>
      <c r="C56" s="66" t="s">
        <v>68</v>
      </c>
    </row>
    <row r="57" spans="2:3" x14ac:dyDescent="0.2">
      <c r="B57">
        <v>53</v>
      </c>
      <c r="C57" s="66" t="s">
        <v>69</v>
      </c>
    </row>
    <row r="58" spans="2:3" x14ac:dyDescent="0.2">
      <c r="B58">
        <v>54</v>
      </c>
      <c r="C58" s="66" t="s">
        <v>70</v>
      </c>
    </row>
    <row r="59" spans="2:3" x14ac:dyDescent="0.2">
      <c r="B59">
        <v>55</v>
      </c>
      <c r="C59" s="66" t="s">
        <v>71</v>
      </c>
    </row>
    <row r="60" spans="2:3" x14ac:dyDescent="0.2">
      <c r="B60">
        <v>56</v>
      </c>
      <c r="C60" s="66" t="s">
        <v>72</v>
      </c>
    </row>
    <row r="61" spans="2:3" x14ac:dyDescent="0.2">
      <c r="B61">
        <v>57</v>
      </c>
      <c r="C61" s="66" t="s">
        <v>73</v>
      </c>
    </row>
    <row r="62" spans="2:3" x14ac:dyDescent="0.2">
      <c r="B62">
        <v>58</v>
      </c>
      <c r="C62" s="66" t="s">
        <v>74</v>
      </c>
    </row>
  </sheetData>
  <autoFilter ref="B4:C62" xr:uid="{00000000-0001-0000-0100-000000000000}"/>
  <hyperlinks>
    <hyperlink ref="C5" location="'Introduction'!A1" display="Introduction" xr:uid="{6F51F64B-3313-44B5-84A4-EE92AAEA7772}"/>
    <hyperlink ref="C6" location="'Regional Definitions'!A1" display="Regional Definitions" xr:uid="{B1A3B058-C83C-4ECF-966E-12D03126986B}"/>
    <hyperlink ref="C7" location="'Capacity Additions by Fuel Type'!A1" display="Capacity Additions by Fuel Type" xr:uid="{75FE807D-7252-47B9-B412-6FF444F054B1}"/>
    <hyperlink ref="C8" location="'State Solar Market Penetration'!A1" display="State Solar Market Penetration" xr:uid="{ADE7EF1C-41BF-4ECC-97AC-B32C1F66D43D}"/>
    <hyperlink ref="C9" location="'PV Capacity&amp;Generation by BA'!A1" display="PV Capacity&amp;Generation by BA" xr:uid="{26FCC988-46CD-4884-BD72-AB8C3F1EB16B}"/>
    <hyperlink ref="C10" location="'PV Capacity by Region'!A1" display="PV Capacity by Region" xr:uid="{8C4D9BE7-A29B-4AC7-BFFC-329EEE29C3F0}"/>
    <hyperlink ref="C11" location="'PV Capacity over Time'!A1" display="PV Capacity over Time" xr:uid="{EC783774-7162-47D4-94FE-B98E04A020FF}"/>
    <hyperlink ref="C12" location="'PV+Storage Capacity by Region'!A1" display="PV+Storage Capacity by Region" xr:uid="{4456917C-5566-4FB1-B13E-5231394DE702}"/>
    <hyperlink ref="C13" location="'PV Capacity by Project Size'!A1" display="PV Capacity by Project Size" xr:uid="{9D7A3FE1-8E2A-4811-A09C-68B71330DBA5}"/>
    <hyperlink ref="C14" location="'PV Capacity by Technology'!A1" display="PV Capacity by Technology" xr:uid="{2A36640B-CDC1-4A7C-9EFB-2C032E8D6938}"/>
    <hyperlink ref="C15" location="'PV Capacity by Offtaker'!A1" display="PV Capacity by Offtaker" xr:uid="{B66F30F6-4550-492D-9D3A-2C770BC4D635}"/>
    <hyperlink ref="C16" location="'PV Irradiance'!A1" display="PV Irradiance" xr:uid="{C20A8D1F-9DA2-478A-AB68-328C102B30D1}"/>
    <hyperlink ref="C17" location="'PV ILR'!A1" display="PV ILR" xr:uid="{3564E862-57C4-4DCB-88F2-66DAD43490EA}"/>
    <hyperlink ref="C18" location="'PV Hybrid Design'!A1" display="PV Hybrid Design" xr:uid="{B9AE6F7D-1396-4302-B124-6956777B22CA}"/>
    <hyperlink ref="C19" location="'CapEx Trend (PV-only)'!A1" display="CapEx Trend (PV-only)" xr:uid="{0FBF90AE-1EE8-414E-9689-DA2CE426A2CD}"/>
    <hyperlink ref="C20" location="'CapEx Trend by Mount Type (PV)'!A1" display="CapEx Trend by Mount Type (PV)" xr:uid="{EAEAA5B2-1835-4498-9E62-C5BD67F8E5B5}"/>
    <hyperlink ref="C21" location="'CapEx by Size (PV-only)'!A1" display="CapEx by Size (PV-only)" xr:uid="{455B4175-90FC-4A0E-AB3F-8144C5AEAECF}"/>
    <hyperlink ref="C22" location="'CapEx Trend by Region (PV only)'!A1" display="CapEx Trend by Region (PV only)" xr:uid="{88887E28-4014-4898-9B3E-F0EEE82AE1FB}"/>
    <hyperlink ref="C23" location="'CapEx Trend by State (PV only)'!A1" display="CapEx Trend by State (PV only)" xr:uid="{238A683E-0F84-4424-B85B-F7A79E38074A}"/>
    <hyperlink ref="C24" location="'Capex Trend (PV+Storage)'!A1" display="Capex Trend (PV+Storage)" xr:uid="{E594C434-6E6F-41F1-A2D0-8665D650E5D7}"/>
    <hyperlink ref="C25" location="'Capex Trend (Storage)'!A1" display="Capex Trend (Storage)" xr:uid="{A4477F94-34D5-47A9-9A74-75A0072B5F50}"/>
    <hyperlink ref="C26" location="'Capex Trend by Region (Storage)'!A1" display="Capex Trend by Region (Storage)" xr:uid="{273B7A23-0C97-4D9A-9B01-5F4A975DDB5F}"/>
    <hyperlink ref="C27" location="'Storage Capex Adder'!A1" display="Storage Capex Adder" xr:uid="{57FAD0DA-1CF4-4017-8F9A-F85B9EB936ED}"/>
    <hyperlink ref="C28" location="'CSP CapEx'!A1" display="CSP CapEx" xr:uid="{36F854AF-28C3-4C8D-8920-20C81EBDAD5A}"/>
    <hyperlink ref="C29" location="'O&amp;M Cost Time Trend'!A1" display="O&amp;M Cost Time Trend" xr:uid="{25A0E502-1570-45DB-B5CB-436F69D78249}"/>
    <hyperlink ref="C30" location="'O&amp;M Cost by Project Age'!A1" display="O&amp;M Cost by Project Age" xr:uid="{2593C529-25B5-4A71-AEAD-DA988BD3234B}"/>
    <hyperlink ref="C31" location="'CF by GHI, Mount, ILR'!A1" display="CF by GHI, Mount, ILR" xr:uid="{27C823AC-D449-4F25-B3F0-2B894EA8DBC4}"/>
    <hyperlink ref="C32" location="'CF by Region'!A1" display="CF by Region" xr:uid="{8FD23964-6825-42BD-B73D-2512F9283EA2}"/>
    <hyperlink ref="C33" location="'CF by Project Vintage'!A1" display="CF by Project Vintage" xr:uid="{D440B4FD-4ED9-4D72-BD54-F53A2A79A7B0}"/>
    <hyperlink ref="C34" location="'Degradation'!A1" display="Degradation" xr:uid="{1B80FFE6-3CBD-4B97-849E-871D1DDA99A4}"/>
    <hyperlink ref="C35" location="'CF for CSP Plants'!A1" display="CF for CSP Plants" xr:uid="{7CF35F8E-C354-4506-BD3D-A84BF23E04C3}"/>
    <hyperlink ref="C36" location="'LCOE Trend (PV only)'!A1" display="LCOE Trend (PV only)" xr:uid="{090D44E1-DB03-4187-86F6-528503E2B5E3}"/>
    <hyperlink ref="C37" location="'Storage LCOE Adder Trend'!A1" display="Storage LCOE Adder Trend" xr:uid="{D1341143-C895-45BC-814E-8DCA915ADB05}"/>
    <hyperlink ref="C38" location="'LCOE (PTC vs ITC, PV only)'!A1" display="LCOE (PTC vs ITC, PV only)" xr:uid="{1857BD0A-952F-42B8-AFCC-92049193A0F2}"/>
    <hyperlink ref="C39" location="'LCOE Trend (PV+Storage)'!A1" display="LCOE Trend (PV+Storage)" xr:uid="{1B84DB01-05DC-403B-8746-E0E7DFCFC23A}"/>
    <hyperlink ref="C40" location="'LCOE by Region (PV+Storage)'!A1" display="LCOE by Region (PV+Storage)" xr:uid="{E953FE7E-9814-4917-AD69-C7EB8BA2D127}"/>
    <hyperlink ref="C41" location="'LCOE vs. PPA Price (PV only)'!A1" display="LCOE vs. PPA Price (PV only)" xr:uid="{053475DF-849C-4CA9-8AE8-16E05BDFAA39}"/>
    <hyperlink ref="C42" location="'LCOE vs. PPA Price (PV+Storage)'!A1" display="LCOE vs. PPA Price (PV+Storage)" xr:uid="{1695AEDA-B602-4028-AD05-A5A7E5290562}"/>
    <hyperlink ref="C43" location="'PPA Price by Project (PV only)'!A1" display="PPA Price by Project (PV only)" xr:uid="{B7C50606-8EDE-48A2-B930-ED88ED944FE2}"/>
    <hyperlink ref="C44" location="'PPA Price for CSP Plants'!A1" display="PPA Price for CSP Plants" xr:uid="{C23CAC7A-5CE4-48EA-9222-82A855E5795C}"/>
    <hyperlink ref="C45" location="'Annual Average PPA Price'!A1" display="Annual Average PPA Price" xr:uid="{5E573466-0759-4588-A57B-7D80C1DFB5AD}"/>
    <hyperlink ref="C46" location="'LevelTen Solar PPA Prices'!A1" display="LevelTen Solar PPA Prices" xr:uid="{2F1D3730-E5E8-4A48-957E-12D0C7E618B6}"/>
    <hyperlink ref="C47" location="'Trio Solar PPA Prices'!A1" display="Trio Solar PPA Prices" xr:uid="{B13A26DC-9F4D-4E27-B363-B3ED840E1983}"/>
    <hyperlink ref="C48" location="'LevelTen &amp; Trio 2024 PPA Index'!A1" display="LevelTen &amp; Trio 2024 PPA Index" xr:uid="{C09FB4B0-1429-491B-9332-979410B09623}"/>
    <hyperlink ref="C49" location="'PPA Price 2023-24 COD'!A1" display="PPA Price 2023-24 COD" xr:uid="{B4E71FD2-295B-4DDA-B67A-74F482966EF3}"/>
    <hyperlink ref="C50" location="'PV+Battery Hybrid PPA Price'!A1" display="PV+Battery Hybrid PPA Price" xr:uid="{EFF51BCF-A3D5-4AEF-86A3-9629E666AFB4}"/>
    <hyperlink ref="C51" location="'PV &amp; Wind PPAs vs Gas'!A1" display="PV &amp; Wind PPAs vs Gas" xr:uid="{965DA53B-457E-484A-B15D-A3C6EFC12124}"/>
    <hyperlink ref="C52" location="'PV Curtailment'!A1" display="PV Curtailment" xr:uid="{4248C2CF-AE94-4586-A6EE-1A24C4A4163F}"/>
    <hyperlink ref="C53" location="'Energy+Capacity Value (PV only)'!A1" display="Energy+Capacity Value (PV only)" xr:uid="{168EBC03-B472-43F3-A75F-B67D206DE673}"/>
    <hyperlink ref="C54" location="'Market Value vs. PPA (PV only)'!A1" display="Market Value vs. PPA (PV only)" xr:uid="{0FF4D778-265F-4AD4-A65F-887A0CC61F83}"/>
    <hyperlink ref="C55" location="'Value Factor vs. Penetration'!A1" display="Value Factor vs. Penetration" xr:uid="{F50B7A4B-8AC4-4699-81D3-CE1581D5D2A9}"/>
    <hyperlink ref="C56" location="'Value Difference vs. Flat Block'!A1" display="Value Difference vs. Flat Block" xr:uid="{AC5D85A9-A168-4548-A161-09BFDF4A6B8C}"/>
    <hyperlink ref="C57" location="'Energy+Capacity Value vs. LCOE'!A1" display="Energy+Capacity Value vs. LCOE" xr:uid="{85368F7D-9F65-4CE1-9238-A688E6AE3EFC}"/>
    <hyperlink ref="C58" location="'All Capacity in Queues'!A1" display="All Capacity in Queues" xr:uid="{D5B50B76-F582-498F-9DF7-A12EED63E46B}"/>
    <hyperlink ref="C59" location="'Solar GW in Queues by Region'!A1" display="Solar GW in Queues by Region" xr:uid="{C5557C8D-4C4F-4EEB-9625-C2FFF07B2C86}"/>
    <hyperlink ref="C60" location="'Solar GW in Queues by Status'!A1" display="Solar GW in Queues by Status" xr:uid="{9603ADBF-37F3-4542-8EEA-EBC97962568E}"/>
    <hyperlink ref="C61" location="'All Hybrid Capacity in Queues'!A1" display="All Hybrid Capacity in Queues" xr:uid="{5C104AEB-9F8B-479F-A576-5A1F0052D52A}"/>
    <hyperlink ref="C62" location="'Individual_Project_Data'!A1" display="Individual_Project_Data" xr:uid="{979758BF-24ED-468B-87A6-31BBCEFA567F}"/>
  </hyperlink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tabColor theme="9" tint="0.39997558519241921"/>
  </sheetPr>
  <dimension ref="A1:O41"/>
  <sheetViews>
    <sheetView zoomScale="80" zoomScaleNormal="80" workbookViewId="0">
      <selection activeCell="L58" sqref="L58"/>
    </sheetView>
  </sheetViews>
  <sheetFormatPr defaultColWidth="8.7109375" defaultRowHeight="12.75" x14ac:dyDescent="0.2"/>
  <sheetData>
    <row r="1" spans="1:1" ht="15" x14ac:dyDescent="0.25">
      <c r="A1" s="6" t="s">
        <v>75</v>
      </c>
    </row>
    <row r="17" spans="1:15" ht="15" x14ac:dyDescent="0.25">
      <c r="O17" s="77"/>
    </row>
    <row r="32" spans="1:15" x14ac:dyDescent="0.2">
      <c r="A32" s="5" t="s">
        <v>76</v>
      </c>
    </row>
    <row r="41" spans="1:1" x14ac:dyDescent="0.2">
      <c r="A41" s="5"/>
    </row>
  </sheetData>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
    <tabColor theme="9" tint="0.39997558519241921"/>
  </sheetPr>
  <dimension ref="A1:AE46"/>
  <sheetViews>
    <sheetView zoomScaleNormal="100" zoomScalePageLayoutView="75" workbookViewId="0">
      <selection activeCell="P21" sqref="P21"/>
    </sheetView>
  </sheetViews>
  <sheetFormatPr defaultColWidth="8.7109375" defaultRowHeight="12.75" x14ac:dyDescent="0.2"/>
  <cols>
    <col min="1" max="1" width="26.7109375" customWidth="1"/>
    <col min="2" max="27" width="6" customWidth="1"/>
    <col min="28" max="28" width="5" bestFit="1" customWidth="1"/>
  </cols>
  <sheetData>
    <row r="1" spans="1:28" ht="15" x14ac:dyDescent="0.25">
      <c r="A1" s="2" t="s">
        <v>78</v>
      </c>
      <c r="B1" s="2"/>
      <c r="C1" s="2"/>
      <c r="D1" s="1"/>
      <c r="E1" s="1"/>
      <c r="F1" s="1"/>
      <c r="G1" s="1"/>
      <c r="H1" s="1"/>
      <c r="I1" s="1"/>
      <c r="J1" s="1"/>
      <c r="K1" s="1"/>
      <c r="L1" s="1"/>
      <c r="M1" s="1"/>
      <c r="N1" s="1"/>
      <c r="O1" s="1"/>
      <c r="P1" s="1"/>
      <c r="Q1" s="1"/>
      <c r="R1" s="1"/>
      <c r="S1" s="1"/>
      <c r="T1" s="1"/>
      <c r="U1" s="1"/>
      <c r="V1" s="1"/>
      <c r="W1" s="1"/>
      <c r="X1" s="1"/>
      <c r="Y1" s="1"/>
      <c r="Z1" s="1"/>
      <c r="AA1" s="1"/>
      <c r="AB1" s="1"/>
    </row>
    <row r="2" spans="1:28" ht="15" x14ac:dyDescent="0.25">
      <c r="B2" s="2"/>
      <c r="C2" s="2"/>
      <c r="D2" s="1"/>
      <c r="E2" s="1"/>
      <c r="F2" s="1"/>
      <c r="G2" s="1"/>
      <c r="H2" s="1"/>
      <c r="I2" s="1"/>
      <c r="J2" s="1"/>
      <c r="K2" s="1"/>
      <c r="L2" s="1"/>
      <c r="M2" s="1"/>
      <c r="N2" s="1"/>
      <c r="O2" s="1"/>
      <c r="P2" s="1"/>
      <c r="Q2" s="1"/>
      <c r="R2" s="1"/>
      <c r="S2" s="1"/>
      <c r="T2" s="1"/>
      <c r="U2" s="1"/>
      <c r="V2" s="1"/>
      <c r="W2" s="1"/>
      <c r="X2" s="1"/>
      <c r="Y2" s="1"/>
      <c r="Z2" s="1"/>
      <c r="AA2" s="1"/>
      <c r="AB2" s="1"/>
    </row>
    <row r="3" spans="1:28" ht="15" x14ac:dyDescent="0.25">
      <c r="A3" s="2"/>
      <c r="B3" s="2"/>
      <c r="C3" s="2"/>
      <c r="D3" s="1"/>
      <c r="E3" s="1"/>
      <c r="F3" s="1"/>
      <c r="G3" s="1"/>
      <c r="H3" s="1"/>
      <c r="I3" s="1"/>
      <c r="J3" s="1"/>
      <c r="K3" s="1"/>
      <c r="L3" s="1"/>
      <c r="M3" s="1"/>
      <c r="N3" s="1"/>
      <c r="O3" s="1"/>
      <c r="P3" s="1"/>
      <c r="Q3" s="1"/>
      <c r="R3" s="1"/>
      <c r="S3" s="1"/>
      <c r="T3" s="1"/>
      <c r="U3" s="1"/>
      <c r="V3" s="1"/>
      <c r="W3" s="1"/>
      <c r="X3" s="1"/>
      <c r="Y3" s="1"/>
      <c r="Z3" s="1"/>
      <c r="AA3" s="1"/>
      <c r="AB3" s="1"/>
    </row>
    <row r="4" spans="1:28" ht="15" x14ac:dyDescent="0.25">
      <c r="A4" s="2"/>
      <c r="B4" s="2"/>
      <c r="C4" s="2"/>
      <c r="D4" s="1"/>
      <c r="E4" s="1"/>
      <c r="F4" s="1"/>
      <c r="G4" s="1"/>
      <c r="H4" s="1"/>
      <c r="I4" s="1"/>
      <c r="J4" s="1"/>
      <c r="K4" s="1"/>
      <c r="L4" s="1"/>
      <c r="M4" s="1"/>
      <c r="N4" s="1"/>
      <c r="O4" s="1"/>
      <c r="P4" s="1"/>
      <c r="Q4" s="1"/>
      <c r="R4" s="1"/>
      <c r="S4" s="1"/>
      <c r="T4" s="1"/>
      <c r="U4" s="1"/>
      <c r="V4" s="1"/>
      <c r="W4" s="1"/>
      <c r="X4" s="1"/>
      <c r="Y4" s="1"/>
      <c r="Z4" s="1"/>
      <c r="AA4" s="1"/>
      <c r="AB4" s="1"/>
    </row>
    <row r="5" spans="1:28" ht="15" x14ac:dyDescent="0.25">
      <c r="A5" s="2"/>
      <c r="B5" s="2"/>
      <c r="C5" s="2"/>
      <c r="D5" s="1"/>
      <c r="E5" s="1"/>
      <c r="F5" s="1"/>
      <c r="G5" s="1"/>
      <c r="H5" s="1"/>
      <c r="I5" s="1"/>
      <c r="J5" s="1"/>
      <c r="K5" s="1"/>
      <c r="L5" s="1"/>
      <c r="M5" s="1"/>
      <c r="N5" s="1"/>
      <c r="O5" s="1"/>
      <c r="P5" s="1"/>
      <c r="Q5" s="1"/>
      <c r="R5" s="1"/>
      <c r="S5" s="1"/>
      <c r="T5" s="1"/>
      <c r="U5" s="1"/>
      <c r="V5" s="1"/>
      <c r="W5" s="1"/>
      <c r="X5" s="1"/>
      <c r="Y5" s="1"/>
      <c r="Z5" s="1"/>
      <c r="AA5" s="1"/>
      <c r="AB5" s="1"/>
    </row>
    <row r="6" spans="1:28" ht="15" x14ac:dyDescent="0.25">
      <c r="A6" s="2"/>
      <c r="B6" s="2"/>
      <c r="C6" s="2"/>
      <c r="D6" s="1"/>
      <c r="E6" s="1"/>
      <c r="F6" s="1"/>
      <c r="G6" s="1"/>
      <c r="H6" s="1"/>
      <c r="I6" s="1"/>
      <c r="J6" s="1"/>
      <c r="K6" s="1"/>
      <c r="L6" s="1"/>
      <c r="M6" s="1"/>
      <c r="N6" s="1"/>
      <c r="O6" s="1"/>
      <c r="P6" s="1"/>
      <c r="Q6" s="1"/>
      <c r="R6" s="1"/>
      <c r="S6" s="1"/>
      <c r="T6" s="1"/>
      <c r="U6" s="1"/>
      <c r="V6" s="1"/>
      <c r="W6" s="1"/>
      <c r="X6" s="1"/>
      <c r="Y6" s="1"/>
      <c r="Z6" s="1"/>
      <c r="AA6" s="1"/>
      <c r="AB6" s="1"/>
    </row>
    <row r="7" spans="1:28" ht="15" x14ac:dyDescent="0.25">
      <c r="A7" s="2"/>
      <c r="B7" s="2"/>
      <c r="C7" s="2"/>
      <c r="D7" s="1"/>
      <c r="E7" s="1"/>
      <c r="F7" s="1"/>
      <c r="G7" s="1"/>
      <c r="H7" s="1"/>
      <c r="I7" s="1"/>
      <c r="J7" s="1"/>
      <c r="K7" s="1"/>
      <c r="L7" s="1"/>
      <c r="M7" s="1"/>
      <c r="N7" s="1"/>
      <c r="O7" s="1"/>
      <c r="P7" s="1"/>
      <c r="Q7" s="1"/>
      <c r="R7" s="1"/>
      <c r="S7" s="1"/>
      <c r="T7" s="1"/>
      <c r="U7" s="1"/>
      <c r="V7" s="1"/>
      <c r="W7" s="1"/>
      <c r="X7" s="1"/>
      <c r="Y7" s="1"/>
      <c r="Z7" s="1"/>
      <c r="AA7" s="1"/>
      <c r="AB7" s="1"/>
    </row>
    <row r="8" spans="1:28" ht="15" x14ac:dyDescent="0.25">
      <c r="A8" s="2"/>
      <c r="B8" s="2"/>
      <c r="C8" s="2"/>
      <c r="D8" s="1"/>
      <c r="E8" s="1"/>
      <c r="F8" s="1"/>
      <c r="G8" s="1"/>
      <c r="H8" s="1"/>
      <c r="I8" s="1"/>
      <c r="J8" s="1"/>
      <c r="K8" s="1"/>
      <c r="L8" s="1"/>
      <c r="M8" s="1"/>
      <c r="N8" s="1"/>
      <c r="O8" s="1"/>
      <c r="P8" s="1"/>
      <c r="Q8" s="1"/>
      <c r="R8" s="1"/>
      <c r="S8" s="1"/>
      <c r="T8" s="1"/>
      <c r="U8" s="1"/>
      <c r="V8" s="1"/>
      <c r="W8" s="1"/>
      <c r="X8" s="1"/>
      <c r="Y8" s="1"/>
      <c r="Z8" s="1"/>
      <c r="AA8" s="1"/>
      <c r="AB8" s="1"/>
    </row>
    <row r="9" spans="1:28" ht="15" x14ac:dyDescent="0.25">
      <c r="A9" s="2"/>
      <c r="B9" s="2"/>
      <c r="C9" s="2"/>
      <c r="D9" s="1"/>
      <c r="E9" s="1"/>
      <c r="F9" s="1"/>
      <c r="G9" s="1"/>
      <c r="H9" s="1"/>
      <c r="I9" s="1"/>
      <c r="J9" s="1"/>
      <c r="K9" s="1"/>
      <c r="L9" s="1"/>
      <c r="M9" s="1"/>
      <c r="N9" s="1"/>
      <c r="O9" s="1"/>
      <c r="P9" s="1"/>
      <c r="Q9" s="1"/>
      <c r="R9" s="1"/>
      <c r="S9" s="1"/>
      <c r="T9" s="1"/>
      <c r="U9" s="1"/>
      <c r="V9" s="1"/>
      <c r="W9" s="1"/>
      <c r="X9" s="1"/>
      <c r="Y9" s="1"/>
      <c r="Z9" s="1"/>
      <c r="AA9" s="1"/>
      <c r="AB9" s="1"/>
    </row>
    <row r="10" spans="1:28" ht="15" x14ac:dyDescent="0.25">
      <c r="A10" s="2"/>
      <c r="B10" s="2"/>
      <c r="C10" s="2"/>
      <c r="D10" s="1"/>
      <c r="E10" s="1"/>
      <c r="F10" s="1"/>
      <c r="G10" s="1"/>
      <c r="H10" s="1"/>
      <c r="I10" s="1"/>
      <c r="J10" s="1"/>
      <c r="K10" s="1"/>
      <c r="L10" s="1"/>
      <c r="M10" s="1"/>
      <c r="N10" s="1"/>
      <c r="O10" s="1"/>
      <c r="P10" s="1"/>
      <c r="Q10" s="1"/>
      <c r="R10" s="1"/>
      <c r="S10" s="1"/>
      <c r="T10" s="1"/>
      <c r="U10" s="1"/>
      <c r="V10" s="1"/>
      <c r="W10" s="1"/>
      <c r="X10" s="1"/>
      <c r="Y10" s="1"/>
      <c r="Z10" s="1"/>
      <c r="AA10" s="1"/>
      <c r="AB10" s="1"/>
    </row>
    <row r="11" spans="1:28" ht="15" x14ac:dyDescent="0.25">
      <c r="A11" s="2"/>
      <c r="B11" s="2"/>
      <c r="C11" s="2"/>
      <c r="D11" s="1"/>
      <c r="E11" s="1"/>
      <c r="F11" s="1"/>
      <c r="G11" s="1"/>
      <c r="H11" s="1"/>
      <c r="I11" s="1"/>
      <c r="J11" s="1"/>
      <c r="K11" s="1"/>
      <c r="L11" s="1"/>
      <c r="M11" s="1"/>
      <c r="N11" s="1"/>
      <c r="O11" s="1"/>
      <c r="P11" s="1"/>
      <c r="Q11" s="1"/>
      <c r="R11" s="1"/>
      <c r="S11" s="1"/>
      <c r="T11" s="1"/>
      <c r="U11" s="1"/>
      <c r="V11" s="1"/>
      <c r="W11" s="1"/>
      <c r="X11" s="1"/>
      <c r="Y11" s="1"/>
      <c r="Z11" s="1"/>
      <c r="AA11" s="1"/>
      <c r="AB11" s="1"/>
    </row>
    <row r="12" spans="1:28" ht="15" x14ac:dyDescent="0.25">
      <c r="A12" s="2"/>
      <c r="B12" s="2"/>
      <c r="C12" s="2"/>
      <c r="D12" s="1"/>
      <c r="E12" s="1"/>
      <c r="F12" s="1"/>
      <c r="G12" s="1"/>
      <c r="H12" s="1"/>
      <c r="I12" s="1"/>
      <c r="J12" s="1"/>
      <c r="K12" s="1"/>
      <c r="L12" s="1"/>
      <c r="M12" s="1"/>
      <c r="N12" s="1"/>
      <c r="O12" s="1"/>
      <c r="P12" s="1"/>
      <c r="Q12" s="1"/>
      <c r="R12" s="1"/>
      <c r="S12" s="1"/>
      <c r="T12" s="1"/>
      <c r="U12" s="1"/>
      <c r="V12" s="1"/>
      <c r="W12" s="1"/>
      <c r="X12" s="1"/>
      <c r="Y12" s="1"/>
      <c r="Z12" s="1"/>
      <c r="AA12" s="1"/>
      <c r="AB12" s="1"/>
    </row>
    <row r="13" spans="1:28" ht="15" x14ac:dyDescent="0.25">
      <c r="A13" s="2"/>
      <c r="B13" s="2"/>
      <c r="C13" s="2"/>
      <c r="D13" s="1"/>
      <c r="E13" s="1"/>
      <c r="F13" s="1"/>
      <c r="G13" s="1"/>
      <c r="H13" s="1"/>
      <c r="I13" s="1"/>
      <c r="J13" s="1"/>
      <c r="K13" s="1"/>
      <c r="L13" s="1"/>
      <c r="M13" s="1"/>
      <c r="N13" s="1"/>
      <c r="O13" s="1"/>
      <c r="P13" s="1"/>
      <c r="Q13" s="1"/>
      <c r="R13" s="1"/>
      <c r="S13" s="1"/>
      <c r="T13" s="1"/>
      <c r="U13" s="1"/>
      <c r="V13" s="1"/>
      <c r="W13" s="1"/>
      <c r="X13" s="1"/>
      <c r="Y13" s="1"/>
      <c r="Z13" s="1"/>
      <c r="AA13" s="1"/>
      <c r="AB13" s="1"/>
    </row>
    <row r="14" spans="1:28" ht="15" x14ac:dyDescent="0.25">
      <c r="A14" s="2"/>
      <c r="B14" s="2"/>
      <c r="C14" s="2"/>
      <c r="D14" s="1"/>
      <c r="E14" s="1"/>
      <c r="F14" s="1"/>
      <c r="G14" s="1"/>
      <c r="H14" s="1"/>
      <c r="I14" s="1"/>
      <c r="J14" s="1"/>
      <c r="K14" s="1"/>
      <c r="L14" s="1"/>
      <c r="M14" s="1"/>
      <c r="N14" s="1"/>
      <c r="O14" s="1"/>
      <c r="P14" s="1"/>
      <c r="Q14" s="1"/>
      <c r="R14" s="1"/>
      <c r="S14" s="1"/>
      <c r="T14" s="1"/>
      <c r="U14" s="1"/>
      <c r="V14" s="1"/>
      <c r="W14" s="1"/>
      <c r="X14" s="1"/>
      <c r="Y14" s="1"/>
      <c r="Z14" s="1"/>
      <c r="AA14" s="1"/>
      <c r="AB14" s="1"/>
    </row>
    <row r="15" spans="1:28" ht="15" x14ac:dyDescent="0.25">
      <c r="A15" s="2"/>
      <c r="B15" s="2"/>
      <c r="C15" s="2"/>
      <c r="D15" s="1"/>
      <c r="E15" s="1"/>
      <c r="F15" s="1"/>
      <c r="G15" s="1"/>
      <c r="H15" s="1"/>
      <c r="I15" s="1"/>
      <c r="J15" s="1"/>
      <c r="K15" s="1"/>
      <c r="L15" s="1"/>
      <c r="M15" s="1"/>
      <c r="N15" s="1"/>
      <c r="O15" s="1"/>
      <c r="P15" s="1"/>
      <c r="Q15" s="1"/>
      <c r="R15" s="1"/>
      <c r="S15" s="1"/>
      <c r="T15" s="1"/>
      <c r="U15" s="1"/>
      <c r="V15" s="1"/>
      <c r="W15" s="1"/>
      <c r="X15" s="1"/>
      <c r="Y15" s="1"/>
      <c r="Z15" s="1"/>
      <c r="AA15" s="1"/>
      <c r="AB15" s="1"/>
    </row>
    <row r="16" spans="1:28" ht="15" x14ac:dyDescent="0.25">
      <c r="A16" s="2"/>
      <c r="B16" s="2"/>
      <c r="C16" s="2"/>
      <c r="D16" s="1"/>
      <c r="E16" s="1"/>
      <c r="F16" s="1"/>
      <c r="G16" s="1"/>
      <c r="H16" s="1"/>
      <c r="I16" s="1"/>
      <c r="J16" s="1"/>
      <c r="K16" s="1"/>
      <c r="L16" s="1"/>
      <c r="M16" s="1"/>
      <c r="N16" s="1"/>
      <c r="O16" s="1"/>
      <c r="P16" s="1"/>
      <c r="Q16" s="1"/>
      <c r="R16" s="1"/>
      <c r="S16" s="1"/>
      <c r="T16" s="1"/>
      <c r="U16" s="1"/>
      <c r="V16" s="1"/>
      <c r="W16" s="1"/>
      <c r="X16" s="1"/>
      <c r="Y16" s="1"/>
      <c r="Z16" s="1"/>
      <c r="AA16" s="1"/>
      <c r="AB16" s="1"/>
    </row>
    <row r="17" spans="1:31" ht="15" x14ac:dyDescent="0.25">
      <c r="A17" s="2"/>
      <c r="B17" s="2"/>
      <c r="C17" s="2"/>
      <c r="D17" s="1"/>
      <c r="E17" s="1"/>
      <c r="F17" s="1"/>
      <c r="G17" s="1"/>
      <c r="H17" s="1"/>
      <c r="I17" s="1"/>
      <c r="J17" s="1"/>
      <c r="K17" s="1"/>
      <c r="L17" s="1"/>
      <c r="M17" s="1"/>
      <c r="N17" s="1"/>
      <c r="O17" s="1"/>
      <c r="P17" s="1"/>
      <c r="Q17" s="1"/>
      <c r="R17" s="1"/>
      <c r="S17" s="1"/>
      <c r="T17" s="1"/>
      <c r="U17" s="1"/>
      <c r="V17" s="1"/>
      <c r="W17" s="1"/>
      <c r="X17" s="1"/>
      <c r="Y17" s="1"/>
      <c r="Z17" s="1"/>
      <c r="AA17" s="1"/>
      <c r="AB17" s="1"/>
    </row>
    <row r="18" spans="1:31" ht="15" x14ac:dyDescent="0.25">
      <c r="A18" s="2"/>
      <c r="B18" s="2"/>
      <c r="C18" s="2"/>
      <c r="D18" s="1"/>
      <c r="E18" s="1"/>
      <c r="F18" s="1"/>
      <c r="G18" s="1"/>
      <c r="H18" s="1"/>
      <c r="I18" s="1"/>
      <c r="J18" s="1"/>
      <c r="K18" s="1"/>
      <c r="L18" s="1"/>
      <c r="M18" s="1"/>
      <c r="N18" s="1"/>
      <c r="O18" s="1"/>
      <c r="P18" s="1"/>
      <c r="Q18" s="1"/>
      <c r="R18" s="1"/>
      <c r="S18" s="1"/>
      <c r="T18" s="1"/>
      <c r="U18" s="1"/>
      <c r="V18" s="1"/>
      <c r="W18" s="1"/>
      <c r="X18" s="1"/>
      <c r="Y18" s="1"/>
      <c r="Z18" s="1"/>
      <c r="AA18" s="1"/>
      <c r="AB18" s="1"/>
    </row>
    <row r="19" spans="1:31" ht="15" x14ac:dyDescent="0.25">
      <c r="A19" s="2"/>
      <c r="B19" s="2"/>
      <c r="C19" s="2"/>
      <c r="D19" s="1"/>
      <c r="E19" s="1"/>
      <c r="F19" s="1"/>
      <c r="G19" s="1"/>
      <c r="H19" s="1"/>
      <c r="I19" s="1"/>
      <c r="J19" s="1"/>
      <c r="K19" s="1"/>
      <c r="L19" s="1"/>
      <c r="M19" s="1"/>
      <c r="N19" s="1"/>
      <c r="O19" s="1"/>
      <c r="P19" s="1"/>
      <c r="Q19" s="1"/>
      <c r="R19" s="1"/>
      <c r="S19" s="1"/>
      <c r="T19" s="1"/>
      <c r="U19" s="1"/>
      <c r="V19" s="1"/>
      <c r="W19" s="1"/>
      <c r="X19" s="1"/>
      <c r="Y19" s="1"/>
      <c r="Z19" s="1"/>
      <c r="AA19" s="1"/>
      <c r="AB19" s="1"/>
    </row>
    <row r="20" spans="1:31" ht="15" x14ac:dyDescent="0.25">
      <c r="A20" s="2"/>
      <c r="B20" s="2"/>
      <c r="C20" s="2"/>
      <c r="D20" s="1"/>
      <c r="E20" s="1"/>
      <c r="F20" s="1"/>
      <c r="G20" s="1"/>
      <c r="H20" s="1"/>
      <c r="I20" s="1"/>
      <c r="J20" s="1"/>
      <c r="K20" s="1"/>
      <c r="L20" s="1"/>
      <c r="M20" s="1"/>
      <c r="N20" s="1"/>
      <c r="O20" s="1"/>
      <c r="P20" s="1"/>
      <c r="Q20" s="1"/>
      <c r="R20" s="1"/>
      <c r="S20" s="1"/>
      <c r="T20" s="1"/>
      <c r="U20" s="1"/>
      <c r="V20" s="1"/>
      <c r="W20" s="1"/>
      <c r="X20" s="1"/>
      <c r="Y20" s="1"/>
      <c r="Z20" s="1"/>
      <c r="AA20" s="1"/>
      <c r="AB20" s="1"/>
    </row>
    <row r="21" spans="1:31" ht="15" x14ac:dyDescent="0.25">
      <c r="A21" s="8" t="s">
        <v>79</v>
      </c>
      <c r="B21" s="2"/>
      <c r="C21" s="2"/>
      <c r="D21" s="1"/>
      <c r="E21" s="1"/>
      <c r="F21" s="1"/>
      <c r="G21" s="1"/>
      <c r="H21" s="1"/>
      <c r="I21" s="1"/>
      <c r="J21" s="1"/>
      <c r="K21" s="1"/>
      <c r="L21" s="1"/>
      <c r="M21" s="1"/>
      <c r="N21" s="1"/>
      <c r="O21" s="1"/>
      <c r="P21" s="1"/>
      <c r="Q21" s="1"/>
      <c r="R21" s="1"/>
      <c r="S21" s="1"/>
      <c r="T21" s="1"/>
      <c r="U21" s="1"/>
      <c r="V21" s="1"/>
      <c r="W21" s="1"/>
      <c r="X21" s="1"/>
      <c r="Y21" s="1"/>
      <c r="Z21" s="1"/>
      <c r="AA21" s="1"/>
      <c r="AB21" s="1"/>
    </row>
    <row r="22" spans="1:31" x14ac:dyDescent="0.2">
      <c r="A22" s="7"/>
      <c r="B22" s="7"/>
      <c r="C22" s="7"/>
      <c r="D22" s="1"/>
      <c r="E22" s="1"/>
      <c r="F22" s="1"/>
      <c r="G22" s="1"/>
      <c r="H22" s="1"/>
      <c r="I22" s="1"/>
      <c r="J22" s="1"/>
      <c r="K22" s="1"/>
      <c r="L22" s="1"/>
      <c r="M22" s="1"/>
      <c r="N22" s="1"/>
      <c r="O22" s="1"/>
      <c r="P22" s="1"/>
      <c r="Q22" s="1"/>
      <c r="R22" s="1"/>
      <c r="S22" s="1"/>
      <c r="T22" s="1"/>
      <c r="U22" s="1"/>
      <c r="V22" s="1"/>
      <c r="W22" s="1"/>
      <c r="X22" s="1"/>
      <c r="Y22" s="1"/>
      <c r="Z22" s="1"/>
      <c r="AA22" s="1"/>
      <c r="AB22" s="1"/>
    </row>
    <row r="23" spans="1:31" x14ac:dyDescent="0.2">
      <c r="A23" s="1"/>
      <c r="B23" s="1222" t="s">
        <v>80</v>
      </c>
      <c r="C23" s="1223"/>
      <c r="D23" s="1223"/>
      <c r="E23" s="1223"/>
      <c r="F23" s="1223"/>
      <c r="G23" s="1223"/>
      <c r="H23" s="1223"/>
      <c r="I23" s="1223"/>
      <c r="J23" s="1223"/>
      <c r="K23" s="1223"/>
      <c r="L23" s="1223"/>
      <c r="M23" s="1223"/>
      <c r="N23" s="1223"/>
      <c r="O23" s="1223"/>
      <c r="P23" s="1223"/>
      <c r="Q23" s="1223"/>
      <c r="R23" s="1223"/>
      <c r="S23" s="1223"/>
      <c r="T23" s="1223"/>
      <c r="U23" s="1223"/>
      <c r="V23" s="1223"/>
      <c r="W23" s="1223"/>
      <c r="X23" s="1223"/>
      <c r="Y23" s="1223"/>
      <c r="Z23" s="1223"/>
      <c r="AA23" s="1223"/>
      <c r="AB23" s="1223"/>
    </row>
    <row r="24" spans="1:31" x14ac:dyDescent="0.2">
      <c r="A24" s="16" t="s">
        <v>81</v>
      </c>
      <c r="B24" s="19">
        <v>1998</v>
      </c>
      <c r="C24" s="188">
        <v>1999</v>
      </c>
      <c r="D24" s="188">
        <v>2000</v>
      </c>
      <c r="E24" s="188">
        <v>2001</v>
      </c>
      <c r="F24" s="188">
        <v>2002</v>
      </c>
      <c r="G24" s="188">
        <v>2003</v>
      </c>
      <c r="H24" s="188">
        <v>2004</v>
      </c>
      <c r="I24" s="188">
        <v>2005</v>
      </c>
      <c r="J24" s="188">
        <v>2006</v>
      </c>
      <c r="K24" s="188">
        <v>2007</v>
      </c>
      <c r="L24" s="188">
        <v>2008</v>
      </c>
      <c r="M24" s="188">
        <v>2009</v>
      </c>
      <c r="N24" s="188">
        <v>2010</v>
      </c>
      <c r="O24" s="188">
        <v>2011</v>
      </c>
      <c r="P24" s="188">
        <v>2012</v>
      </c>
      <c r="Q24" s="188">
        <v>2013</v>
      </c>
      <c r="R24" s="188">
        <v>2014</v>
      </c>
      <c r="S24" s="188">
        <v>2015</v>
      </c>
      <c r="T24" s="188">
        <v>2016</v>
      </c>
      <c r="U24" s="188">
        <v>2017</v>
      </c>
      <c r="V24" s="188">
        <v>2018</v>
      </c>
      <c r="W24" s="188">
        <v>2019</v>
      </c>
      <c r="X24" s="188">
        <v>2020</v>
      </c>
      <c r="Y24" s="188">
        <v>2021</v>
      </c>
      <c r="Z24" s="188">
        <v>2022</v>
      </c>
      <c r="AA24" s="188">
        <v>2023</v>
      </c>
      <c r="AB24" s="389">
        <v>2024</v>
      </c>
    </row>
    <row r="25" spans="1:31" x14ac:dyDescent="0.2">
      <c r="A25" s="15" t="s">
        <v>82</v>
      </c>
      <c r="B25" s="17">
        <v>0.14232</v>
      </c>
      <c r="C25" s="14">
        <v>0.88527</v>
      </c>
      <c r="D25" s="14">
        <v>7.0854999999999987E-2</v>
      </c>
      <c r="E25" s="14">
        <v>1.6904560000000002</v>
      </c>
      <c r="F25" s="14">
        <v>0.41060800000000008</v>
      </c>
      <c r="G25" s="14">
        <v>1.6648559999999999</v>
      </c>
      <c r="H25" s="14">
        <v>0.39639800000000003</v>
      </c>
      <c r="I25" s="14">
        <v>2.3744149999999999</v>
      </c>
      <c r="J25" s="14">
        <v>2.4534499999999997</v>
      </c>
      <c r="K25" s="14">
        <v>5.2524999999999995</v>
      </c>
      <c r="L25" s="14">
        <v>8.3624349999999978</v>
      </c>
      <c r="M25" s="14">
        <v>10.005193000000002</v>
      </c>
      <c r="N25" s="14">
        <v>5.2199900000000019</v>
      </c>
      <c r="O25" s="14">
        <v>6.7234230000000004</v>
      </c>
      <c r="P25" s="14">
        <v>13.270500999999998</v>
      </c>
      <c r="Q25" s="14">
        <v>0.9660749999999998</v>
      </c>
      <c r="R25" s="14">
        <v>4.7942399999999994</v>
      </c>
      <c r="S25" s="14">
        <v>8.5896900000000009</v>
      </c>
      <c r="T25" s="14">
        <v>8.224715999999999</v>
      </c>
      <c r="U25" s="14">
        <v>7.034038999999999</v>
      </c>
      <c r="V25" s="14">
        <v>7.6035899999999996</v>
      </c>
      <c r="W25" s="189">
        <v>9.1479200000000009</v>
      </c>
      <c r="X25" s="189">
        <v>17.206083999999997</v>
      </c>
      <c r="Y25" s="189">
        <v>13.511098000000004</v>
      </c>
      <c r="Z25" s="189">
        <v>8.5092239999999979</v>
      </c>
      <c r="AA25" s="189">
        <v>6.4649070000000002</v>
      </c>
      <c r="AB25" s="390">
        <v>4.0369999999999999</v>
      </c>
      <c r="AD25" s="177"/>
      <c r="AE25" s="177"/>
    </row>
    <row r="26" spans="1:31" x14ac:dyDescent="0.2">
      <c r="A26" s="15" t="s">
        <v>83</v>
      </c>
      <c r="B26" s="37">
        <v>0</v>
      </c>
      <c r="C26" s="30">
        <v>0</v>
      </c>
      <c r="D26" s="30">
        <v>0</v>
      </c>
      <c r="E26" s="30">
        <v>3.9000000000000003E-3</v>
      </c>
      <c r="F26" s="30">
        <v>3.0000000000000001E-3</v>
      </c>
      <c r="G26" s="30">
        <v>9.9999999999999639E-5</v>
      </c>
      <c r="H26" s="30">
        <v>0</v>
      </c>
      <c r="I26" s="30">
        <v>5.0000000000000001E-4</v>
      </c>
      <c r="J26" s="30">
        <v>1.4000000000000004E-3</v>
      </c>
      <c r="K26" s="30">
        <v>9.4700000000000006E-2</v>
      </c>
      <c r="L26" s="30">
        <v>2.289999999999992E-2</v>
      </c>
      <c r="M26" s="30">
        <v>7.7799999999999966E-2</v>
      </c>
      <c r="N26" s="30">
        <v>0.20750000000000018</v>
      </c>
      <c r="O26" s="30">
        <v>0.61830000000000007</v>
      </c>
      <c r="P26" s="30">
        <v>1.4564000000000004</v>
      </c>
      <c r="Q26" s="30">
        <v>3.3284000000000038</v>
      </c>
      <c r="R26" s="30">
        <v>3.6266999999999943</v>
      </c>
      <c r="S26" s="30">
        <v>3.4196999999999842</v>
      </c>
      <c r="T26" s="30">
        <v>7.8507999999999862</v>
      </c>
      <c r="U26" s="30">
        <v>4.7293000000000323</v>
      </c>
      <c r="V26" s="30">
        <v>4.4432000000000187</v>
      </c>
      <c r="W26" s="30">
        <v>5.2241999999999971</v>
      </c>
      <c r="X26" s="30">
        <v>10.217799999999995</v>
      </c>
      <c r="Y26" s="30">
        <v>12.979400000000023</v>
      </c>
      <c r="Z26" s="30">
        <v>10.413799999999938</v>
      </c>
      <c r="AA26" s="30">
        <v>18.139699999999969</v>
      </c>
      <c r="AB26" s="58">
        <v>30.599699999999867</v>
      </c>
      <c r="AC26" s="606"/>
      <c r="AD26" s="177"/>
      <c r="AE26" s="177"/>
    </row>
    <row r="27" spans="1:31" x14ac:dyDescent="0.2">
      <c r="A27" s="15" t="s">
        <v>84</v>
      </c>
      <c r="B27" s="17">
        <v>1.6116919195678272E-3</v>
      </c>
      <c r="C27" s="14">
        <v>2.457953912124851E-3</v>
      </c>
      <c r="D27" s="14">
        <v>3.822710776075139E-3</v>
      </c>
      <c r="E27" s="14">
        <v>7.2271830967681186E-3</v>
      </c>
      <c r="F27" s="14">
        <v>1.9280932395311069E-2</v>
      </c>
      <c r="G27" s="14">
        <v>4.4204863686651108E-2</v>
      </c>
      <c r="H27" s="14">
        <v>5.6587204046324446E-2</v>
      </c>
      <c r="I27" s="14">
        <v>7.5616039921333256E-2</v>
      </c>
      <c r="J27" s="14">
        <v>0.10068654652475369</v>
      </c>
      <c r="K27" s="14">
        <v>0.13284107990925129</v>
      </c>
      <c r="L27" s="14">
        <v>0.26966078431372548</v>
      </c>
      <c r="M27" s="14">
        <v>0.31913775250657772</v>
      </c>
      <c r="N27" s="14">
        <v>0.65246896305908009</v>
      </c>
      <c r="O27" s="14">
        <v>1.1148000000000158</v>
      </c>
      <c r="P27" s="14">
        <v>1.413119999999999</v>
      </c>
      <c r="Q27" s="14">
        <v>2.1205499999999891</v>
      </c>
      <c r="R27" s="14">
        <v>1.4441480000000102</v>
      </c>
      <c r="S27" s="14">
        <v>2.7854180000000004</v>
      </c>
      <c r="T27" s="14">
        <v>3.2232849999999944</v>
      </c>
      <c r="U27" s="14">
        <v>3.4833030000000091</v>
      </c>
      <c r="V27" s="14">
        <v>3.4293989999999392</v>
      </c>
      <c r="W27" s="14">
        <v>4.1220790000000163</v>
      </c>
      <c r="X27" s="14">
        <v>4.494115000000078</v>
      </c>
      <c r="Y27" s="14">
        <v>5.7325589999999789</v>
      </c>
      <c r="Z27" s="14">
        <v>7.3462419999999762</v>
      </c>
      <c r="AA27" s="14">
        <v>8.5568300000000086</v>
      </c>
      <c r="AB27" s="58">
        <v>7.5134259999999635</v>
      </c>
      <c r="AD27" s="177"/>
      <c r="AE27" s="177"/>
    </row>
    <row r="28" spans="1:31" x14ac:dyDescent="0.2">
      <c r="A28" s="15" t="s">
        <v>85</v>
      </c>
      <c r="B28" s="17">
        <v>0</v>
      </c>
      <c r="C28" s="14">
        <v>0</v>
      </c>
      <c r="D28" s="14">
        <v>0</v>
      </c>
      <c r="E28" s="14">
        <v>0</v>
      </c>
      <c r="F28" s="14">
        <v>0.32800000000000001</v>
      </c>
      <c r="G28" s="14">
        <v>0.04</v>
      </c>
      <c r="H28" s="14">
        <v>0</v>
      </c>
      <c r="I28" s="14">
        <v>0</v>
      </c>
      <c r="J28" s="14">
        <v>0</v>
      </c>
      <c r="K28" s="14">
        <v>0</v>
      </c>
      <c r="L28" s="14">
        <v>0</v>
      </c>
      <c r="M28" s="14">
        <v>0</v>
      </c>
      <c r="N28" s="14">
        <v>0</v>
      </c>
      <c r="O28" s="14">
        <v>3.6999999999999998E-2</v>
      </c>
      <c r="P28" s="14">
        <v>8.2500000000000004E-2</v>
      </c>
      <c r="Q28" s="14">
        <v>0.29129999999999928</v>
      </c>
      <c r="R28" s="14">
        <v>2.7299999999999273E-2</v>
      </c>
      <c r="S28" s="14">
        <v>0.24</v>
      </c>
      <c r="T28" s="14">
        <v>0.22796999999999754</v>
      </c>
      <c r="U28" s="14">
        <v>0.14990500000000248</v>
      </c>
      <c r="V28" s="14">
        <v>0.35221800000000442</v>
      </c>
      <c r="W28" s="14">
        <v>0.32247099999999773</v>
      </c>
      <c r="X28" s="14">
        <v>0.76332799999999768</v>
      </c>
      <c r="Y28" s="14">
        <v>3.7716519999999947</v>
      </c>
      <c r="Z28" s="14">
        <v>4.6616770000000036</v>
      </c>
      <c r="AA28" s="14">
        <v>7.6048149999999879</v>
      </c>
      <c r="AB28" s="58">
        <v>11.817010000000016</v>
      </c>
      <c r="AD28" s="177"/>
      <c r="AE28" s="177"/>
    </row>
    <row r="29" spans="1:31" x14ac:dyDescent="0.2">
      <c r="A29" s="15" t="s">
        <v>86</v>
      </c>
      <c r="B29" s="17">
        <v>3.0108999999999999</v>
      </c>
      <c r="C29" s="14">
        <v>10.600925</v>
      </c>
      <c r="D29" s="14">
        <v>28.999432999999993</v>
      </c>
      <c r="E29" s="14">
        <v>49.421800000000019</v>
      </c>
      <c r="F29" s="14">
        <v>71.626995000000051</v>
      </c>
      <c r="G29" s="14">
        <v>55.655826000000005</v>
      </c>
      <c r="H29" s="14">
        <v>27.306528999999994</v>
      </c>
      <c r="I29" s="14">
        <v>19.51528999999999</v>
      </c>
      <c r="J29" s="14">
        <v>10.843080000000002</v>
      </c>
      <c r="K29" s="14">
        <v>8.4230160000000005</v>
      </c>
      <c r="L29" s="14">
        <v>10.521252</v>
      </c>
      <c r="M29" s="14">
        <v>12.053725</v>
      </c>
      <c r="N29" s="14">
        <v>7.3611120000000021</v>
      </c>
      <c r="O29" s="14">
        <v>12.032776999999999</v>
      </c>
      <c r="P29" s="14">
        <v>9.7512380000000007</v>
      </c>
      <c r="Q29" s="14">
        <v>7.8701479999999986</v>
      </c>
      <c r="R29" s="14">
        <v>9.0261099999999992</v>
      </c>
      <c r="S29" s="14">
        <v>6.7298000000000009</v>
      </c>
      <c r="T29" s="14">
        <v>9.4824019999999987</v>
      </c>
      <c r="U29" s="14">
        <v>12.616520000000005</v>
      </c>
      <c r="V29" s="14">
        <v>22.070992000000004</v>
      </c>
      <c r="W29" s="14">
        <v>8.9972070000000031</v>
      </c>
      <c r="X29" s="14">
        <v>7.5464629999999975</v>
      </c>
      <c r="Y29" s="14">
        <v>6.6640670000000188</v>
      </c>
      <c r="Z29" s="14">
        <v>6.8605000000000009</v>
      </c>
      <c r="AA29" s="14">
        <v>11.411000000000003</v>
      </c>
      <c r="AB29" s="58">
        <v>2.3533809999999997</v>
      </c>
      <c r="AD29" s="177"/>
    </row>
    <row r="30" spans="1:31" x14ac:dyDescent="0.2">
      <c r="A30" s="15" t="s">
        <v>87</v>
      </c>
      <c r="B30" s="17">
        <v>7.0499999999999993E-2</v>
      </c>
      <c r="C30" s="14">
        <v>0.37119999999999997</v>
      </c>
      <c r="D30" s="14">
        <v>0.18049999999999999</v>
      </c>
      <c r="E30" s="14">
        <v>0</v>
      </c>
      <c r="F30" s="14">
        <v>0.5242</v>
      </c>
      <c r="G30" s="14">
        <v>0.09</v>
      </c>
      <c r="H30" s="14">
        <v>0.74199999999999999</v>
      </c>
      <c r="I30" s="14">
        <v>0.37269999999999998</v>
      </c>
      <c r="J30" s="14">
        <v>0.60470000000000002</v>
      </c>
      <c r="K30" s="14">
        <v>1.513504</v>
      </c>
      <c r="L30" s="14">
        <v>1.591</v>
      </c>
      <c r="M30" s="14">
        <v>3.5987000000000005</v>
      </c>
      <c r="N30" s="14">
        <v>6.0587979999999995</v>
      </c>
      <c r="O30" s="14">
        <v>1.7349989999999997</v>
      </c>
      <c r="P30" s="14">
        <v>4.76</v>
      </c>
      <c r="Q30" s="14">
        <v>1.8125</v>
      </c>
      <c r="R30" s="14">
        <v>0.1062</v>
      </c>
      <c r="S30" s="14">
        <v>5.4999999999999997E-3</v>
      </c>
      <c r="T30" s="14">
        <v>0</v>
      </c>
      <c r="U30" s="14">
        <v>0</v>
      </c>
      <c r="V30" s="14">
        <v>0</v>
      </c>
      <c r="W30" s="14">
        <v>1.7000000000000001E-2</v>
      </c>
      <c r="X30" s="14">
        <v>0</v>
      </c>
      <c r="Y30" s="14">
        <v>0</v>
      </c>
      <c r="Z30" s="14">
        <v>0</v>
      </c>
      <c r="AA30" s="14">
        <v>0</v>
      </c>
      <c r="AB30" s="58">
        <v>0</v>
      </c>
    </row>
    <row r="31" spans="1:31" x14ac:dyDescent="0.2">
      <c r="A31" s="15" t="s">
        <v>88</v>
      </c>
      <c r="B31" s="17">
        <v>0.57694700000000021</v>
      </c>
      <c r="C31" s="14">
        <v>0.71134300000000028</v>
      </c>
      <c r="D31" s="14">
        <v>1.5165709999999977</v>
      </c>
      <c r="E31" s="14">
        <v>1.4428399999999963</v>
      </c>
      <c r="F31" s="14">
        <v>1.6557650000000004</v>
      </c>
      <c r="G31" s="14">
        <v>0.73814000000000046</v>
      </c>
      <c r="H31" s="14">
        <v>0.733595</v>
      </c>
      <c r="I31" s="14">
        <v>0.3742700000000001</v>
      </c>
      <c r="J31" s="14">
        <v>0.71784199999999998</v>
      </c>
      <c r="K31" s="14">
        <v>0.92538000000000076</v>
      </c>
      <c r="L31" s="14">
        <v>0.61450900000000108</v>
      </c>
      <c r="M31" s="14">
        <v>0.95324499999999901</v>
      </c>
      <c r="N31" s="14">
        <v>1.6422759999999992</v>
      </c>
      <c r="O31" s="14">
        <v>1.396369</v>
      </c>
      <c r="P31" s="14">
        <v>1.5528870000000001</v>
      </c>
      <c r="Q31" s="14">
        <v>1.6797649999999986</v>
      </c>
      <c r="R31" s="14">
        <v>0.77492200000000055</v>
      </c>
      <c r="S31" s="14">
        <v>0.68616500000000036</v>
      </c>
      <c r="T31" s="14">
        <v>2.3006280000000001</v>
      </c>
      <c r="U31" s="14">
        <v>1.0668869999999999</v>
      </c>
      <c r="V31" s="14">
        <v>0.67403900000000017</v>
      </c>
      <c r="W31" s="14">
        <v>0.4496</v>
      </c>
      <c r="X31" s="14">
        <v>0.34917499999999985</v>
      </c>
      <c r="Y31" s="14">
        <v>0.34732700000000016</v>
      </c>
      <c r="Z31" s="14">
        <v>0.42256499999999975</v>
      </c>
      <c r="AA31" s="14">
        <v>1.5913890000000004</v>
      </c>
      <c r="AB31" s="58">
        <v>0.43710600000000022</v>
      </c>
    </row>
    <row r="32" spans="1:31" x14ac:dyDescent="0.2">
      <c r="A32" s="19" t="s">
        <v>89</v>
      </c>
      <c r="B32" s="18">
        <f t="shared" ref="B32:AB32" si="0">SUM(B25:B31)</f>
        <v>3.8022786919195677</v>
      </c>
      <c r="C32" s="110">
        <f t="shared" si="0"/>
        <v>12.571195953912124</v>
      </c>
      <c r="D32" s="110">
        <f t="shared" si="0"/>
        <v>30.771181710776066</v>
      </c>
      <c r="E32" s="110">
        <f t="shared" si="0"/>
        <v>52.566223183096781</v>
      </c>
      <c r="F32" s="110">
        <f t="shared" si="0"/>
        <v>74.567848932395364</v>
      </c>
      <c r="G32" s="110">
        <f t="shared" si="0"/>
        <v>58.233126863686664</v>
      </c>
      <c r="H32" s="110">
        <f t="shared" si="0"/>
        <v>29.235109204046321</v>
      </c>
      <c r="I32" s="110">
        <f t="shared" si="0"/>
        <v>22.712791039921321</v>
      </c>
      <c r="J32" s="110">
        <f t="shared" si="0"/>
        <v>14.721158546524753</v>
      </c>
      <c r="K32" s="110">
        <f t="shared" si="0"/>
        <v>16.341941079909251</v>
      </c>
      <c r="L32" s="110">
        <f t="shared" si="0"/>
        <v>21.381756784313726</v>
      </c>
      <c r="M32" s="110">
        <f t="shared" si="0"/>
        <v>27.007800752506579</v>
      </c>
      <c r="N32" s="110">
        <f t="shared" si="0"/>
        <v>21.142144963059085</v>
      </c>
      <c r="O32" s="110">
        <f t="shared" si="0"/>
        <v>23.657668000000012</v>
      </c>
      <c r="P32" s="110">
        <f t="shared" si="0"/>
        <v>32.286645999999998</v>
      </c>
      <c r="Q32" s="110">
        <f t="shared" si="0"/>
        <v>18.068737999999993</v>
      </c>
      <c r="R32" s="110">
        <f t="shared" si="0"/>
        <v>19.799620000000004</v>
      </c>
      <c r="S32" s="110">
        <f t="shared" si="0"/>
        <v>22.456272999999989</v>
      </c>
      <c r="T32" s="110">
        <f t="shared" si="0"/>
        <v>31.309800999999975</v>
      </c>
      <c r="U32" s="110">
        <f t="shared" si="0"/>
        <v>29.07995400000005</v>
      </c>
      <c r="V32" s="110">
        <f t="shared" si="0"/>
        <v>38.573437999999967</v>
      </c>
      <c r="W32" s="110">
        <f t="shared" si="0"/>
        <v>28.280477000000015</v>
      </c>
      <c r="X32" s="110">
        <f t="shared" si="0"/>
        <v>40.576965000000065</v>
      </c>
      <c r="Y32" s="110">
        <f t="shared" si="0"/>
        <v>43.006103000000017</v>
      </c>
      <c r="Z32" s="110">
        <f t="shared" si="0"/>
        <v>38.214007999999914</v>
      </c>
      <c r="AA32" s="110">
        <f t="shared" ref="AA32" si="1">SUM(AA25:AA31)</f>
        <v>53.768640999999967</v>
      </c>
      <c r="AB32" s="391">
        <f t="shared" si="0"/>
        <v>56.757622999999846</v>
      </c>
      <c r="AD32" s="177"/>
      <c r="AE32" s="177"/>
    </row>
    <row r="33" spans="1:31" x14ac:dyDescent="0.2">
      <c r="A33" s="23" t="s">
        <v>90</v>
      </c>
      <c r="B33" s="816">
        <f t="shared" ref="B33:AB33" si="2">B26/B32</f>
        <v>0</v>
      </c>
      <c r="C33" s="816">
        <f t="shared" si="2"/>
        <v>0</v>
      </c>
      <c r="D33" s="816">
        <f t="shared" si="2"/>
        <v>0</v>
      </c>
      <c r="E33" s="816">
        <f t="shared" si="2"/>
        <v>7.4192128782310659E-5</v>
      </c>
      <c r="F33" s="816">
        <f t="shared" si="2"/>
        <v>4.0231816298199203E-5</v>
      </c>
      <c r="G33" s="816">
        <f t="shared" si="2"/>
        <v>1.7172356249061081E-6</v>
      </c>
      <c r="H33" s="816">
        <f t="shared" si="2"/>
        <v>0</v>
      </c>
      <c r="I33" s="816">
        <f t="shared" si="2"/>
        <v>2.2014027211414528E-5</v>
      </c>
      <c r="J33" s="816">
        <f t="shared" si="2"/>
        <v>9.5101210653729469E-5</v>
      </c>
      <c r="K33" s="816">
        <f t="shared" si="2"/>
        <v>5.7949052402608402E-3</v>
      </c>
      <c r="L33" s="816">
        <f t="shared" si="2"/>
        <v>1.0710064767362811E-3</v>
      </c>
      <c r="M33" s="816">
        <f t="shared" si="2"/>
        <v>2.880649213645409E-3</v>
      </c>
      <c r="N33" s="816">
        <f t="shared" si="2"/>
        <v>9.814519783236636E-3</v>
      </c>
      <c r="O33" s="816">
        <f t="shared" si="2"/>
        <v>2.6135289412295402E-2</v>
      </c>
      <c r="P33" s="816">
        <f t="shared" si="2"/>
        <v>4.5108432755759161E-2</v>
      </c>
      <c r="Q33" s="816">
        <f t="shared" si="2"/>
        <v>0.18420766298122232</v>
      </c>
      <c r="R33" s="816">
        <f t="shared" si="2"/>
        <v>0.18317018205399868</v>
      </c>
      <c r="S33" s="816">
        <f t="shared" si="2"/>
        <v>0.1522826160868273</v>
      </c>
      <c r="T33" s="816">
        <f t="shared" si="2"/>
        <v>0.25074576488046002</v>
      </c>
      <c r="U33" s="816">
        <f t="shared" si="2"/>
        <v>0.16263093125938316</v>
      </c>
      <c r="V33" s="816">
        <f t="shared" si="2"/>
        <v>0.11518807320208332</v>
      </c>
      <c r="W33" s="816">
        <f t="shared" si="2"/>
        <v>0.18472814302248133</v>
      </c>
      <c r="X33" s="816">
        <f t="shared" si="2"/>
        <v>0.2518128204019196</v>
      </c>
      <c r="Y33" s="816">
        <f t="shared" si="2"/>
        <v>0.30180367656190604</v>
      </c>
      <c r="Z33" s="816">
        <f t="shared" si="2"/>
        <v>0.2725126346338746</v>
      </c>
      <c r="AA33" s="816">
        <f t="shared" si="2"/>
        <v>0.3373657891037265</v>
      </c>
      <c r="AB33" s="817">
        <f t="shared" si="2"/>
        <v>0.53912934303115456</v>
      </c>
      <c r="AD33" s="107"/>
      <c r="AE33" s="107"/>
    </row>
    <row r="34" spans="1:31" x14ac:dyDescent="0.2">
      <c r="A34" s="108" t="s">
        <v>91</v>
      </c>
      <c r="B34" s="818">
        <f t="shared" ref="B34:AB34" si="3">B27/B32</f>
        <v>4.2387527326519296E-4</v>
      </c>
      <c r="C34" s="818">
        <f t="shared" si="3"/>
        <v>1.9552267907811446E-4</v>
      </c>
      <c r="D34" s="818">
        <f t="shared" si="3"/>
        <v>1.24230223330566E-4</v>
      </c>
      <c r="E34" s="818">
        <f t="shared" si="3"/>
        <v>1.3748720488429716E-4</v>
      </c>
      <c r="F34" s="818">
        <f t="shared" si="3"/>
        <v>2.5856897672871764E-4</v>
      </c>
      <c r="G34" s="818">
        <f t="shared" si="3"/>
        <v>7.5910166716835917E-4</v>
      </c>
      <c r="H34" s="818">
        <f t="shared" si="3"/>
        <v>1.9355906506582307E-3</v>
      </c>
      <c r="I34" s="818">
        <f t="shared" si="3"/>
        <v>3.3292271208952748E-3</v>
      </c>
      <c r="J34" s="818">
        <f t="shared" si="3"/>
        <v>6.8395803364622353E-3</v>
      </c>
      <c r="K34" s="818">
        <f t="shared" si="3"/>
        <v>8.128843401140751E-3</v>
      </c>
      <c r="L34" s="818">
        <f t="shared" si="3"/>
        <v>1.2611722555536522E-2</v>
      </c>
      <c r="M34" s="818">
        <f t="shared" si="3"/>
        <v>1.181650277381281E-2</v>
      </c>
      <c r="N34" s="818">
        <f t="shared" si="3"/>
        <v>3.0861058052487855E-2</v>
      </c>
      <c r="O34" s="818">
        <f t="shared" si="3"/>
        <v>4.7122142385294073E-2</v>
      </c>
      <c r="P34" s="818">
        <f t="shared" si="3"/>
        <v>4.3767940466779953E-2</v>
      </c>
      <c r="Q34" s="818">
        <f t="shared" si="3"/>
        <v>0.11736016095866739</v>
      </c>
      <c r="R34" s="818">
        <f t="shared" si="3"/>
        <v>7.293816750018485E-2</v>
      </c>
      <c r="S34" s="818">
        <f t="shared" si="3"/>
        <v>0.12403741261962757</v>
      </c>
      <c r="T34" s="818">
        <f t="shared" si="3"/>
        <v>0.10294811519242798</v>
      </c>
      <c r="U34" s="818">
        <f t="shared" si="3"/>
        <v>0.1197836489012329</v>
      </c>
      <c r="V34" s="818">
        <f t="shared" si="3"/>
        <v>8.8905712786087207E-2</v>
      </c>
      <c r="W34" s="818">
        <f t="shared" si="3"/>
        <v>0.14575705353201837</v>
      </c>
      <c r="X34" s="818">
        <f t="shared" si="3"/>
        <v>0.11075532632862194</v>
      </c>
      <c r="Y34" s="818">
        <f t="shared" si="3"/>
        <v>0.13329640679137975</v>
      </c>
      <c r="Z34" s="818">
        <f t="shared" si="3"/>
        <v>0.19223950547139657</v>
      </c>
      <c r="AA34" s="818">
        <f t="shared" si="3"/>
        <v>0.15914164540628828</v>
      </c>
      <c r="AB34" s="819">
        <f t="shared" si="3"/>
        <v>0.13237739008203328</v>
      </c>
      <c r="AD34" s="107"/>
      <c r="AE34" s="107"/>
    </row>
    <row r="35" spans="1:31" x14ac:dyDescent="0.2">
      <c r="A35" s="109" t="s">
        <v>92</v>
      </c>
      <c r="B35" s="820">
        <f t="shared" ref="B35:AB35" si="4">SUM(B26:B27)/B32</f>
        <v>4.2387527326519296E-4</v>
      </c>
      <c r="C35" s="820">
        <f t="shared" si="4"/>
        <v>1.9552267907811446E-4</v>
      </c>
      <c r="D35" s="820">
        <f t="shared" si="4"/>
        <v>1.24230223330566E-4</v>
      </c>
      <c r="E35" s="820">
        <f t="shared" si="4"/>
        <v>2.1167933366660782E-4</v>
      </c>
      <c r="F35" s="820">
        <f t="shared" si="4"/>
        <v>2.9880079302691681E-4</v>
      </c>
      <c r="G35" s="820">
        <f t="shared" si="4"/>
        <v>7.6081890279326529E-4</v>
      </c>
      <c r="H35" s="820">
        <f t="shared" si="4"/>
        <v>1.9355906506582307E-3</v>
      </c>
      <c r="I35" s="820">
        <f t="shared" si="4"/>
        <v>3.3512411481066893E-3</v>
      </c>
      <c r="J35" s="820">
        <f t="shared" si="4"/>
        <v>6.9346815471159652E-3</v>
      </c>
      <c r="K35" s="820">
        <f t="shared" si="4"/>
        <v>1.3923748641401591E-2</v>
      </c>
      <c r="L35" s="820">
        <f t="shared" si="4"/>
        <v>1.3682729032272804E-2</v>
      </c>
      <c r="M35" s="820">
        <f t="shared" si="4"/>
        <v>1.4697151987458221E-2</v>
      </c>
      <c r="N35" s="820">
        <f t="shared" si="4"/>
        <v>4.0675577835724494E-2</v>
      </c>
      <c r="O35" s="820">
        <f t="shared" si="4"/>
        <v>7.3257431797589478E-2</v>
      </c>
      <c r="P35" s="820">
        <f t="shared" si="4"/>
        <v>8.8876373222539121E-2</v>
      </c>
      <c r="Q35" s="820">
        <f t="shared" si="4"/>
        <v>0.30156782393988973</v>
      </c>
      <c r="R35" s="820">
        <f t="shared" si="4"/>
        <v>0.25610834955418355</v>
      </c>
      <c r="S35" s="820">
        <f t="shared" si="4"/>
        <v>0.27632002870645489</v>
      </c>
      <c r="T35" s="820">
        <f t="shared" si="4"/>
        <v>0.35369388007288804</v>
      </c>
      <c r="U35" s="820">
        <f t="shared" si="4"/>
        <v>0.28241458016061599</v>
      </c>
      <c r="V35" s="820">
        <f t="shared" si="4"/>
        <v>0.20409378598817055</v>
      </c>
      <c r="W35" s="820">
        <f t="shared" si="4"/>
        <v>0.33048519655449971</v>
      </c>
      <c r="X35" s="820">
        <f t="shared" si="4"/>
        <v>0.36256814673054155</v>
      </c>
      <c r="Y35" s="820">
        <f t="shared" si="4"/>
        <v>0.43510008335328576</v>
      </c>
      <c r="Z35" s="820">
        <f t="shared" si="4"/>
        <v>0.46475214010527116</v>
      </c>
      <c r="AA35" s="820">
        <f t="shared" ref="AA35" si="5">SUM(AA26:AA27)/AA32</f>
        <v>0.49650743451001478</v>
      </c>
      <c r="AB35" s="821">
        <f t="shared" si="4"/>
        <v>0.67150673311318787</v>
      </c>
      <c r="AD35" s="107"/>
      <c r="AE35" s="107"/>
    </row>
    <row r="36" spans="1:31" x14ac:dyDescent="0.2">
      <c r="X36" s="177"/>
      <c r="Y36" s="177"/>
      <c r="Z36" s="177"/>
      <c r="AA36" s="177"/>
      <c r="AB36" s="177"/>
      <c r="AC36" s="107"/>
      <c r="AD36" s="107"/>
    </row>
    <row r="37" spans="1:31" x14ac:dyDescent="0.2">
      <c r="B37" s="68"/>
      <c r="C37" s="395"/>
      <c r="D37" s="395"/>
      <c r="E37" s="395"/>
      <c r="F37" s="395"/>
      <c r="G37" s="395"/>
      <c r="H37" s="395"/>
      <c r="I37" s="395"/>
      <c r="J37" s="395"/>
      <c r="K37" s="395"/>
      <c r="L37" s="395"/>
      <c r="M37" s="395"/>
      <c r="N37" s="395"/>
      <c r="O37" s="395"/>
      <c r="P37" s="395"/>
      <c r="Q37" s="395"/>
      <c r="R37" s="395"/>
      <c r="S37" s="395"/>
      <c r="T37" s="395"/>
      <c r="U37" s="395"/>
      <c r="V37" s="395"/>
      <c r="W37" s="395"/>
      <c r="X37" s="395"/>
      <c r="Y37" s="395"/>
      <c r="Z37" s="395"/>
      <c r="AA37" s="395"/>
      <c r="AB37" s="395"/>
    </row>
    <row r="38" spans="1:31" x14ac:dyDescent="0.2">
      <c r="B38" s="177"/>
      <c r="C38" s="177"/>
      <c r="D38" s="177"/>
      <c r="E38" s="177"/>
      <c r="F38" s="177"/>
      <c r="G38" s="177"/>
      <c r="H38" s="177"/>
      <c r="I38" s="177"/>
      <c r="J38" s="177"/>
      <c r="K38" s="177"/>
      <c r="L38" s="177"/>
      <c r="M38" s="177"/>
      <c r="N38" s="177"/>
      <c r="O38" s="177"/>
      <c r="P38" s="177"/>
      <c r="Q38" s="177"/>
      <c r="R38" s="177"/>
      <c r="S38" s="177"/>
      <c r="T38" s="177"/>
      <c r="U38" s="177"/>
      <c r="V38" s="177"/>
      <c r="W38" s="177"/>
      <c r="X38" s="177"/>
      <c r="Y38" s="177"/>
      <c r="Z38" s="177"/>
      <c r="AA38" s="177"/>
      <c r="AB38" s="177"/>
    </row>
    <row r="39" spans="1:31" x14ac:dyDescent="0.2">
      <c r="B39" s="177"/>
      <c r="C39" s="177"/>
      <c r="D39" s="177"/>
      <c r="E39" s="177"/>
      <c r="F39" s="177"/>
      <c r="G39" s="177"/>
      <c r="H39" s="177"/>
      <c r="I39" s="177"/>
      <c r="J39" s="177"/>
      <c r="K39" s="177"/>
      <c r="L39" s="177"/>
      <c r="M39" s="177"/>
      <c r="N39" s="177"/>
      <c r="O39" s="177"/>
      <c r="P39" s="395"/>
      <c r="Q39" s="395"/>
      <c r="R39" s="395"/>
      <c r="S39" s="395"/>
      <c r="T39" s="395"/>
      <c r="U39" s="395"/>
      <c r="V39" s="395"/>
      <c r="W39" s="395"/>
      <c r="X39" s="395"/>
      <c r="Y39" s="395"/>
      <c r="Z39" s="395"/>
      <c r="AA39" s="395"/>
      <c r="AB39" s="395"/>
    </row>
    <row r="40" spans="1:31" x14ac:dyDescent="0.2">
      <c r="B40" s="177"/>
      <c r="C40" s="177"/>
      <c r="D40" s="177"/>
      <c r="E40" s="177"/>
      <c r="F40" s="177"/>
      <c r="G40" s="177"/>
      <c r="H40" s="177"/>
      <c r="I40" s="177"/>
      <c r="J40" s="177"/>
      <c r="K40" s="177"/>
      <c r="L40" s="177"/>
      <c r="M40" s="177"/>
      <c r="N40" s="177"/>
      <c r="O40" s="177"/>
      <c r="P40" s="395"/>
      <c r="Q40" s="395"/>
      <c r="R40" s="395"/>
      <c r="S40" s="395"/>
      <c r="T40" s="395"/>
      <c r="U40" s="395"/>
      <c r="V40" s="395"/>
      <c r="W40" s="395"/>
      <c r="X40" s="395"/>
      <c r="Y40" s="395"/>
      <c r="Z40" s="395"/>
      <c r="AA40" s="395"/>
      <c r="AB40" s="395"/>
    </row>
    <row r="41" spans="1:31" x14ac:dyDescent="0.2">
      <c r="P41" s="395"/>
      <c r="Q41" s="395"/>
      <c r="R41" s="395"/>
      <c r="S41" s="395"/>
      <c r="T41" s="395"/>
      <c r="U41" s="395"/>
      <c r="V41" s="395"/>
      <c r="W41" s="395"/>
      <c r="X41" s="395"/>
      <c r="Y41" s="395"/>
      <c r="Z41" s="395"/>
      <c r="AA41" s="395"/>
      <c r="AB41" s="395"/>
    </row>
    <row r="42" spans="1:31" x14ac:dyDescent="0.2">
      <c r="P42" s="395"/>
      <c r="Q42" s="395"/>
      <c r="R42" s="395"/>
      <c r="S42" s="395"/>
      <c r="T42" s="395"/>
      <c r="U42" s="395"/>
      <c r="V42" s="395"/>
      <c r="W42" s="395"/>
      <c r="X42" s="395"/>
      <c r="Y42" s="395"/>
      <c r="Z42" s="395"/>
      <c r="AA42" s="395"/>
      <c r="AB42" s="395"/>
    </row>
    <row r="43" spans="1:31" x14ac:dyDescent="0.2">
      <c r="P43" s="395"/>
      <c r="Q43" s="395"/>
      <c r="R43" s="395"/>
      <c r="S43" s="395"/>
      <c r="T43" s="395"/>
      <c r="U43" s="395"/>
      <c r="V43" s="395"/>
      <c r="W43" s="395"/>
      <c r="X43" s="395"/>
      <c r="Y43" s="395"/>
      <c r="Z43" s="395"/>
      <c r="AA43" s="395"/>
      <c r="AB43" s="395"/>
    </row>
    <row r="44" spans="1:31" x14ac:dyDescent="0.2">
      <c r="P44" s="395"/>
      <c r="Q44" s="395"/>
      <c r="R44" s="395"/>
      <c r="S44" s="395"/>
      <c r="T44" s="395"/>
      <c r="U44" s="395"/>
      <c r="V44" s="395"/>
      <c r="W44" s="395"/>
      <c r="X44" s="395"/>
      <c r="Y44" s="395"/>
      <c r="Z44" s="395"/>
      <c r="AA44" s="395"/>
      <c r="AB44" s="395"/>
    </row>
    <row r="46" spans="1:31" x14ac:dyDescent="0.2">
      <c r="P46" s="640"/>
      <c r="Q46" s="640"/>
      <c r="R46" s="640"/>
      <c r="S46" s="640"/>
      <c r="T46" s="640"/>
      <c r="U46" s="640"/>
      <c r="V46" s="640"/>
      <c r="W46" s="640"/>
      <c r="X46" s="640"/>
      <c r="Y46" s="640"/>
      <c r="Z46" s="640"/>
      <c r="AA46" s="640"/>
      <c r="AB46" s="640"/>
    </row>
  </sheetData>
  <mergeCells count="1">
    <mergeCell ref="B23:AB23"/>
  </mergeCells>
  <pageMargins left="0.7" right="0.7" top="0.75" bottom="0.75" header="0.3" footer="0.3"/>
  <pageSetup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F9E654-A5F5-4AAA-A4BC-BE63D48ED8FF}">
  <sheetPr>
    <tabColor theme="9" tint="0.39997558519241921"/>
  </sheetPr>
  <dimension ref="B1:W61"/>
  <sheetViews>
    <sheetView zoomScale="110" zoomScaleNormal="110" workbookViewId="0">
      <selection activeCell="L27" sqref="L27"/>
    </sheetView>
  </sheetViews>
  <sheetFormatPr defaultColWidth="8.7109375" defaultRowHeight="12.75" x14ac:dyDescent="0.2"/>
  <cols>
    <col min="1" max="1" width="2" style="21" customWidth="1"/>
    <col min="2" max="2" width="17" style="21" bestFit="1" customWidth="1"/>
    <col min="3" max="10" width="11.42578125" style="21" customWidth="1"/>
    <col min="11" max="11" width="8.7109375" style="21"/>
    <col min="12" max="12" width="13.7109375" style="21" customWidth="1"/>
    <col min="13" max="20" width="11.42578125" style="21" customWidth="1"/>
    <col min="21" max="16384" width="8.7109375" style="21"/>
  </cols>
  <sheetData>
    <row r="1" spans="2:23" ht="15" x14ac:dyDescent="0.25">
      <c r="B1" s="682" t="s">
        <v>93</v>
      </c>
      <c r="I1" s="683"/>
      <c r="J1" s="683"/>
      <c r="K1" s="683"/>
      <c r="L1" s="682"/>
    </row>
    <row r="2" spans="2:23" ht="15" x14ac:dyDescent="0.25">
      <c r="B2" s="682"/>
      <c r="I2" s="683"/>
      <c r="J2" s="683"/>
      <c r="K2" s="683"/>
      <c r="L2" s="682"/>
    </row>
    <row r="3" spans="2:23" ht="13.5" thickBot="1" x14ac:dyDescent="0.25">
      <c r="C3" s="1224" t="s">
        <v>94</v>
      </c>
      <c r="D3" s="1224"/>
      <c r="E3" s="1224"/>
      <c r="F3" s="1224"/>
      <c r="G3" s="1225">
        <v>2023</v>
      </c>
      <c r="H3" s="1224"/>
      <c r="I3" s="1224"/>
      <c r="J3" s="1224"/>
      <c r="K3" s="683"/>
      <c r="L3" s="683"/>
      <c r="M3" s="683"/>
      <c r="N3" s="683"/>
      <c r="O3" s="683"/>
      <c r="P3" s="683"/>
      <c r="Q3" s="683"/>
      <c r="R3" s="683"/>
      <c r="S3" s="683"/>
      <c r="T3" s="683"/>
      <c r="U3" s="683"/>
      <c r="V3" s="683"/>
      <c r="W3" s="683"/>
    </row>
    <row r="4" spans="2:23" ht="13.5" customHeight="1" thickTop="1" x14ac:dyDescent="0.2">
      <c r="B4" s="1226" t="s">
        <v>95</v>
      </c>
      <c r="C4" s="1229" t="s">
        <v>96</v>
      </c>
      <c r="D4" s="1230"/>
      <c r="E4" s="1229" t="s">
        <v>97</v>
      </c>
      <c r="F4" s="1230"/>
      <c r="G4" s="1229" t="s">
        <v>96</v>
      </c>
      <c r="H4" s="1230"/>
      <c r="I4" s="1229" t="s">
        <v>97</v>
      </c>
      <c r="J4" s="1230"/>
      <c r="K4" s="683"/>
      <c r="L4" s="1088" t="s">
        <v>98</v>
      </c>
      <c r="M4" s="683"/>
      <c r="N4" s="683"/>
      <c r="O4" s="683"/>
      <c r="P4" s="683"/>
      <c r="Q4" s="683"/>
      <c r="R4" s="683"/>
      <c r="S4" s="683"/>
      <c r="T4" s="683"/>
      <c r="U4" s="683"/>
      <c r="V4" s="683"/>
      <c r="W4" s="683"/>
    </row>
    <row r="5" spans="2:23" ht="17.25" customHeight="1" thickBot="1" x14ac:dyDescent="0.25">
      <c r="B5" s="1227"/>
      <c r="C5" s="1231"/>
      <c r="D5" s="1232"/>
      <c r="E5" s="1231"/>
      <c r="F5" s="1232"/>
      <c r="G5" s="1231"/>
      <c r="H5" s="1232"/>
      <c r="I5" s="1231"/>
      <c r="J5" s="1232"/>
      <c r="K5" s="683"/>
      <c r="L5" s="683"/>
      <c r="M5" s="683"/>
      <c r="N5" s="683"/>
      <c r="O5" s="683"/>
      <c r="P5" s="683"/>
      <c r="Q5" s="683"/>
      <c r="R5" s="683"/>
      <c r="S5" s="683"/>
      <c r="T5" s="683"/>
      <c r="U5" s="683"/>
      <c r="V5" s="683"/>
      <c r="W5" s="683"/>
    </row>
    <row r="6" spans="2:23" ht="14.1" customHeight="1" thickTop="1" x14ac:dyDescent="0.2">
      <c r="B6" s="1227"/>
      <c r="C6" s="1233" t="s">
        <v>99</v>
      </c>
      <c r="D6" s="1233" t="s">
        <v>100</v>
      </c>
      <c r="E6" s="1233" t="s">
        <v>99</v>
      </c>
      <c r="F6" s="1233" t="s">
        <v>100</v>
      </c>
      <c r="G6" s="1233" t="s">
        <v>99</v>
      </c>
      <c r="H6" s="1233" t="s">
        <v>100</v>
      </c>
      <c r="I6" s="1233" t="s">
        <v>99</v>
      </c>
      <c r="J6" s="1233" t="s">
        <v>100</v>
      </c>
      <c r="K6" s="683"/>
      <c r="L6" s="683"/>
      <c r="M6" s="683"/>
      <c r="N6" s="683"/>
      <c r="O6" s="683"/>
      <c r="P6" s="683"/>
      <c r="Q6" s="683"/>
      <c r="R6" s="683"/>
      <c r="S6" s="683"/>
      <c r="T6" s="683"/>
      <c r="U6" s="683"/>
      <c r="V6" s="683"/>
      <c r="W6" s="683"/>
    </row>
    <row r="7" spans="2:23" ht="16.5" customHeight="1" thickBot="1" x14ac:dyDescent="0.25">
      <c r="B7" s="1228"/>
      <c r="C7" s="1234"/>
      <c r="D7" s="1234"/>
      <c r="E7" s="1234"/>
      <c r="F7" s="1234"/>
      <c r="G7" s="1234"/>
      <c r="H7" s="1234"/>
      <c r="I7" s="1234"/>
      <c r="J7" s="1234"/>
      <c r="K7" s="683"/>
      <c r="L7" s="683"/>
      <c r="M7" s="683"/>
      <c r="N7" s="683"/>
      <c r="O7" s="683"/>
      <c r="P7" s="683"/>
      <c r="Q7" s="683"/>
      <c r="R7" s="683"/>
      <c r="S7" s="683"/>
      <c r="T7" s="683"/>
      <c r="U7" s="683"/>
      <c r="V7" s="683"/>
      <c r="W7" s="683"/>
    </row>
    <row r="8" spans="2:23" ht="13.5" thickTop="1" x14ac:dyDescent="0.2">
      <c r="B8" s="995" t="s">
        <v>101</v>
      </c>
      <c r="C8" s="996">
        <v>64.790999999999997</v>
      </c>
      <c r="D8" s="996">
        <v>9.8287999999999993</v>
      </c>
      <c r="E8" s="996">
        <v>2.9156</v>
      </c>
      <c r="F8" s="996">
        <v>0.44229999999999997</v>
      </c>
      <c r="G8" s="996">
        <v>61.0565</v>
      </c>
      <c r="H8" s="996">
        <v>6.5032999999999994</v>
      </c>
      <c r="I8" s="996">
        <v>2.2892999999999999</v>
      </c>
      <c r="J8" s="996">
        <v>0.24380000000000002</v>
      </c>
      <c r="K8" s="683"/>
      <c r="L8" s="683"/>
      <c r="M8" s="683"/>
      <c r="N8" s="683"/>
      <c r="O8" s="683"/>
      <c r="P8" s="683"/>
      <c r="Q8" s="683"/>
      <c r="R8" s="683"/>
      <c r="S8" s="683"/>
      <c r="T8" s="683"/>
      <c r="U8" s="683"/>
      <c r="V8" s="683"/>
      <c r="W8" s="683"/>
    </row>
    <row r="9" spans="2:23" ht="14.1" customHeight="1" x14ac:dyDescent="0.2">
      <c r="B9" s="995" t="s">
        <v>102</v>
      </c>
      <c r="C9" s="996">
        <v>32.353965783358007</v>
      </c>
      <c r="D9" s="996">
        <v>19.450797214663279</v>
      </c>
      <c r="E9" s="996">
        <v>28.795514974986439</v>
      </c>
      <c r="F9" s="996">
        <v>17.311501354135661</v>
      </c>
      <c r="G9" s="996">
        <v>28.19968080389452</v>
      </c>
      <c r="H9" s="996">
        <v>16.76205177594375</v>
      </c>
      <c r="I9" s="996">
        <v>25.7902912715269</v>
      </c>
      <c r="J9" s="996">
        <v>15.32989683877207</v>
      </c>
      <c r="K9" s="683"/>
      <c r="L9" s="683"/>
      <c r="M9" s="683"/>
      <c r="N9" s="683"/>
      <c r="O9" s="683"/>
      <c r="P9" s="683"/>
      <c r="Q9" s="683"/>
      <c r="R9" s="683"/>
      <c r="S9" s="683"/>
      <c r="T9" s="683"/>
      <c r="U9" s="683"/>
      <c r="V9" s="683"/>
      <c r="W9" s="683"/>
    </row>
    <row r="10" spans="2:23" ht="14.1" customHeight="1" x14ac:dyDescent="0.2">
      <c r="B10" s="995" t="s">
        <v>103</v>
      </c>
      <c r="C10" s="996">
        <v>30.528698226091439</v>
      </c>
      <c r="D10" s="996">
        <v>26.231922876683178</v>
      </c>
      <c r="E10" s="996">
        <v>34.031010437004099</v>
      </c>
      <c r="F10" s="996">
        <v>29.241300581763561</v>
      </c>
      <c r="G10" s="996">
        <v>25.9550807542476</v>
      </c>
      <c r="H10" s="996">
        <v>22.11328060530921</v>
      </c>
      <c r="I10" s="996">
        <v>28.499649368472351</v>
      </c>
      <c r="J10" s="996">
        <v>24.281209124530111</v>
      </c>
      <c r="K10" s="683"/>
      <c r="L10" s="683"/>
      <c r="M10" s="683"/>
      <c r="N10" s="683"/>
      <c r="O10" s="683"/>
      <c r="P10" s="683"/>
      <c r="Q10" s="683"/>
      <c r="R10" s="683"/>
      <c r="S10" s="683"/>
      <c r="T10" s="683"/>
      <c r="U10" s="683"/>
      <c r="V10" s="683"/>
      <c r="W10" s="683"/>
    </row>
    <row r="11" spans="2:23" ht="14.1" customHeight="1" x14ac:dyDescent="0.2">
      <c r="B11" s="995" t="s">
        <v>104</v>
      </c>
      <c r="C11" s="996">
        <v>25.593746043057699</v>
      </c>
      <c r="D11" s="996">
        <v>9.1093723074036159</v>
      </c>
      <c r="E11" s="996">
        <v>11.82794393298729</v>
      </c>
      <c r="F11" s="996">
        <v>4.2098231628700118</v>
      </c>
      <c r="G11" s="996">
        <v>24.45530378667852</v>
      </c>
      <c r="H11" s="996">
        <v>8.6092383115484026</v>
      </c>
      <c r="I11" s="996">
        <v>10.65449073780507</v>
      </c>
      <c r="J11" s="996">
        <v>3.7508039421663328</v>
      </c>
      <c r="K11" s="683"/>
      <c r="L11" s="683"/>
      <c r="M11" s="683"/>
      <c r="N11" s="683"/>
      <c r="O11" s="683"/>
      <c r="P11" s="683"/>
      <c r="Q11" s="683"/>
      <c r="R11" s="683"/>
      <c r="S11" s="683"/>
      <c r="T11" s="683"/>
      <c r="U11" s="683"/>
      <c r="V11" s="683"/>
      <c r="W11" s="683"/>
    </row>
    <row r="12" spans="2:23" ht="14.1" customHeight="1" x14ac:dyDescent="0.2">
      <c r="B12" s="995" t="s">
        <v>105</v>
      </c>
      <c r="C12" s="996">
        <v>21.503516562572919</v>
      </c>
      <c r="D12" s="996">
        <v>6.8487865742578649</v>
      </c>
      <c r="E12" s="996">
        <v>22.06505152646556</v>
      </c>
      <c r="F12" s="996">
        <v>7.0276332810508366</v>
      </c>
      <c r="G12" s="996">
        <v>19.281101826146259</v>
      </c>
      <c r="H12" s="996">
        <v>6.1695966144054122</v>
      </c>
      <c r="I12" s="996">
        <v>19.78003884166856</v>
      </c>
      <c r="J12" s="996">
        <v>6.3292472479389019</v>
      </c>
      <c r="K12" s="683"/>
      <c r="L12" s="683"/>
      <c r="M12" s="683"/>
      <c r="N12" s="683"/>
      <c r="O12" s="683"/>
      <c r="P12" s="683"/>
      <c r="Q12" s="683"/>
      <c r="R12" s="683"/>
      <c r="S12" s="683"/>
      <c r="T12" s="683"/>
      <c r="U12" s="683"/>
      <c r="V12" s="683"/>
      <c r="W12" s="683"/>
    </row>
    <row r="13" spans="2:23" ht="14.1" customHeight="1" x14ac:dyDescent="0.2">
      <c r="B13" s="995" t="s">
        <v>106</v>
      </c>
      <c r="C13" s="996">
        <v>16.831629846567271</v>
      </c>
      <c r="D13" s="996">
        <v>7.9989909968653627</v>
      </c>
      <c r="E13" s="996">
        <v>8.2371063247732739</v>
      </c>
      <c r="F13" s="996">
        <v>3.914566796721815</v>
      </c>
      <c r="G13" s="996">
        <v>15.83140114547178</v>
      </c>
      <c r="H13" s="996">
        <v>7.0426745262516706</v>
      </c>
      <c r="I13" s="996">
        <v>7.6830977843741826</v>
      </c>
      <c r="J13" s="996">
        <v>3.4178628001091069</v>
      </c>
      <c r="K13" s="683"/>
      <c r="L13" s="683"/>
      <c r="M13" s="683"/>
      <c r="N13" s="683"/>
      <c r="O13" s="683"/>
      <c r="P13" s="683"/>
      <c r="Q13" s="683"/>
      <c r="R13" s="683"/>
      <c r="S13" s="683"/>
      <c r="T13" s="683"/>
      <c r="U13" s="683"/>
      <c r="V13" s="683"/>
      <c r="W13" s="683"/>
    </row>
    <row r="14" spans="2:23" ht="14.1" customHeight="1" x14ac:dyDescent="0.2">
      <c r="B14" s="995" t="s">
        <v>107</v>
      </c>
      <c r="C14" s="996">
        <v>16.587801019296538</v>
      </c>
      <c r="D14" s="996">
        <v>13.7989634633322</v>
      </c>
      <c r="E14" s="996">
        <v>16.67124174358959</v>
      </c>
      <c r="F14" s="996">
        <v>13.86837564789688</v>
      </c>
      <c r="G14" s="996">
        <v>14.053440136159789</v>
      </c>
      <c r="H14" s="996">
        <v>11.420476730345371</v>
      </c>
      <c r="I14" s="996">
        <v>14.11622720383267</v>
      </c>
      <c r="J14" s="996">
        <v>11.471500411264589</v>
      </c>
      <c r="K14" s="683"/>
      <c r="L14" s="683"/>
      <c r="M14" s="683"/>
      <c r="N14" s="683"/>
      <c r="O14" s="683"/>
      <c r="P14" s="683"/>
      <c r="Q14" s="683"/>
      <c r="R14" s="683"/>
      <c r="S14" s="683"/>
      <c r="T14" s="683"/>
      <c r="U14" s="683"/>
      <c r="V14" s="683"/>
      <c r="W14" s="683"/>
    </row>
    <row r="15" spans="2:23" ht="14.1" customHeight="1" x14ac:dyDescent="0.2">
      <c r="B15" s="995" t="s">
        <v>108</v>
      </c>
      <c r="C15" s="996">
        <v>14.1589409067847</v>
      </c>
      <c r="D15" s="996">
        <v>7.2882711254185146</v>
      </c>
      <c r="E15" s="996">
        <v>17.062834466964471</v>
      </c>
      <c r="F15" s="996">
        <v>8.7830413716736881</v>
      </c>
      <c r="G15" s="996">
        <v>8.7641938435044668</v>
      </c>
      <c r="H15" s="996">
        <v>3.9776457390039801</v>
      </c>
      <c r="I15" s="996">
        <v>9.6257050433329141</v>
      </c>
      <c r="J15" s="996">
        <v>4.3686442055248422</v>
      </c>
      <c r="K15" s="683"/>
      <c r="L15" s="683"/>
      <c r="M15" s="683"/>
      <c r="N15" s="683"/>
      <c r="O15" s="683"/>
      <c r="P15" s="683"/>
      <c r="Q15" s="683"/>
      <c r="R15" s="683"/>
      <c r="S15" s="683"/>
      <c r="T15" s="683"/>
      <c r="U15" s="683"/>
      <c r="V15" s="683"/>
      <c r="W15" s="683"/>
    </row>
    <row r="16" spans="2:23" ht="14.1" customHeight="1" x14ac:dyDescent="0.2">
      <c r="B16" s="995" t="s">
        <v>109</v>
      </c>
      <c r="C16" s="996">
        <v>13.34389337709403</v>
      </c>
      <c r="D16" s="996">
        <v>8.8646480162905448</v>
      </c>
      <c r="E16" s="996">
        <v>16.956485747781919</v>
      </c>
      <c r="F16" s="996">
        <v>11.26457425127211</v>
      </c>
      <c r="G16" s="996">
        <v>10.546925687498669</v>
      </c>
      <c r="H16" s="996">
        <v>6.3731650671310636</v>
      </c>
      <c r="I16" s="996">
        <v>13.5580027588909</v>
      </c>
      <c r="J16" s="996">
        <v>8.1926612667281073</v>
      </c>
      <c r="K16" s="683"/>
      <c r="L16" s="683"/>
      <c r="M16" s="683"/>
      <c r="N16" s="683"/>
      <c r="O16" s="683"/>
      <c r="P16" s="683"/>
      <c r="Q16" s="683"/>
      <c r="R16" s="683"/>
      <c r="S16" s="683"/>
      <c r="T16" s="683"/>
      <c r="U16" s="683"/>
      <c r="V16" s="683"/>
      <c r="W16" s="683"/>
    </row>
    <row r="17" spans="2:23" ht="14.1" customHeight="1" x14ac:dyDescent="0.2">
      <c r="B17" s="995" t="s">
        <v>110</v>
      </c>
      <c r="C17" s="996">
        <v>13.102328851215541</v>
      </c>
      <c r="D17" s="996">
        <v>6.126993834675404</v>
      </c>
      <c r="E17" s="996">
        <v>16.381283705239809</v>
      </c>
      <c r="F17" s="996">
        <v>7.6603194291495367</v>
      </c>
      <c r="G17" s="996">
        <v>9.3039750178986509</v>
      </c>
      <c r="H17" s="996">
        <v>3.836919728900305</v>
      </c>
      <c r="I17" s="996">
        <v>12.98842324124797</v>
      </c>
      <c r="J17" s="996">
        <v>5.3563705067758409</v>
      </c>
      <c r="K17" s="683"/>
      <c r="L17" s="683"/>
      <c r="M17" s="683"/>
      <c r="N17" s="683"/>
      <c r="O17" s="683"/>
      <c r="P17" s="683"/>
      <c r="Q17" s="683"/>
      <c r="R17" s="683"/>
      <c r="S17" s="683"/>
      <c r="T17" s="683"/>
      <c r="U17" s="683"/>
      <c r="V17" s="683"/>
      <c r="W17" s="683"/>
    </row>
    <row r="18" spans="2:23" ht="14.1" customHeight="1" x14ac:dyDescent="0.2">
      <c r="B18" s="995" t="s">
        <v>111</v>
      </c>
      <c r="C18" s="996">
        <v>12.503069065614181</v>
      </c>
      <c r="D18" s="996">
        <v>10.5478764425976</v>
      </c>
      <c r="E18" s="996">
        <v>16.43869410206208</v>
      </c>
      <c r="F18" s="996">
        <v>13.86806018236541</v>
      </c>
      <c r="G18" s="996">
        <v>8.291580300096248</v>
      </c>
      <c r="H18" s="996">
        <v>6.5373838806400846</v>
      </c>
      <c r="I18" s="996">
        <v>11.40901251571813</v>
      </c>
      <c r="J18" s="996">
        <v>8.9952809735691659</v>
      </c>
      <c r="K18" s="683"/>
      <c r="L18" s="683"/>
      <c r="M18" s="683"/>
      <c r="N18" s="683"/>
      <c r="O18" s="683"/>
      <c r="P18" s="683"/>
      <c r="Q18" s="683"/>
      <c r="R18" s="683"/>
      <c r="S18" s="683"/>
      <c r="T18" s="683"/>
      <c r="U18" s="683"/>
      <c r="V18" s="683"/>
      <c r="W18" s="683"/>
    </row>
    <row r="19" spans="2:23" ht="14.1" customHeight="1" x14ac:dyDescent="0.2">
      <c r="B19" s="995" t="s">
        <v>112</v>
      </c>
      <c r="C19" s="996">
        <v>11.490832077204431</v>
      </c>
      <c r="D19" s="996">
        <v>8.1359523650783778</v>
      </c>
      <c r="E19" s="996">
        <v>11.865481846969409</v>
      </c>
      <c r="F19" s="996">
        <v>8.4012188540424297</v>
      </c>
      <c r="G19" s="996">
        <v>8.9782639104491242</v>
      </c>
      <c r="H19" s="996">
        <v>6.1028143152651904</v>
      </c>
      <c r="I19" s="996">
        <v>9.2880307829673114</v>
      </c>
      <c r="J19" s="996">
        <v>6.3133728066232768</v>
      </c>
      <c r="K19" s="683"/>
      <c r="L19" s="683"/>
      <c r="M19" s="683"/>
      <c r="N19" s="683"/>
      <c r="O19" s="683"/>
      <c r="P19" s="683"/>
      <c r="Q19" s="683"/>
      <c r="R19" s="683"/>
      <c r="S19" s="683"/>
      <c r="T19" s="683"/>
      <c r="U19" s="683"/>
      <c r="V19" s="683"/>
      <c r="W19" s="683"/>
    </row>
    <row r="20" spans="2:23" ht="14.1" customHeight="1" x14ac:dyDescent="0.2">
      <c r="B20" s="995" t="s">
        <v>113</v>
      </c>
      <c r="C20" s="996">
        <v>9.6509616510401646</v>
      </c>
      <c r="D20" s="996">
        <v>8.9863065053954276</v>
      </c>
      <c r="E20" s="996">
        <v>9.5668117198714686</v>
      </c>
      <c r="F20" s="996">
        <v>8.9079519225846759</v>
      </c>
      <c r="G20" s="996">
        <v>9.5956993406782924</v>
      </c>
      <c r="H20" s="996">
        <v>9.0011359267162714</v>
      </c>
      <c r="I20" s="996">
        <v>9.1270041170769804</v>
      </c>
      <c r="J20" s="996">
        <v>8.5614817372656145</v>
      </c>
      <c r="K20" s="683"/>
      <c r="L20" s="683"/>
      <c r="M20" s="683"/>
      <c r="N20" s="683"/>
      <c r="O20" s="683"/>
      <c r="P20" s="683"/>
      <c r="Q20" s="683"/>
      <c r="R20" s="683"/>
      <c r="S20" s="683"/>
      <c r="T20" s="683"/>
      <c r="U20" s="683"/>
      <c r="V20" s="683"/>
      <c r="W20" s="683"/>
    </row>
    <row r="21" spans="2:23" ht="14.1" customHeight="1" x14ac:dyDescent="0.2">
      <c r="B21" s="995" t="s">
        <v>114</v>
      </c>
      <c r="C21" s="996">
        <v>8.6294649104251171</v>
      </c>
      <c r="D21" s="996">
        <v>6.9178027146710983</v>
      </c>
      <c r="E21" s="996">
        <v>8.9724033764948778</v>
      </c>
      <c r="F21" s="996">
        <v>7.1927190247978707</v>
      </c>
      <c r="G21" s="996">
        <v>6.7557473505955983</v>
      </c>
      <c r="H21" s="996">
        <v>5.3347618264914303</v>
      </c>
      <c r="I21" s="996">
        <v>6.9907206390747278</v>
      </c>
      <c r="J21" s="996">
        <v>5.5203114725292011</v>
      </c>
      <c r="K21" s="683"/>
      <c r="L21" s="683"/>
      <c r="M21" s="683"/>
      <c r="N21" s="683"/>
      <c r="O21" s="683"/>
      <c r="P21" s="683"/>
      <c r="Q21" s="683"/>
      <c r="R21" s="683"/>
      <c r="S21" s="683"/>
      <c r="T21" s="683"/>
      <c r="U21" s="683"/>
      <c r="V21" s="683"/>
      <c r="W21" s="683"/>
    </row>
    <row r="22" spans="2:23" ht="14.1" customHeight="1" x14ac:dyDescent="0.2">
      <c r="B22" s="995" t="s">
        <v>115</v>
      </c>
      <c r="C22" s="996">
        <v>8.0288722067670957</v>
      </c>
      <c r="D22" s="996">
        <v>2.764227341651416</v>
      </c>
      <c r="E22" s="996">
        <v>6.7877877030526372</v>
      </c>
      <c r="F22" s="996">
        <v>2.3369394698160821</v>
      </c>
      <c r="G22" s="996">
        <v>6.9892941766744574</v>
      </c>
      <c r="H22" s="996">
        <v>2.291159879511206</v>
      </c>
      <c r="I22" s="996">
        <v>6.3429102803357393</v>
      </c>
      <c r="J22" s="996">
        <v>2.0792688340611698</v>
      </c>
      <c r="K22" s="683"/>
      <c r="L22" s="683"/>
      <c r="M22" s="683"/>
      <c r="N22" s="683"/>
      <c r="O22" s="683"/>
      <c r="P22" s="683"/>
      <c r="Q22" s="683"/>
      <c r="R22" s="683"/>
      <c r="S22" s="683"/>
      <c r="T22" s="683"/>
      <c r="U22" s="683"/>
      <c r="V22" s="683"/>
      <c r="W22" s="683"/>
    </row>
    <row r="23" spans="2:23" ht="14.1" customHeight="1" x14ac:dyDescent="0.2">
      <c r="B23" s="995" t="s">
        <v>116</v>
      </c>
      <c r="C23" s="996">
        <v>7.842944737180586</v>
      </c>
      <c r="D23" s="996">
        <v>6.8289556051421121</v>
      </c>
      <c r="E23" s="996">
        <v>5.9095250331902713</v>
      </c>
      <c r="F23" s="996">
        <v>5.1455015241685391</v>
      </c>
      <c r="G23" s="996">
        <v>6.6787033525200954</v>
      </c>
      <c r="H23" s="996">
        <v>5.9076209501247572</v>
      </c>
      <c r="I23" s="996">
        <v>4.6072475527490413</v>
      </c>
      <c r="J23" s="996">
        <v>4.0753228176785328</v>
      </c>
      <c r="K23" s="683"/>
      <c r="L23" s="683"/>
      <c r="M23" s="683"/>
      <c r="N23" s="683"/>
      <c r="O23" s="683"/>
      <c r="P23" s="683"/>
      <c r="Q23" s="683"/>
      <c r="R23" s="683"/>
      <c r="S23" s="683"/>
      <c r="T23" s="683"/>
      <c r="U23" s="683"/>
      <c r="V23" s="683"/>
      <c r="W23" s="683"/>
    </row>
    <row r="24" spans="2:23" ht="14.1" customHeight="1" x14ac:dyDescent="0.2">
      <c r="B24" s="995" t="s">
        <v>117</v>
      </c>
      <c r="C24" s="996">
        <v>7.8257659892648821</v>
      </c>
      <c r="D24" s="996">
        <v>6.9537216678157012</v>
      </c>
      <c r="E24" s="996">
        <v>8.9030876824208409</v>
      </c>
      <c r="F24" s="996">
        <v>7.9109947591888554</v>
      </c>
      <c r="G24" s="996">
        <v>5.8615642480280981</v>
      </c>
      <c r="H24" s="996">
        <v>5.1044813982620907</v>
      </c>
      <c r="I24" s="996">
        <v>6.5040325406729718</v>
      </c>
      <c r="J24" s="996">
        <v>5.663968134227189</v>
      </c>
      <c r="K24" s="683"/>
      <c r="L24" s="683"/>
      <c r="M24" s="683"/>
      <c r="N24" s="683"/>
      <c r="O24" s="683"/>
      <c r="P24" s="683"/>
      <c r="Q24" s="683"/>
      <c r="R24" s="683"/>
      <c r="S24" s="683"/>
      <c r="T24" s="683"/>
      <c r="U24" s="683"/>
      <c r="V24" s="683"/>
      <c r="W24" s="683"/>
    </row>
    <row r="25" spans="2:23" ht="14.1" customHeight="1" x14ac:dyDescent="0.2">
      <c r="B25" s="995" t="s">
        <v>118</v>
      </c>
      <c r="C25" s="996">
        <v>7.5472979909231563</v>
      </c>
      <c r="D25" s="996">
        <v>3.3905466983861241</v>
      </c>
      <c r="E25" s="996">
        <v>3.2148378521246168</v>
      </c>
      <c r="F25" s="996">
        <v>1.4442331385983349</v>
      </c>
      <c r="G25" s="996">
        <v>6.9331885008823937</v>
      </c>
      <c r="H25" s="996">
        <v>3.129548022280324</v>
      </c>
      <c r="I25" s="996">
        <v>3.0517040217850999</v>
      </c>
      <c r="J25" s="996">
        <v>1.377498143133852</v>
      </c>
      <c r="K25" s="683"/>
      <c r="L25" s="683"/>
      <c r="M25" s="683"/>
      <c r="N25" s="683"/>
      <c r="O25" s="683"/>
      <c r="P25" s="683"/>
      <c r="Q25" s="683"/>
      <c r="R25" s="683"/>
      <c r="S25" s="683"/>
      <c r="T25" s="683"/>
      <c r="U25" s="683"/>
      <c r="V25" s="683"/>
      <c r="W25" s="683"/>
    </row>
    <row r="26" spans="2:23" ht="14.1" customHeight="1" x14ac:dyDescent="0.2">
      <c r="B26" s="995" t="s">
        <v>119</v>
      </c>
      <c r="C26" s="996">
        <v>6.9765262739689247</v>
      </c>
      <c r="D26" s="996">
        <v>2.9789049232032938</v>
      </c>
      <c r="E26" s="996">
        <v>4.3166392019766864</v>
      </c>
      <c r="F26" s="996">
        <v>1.8431605164937359</v>
      </c>
      <c r="G26" s="996">
        <v>6.2189056208284699</v>
      </c>
      <c r="H26" s="996">
        <v>2.521928528195696</v>
      </c>
      <c r="I26" s="996">
        <v>3.9797808266130841</v>
      </c>
      <c r="J26" s="996">
        <v>1.6139049882002729</v>
      </c>
      <c r="K26" s="683"/>
      <c r="L26" s="683"/>
      <c r="M26" s="683"/>
      <c r="N26" s="683"/>
      <c r="O26" s="683"/>
      <c r="P26" s="683"/>
      <c r="Q26" s="683"/>
      <c r="R26" s="683"/>
      <c r="S26" s="683"/>
      <c r="T26" s="683"/>
      <c r="U26" s="683"/>
      <c r="V26" s="683"/>
      <c r="W26" s="683"/>
    </row>
    <row r="27" spans="2:23" ht="14.1" customHeight="1" x14ac:dyDescent="0.2">
      <c r="B27" s="995" t="s">
        <v>120</v>
      </c>
      <c r="C27" s="996">
        <v>6.9001843146047124</v>
      </c>
      <c r="D27" s="996">
        <v>5.4209240241474337</v>
      </c>
      <c r="E27" s="996">
        <v>4.8530918923532056</v>
      </c>
      <c r="F27" s="996">
        <v>3.8126869125755709</v>
      </c>
      <c r="G27" s="996">
        <v>6.03877315605716</v>
      </c>
      <c r="H27" s="996">
        <v>4.7229676850680384</v>
      </c>
      <c r="I27" s="996">
        <v>4.2136319066300558</v>
      </c>
      <c r="J27" s="996">
        <v>3.2955116573345591</v>
      </c>
      <c r="K27" s="683"/>
      <c r="L27" s="683"/>
      <c r="M27" s="683"/>
      <c r="N27" s="683"/>
      <c r="O27" s="683"/>
      <c r="P27" s="683"/>
      <c r="Q27" s="683"/>
      <c r="R27" s="683"/>
      <c r="S27" s="683"/>
      <c r="T27" s="683"/>
      <c r="U27" s="683"/>
      <c r="V27" s="683"/>
      <c r="W27" s="683"/>
    </row>
    <row r="28" spans="2:23" ht="14.1" customHeight="1" x14ac:dyDescent="0.2">
      <c r="B28" s="995" t="s">
        <v>121</v>
      </c>
      <c r="C28" s="996">
        <v>6.6275030752636894</v>
      </c>
      <c r="D28" s="996">
        <v>6.2247948032222489</v>
      </c>
      <c r="E28" s="996">
        <v>6.3267763383071678</v>
      </c>
      <c r="F28" s="996">
        <v>5.9423411840932268</v>
      </c>
      <c r="G28" s="996">
        <v>6.219032283965336</v>
      </c>
      <c r="H28" s="996">
        <v>5.8191516904231761</v>
      </c>
      <c r="I28" s="996">
        <v>5.6602778613979918</v>
      </c>
      <c r="J28" s="996">
        <v>5.2963248913088599</v>
      </c>
      <c r="K28" s="683"/>
      <c r="L28" s="683"/>
      <c r="M28" s="683"/>
      <c r="N28" s="683"/>
      <c r="O28" s="683"/>
      <c r="P28" s="683"/>
      <c r="Q28" s="683"/>
      <c r="R28" s="683"/>
      <c r="S28" s="683"/>
      <c r="T28" s="683"/>
      <c r="U28" s="683"/>
      <c r="V28" s="683"/>
      <c r="W28" s="683"/>
    </row>
    <row r="29" spans="2:23" ht="14.1" customHeight="1" x14ac:dyDescent="0.2">
      <c r="B29" s="995" t="s">
        <v>122</v>
      </c>
      <c r="C29" s="996">
        <v>5.8043956440803557</v>
      </c>
      <c r="D29" s="996">
        <v>2.481457676031519</v>
      </c>
      <c r="E29" s="996">
        <v>5.4555497605048959</v>
      </c>
      <c r="F29" s="996">
        <v>2.3323213406348868</v>
      </c>
      <c r="G29" s="996">
        <v>4.847028756115801</v>
      </c>
      <c r="H29" s="996">
        <v>1.7471495036150679</v>
      </c>
      <c r="I29" s="996">
        <v>4.3270710962441887</v>
      </c>
      <c r="J29" s="996">
        <v>1.5597266899584961</v>
      </c>
      <c r="K29" s="683"/>
      <c r="L29" s="683"/>
      <c r="M29" s="683"/>
      <c r="N29" s="683"/>
      <c r="O29" s="683"/>
      <c r="P29" s="683"/>
      <c r="Q29" s="683"/>
      <c r="R29" s="683"/>
      <c r="S29" s="683"/>
      <c r="T29" s="683"/>
      <c r="U29" s="683"/>
      <c r="V29" s="683"/>
      <c r="W29" s="683"/>
    </row>
    <row r="30" spans="2:23" ht="14.1" customHeight="1" x14ac:dyDescent="0.2">
      <c r="B30" s="995" t="s">
        <v>123</v>
      </c>
      <c r="C30" s="996">
        <v>5.0089606919476219</v>
      </c>
      <c r="D30" s="996">
        <v>4.4582837436918759</v>
      </c>
      <c r="E30" s="996">
        <v>4.771317731179753</v>
      </c>
      <c r="F30" s="996">
        <v>4.2467668614577212</v>
      </c>
      <c r="G30" s="996">
        <v>2.4895730188306562</v>
      </c>
      <c r="H30" s="996">
        <v>2.032983927575736</v>
      </c>
      <c r="I30" s="996">
        <v>2.2720697181872329</v>
      </c>
      <c r="J30" s="996">
        <v>1.855370854547477</v>
      </c>
      <c r="L30" s="683"/>
      <c r="M30" s="683"/>
      <c r="N30" s="683"/>
      <c r="O30" s="683"/>
      <c r="P30" s="683"/>
      <c r="Q30" s="683"/>
      <c r="R30" s="683"/>
      <c r="S30" s="683"/>
      <c r="T30" s="683"/>
      <c r="U30" s="683"/>
      <c r="V30" s="683"/>
      <c r="W30" s="683"/>
    </row>
    <row r="31" spans="2:23" ht="14.1" customHeight="1" x14ac:dyDescent="0.2">
      <c r="B31" s="995" t="s">
        <v>124</v>
      </c>
      <c r="C31" s="996">
        <v>4.6987799449020633</v>
      </c>
      <c r="D31" s="996">
        <v>4.0157280803435489</v>
      </c>
      <c r="E31" s="996">
        <v>4.193717658496702</v>
      </c>
      <c r="F31" s="996">
        <v>3.5840856477071759</v>
      </c>
      <c r="G31" s="996">
        <v>4.195996792351937</v>
      </c>
      <c r="H31" s="996">
        <v>3.6360745426276631</v>
      </c>
      <c r="I31" s="996">
        <v>3.632295163600646</v>
      </c>
      <c r="J31" s="996">
        <v>3.1475943927676231</v>
      </c>
      <c r="K31" s="683"/>
      <c r="L31" s="999"/>
      <c r="M31" s="999"/>
      <c r="N31" s="1000"/>
      <c r="O31" s="999"/>
      <c r="P31" s="999"/>
      <c r="Q31" s="999"/>
      <c r="R31" s="999"/>
      <c r="S31" s="999"/>
      <c r="T31" s="999"/>
    </row>
    <row r="32" spans="2:23" ht="14.1" customHeight="1" x14ac:dyDescent="0.2">
      <c r="B32" s="995" t="s">
        <v>125</v>
      </c>
      <c r="C32" s="996">
        <v>4.5157876105680526</v>
      </c>
      <c r="D32" s="996">
        <v>3.6571993205321229</v>
      </c>
      <c r="E32" s="996">
        <v>5.3818344802733149</v>
      </c>
      <c r="F32" s="996">
        <v>4.3585843936526532</v>
      </c>
      <c r="G32" s="996">
        <v>1.8776437567315409</v>
      </c>
      <c r="H32" s="996">
        <v>1.2541224024143709</v>
      </c>
      <c r="I32" s="996">
        <v>2.4345283596879321</v>
      </c>
      <c r="J32" s="996">
        <v>1.626078719273415</v>
      </c>
      <c r="K32" s="683"/>
      <c r="L32" s="20"/>
      <c r="M32" s="999"/>
      <c r="N32" s="999"/>
      <c r="O32" s="999"/>
      <c r="P32" s="999"/>
      <c r="Q32" s="999"/>
      <c r="R32" s="999"/>
      <c r="S32" s="999"/>
      <c r="T32" s="999"/>
    </row>
    <row r="33" spans="2:10" ht="14.1" customHeight="1" x14ac:dyDescent="0.2">
      <c r="B33" s="995" t="s">
        <v>126</v>
      </c>
      <c r="C33" s="996">
        <v>4.2249798236427019</v>
      </c>
      <c r="D33" s="996">
        <v>3.251925423440488</v>
      </c>
      <c r="E33" s="996">
        <v>4.548886918746236</v>
      </c>
      <c r="F33" s="996">
        <v>3.5012335293645971</v>
      </c>
      <c r="G33" s="996">
        <v>3.8834834864707011</v>
      </c>
      <c r="H33" s="996">
        <v>3.0553699409919122</v>
      </c>
      <c r="I33" s="996">
        <v>4.1295636125515713</v>
      </c>
      <c r="J33" s="996">
        <v>3.248975970970498</v>
      </c>
    </row>
    <row r="34" spans="2:10" x14ac:dyDescent="0.2">
      <c r="B34" s="995" t="s">
        <v>127</v>
      </c>
      <c r="C34" s="996">
        <v>4.2088833806310753</v>
      </c>
      <c r="D34" s="996">
        <v>1.0742847694358799</v>
      </c>
      <c r="E34" s="996">
        <v>6.8309601869599401</v>
      </c>
      <c r="F34" s="996">
        <v>1.743549494206613</v>
      </c>
      <c r="G34" s="996">
        <v>3.9587367495356358</v>
      </c>
      <c r="H34" s="996">
        <v>1.004672470785162</v>
      </c>
      <c r="I34" s="996">
        <v>5.9409001126051892</v>
      </c>
      <c r="J34" s="996">
        <v>1.507718035436187</v>
      </c>
    </row>
    <row r="35" spans="2:10" x14ac:dyDescent="0.2">
      <c r="B35" s="995" t="s">
        <v>128</v>
      </c>
      <c r="C35" s="996">
        <v>3.6653919924311449</v>
      </c>
      <c r="D35" s="996">
        <v>3.2591475782043542</v>
      </c>
      <c r="E35" s="996">
        <v>3.4840027032254688</v>
      </c>
      <c r="F35" s="996">
        <v>3.0978621102796038</v>
      </c>
      <c r="G35" s="996">
        <v>2.4372884179603762</v>
      </c>
      <c r="H35" s="996">
        <v>2.050999016742217</v>
      </c>
      <c r="I35" s="996">
        <v>2.2868062369796691</v>
      </c>
      <c r="J35" s="996">
        <v>1.9243669764164619</v>
      </c>
    </row>
    <row r="36" spans="2:10" x14ac:dyDescent="0.2">
      <c r="B36" s="995" t="s">
        <v>129</v>
      </c>
      <c r="C36" s="996">
        <v>3.555236210929682</v>
      </c>
      <c r="D36" s="996">
        <v>2.924289180742822</v>
      </c>
      <c r="E36" s="996">
        <v>4.251213842166937</v>
      </c>
      <c r="F36" s="996">
        <v>3.4967518066604169</v>
      </c>
      <c r="G36" s="996">
        <v>3.303643247668671</v>
      </c>
      <c r="H36" s="996">
        <v>2.723137120001776</v>
      </c>
      <c r="I36" s="996">
        <v>4.0973798643932486</v>
      </c>
      <c r="J36" s="996">
        <v>3.3774007563773512</v>
      </c>
    </row>
    <row r="37" spans="2:10" x14ac:dyDescent="0.2">
      <c r="B37" s="995" t="s">
        <v>130</v>
      </c>
      <c r="C37" s="996">
        <v>3.1591460577981278</v>
      </c>
      <c r="D37" s="996">
        <v>2.8040526492596132</v>
      </c>
      <c r="E37" s="996">
        <v>2.9327799859563379</v>
      </c>
      <c r="F37" s="996">
        <v>2.603130510226614</v>
      </c>
      <c r="G37" s="996">
        <v>1.3468101738011999</v>
      </c>
      <c r="H37" s="996">
        <v>1.0343164057919401</v>
      </c>
      <c r="I37" s="996">
        <v>1.223928204087237</v>
      </c>
      <c r="J37" s="996">
        <v>0.93994613764014845</v>
      </c>
    </row>
    <row r="38" spans="2:10" x14ac:dyDescent="0.2">
      <c r="B38" s="995" t="s">
        <v>131</v>
      </c>
      <c r="C38" s="996">
        <v>2.4616649693440822</v>
      </c>
      <c r="D38" s="996">
        <v>1.4378496315255751</v>
      </c>
      <c r="E38" s="996">
        <v>3.4245036952874708</v>
      </c>
      <c r="F38" s="996">
        <v>2.0002402592335931</v>
      </c>
      <c r="G38" s="996">
        <v>1.9225574641363281</v>
      </c>
      <c r="H38" s="996">
        <v>1.066020086525161</v>
      </c>
      <c r="I38" s="996">
        <v>2.608834984335926</v>
      </c>
      <c r="J38" s="996">
        <v>1.4465473972092651</v>
      </c>
    </row>
    <row r="39" spans="2:10" x14ac:dyDescent="0.2">
      <c r="B39" s="995" t="s">
        <v>132</v>
      </c>
      <c r="C39" s="996">
        <v>2.1282865750819822</v>
      </c>
      <c r="D39" s="996">
        <v>2.0875506657995109</v>
      </c>
      <c r="E39" s="996">
        <v>3.2127215489655598</v>
      </c>
      <c r="F39" s="996">
        <v>3.1512292973577329</v>
      </c>
      <c r="G39" s="996">
        <v>0.89939127557762366</v>
      </c>
      <c r="H39" s="996">
        <v>0.86742197111013408</v>
      </c>
      <c r="I39" s="996">
        <v>1.3544547593120191</v>
      </c>
      <c r="J39" s="996">
        <v>1.30630999989118</v>
      </c>
    </row>
    <row r="40" spans="2:10" x14ac:dyDescent="0.2">
      <c r="B40" s="995" t="s">
        <v>133</v>
      </c>
      <c r="C40" s="996">
        <v>2.066395288360761</v>
      </c>
      <c r="D40" s="996">
        <v>2.016916491746433E-2</v>
      </c>
      <c r="E40" s="996">
        <v>3.236776890491603</v>
      </c>
      <c r="F40" s="996">
        <v>3.1592738946453272E-2</v>
      </c>
      <c r="G40" s="996">
        <v>1.766437948194187</v>
      </c>
      <c r="H40" s="996">
        <v>1.9276828680045391E-2</v>
      </c>
      <c r="I40" s="996">
        <v>2.7673767643989131</v>
      </c>
      <c r="J40" s="996">
        <v>3.01998990878743E-2</v>
      </c>
    </row>
    <row r="41" spans="2:10" x14ac:dyDescent="0.2">
      <c r="B41" s="995" t="s">
        <v>134</v>
      </c>
      <c r="C41" s="996">
        <v>1.808616861644629</v>
      </c>
      <c r="D41" s="996">
        <v>1.531912647070766</v>
      </c>
      <c r="E41" s="996">
        <v>2.28071240721808</v>
      </c>
      <c r="F41" s="996">
        <v>1.9317812716682981</v>
      </c>
      <c r="G41" s="996">
        <v>1.294870067693437</v>
      </c>
      <c r="H41" s="996">
        <v>1.0489033981362721</v>
      </c>
      <c r="I41" s="996">
        <v>1.6000201256567641</v>
      </c>
      <c r="J41" s="996">
        <v>1.296088765012011</v>
      </c>
    </row>
    <row r="42" spans="2:10" x14ac:dyDescent="0.2">
      <c r="B42" s="995" t="s">
        <v>135</v>
      </c>
      <c r="C42" s="996">
        <v>1.7897724077573189</v>
      </c>
      <c r="D42" s="996">
        <v>1.3852444862943509</v>
      </c>
      <c r="E42" s="996">
        <v>3.0067129226609031</v>
      </c>
      <c r="F42" s="996">
        <v>2.3271296841619091</v>
      </c>
      <c r="G42" s="996">
        <v>1.17336860116443</v>
      </c>
      <c r="H42" s="996">
        <v>0.89049574970792489</v>
      </c>
      <c r="I42" s="996">
        <v>2.0312028031805571</v>
      </c>
      <c r="J42" s="996">
        <v>1.5415253665660651</v>
      </c>
    </row>
    <row r="43" spans="2:10" x14ac:dyDescent="0.2">
      <c r="B43" s="995" t="s">
        <v>136</v>
      </c>
      <c r="C43" s="996">
        <v>1.685765635007374</v>
      </c>
      <c r="D43" s="996">
        <v>1.649334109169768</v>
      </c>
      <c r="E43" s="996">
        <v>2.561900096035004</v>
      </c>
      <c r="F43" s="996">
        <v>2.5065341972387238</v>
      </c>
      <c r="G43" s="996">
        <v>0.28800791259205538</v>
      </c>
      <c r="H43" s="996">
        <v>0.26742934518162481</v>
      </c>
      <c r="I43" s="996">
        <v>0.37179409585022982</v>
      </c>
      <c r="J43" s="996">
        <v>0.34522888868145601</v>
      </c>
    </row>
    <row r="44" spans="2:10" x14ac:dyDescent="0.2">
      <c r="B44" s="995" t="s">
        <v>137</v>
      </c>
      <c r="C44" s="996">
        <v>1.634064252829134</v>
      </c>
      <c r="D44" s="996">
        <v>0.9537954470924126</v>
      </c>
      <c r="E44" s="996">
        <v>2.074871669726678</v>
      </c>
      <c r="F44" s="996">
        <v>1.2110926167438001</v>
      </c>
      <c r="G44" s="996">
        <v>1.2973821414278941</v>
      </c>
      <c r="H44" s="996">
        <v>0.74240895686530228</v>
      </c>
      <c r="I44" s="996">
        <v>1.662910833986875</v>
      </c>
      <c r="J44" s="996">
        <v>0.95157768725061509</v>
      </c>
    </row>
    <row r="45" spans="2:10" x14ac:dyDescent="0.2">
      <c r="B45" s="995" t="s">
        <v>138</v>
      </c>
      <c r="C45" s="996">
        <v>1.559987704286607</v>
      </c>
      <c r="D45" s="996">
        <v>1.4581406581992471</v>
      </c>
      <c r="E45" s="996">
        <v>1.1431428916336219</v>
      </c>
      <c r="F45" s="996">
        <v>1.0685104272566739</v>
      </c>
      <c r="G45" s="996">
        <v>1.3279179436985149</v>
      </c>
      <c r="H45" s="996">
        <v>1.2348324044856589</v>
      </c>
      <c r="I45" s="996">
        <v>1.0431614564865219</v>
      </c>
      <c r="J45" s="996">
        <v>0.97003702351691812</v>
      </c>
    </row>
    <row r="46" spans="2:10" x14ac:dyDescent="0.2">
      <c r="B46" s="995" t="s">
        <v>139</v>
      </c>
      <c r="C46" s="996">
        <v>1.5560427910871151</v>
      </c>
      <c r="D46" s="996">
        <v>1.217960676671745</v>
      </c>
      <c r="E46" s="996">
        <v>1.5664798248998539</v>
      </c>
      <c r="F46" s="996">
        <v>1.226130051471604</v>
      </c>
      <c r="G46" s="996">
        <v>0.60326613906436755</v>
      </c>
      <c r="H46" s="996">
        <v>0.29744139434067568</v>
      </c>
      <c r="I46" s="996">
        <v>0.61846285205816165</v>
      </c>
      <c r="J46" s="996">
        <v>0.30493415948953628</v>
      </c>
    </row>
    <row r="47" spans="2:10" x14ac:dyDescent="0.2">
      <c r="B47" s="995" t="s">
        <v>140</v>
      </c>
      <c r="C47" s="996">
        <v>1.3998335867814251</v>
      </c>
      <c r="D47" s="996">
        <v>0.29109504340195602</v>
      </c>
      <c r="E47" s="996">
        <v>1.2142824070122351</v>
      </c>
      <c r="F47" s="996">
        <v>0.25250972209073769</v>
      </c>
      <c r="G47" s="996">
        <v>1.285801024435306</v>
      </c>
      <c r="H47" s="996">
        <v>0.25852866470871139</v>
      </c>
      <c r="I47" s="996">
        <v>1.1157388848149461</v>
      </c>
      <c r="J47" s="996">
        <v>0.22433524205774799</v>
      </c>
    </row>
    <row r="48" spans="2:10" x14ac:dyDescent="0.2">
      <c r="B48" s="995" t="s">
        <v>141</v>
      </c>
      <c r="C48" s="996">
        <v>1.1061503500173719</v>
      </c>
      <c r="D48" s="996">
        <v>1.0268304186225801</v>
      </c>
      <c r="E48" s="996">
        <v>2.6367462094849992</v>
      </c>
      <c r="F48" s="996">
        <v>2.4476701689281759</v>
      </c>
      <c r="G48" s="996">
        <v>0.46828566730956961</v>
      </c>
      <c r="H48" s="996">
        <v>0.40196410154325207</v>
      </c>
      <c r="I48" s="996">
        <v>1.2030996839805059</v>
      </c>
      <c r="J48" s="996">
        <v>1.032709128845704</v>
      </c>
    </row>
    <row r="49" spans="2:10" x14ac:dyDescent="0.2">
      <c r="B49" s="995" t="s">
        <v>142</v>
      </c>
      <c r="C49" s="996">
        <v>1.0472206948833569</v>
      </c>
      <c r="D49" s="996">
        <v>0.42659917861645169</v>
      </c>
      <c r="E49" s="996">
        <v>1.176498760199264</v>
      </c>
      <c r="F49" s="996">
        <v>0.47926230564053418</v>
      </c>
      <c r="G49" s="996">
        <v>0.85300394785311739</v>
      </c>
      <c r="H49" s="996">
        <v>0.352067675043091</v>
      </c>
      <c r="I49" s="996">
        <v>0.9799821828722608</v>
      </c>
      <c r="J49" s="996">
        <v>0.40447649694453769</v>
      </c>
    </row>
    <row r="50" spans="2:10" x14ac:dyDescent="0.2">
      <c r="B50" s="995" t="s">
        <v>143</v>
      </c>
      <c r="C50" s="996">
        <v>0.89609515977046028</v>
      </c>
      <c r="D50" s="996">
        <v>0.87719976753059037</v>
      </c>
      <c r="E50" s="996">
        <v>1.4664973182164549</v>
      </c>
      <c r="F50" s="996">
        <v>1.4355742161951079</v>
      </c>
      <c r="G50" s="996">
        <v>0.87684564803922516</v>
      </c>
      <c r="H50" s="996">
        <v>0.86099762866054474</v>
      </c>
      <c r="I50" s="996">
        <v>1.4402687594770709</v>
      </c>
      <c r="J50" s="996">
        <v>1.414237487882416</v>
      </c>
    </row>
    <row r="51" spans="2:10" x14ac:dyDescent="0.2">
      <c r="B51" s="995" t="s">
        <v>144</v>
      </c>
      <c r="C51" s="996">
        <v>0.89470151292163802</v>
      </c>
      <c r="D51" s="996">
        <v>0.48845549150620837</v>
      </c>
      <c r="E51" s="996">
        <v>1.5294663019789949</v>
      </c>
      <c r="F51" s="996">
        <v>0.83500050406281712</v>
      </c>
      <c r="G51" s="996">
        <v>0.58628583503216736</v>
      </c>
      <c r="H51" s="996">
        <v>0.1521396022716977</v>
      </c>
      <c r="I51" s="996">
        <v>0.99415239676177436</v>
      </c>
      <c r="J51" s="996">
        <v>0.25797988148987572</v>
      </c>
    </row>
    <row r="52" spans="2:10" x14ac:dyDescent="0.2">
      <c r="B52" s="995" t="s">
        <v>145</v>
      </c>
      <c r="C52" s="996">
        <v>0.6427430093262273</v>
      </c>
      <c r="D52" s="996">
        <v>0.49057590965912312</v>
      </c>
      <c r="E52" s="996">
        <v>0.69290942663718902</v>
      </c>
      <c r="F52" s="996">
        <v>0.52886560779596115</v>
      </c>
      <c r="G52" s="996">
        <v>0.32566161084494921</v>
      </c>
      <c r="H52" s="996">
        <v>0.20109556457454419</v>
      </c>
      <c r="I52" s="996">
        <v>0.38256702228499839</v>
      </c>
      <c r="J52" s="996">
        <v>0.23623457224324909</v>
      </c>
    </row>
    <row r="53" spans="2:10" x14ac:dyDescent="0.2">
      <c r="B53" s="995" t="s">
        <v>146</v>
      </c>
      <c r="C53" s="996">
        <v>0.60441102028733984</v>
      </c>
      <c r="D53" s="996">
        <v>0.36443411999366782</v>
      </c>
      <c r="E53" s="996">
        <v>0.54685761893117879</v>
      </c>
      <c r="F53" s="996">
        <v>0.32973186859212389</v>
      </c>
      <c r="G53" s="996">
        <v>0.45140478889599001</v>
      </c>
      <c r="H53" s="996">
        <v>0.24535287569895389</v>
      </c>
      <c r="I53" s="996">
        <v>0.40075671094182003</v>
      </c>
      <c r="J53" s="996">
        <v>0.2178240326730026</v>
      </c>
    </row>
    <row r="54" spans="2:10" x14ac:dyDescent="0.2">
      <c r="B54" s="995" t="s">
        <v>147</v>
      </c>
      <c r="C54" s="996">
        <v>0.55675669508022152</v>
      </c>
      <c r="D54" s="996">
        <v>0.24444968412296461</v>
      </c>
      <c r="E54" s="996">
        <v>0.59604478066102196</v>
      </c>
      <c r="F54" s="996">
        <v>0.26169951729944552</v>
      </c>
      <c r="G54" s="996">
        <v>0.27459605352227279</v>
      </c>
      <c r="H54" s="996">
        <v>6.8286981043568201E-4</v>
      </c>
      <c r="I54" s="996">
        <v>0.3060962816263913</v>
      </c>
      <c r="J54" s="996">
        <v>7.6120507606758738E-4</v>
      </c>
    </row>
    <row r="55" spans="2:10" x14ac:dyDescent="0.2">
      <c r="B55" s="995" t="s">
        <v>148</v>
      </c>
      <c r="C55" s="996">
        <v>0.55224880426281342</v>
      </c>
      <c r="D55" s="996">
        <v>0.31214101932461619</v>
      </c>
      <c r="E55" s="996">
        <v>0.72090038335073636</v>
      </c>
      <c r="F55" s="996">
        <v>0.40746594425131227</v>
      </c>
      <c r="G55" s="996">
        <v>0.27104259356034249</v>
      </c>
      <c r="H55" s="996">
        <v>8.7845832859086856E-2</v>
      </c>
      <c r="I55" s="996">
        <v>0.35045178876077998</v>
      </c>
      <c r="J55" s="996">
        <v>0.11358262498987499</v>
      </c>
    </row>
    <row r="56" spans="2:10" x14ac:dyDescent="0.2">
      <c r="B56" s="995" t="s">
        <v>149</v>
      </c>
      <c r="C56" s="996">
        <v>0.52595904267309979</v>
      </c>
      <c r="D56" s="996">
        <v>0.40720037356319139</v>
      </c>
      <c r="E56" s="996">
        <v>0.80986967017576095</v>
      </c>
      <c r="F56" s="996">
        <v>0.6270055374597614</v>
      </c>
      <c r="G56" s="996">
        <v>9.0389096895887214E-2</v>
      </c>
      <c r="H56" s="996">
        <v>0</v>
      </c>
      <c r="I56" s="996">
        <v>0.14728290308740449</v>
      </c>
      <c r="J56" s="996">
        <v>0</v>
      </c>
    </row>
    <row r="57" spans="2:10" x14ac:dyDescent="0.2">
      <c r="B57" s="995" t="s">
        <v>150</v>
      </c>
      <c r="C57" s="996">
        <v>0.42561268775400901</v>
      </c>
      <c r="D57" s="996">
        <v>0.14162341061257941</v>
      </c>
      <c r="E57" s="996">
        <v>0.59828191375099427</v>
      </c>
      <c r="F57" s="996">
        <v>0.1990794155605827</v>
      </c>
      <c r="G57" s="996">
        <v>0.35868294496811431</v>
      </c>
      <c r="H57" s="996">
        <v>0.13881442753934339</v>
      </c>
      <c r="I57" s="996">
        <v>0.51027608426961812</v>
      </c>
      <c r="J57" s="996">
        <v>0.1974827170307796</v>
      </c>
    </row>
    <row r="58" spans="2:10" x14ac:dyDescent="0.2">
      <c r="B58" s="995" t="s">
        <v>151</v>
      </c>
      <c r="C58" s="996">
        <v>6.8787421892592179E-3</v>
      </c>
      <c r="D58" s="996">
        <v>0</v>
      </c>
      <c r="E58" s="996">
        <v>1.004166008839328E-2</v>
      </c>
      <c r="F58" s="996">
        <v>0</v>
      </c>
      <c r="G58" s="996">
        <v>5.6578151101503594E-3</v>
      </c>
      <c r="H58" s="996">
        <v>0</v>
      </c>
      <c r="I58" s="996">
        <v>8.4394511321297435E-3</v>
      </c>
      <c r="J58" s="996">
        <v>0</v>
      </c>
    </row>
    <row r="59" spans="2:10" ht="13.5" thickBot="1" x14ac:dyDescent="0.25">
      <c r="B59" s="111" t="s">
        <v>152</v>
      </c>
      <c r="C59" s="997">
        <v>6.9017897097713927</v>
      </c>
      <c r="D59" s="997">
        <v>4.9790753293563572</v>
      </c>
      <c r="E59" s="997">
        <v>7.5038330561462034</v>
      </c>
      <c r="F59" s="997">
        <v>5.413400236256086</v>
      </c>
      <c r="G59" s="997">
        <v>5.6082950995212872</v>
      </c>
      <c r="H59" s="997">
        <v>3.8884899886694488</v>
      </c>
      <c r="I59" s="997">
        <v>6.0622560566611421</v>
      </c>
      <c r="J59" s="997">
        <v>4.2032420845846241</v>
      </c>
    </row>
    <row r="60" spans="2:10" ht="13.5" thickTop="1" x14ac:dyDescent="0.2"/>
    <row r="61" spans="2:10" x14ac:dyDescent="0.2">
      <c r="B61" s="20" t="s">
        <v>153</v>
      </c>
    </row>
  </sheetData>
  <mergeCells count="15">
    <mergeCell ref="C3:F3"/>
    <mergeCell ref="G3:J3"/>
    <mergeCell ref="B4:B7"/>
    <mergeCell ref="C4:D5"/>
    <mergeCell ref="E4:F5"/>
    <mergeCell ref="G4:H5"/>
    <mergeCell ref="I4:J5"/>
    <mergeCell ref="G6:G7"/>
    <mergeCell ref="H6:H7"/>
    <mergeCell ref="I6:I7"/>
    <mergeCell ref="J6:J7"/>
    <mergeCell ref="C6:C7"/>
    <mergeCell ref="D6:D7"/>
    <mergeCell ref="E6:E7"/>
    <mergeCell ref="F6:F7"/>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BE1D7F-67D8-4A75-BC6B-A17BA311273B}">
  <sheetPr>
    <tabColor theme="9" tint="0.39997558519241921"/>
  </sheetPr>
  <dimension ref="A1:O461"/>
  <sheetViews>
    <sheetView zoomScale="75" zoomScaleNormal="75" workbookViewId="0">
      <selection activeCell="I29" sqref="I29"/>
    </sheetView>
  </sheetViews>
  <sheetFormatPr defaultColWidth="8.85546875" defaultRowHeight="12.75" x14ac:dyDescent="0.2"/>
  <cols>
    <col min="1" max="1" width="29.42578125" customWidth="1"/>
    <col min="2" max="2" width="18.42578125" bestFit="1" customWidth="1"/>
    <col min="3" max="3" width="6.42578125" bestFit="1" customWidth="1"/>
    <col min="4" max="5" width="16.28515625" bestFit="1" customWidth="1"/>
    <col min="6" max="6" width="20.85546875" bestFit="1" customWidth="1"/>
    <col min="7" max="7" width="12.85546875" bestFit="1" customWidth="1"/>
    <col min="8" max="8" width="21.85546875" bestFit="1" customWidth="1"/>
    <col min="9" max="9" width="29.85546875" bestFit="1" customWidth="1"/>
    <col min="10" max="10" width="19" bestFit="1" customWidth="1"/>
    <col min="11" max="11" width="18.85546875" bestFit="1" customWidth="1"/>
    <col min="12" max="12" width="23.42578125" bestFit="1" customWidth="1"/>
    <col min="13" max="13" width="15" bestFit="1" customWidth="1"/>
    <col min="14" max="14" width="22.42578125" bestFit="1" customWidth="1"/>
    <col min="15" max="15" width="24.28515625" bestFit="1" customWidth="1"/>
  </cols>
  <sheetData>
    <row r="1" spans="1:1" x14ac:dyDescent="0.2">
      <c r="A1" s="64" t="s">
        <v>154</v>
      </c>
    </row>
    <row r="26" spans="1:15" x14ac:dyDescent="0.2">
      <c r="A26" s="868" t="s">
        <v>155</v>
      </c>
      <c r="B26" s="21"/>
      <c r="C26" s="21"/>
      <c r="D26" s="21"/>
      <c r="E26" s="21"/>
      <c r="F26" s="21"/>
      <c r="G26" s="21"/>
      <c r="H26" s="21"/>
      <c r="I26" s="21"/>
      <c r="J26" s="21"/>
    </row>
    <row r="27" spans="1:15" x14ac:dyDescent="0.2">
      <c r="A27" s="47" t="s">
        <v>156</v>
      </c>
      <c r="B27" s="777"/>
      <c r="C27" s="777"/>
      <c r="D27" s="777"/>
      <c r="E27" s="777"/>
      <c r="F27" s="777"/>
      <c r="G27" s="777"/>
      <c r="H27" s="777"/>
      <c r="I27" s="777"/>
      <c r="J27" s="777"/>
    </row>
    <row r="28" spans="1:15" x14ac:dyDescent="0.2">
      <c r="A28" s="4" t="s">
        <v>157</v>
      </c>
    </row>
    <row r="29" spans="1:15" ht="42.75" customHeight="1" x14ac:dyDescent="0.2">
      <c r="A29" s="1235" t="s">
        <v>158</v>
      </c>
      <c r="B29" s="1236"/>
      <c r="C29" s="1236"/>
      <c r="D29" s="1236"/>
      <c r="E29" s="1236"/>
      <c r="F29" s="1236"/>
      <c r="G29" s="1236"/>
      <c r="H29" s="1237"/>
    </row>
    <row r="31" spans="1:15" ht="14.25" x14ac:dyDescent="0.25">
      <c r="A31" s="867"/>
      <c r="B31" s="867"/>
      <c r="C31" s="867"/>
      <c r="D31" s="1238" t="s">
        <v>159</v>
      </c>
      <c r="E31" s="1239"/>
      <c r="F31" s="1239"/>
      <c r="G31" s="1239"/>
      <c r="H31" s="1239"/>
      <c r="I31" s="1239" t="s">
        <v>160</v>
      </c>
      <c r="J31" s="1239"/>
      <c r="K31" s="1239"/>
      <c r="L31" s="1239"/>
      <c r="M31" s="1239"/>
      <c r="N31" s="1239"/>
      <c r="O31" s="1239"/>
    </row>
    <row r="32" spans="1:15" x14ac:dyDescent="0.2">
      <c r="A32" s="785" t="s">
        <v>161</v>
      </c>
      <c r="B32" s="785" t="s">
        <v>162</v>
      </c>
      <c r="C32" s="785" t="s">
        <v>163</v>
      </c>
      <c r="D32" s="783" t="s">
        <v>164</v>
      </c>
      <c r="E32" s="778" t="s">
        <v>165</v>
      </c>
      <c r="F32" s="778" t="s">
        <v>166</v>
      </c>
      <c r="G32" s="778" t="s">
        <v>167</v>
      </c>
      <c r="H32" s="778" t="s">
        <v>168</v>
      </c>
      <c r="I32" s="778" t="s">
        <v>169</v>
      </c>
      <c r="J32" s="778" t="s">
        <v>170</v>
      </c>
      <c r="K32" s="778" t="s">
        <v>171</v>
      </c>
      <c r="L32" s="778" t="s">
        <v>172</v>
      </c>
      <c r="M32" s="778" t="s">
        <v>173</v>
      </c>
      <c r="N32" s="778" t="s">
        <v>174</v>
      </c>
      <c r="O32" s="778" t="s">
        <v>175</v>
      </c>
    </row>
    <row r="33" spans="1:15" x14ac:dyDescent="0.2">
      <c r="A33" s="610" t="s">
        <v>176</v>
      </c>
      <c r="B33" s="610" t="s">
        <v>176</v>
      </c>
      <c r="C33">
        <v>2012</v>
      </c>
      <c r="D33" s="687">
        <v>1224</v>
      </c>
      <c r="E33" s="688">
        <v>1355</v>
      </c>
      <c r="F33" s="688">
        <v>2579</v>
      </c>
      <c r="G33" s="688">
        <v>46682</v>
      </c>
      <c r="H33" s="614">
        <v>5.5E-2</v>
      </c>
      <c r="I33" s="687">
        <v>644671</v>
      </c>
      <c r="J33" s="688">
        <v>0</v>
      </c>
      <c r="K33" s="688">
        <v>2121023</v>
      </c>
      <c r="L33" s="688">
        <v>2765694</v>
      </c>
      <c r="M33" s="688">
        <v>236000446</v>
      </c>
      <c r="N33" s="688">
        <v>238121469</v>
      </c>
      <c r="O33" s="614">
        <v>1.2E-2</v>
      </c>
    </row>
    <row r="34" spans="1:15" x14ac:dyDescent="0.2">
      <c r="A34" s="610" t="s">
        <v>176</v>
      </c>
      <c r="B34" s="610" t="s">
        <v>176</v>
      </c>
      <c r="C34">
        <v>2013</v>
      </c>
      <c r="D34" s="689">
        <v>2510</v>
      </c>
      <c r="E34" s="513">
        <v>1887</v>
      </c>
      <c r="F34" s="513">
        <v>4397</v>
      </c>
      <c r="G34" s="513">
        <v>44924</v>
      </c>
      <c r="H34" s="616">
        <v>9.8000000000000004E-2</v>
      </c>
      <c r="I34" s="689">
        <v>2783032</v>
      </c>
      <c r="J34" s="513">
        <v>0</v>
      </c>
      <c r="K34" s="513">
        <v>2953742</v>
      </c>
      <c r="L34" s="513">
        <v>5736773</v>
      </c>
      <c r="M34" s="513">
        <v>234361998</v>
      </c>
      <c r="N34" s="513">
        <v>237315740</v>
      </c>
      <c r="O34" s="616">
        <v>2.4E-2</v>
      </c>
    </row>
    <row r="35" spans="1:15" x14ac:dyDescent="0.2">
      <c r="A35" s="610" t="s">
        <v>176</v>
      </c>
      <c r="B35" s="610" t="s">
        <v>176</v>
      </c>
      <c r="C35">
        <v>2014</v>
      </c>
      <c r="D35" s="689">
        <v>5793</v>
      </c>
      <c r="E35" s="513">
        <v>2587</v>
      </c>
      <c r="F35" s="513">
        <v>8379</v>
      </c>
      <c r="G35" s="513">
        <v>44671</v>
      </c>
      <c r="H35" s="616">
        <v>0.188</v>
      </c>
      <c r="I35" s="689">
        <v>8514752</v>
      </c>
      <c r="J35" s="513">
        <v>0</v>
      </c>
      <c r="K35" s="513">
        <v>4253413</v>
      </c>
      <c r="L35" s="513">
        <v>12768165</v>
      </c>
      <c r="M35" s="513">
        <v>232721719</v>
      </c>
      <c r="N35" s="513">
        <v>236975132</v>
      </c>
      <c r="O35" s="616">
        <v>5.3999999999999999E-2</v>
      </c>
    </row>
    <row r="36" spans="1:15" x14ac:dyDescent="0.2">
      <c r="A36" s="610" t="s">
        <v>176</v>
      </c>
      <c r="B36" s="610" t="s">
        <v>176</v>
      </c>
      <c r="C36">
        <v>2015</v>
      </c>
      <c r="D36" s="689">
        <v>7297</v>
      </c>
      <c r="E36" s="513">
        <v>3588</v>
      </c>
      <c r="F36" s="513">
        <v>10885</v>
      </c>
      <c r="G36" s="513">
        <v>47252</v>
      </c>
      <c r="H36" s="616">
        <v>0.23</v>
      </c>
      <c r="I36" s="689">
        <v>13618791</v>
      </c>
      <c r="J36" s="513">
        <v>130977</v>
      </c>
      <c r="K36" s="513">
        <v>5533132</v>
      </c>
      <c r="L36" s="513">
        <v>19151923</v>
      </c>
      <c r="M36" s="513">
        <v>232473881</v>
      </c>
      <c r="N36" s="513">
        <v>238007013</v>
      </c>
      <c r="O36" s="616">
        <v>0.08</v>
      </c>
    </row>
    <row r="37" spans="1:15" x14ac:dyDescent="0.2">
      <c r="A37" s="610" t="s">
        <v>176</v>
      </c>
      <c r="B37" s="610" t="s">
        <v>176</v>
      </c>
      <c r="C37">
        <v>2016</v>
      </c>
      <c r="D37" s="689">
        <v>10454</v>
      </c>
      <c r="E37" s="513">
        <v>4837</v>
      </c>
      <c r="F37" s="513">
        <v>15292</v>
      </c>
      <c r="G37" s="513">
        <v>45981</v>
      </c>
      <c r="H37" s="616">
        <v>0.33300000000000002</v>
      </c>
      <c r="I37" s="689">
        <v>18206262</v>
      </c>
      <c r="J37" s="513">
        <v>232936</v>
      </c>
      <c r="K37" s="513">
        <v>7571801</v>
      </c>
      <c r="L37" s="513">
        <v>25778063</v>
      </c>
      <c r="M37" s="513">
        <v>231092380</v>
      </c>
      <c r="N37" s="513">
        <v>238664181</v>
      </c>
      <c r="O37" s="616">
        <v>0.108</v>
      </c>
    </row>
    <row r="38" spans="1:15" x14ac:dyDescent="0.2">
      <c r="A38" s="610" t="s">
        <v>176</v>
      </c>
      <c r="B38" s="610" t="s">
        <v>176</v>
      </c>
      <c r="C38">
        <v>2017</v>
      </c>
      <c r="D38" s="689">
        <v>11065</v>
      </c>
      <c r="E38" s="513">
        <v>6088</v>
      </c>
      <c r="F38" s="513">
        <v>17154</v>
      </c>
      <c r="G38" s="513">
        <v>49909</v>
      </c>
      <c r="H38" s="616">
        <v>0.34399999999999997</v>
      </c>
      <c r="I38" s="689">
        <v>23310109</v>
      </c>
      <c r="J38" s="513">
        <v>347590</v>
      </c>
      <c r="K38" s="513">
        <v>9756831</v>
      </c>
      <c r="L38" s="513">
        <v>33066940</v>
      </c>
      <c r="M38" s="513">
        <v>231095824</v>
      </c>
      <c r="N38" s="513">
        <v>240852655</v>
      </c>
      <c r="O38" s="616">
        <v>0.13700000000000001</v>
      </c>
    </row>
    <row r="39" spans="1:15" x14ac:dyDescent="0.2">
      <c r="A39" s="610" t="s">
        <v>176</v>
      </c>
      <c r="B39" s="610" t="s">
        <v>176</v>
      </c>
      <c r="C39">
        <v>2018</v>
      </c>
      <c r="D39" s="689">
        <v>11959</v>
      </c>
      <c r="E39" s="513">
        <v>7240</v>
      </c>
      <c r="F39" s="513">
        <v>19199</v>
      </c>
      <c r="G39" s="513">
        <v>46487</v>
      </c>
      <c r="H39" s="616">
        <v>0.41299999999999998</v>
      </c>
      <c r="I39" s="689">
        <v>25391064</v>
      </c>
      <c r="J39" s="513">
        <v>421056</v>
      </c>
      <c r="K39" s="513">
        <v>11885158</v>
      </c>
      <c r="L39" s="513">
        <v>37276222</v>
      </c>
      <c r="M39" s="513">
        <v>226747289</v>
      </c>
      <c r="N39" s="513">
        <v>238632447</v>
      </c>
      <c r="O39" s="616">
        <v>0.156</v>
      </c>
    </row>
    <row r="40" spans="1:15" x14ac:dyDescent="0.2">
      <c r="A40" s="610" t="s">
        <v>176</v>
      </c>
      <c r="B40" s="610" t="s">
        <v>176</v>
      </c>
      <c r="C40">
        <v>2019</v>
      </c>
      <c r="D40" s="689">
        <v>12991</v>
      </c>
      <c r="E40" s="513">
        <v>8419</v>
      </c>
      <c r="F40" s="513">
        <v>21410</v>
      </c>
      <c r="G40" s="513">
        <v>44129</v>
      </c>
      <c r="H40" s="616">
        <v>0.48499999999999999</v>
      </c>
      <c r="I40" s="689">
        <v>26547640</v>
      </c>
      <c r="J40" s="513">
        <v>961195</v>
      </c>
      <c r="K40" s="513">
        <v>13948586</v>
      </c>
      <c r="L40" s="513">
        <v>40496226</v>
      </c>
      <c r="M40" s="513">
        <v>219401574</v>
      </c>
      <c r="N40" s="513">
        <v>233350160</v>
      </c>
      <c r="O40" s="616">
        <v>0.17399999999999999</v>
      </c>
    </row>
    <row r="41" spans="1:15" x14ac:dyDescent="0.2">
      <c r="A41" s="610" t="s">
        <v>176</v>
      </c>
      <c r="B41" s="610" t="s">
        <v>176</v>
      </c>
      <c r="C41">
        <v>2020</v>
      </c>
      <c r="D41" s="689">
        <v>14817</v>
      </c>
      <c r="E41" s="513">
        <v>9703</v>
      </c>
      <c r="F41" s="513">
        <v>24520</v>
      </c>
      <c r="G41" s="513">
        <v>46967</v>
      </c>
      <c r="H41" s="616">
        <v>0.52200000000000002</v>
      </c>
      <c r="I41" s="689">
        <v>28943516</v>
      </c>
      <c r="J41" s="513">
        <v>1541365</v>
      </c>
      <c r="K41" s="513">
        <v>16014712</v>
      </c>
      <c r="L41" s="513">
        <v>44958228</v>
      </c>
      <c r="M41" s="513">
        <v>219083951</v>
      </c>
      <c r="N41" s="513">
        <v>235098663</v>
      </c>
      <c r="O41" s="616">
        <v>0.191</v>
      </c>
    </row>
    <row r="42" spans="1:15" x14ac:dyDescent="0.2">
      <c r="A42" s="610" t="s">
        <v>176</v>
      </c>
      <c r="B42" s="610" t="s">
        <v>176</v>
      </c>
      <c r="C42">
        <v>2021</v>
      </c>
      <c r="D42" s="689">
        <v>16092</v>
      </c>
      <c r="E42" s="513">
        <v>11193</v>
      </c>
      <c r="F42" s="513">
        <v>27285</v>
      </c>
      <c r="G42" s="513">
        <v>43591</v>
      </c>
      <c r="H42" s="616">
        <v>0.626</v>
      </c>
      <c r="I42" s="689">
        <v>32972916</v>
      </c>
      <c r="J42" s="513">
        <v>1340248</v>
      </c>
      <c r="K42" s="513">
        <v>18260670</v>
      </c>
      <c r="L42" s="513">
        <v>51233585</v>
      </c>
      <c r="M42" s="513">
        <v>220327884</v>
      </c>
      <c r="N42" s="513">
        <v>238588554</v>
      </c>
      <c r="O42" s="616">
        <v>0.215</v>
      </c>
    </row>
    <row r="43" spans="1:15" x14ac:dyDescent="0.2">
      <c r="A43" s="610" t="s">
        <v>176</v>
      </c>
      <c r="B43" s="610" t="s">
        <v>176</v>
      </c>
      <c r="C43">
        <v>2022</v>
      </c>
      <c r="D43" s="689">
        <v>18126</v>
      </c>
      <c r="E43" s="513">
        <v>13060</v>
      </c>
      <c r="F43" s="513">
        <v>31186</v>
      </c>
      <c r="G43" s="513">
        <v>51292</v>
      </c>
      <c r="H43" s="616">
        <v>0.60799999999999998</v>
      </c>
      <c r="I43" s="689">
        <v>37383813</v>
      </c>
      <c r="J43" s="513">
        <v>1948027</v>
      </c>
      <c r="K43" s="513">
        <v>22190926</v>
      </c>
      <c r="L43" s="513">
        <v>59574739</v>
      </c>
      <c r="M43" s="513">
        <v>224782723</v>
      </c>
      <c r="N43" s="513">
        <v>246973649</v>
      </c>
      <c r="O43" s="616">
        <v>0.24099999999999999</v>
      </c>
    </row>
    <row r="44" spans="1:15" x14ac:dyDescent="0.2">
      <c r="A44" s="610" t="s">
        <v>176</v>
      </c>
      <c r="B44" s="610" t="s">
        <v>176</v>
      </c>
      <c r="C44">
        <v>2023</v>
      </c>
      <c r="D44" s="689">
        <v>20705</v>
      </c>
      <c r="E44" s="513">
        <v>15286</v>
      </c>
      <c r="F44" s="513">
        <v>35991</v>
      </c>
      <c r="G44" s="513">
        <v>44092</v>
      </c>
      <c r="H44" s="616">
        <v>0.81599999999999995</v>
      </c>
      <c r="I44" s="689">
        <v>39236527</v>
      </c>
      <c r="J44" s="513">
        <v>1941403</v>
      </c>
      <c r="K44" s="513">
        <v>25738947</v>
      </c>
      <c r="L44" s="513">
        <v>64975474</v>
      </c>
      <c r="M44" s="513">
        <v>219230785</v>
      </c>
      <c r="N44" s="513">
        <v>244969732</v>
      </c>
      <c r="O44" s="616">
        <v>0.26500000000000001</v>
      </c>
    </row>
    <row r="45" spans="1:15" x14ac:dyDescent="0.2">
      <c r="A45" s="610" t="s">
        <v>176</v>
      </c>
      <c r="B45" s="610" t="s">
        <v>176</v>
      </c>
      <c r="C45">
        <v>2024</v>
      </c>
      <c r="D45" s="689">
        <v>23157</v>
      </c>
      <c r="E45" s="513">
        <v>16627</v>
      </c>
      <c r="F45" s="513">
        <v>39783</v>
      </c>
      <c r="G45" s="513">
        <v>47759</v>
      </c>
      <c r="H45" s="616">
        <v>0.83299999999999996</v>
      </c>
      <c r="I45" s="689">
        <v>46917435</v>
      </c>
      <c r="J45" s="513">
        <v>2935381</v>
      </c>
      <c r="K45" s="513">
        <v>29185181</v>
      </c>
      <c r="L45" s="513">
        <v>76102616</v>
      </c>
      <c r="M45" s="513">
        <v>224834592</v>
      </c>
      <c r="N45" s="513">
        <v>254019773</v>
      </c>
      <c r="O45" s="616">
        <v>0.3</v>
      </c>
    </row>
    <row r="46" spans="1:15" x14ac:dyDescent="0.2">
      <c r="A46" s="610" t="s">
        <v>177</v>
      </c>
      <c r="B46" s="610" t="s">
        <v>177</v>
      </c>
      <c r="C46">
        <v>2012</v>
      </c>
      <c r="D46" s="689">
        <v>76</v>
      </c>
      <c r="E46" s="513">
        <v>31</v>
      </c>
      <c r="F46" s="513">
        <v>107</v>
      </c>
      <c r="G46" s="513">
        <v>66548</v>
      </c>
      <c r="H46" s="616">
        <v>2E-3</v>
      </c>
      <c r="I46" s="689">
        <v>121925</v>
      </c>
      <c r="J46" s="513">
        <v>0</v>
      </c>
      <c r="K46" s="513">
        <v>44879</v>
      </c>
      <c r="L46" s="513">
        <v>166804</v>
      </c>
      <c r="M46" s="513">
        <v>324661034</v>
      </c>
      <c r="N46" s="513">
        <v>324705913</v>
      </c>
      <c r="O46" s="616">
        <v>1E-3</v>
      </c>
    </row>
    <row r="47" spans="1:15" x14ac:dyDescent="0.2">
      <c r="A47" s="610" t="s">
        <v>177</v>
      </c>
      <c r="B47" s="610" t="s">
        <v>177</v>
      </c>
      <c r="C47">
        <v>2013</v>
      </c>
      <c r="D47" s="689">
        <v>126</v>
      </c>
      <c r="E47" s="513">
        <v>44</v>
      </c>
      <c r="F47" s="513">
        <v>170</v>
      </c>
      <c r="G47" s="513">
        <v>67245</v>
      </c>
      <c r="H47" s="616">
        <v>3.0000000000000001E-3</v>
      </c>
      <c r="I47" s="689">
        <v>161784</v>
      </c>
      <c r="J47" s="513">
        <v>258</v>
      </c>
      <c r="K47" s="513">
        <v>65818</v>
      </c>
      <c r="L47" s="513">
        <v>227603</v>
      </c>
      <c r="M47" s="513">
        <v>331562438</v>
      </c>
      <c r="N47" s="513">
        <v>331628257</v>
      </c>
      <c r="O47" s="616">
        <v>1E-3</v>
      </c>
    </row>
    <row r="48" spans="1:15" x14ac:dyDescent="0.2">
      <c r="A48" s="610" t="s">
        <v>177</v>
      </c>
      <c r="B48" s="610" t="s">
        <v>177</v>
      </c>
      <c r="C48">
        <v>2014</v>
      </c>
      <c r="D48" s="689">
        <v>170</v>
      </c>
      <c r="E48" s="513">
        <v>106</v>
      </c>
      <c r="F48" s="513">
        <v>276</v>
      </c>
      <c r="G48" s="513">
        <v>66451</v>
      </c>
      <c r="H48" s="616">
        <v>4.0000000000000001E-3</v>
      </c>
      <c r="I48" s="689">
        <v>285785</v>
      </c>
      <c r="J48" s="513">
        <v>164</v>
      </c>
      <c r="K48" s="513">
        <v>155499</v>
      </c>
      <c r="L48" s="513">
        <v>441284</v>
      </c>
      <c r="M48" s="513">
        <v>339973444</v>
      </c>
      <c r="N48" s="513">
        <v>340128943</v>
      </c>
      <c r="O48" s="616">
        <v>1E-3</v>
      </c>
    </row>
    <row r="49" spans="1:15" x14ac:dyDescent="0.2">
      <c r="A49" s="610" t="s">
        <v>177</v>
      </c>
      <c r="B49" s="610" t="s">
        <v>177</v>
      </c>
      <c r="C49">
        <v>2015</v>
      </c>
      <c r="D49" s="689">
        <v>304</v>
      </c>
      <c r="E49" s="513">
        <v>137</v>
      </c>
      <c r="F49" s="513">
        <v>441</v>
      </c>
      <c r="G49" s="513">
        <v>69876</v>
      </c>
      <c r="H49" s="616">
        <v>6.0000000000000001E-3</v>
      </c>
      <c r="I49" s="689">
        <v>394930</v>
      </c>
      <c r="J49" s="513">
        <v>387</v>
      </c>
      <c r="K49" s="513">
        <v>207839</v>
      </c>
      <c r="L49" s="513">
        <v>602769</v>
      </c>
      <c r="M49" s="513">
        <v>347618676</v>
      </c>
      <c r="N49" s="513">
        <v>347826515</v>
      </c>
      <c r="O49" s="616">
        <v>2E-3</v>
      </c>
    </row>
    <row r="50" spans="1:15" x14ac:dyDescent="0.2">
      <c r="A50" s="610" t="s">
        <v>177</v>
      </c>
      <c r="B50" s="610" t="s">
        <v>177</v>
      </c>
      <c r="C50">
        <v>2016</v>
      </c>
      <c r="D50" s="689">
        <v>579</v>
      </c>
      <c r="E50" s="513">
        <v>210</v>
      </c>
      <c r="F50" s="513">
        <v>789</v>
      </c>
      <c r="G50" s="513">
        <v>71109</v>
      </c>
      <c r="H50" s="616">
        <v>1.0999999999999999E-2</v>
      </c>
      <c r="I50" s="689">
        <v>707141</v>
      </c>
      <c r="J50" s="513">
        <v>1712</v>
      </c>
      <c r="K50" s="513">
        <v>306376</v>
      </c>
      <c r="L50" s="513">
        <v>1013517</v>
      </c>
      <c r="M50" s="513">
        <v>351555556</v>
      </c>
      <c r="N50" s="513">
        <v>351861932</v>
      </c>
      <c r="O50" s="616">
        <v>3.0000000000000001E-3</v>
      </c>
    </row>
    <row r="51" spans="1:15" x14ac:dyDescent="0.2">
      <c r="A51" s="610" t="s">
        <v>177</v>
      </c>
      <c r="B51" s="610" t="s">
        <v>177</v>
      </c>
      <c r="C51">
        <v>2017</v>
      </c>
      <c r="D51" s="689">
        <v>1249</v>
      </c>
      <c r="E51" s="513">
        <v>272</v>
      </c>
      <c r="F51" s="513">
        <v>1521</v>
      </c>
      <c r="G51" s="513">
        <v>69512</v>
      </c>
      <c r="H51" s="616">
        <v>2.1999999999999999E-2</v>
      </c>
      <c r="I51" s="689">
        <v>2151349</v>
      </c>
      <c r="J51" s="513">
        <v>40526</v>
      </c>
      <c r="K51" s="513">
        <v>419177</v>
      </c>
      <c r="L51" s="513">
        <v>2570526</v>
      </c>
      <c r="M51" s="513">
        <v>357290732</v>
      </c>
      <c r="N51" s="513">
        <v>357709910</v>
      </c>
      <c r="O51" s="616">
        <v>7.0000000000000001E-3</v>
      </c>
    </row>
    <row r="52" spans="1:15" x14ac:dyDescent="0.2">
      <c r="A52" s="610" t="s">
        <v>177</v>
      </c>
      <c r="B52" s="610" t="s">
        <v>177</v>
      </c>
      <c r="C52">
        <v>2018</v>
      </c>
      <c r="D52" s="689">
        <v>1907</v>
      </c>
      <c r="E52" s="513">
        <v>413</v>
      </c>
      <c r="F52" s="513">
        <v>2320</v>
      </c>
      <c r="G52" s="513">
        <v>73473</v>
      </c>
      <c r="H52" s="616">
        <v>3.2000000000000001E-2</v>
      </c>
      <c r="I52" s="689">
        <v>3125095</v>
      </c>
      <c r="J52" s="513">
        <v>268127</v>
      </c>
      <c r="K52" s="513">
        <v>622628</v>
      </c>
      <c r="L52" s="513">
        <v>3747723</v>
      </c>
      <c r="M52" s="513">
        <v>376467211</v>
      </c>
      <c r="N52" s="513">
        <v>377089839</v>
      </c>
      <c r="O52" s="616">
        <v>0.01</v>
      </c>
    </row>
    <row r="53" spans="1:15" x14ac:dyDescent="0.2">
      <c r="A53" s="610" t="s">
        <v>177</v>
      </c>
      <c r="B53" s="610" t="s">
        <v>177</v>
      </c>
      <c r="C53">
        <v>2019</v>
      </c>
      <c r="D53" s="689">
        <v>2407</v>
      </c>
      <c r="E53" s="513">
        <v>583</v>
      </c>
      <c r="F53" s="513">
        <v>2990</v>
      </c>
      <c r="G53" s="513">
        <v>74820</v>
      </c>
      <c r="H53" s="616">
        <v>0.04</v>
      </c>
      <c r="I53" s="689">
        <v>4239782</v>
      </c>
      <c r="J53" s="513">
        <v>265455</v>
      </c>
      <c r="K53" s="513">
        <v>870841</v>
      </c>
      <c r="L53" s="513">
        <v>5110623</v>
      </c>
      <c r="M53" s="513">
        <v>384053119</v>
      </c>
      <c r="N53" s="513">
        <v>384923960</v>
      </c>
      <c r="O53" s="616">
        <v>1.2999999999999999E-2</v>
      </c>
    </row>
    <row r="54" spans="1:15" x14ac:dyDescent="0.2">
      <c r="A54" s="610" t="s">
        <v>177</v>
      </c>
      <c r="B54" s="610" t="s">
        <v>177</v>
      </c>
      <c r="C54">
        <v>2020</v>
      </c>
      <c r="D54" s="689">
        <v>4902</v>
      </c>
      <c r="E54" s="513">
        <v>939</v>
      </c>
      <c r="F54" s="513">
        <v>5841</v>
      </c>
      <c r="G54" s="513">
        <v>74376</v>
      </c>
      <c r="H54" s="616">
        <v>7.9000000000000001E-2</v>
      </c>
      <c r="I54" s="689">
        <v>8046117</v>
      </c>
      <c r="J54" s="513">
        <v>610143</v>
      </c>
      <c r="K54" s="513">
        <v>1372067</v>
      </c>
      <c r="L54" s="513">
        <v>9418184</v>
      </c>
      <c r="M54" s="513">
        <v>381840214</v>
      </c>
      <c r="N54" s="513">
        <v>383212282</v>
      </c>
      <c r="O54" s="616">
        <v>2.5000000000000001E-2</v>
      </c>
    </row>
    <row r="55" spans="1:15" x14ac:dyDescent="0.2">
      <c r="A55" s="610" t="s">
        <v>177</v>
      </c>
      <c r="B55" s="610" t="s">
        <v>177</v>
      </c>
      <c r="C55">
        <v>2021</v>
      </c>
      <c r="D55" s="689">
        <v>8861</v>
      </c>
      <c r="E55" s="513">
        <v>1306</v>
      </c>
      <c r="F55" s="513">
        <v>10167</v>
      </c>
      <c r="G55" s="513">
        <v>73687</v>
      </c>
      <c r="H55" s="616">
        <v>0.13800000000000001</v>
      </c>
      <c r="I55" s="689">
        <v>15699273</v>
      </c>
      <c r="J55" s="513">
        <v>1672998</v>
      </c>
      <c r="K55" s="513">
        <v>1941576</v>
      </c>
      <c r="L55" s="513">
        <v>17640849</v>
      </c>
      <c r="M55" s="513">
        <v>392875749</v>
      </c>
      <c r="N55" s="513">
        <v>394817325</v>
      </c>
      <c r="O55" s="616">
        <v>4.4999999999999998E-2</v>
      </c>
    </row>
    <row r="56" spans="1:15" x14ac:dyDescent="0.2">
      <c r="A56" s="610" t="s">
        <v>177</v>
      </c>
      <c r="B56" s="610" t="s">
        <v>177</v>
      </c>
      <c r="C56">
        <v>2022</v>
      </c>
      <c r="D56" s="689">
        <v>11389</v>
      </c>
      <c r="E56" s="513">
        <v>1755</v>
      </c>
      <c r="F56" s="513">
        <v>13144</v>
      </c>
      <c r="G56" s="513">
        <v>80148</v>
      </c>
      <c r="H56" s="616">
        <v>0.16400000000000001</v>
      </c>
      <c r="I56" s="689">
        <v>23786566</v>
      </c>
      <c r="J56" s="513">
        <v>2681300</v>
      </c>
      <c r="K56" s="513">
        <v>2485607</v>
      </c>
      <c r="L56" s="513">
        <v>26272174</v>
      </c>
      <c r="M56" s="513">
        <v>430097843</v>
      </c>
      <c r="N56" s="513">
        <v>432583450</v>
      </c>
      <c r="O56" s="616">
        <v>6.0999999999999999E-2</v>
      </c>
    </row>
    <row r="57" spans="1:15" x14ac:dyDescent="0.2">
      <c r="A57" s="610" t="s">
        <v>177</v>
      </c>
      <c r="B57" s="610" t="s">
        <v>177</v>
      </c>
      <c r="C57">
        <v>2023</v>
      </c>
      <c r="D57" s="689">
        <v>14871</v>
      </c>
      <c r="E57" s="513">
        <v>2327</v>
      </c>
      <c r="F57" s="513">
        <v>17197</v>
      </c>
      <c r="G57" s="513">
        <v>85508</v>
      </c>
      <c r="H57" s="616">
        <v>0.20100000000000001</v>
      </c>
      <c r="I57" s="689">
        <v>29255335</v>
      </c>
      <c r="J57" s="513">
        <v>2245159</v>
      </c>
      <c r="K57" s="513">
        <v>3465318</v>
      </c>
      <c r="L57" s="513">
        <v>32720653</v>
      </c>
      <c r="M57" s="513">
        <v>444642910</v>
      </c>
      <c r="N57" s="513">
        <v>448108228</v>
      </c>
      <c r="O57" s="616">
        <v>7.2999999999999995E-2</v>
      </c>
    </row>
    <row r="58" spans="1:15" x14ac:dyDescent="0.2">
      <c r="A58" s="610" t="s">
        <v>177</v>
      </c>
      <c r="B58" s="610" t="s">
        <v>177</v>
      </c>
      <c r="C58">
        <v>2024</v>
      </c>
      <c r="D58" s="689">
        <v>21679</v>
      </c>
      <c r="E58" s="513">
        <v>2513</v>
      </c>
      <c r="F58" s="513">
        <v>24192</v>
      </c>
      <c r="G58" s="513">
        <v>85245</v>
      </c>
      <c r="H58" s="616">
        <v>0.28399999999999997</v>
      </c>
      <c r="I58" s="689">
        <v>41297270</v>
      </c>
      <c r="J58" s="513">
        <v>3509523</v>
      </c>
      <c r="K58" s="513">
        <v>4116323</v>
      </c>
      <c r="L58" s="513">
        <v>45413593</v>
      </c>
      <c r="M58" s="513">
        <v>461529840</v>
      </c>
      <c r="N58" s="513">
        <v>465646163</v>
      </c>
      <c r="O58" s="616">
        <v>9.8000000000000004E-2</v>
      </c>
    </row>
    <row r="59" spans="1:15" x14ac:dyDescent="0.2">
      <c r="A59" s="610" t="s">
        <v>178</v>
      </c>
      <c r="B59" s="610" t="s">
        <v>178</v>
      </c>
      <c r="C59">
        <v>2012</v>
      </c>
      <c r="D59" s="689">
        <v>0</v>
      </c>
      <c r="E59" s="513">
        <v>7</v>
      </c>
      <c r="F59" s="513">
        <v>7</v>
      </c>
      <c r="G59" s="513">
        <v>47182</v>
      </c>
      <c r="H59" s="616">
        <v>0</v>
      </c>
      <c r="I59" s="689">
        <v>122306</v>
      </c>
      <c r="J59" s="513">
        <v>0</v>
      </c>
      <c r="K59" s="513">
        <v>8654</v>
      </c>
      <c r="L59" s="513">
        <v>130960</v>
      </c>
      <c r="M59" s="513">
        <v>228405407</v>
      </c>
      <c r="N59" s="513">
        <v>228414061</v>
      </c>
      <c r="O59" s="616">
        <v>1E-3</v>
      </c>
    </row>
    <row r="60" spans="1:15" x14ac:dyDescent="0.2">
      <c r="A60" s="610" t="s">
        <v>178</v>
      </c>
      <c r="B60" s="610" t="s">
        <v>178</v>
      </c>
      <c r="C60">
        <v>2013</v>
      </c>
      <c r="D60" s="689">
        <v>53</v>
      </c>
      <c r="E60" s="513">
        <v>22</v>
      </c>
      <c r="F60" s="513">
        <v>75</v>
      </c>
      <c r="G60" s="513">
        <v>45311</v>
      </c>
      <c r="H60" s="616">
        <v>2E-3</v>
      </c>
      <c r="I60" s="689">
        <v>124003</v>
      </c>
      <c r="J60" s="513">
        <v>0</v>
      </c>
      <c r="K60" s="513">
        <v>26609</v>
      </c>
      <c r="L60" s="513">
        <v>150612</v>
      </c>
      <c r="M60" s="513">
        <v>230922382</v>
      </c>
      <c r="N60" s="513">
        <v>230948991</v>
      </c>
      <c r="O60" s="616">
        <v>1E-3</v>
      </c>
    </row>
    <row r="61" spans="1:15" x14ac:dyDescent="0.2">
      <c r="A61" s="610" t="s">
        <v>178</v>
      </c>
      <c r="B61" s="610" t="s">
        <v>178</v>
      </c>
      <c r="C61">
        <v>2014</v>
      </c>
      <c r="D61" s="689">
        <v>61</v>
      </c>
      <c r="E61" s="513">
        <v>61</v>
      </c>
      <c r="F61" s="513">
        <v>122</v>
      </c>
      <c r="G61" s="513">
        <v>45223</v>
      </c>
      <c r="H61" s="616">
        <v>3.0000000000000001E-3</v>
      </c>
      <c r="I61" s="689">
        <v>130009</v>
      </c>
      <c r="J61" s="513">
        <v>0</v>
      </c>
      <c r="K61" s="513">
        <v>84645</v>
      </c>
      <c r="L61" s="513">
        <v>214655</v>
      </c>
      <c r="M61" s="513">
        <v>234303136</v>
      </c>
      <c r="N61" s="513">
        <v>234387781</v>
      </c>
      <c r="O61" s="616">
        <v>1E-3</v>
      </c>
    </row>
    <row r="62" spans="1:15" x14ac:dyDescent="0.2">
      <c r="A62" s="610" t="s">
        <v>178</v>
      </c>
      <c r="B62" s="610" t="s">
        <v>178</v>
      </c>
      <c r="C62">
        <v>2015</v>
      </c>
      <c r="D62" s="689">
        <v>70</v>
      </c>
      <c r="E62" s="513">
        <v>66</v>
      </c>
      <c r="F62" s="513">
        <v>136</v>
      </c>
      <c r="G62" s="513">
        <v>45647</v>
      </c>
      <c r="H62" s="616">
        <v>3.0000000000000001E-3</v>
      </c>
      <c r="I62" s="689">
        <v>134342</v>
      </c>
      <c r="J62" s="513">
        <v>0</v>
      </c>
      <c r="K62" s="513">
        <v>102430</v>
      </c>
      <c r="L62" s="513">
        <v>236771</v>
      </c>
      <c r="M62" s="513">
        <v>237282282</v>
      </c>
      <c r="N62" s="513">
        <v>237384712</v>
      </c>
      <c r="O62" s="616">
        <v>1E-3</v>
      </c>
    </row>
    <row r="63" spans="1:15" x14ac:dyDescent="0.2">
      <c r="A63" s="610" t="s">
        <v>178</v>
      </c>
      <c r="B63" s="610" t="s">
        <v>178</v>
      </c>
      <c r="C63">
        <v>2016</v>
      </c>
      <c r="D63" s="689">
        <v>253</v>
      </c>
      <c r="E63" s="513">
        <v>88</v>
      </c>
      <c r="F63" s="513">
        <v>341</v>
      </c>
      <c r="G63" s="513">
        <v>50276</v>
      </c>
      <c r="H63" s="616">
        <v>7.0000000000000001E-3</v>
      </c>
      <c r="I63" s="689">
        <v>193251</v>
      </c>
      <c r="J63" s="513">
        <v>0</v>
      </c>
      <c r="K63" s="513">
        <v>137049</v>
      </c>
      <c r="L63" s="513">
        <v>330301</v>
      </c>
      <c r="M63" s="513">
        <v>257729297</v>
      </c>
      <c r="N63" s="513">
        <v>257866346</v>
      </c>
      <c r="O63" s="616">
        <v>1E-3</v>
      </c>
    </row>
    <row r="64" spans="1:15" x14ac:dyDescent="0.2">
      <c r="A64" s="610" t="s">
        <v>178</v>
      </c>
      <c r="B64" s="610" t="s">
        <v>178</v>
      </c>
      <c r="C64">
        <v>2017</v>
      </c>
      <c r="D64" s="689">
        <v>307</v>
      </c>
      <c r="E64" s="513">
        <v>114</v>
      </c>
      <c r="F64" s="513">
        <v>421</v>
      </c>
      <c r="G64" s="513">
        <v>50399</v>
      </c>
      <c r="H64" s="616">
        <v>8.0000000000000002E-3</v>
      </c>
      <c r="I64" s="689">
        <v>615109</v>
      </c>
      <c r="J64" s="513">
        <v>0</v>
      </c>
      <c r="K64" s="513">
        <v>176693</v>
      </c>
      <c r="L64" s="513">
        <v>791801</v>
      </c>
      <c r="M64" s="513">
        <v>256119669</v>
      </c>
      <c r="N64" s="513">
        <v>256296362</v>
      </c>
      <c r="O64" s="616">
        <v>3.0000000000000001E-3</v>
      </c>
    </row>
    <row r="65" spans="1:15" x14ac:dyDescent="0.2">
      <c r="A65" s="610" t="s">
        <v>178</v>
      </c>
      <c r="B65" s="610" t="s">
        <v>178</v>
      </c>
      <c r="C65">
        <v>2018</v>
      </c>
      <c r="D65" s="689">
        <v>333</v>
      </c>
      <c r="E65" s="513">
        <v>149</v>
      </c>
      <c r="F65" s="513">
        <v>482</v>
      </c>
      <c r="G65" s="513">
        <v>49214</v>
      </c>
      <c r="H65" s="616">
        <v>0.01</v>
      </c>
      <c r="I65" s="689">
        <v>742315</v>
      </c>
      <c r="J65" s="513">
        <v>0</v>
      </c>
      <c r="K65" s="513">
        <v>228261</v>
      </c>
      <c r="L65" s="513">
        <v>970576</v>
      </c>
      <c r="M65" s="513">
        <v>271590109</v>
      </c>
      <c r="N65" s="513">
        <v>271818369</v>
      </c>
      <c r="O65" s="616">
        <v>4.0000000000000001E-3</v>
      </c>
    </row>
    <row r="66" spans="1:15" x14ac:dyDescent="0.2">
      <c r="A66" s="610" t="s">
        <v>178</v>
      </c>
      <c r="B66" s="610" t="s">
        <v>178</v>
      </c>
      <c r="C66">
        <v>2019</v>
      </c>
      <c r="D66" s="689">
        <v>356</v>
      </c>
      <c r="E66" s="513">
        <v>201</v>
      </c>
      <c r="F66" s="513">
        <v>557</v>
      </c>
      <c r="G66" s="513">
        <v>50656</v>
      </c>
      <c r="H66" s="616">
        <v>1.0999999999999999E-2</v>
      </c>
      <c r="I66" s="689">
        <v>713447</v>
      </c>
      <c r="J66" s="513">
        <v>0</v>
      </c>
      <c r="K66" s="513">
        <v>296779</v>
      </c>
      <c r="L66" s="513">
        <v>1010225</v>
      </c>
      <c r="M66" s="513">
        <v>270459478</v>
      </c>
      <c r="N66" s="513">
        <v>270756257</v>
      </c>
      <c r="O66" s="616">
        <v>4.0000000000000001E-3</v>
      </c>
    </row>
    <row r="67" spans="1:15" x14ac:dyDescent="0.2">
      <c r="A67" s="610" t="s">
        <v>178</v>
      </c>
      <c r="B67" s="610" t="s">
        <v>178</v>
      </c>
      <c r="C67">
        <v>2020</v>
      </c>
      <c r="D67" s="689">
        <v>392</v>
      </c>
      <c r="E67" s="513">
        <v>249</v>
      </c>
      <c r="F67" s="513">
        <v>641</v>
      </c>
      <c r="G67" s="513">
        <v>48758</v>
      </c>
      <c r="H67" s="616">
        <v>1.2999999999999999E-2</v>
      </c>
      <c r="I67" s="689">
        <v>837126</v>
      </c>
      <c r="J67" s="513">
        <v>0</v>
      </c>
      <c r="K67" s="513">
        <v>398051</v>
      </c>
      <c r="L67" s="513">
        <v>1235177</v>
      </c>
      <c r="M67" s="513">
        <v>262612925</v>
      </c>
      <c r="N67" s="513">
        <v>263010976</v>
      </c>
      <c r="O67" s="616">
        <v>5.0000000000000001E-3</v>
      </c>
    </row>
    <row r="68" spans="1:15" x14ac:dyDescent="0.2">
      <c r="A68" s="610" t="s">
        <v>178</v>
      </c>
      <c r="B68" s="610" t="s">
        <v>178</v>
      </c>
      <c r="C68">
        <v>2021</v>
      </c>
      <c r="D68" s="689">
        <v>412</v>
      </c>
      <c r="E68" s="513">
        <v>350</v>
      </c>
      <c r="F68" s="513">
        <v>762</v>
      </c>
      <c r="G68" s="513">
        <v>50670</v>
      </c>
      <c r="H68" s="616">
        <v>1.4999999999999999E-2</v>
      </c>
      <c r="I68" s="689">
        <v>907473</v>
      </c>
      <c r="J68" s="513">
        <v>0</v>
      </c>
      <c r="K68" s="513">
        <v>517190</v>
      </c>
      <c r="L68" s="513">
        <v>1424663</v>
      </c>
      <c r="M68" s="513">
        <v>268055640</v>
      </c>
      <c r="N68" s="513">
        <v>268572830</v>
      </c>
      <c r="O68" s="616">
        <v>5.0000000000000001E-3</v>
      </c>
    </row>
    <row r="69" spans="1:15" x14ac:dyDescent="0.2">
      <c r="A69" s="610" t="s">
        <v>178</v>
      </c>
      <c r="B69" s="610" t="s">
        <v>178</v>
      </c>
      <c r="C69">
        <v>2022</v>
      </c>
      <c r="D69" s="689">
        <v>432</v>
      </c>
      <c r="E69" s="513">
        <v>484</v>
      </c>
      <c r="F69" s="513">
        <v>917</v>
      </c>
      <c r="G69" s="513">
        <v>52955</v>
      </c>
      <c r="H69" s="616">
        <v>1.7000000000000001E-2</v>
      </c>
      <c r="I69" s="689">
        <v>900281</v>
      </c>
      <c r="J69" s="513">
        <v>0</v>
      </c>
      <c r="K69" s="513">
        <v>701725</v>
      </c>
      <c r="L69" s="513">
        <v>1602006</v>
      </c>
      <c r="M69" s="513">
        <v>282789499</v>
      </c>
      <c r="N69" s="513">
        <v>283491224</v>
      </c>
      <c r="O69" s="616">
        <v>6.0000000000000001E-3</v>
      </c>
    </row>
    <row r="70" spans="1:15" x14ac:dyDescent="0.2">
      <c r="A70" s="610" t="s">
        <v>178</v>
      </c>
      <c r="B70" s="610" t="s">
        <v>178</v>
      </c>
      <c r="C70">
        <v>2023</v>
      </c>
      <c r="D70" s="689">
        <v>585</v>
      </c>
      <c r="E70" s="513">
        <v>637</v>
      </c>
      <c r="F70" s="513">
        <v>1222</v>
      </c>
      <c r="G70" s="513">
        <v>55783</v>
      </c>
      <c r="H70" s="616">
        <v>2.1999999999999999E-2</v>
      </c>
      <c r="I70" s="689">
        <v>1008736</v>
      </c>
      <c r="J70" s="513">
        <v>0</v>
      </c>
      <c r="K70" s="513">
        <v>1012560</v>
      </c>
      <c r="L70" s="513">
        <v>2021296</v>
      </c>
      <c r="M70" s="513">
        <v>280347304</v>
      </c>
      <c r="N70" s="513">
        <v>281359864</v>
      </c>
      <c r="O70" s="616">
        <v>7.0000000000000001E-3</v>
      </c>
    </row>
    <row r="71" spans="1:15" x14ac:dyDescent="0.2">
      <c r="A71" s="610" t="s">
        <v>178</v>
      </c>
      <c r="B71" s="610" t="s">
        <v>178</v>
      </c>
      <c r="C71">
        <v>2024</v>
      </c>
      <c r="D71" s="689">
        <v>795</v>
      </c>
      <c r="E71" s="513">
        <v>793</v>
      </c>
      <c r="F71" s="513">
        <v>1589</v>
      </c>
      <c r="G71" s="513">
        <v>53778</v>
      </c>
      <c r="H71" s="616">
        <v>0.03</v>
      </c>
      <c r="I71" s="689">
        <v>1471955</v>
      </c>
      <c r="J71" s="513">
        <v>79663</v>
      </c>
      <c r="K71" s="513">
        <v>1230856</v>
      </c>
      <c r="L71" s="513">
        <v>2702811</v>
      </c>
      <c r="M71" s="513">
        <v>288090260</v>
      </c>
      <c r="N71" s="513">
        <v>289321116</v>
      </c>
      <c r="O71" s="616">
        <v>8.9999999999999993E-3</v>
      </c>
    </row>
    <row r="72" spans="1:15" x14ac:dyDescent="0.2">
      <c r="A72" s="610" t="s">
        <v>179</v>
      </c>
      <c r="B72" s="610" t="s">
        <v>179</v>
      </c>
      <c r="C72">
        <v>2012</v>
      </c>
      <c r="D72" s="689">
        <v>11</v>
      </c>
      <c r="E72" s="513">
        <v>36</v>
      </c>
      <c r="F72" s="513">
        <v>47</v>
      </c>
      <c r="G72" s="513">
        <v>98399</v>
      </c>
      <c r="H72" s="616">
        <v>0</v>
      </c>
      <c r="I72" s="689">
        <v>7719</v>
      </c>
      <c r="J72" s="513"/>
      <c r="K72" s="513">
        <v>44063</v>
      </c>
      <c r="L72" s="513">
        <v>51781</v>
      </c>
      <c r="M72" s="513">
        <v>511111809</v>
      </c>
      <c r="N72" s="513">
        <v>511155872</v>
      </c>
      <c r="O72" s="616">
        <v>0</v>
      </c>
    </row>
    <row r="73" spans="1:15" x14ac:dyDescent="0.2">
      <c r="A73" s="610" t="s">
        <v>179</v>
      </c>
      <c r="B73" s="610" t="s">
        <v>179</v>
      </c>
      <c r="C73">
        <v>2013</v>
      </c>
      <c r="D73" s="689">
        <v>56</v>
      </c>
      <c r="E73" s="513">
        <v>59</v>
      </c>
      <c r="F73" s="513">
        <v>115</v>
      </c>
      <c r="G73" s="513">
        <v>95598</v>
      </c>
      <c r="H73" s="616">
        <v>1E-3</v>
      </c>
      <c r="I73" s="689">
        <v>40309</v>
      </c>
      <c r="J73" s="513"/>
      <c r="K73" s="513">
        <v>71957</v>
      </c>
      <c r="L73" s="513">
        <v>112266</v>
      </c>
      <c r="M73" s="513">
        <v>516011112</v>
      </c>
      <c r="N73" s="513">
        <v>516083069</v>
      </c>
      <c r="O73" s="616">
        <v>0</v>
      </c>
    </row>
    <row r="74" spans="1:15" x14ac:dyDescent="0.2">
      <c r="A74" s="610" t="s">
        <v>179</v>
      </c>
      <c r="B74" s="610" t="s">
        <v>179</v>
      </c>
      <c r="C74">
        <v>2014</v>
      </c>
      <c r="D74" s="689">
        <v>100</v>
      </c>
      <c r="E74" s="513">
        <v>216</v>
      </c>
      <c r="F74" s="513">
        <v>316</v>
      </c>
      <c r="G74" s="513">
        <v>114861</v>
      </c>
      <c r="H74" s="616">
        <v>3.0000000000000001E-3</v>
      </c>
      <c r="I74" s="689">
        <v>113019</v>
      </c>
      <c r="J74" s="513"/>
      <c r="K74" s="513">
        <v>278673</v>
      </c>
      <c r="L74" s="513">
        <v>391692</v>
      </c>
      <c r="M74" s="513">
        <v>685522418</v>
      </c>
      <c r="N74" s="513">
        <v>685801091</v>
      </c>
      <c r="O74" s="616">
        <v>1E-3</v>
      </c>
    </row>
    <row r="75" spans="1:15" x14ac:dyDescent="0.2">
      <c r="A75" s="610" t="s">
        <v>179</v>
      </c>
      <c r="B75" s="610" t="s">
        <v>179</v>
      </c>
      <c r="C75">
        <v>2015</v>
      </c>
      <c r="D75" s="689">
        <v>142</v>
      </c>
      <c r="E75" s="513">
        <v>272</v>
      </c>
      <c r="F75" s="513">
        <v>414</v>
      </c>
      <c r="G75" s="513">
        <v>120024</v>
      </c>
      <c r="H75" s="616">
        <v>3.0000000000000001E-3</v>
      </c>
      <c r="I75" s="689">
        <v>169043</v>
      </c>
      <c r="J75" s="513"/>
      <c r="K75" s="513">
        <v>381431</v>
      </c>
      <c r="L75" s="513">
        <v>550474</v>
      </c>
      <c r="M75" s="513">
        <v>676097284</v>
      </c>
      <c r="N75" s="513">
        <v>676478715</v>
      </c>
      <c r="O75" s="616">
        <v>1E-3</v>
      </c>
    </row>
    <row r="76" spans="1:15" x14ac:dyDescent="0.2">
      <c r="A76" s="610" t="s">
        <v>179</v>
      </c>
      <c r="B76" s="610" t="s">
        <v>179</v>
      </c>
      <c r="C76">
        <v>2016</v>
      </c>
      <c r="D76" s="689">
        <v>438</v>
      </c>
      <c r="E76" s="513">
        <v>334</v>
      </c>
      <c r="F76" s="513">
        <v>772</v>
      </c>
      <c r="G76" s="513">
        <v>120764</v>
      </c>
      <c r="H76" s="616">
        <v>6.0000000000000001E-3</v>
      </c>
      <c r="I76" s="689">
        <v>262884</v>
      </c>
      <c r="J76" s="513"/>
      <c r="K76" s="513">
        <v>479577</v>
      </c>
      <c r="L76" s="513">
        <v>742461</v>
      </c>
      <c r="M76" s="513">
        <v>675095252</v>
      </c>
      <c r="N76" s="513">
        <v>675574829</v>
      </c>
      <c r="O76" s="616">
        <v>1E-3</v>
      </c>
    </row>
    <row r="77" spans="1:15" x14ac:dyDescent="0.2">
      <c r="A77" s="610" t="s">
        <v>179</v>
      </c>
      <c r="B77" s="610" t="s">
        <v>179</v>
      </c>
      <c r="C77">
        <v>2017</v>
      </c>
      <c r="D77" s="689">
        <v>848</v>
      </c>
      <c r="E77" s="513">
        <v>454</v>
      </c>
      <c r="F77" s="513">
        <v>1303</v>
      </c>
      <c r="G77" s="513">
        <v>120233</v>
      </c>
      <c r="H77" s="616">
        <v>1.0999999999999999E-2</v>
      </c>
      <c r="I77" s="689">
        <v>978990</v>
      </c>
      <c r="J77" s="513"/>
      <c r="K77" s="513">
        <v>614206</v>
      </c>
      <c r="L77" s="513">
        <v>1593195</v>
      </c>
      <c r="M77" s="513">
        <v>664751318</v>
      </c>
      <c r="N77" s="513">
        <v>665365524</v>
      </c>
      <c r="O77" s="616">
        <v>2E-3</v>
      </c>
    </row>
    <row r="78" spans="1:15" x14ac:dyDescent="0.2">
      <c r="A78" s="610" t="s">
        <v>179</v>
      </c>
      <c r="B78" s="610" t="s">
        <v>179</v>
      </c>
      <c r="C78">
        <v>2018</v>
      </c>
      <c r="D78" s="689">
        <v>1204</v>
      </c>
      <c r="E78" s="513">
        <v>580</v>
      </c>
      <c r="F78" s="513">
        <v>1783</v>
      </c>
      <c r="G78" s="513">
        <v>121320</v>
      </c>
      <c r="H78" s="616">
        <v>1.4999999999999999E-2</v>
      </c>
      <c r="I78" s="689">
        <v>1797473</v>
      </c>
      <c r="J78" s="513"/>
      <c r="K78" s="513">
        <v>818358</v>
      </c>
      <c r="L78" s="513">
        <v>2615831</v>
      </c>
      <c r="M78" s="513">
        <v>692182652</v>
      </c>
      <c r="N78" s="513">
        <v>693001010</v>
      </c>
      <c r="O78" s="616">
        <v>4.0000000000000001E-3</v>
      </c>
    </row>
    <row r="79" spans="1:15" x14ac:dyDescent="0.2">
      <c r="A79" s="610" t="s">
        <v>179</v>
      </c>
      <c r="B79" s="610" t="s">
        <v>179</v>
      </c>
      <c r="C79">
        <v>2019</v>
      </c>
      <c r="D79" s="689">
        <v>1433</v>
      </c>
      <c r="E79" s="513">
        <v>786</v>
      </c>
      <c r="F79" s="513">
        <v>2219</v>
      </c>
      <c r="G79" s="513">
        <v>121320</v>
      </c>
      <c r="H79" s="616">
        <v>1.7999999999999999E-2</v>
      </c>
      <c r="I79" s="689">
        <v>2020247</v>
      </c>
      <c r="J79" s="513"/>
      <c r="K79" s="513">
        <v>1033830</v>
      </c>
      <c r="L79" s="513">
        <v>3054077</v>
      </c>
      <c r="M79" s="513">
        <v>677411330</v>
      </c>
      <c r="N79" s="513">
        <v>678445160</v>
      </c>
      <c r="O79" s="616">
        <v>5.0000000000000001E-3</v>
      </c>
    </row>
    <row r="80" spans="1:15" x14ac:dyDescent="0.2">
      <c r="A80" s="610" t="s">
        <v>179</v>
      </c>
      <c r="B80" s="610" t="s">
        <v>179</v>
      </c>
      <c r="C80">
        <v>2020</v>
      </c>
      <c r="D80" s="689">
        <v>2070</v>
      </c>
      <c r="E80" s="513">
        <v>1058</v>
      </c>
      <c r="F80" s="513">
        <v>3128</v>
      </c>
      <c r="G80" s="513">
        <v>116920</v>
      </c>
      <c r="H80" s="616">
        <v>2.7E-2</v>
      </c>
      <c r="I80" s="689">
        <v>2664532</v>
      </c>
      <c r="J80" s="513"/>
      <c r="K80" s="513">
        <v>1394100</v>
      </c>
      <c r="L80" s="513">
        <v>4058631</v>
      </c>
      <c r="M80" s="513">
        <v>650560520</v>
      </c>
      <c r="N80" s="513">
        <v>651954620</v>
      </c>
      <c r="O80" s="616">
        <v>6.0000000000000001E-3</v>
      </c>
    </row>
    <row r="81" spans="1:15" x14ac:dyDescent="0.2">
      <c r="A81" s="610" t="s">
        <v>179</v>
      </c>
      <c r="B81" s="610" t="s">
        <v>179</v>
      </c>
      <c r="C81">
        <v>2021</v>
      </c>
      <c r="D81" s="689">
        <v>3260</v>
      </c>
      <c r="E81" s="513">
        <v>1401</v>
      </c>
      <c r="F81" s="513">
        <v>4661</v>
      </c>
      <c r="G81" s="513">
        <v>119360</v>
      </c>
      <c r="H81" s="616">
        <v>3.9E-2</v>
      </c>
      <c r="I81" s="689">
        <v>4248893</v>
      </c>
      <c r="J81" s="513"/>
      <c r="K81" s="513">
        <v>1896581</v>
      </c>
      <c r="L81" s="513">
        <v>6145474</v>
      </c>
      <c r="M81" s="513">
        <v>670191270</v>
      </c>
      <c r="N81" s="513">
        <v>672087851</v>
      </c>
      <c r="O81" s="616">
        <v>8.9999999999999993E-3</v>
      </c>
    </row>
    <row r="82" spans="1:15" x14ac:dyDescent="0.2">
      <c r="A82" s="610" t="s">
        <v>179</v>
      </c>
      <c r="B82" s="610" t="s">
        <v>179</v>
      </c>
      <c r="C82">
        <v>2022</v>
      </c>
      <c r="D82" s="689">
        <v>4589</v>
      </c>
      <c r="E82" s="513">
        <v>1759</v>
      </c>
      <c r="F82" s="513">
        <v>6348</v>
      </c>
      <c r="G82" s="513">
        <v>121450</v>
      </c>
      <c r="H82" s="616">
        <v>5.1999999999999998E-2</v>
      </c>
      <c r="I82" s="689">
        <v>6786856</v>
      </c>
      <c r="J82" s="513"/>
      <c r="K82" s="513">
        <v>2404481</v>
      </c>
      <c r="L82" s="513">
        <v>9191336</v>
      </c>
      <c r="M82" s="513">
        <v>683327020</v>
      </c>
      <c r="N82" s="513">
        <v>685731501</v>
      </c>
      <c r="O82" s="616">
        <v>1.2999999999999999E-2</v>
      </c>
    </row>
    <row r="83" spans="1:15" x14ac:dyDescent="0.2">
      <c r="A83" s="610" t="s">
        <v>179</v>
      </c>
      <c r="B83" s="610" t="s">
        <v>179</v>
      </c>
      <c r="C83">
        <v>2023</v>
      </c>
      <c r="D83" s="689">
        <v>7341</v>
      </c>
      <c r="E83" s="513">
        <v>2229</v>
      </c>
      <c r="F83" s="513">
        <v>9570</v>
      </c>
      <c r="G83" s="513">
        <v>124870</v>
      </c>
      <c r="H83" s="616">
        <v>7.6999999999999999E-2</v>
      </c>
      <c r="I83" s="689">
        <v>9231240</v>
      </c>
      <c r="J83" s="513"/>
      <c r="K83" s="513">
        <v>3152833</v>
      </c>
      <c r="L83" s="513">
        <v>12384073</v>
      </c>
      <c r="M83" s="513">
        <v>669207040</v>
      </c>
      <c r="N83" s="513">
        <v>672359873</v>
      </c>
      <c r="O83" s="616">
        <v>1.7999999999999999E-2</v>
      </c>
    </row>
    <row r="84" spans="1:15" x14ac:dyDescent="0.2">
      <c r="A84" s="610" t="s">
        <v>179</v>
      </c>
      <c r="B84" s="610" t="s">
        <v>179</v>
      </c>
      <c r="C84">
        <v>2024</v>
      </c>
      <c r="D84" s="689">
        <v>13045</v>
      </c>
      <c r="E84" s="513">
        <v>2732</v>
      </c>
      <c r="F84" s="513">
        <v>15777</v>
      </c>
      <c r="G84" s="513">
        <v>122890</v>
      </c>
      <c r="H84" s="616">
        <v>0.128</v>
      </c>
      <c r="I84" s="689">
        <v>16016514</v>
      </c>
      <c r="J84" s="513"/>
      <c r="K84" s="513">
        <v>3804050</v>
      </c>
      <c r="L84" s="513">
        <v>19820564</v>
      </c>
      <c r="M84" s="513">
        <v>674078310</v>
      </c>
      <c r="N84" s="513">
        <v>677882360</v>
      </c>
      <c r="O84" s="616">
        <v>2.9000000000000001E-2</v>
      </c>
    </row>
    <row r="85" spans="1:15" x14ac:dyDescent="0.2">
      <c r="A85" s="610" t="s">
        <v>180</v>
      </c>
      <c r="B85" s="610" t="s">
        <v>180</v>
      </c>
      <c r="C85">
        <v>2012</v>
      </c>
      <c r="D85" s="689">
        <v>475</v>
      </c>
      <c r="E85" s="513">
        <v>1009</v>
      </c>
      <c r="F85" s="513">
        <v>1484</v>
      </c>
      <c r="G85" s="513">
        <v>154339</v>
      </c>
      <c r="H85" s="616">
        <v>0.01</v>
      </c>
      <c r="I85" s="689">
        <v>561496</v>
      </c>
      <c r="J85" s="513"/>
      <c r="K85" s="513">
        <v>1183540</v>
      </c>
      <c r="L85" s="513">
        <v>1745036</v>
      </c>
      <c r="M85" s="513">
        <v>780849998</v>
      </c>
      <c r="N85" s="513">
        <v>782033538</v>
      </c>
      <c r="O85" s="616">
        <v>2E-3</v>
      </c>
    </row>
    <row r="86" spans="1:15" x14ac:dyDescent="0.2">
      <c r="A86" s="610" t="s">
        <v>180</v>
      </c>
      <c r="B86" s="610" t="s">
        <v>180</v>
      </c>
      <c r="C86">
        <v>2013</v>
      </c>
      <c r="D86" s="689">
        <v>605</v>
      </c>
      <c r="E86" s="513">
        <v>1296</v>
      </c>
      <c r="F86" s="513">
        <v>1901</v>
      </c>
      <c r="G86" s="513">
        <v>157509</v>
      </c>
      <c r="H86" s="616">
        <v>1.2E-2</v>
      </c>
      <c r="I86" s="689">
        <v>838358</v>
      </c>
      <c r="J86" s="513"/>
      <c r="K86" s="513">
        <v>1665309</v>
      </c>
      <c r="L86" s="513">
        <v>2503667</v>
      </c>
      <c r="M86" s="513">
        <v>791148158</v>
      </c>
      <c r="N86" s="513">
        <v>792813467</v>
      </c>
      <c r="O86" s="616">
        <v>3.0000000000000001E-3</v>
      </c>
    </row>
    <row r="87" spans="1:15" x14ac:dyDescent="0.2">
      <c r="A87" s="610" t="s">
        <v>180</v>
      </c>
      <c r="B87" s="610" t="s">
        <v>180</v>
      </c>
      <c r="C87">
        <v>2014</v>
      </c>
      <c r="D87" s="689">
        <v>768</v>
      </c>
      <c r="E87" s="513">
        <v>1467</v>
      </c>
      <c r="F87" s="513">
        <v>2236</v>
      </c>
      <c r="G87" s="513">
        <v>141678</v>
      </c>
      <c r="H87" s="616">
        <v>1.6E-2</v>
      </c>
      <c r="I87" s="689">
        <v>967928</v>
      </c>
      <c r="J87" s="513"/>
      <c r="K87" s="513">
        <v>2165773</v>
      </c>
      <c r="L87" s="513">
        <v>3133701</v>
      </c>
      <c r="M87" s="513">
        <v>797450404</v>
      </c>
      <c r="N87" s="513">
        <v>799616178</v>
      </c>
      <c r="O87" s="616">
        <v>4.0000000000000001E-3</v>
      </c>
    </row>
    <row r="88" spans="1:15" x14ac:dyDescent="0.2">
      <c r="A88" s="610" t="s">
        <v>180</v>
      </c>
      <c r="B88" s="610" t="s">
        <v>180</v>
      </c>
      <c r="C88">
        <v>2015</v>
      </c>
      <c r="D88" s="689">
        <v>1142</v>
      </c>
      <c r="E88" s="513">
        <v>1751</v>
      </c>
      <c r="F88" s="513">
        <v>2893</v>
      </c>
      <c r="G88" s="513">
        <v>143633</v>
      </c>
      <c r="H88" s="616">
        <v>0.02</v>
      </c>
      <c r="I88" s="689">
        <v>1316936</v>
      </c>
      <c r="J88" s="513"/>
      <c r="K88" s="513">
        <v>2357188</v>
      </c>
      <c r="L88" s="513">
        <v>3674124</v>
      </c>
      <c r="M88" s="513">
        <v>792660380</v>
      </c>
      <c r="N88" s="513">
        <v>795017567</v>
      </c>
      <c r="O88" s="616">
        <v>5.0000000000000001E-3</v>
      </c>
    </row>
    <row r="89" spans="1:15" x14ac:dyDescent="0.2">
      <c r="A89" s="610" t="s">
        <v>180</v>
      </c>
      <c r="B89" s="610" t="s">
        <v>180</v>
      </c>
      <c r="C89">
        <v>2016</v>
      </c>
      <c r="D89" s="689">
        <v>1634</v>
      </c>
      <c r="E89" s="513">
        <v>2022</v>
      </c>
      <c r="F89" s="513">
        <v>3656</v>
      </c>
      <c r="G89" s="513">
        <v>152177</v>
      </c>
      <c r="H89" s="616">
        <v>2.4E-2</v>
      </c>
      <c r="I89" s="689">
        <v>2177511</v>
      </c>
      <c r="J89" s="513"/>
      <c r="K89" s="513">
        <v>2562753</v>
      </c>
      <c r="L89" s="513">
        <v>4740264</v>
      </c>
      <c r="M89" s="513">
        <v>792300755</v>
      </c>
      <c r="N89" s="513">
        <v>794863508</v>
      </c>
      <c r="O89" s="616">
        <v>6.0000000000000001E-3</v>
      </c>
    </row>
    <row r="90" spans="1:15" x14ac:dyDescent="0.2">
      <c r="A90" s="610" t="s">
        <v>180</v>
      </c>
      <c r="B90" s="610" t="s">
        <v>180</v>
      </c>
      <c r="C90">
        <v>2017</v>
      </c>
      <c r="D90" s="689">
        <v>2250</v>
      </c>
      <c r="E90" s="513">
        <v>2520</v>
      </c>
      <c r="F90" s="513">
        <v>4770</v>
      </c>
      <c r="G90" s="513">
        <v>145822</v>
      </c>
      <c r="H90" s="616">
        <v>3.3000000000000002E-2</v>
      </c>
      <c r="I90" s="689">
        <v>2912910</v>
      </c>
      <c r="J90" s="513"/>
      <c r="K90" s="513">
        <v>3234425</v>
      </c>
      <c r="L90" s="513">
        <v>6147335</v>
      </c>
      <c r="M90" s="513">
        <v>774374415</v>
      </c>
      <c r="N90" s="513">
        <v>777608840</v>
      </c>
      <c r="O90" s="616">
        <v>8.0000000000000002E-3</v>
      </c>
    </row>
    <row r="91" spans="1:15" x14ac:dyDescent="0.2">
      <c r="A91" s="610" t="s">
        <v>180</v>
      </c>
      <c r="B91" s="610" t="s">
        <v>180</v>
      </c>
      <c r="C91">
        <v>2018</v>
      </c>
      <c r="D91" s="689">
        <v>2722</v>
      </c>
      <c r="E91" s="513">
        <v>2913</v>
      </c>
      <c r="F91" s="513">
        <v>5635</v>
      </c>
      <c r="G91" s="513">
        <v>151135</v>
      </c>
      <c r="H91" s="616">
        <v>3.6999999999999998E-2</v>
      </c>
      <c r="I91" s="689">
        <v>3874878</v>
      </c>
      <c r="J91" s="513"/>
      <c r="K91" s="513">
        <v>3768780</v>
      </c>
      <c r="L91" s="513">
        <v>7643659</v>
      </c>
      <c r="M91" s="513">
        <v>807847570</v>
      </c>
      <c r="N91" s="513">
        <v>811616351</v>
      </c>
      <c r="O91" s="616">
        <v>8.9999999999999993E-3</v>
      </c>
    </row>
    <row r="92" spans="1:15" x14ac:dyDescent="0.2">
      <c r="A92" s="610" t="s">
        <v>180</v>
      </c>
      <c r="B92" s="610" t="s">
        <v>180</v>
      </c>
      <c r="C92">
        <v>2019</v>
      </c>
      <c r="D92" s="689">
        <v>3323</v>
      </c>
      <c r="E92" s="513">
        <v>3461</v>
      </c>
      <c r="F92" s="513">
        <v>6784</v>
      </c>
      <c r="G92" s="513">
        <v>151927</v>
      </c>
      <c r="H92" s="616">
        <v>4.4999999999999998E-2</v>
      </c>
      <c r="I92" s="689">
        <v>4904121</v>
      </c>
      <c r="J92" s="513"/>
      <c r="K92" s="513">
        <v>4446073</v>
      </c>
      <c r="L92" s="513">
        <v>9350194</v>
      </c>
      <c r="M92" s="513">
        <v>789637809</v>
      </c>
      <c r="N92" s="513">
        <v>794083882</v>
      </c>
      <c r="O92" s="616">
        <v>1.2E-2</v>
      </c>
    </row>
    <row r="93" spans="1:15" x14ac:dyDescent="0.2">
      <c r="A93" s="610" t="s">
        <v>180</v>
      </c>
      <c r="B93" s="610" t="s">
        <v>180</v>
      </c>
      <c r="C93">
        <v>2020</v>
      </c>
      <c r="D93" s="689">
        <v>4663</v>
      </c>
      <c r="E93" s="513">
        <v>4057</v>
      </c>
      <c r="F93" s="513">
        <v>8719</v>
      </c>
      <c r="G93" s="513">
        <v>144949</v>
      </c>
      <c r="H93" s="616">
        <v>0.06</v>
      </c>
      <c r="I93" s="689">
        <v>6120484</v>
      </c>
      <c r="J93" s="513"/>
      <c r="K93" s="513">
        <v>5189920</v>
      </c>
      <c r="L93" s="513">
        <v>11310404</v>
      </c>
      <c r="M93" s="513">
        <v>758715878</v>
      </c>
      <c r="N93" s="513">
        <v>763905798</v>
      </c>
      <c r="O93" s="616">
        <v>1.4999999999999999E-2</v>
      </c>
    </row>
    <row r="94" spans="1:15" x14ac:dyDescent="0.2">
      <c r="A94" s="610" t="s">
        <v>180</v>
      </c>
      <c r="B94" s="610" t="s">
        <v>180</v>
      </c>
      <c r="C94">
        <v>2021</v>
      </c>
      <c r="D94" s="689">
        <v>6454</v>
      </c>
      <c r="E94" s="513">
        <v>4665</v>
      </c>
      <c r="F94" s="513">
        <v>11119</v>
      </c>
      <c r="G94" s="513">
        <v>149119</v>
      </c>
      <c r="H94" s="616">
        <v>7.4999999999999997E-2</v>
      </c>
      <c r="I94" s="689">
        <v>9986420</v>
      </c>
      <c r="J94" s="513"/>
      <c r="K94" s="513">
        <v>5971524</v>
      </c>
      <c r="L94" s="513">
        <v>15957943</v>
      </c>
      <c r="M94" s="513">
        <v>785399154</v>
      </c>
      <c r="N94" s="513">
        <v>791370677</v>
      </c>
      <c r="O94" s="616">
        <v>0.02</v>
      </c>
    </row>
    <row r="95" spans="1:15" x14ac:dyDescent="0.2">
      <c r="A95" s="610" t="s">
        <v>180</v>
      </c>
      <c r="B95" s="610" t="s">
        <v>180</v>
      </c>
      <c r="C95">
        <v>2022</v>
      </c>
      <c r="D95" s="689">
        <v>7453</v>
      </c>
      <c r="E95" s="513">
        <v>5432</v>
      </c>
      <c r="F95" s="513">
        <v>12886</v>
      </c>
      <c r="G95" s="513">
        <v>148100</v>
      </c>
      <c r="H95" s="616">
        <v>8.6999999999999994E-2</v>
      </c>
      <c r="I95" s="689">
        <v>12499166</v>
      </c>
      <c r="J95" s="513"/>
      <c r="K95" s="513">
        <v>7279487</v>
      </c>
      <c r="L95" s="513">
        <v>19778653</v>
      </c>
      <c r="M95" s="513">
        <v>797735762</v>
      </c>
      <c r="N95" s="513">
        <v>805015249</v>
      </c>
      <c r="O95" s="616">
        <v>2.5000000000000001E-2</v>
      </c>
    </row>
    <row r="96" spans="1:15" x14ac:dyDescent="0.2">
      <c r="A96" s="610" t="s">
        <v>180</v>
      </c>
      <c r="B96" s="610" t="s">
        <v>180</v>
      </c>
      <c r="C96">
        <v>2023</v>
      </c>
      <c r="D96" s="689">
        <v>10390</v>
      </c>
      <c r="E96" s="513">
        <v>6209</v>
      </c>
      <c r="F96" s="513">
        <v>16600</v>
      </c>
      <c r="G96" s="513">
        <v>147300</v>
      </c>
      <c r="H96" s="616">
        <v>0.113</v>
      </c>
      <c r="I96" s="689">
        <v>14700342</v>
      </c>
      <c r="J96" s="513"/>
      <c r="K96" s="513">
        <v>8237874</v>
      </c>
      <c r="L96" s="513">
        <v>22938216</v>
      </c>
      <c r="M96" s="513">
        <v>772280380</v>
      </c>
      <c r="N96" s="513">
        <v>780518254</v>
      </c>
      <c r="O96" s="616">
        <v>2.9000000000000001E-2</v>
      </c>
    </row>
    <row r="97" spans="1:15" x14ac:dyDescent="0.2">
      <c r="A97" s="610" t="s">
        <v>180</v>
      </c>
      <c r="B97" s="610" t="s">
        <v>180</v>
      </c>
      <c r="C97">
        <v>2024</v>
      </c>
      <c r="D97" s="689">
        <v>13923</v>
      </c>
      <c r="E97" s="513">
        <v>7114</v>
      </c>
      <c r="F97" s="513">
        <v>21036</v>
      </c>
      <c r="G97" s="513">
        <v>152763</v>
      </c>
      <c r="H97" s="616">
        <v>0.13800000000000001</v>
      </c>
      <c r="I97" s="689">
        <v>20990052</v>
      </c>
      <c r="J97" s="513"/>
      <c r="K97" s="513">
        <v>9307411</v>
      </c>
      <c r="L97" s="513">
        <v>30297463</v>
      </c>
      <c r="M97" s="513">
        <v>801978145</v>
      </c>
      <c r="N97" s="513">
        <v>811285555</v>
      </c>
      <c r="O97" s="616">
        <v>3.6999999999999998E-2</v>
      </c>
    </row>
    <row r="98" spans="1:15" x14ac:dyDescent="0.2">
      <c r="A98" s="610" t="s">
        <v>181</v>
      </c>
      <c r="B98" s="610" t="s">
        <v>181</v>
      </c>
      <c r="C98">
        <v>2012</v>
      </c>
      <c r="D98" s="689">
        <v>44</v>
      </c>
      <c r="E98" s="513">
        <v>107</v>
      </c>
      <c r="F98" s="513">
        <v>150</v>
      </c>
      <c r="G98" s="513">
        <v>32439</v>
      </c>
      <c r="H98" s="616">
        <v>5.0000000000000001E-3</v>
      </c>
      <c r="I98" s="689">
        <v>59771</v>
      </c>
      <c r="J98" s="513"/>
      <c r="K98" s="513">
        <v>121411</v>
      </c>
      <c r="L98" s="513">
        <v>181183</v>
      </c>
      <c r="M98" s="513">
        <v>162743630</v>
      </c>
      <c r="N98" s="513">
        <v>162865041</v>
      </c>
      <c r="O98" s="616">
        <v>1E-3</v>
      </c>
    </row>
    <row r="99" spans="1:15" x14ac:dyDescent="0.2">
      <c r="A99" s="610" t="s">
        <v>181</v>
      </c>
      <c r="B99" s="610" t="s">
        <v>181</v>
      </c>
      <c r="C99">
        <v>2013</v>
      </c>
      <c r="D99" s="689">
        <v>47</v>
      </c>
      <c r="E99" s="513">
        <v>165</v>
      </c>
      <c r="F99" s="513">
        <v>212</v>
      </c>
      <c r="G99" s="513">
        <v>33956</v>
      </c>
      <c r="H99" s="616">
        <v>6.0000000000000001E-3</v>
      </c>
      <c r="I99" s="689">
        <v>66907</v>
      </c>
      <c r="J99" s="513"/>
      <c r="K99" s="513">
        <v>191182</v>
      </c>
      <c r="L99" s="513">
        <v>258090</v>
      </c>
      <c r="M99" s="513">
        <v>163509170</v>
      </c>
      <c r="N99" s="513">
        <v>163700352</v>
      </c>
      <c r="O99" s="616">
        <v>2E-3</v>
      </c>
    </row>
    <row r="100" spans="1:15" x14ac:dyDescent="0.2">
      <c r="A100" s="610" t="s">
        <v>181</v>
      </c>
      <c r="B100" s="610" t="s">
        <v>181</v>
      </c>
      <c r="C100">
        <v>2014</v>
      </c>
      <c r="D100" s="689">
        <v>58</v>
      </c>
      <c r="E100" s="513">
        <v>322</v>
      </c>
      <c r="F100" s="513">
        <v>379</v>
      </c>
      <c r="G100" s="513">
        <v>29782</v>
      </c>
      <c r="H100" s="616">
        <v>1.2999999999999999E-2</v>
      </c>
      <c r="I100" s="689">
        <v>75298</v>
      </c>
      <c r="J100" s="513"/>
      <c r="K100" s="513">
        <v>350159</v>
      </c>
      <c r="L100" s="513">
        <v>425457</v>
      </c>
      <c r="M100" s="513">
        <v>160028125</v>
      </c>
      <c r="N100" s="513">
        <v>160378284</v>
      </c>
      <c r="O100" s="616">
        <v>3.0000000000000001E-3</v>
      </c>
    </row>
    <row r="101" spans="1:15" x14ac:dyDescent="0.2">
      <c r="A101" s="610" t="s">
        <v>181</v>
      </c>
      <c r="B101" s="610" t="s">
        <v>181</v>
      </c>
      <c r="C101">
        <v>2015</v>
      </c>
      <c r="D101" s="689">
        <v>83</v>
      </c>
      <c r="E101" s="513">
        <v>537</v>
      </c>
      <c r="F101" s="513">
        <v>620</v>
      </c>
      <c r="G101" s="513">
        <v>31138</v>
      </c>
      <c r="H101" s="616">
        <v>0.02</v>
      </c>
      <c r="I101" s="689">
        <v>98520</v>
      </c>
      <c r="J101" s="513"/>
      <c r="K101" s="513">
        <v>588517</v>
      </c>
      <c r="L101" s="513">
        <v>687037</v>
      </c>
      <c r="M101" s="513">
        <v>161581276</v>
      </c>
      <c r="N101" s="513">
        <v>162169793</v>
      </c>
      <c r="O101" s="616">
        <v>4.0000000000000001E-3</v>
      </c>
    </row>
    <row r="102" spans="1:15" x14ac:dyDescent="0.2">
      <c r="A102" s="610" t="s">
        <v>181</v>
      </c>
      <c r="B102" s="610" t="s">
        <v>181</v>
      </c>
      <c r="C102">
        <v>2016</v>
      </c>
      <c r="D102" s="689">
        <v>121</v>
      </c>
      <c r="E102" s="513">
        <v>728</v>
      </c>
      <c r="F102" s="513">
        <v>848</v>
      </c>
      <c r="G102" s="513">
        <v>32076</v>
      </c>
      <c r="H102" s="616">
        <v>2.5999999999999999E-2</v>
      </c>
      <c r="I102" s="689">
        <v>151450</v>
      </c>
      <c r="J102" s="513"/>
      <c r="K102" s="513">
        <v>873429</v>
      </c>
      <c r="L102" s="513">
        <v>1024879</v>
      </c>
      <c r="M102" s="513">
        <v>160778650</v>
      </c>
      <c r="N102" s="513">
        <v>161652079</v>
      </c>
      <c r="O102" s="616">
        <v>6.0000000000000001E-3</v>
      </c>
    </row>
    <row r="103" spans="1:15" x14ac:dyDescent="0.2">
      <c r="A103" s="610" t="s">
        <v>181</v>
      </c>
      <c r="B103" s="610" t="s">
        <v>181</v>
      </c>
      <c r="C103">
        <v>2017</v>
      </c>
      <c r="D103" s="689">
        <v>168</v>
      </c>
      <c r="E103" s="513">
        <v>984</v>
      </c>
      <c r="F103" s="513">
        <v>1152</v>
      </c>
      <c r="G103" s="513">
        <v>29699</v>
      </c>
      <c r="H103" s="616">
        <v>3.9E-2</v>
      </c>
      <c r="I103" s="689">
        <v>187703</v>
      </c>
      <c r="J103" s="513"/>
      <c r="K103" s="513">
        <v>1181576</v>
      </c>
      <c r="L103" s="513">
        <v>1369278</v>
      </c>
      <c r="M103" s="513">
        <v>156351587</v>
      </c>
      <c r="N103" s="513">
        <v>157533162</v>
      </c>
      <c r="O103" s="616">
        <v>8.9999999999999993E-3</v>
      </c>
    </row>
    <row r="104" spans="1:15" x14ac:dyDescent="0.2">
      <c r="A104" s="610" t="s">
        <v>181</v>
      </c>
      <c r="B104" s="610" t="s">
        <v>181</v>
      </c>
      <c r="C104">
        <v>2018</v>
      </c>
      <c r="D104" s="689">
        <v>310</v>
      </c>
      <c r="E104" s="513">
        <v>1227</v>
      </c>
      <c r="F104" s="513">
        <v>1537</v>
      </c>
      <c r="G104" s="513">
        <v>31861</v>
      </c>
      <c r="H104" s="616">
        <v>4.8000000000000001E-2</v>
      </c>
      <c r="I104" s="689">
        <v>328267</v>
      </c>
      <c r="J104" s="513"/>
      <c r="K104" s="513">
        <v>1496725</v>
      </c>
      <c r="L104" s="513">
        <v>1824992</v>
      </c>
      <c r="M104" s="513">
        <v>161135446</v>
      </c>
      <c r="N104" s="513">
        <v>162632171</v>
      </c>
      <c r="O104" s="616">
        <v>1.0999999999999999E-2</v>
      </c>
    </row>
    <row r="105" spans="1:15" x14ac:dyDescent="0.2">
      <c r="A105" s="610" t="s">
        <v>181</v>
      </c>
      <c r="B105" s="610" t="s">
        <v>181</v>
      </c>
      <c r="C105">
        <v>2019</v>
      </c>
      <c r="D105" s="689">
        <v>542</v>
      </c>
      <c r="E105" s="513">
        <v>1515</v>
      </c>
      <c r="F105" s="513">
        <v>2057</v>
      </c>
      <c r="G105" s="513">
        <v>30397</v>
      </c>
      <c r="H105" s="616">
        <v>6.8000000000000005E-2</v>
      </c>
      <c r="I105" s="689">
        <v>558584</v>
      </c>
      <c r="J105" s="513"/>
      <c r="K105" s="513">
        <v>1852106</v>
      </c>
      <c r="L105" s="513">
        <v>2410690</v>
      </c>
      <c r="M105" s="513">
        <v>155831381</v>
      </c>
      <c r="N105" s="513">
        <v>157683487</v>
      </c>
      <c r="O105" s="616">
        <v>1.4999999999999999E-2</v>
      </c>
    </row>
    <row r="106" spans="1:15" x14ac:dyDescent="0.2">
      <c r="A106" s="610" t="s">
        <v>181</v>
      </c>
      <c r="B106" s="610" t="s">
        <v>181</v>
      </c>
      <c r="C106">
        <v>2020</v>
      </c>
      <c r="D106" s="689">
        <v>768</v>
      </c>
      <c r="E106" s="513">
        <v>1812</v>
      </c>
      <c r="F106" s="513">
        <v>2579</v>
      </c>
      <c r="G106" s="513">
        <v>30660</v>
      </c>
      <c r="H106" s="616">
        <v>8.4000000000000005E-2</v>
      </c>
      <c r="I106" s="689">
        <v>967908</v>
      </c>
      <c r="J106" s="513"/>
      <c r="K106" s="513">
        <v>2290435</v>
      </c>
      <c r="L106" s="513">
        <v>3258343</v>
      </c>
      <c r="M106" s="513">
        <v>150196857</v>
      </c>
      <c r="N106" s="513">
        <v>152487292</v>
      </c>
      <c r="O106" s="616">
        <v>2.1000000000000001E-2</v>
      </c>
    </row>
    <row r="107" spans="1:15" x14ac:dyDescent="0.2">
      <c r="A107" s="610" t="s">
        <v>181</v>
      </c>
      <c r="B107" s="610" t="s">
        <v>181</v>
      </c>
      <c r="C107">
        <v>2021</v>
      </c>
      <c r="D107" s="689">
        <v>1126</v>
      </c>
      <c r="E107" s="513">
        <v>2208</v>
      </c>
      <c r="F107" s="513">
        <v>3334</v>
      </c>
      <c r="G107" s="513">
        <v>30919</v>
      </c>
      <c r="H107" s="616">
        <v>0.108</v>
      </c>
      <c r="I107" s="689">
        <v>1435351</v>
      </c>
      <c r="J107" s="513"/>
      <c r="K107" s="513">
        <v>2702378</v>
      </c>
      <c r="L107" s="513">
        <v>4137728</v>
      </c>
      <c r="M107" s="513">
        <v>151984689</v>
      </c>
      <c r="N107" s="513">
        <v>154687066</v>
      </c>
      <c r="O107" s="616">
        <v>2.7E-2</v>
      </c>
    </row>
    <row r="108" spans="1:15" x14ac:dyDescent="0.2">
      <c r="A108" s="610" t="s">
        <v>181</v>
      </c>
      <c r="B108" s="610" t="s">
        <v>181</v>
      </c>
      <c r="C108">
        <v>2022</v>
      </c>
      <c r="D108" s="689">
        <v>1424</v>
      </c>
      <c r="E108" s="513">
        <v>2638</v>
      </c>
      <c r="F108" s="513">
        <v>4062</v>
      </c>
      <c r="G108" s="513">
        <v>30505</v>
      </c>
      <c r="H108" s="616">
        <v>0.13300000000000001</v>
      </c>
      <c r="I108" s="689">
        <v>2209016</v>
      </c>
      <c r="J108" s="513"/>
      <c r="K108" s="513">
        <v>3471255</v>
      </c>
      <c r="L108" s="513">
        <v>5680271</v>
      </c>
      <c r="M108" s="513">
        <v>152683382</v>
      </c>
      <c r="N108" s="513">
        <v>156154637</v>
      </c>
      <c r="O108" s="616">
        <v>3.5999999999999997E-2</v>
      </c>
    </row>
    <row r="109" spans="1:15" x14ac:dyDescent="0.2">
      <c r="A109" s="610" t="s">
        <v>181</v>
      </c>
      <c r="B109" s="610" t="s">
        <v>181</v>
      </c>
      <c r="C109">
        <v>2023</v>
      </c>
      <c r="D109" s="689">
        <v>1733</v>
      </c>
      <c r="E109" s="513">
        <v>2995</v>
      </c>
      <c r="F109" s="513">
        <v>4728</v>
      </c>
      <c r="G109" s="513">
        <v>30206</v>
      </c>
      <c r="H109" s="616">
        <v>0.157</v>
      </c>
      <c r="I109" s="689">
        <v>2536782</v>
      </c>
      <c r="J109" s="513"/>
      <c r="K109" s="513">
        <v>3968096</v>
      </c>
      <c r="L109" s="513">
        <v>6504878</v>
      </c>
      <c r="M109" s="513">
        <v>147045046</v>
      </c>
      <c r="N109" s="513">
        <v>151013142</v>
      </c>
      <c r="O109" s="616">
        <v>4.2999999999999997E-2</v>
      </c>
    </row>
    <row r="110" spans="1:15" x14ac:dyDescent="0.2">
      <c r="A110" s="610" t="s">
        <v>181</v>
      </c>
      <c r="B110" s="610" t="s">
        <v>181</v>
      </c>
      <c r="C110">
        <v>2024</v>
      </c>
      <c r="D110" s="689">
        <v>2467</v>
      </c>
      <c r="E110" s="513">
        <v>3400</v>
      </c>
      <c r="F110" s="513">
        <v>5867</v>
      </c>
      <c r="G110" s="513">
        <v>28990</v>
      </c>
      <c r="H110" s="616">
        <v>0.20200000000000001</v>
      </c>
      <c r="I110" s="689">
        <v>3360893</v>
      </c>
      <c r="J110" s="513"/>
      <c r="K110" s="513">
        <v>4525743</v>
      </c>
      <c r="L110" s="513">
        <v>7886635</v>
      </c>
      <c r="M110" s="513">
        <v>150939277</v>
      </c>
      <c r="N110" s="513">
        <v>155465020</v>
      </c>
      <c r="O110" s="616">
        <v>5.0999999999999997E-2</v>
      </c>
    </row>
    <row r="111" spans="1:15" x14ac:dyDescent="0.2">
      <c r="A111" s="610" t="s">
        <v>182</v>
      </c>
      <c r="B111" s="610" t="s">
        <v>182</v>
      </c>
      <c r="C111">
        <v>2012</v>
      </c>
      <c r="D111" s="689">
        <v>76</v>
      </c>
      <c r="E111" s="513">
        <v>197</v>
      </c>
      <c r="F111" s="513">
        <v>273</v>
      </c>
      <c r="G111" s="513">
        <v>25553</v>
      </c>
      <c r="H111" s="616">
        <v>1.0999999999999999E-2</v>
      </c>
      <c r="I111" s="689">
        <v>55624</v>
      </c>
      <c r="J111" s="513"/>
      <c r="K111" s="513">
        <v>200098</v>
      </c>
      <c r="L111" s="513">
        <v>255722</v>
      </c>
      <c r="M111" s="513">
        <v>125926663</v>
      </c>
      <c r="N111" s="513">
        <v>126126762</v>
      </c>
      <c r="O111" s="616">
        <v>2E-3</v>
      </c>
    </row>
    <row r="112" spans="1:15" x14ac:dyDescent="0.2">
      <c r="A112" s="610" t="s">
        <v>182</v>
      </c>
      <c r="B112" s="610" t="s">
        <v>182</v>
      </c>
      <c r="C112">
        <v>2013</v>
      </c>
      <c r="D112" s="689">
        <v>207</v>
      </c>
      <c r="E112" s="513">
        <v>396</v>
      </c>
      <c r="F112" s="513">
        <v>603</v>
      </c>
      <c r="G112" s="513">
        <v>26918</v>
      </c>
      <c r="H112" s="616">
        <v>2.1999999999999999E-2</v>
      </c>
      <c r="I112" s="689">
        <v>156711</v>
      </c>
      <c r="J112" s="513"/>
      <c r="K112" s="513">
        <v>424854</v>
      </c>
      <c r="L112" s="513">
        <v>581565</v>
      </c>
      <c r="M112" s="513">
        <v>127200756</v>
      </c>
      <c r="N112" s="513">
        <v>127625611</v>
      </c>
      <c r="O112" s="616">
        <v>5.0000000000000001E-3</v>
      </c>
    </row>
    <row r="113" spans="1:15" x14ac:dyDescent="0.2">
      <c r="A113" s="610" t="s">
        <v>182</v>
      </c>
      <c r="B113" s="610" t="s">
        <v>182</v>
      </c>
      <c r="C113">
        <v>2014</v>
      </c>
      <c r="D113" s="689">
        <v>381</v>
      </c>
      <c r="E113" s="513">
        <v>701</v>
      </c>
      <c r="F113" s="513">
        <v>1082</v>
      </c>
      <c r="G113" s="513">
        <v>24088</v>
      </c>
      <c r="H113" s="616">
        <v>4.4999999999999998E-2</v>
      </c>
      <c r="I113" s="689">
        <v>426464</v>
      </c>
      <c r="J113" s="513"/>
      <c r="K113" s="513">
        <v>823193</v>
      </c>
      <c r="L113" s="513">
        <v>1249656</v>
      </c>
      <c r="M113" s="513">
        <v>125192029</v>
      </c>
      <c r="N113" s="513">
        <v>126015222</v>
      </c>
      <c r="O113" s="616">
        <v>0.01</v>
      </c>
    </row>
    <row r="114" spans="1:15" x14ac:dyDescent="0.2">
      <c r="A114" s="610" t="s">
        <v>182</v>
      </c>
      <c r="B114" s="610" t="s">
        <v>182</v>
      </c>
      <c r="C114">
        <v>2015</v>
      </c>
      <c r="D114" s="689">
        <v>452</v>
      </c>
      <c r="E114" s="513">
        <v>1034</v>
      </c>
      <c r="F114" s="513">
        <v>1486</v>
      </c>
      <c r="G114" s="513">
        <v>24054</v>
      </c>
      <c r="H114" s="616">
        <v>6.2E-2</v>
      </c>
      <c r="I114" s="689">
        <v>613399</v>
      </c>
      <c r="J114" s="513"/>
      <c r="K114" s="513">
        <v>1171253</v>
      </c>
      <c r="L114" s="513">
        <v>1784652</v>
      </c>
      <c r="M114" s="513">
        <v>125014268</v>
      </c>
      <c r="N114" s="513">
        <v>126185521</v>
      </c>
      <c r="O114" s="616">
        <v>1.4E-2</v>
      </c>
    </row>
    <row r="115" spans="1:15" x14ac:dyDescent="0.2">
      <c r="A115" s="610" t="s">
        <v>182</v>
      </c>
      <c r="B115" s="610" t="s">
        <v>182</v>
      </c>
      <c r="C115">
        <v>2016</v>
      </c>
      <c r="D115" s="689">
        <v>613</v>
      </c>
      <c r="E115" s="513">
        <v>1344</v>
      </c>
      <c r="F115" s="513">
        <v>1957</v>
      </c>
      <c r="G115" s="513">
        <v>25141</v>
      </c>
      <c r="H115" s="616">
        <v>7.8E-2</v>
      </c>
      <c r="I115" s="689">
        <v>769903</v>
      </c>
      <c r="J115" s="513"/>
      <c r="K115" s="513">
        <v>1705875</v>
      </c>
      <c r="L115" s="513">
        <v>2475777</v>
      </c>
      <c r="M115" s="513">
        <v>122305550</v>
      </c>
      <c r="N115" s="513">
        <v>124011425</v>
      </c>
      <c r="O115" s="616">
        <v>0.02</v>
      </c>
    </row>
    <row r="116" spans="1:15" x14ac:dyDescent="0.2">
      <c r="A116" s="610" t="s">
        <v>182</v>
      </c>
      <c r="B116" s="610" t="s">
        <v>182</v>
      </c>
      <c r="C116">
        <v>2017</v>
      </c>
      <c r="D116" s="689">
        <v>873</v>
      </c>
      <c r="E116" s="513">
        <v>1792</v>
      </c>
      <c r="F116" s="513">
        <v>2665</v>
      </c>
      <c r="G116" s="513">
        <v>23513</v>
      </c>
      <c r="H116" s="616">
        <v>0.113</v>
      </c>
      <c r="I116" s="689">
        <v>1023898</v>
      </c>
      <c r="J116" s="513"/>
      <c r="K116" s="513">
        <v>2216909</v>
      </c>
      <c r="L116" s="513">
        <v>3240807</v>
      </c>
      <c r="M116" s="513">
        <v>118947844</v>
      </c>
      <c r="N116" s="513">
        <v>121164754</v>
      </c>
      <c r="O116" s="616">
        <v>2.7E-2</v>
      </c>
    </row>
    <row r="117" spans="1:15" x14ac:dyDescent="0.2">
      <c r="A117" s="610" t="s">
        <v>182</v>
      </c>
      <c r="B117" s="610" t="s">
        <v>182</v>
      </c>
      <c r="C117">
        <v>2018</v>
      </c>
      <c r="D117" s="689">
        <v>1091</v>
      </c>
      <c r="E117" s="513">
        <v>2309</v>
      </c>
      <c r="F117" s="513">
        <v>3400</v>
      </c>
      <c r="G117" s="513">
        <v>25547</v>
      </c>
      <c r="H117" s="616">
        <v>0.13300000000000001</v>
      </c>
      <c r="I117" s="689">
        <v>1359713</v>
      </c>
      <c r="J117" s="513"/>
      <c r="K117" s="513">
        <v>2972213</v>
      </c>
      <c r="L117" s="513">
        <v>4331926</v>
      </c>
      <c r="M117" s="513">
        <v>121386847</v>
      </c>
      <c r="N117" s="513">
        <v>124359060</v>
      </c>
      <c r="O117" s="616">
        <v>3.5000000000000003E-2</v>
      </c>
    </row>
    <row r="118" spans="1:15" x14ac:dyDescent="0.2">
      <c r="A118" s="610" t="s">
        <v>182</v>
      </c>
      <c r="B118" s="610" t="s">
        <v>182</v>
      </c>
      <c r="C118">
        <v>2019</v>
      </c>
      <c r="D118" s="689">
        <v>1330</v>
      </c>
      <c r="E118" s="513">
        <v>2564</v>
      </c>
      <c r="F118" s="513">
        <v>3893</v>
      </c>
      <c r="G118" s="513">
        <v>23930</v>
      </c>
      <c r="H118" s="616">
        <v>0.16300000000000001</v>
      </c>
      <c r="I118" s="689">
        <v>1764932</v>
      </c>
      <c r="J118" s="513"/>
      <c r="K118" s="513">
        <v>3255324</v>
      </c>
      <c r="L118" s="513">
        <v>5020257</v>
      </c>
      <c r="M118" s="513">
        <v>117036246</v>
      </c>
      <c r="N118" s="513">
        <v>120291570</v>
      </c>
      <c r="O118" s="616">
        <v>4.2000000000000003E-2</v>
      </c>
    </row>
    <row r="119" spans="1:15" x14ac:dyDescent="0.2">
      <c r="A119" s="610" t="s">
        <v>182</v>
      </c>
      <c r="B119" s="610" t="s">
        <v>182</v>
      </c>
      <c r="C119">
        <v>2020</v>
      </c>
      <c r="D119" s="689">
        <v>1582</v>
      </c>
      <c r="E119" s="513">
        <v>2893</v>
      </c>
      <c r="F119" s="513">
        <v>4475</v>
      </c>
      <c r="G119" s="513">
        <v>24713</v>
      </c>
      <c r="H119" s="616">
        <v>0.18099999999999999</v>
      </c>
      <c r="I119" s="689">
        <v>2173314</v>
      </c>
      <c r="J119" s="513"/>
      <c r="K119" s="513">
        <v>3776045</v>
      </c>
      <c r="L119" s="513">
        <v>5949359</v>
      </c>
      <c r="M119" s="513">
        <v>114807104</v>
      </c>
      <c r="N119" s="513">
        <v>118583150</v>
      </c>
      <c r="O119" s="616">
        <v>0.05</v>
      </c>
    </row>
    <row r="120" spans="1:15" x14ac:dyDescent="0.2">
      <c r="A120" s="610" t="s">
        <v>182</v>
      </c>
      <c r="B120" s="610" t="s">
        <v>182</v>
      </c>
      <c r="C120">
        <v>2021</v>
      </c>
      <c r="D120" s="689">
        <v>2071</v>
      </c>
      <c r="E120" s="513">
        <v>3346</v>
      </c>
      <c r="F120" s="513">
        <v>5417</v>
      </c>
      <c r="G120" s="513">
        <v>25281</v>
      </c>
      <c r="H120" s="616">
        <v>0.214</v>
      </c>
      <c r="I120" s="689">
        <v>2601608</v>
      </c>
      <c r="J120" s="513"/>
      <c r="K120" s="513">
        <v>4297959</v>
      </c>
      <c r="L120" s="513">
        <v>6899566</v>
      </c>
      <c r="M120" s="513">
        <v>116701525</v>
      </c>
      <c r="N120" s="513">
        <v>120999483</v>
      </c>
      <c r="O120" s="616">
        <v>5.7000000000000002E-2</v>
      </c>
    </row>
    <row r="121" spans="1:15" x14ac:dyDescent="0.2">
      <c r="A121" s="610" t="s">
        <v>182</v>
      </c>
      <c r="B121" s="610" t="s">
        <v>182</v>
      </c>
      <c r="C121">
        <v>2022</v>
      </c>
      <c r="D121" s="689">
        <v>2408</v>
      </c>
      <c r="E121" s="513">
        <v>4318</v>
      </c>
      <c r="F121" s="513">
        <v>6727</v>
      </c>
      <c r="G121" s="513">
        <v>24441</v>
      </c>
      <c r="H121" s="616">
        <v>0.27500000000000002</v>
      </c>
      <c r="I121" s="689">
        <v>3610379</v>
      </c>
      <c r="J121" s="513"/>
      <c r="K121" s="513">
        <v>5791349</v>
      </c>
      <c r="L121" s="513">
        <v>9401728</v>
      </c>
      <c r="M121" s="513">
        <v>116853251</v>
      </c>
      <c r="N121" s="513">
        <v>122644600</v>
      </c>
      <c r="O121" s="616">
        <v>7.6999999999999999E-2</v>
      </c>
    </row>
    <row r="122" spans="1:15" x14ac:dyDescent="0.2">
      <c r="A122" s="610" t="s">
        <v>182</v>
      </c>
      <c r="B122" s="610" t="s">
        <v>182</v>
      </c>
      <c r="C122">
        <v>2023</v>
      </c>
      <c r="D122" s="689">
        <v>2683</v>
      </c>
      <c r="E122" s="513">
        <v>5033</v>
      </c>
      <c r="F122" s="513">
        <v>7716</v>
      </c>
      <c r="G122" s="513">
        <v>23610</v>
      </c>
      <c r="H122" s="616">
        <v>0.32700000000000001</v>
      </c>
      <c r="I122" s="689">
        <v>3823202</v>
      </c>
      <c r="J122" s="513"/>
      <c r="K122" s="513">
        <v>6717004</v>
      </c>
      <c r="L122" s="513">
        <v>10540207</v>
      </c>
      <c r="M122" s="513">
        <v>112660940</v>
      </c>
      <c r="N122" s="513">
        <v>119377944</v>
      </c>
      <c r="O122" s="616">
        <v>8.7999999999999995E-2</v>
      </c>
    </row>
    <row r="123" spans="1:15" x14ac:dyDescent="0.2">
      <c r="A123" s="610" t="s">
        <v>182</v>
      </c>
      <c r="B123" s="610" t="s">
        <v>182</v>
      </c>
      <c r="C123">
        <v>2024</v>
      </c>
      <c r="D123" s="689">
        <v>3008</v>
      </c>
      <c r="E123" s="513">
        <v>5649</v>
      </c>
      <c r="F123" s="513">
        <v>8657</v>
      </c>
      <c r="G123" s="513">
        <v>25190</v>
      </c>
      <c r="H123" s="616">
        <v>0.34399999999999997</v>
      </c>
      <c r="I123" s="689">
        <v>4397212</v>
      </c>
      <c r="J123" s="513"/>
      <c r="K123" s="513">
        <v>7857097</v>
      </c>
      <c r="L123" s="513">
        <v>12254310</v>
      </c>
      <c r="M123" s="513">
        <v>114630781</v>
      </c>
      <c r="N123" s="513">
        <v>122487879</v>
      </c>
      <c r="O123" s="616">
        <v>0.1</v>
      </c>
    </row>
    <row r="124" spans="1:15" x14ac:dyDescent="0.2">
      <c r="A124" s="610" t="s">
        <v>183</v>
      </c>
      <c r="B124" s="610" t="s">
        <v>184</v>
      </c>
      <c r="C124">
        <v>2012</v>
      </c>
      <c r="D124" s="689">
        <v>159</v>
      </c>
      <c r="E124" s="513">
        <v>186</v>
      </c>
      <c r="F124" s="513">
        <v>345</v>
      </c>
      <c r="G124" s="513">
        <v>7400</v>
      </c>
      <c r="H124" s="616">
        <v>4.7E-2</v>
      </c>
      <c r="I124" s="689">
        <v>237312</v>
      </c>
      <c r="J124" s="513"/>
      <c r="K124" s="513">
        <v>300019</v>
      </c>
      <c r="L124" s="513">
        <v>537331</v>
      </c>
      <c r="M124" s="513">
        <v>31738916</v>
      </c>
      <c r="N124" s="513">
        <v>32038935</v>
      </c>
      <c r="O124" s="616">
        <v>1.7000000000000001E-2</v>
      </c>
    </row>
    <row r="125" spans="1:15" x14ac:dyDescent="0.2">
      <c r="A125" s="610" t="s">
        <v>183</v>
      </c>
      <c r="B125" s="610" t="s">
        <v>184</v>
      </c>
      <c r="C125">
        <v>2013</v>
      </c>
      <c r="D125" s="689">
        <v>618</v>
      </c>
      <c r="E125" s="513">
        <v>287</v>
      </c>
      <c r="F125" s="513">
        <v>905</v>
      </c>
      <c r="G125" s="513">
        <v>7119</v>
      </c>
      <c r="H125" s="616">
        <v>0.127</v>
      </c>
      <c r="I125" s="689">
        <v>629674</v>
      </c>
      <c r="J125" s="513"/>
      <c r="K125" s="513">
        <v>485435</v>
      </c>
      <c r="L125" s="513">
        <v>1115109</v>
      </c>
      <c r="M125" s="513">
        <v>31269978</v>
      </c>
      <c r="N125" s="513">
        <v>31755413</v>
      </c>
      <c r="O125" s="616">
        <v>3.5000000000000003E-2</v>
      </c>
    </row>
    <row r="126" spans="1:15" x14ac:dyDescent="0.2">
      <c r="A126" s="610" t="s">
        <v>183</v>
      </c>
      <c r="B126" s="610" t="s">
        <v>184</v>
      </c>
      <c r="C126">
        <v>2014</v>
      </c>
      <c r="D126" s="689">
        <v>655</v>
      </c>
      <c r="E126" s="513">
        <v>382</v>
      </c>
      <c r="F126" s="513">
        <v>1037</v>
      </c>
      <c r="G126" s="513">
        <v>7188</v>
      </c>
      <c r="H126" s="616">
        <v>0.14399999999999999</v>
      </c>
      <c r="I126" s="689">
        <v>1003797</v>
      </c>
      <c r="J126" s="513"/>
      <c r="K126" s="513">
        <v>682815</v>
      </c>
      <c r="L126" s="513">
        <v>1686612</v>
      </c>
      <c r="M126" s="513">
        <v>30923728</v>
      </c>
      <c r="N126" s="513">
        <v>31606543</v>
      </c>
      <c r="O126" s="616">
        <v>5.2999999999999999E-2</v>
      </c>
    </row>
    <row r="127" spans="1:15" x14ac:dyDescent="0.2">
      <c r="A127" s="610" t="s">
        <v>183</v>
      </c>
      <c r="B127" s="610" t="s">
        <v>184</v>
      </c>
      <c r="C127">
        <v>2015</v>
      </c>
      <c r="D127" s="689">
        <v>676</v>
      </c>
      <c r="E127" s="513">
        <v>454</v>
      </c>
      <c r="F127" s="513">
        <v>1130</v>
      </c>
      <c r="G127" s="513">
        <v>7320</v>
      </c>
      <c r="H127" s="616">
        <v>0.154</v>
      </c>
      <c r="I127" s="689">
        <v>1080697</v>
      </c>
      <c r="J127" s="513"/>
      <c r="K127" s="513">
        <v>808346</v>
      </c>
      <c r="L127" s="513">
        <v>1889043</v>
      </c>
      <c r="M127" s="513">
        <v>31374883</v>
      </c>
      <c r="N127" s="513">
        <v>32183229</v>
      </c>
      <c r="O127" s="616">
        <v>5.8999999999999997E-2</v>
      </c>
    </row>
    <row r="128" spans="1:15" x14ac:dyDescent="0.2">
      <c r="A128" s="610" t="s">
        <v>183</v>
      </c>
      <c r="B128" s="610" t="s">
        <v>184</v>
      </c>
      <c r="C128">
        <v>2016</v>
      </c>
      <c r="D128" s="689">
        <v>676</v>
      </c>
      <c r="E128" s="513">
        <v>549</v>
      </c>
      <c r="F128" s="513">
        <v>1226</v>
      </c>
      <c r="G128" s="513">
        <v>7275</v>
      </c>
      <c r="H128" s="616">
        <v>0.16800000000000001</v>
      </c>
      <c r="I128" s="689">
        <v>1091511</v>
      </c>
      <c r="J128" s="513"/>
      <c r="K128" s="513">
        <v>1010155</v>
      </c>
      <c r="L128" s="513">
        <v>2101666</v>
      </c>
      <c r="M128" s="513">
        <v>30662283</v>
      </c>
      <c r="N128" s="513">
        <v>31672438</v>
      </c>
      <c r="O128" s="616">
        <v>6.6000000000000003E-2</v>
      </c>
    </row>
    <row r="129" spans="1:15" x14ac:dyDescent="0.2">
      <c r="A129" s="610" t="s">
        <v>183</v>
      </c>
      <c r="B129" s="610" t="s">
        <v>184</v>
      </c>
      <c r="C129">
        <v>2017</v>
      </c>
      <c r="D129" s="689">
        <v>716</v>
      </c>
      <c r="E129" s="513">
        <v>652</v>
      </c>
      <c r="F129" s="513">
        <v>1368</v>
      </c>
      <c r="G129" s="513">
        <v>7365</v>
      </c>
      <c r="H129" s="616">
        <v>0.186</v>
      </c>
      <c r="I129" s="689">
        <v>1170327</v>
      </c>
      <c r="J129" s="513"/>
      <c r="K129" s="513">
        <v>1154435</v>
      </c>
      <c r="L129" s="513">
        <v>2324761</v>
      </c>
      <c r="M129" s="513">
        <v>30162708</v>
      </c>
      <c r="N129" s="513">
        <v>31317143</v>
      </c>
      <c r="O129" s="616">
        <v>7.3999999999999996E-2</v>
      </c>
    </row>
    <row r="130" spans="1:15" x14ac:dyDescent="0.2">
      <c r="A130" s="610" t="s">
        <v>183</v>
      </c>
      <c r="B130" s="610" t="s">
        <v>184</v>
      </c>
      <c r="C130">
        <v>2018</v>
      </c>
      <c r="D130" s="689">
        <v>723</v>
      </c>
      <c r="E130" s="513">
        <v>788</v>
      </c>
      <c r="F130" s="513">
        <v>1511</v>
      </c>
      <c r="G130" s="513">
        <v>7258</v>
      </c>
      <c r="H130" s="616">
        <v>0.20799999999999999</v>
      </c>
      <c r="I130" s="689">
        <v>1160359</v>
      </c>
      <c r="J130" s="513"/>
      <c r="K130" s="513">
        <v>1427083</v>
      </c>
      <c r="L130" s="513">
        <v>2587441</v>
      </c>
      <c r="M130" s="513">
        <v>29968320</v>
      </c>
      <c r="N130" s="513">
        <v>31395403</v>
      </c>
      <c r="O130" s="616">
        <v>8.2000000000000003E-2</v>
      </c>
    </row>
    <row r="131" spans="1:15" x14ac:dyDescent="0.2">
      <c r="A131" s="610" t="s">
        <v>183</v>
      </c>
      <c r="B131" s="610" t="s">
        <v>184</v>
      </c>
      <c r="C131">
        <v>2019</v>
      </c>
      <c r="D131" s="689">
        <v>725</v>
      </c>
      <c r="E131" s="513">
        <v>946</v>
      </c>
      <c r="F131" s="513">
        <v>1671</v>
      </c>
      <c r="G131" s="513">
        <v>7026</v>
      </c>
      <c r="H131" s="616">
        <v>0.23799999999999999</v>
      </c>
      <c r="I131" s="689">
        <v>1175832</v>
      </c>
      <c r="J131" s="513"/>
      <c r="K131" s="513">
        <v>1697241</v>
      </c>
      <c r="L131" s="513">
        <v>2873072</v>
      </c>
      <c r="M131" s="513">
        <v>29590640</v>
      </c>
      <c r="N131" s="513">
        <v>31287881</v>
      </c>
      <c r="O131" s="616">
        <v>9.1999999999999998E-2</v>
      </c>
    </row>
    <row r="132" spans="1:15" x14ac:dyDescent="0.2">
      <c r="A132" s="610" t="s">
        <v>183</v>
      </c>
      <c r="B132" s="610" t="s">
        <v>184</v>
      </c>
      <c r="C132">
        <v>2020</v>
      </c>
      <c r="D132" s="689">
        <v>725</v>
      </c>
      <c r="E132" s="513">
        <v>1088</v>
      </c>
      <c r="F132" s="513">
        <v>1813</v>
      </c>
      <c r="G132" s="513">
        <v>7595</v>
      </c>
      <c r="H132" s="616">
        <v>0.23899999999999999</v>
      </c>
      <c r="I132" s="689">
        <v>1174145</v>
      </c>
      <c r="J132" s="513"/>
      <c r="K132" s="513">
        <v>1921952</v>
      </c>
      <c r="L132" s="513">
        <v>3096097</v>
      </c>
      <c r="M132" s="513">
        <v>30706880</v>
      </c>
      <c r="N132" s="513">
        <v>32628832</v>
      </c>
      <c r="O132" s="616">
        <v>9.5000000000000001E-2</v>
      </c>
    </row>
    <row r="133" spans="1:15" x14ac:dyDescent="0.2">
      <c r="A133" s="610" t="s">
        <v>183</v>
      </c>
      <c r="B133" s="610" t="s">
        <v>184</v>
      </c>
      <c r="C133">
        <v>2021</v>
      </c>
      <c r="D133" s="689">
        <v>726</v>
      </c>
      <c r="E133" s="513">
        <v>1254</v>
      </c>
      <c r="F133" s="513">
        <v>1980</v>
      </c>
      <c r="G133" s="513">
        <v>7600</v>
      </c>
      <c r="H133" s="616">
        <v>0.26100000000000001</v>
      </c>
      <c r="I133" s="689">
        <v>1146955</v>
      </c>
      <c r="J133" s="513"/>
      <c r="K133" s="513">
        <v>2157189</v>
      </c>
      <c r="L133" s="513">
        <v>3304144</v>
      </c>
      <c r="M133" s="513">
        <v>30824963</v>
      </c>
      <c r="N133" s="513">
        <v>32982152</v>
      </c>
      <c r="O133" s="616">
        <v>0.1</v>
      </c>
    </row>
    <row r="134" spans="1:15" x14ac:dyDescent="0.2">
      <c r="A134" s="610" t="s">
        <v>183</v>
      </c>
      <c r="B134" s="610" t="s">
        <v>184</v>
      </c>
      <c r="C134">
        <v>2022</v>
      </c>
      <c r="D134" s="689">
        <v>726</v>
      </c>
      <c r="E134" s="513">
        <v>1330</v>
      </c>
      <c r="F134" s="513">
        <v>2056</v>
      </c>
      <c r="G134" s="513">
        <v>7551</v>
      </c>
      <c r="H134" s="616">
        <v>0.27200000000000002</v>
      </c>
      <c r="I134" s="689">
        <v>1145188</v>
      </c>
      <c r="J134" s="513"/>
      <c r="K134" s="513">
        <v>2516221</v>
      </c>
      <c r="L134" s="513">
        <v>3661410</v>
      </c>
      <c r="M134" s="513">
        <v>32011119</v>
      </c>
      <c r="N134" s="513">
        <v>34527340</v>
      </c>
      <c r="O134" s="616">
        <v>0.106</v>
      </c>
    </row>
    <row r="135" spans="1:15" x14ac:dyDescent="0.2">
      <c r="A135" s="610" t="s">
        <v>183</v>
      </c>
      <c r="B135" s="610" t="s">
        <v>184</v>
      </c>
      <c r="C135">
        <v>2023</v>
      </c>
      <c r="D135" s="689">
        <v>936</v>
      </c>
      <c r="E135" s="513">
        <v>1661</v>
      </c>
      <c r="F135" s="513">
        <v>2598</v>
      </c>
      <c r="G135" s="513">
        <v>8334</v>
      </c>
      <c r="H135" s="616">
        <v>0.312</v>
      </c>
      <c r="I135" s="689">
        <v>1217695</v>
      </c>
      <c r="J135" s="513"/>
      <c r="K135" s="513">
        <v>3020140</v>
      </c>
      <c r="L135" s="513">
        <v>4237835</v>
      </c>
      <c r="M135" s="513">
        <v>33590492</v>
      </c>
      <c r="N135" s="513">
        <v>36610632</v>
      </c>
      <c r="O135" s="616">
        <v>0.11600000000000001</v>
      </c>
    </row>
    <row r="136" spans="1:15" x14ac:dyDescent="0.2">
      <c r="A136" s="610" t="s">
        <v>183</v>
      </c>
      <c r="B136" s="610" t="s">
        <v>184</v>
      </c>
      <c r="C136">
        <v>2024</v>
      </c>
      <c r="D136" s="689">
        <v>1151</v>
      </c>
      <c r="E136" s="513">
        <v>1796</v>
      </c>
      <c r="F136" s="513">
        <v>2947</v>
      </c>
      <c r="G136" s="513">
        <v>8509</v>
      </c>
      <c r="H136" s="616">
        <v>0.34599999999999997</v>
      </c>
      <c r="I136" s="689">
        <v>1661096</v>
      </c>
      <c r="J136" s="513"/>
      <c r="K136" s="513">
        <v>3379146</v>
      </c>
      <c r="L136" s="513">
        <v>5040243</v>
      </c>
      <c r="M136" s="513">
        <v>35179967</v>
      </c>
      <c r="N136" s="513">
        <v>38559113</v>
      </c>
      <c r="O136" s="616">
        <v>0.13100000000000001</v>
      </c>
    </row>
    <row r="137" spans="1:15" x14ac:dyDescent="0.2">
      <c r="A137" s="610" t="s">
        <v>183</v>
      </c>
      <c r="B137" s="610" t="s">
        <v>185</v>
      </c>
      <c r="C137">
        <v>2012</v>
      </c>
      <c r="D137" s="689">
        <v>139</v>
      </c>
      <c r="E137" s="513">
        <v>0</v>
      </c>
      <c r="F137" s="513">
        <v>139</v>
      </c>
      <c r="G137" s="513">
        <v>2953</v>
      </c>
      <c r="H137" s="616">
        <v>4.7E-2</v>
      </c>
      <c r="I137" s="689">
        <v>163724</v>
      </c>
      <c r="J137" s="513"/>
      <c r="K137" s="513">
        <v>0</v>
      </c>
      <c r="L137" s="513">
        <v>163724</v>
      </c>
      <c r="M137" s="513">
        <v>11226451</v>
      </c>
      <c r="N137" s="513">
        <v>11226451</v>
      </c>
      <c r="O137" s="616">
        <v>1.4999999999999999E-2</v>
      </c>
    </row>
    <row r="138" spans="1:15" x14ac:dyDescent="0.2">
      <c r="A138" s="610" t="s">
        <v>183</v>
      </c>
      <c r="B138" s="610" t="s">
        <v>185</v>
      </c>
      <c r="C138">
        <v>2013</v>
      </c>
      <c r="D138" s="689">
        <v>141</v>
      </c>
      <c r="E138" s="513">
        <v>0</v>
      </c>
      <c r="F138" s="513">
        <v>141</v>
      </c>
      <c r="G138" s="513">
        <v>3014</v>
      </c>
      <c r="H138" s="616">
        <v>4.7E-2</v>
      </c>
      <c r="I138" s="689">
        <v>337408</v>
      </c>
      <c r="J138" s="513"/>
      <c r="K138" s="513">
        <v>0</v>
      </c>
      <c r="L138" s="513">
        <v>337408</v>
      </c>
      <c r="M138" s="513">
        <v>11227275</v>
      </c>
      <c r="N138" s="513">
        <v>11227275</v>
      </c>
      <c r="O138" s="616">
        <v>0.03</v>
      </c>
    </row>
    <row r="139" spans="1:15" x14ac:dyDescent="0.2">
      <c r="A139" s="610" t="s">
        <v>183</v>
      </c>
      <c r="B139" s="610" t="s">
        <v>185</v>
      </c>
      <c r="C139">
        <v>2014</v>
      </c>
      <c r="D139" s="689">
        <v>142</v>
      </c>
      <c r="E139" s="513">
        <v>0</v>
      </c>
      <c r="F139" s="513">
        <v>142</v>
      </c>
      <c r="G139" s="513">
        <v>3003</v>
      </c>
      <c r="H139" s="616">
        <v>4.7E-2</v>
      </c>
      <c r="I139" s="689">
        <v>313971</v>
      </c>
      <c r="J139" s="513"/>
      <c r="K139" s="513">
        <v>0</v>
      </c>
      <c r="L139" s="513">
        <v>313971</v>
      </c>
      <c r="M139" s="513">
        <v>11259711</v>
      </c>
      <c r="N139" s="513">
        <v>11259711</v>
      </c>
      <c r="O139" s="616">
        <v>2.8000000000000001E-2</v>
      </c>
    </row>
    <row r="140" spans="1:15" x14ac:dyDescent="0.2">
      <c r="A140" s="610" t="s">
        <v>183</v>
      </c>
      <c r="B140" s="610" t="s">
        <v>185</v>
      </c>
      <c r="C140">
        <v>2015</v>
      </c>
      <c r="D140" s="689">
        <v>142</v>
      </c>
      <c r="E140" s="513">
        <v>0</v>
      </c>
      <c r="F140" s="513">
        <v>142</v>
      </c>
      <c r="G140" s="513">
        <v>2956</v>
      </c>
      <c r="H140" s="616">
        <v>4.8000000000000001E-2</v>
      </c>
      <c r="I140" s="689">
        <v>319050</v>
      </c>
      <c r="J140" s="513"/>
      <c r="K140" s="513">
        <v>0</v>
      </c>
      <c r="L140" s="513">
        <v>319050</v>
      </c>
      <c r="M140" s="513">
        <v>11227252</v>
      </c>
      <c r="N140" s="513">
        <v>11227252</v>
      </c>
      <c r="O140" s="616">
        <v>2.8000000000000001E-2</v>
      </c>
    </row>
    <row r="141" spans="1:15" x14ac:dyDescent="0.2">
      <c r="A141" s="610" t="s">
        <v>183</v>
      </c>
      <c r="B141" s="610" t="s">
        <v>185</v>
      </c>
      <c r="C141">
        <v>2016</v>
      </c>
      <c r="D141" s="689">
        <v>158</v>
      </c>
      <c r="E141" s="513">
        <v>0</v>
      </c>
      <c r="F141" s="513">
        <v>158</v>
      </c>
      <c r="G141" s="513">
        <v>2972</v>
      </c>
      <c r="H141" s="616">
        <v>5.2999999999999999E-2</v>
      </c>
      <c r="I141" s="689">
        <v>327738</v>
      </c>
      <c r="J141" s="513"/>
      <c r="K141" s="513">
        <v>0</v>
      </c>
      <c r="L141" s="513">
        <v>327738</v>
      </c>
      <c r="M141" s="513">
        <v>11228690</v>
      </c>
      <c r="N141" s="513">
        <v>11228690</v>
      </c>
      <c r="O141" s="616">
        <v>2.9000000000000001E-2</v>
      </c>
    </row>
    <row r="142" spans="1:15" x14ac:dyDescent="0.2">
      <c r="A142" s="610" t="s">
        <v>183</v>
      </c>
      <c r="B142" s="610" t="s">
        <v>185</v>
      </c>
      <c r="C142">
        <v>2017</v>
      </c>
      <c r="D142" s="689">
        <v>167</v>
      </c>
      <c r="E142" s="513">
        <v>0</v>
      </c>
      <c r="F142" s="513">
        <v>167</v>
      </c>
      <c r="G142" s="513">
        <v>3157</v>
      </c>
      <c r="H142" s="616">
        <v>5.2999999999999999E-2</v>
      </c>
      <c r="I142" s="689">
        <v>348996</v>
      </c>
      <c r="J142" s="513"/>
      <c r="K142" s="513">
        <v>0</v>
      </c>
      <c r="L142" s="513">
        <v>348996</v>
      </c>
      <c r="M142" s="513">
        <v>11587994</v>
      </c>
      <c r="N142" s="513">
        <v>11587994</v>
      </c>
      <c r="O142" s="616">
        <v>0.03</v>
      </c>
    </row>
    <row r="143" spans="1:15" x14ac:dyDescent="0.2">
      <c r="A143" s="610" t="s">
        <v>183</v>
      </c>
      <c r="B143" s="610" t="s">
        <v>185</v>
      </c>
      <c r="C143">
        <v>2018</v>
      </c>
      <c r="D143" s="689">
        <v>171</v>
      </c>
      <c r="E143" s="513">
        <v>0</v>
      </c>
      <c r="F143" s="513">
        <v>171</v>
      </c>
      <c r="G143" s="513">
        <v>2944</v>
      </c>
      <c r="H143" s="616">
        <v>5.8000000000000003E-2</v>
      </c>
      <c r="I143" s="689">
        <v>374311</v>
      </c>
      <c r="J143" s="513"/>
      <c r="K143" s="513">
        <v>0</v>
      </c>
      <c r="L143" s="513">
        <v>374311</v>
      </c>
      <c r="M143" s="513">
        <v>11007097</v>
      </c>
      <c r="N143" s="513">
        <v>11007097</v>
      </c>
      <c r="O143" s="616">
        <v>3.4000000000000002E-2</v>
      </c>
    </row>
    <row r="144" spans="1:15" x14ac:dyDescent="0.2">
      <c r="A144" s="610" t="s">
        <v>183</v>
      </c>
      <c r="B144" s="610" t="s">
        <v>185</v>
      </c>
      <c r="C144">
        <v>2019</v>
      </c>
      <c r="D144" s="689">
        <v>174</v>
      </c>
      <c r="E144" s="513">
        <v>0</v>
      </c>
      <c r="F144" s="513">
        <v>174</v>
      </c>
      <c r="G144" s="513">
        <v>2861</v>
      </c>
      <c r="H144" s="616">
        <v>6.0999999999999999E-2</v>
      </c>
      <c r="I144" s="689">
        <v>388306</v>
      </c>
      <c r="J144" s="513"/>
      <c r="K144" s="513">
        <v>0</v>
      </c>
      <c r="L144" s="513">
        <v>388306</v>
      </c>
      <c r="M144" s="513">
        <v>10650997</v>
      </c>
      <c r="N144" s="513">
        <v>10650997</v>
      </c>
      <c r="O144" s="616">
        <v>3.5999999999999997E-2</v>
      </c>
    </row>
    <row r="145" spans="1:15" x14ac:dyDescent="0.2">
      <c r="A145" s="610" t="s">
        <v>183</v>
      </c>
      <c r="B145" s="610" t="s">
        <v>185</v>
      </c>
      <c r="C145">
        <v>2020</v>
      </c>
      <c r="D145" s="689">
        <v>193</v>
      </c>
      <c r="E145" s="513">
        <v>0</v>
      </c>
      <c r="F145" s="513">
        <v>193</v>
      </c>
      <c r="G145" s="513">
        <v>2986</v>
      </c>
      <c r="H145" s="616">
        <v>6.5000000000000002E-2</v>
      </c>
      <c r="I145" s="689">
        <v>402737</v>
      </c>
      <c r="J145" s="513"/>
      <c r="K145" s="513">
        <v>0</v>
      </c>
      <c r="L145" s="513">
        <v>402737</v>
      </c>
      <c r="M145" s="513">
        <v>10866313</v>
      </c>
      <c r="N145" s="513">
        <v>10866313</v>
      </c>
      <c r="O145" s="616">
        <v>3.6999999999999998E-2</v>
      </c>
    </row>
    <row r="146" spans="1:15" x14ac:dyDescent="0.2">
      <c r="A146" s="610" t="s">
        <v>183</v>
      </c>
      <c r="B146" s="610" t="s">
        <v>185</v>
      </c>
      <c r="C146">
        <v>2021</v>
      </c>
      <c r="D146" s="689">
        <v>354</v>
      </c>
      <c r="E146" s="513">
        <v>0</v>
      </c>
      <c r="F146" s="513">
        <v>354</v>
      </c>
      <c r="G146" s="513">
        <v>2934</v>
      </c>
      <c r="H146" s="616">
        <v>0.121</v>
      </c>
      <c r="I146" s="689">
        <v>758719</v>
      </c>
      <c r="J146" s="513"/>
      <c r="K146" s="513">
        <v>0</v>
      </c>
      <c r="L146" s="513">
        <v>758719</v>
      </c>
      <c r="M146" s="513">
        <v>10888509</v>
      </c>
      <c r="N146" s="513">
        <v>10888509</v>
      </c>
      <c r="O146" s="616">
        <v>7.0000000000000007E-2</v>
      </c>
    </row>
    <row r="147" spans="1:15" x14ac:dyDescent="0.2">
      <c r="A147" s="610" t="s">
        <v>183</v>
      </c>
      <c r="B147" s="610" t="s">
        <v>185</v>
      </c>
      <c r="C147">
        <v>2022</v>
      </c>
      <c r="D147" s="689">
        <v>354</v>
      </c>
      <c r="E147" s="513">
        <v>0</v>
      </c>
      <c r="F147" s="513">
        <v>354</v>
      </c>
      <c r="G147" s="513">
        <v>3192</v>
      </c>
      <c r="H147" s="616">
        <v>0.111</v>
      </c>
      <c r="I147" s="689">
        <v>820641</v>
      </c>
      <c r="J147" s="513"/>
      <c r="K147" s="513">
        <v>0</v>
      </c>
      <c r="L147" s="513">
        <v>820641</v>
      </c>
      <c r="M147" s="513">
        <v>11976200</v>
      </c>
      <c r="N147" s="513">
        <v>11976200</v>
      </c>
      <c r="O147" s="616">
        <v>6.9000000000000006E-2</v>
      </c>
    </row>
    <row r="148" spans="1:15" x14ac:dyDescent="0.2">
      <c r="A148" s="610" t="s">
        <v>183</v>
      </c>
      <c r="B148" s="610" t="s">
        <v>185</v>
      </c>
      <c r="C148">
        <v>2023</v>
      </c>
      <c r="D148" s="689">
        <v>366</v>
      </c>
      <c r="E148" s="513">
        <v>0</v>
      </c>
      <c r="F148" s="513">
        <v>366</v>
      </c>
      <c r="G148" s="513">
        <v>2977</v>
      </c>
      <c r="H148" s="616">
        <v>0.123</v>
      </c>
      <c r="I148" s="689">
        <v>788949</v>
      </c>
      <c r="J148" s="513"/>
      <c r="K148" s="513">
        <v>0</v>
      </c>
      <c r="L148" s="513">
        <v>788949</v>
      </c>
      <c r="M148" s="513">
        <v>10496612</v>
      </c>
      <c r="N148" s="513">
        <v>10496612</v>
      </c>
      <c r="O148" s="616">
        <v>7.4999999999999997E-2</v>
      </c>
    </row>
    <row r="149" spans="1:15" x14ac:dyDescent="0.2">
      <c r="A149" s="610" t="s">
        <v>183</v>
      </c>
      <c r="B149" s="610" t="s">
        <v>185</v>
      </c>
      <c r="C149">
        <v>2024</v>
      </c>
      <c r="D149" s="689">
        <v>366</v>
      </c>
      <c r="E149" s="513">
        <v>0</v>
      </c>
      <c r="F149" s="513">
        <v>366</v>
      </c>
      <c r="G149" s="513">
        <v>3061</v>
      </c>
      <c r="H149" s="616">
        <v>0.11899999999999999</v>
      </c>
      <c r="I149" s="689">
        <v>645950</v>
      </c>
      <c r="J149" s="513"/>
      <c r="K149" s="513">
        <v>0</v>
      </c>
      <c r="L149" s="513">
        <v>645950</v>
      </c>
      <c r="M149" s="513">
        <v>11142223</v>
      </c>
      <c r="N149" s="513">
        <v>11142223</v>
      </c>
      <c r="O149" s="616">
        <v>5.8000000000000003E-2</v>
      </c>
    </row>
    <row r="150" spans="1:15" x14ac:dyDescent="0.2">
      <c r="A150" s="610" t="s">
        <v>183</v>
      </c>
      <c r="B150" s="610" t="s">
        <v>186</v>
      </c>
      <c r="C150">
        <v>2012</v>
      </c>
      <c r="D150" s="689">
        <v>4</v>
      </c>
      <c r="E150" s="513">
        <v>52</v>
      </c>
      <c r="F150" s="513">
        <v>56</v>
      </c>
      <c r="G150" s="513">
        <v>9102</v>
      </c>
      <c r="H150" s="616">
        <v>6.0000000000000001E-3</v>
      </c>
      <c r="I150" s="689">
        <v>584</v>
      </c>
      <c r="J150" s="513"/>
      <c r="K150" s="513">
        <v>78200</v>
      </c>
      <c r="L150" s="513">
        <v>78784</v>
      </c>
      <c r="M150" s="513">
        <v>54283095</v>
      </c>
      <c r="N150" s="513">
        <v>54361295</v>
      </c>
      <c r="O150" s="616">
        <v>1E-3</v>
      </c>
    </row>
    <row r="151" spans="1:15" x14ac:dyDescent="0.2">
      <c r="A151" s="610" t="s">
        <v>183</v>
      </c>
      <c r="B151" s="610" t="s">
        <v>186</v>
      </c>
      <c r="C151">
        <v>2013</v>
      </c>
      <c r="D151" s="689">
        <v>4</v>
      </c>
      <c r="E151" s="513">
        <v>71</v>
      </c>
      <c r="F151" s="513">
        <v>76</v>
      </c>
      <c r="G151" s="513">
        <v>10563</v>
      </c>
      <c r="H151" s="616">
        <v>7.0000000000000001E-3</v>
      </c>
      <c r="I151" s="689">
        <v>10169</v>
      </c>
      <c r="J151" s="513"/>
      <c r="K151" s="513">
        <v>108515</v>
      </c>
      <c r="L151" s="513">
        <v>118684</v>
      </c>
      <c r="M151" s="513">
        <v>55014555</v>
      </c>
      <c r="N151" s="513">
        <v>55123070</v>
      </c>
      <c r="O151" s="616">
        <v>2E-3</v>
      </c>
    </row>
    <row r="152" spans="1:15" x14ac:dyDescent="0.2">
      <c r="A152" s="610" t="s">
        <v>183</v>
      </c>
      <c r="B152" s="610" t="s">
        <v>186</v>
      </c>
      <c r="C152">
        <v>2014</v>
      </c>
      <c r="D152" s="689">
        <v>4</v>
      </c>
      <c r="E152" s="513">
        <v>99</v>
      </c>
      <c r="F152" s="513">
        <v>104</v>
      </c>
      <c r="G152" s="513">
        <v>10598</v>
      </c>
      <c r="H152" s="616">
        <v>0.01</v>
      </c>
      <c r="I152" s="689">
        <v>10142</v>
      </c>
      <c r="J152" s="513"/>
      <c r="K152" s="513">
        <v>156591</v>
      </c>
      <c r="L152" s="513">
        <v>166733</v>
      </c>
      <c r="M152" s="513">
        <v>55014639</v>
      </c>
      <c r="N152" s="513">
        <v>55171231</v>
      </c>
      <c r="O152" s="616">
        <v>3.0000000000000001E-3</v>
      </c>
    </row>
    <row r="153" spans="1:15" x14ac:dyDescent="0.2">
      <c r="A153" s="610" t="s">
        <v>183</v>
      </c>
      <c r="B153" s="610" t="s">
        <v>186</v>
      </c>
      <c r="C153">
        <v>2015</v>
      </c>
      <c r="D153" s="689">
        <v>4</v>
      </c>
      <c r="E153" s="513">
        <v>137</v>
      </c>
      <c r="F153" s="513">
        <v>142</v>
      </c>
      <c r="G153" s="513">
        <v>9538</v>
      </c>
      <c r="H153" s="616">
        <v>1.4999999999999999E-2</v>
      </c>
      <c r="I153" s="689">
        <v>9983</v>
      </c>
      <c r="J153" s="513"/>
      <c r="K153" s="513">
        <v>202697</v>
      </c>
      <c r="L153" s="513">
        <v>212680</v>
      </c>
      <c r="M153" s="513">
        <v>54088205</v>
      </c>
      <c r="N153" s="513">
        <v>54290902</v>
      </c>
      <c r="O153" s="616">
        <v>4.0000000000000001E-3</v>
      </c>
    </row>
    <row r="154" spans="1:15" x14ac:dyDescent="0.2">
      <c r="A154" s="610" t="s">
        <v>183</v>
      </c>
      <c r="B154" s="610" t="s">
        <v>186</v>
      </c>
      <c r="C154">
        <v>2016</v>
      </c>
      <c r="D154" s="689">
        <v>4</v>
      </c>
      <c r="E154" s="513">
        <v>186</v>
      </c>
      <c r="F154" s="513">
        <v>190</v>
      </c>
      <c r="G154" s="513">
        <v>9665</v>
      </c>
      <c r="H154" s="616">
        <v>0.02</v>
      </c>
      <c r="I154" s="689">
        <v>9972</v>
      </c>
      <c r="J154" s="513"/>
      <c r="K154" s="513">
        <v>280842</v>
      </c>
      <c r="L154" s="513">
        <v>290814</v>
      </c>
      <c r="M154" s="513">
        <v>53971120</v>
      </c>
      <c r="N154" s="513">
        <v>54251962</v>
      </c>
      <c r="O154" s="616">
        <v>5.0000000000000001E-3</v>
      </c>
    </row>
    <row r="155" spans="1:15" x14ac:dyDescent="0.2">
      <c r="A155" s="610" t="s">
        <v>183</v>
      </c>
      <c r="B155" s="610" t="s">
        <v>186</v>
      </c>
      <c r="C155">
        <v>2017</v>
      </c>
      <c r="D155" s="689">
        <v>4</v>
      </c>
      <c r="E155" s="513">
        <v>236</v>
      </c>
      <c r="F155" s="513">
        <v>240</v>
      </c>
      <c r="G155" s="513">
        <v>10900</v>
      </c>
      <c r="H155" s="616">
        <v>2.1999999999999999E-2</v>
      </c>
      <c r="I155" s="689">
        <v>9577</v>
      </c>
      <c r="J155" s="513"/>
      <c r="K155" s="513">
        <v>363649</v>
      </c>
      <c r="L155" s="513">
        <v>373226</v>
      </c>
      <c r="M155" s="513">
        <v>56430887</v>
      </c>
      <c r="N155" s="513">
        <v>56794536</v>
      </c>
      <c r="O155" s="616">
        <v>7.0000000000000001E-3</v>
      </c>
    </row>
    <row r="156" spans="1:15" x14ac:dyDescent="0.2">
      <c r="A156" s="610" t="s">
        <v>183</v>
      </c>
      <c r="B156" s="610" t="s">
        <v>186</v>
      </c>
      <c r="C156">
        <v>2018</v>
      </c>
      <c r="D156" s="689">
        <v>4</v>
      </c>
      <c r="E156" s="513">
        <v>287</v>
      </c>
      <c r="F156" s="513">
        <v>292</v>
      </c>
      <c r="G156" s="513">
        <v>10116</v>
      </c>
      <c r="H156" s="616">
        <v>2.9000000000000001E-2</v>
      </c>
      <c r="I156" s="689">
        <v>10062</v>
      </c>
      <c r="J156" s="513"/>
      <c r="K156" s="513">
        <v>449087</v>
      </c>
      <c r="L156" s="513">
        <v>459149</v>
      </c>
      <c r="M156" s="513">
        <v>55446365</v>
      </c>
      <c r="N156" s="513">
        <v>55895452</v>
      </c>
      <c r="O156" s="616">
        <v>8.0000000000000002E-3</v>
      </c>
    </row>
    <row r="157" spans="1:15" x14ac:dyDescent="0.2">
      <c r="A157" s="610" t="s">
        <v>183</v>
      </c>
      <c r="B157" s="610" t="s">
        <v>186</v>
      </c>
      <c r="C157">
        <v>2019</v>
      </c>
      <c r="D157" s="689">
        <v>15</v>
      </c>
      <c r="E157" s="513">
        <v>338</v>
      </c>
      <c r="F157" s="513">
        <v>353</v>
      </c>
      <c r="G157" s="513">
        <v>10223</v>
      </c>
      <c r="H157" s="616">
        <v>3.4000000000000002E-2</v>
      </c>
      <c r="I157" s="689">
        <v>10807</v>
      </c>
      <c r="J157" s="513"/>
      <c r="K157" s="513">
        <v>533857</v>
      </c>
      <c r="L157" s="513">
        <v>544663</v>
      </c>
      <c r="M157" s="513">
        <v>55949798</v>
      </c>
      <c r="N157" s="513">
        <v>56483655</v>
      </c>
      <c r="O157" s="616">
        <v>0.01</v>
      </c>
    </row>
    <row r="158" spans="1:15" x14ac:dyDescent="0.2">
      <c r="A158" s="610" t="s">
        <v>183</v>
      </c>
      <c r="B158" s="610" t="s">
        <v>186</v>
      </c>
      <c r="C158">
        <v>2020</v>
      </c>
      <c r="D158" s="689">
        <v>88</v>
      </c>
      <c r="E158" s="513">
        <v>390</v>
      </c>
      <c r="F158" s="513">
        <v>477</v>
      </c>
      <c r="G158" s="513">
        <v>9361</v>
      </c>
      <c r="H158" s="616">
        <v>5.0999999999999997E-2</v>
      </c>
      <c r="I158" s="689">
        <v>139190</v>
      </c>
      <c r="J158" s="513"/>
      <c r="K158" s="513">
        <v>615157</v>
      </c>
      <c r="L158" s="513">
        <v>754347</v>
      </c>
      <c r="M158" s="513">
        <v>54959490</v>
      </c>
      <c r="N158" s="513">
        <v>55574647</v>
      </c>
      <c r="O158" s="616">
        <v>1.4E-2</v>
      </c>
    </row>
    <row r="159" spans="1:15" x14ac:dyDescent="0.2">
      <c r="A159" s="610" t="s">
        <v>183</v>
      </c>
      <c r="B159" s="610" t="s">
        <v>186</v>
      </c>
      <c r="C159">
        <v>2021</v>
      </c>
      <c r="D159" s="689">
        <v>88</v>
      </c>
      <c r="E159" s="513">
        <v>458</v>
      </c>
      <c r="F159" s="513">
        <v>546</v>
      </c>
      <c r="G159" s="513">
        <v>10016</v>
      </c>
      <c r="H159" s="616">
        <v>5.5E-2</v>
      </c>
      <c r="I159" s="689">
        <v>236141</v>
      </c>
      <c r="J159" s="513"/>
      <c r="K159" s="513">
        <v>709509</v>
      </c>
      <c r="L159" s="513">
        <v>945649</v>
      </c>
      <c r="M159" s="513">
        <v>55915331</v>
      </c>
      <c r="N159" s="513">
        <v>56624840</v>
      </c>
      <c r="O159" s="616">
        <v>1.7000000000000001E-2</v>
      </c>
    </row>
    <row r="160" spans="1:15" x14ac:dyDescent="0.2">
      <c r="A160" s="610" t="s">
        <v>183</v>
      </c>
      <c r="B160" s="610" t="s">
        <v>186</v>
      </c>
      <c r="C160">
        <v>2022</v>
      </c>
      <c r="D160" s="689">
        <v>138</v>
      </c>
      <c r="E160" s="513">
        <v>554</v>
      </c>
      <c r="F160" s="513">
        <v>692</v>
      </c>
      <c r="G160" s="513">
        <v>10994</v>
      </c>
      <c r="H160" s="616">
        <v>6.3E-2</v>
      </c>
      <c r="I160" s="689">
        <v>339042</v>
      </c>
      <c r="J160" s="513"/>
      <c r="K160" s="513">
        <v>875651</v>
      </c>
      <c r="L160" s="513">
        <v>1214693</v>
      </c>
      <c r="M160" s="513">
        <v>57249304</v>
      </c>
      <c r="N160" s="513">
        <v>58124955</v>
      </c>
      <c r="O160" s="616">
        <v>2.1000000000000001E-2</v>
      </c>
    </row>
    <row r="161" spans="1:15" x14ac:dyDescent="0.2">
      <c r="A161" s="610" t="s">
        <v>183</v>
      </c>
      <c r="B161" s="610" t="s">
        <v>186</v>
      </c>
      <c r="C161">
        <v>2023</v>
      </c>
      <c r="D161" s="689">
        <v>138</v>
      </c>
      <c r="E161" s="513">
        <v>661</v>
      </c>
      <c r="F161" s="513">
        <v>799</v>
      </c>
      <c r="G161" s="513">
        <v>10620</v>
      </c>
      <c r="H161" s="616">
        <v>7.4999999999999997E-2</v>
      </c>
      <c r="I161" s="689">
        <v>327861</v>
      </c>
      <c r="J161" s="513"/>
      <c r="K161" s="513">
        <v>1038763</v>
      </c>
      <c r="L161" s="513">
        <v>1366624</v>
      </c>
      <c r="M161" s="513">
        <v>57006596</v>
      </c>
      <c r="N161" s="513">
        <v>58045360</v>
      </c>
      <c r="O161" s="616">
        <v>2.4E-2</v>
      </c>
    </row>
    <row r="162" spans="1:15" x14ac:dyDescent="0.2">
      <c r="A162" s="610" t="s">
        <v>183</v>
      </c>
      <c r="B162" s="610" t="s">
        <v>186</v>
      </c>
      <c r="C162">
        <v>2024</v>
      </c>
      <c r="D162" s="689">
        <v>224</v>
      </c>
      <c r="E162" s="513">
        <v>738</v>
      </c>
      <c r="F162" s="513">
        <v>962</v>
      </c>
      <c r="G162" s="513">
        <v>11418</v>
      </c>
      <c r="H162" s="616">
        <v>8.4000000000000005E-2</v>
      </c>
      <c r="I162" s="689">
        <v>342095</v>
      </c>
      <c r="J162" s="513"/>
      <c r="K162" s="513">
        <v>1196223</v>
      </c>
      <c r="L162" s="513">
        <v>1538318</v>
      </c>
      <c r="M162" s="513">
        <v>58220680</v>
      </c>
      <c r="N162" s="513">
        <v>59416903</v>
      </c>
      <c r="O162" s="616">
        <v>2.5999999999999999E-2</v>
      </c>
    </row>
    <row r="163" spans="1:15" x14ac:dyDescent="0.2">
      <c r="A163" s="610" t="s">
        <v>183</v>
      </c>
      <c r="B163" s="610" t="s">
        <v>187</v>
      </c>
      <c r="C163">
        <v>2012</v>
      </c>
      <c r="D163" s="689">
        <v>0</v>
      </c>
      <c r="E163" s="513">
        <v>0</v>
      </c>
      <c r="F163" s="513">
        <v>0</v>
      </c>
      <c r="G163" s="513">
        <v>3587</v>
      </c>
      <c r="H163" s="616">
        <v>0</v>
      </c>
      <c r="I163" s="689">
        <v>0</v>
      </c>
      <c r="J163" s="513"/>
      <c r="K163" s="513">
        <v>136</v>
      </c>
      <c r="L163" s="513">
        <v>136</v>
      </c>
      <c r="M163" s="513">
        <v>17076816</v>
      </c>
      <c r="N163" s="513">
        <v>17076952</v>
      </c>
      <c r="O163" s="616">
        <v>0</v>
      </c>
    </row>
    <row r="164" spans="1:15" x14ac:dyDescent="0.2">
      <c r="A164" s="610" t="s">
        <v>183</v>
      </c>
      <c r="B164" s="610" t="s">
        <v>187</v>
      </c>
      <c r="C164">
        <v>2013</v>
      </c>
      <c r="D164" s="689">
        <v>0</v>
      </c>
      <c r="E164" s="513">
        <v>0</v>
      </c>
      <c r="F164" s="513">
        <v>0</v>
      </c>
      <c r="G164" s="513">
        <v>3774</v>
      </c>
      <c r="H164" s="616">
        <v>0</v>
      </c>
      <c r="I164" s="689">
        <v>0</v>
      </c>
      <c r="J164" s="513"/>
      <c r="K164" s="513">
        <v>142</v>
      </c>
      <c r="L164" s="513">
        <v>142</v>
      </c>
      <c r="M164" s="513">
        <v>17613079</v>
      </c>
      <c r="N164" s="513">
        <v>17613221</v>
      </c>
      <c r="O164" s="616">
        <v>0</v>
      </c>
    </row>
    <row r="165" spans="1:15" x14ac:dyDescent="0.2">
      <c r="A165" s="610" t="s">
        <v>183</v>
      </c>
      <c r="B165" s="610" t="s">
        <v>187</v>
      </c>
      <c r="C165">
        <v>2014</v>
      </c>
      <c r="D165" s="689">
        <v>0</v>
      </c>
      <c r="E165" s="513">
        <v>2</v>
      </c>
      <c r="F165" s="513">
        <v>2</v>
      </c>
      <c r="G165" s="513">
        <v>3550</v>
      </c>
      <c r="H165" s="616">
        <v>1E-3</v>
      </c>
      <c r="I165" s="689">
        <v>0</v>
      </c>
      <c r="J165" s="513"/>
      <c r="K165" s="513">
        <v>3028</v>
      </c>
      <c r="L165" s="513">
        <v>3028</v>
      </c>
      <c r="M165" s="513">
        <v>16980962</v>
      </c>
      <c r="N165" s="513">
        <v>16983990</v>
      </c>
      <c r="O165" s="616">
        <v>0</v>
      </c>
    </row>
    <row r="166" spans="1:15" x14ac:dyDescent="0.2">
      <c r="A166" s="610" t="s">
        <v>183</v>
      </c>
      <c r="B166" s="610" t="s">
        <v>187</v>
      </c>
      <c r="C166">
        <v>2015</v>
      </c>
      <c r="D166" s="689">
        <v>0</v>
      </c>
      <c r="E166" s="513">
        <v>4</v>
      </c>
      <c r="F166" s="513">
        <v>4</v>
      </c>
      <c r="G166" s="513">
        <v>3766</v>
      </c>
      <c r="H166" s="616">
        <v>1E-3</v>
      </c>
      <c r="I166" s="689">
        <v>0</v>
      </c>
      <c r="J166" s="513"/>
      <c r="K166" s="513">
        <v>5456</v>
      </c>
      <c r="L166" s="513">
        <v>5456</v>
      </c>
      <c r="M166" s="513">
        <v>17108192</v>
      </c>
      <c r="N166" s="513">
        <v>17113648</v>
      </c>
      <c r="O166" s="616">
        <v>0</v>
      </c>
    </row>
    <row r="167" spans="1:15" x14ac:dyDescent="0.2">
      <c r="A167" s="610" t="s">
        <v>183</v>
      </c>
      <c r="B167" s="610" t="s">
        <v>187</v>
      </c>
      <c r="C167">
        <v>2016</v>
      </c>
      <c r="D167" s="689">
        <v>170</v>
      </c>
      <c r="E167" s="513">
        <v>7</v>
      </c>
      <c r="F167" s="513">
        <v>176</v>
      </c>
      <c r="G167" s="513">
        <v>3657</v>
      </c>
      <c r="H167" s="616">
        <v>4.8000000000000001E-2</v>
      </c>
      <c r="I167" s="689">
        <v>26727</v>
      </c>
      <c r="J167" s="513"/>
      <c r="K167" s="513">
        <v>9040</v>
      </c>
      <c r="L167" s="513">
        <v>35767</v>
      </c>
      <c r="M167" s="513">
        <v>17146628</v>
      </c>
      <c r="N167" s="513">
        <v>17155668</v>
      </c>
      <c r="O167" s="616">
        <v>2E-3</v>
      </c>
    </row>
    <row r="168" spans="1:15" x14ac:dyDescent="0.2">
      <c r="A168" s="610" t="s">
        <v>183</v>
      </c>
      <c r="B168" s="610" t="s">
        <v>187</v>
      </c>
      <c r="C168">
        <v>2017</v>
      </c>
      <c r="D168" s="689">
        <v>290</v>
      </c>
      <c r="E168" s="513">
        <v>12</v>
      </c>
      <c r="F168" s="513">
        <v>301</v>
      </c>
      <c r="G168" s="513">
        <v>3806</v>
      </c>
      <c r="H168" s="616">
        <v>7.9000000000000001E-2</v>
      </c>
      <c r="I168" s="689">
        <v>589089</v>
      </c>
      <c r="J168" s="513"/>
      <c r="K168" s="513">
        <v>14456</v>
      </c>
      <c r="L168" s="513">
        <v>603545</v>
      </c>
      <c r="M168" s="513">
        <v>17619862</v>
      </c>
      <c r="N168" s="513">
        <v>17634317</v>
      </c>
      <c r="O168" s="616">
        <v>3.4000000000000002E-2</v>
      </c>
    </row>
    <row r="169" spans="1:15" x14ac:dyDescent="0.2">
      <c r="A169" s="610" t="s">
        <v>183</v>
      </c>
      <c r="B169" s="610" t="s">
        <v>187</v>
      </c>
      <c r="C169">
        <v>2018</v>
      </c>
      <c r="D169" s="689">
        <v>290</v>
      </c>
      <c r="E169" s="513">
        <v>23</v>
      </c>
      <c r="F169" s="513">
        <v>312</v>
      </c>
      <c r="G169" s="513">
        <v>3765</v>
      </c>
      <c r="H169" s="616">
        <v>8.3000000000000004E-2</v>
      </c>
      <c r="I169" s="689">
        <v>663679</v>
      </c>
      <c r="J169" s="513"/>
      <c r="K169" s="513">
        <v>28633</v>
      </c>
      <c r="L169" s="513">
        <v>692312</v>
      </c>
      <c r="M169" s="513">
        <v>17757602</v>
      </c>
      <c r="N169" s="513">
        <v>17786235</v>
      </c>
      <c r="O169" s="616">
        <v>3.9E-2</v>
      </c>
    </row>
    <row r="170" spans="1:15" x14ac:dyDescent="0.2">
      <c r="A170" s="610" t="s">
        <v>183</v>
      </c>
      <c r="B170" s="610" t="s">
        <v>187</v>
      </c>
      <c r="C170">
        <v>2019</v>
      </c>
      <c r="D170" s="689">
        <v>292</v>
      </c>
      <c r="E170" s="513">
        <v>37</v>
      </c>
      <c r="F170" s="513">
        <v>329</v>
      </c>
      <c r="G170" s="513">
        <v>3515</v>
      </c>
      <c r="H170" s="616">
        <v>9.2999999999999999E-2</v>
      </c>
      <c r="I170" s="689">
        <v>672842</v>
      </c>
      <c r="J170" s="513"/>
      <c r="K170" s="513">
        <v>48774</v>
      </c>
      <c r="L170" s="513">
        <v>721616</v>
      </c>
      <c r="M170" s="513">
        <v>17499626</v>
      </c>
      <c r="N170" s="513">
        <v>17548400</v>
      </c>
      <c r="O170" s="616">
        <v>4.1000000000000002E-2</v>
      </c>
    </row>
    <row r="171" spans="1:15" x14ac:dyDescent="0.2">
      <c r="A171" s="610" t="s">
        <v>183</v>
      </c>
      <c r="B171" s="610" t="s">
        <v>187</v>
      </c>
      <c r="C171">
        <v>2020</v>
      </c>
      <c r="D171" s="689">
        <v>318</v>
      </c>
      <c r="E171" s="513">
        <v>52</v>
      </c>
      <c r="F171" s="513">
        <v>370</v>
      </c>
      <c r="G171" s="513">
        <v>3864</v>
      </c>
      <c r="H171" s="616">
        <v>9.6000000000000002E-2</v>
      </c>
      <c r="I171" s="689">
        <v>746583</v>
      </c>
      <c r="J171" s="513"/>
      <c r="K171" s="513">
        <v>74023</v>
      </c>
      <c r="L171" s="513">
        <v>820606</v>
      </c>
      <c r="M171" s="513">
        <v>17470771</v>
      </c>
      <c r="N171" s="513">
        <v>17544794</v>
      </c>
      <c r="O171" s="616">
        <v>4.7E-2</v>
      </c>
    </row>
    <row r="172" spans="1:15" x14ac:dyDescent="0.2">
      <c r="A172" s="610" t="s">
        <v>183</v>
      </c>
      <c r="B172" s="610" t="s">
        <v>187</v>
      </c>
      <c r="C172">
        <v>2021</v>
      </c>
      <c r="D172" s="689">
        <v>318</v>
      </c>
      <c r="E172" s="513">
        <v>79</v>
      </c>
      <c r="F172" s="513">
        <v>397</v>
      </c>
      <c r="G172" s="513">
        <v>4067</v>
      </c>
      <c r="H172" s="616">
        <v>9.8000000000000004E-2</v>
      </c>
      <c r="I172" s="689">
        <v>758025</v>
      </c>
      <c r="J172" s="513"/>
      <c r="K172" s="513">
        <v>104401</v>
      </c>
      <c r="L172" s="513">
        <v>862426</v>
      </c>
      <c r="M172" s="513">
        <v>18165136</v>
      </c>
      <c r="N172" s="513">
        <v>18269537</v>
      </c>
      <c r="O172" s="616">
        <v>4.7E-2</v>
      </c>
    </row>
    <row r="173" spans="1:15" x14ac:dyDescent="0.2">
      <c r="A173" s="610" t="s">
        <v>183</v>
      </c>
      <c r="B173" s="610" t="s">
        <v>187</v>
      </c>
      <c r="C173">
        <v>2022</v>
      </c>
      <c r="D173" s="689">
        <v>438</v>
      </c>
      <c r="E173" s="513">
        <v>108</v>
      </c>
      <c r="F173" s="513">
        <v>546</v>
      </c>
      <c r="G173" s="513">
        <v>3889</v>
      </c>
      <c r="H173" s="616">
        <v>0.14000000000000001</v>
      </c>
      <c r="I173" s="689">
        <v>739416</v>
      </c>
      <c r="J173" s="513"/>
      <c r="K173" s="513">
        <v>154080</v>
      </c>
      <c r="L173" s="513">
        <v>893497</v>
      </c>
      <c r="M173" s="513">
        <v>18819620</v>
      </c>
      <c r="N173" s="513">
        <v>18973700</v>
      </c>
      <c r="O173" s="616">
        <v>4.7E-2</v>
      </c>
    </row>
    <row r="174" spans="1:15" x14ac:dyDescent="0.2">
      <c r="A174" s="610" t="s">
        <v>183</v>
      </c>
      <c r="B174" s="610" t="s">
        <v>187</v>
      </c>
      <c r="C174">
        <v>2023</v>
      </c>
      <c r="D174" s="689">
        <v>481</v>
      </c>
      <c r="E174" s="513">
        <v>132</v>
      </c>
      <c r="F174" s="513">
        <v>613</v>
      </c>
      <c r="G174" s="513">
        <v>3932</v>
      </c>
      <c r="H174" s="616">
        <v>0.156</v>
      </c>
      <c r="I174" s="689">
        <v>1039999</v>
      </c>
      <c r="J174" s="513"/>
      <c r="K174" s="513">
        <v>200231</v>
      </c>
      <c r="L174" s="513">
        <v>1240230</v>
      </c>
      <c r="M174" s="513">
        <v>18284429</v>
      </c>
      <c r="N174" s="513">
        <v>18484660</v>
      </c>
      <c r="O174" s="616">
        <v>6.7000000000000004E-2</v>
      </c>
    </row>
    <row r="175" spans="1:15" x14ac:dyDescent="0.2">
      <c r="A175" s="610" t="s">
        <v>183</v>
      </c>
      <c r="B175" s="610" t="s">
        <v>187</v>
      </c>
      <c r="C175">
        <v>2024</v>
      </c>
      <c r="D175" s="689">
        <v>581</v>
      </c>
      <c r="E175" s="513">
        <v>151</v>
      </c>
      <c r="F175" s="513">
        <v>732</v>
      </c>
      <c r="G175" s="513">
        <v>4111</v>
      </c>
      <c r="H175" s="616">
        <v>0.17799999999999999</v>
      </c>
      <c r="I175" s="689">
        <v>1187061</v>
      </c>
      <c r="J175" s="513"/>
      <c r="K175" s="513">
        <v>232793</v>
      </c>
      <c r="L175" s="513">
        <v>1419854</v>
      </c>
      <c r="M175" s="513">
        <v>17891852</v>
      </c>
      <c r="N175" s="513">
        <v>18124645</v>
      </c>
      <c r="O175" s="616">
        <v>7.8E-2</v>
      </c>
    </row>
    <row r="176" spans="1:15" x14ac:dyDescent="0.2">
      <c r="A176" s="610" t="s">
        <v>183</v>
      </c>
      <c r="B176" s="610" t="s">
        <v>188</v>
      </c>
      <c r="C176">
        <v>2012</v>
      </c>
      <c r="D176" s="689">
        <v>24</v>
      </c>
      <c r="E176" s="513">
        <v>15</v>
      </c>
      <c r="F176" s="513">
        <v>39</v>
      </c>
      <c r="G176" s="513">
        <v>995</v>
      </c>
      <c r="H176" s="616">
        <v>3.9E-2</v>
      </c>
      <c r="I176" s="689">
        <v>26483</v>
      </c>
      <c r="J176" s="513"/>
      <c r="K176" s="513">
        <v>23308</v>
      </c>
      <c r="L176" s="513">
        <v>49791</v>
      </c>
      <c r="M176" s="513">
        <v>3717215</v>
      </c>
      <c r="N176" s="513">
        <v>3740523</v>
      </c>
      <c r="O176" s="616">
        <v>1.2999999999999999E-2</v>
      </c>
    </row>
    <row r="177" spans="1:15" x14ac:dyDescent="0.2">
      <c r="A177" s="610" t="s">
        <v>183</v>
      </c>
      <c r="B177" s="610" t="s">
        <v>188</v>
      </c>
      <c r="C177">
        <v>2013</v>
      </c>
      <c r="D177" s="689">
        <v>44</v>
      </c>
      <c r="E177" s="513">
        <v>21</v>
      </c>
      <c r="F177" s="513">
        <v>65</v>
      </c>
      <c r="G177" s="513">
        <v>988</v>
      </c>
      <c r="H177" s="616">
        <v>6.6000000000000003E-2</v>
      </c>
      <c r="I177" s="689">
        <v>58841</v>
      </c>
      <c r="J177" s="513"/>
      <c r="K177" s="513">
        <v>32459</v>
      </c>
      <c r="L177" s="513">
        <v>91300</v>
      </c>
      <c r="M177" s="513">
        <v>3661826</v>
      </c>
      <c r="N177" s="513">
        <v>3694285</v>
      </c>
      <c r="O177" s="616">
        <v>2.5000000000000001E-2</v>
      </c>
    </row>
    <row r="178" spans="1:15" x14ac:dyDescent="0.2">
      <c r="A178" s="610" t="s">
        <v>183</v>
      </c>
      <c r="B178" s="610" t="s">
        <v>188</v>
      </c>
      <c r="C178">
        <v>2014</v>
      </c>
      <c r="D178" s="689">
        <v>61</v>
      </c>
      <c r="E178" s="513">
        <v>28</v>
      </c>
      <c r="F178" s="513">
        <v>89</v>
      </c>
      <c r="G178" s="513">
        <v>982</v>
      </c>
      <c r="H178" s="616">
        <v>9.0999999999999998E-2</v>
      </c>
      <c r="I178" s="689">
        <v>129500</v>
      </c>
      <c r="J178" s="513"/>
      <c r="K178" s="513">
        <v>46741</v>
      </c>
      <c r="L178" s="513">
        <v>176241</v>
      </c>
      <c r="M178" s="513">
        <v>3699066</v>
      </c>
      <c r="N178" s="513">
        <v>3745807</v>
      </c>
      <c r="O178" s="616">
        <v>4.7E-2</v>
      </c>
    </row>
    <row r="179" spans="1:15" x14ac:dyDescent="0.2">
      <c r="A179" s="610" t="s">
        <v>183</v>
      </c>
      <c r="B179" s="610" t="s">
        <v>188</v>
      </c>
      <c r="C179">
        <v>2015</v>
      </c>
      <c r="D179" s="689">
        <v>132</v>
      </c>
      <c r="E179" s="513">
        <v>39</v>
      </c>
      <c r="F179" s="513">
        <v>171</v>
      </c>
      <c r="G179" s="513">
        <v>992</v>
      </c>
      <c r="H179" s="616">
        <v>0.17199999999999999</v>
      </c>
      <c r="I179" s="689">
        <v>171493</v>
      </c>
      <c r="J179" s="513"/>
      <c r="K179" s="513">
        <v>60143</v>
      </c>
      <c r="L179" s="513">
        <v>231636</v>
      </c>
      <c r="M179" s="513">
        <v>3680504</v>
      </c>
      <c r="N179" s="513">
        <v>3740647</v>
      </c>
      <c r="O179" s="616">
        <v>6.2E-2</v>
      </c>
    </row>
    <row r="180" spans="1:15" x14ac:dyDescent="0.2">
      <c r="A180" s="610" t="s">
        <v>183</v>
      </c>
      <c r="B180" s="610" t="s">
        <v>188</v>
      </c>
      <c r="C180">
        <v>2016</v>
      </c>
      <c r="D180" s="689">
        <v>160</v>
      </c>
      <c r="E180" s="513">
        <v>53</v>
      </c>
      <c r="F180" s="513">
        <v>212</v>
      </c>
      <c r="G180" s="513">
        <v>1060</v>
      </c>
      <c r="H180" s="616">
        <v>0.2</v>
      </c>
      <c r="I180" s="689">
        <v>393419</v>
      </c>
      <c r="J180" s="513"/>
      <c r="K180" s="513">
        <v>82302</v>
      </c>
      <c r="L180" s="513">
        <v>475721</v>
      </c>
      <c r="M180" s="513">
        <v>3695530</v>
      </c>
      <c r="N180" s="513">
        <v>3777832</v>
      </c>
      <c r="O180" s="616">
        <v>0.126</v>
      </c>
    </row>
    <row r="181" spans="1:15" x14ac:dyDescent="0.2">
      <c r="A181" s="610" t="s">
        <v>183</v>
      </c>
      <c r="B181" s="610" t="s">
        <v>188</v>
      </c>
      <c r="C181">
        <v>2017</v>
      </c>
      <c r="D181" s="689">
        <v>193</v>
      </c>
      <c r="E181" s="513">
        <v>66</v>
      </c>
      <c r="F181" s="513">
        <v>259</v>
      </c>
      <c r="G181" s="513">
        <v>1073</v>
      </c>
      <c r="H181" s="616">
        <v>0.24099999999999999</v>
      </c>
      <c r="I181" s="689">
        <v>460983</v>
      </c>
      <c r="J181" s="513"/>
      <c r="K181" s="513">
        <v>106053</v>
      </c>
      <c r="L181" s="513">
        <v>567035</v>
      </c>
      <c r="M181" s="513">
        <v>3738004</v>
      </c>
      <c r="N181" s="513">
        <v>3844057</v>
      </c>
      <c r="O181" s="616">
        <v>0.14799999999999999</v>
      </c>
    </row>
    <row r="182" spans="1:15" x14ac:dyDescent="0.2">
      <c r="A182" s="610" t="s">
        <v>183</v>
      </c>
      <c r="B182" s="610" t="s">
        <v>188</v>
      </c>
      <c r="C182">
        <v>2018</v>
      </c>
      <c r="D182" s="689">
        <v>338</v>
      </c>
      <c r="E182" s="513">
        <v>79</v>
      </c>
      <c r="F182" s="513">
        <v>416</v>
      </c>
      <c r="G182" s="513">
        <v>1067</v>
      </c>
      <c r="H182" s="616">
        <v>0.39</v>
      </c>
      <c r="I182" s="689">
        <v>658003</v>
      </c>
      <c r="J182" s="513"/>
      <c r="K182" s="513">
        <v>129187</v>
      </c>
      <c r="L182" s="513">
        <v>787190</v>
      </c>
      <c r="M182" s="513">
        <v>3761005</v>
      </c>
      <c r="N182" s="513">
        <v>3890192</v>
      </c>
      <c r="O182" s="616">
        <v>0.20200000000000001</v>
      </c>
    </row>
    <row r="183" spans="1:15" x14ac:dyDescent="0.2">
      <c r="A183" s="610" t="s">
        <v>183</v>
      </c>
      <c r="B183" s="610" t="s">
        <v>188</v>
      </c>
      <c r="C183">
        <v>2019</v>
      </c>
      <c r="D183" s="689">
        <v>380</v>
      </c>
      <c r="E183" s="513">
        <v>92</v>
      </c>
      <c r="F183" s="513">
        <v>471</v>
      </c>
      <c r="G183" s="513">
        <v>1067</v>
      </c>
      <c r="H183" s="616">
        <v>0.442</v>
      </c>
      <c r="I183" s="689">
        <v>945572</v>
      </c>
      <c r="J183" s="513"/>
      <c r="K183" s="513">
        <v>151615</v>
      </c>
      <c r="L183" s="513">
        <v>1097187</v>
      </c>
      <c r="M183" s="513">
        <v>3587627</v>
      </c>
      <c r="N183" s="513">
        <v>3739242</v>
      </c>
      <c r="O183" s="616">
        <v>0.29299999999999998</v>
      </c>
    </row>
    <row r="184" spans="1:15" x14ac:dyDescent="0.2">
      <c r="A184" s="610" t="s">
        <v>183</v>
      </c>
      <c r="B184" s="610" t="s">
        <v>188</v>
      </c>
      <c r="C184">
        <v>2020</v>
      </c>
      <c r="D184" s="689">
        <v>383</v>
      </c>
      <c r="E184" s="513">
        <v>105</v>
      </c>
      <c r="F184" s="513">
        <v>488</v>
      </c>
      <c r="G184" s="513">
        <v>1123</v>
      </c>
      <c r="H184" s="616">
        <v>0.435</v>
      </c>
      <c r="I184" s="689">
        <v>1063061</v>
      </c>
      <c r="J184" s="513"/>
      <c r="K184" s="513">
        <v>174073</v>
      </c>
      <c r="L184" s="513">
        <v>1237134</v>
      </c>
      <c r="M184" s="513">
        <v>3790058</v>
      </c>
      <c r="N184" s="513">
        <v>3964131</v>
      </c>
      <c r="O184" s="616">
        <v>0.312</v>
      </c>
    </row>
    <row r="185" spans="1:15" x14ac:dyDescent="0.2">
      <c r="A185" s="610" t="s">
        <v>183</v>
      </c>
      <c r="B185" s="610" t="s">
        <v>188</v>
      </c>
      <c r="C185">
        <v>2021</v>
      </c>
      <c r="D185" s="689">
        <v>386</v>
      </c>
      <c r="E185" s="513">
        <v>122</v>
      </c>
      <c r="F185" s="513">
        <v>507</v>
      </c>
      <c r="G185" s="513">
        <v>1133</v>
      </c>
      <c r="H185" s="616">
        <v>0.44800000000000001</v>
      </c>
      <c r="I185" s="689">
        <v>1045807</v>
      </c>
      <c r="J185" s="513"/>
      <c r="K185" s="513">
        <v>198486</v>
      </c>
      <c r="L185" s="513">
        <v>1244293</v>
      </c>
      <c r="M185" s="513">
        <v>3800281</v>
      </c>
      <c r="N185" s="513">
        <v>3998767</v>
      </c>
      <c r="O185" s="616">
        <v>0.311</v>
      </c>
    </row>
    <row r="186" spans="1:15" x14ac:dyDescent="0.2">
      <c r="A186" s="610" t="s">
        <v>183</v>
      </c>
      <c r="B186" s="610" t="s">
        <v>188</v>
      </c>
      <c r="C186">
        <v>2022</v>
      </c>
      <c r="D186" s="689">
        <v>406</v>
      </c>
      <c r="E186" s="513">
        <v>142</v>
      </c>
      <c r="F186" s="513">
        <v>548</v>
      </c>
      <c r="G186" s="513">
        <v>1090</v>
      </c>
      <c r="H186" s="616">
        <v>0.502</v>
      </c>
      <c r="I186" s="689">
        <v>1104888</v>
      </c>
      <c r="J186" s="513"/>
      <c r="K186" s="513">
        <v>241206</v>
      </c>
      <c r="L186" s="513">
        <v>1346094</v>
      </c>
      <c r="M186" s="513">
        <v>3939428</v>
      </c>
      <c r="N186" s="513">
        <v>4180634</v>
      </c>
      <c r="O186" s="616">
        <v>0.32200000000000001</v>
      </c>
    </row>
    <row r="187" spans="1:15" x14ac:dyDescent="0.2">
      <c r="A187" s="610" t="s">
        <v>183</v>
      </c>
      <c r="B187" s="610" t="s">
        <v>188</v>
      </c>
      <c r="C187">
        <v>2023</v>
      </c>
      <c r="D187" s="689">
        <v>406</v>
      </c>
      <c r="E187" s="513">
        <v>166</v>
      </c>
      <c r="F187" s="513">
        <v>572</v>
      </c>
      <c r="G187" s="513">
        <v>1152</v>
      </c>
      <c r="H187" s="616">
        <v>0.496</v>
      </c>
      <c r="I187" s="689">
        <v>1128428</v>
      </c>
      <c r="J187" s="513"/>
      <c r="K187" s="513">
        <v>279771</v>
      </c>
      <c r="L187" s="513">
        <v>1408199</v>
      </c>
      <c r="M187" s="513">
        <v>3742413</v>
      </c>
      <c r="N187" s="513">
        <v>4022184</v>
      </c>
      <c r="O187" s="616">
        <v>0.35</v>
      </c>
    </row>
    <row r="188" spans="1:15" x14ac:dyDescent="0.2">
      <c r="A188" s="610" t="s">
        <v>183</v>
      </c>
      <c r="B188" s="610" t="s">
        <v>188</v>
      </c>
      <c r="C188">
        <v>2024</v>
      </c>
      <c r="D188" s="689">
        <v>542</v>
      </c>
      <c r="E188" s="513">
        <v>181</v>
      </c>
      <c r="F188" s="513">
        <v>723</v>
      </c>
      <c r="G188" s="513">
        <v>1177</v>
      </c>
      <c r="H188" s="616">
        <v>0.61399999999999999</v>
      </c>
      <c r="I188" s="689">
        <v>896947</v>
      </c>
      <c r="J188" s="513"/>
      <c r="K188" s="513">
        <v>317230</v>
      </c>
      <c r="L188" s="513">
        <v>1214177</v>
      </c>
      <c r="M188" s="513">
        <v>3576248</v>
      </c>
      <c r="N188" s="513">
        <v>3893478</v>
      </c>
      <c r="O188" s="616">
        <v>0.312</v>
      </c>
    </row>
    <row r="189" spans="1:15" x14ac:dyDescent="0.2">
      <c r="A189" s="610" t="s">
        <v>183</v>
      </c>
      <c r="B189" s="610" t="s">
        <v>189</v>
      </c>
      <c r="C189">
        <v>2012</v>
      </c>
      <c r="D189" s="689">
        <v>17</v>
      </c>
      <c r="E189" s="513">
        <v>60</v>
      </c>
      <c r="F189" s="513">
        <v>77</v>
      </c>
      <c r="G189" s="513">
        <v>5782</v>
      </c>
      <c r="H189" s="616">
        <v>1.2999999999999999E-2</v>
      </c>
      <c r="I189" s="689">
        <v>22532</v>
      </c>
      <c r="J189" s="513"/>
      <c r="K189" s="513">
        <v>93232</v>
      </c>
      <c r="L189" s="513">
        <v>115764</v>
      </c>
      <c r="M189" s="513">
        <v>27107109</v>
      </c>
      <c r="N189" s="513">
        <v>27200341</v>
      </c>
      <c r="O189" s="616">
        <v>4.0000000000000001E-3</v>
      </c>
    </row>
    <row r="190" spans="1:15" x14ac:dyDescent="0.2">
      <c r="A190" s="610" t="s">
        <v>183</v>
      </c>
      <c r="B190" s="610" t="s">
        <v>189</v>
      </c>
      <c r="C190">
        <v>2013</v>
      </c>
      <c r="D190" s="689">
        <v>30</v>
      </c>
      <c r="E190" s="513">
        <v>104</v>
      </c>
      <c r="F190" s="513">
        <v>134</v>
      </c>
      <c r="G190" s="513">
        <v>5862</v>
      </c>
      <c r="H190" s="616">
        <v>2.3E-2</v>
      </c>
      <c r="I190" s="689">
        <v>54784</v>
      </c>
      <c r="J190" s="513"/>
      <c r="K190" s="513">
        <v>162293</v>
      </c>
      <c r="L190" s="513">
        <v>217077</v>
      </c>
      <c r="M190" s="513">
        <v>26564543</v>
      </c>
      <c r="N190" s="513">
        <v>26726837</v>
      </c>
      <c r="O190" s="616">
        <v>8.0000000000000002E-3</v>
      </c>
    </row>
    <row r="191" spans="1:15" x14ac:dyDescent="0.2">
      <c r="A191" s="610" t="s">
        <v>183</v>
      </c>
      <c r="B191" s="610" t="s">
        <v>189</v>
      </c>
      <c r="C191">
        <v>2014</v>
      </c>
      <c r="D191" s="689">
        <v>34</v>
      </c>
      <c r="E191" s="513">
        <v>114</v>
      </c>
      <c r="F191" s="513">
        <v>148</v>
      </c>
      <c r="G191" s="513">
        <v>6343</v>
      </c>
      <c r="H191" s="616">
        <v>2.3E-2</v>
      </c>
      <c r="I191" s="689">
        <v>62627</v>
      </c>
      <c r="J191" s="513"/>
      <c r="K191" s="513">
        <v>186963</v>
      </c>
      <c r="L191" s="513">
        <v>249590</v>
      </c>
      <c r="M191" s="513">
        <v>27328804</v>
      </c>
      <c r="N191" s="513">
        <v>27515767</v>
      </c>
      <c r="O191" s="616">
        <v>8.9999999999999993E-3</v>
      </c>
    </row>
    <row r="192" spans="1:15" x14ac:dyDescent="0.2">
      <c r="A192" s="610" t="s">
        <v>183</v>
      </c>
      <c r="B192" s="610" t="s">
        <v>189</v>
      </c>
      <c r="C192">
        <v>2015</v>
      </c>
      <c r="D192" s="689">
        <v>296</v>
      </c>
      <c r="E192" s="513">
        <v>156</v>
      </c>
      <c r="F192" s="513">
        <v>452</v>
      </c>
      <c r="G192" s="513">
        <v>6872</v>
      </c>
      <c r="H192" s="616">
        <v>6.6000000000000003E-2</v>
      </c>
      <c r="I192" s="689">
        <v>613543</v>
      </c>
      <c r="J192" s="513"/>
      <c r="K192" s="513">
        <v>240571</v>
      </c>
      <c r="L192" s="513">
        <v>854114</v>
      </c>
      <c r="M192" s="513">
        <v>28918215</v>
      </c>
      <c r="N192" s="513">
        <v>29158786</v>
      </c>
      <c r="O192" s="616">
        <v>2.9000000000000001E-2</v>
      </c>
    </row>
    <row r="193" spans="1:15" x14ac:dyDescent="0.2">
      <c r="A193" s="610" t="s">
        <v>183</v>
      </c>
      <c r="B193" s="610" t="s">
        <v>189</v>
      </c>
      <c r="C193">
        <v>2016</v>
      </c>
      <c r="D193" s="689">
        <v>728</v>
      </c>
      <c r="E193" s="513">
        <v>210</v>
      </c>
      <c r="F193" s="513">
        <v>938</v>
      </c>
      <c r="G193" s="513">
        <v>6692</v>
      </c>
      <c r="H193" s="616">
        <v>0.14000000000000001</v>
      </c>
      <c r="I193" s="689">
        <v>893311</v>
      </c>
      <c r="J193" s="513"/>
      <c r="K193" s="513">
        <v>329209</v>
      </c>
      <c r="L193" s="513">
        <v>1222520</v>
      </c>
      <c r="M193" s="513">
        <v>28569024</v>
      </c>
      <c r="N193" s="513">
        <v>28898233</v>
      </c>
      <c r="O193" s="616">
        <v>4.2000000000000003E-2</v>
      </c>
    </row>
    <row r="194" spans="1:15" x14ac:dyDescent="0.2">
      <c r="A194" s="610" t="s">
        <v>183</v>
      </c>
      <c r="B194" s="610" t="s">
        <v>189</v>
      </c>
      <c r="C194">
        <v>2017</v>
      </c>
      <c r="D194" s="689">
        <v>878</v>
      </c>
      <c r="E194" s="513">
        <v>265</v>
      </c>
      <c r="F194" s="513">
        <v>1143</v>
      </c>
      <c r="G194" s="513">
        <v>7094</v>
      </c>
      <c r="H194" s="616">
        <v>0.161</v>
      </c>
      <c r="I194" s="689">
        <v>1910639</v>
      </c>
      <c r="J194" s="513"/>
      <c r="K194" s="513">
        <v>424210</v>
      </c>
      <c r="L194" s="513">
        <v>2334849</v>
      </c>
      <c r="M194" s="513">
        <v>28853755</v>
      </c>
      <c r="N194" s="513">
        <v>29277965</v>
      </c>
      <c r="O194" s="616">
        <v>0.08</v>
      </c>
    </row>
    <row r="195" spans="1:15" x14ac:dyDescent="0.2">
      <c r="A195" s="610" t="s">
        <v>183</v>
      </c>
      <c r="B195" s="610" t="s">
        <v>189</v>
      </c>
      <c r="C195">
        <v>2018</v>
      </c>
      <c r="D195" s="689">
        <v>884</v>
      </c>
      <c r="E195" s="513">
        <v>315</v>
      </c>
      <c r="F195" s="513">
        <v>1198</v>
      </c>
      <c r="G195" s="513">
        <v>6837</v>
      </c>
      <c r="H195" s="616">
        <v>0.17499999999999999</v>
      </c>
      <c r="I195" s="689">
        <v>2225585</v>
      </c>
      <c r="J195" s="513"/>
      <c r="K195" s="513">
        <v>516746</v>
      </c>
      <c r="L195" s="513">
        <v>2742331</v>
      </c>
      <c r="M195" s="513">
        <v>27749966</v>
      </c>
      <c r="N195" s="513">
        <v>28266713</v>
      </c>
      <c r="O195" s="616">
        <v>9.7000000000000003E-2</v>
      </c>
    </row>
    <row r="196" spans="1:15" x14ac:dyDescent="0.2">
      <c r="A196" s="610" t="s">
        <v>183</v>
      </c>
      <c r="B196" s="610" t="s">
        <v>189</v>
      </c>
      <c r="C196">
        <v>2019</v>
      </c>
      <c r="D196" s="689">
        <v>975</v>
      </c>
      <c r="E196" s="513">
        <v>366</v>
      </c>
      <c r="F196" s="513">
        <v>1341</v>
      </c>
      <c r="G196" s="513">
        <v>6212</v>
      </c>
      <c r="H196" s="616">
        <v>0.216</v>
      </c>
      <c r="I196" s="689">
        <v>2328362</v>
      </c>
      <c r="J196" s="513"/>
      <c r="K196" s="513">
        <v>606460</v>
      </c>
      <c r="L196" s="513">
        <v>2934822</v>
      </c>
      <c r="M196" s="513">
        <v>26712132</v>
      </c>
      <c r="N196" s="513">
        <v>27318592</v>
      </c>
      <c r="O196" s="616">
        <v>0.107</v>
      </c>
    </row>
    <row r="197" spans="1:15" x14ac:dyDescent="0.2">
      <c r="A197" s="610" t="s">
        <v>183</v>
      </c>
      <c r="B197" s="610" t="s">
        <v>189</v>
      </c>
      <c r="C197">
        <v>2020</v>
      </c>
      <c r="D197" s="689">
        <v>986</v>
      </c>
      <c r="E197" s="513">
        <v>422</v>
      </c>
      <c r="F197" s="513">
        <v>1407</v>
      </c>
      <c r="G197" s="513">
        <v>6286</v>
      </c>
      <c r="H197" s="616">
        <v>0.224</v>
      </c>
      <c r="I197" s="689">
        <v>2537336</v>
      </c>
      <c r="J197" s="513"/>
      <c r="K197" s="513">
        <v>696292</v>
      </c>
      <c r="L197" s="513">
        <v>3233628</v>
      </c>
      <c r="M197" s="513">
        <v>26334672</v>
      </c>
      <c r="N197" s="513">
        <v>27030964</v>
      </c>
      <c r="O197" s="616">
        <v>0.12</v>
      </c>
    </row>
    <row r="198" spans="1:15" x14ac:dyDescent="0.2">
      <c r="A198" s="610" t="s">
        <v>183</v>
      </c>
      <c r="B198" s="610" t="s">
        <v>189</v>
      </c>
      <c r="C198">
        <v>2021</v>
      </c>
      <c r="D198" s="689">
        <v>990</v>
      </c>
      <c r="E198" s="513">
        <v>487</v>
      </c>
      <c r="F198" s="513">
        <v>1477</v>
      </c>
      <c r="G198" s="513">
        <v>5526</v>
      </c>
      <c r="H198" s="616">
        <v>0.26700000000000002</v>
      </c>
      <c r="I198" s="689">
        <v>2543385</v>
      </c>
      <c r="J198" s="513"/>
      <c r="K198" s="513">
        <v>793942</v>
      </c>
      <c r="L198" s="513">
        <v>3337327</v>
      </c>
      <c r="M198" s="513">
        <v>25695997</v>
      </c>
      <c r="N198" s="513">
        <v>26489939</v>
      </c>
      <c r="O198" s="616">
        <v>0.126</v>
      </c>
    </row>
    <row r="199" spans="1:15" x14ac:dyDescent="0.2">
      <c r="A199" s="610" t="s">
        <v>183</v>
      </c>
      <c r="B199" s="610" t="s">
        <v>189</v>
      </c>
      <c r="C199">
        <v>2022</v>
      </c>
      <c r="D199" s="689">
        <v>995</v>
      </c>
      <c r="E199" s="513">
        <v>568</v>
      </c>
      <c r="F199" s="513">
        <v>1563</v>
      </c>
      <c r="G199" s="513">
        <v>6170</v>
      </c>
      <c r="H199" s="616">
        <v>0.253</v>
      </c>
      <c r="I199" s="689">
        <v>2612851</v>
      </c>
      <c r="J199" s="513"/>
      <c r="K199" s="513">
        <v>964823</v>
      </c>
      <c r="L199" s="513">
        <v>3577674</v>
      </c>
      <c r="M199" s="513">
        <v>25862415</v>
      </c>
      <c r="N199" s="513">
        <v>26827238</v>
      </c>
      <c r="O199" s="616">
        <v>0.13300000000000001</v>
      </c>
    </row>
    <row r="200" spans="1:15" x14ac:dyDescent="0.2">
      <c r="A200" s="610" t="s">
        <v>183</v>
      </c>
      <c r="B200" s="610" t="s">
        <v>189</v>
      </c>
      <c r="C200">
        <v>2023</v>
      </c>
      <c r="D200" s="689">
        <v>1003</v>
      </c>
      <c r="E200" s="513">
        <v>665</v>
      </c>
      <c r="F200" s="513">
        <v>1668</v>
      </c>
      <c r="G200" s="513">
        <v>5510</v>
      </c>
      <c r="H200" s="616">
        <v>0.30299999999999999</v>
      </c>
      <c r="I200" s="689">
        <v>2359771</v>
      </c>
      <c r="J200" s="513"/>
      <c r="K200" s="513">
        <v>1119085</v>
      </c>
      <c r="L200" s="513">
        <v>3478856</v>
      </c>
      <c r="M200" s="513">
        <v>23296249</v>
      </c>
      <c r="N200" s="513">
        <v>24415334</v>
      </c>
      <c r="O200" s="616">
        <v>0.14199999999999999</v>
      </c>
    </row>
    <row r="201" spans="1:15" x14ac:dyDescent="0.2">
      <c r="A201" s="610" t="s">
        <v>183</v>
      </c>
      <c r="B201" s="610" t="s">
        <v>189</v>
      </c>
      <c r="C201">
        <v>2024</v>
      </c>
      <c r="D201" s="689">
        <v>1205</v>
      </c>
      <c r="E201" s="513">
        <v>723</v>
      </c>
      <c r="F201" s="513">
        <v>1928</v>
      </c>
      <c r="G201" s="513">
        <v>6158</v>
      </c>
      <c r="H201" s="616">
        <v>0.313</v>
      </c>
      <c r="I201" s="689">
        <v>2361737</v>
      </c>
      <c r="J201" s="513"/>
      <c r="K201" s="513">
        <v>1268921</v>
      </c>
      <c r="L201" s="513">
        <v>3630658</v>
      </c>
      <c r="M201" s="513">
        <v>20412849</v>
      </c>
      <c r="N201" s="513">
        <v>21681770</v>
      </c>
      <c r="O201" s="616">
        <v>0.16700000000000001</v>
      </c>
    </row>
    <row r="202" spans="1:15" x14ac:dyDescent="0.2">
      <c r="A202" s="610" t="s">
        <v>183</v>
      </c>
      <c r="B202" s="610" t="s">
        <v>190</v>
      </c>
      <c r="C202">
        <v>2012</v>
      </c>
      <c r="D202" s="689">
        <v>175</v>
      </c>
      <c r="E202" s="513">
        <v>36</v>
      </c>
      <c r="F202" s="513">
        <v>211</v>
      </c>
      <c r="G202" s="513">
        <v>8148</v>
      </c>
      <c r="H202" s="616">
        <v>2.5999999999999999E-2</v>
      </c>
      <c r="I202" s="689">
        <v>170833</v>
      </c>
      <c r="J202" s="513"/>
      <c r="K202" s="513">
        <v>63269</v>
      </c>
      <c r="L202" s="513">
        <v>234102</v>
      </c>
      <c r="M202" s="513">
        <v>37128937</v>
      </c>
      <c r="N202" s="513">
        <v>37192206</v>
      </c>
      <c r="O202" s="616">
        <v>6.0000000000000001E-3</v>
      </c>
    </row>
    <row r="203" spans="1:15" x14ac:dyDescent="0.2">
      <c r="A203" s="610" t="s">
        <v>183</v>
      </c>
      <c r="B203" s="610" t="s">
        <v>190</v>
      </c>
      <c r="C203">
        <v>2013</v>
      </c>
      <c r="D203" s="689">
        <v>209</v>
      </c>
      <c r="E203" s="513">
        <v>44</v>
      </c>
      <c r="F203" s="513">
        <v>252</v>
      </c>
      <c r="G203" s="513">
        <v>8150</v>
      </c>
      <c r="H203" s="616">
        <v>3.1E-2</v>
      </c>
      <c r="I203" s="689">
        <v>280031</v>
      </c>
      <c r="J203" s="513"/>
      <c r="K203" s="513">
        <v>76406</v>
      </c>
      <c r="L203" s="513">
        <v>356437</v>
      </c>
      <c r="M203" s="513">
        <v>36065328</v>
      </c>
      <c r="N203" s="513">
        <v>36141735</v>
      </c>
      <c r="O203" s="616">
        <v>0.01</v>
      </c>
    </row>
    <row r="204" spans="1:15" x14ac:dyDescent="0.2">
      <c r="A204" s="610" t="s">
        <v>183</v>
      </c>
      <c r="B204" s="610" t="s">
        <v>190</v>
      </c>
      <c r="C204">
        <v>2014</v>
      </c>
      <c r="D204" s="689">
        <v>246</v>
      </c>
      <c r="E204" s="513">
        <v>59</v>
      </c>
      <c r="F204" s="513">
        <v>305</v>
      </c>
      <c r="G204" s="513">
        <v>7772</v>
      </c>
      <c r="H204" s="616">
        <v>3.9E-2</v>
      </c>
      <c r="I204" s="689">
        <v>392257</v>
      </c>
      <c r="J204" s="513"/>
      <c r="K204" s="513">
        <v>103525</v>
      </c>
      <c r="L204" s="513">
        <v>495782</v>
      </c>
      <c r="M204" s="513">
        <v>36074068</v>
      </c>
      <c r="N204" s="513">
        <v>36177593</v>
      </c>
      <c r="O204" s="616">
        <v>1.4E-2</v>
      </c>
    </row>
    <row r="205" spans="1:15" x14ac:dyDescent="0.2">
      <c r="A205" s="610" t="s">
        <v>183</v>
      </c>
      <c r="B205" s="610" t="s">
        <v>190</v>
      </c>
      <c r="C205">
        <v>2015</v>
      </c>
      <c r="D205" s="689">
        <v>394</v>
      </c>
      <c r="E205" s="513">
        <v>151</v>
      </c>
      <c r="F205" s="513">
        <v>546</v>
      </c>
      <c r="G205" s="513">
        <v>8166</v>
      </c>
      <c r="H205" s="616">
        <v>6.7000000000000004E-2</v>
      </c>
      <c r="I205" s="689">
        <v>460995</v>
      </c>
      <c r="J205" s="513"/>
      <c r="K205" s="513">
        <v>186237</v>
      </c>
      <c r="L205" s="513">
        <v>647233</v>
      </c>
      <c r="M205" s="513">
        <v>36512172</v>
      </c>
      <c r="N205" s="513">
        <v>36698409</v>
      </c>
      <c r="O205" s="616">
        <v>1.7999999999999999E-2</v>
      </c>
    </row>
    <row r="206" spans="1:15" x14ac:dyDescent="0.2">
      <c r="A206" s="610" t="s">
        <v>183</v>
      </c>
      <c r="B206" s="610" t="s">
        <v>190</v>
      </c>
      <c r="C206">
        <v>2016</v>
      </c>
      <c r="D206" s="689">
        <v>761</v>
      </c>
      <c r="E206" s="513">
        <v>210</v>
      </c>
      <c r="F206" s="513">
        <v>971</v>
      </c>
      <c r="G206" s="513">
        <v>8525</v>
      </c>
      <c r="H206" s="616">
        <v>0.114</v>
      </c>
      <c r="I206" s="689">
        <v>605089</v>
      </c>
      <c r="J206" s="513"/>
      <c r="K206" s="513">
        <v>372148</v>
      </c>
      <c r="L206" s="513">
        <v>977237</v>
      </c>
      <c r="M206" s="513">
        <v>36430764</v>
      </c>
      <c r="N206" s="513">
        <v>36802912</v>
      </c>
      <c r="O206" s="616">
        <v>2.7E-2</v>
      </c>
    </row>
    <row r="207" spans="1:15" x14ac:dyDescent="0.2">
      <c r="A207" s="610" t="s">
        <v>183</v>
      </c>
      <c r="B207" s="610" t="s">
        <v>190</v>
      </c>
      <c r="C207">
        <v>2017</v>
      </c>
      <c r="D207" s="689">
        <v>1065</v>
      </c>
      <c r="E207" s="513">
        <v>227</v>
      </c>
      <c r="F207" s="513">
        <v>1292</v>
      </c>
      <c r="G207" s="513">
        <v>8467</v>
      </c>
      <c r="H207" s="616">
        <v>0.153</v>
      </c>
      <c r="I207" s="689">
        <v>1958382</v>
      </c>
      <c r="J207" s="513"/>
      <c r="K207" s="513">
        <v>412006</v>
      </c>
      <c r="L207" s="513">
        <v>2370387</v>
      </c>
      <c r="M207" s="513">
        <v>36932021</v>
      </c>
      <c r="N207" s="513">
        <v>37344027</v>
      </c>
      <c r="O207" s="616">
        <v>6.3E-2</v>
      </c>
    </row>
    <row r="208" spans="1:15" x14ac:dyDescent="0.2">
      <c r="A208" s="610" t="s">
        <v>183</v>
      </c>
      <c r="B208" s="610" t="s">
        <v>190</v>
      </c>
      <c r="C208">
        <v>2018</v>
      </c>
      <c r="D208" s="689">
        <v>1088</v>
      </c>
      <c r="E208" s="513">
        <v>302</v>
      </c>
      <c r="F208" s="513">
        <v>1389</v>
      </c>
      <c r="G208" s="513">
        <v>8603</v>
      </c>
      <c r="H208" s="616">
        <v>0.161</v>
      </c>
      <c r="I208" s="689">
        <v>2335765</v>
      </c>
      <c r="J208" s="513"/>
      <c r="K208" s="513">
        <v>496072</v>
      </c>
      <c r="L208" s="513">
        <v>2831837</v>
      </c>
      <c r="M208" s="513">
        <v>37892631</v>
      </c>
      <c r="N208" s="513">
        <v>38388703</v>
      </c>
      <c r="O208" s="616">
        <v>7.3999999999999996E-2</v>
      </c>
    </row>
    <row r="209" spans="1:15" x14ac:dyDescent="0.2">
      <c r="A209" s="610" t="s">
        <v>183</v>
      </c>
      <c r="B209" s="610" t="s">
        <v>190</v>
      </c>
      <c r="C209">
        <v>2019</v>
      </c>
      <c r="D209" s="689">
        <v>1399</v>
      </c>
      <c r="E209" s="513">
        <v>414</v>
      </c>
      <c r="F209" s="513">
        <v>1812</v>
      </c>
      <c r="G209" s="513">
        <v>8292</v>
      </c>
      <c r="H209" s="616">
        <v>0.219</v>
      </c>
      <c r="I209" s="689">
        <v>2618110</v>
      </c>
      <c r="J209" s="513"/>
      <c r="K209" s="513">
        <v>680498</v>
      </c>
      <c r="L209" s="513">
        <v>3298608</v>
      </c>
      <c r="M209" s="513">
        <v>37240694</v>
      </c>
      <c r="N209" s="513">
        <v>37921192</v>
      </c>
      <c r="O209" s="616">
        <v>8.6999999999999994E-2</v>
      </c>
    </row>
    <row r="210" spans="1:15" x14ac:dyDescent="0.2">
      <c r="A210" s="610" t="s">
        <v>183</v>
      </c>
      <c r="B210" s="610" t="s">
        <v>190</v>
      </c>
      <c r="C210">
        <v>2020</v>
      </c>
      <c r="D210" s="689">
        <v>1553</v>
      </c>
      <c r="E210" s="513">
        <v>517</v>
      </c>
      <c r="F210" s="513">
        <v>2070</v>
      </c>
      <c r="G210" s="513">
        <v>8657</v>
      </c>
      <c r="H210" s="616">
        <v>0.23899999999999999</v>
      </c>
      <c r="I210" s="689">
        <v>3097342</v>
      </c>
      <c r="J210" s="513"/>
      <c r="K210" s="513">
        <v>872341</v>
      </c>
      <c r="L210" s="513">
        <v>3969683</v>
      </c>
      <c r="M210" s="513">
        <v>37606465</v>
      </c>
      <c r="N210" s="513">
        <v>38478806</v>
      </c>
      <c r="O210" s="616">
        <v>0.10299999999999999</v>
      </c>
    </row>
    <row r="211" spans="1:15" x14ac:dyDescent="0.2">
      <c r="A211" s="610" t="s">
        <v>183</v>
      </c>
      <c r="B211" s="610" t="s">
        <v>190</v>
      </c>
      <c r="C211">
        <v>2021</v>
      </c>
      <c r="D211" s="689">
        <v>2004</v>
      </c>
      <c r="E211" s="513">
        <v>637</v>
      </c>
      <c r="F211" s="513">
        <v>2641</v>
      </c>
      <c r="G211" s="513">
        <v>9357</v>
      </c>
      <c r="H211" s="616">
        <v>0.28199999999999997</v>
      </c>
      <c r="I211" s="689">
        <v>4191391</v>
      </c>
      <c r="J211" s="513"/>
      <c r="K211" s="513">
        <v>1070628</v>
      </c>
      <c r="L211" s="513">
        <v>5262019</v>
      </c>
      <c r="M211" s="513">
        <v>38722406</v>
      </c>
      <c r="N211" s="513">
        <v>39793034</v>
      </c>
      <c r="O211" s="616">
        <v>0.13200000000000001</v>
      </c>
    </row>
    <row r="212" spans="1:15" x14ac:dyDescent="0.2">
      <c r="A212" s="610" t="s">
        <v>183</v>
      </c>
      <c r="B212" s="610" t="s">
        <v>190</v>
      </c>
      <c r="C212">
        <v>2022</v>
      </c>
      <c r="D212" s="689">
        <v>2314</v>
      </c>
      <c r="E212" s="513">
        <v>776</v>
      </c>
      <c r="F212" s="513">
        <v>3090</v>
      </c>
      <c r="G212" s="513">
        <v>8970</v>
      </c>
      <c r="H212" s="616">
        <v>0.34399999999999997</v>
      </c>
      <c r="I212" s="689">
        <v>5355594</v>
      </c>
      <c r="J212" s="513"/>
      <c r="K212" s="513">
        <v>1384964</v>
      </c>
      <c r="L212" s="513">
        <v>6740558</v>
      </c>
      <c r="M212" s="513">
        <v>39508542</v>
      </c>
      <c r="N212" s="513">
        <v>40893506</v>
      </c>
      <c r="O212" s="616">
        <v>0.16500000000000001</v>
      </c>
    </row>
    <row r="213" spans="1:15" x14ac:dyDescent="0.2">
      <c r="A213" s="610" t="s">
        <v>183</v>
      </c>
      <c r="B213" s="610" t="s">
        <v>190</v>
      </c>
      <c r="C213">
        <v>2023</v>
      </c>
      <c r="D213" s="689">
        <v>2970</v>
      </c>
      <c r="E213" s="513">
        <v>952</v>
      </c>
      <c r="F213" s="513">
        <v>3923</v>
      </c>
      <c r="G213" s="513">
        <v>9249</v>
      </c>
      <c r="H213" s="616">
        <v>0.42399999999999999</v>
      </c>
      <c r="I213" s="689">
        <v>5935628</v>
      </c>
      <c r="J213" s="513"/>
      <c r="K213" s="513">
        <v>1684590</v>
      </c>
      <c r="L213" s="513">
        <v>7620218</v>
      </c>
      <c r="M213" s="513">
        <v>38518548</v>
      </c>
      <c r="N213" s="513">
        <v>40203138</v>
      </c>
      <c r="O213" s="616">
        <v>0.19</v>
      </c>
    </row>
    <row r="214" spans="1:15" x14ac:dyDescent="0.2">
      <c r="A214" s="610" t="s">
        <v>183</v>
      </c>
      <c r="B214" s="610" t="s">
        <v>190</v>
      </c>
      <c r="C214">
        <v>2024</v>
      </c>
      <c r="D214" s="689">
        <v>4146</v>
      </c>
      <c r="E214" s="513">
        <v>1125</v>
      </c>
      <c r="F214" s="513">
        <v>5271</v>
      </c>
      <c r="G214" s="513">
        <v>9463</v>
      </c>
      <c r="H214" s="616">
        <v>0.55700000000000005</v>
      </c>
      <c r="I214" s="689">
        <v>9430949</v>
      </c>
      <c r="J214" s="513"/>
      <c r="K214" s="513">
        <v>2044134</v>
      </c>
      <c r="L214" s="513">
        <v>11475084</v>
      </c>
      <c r="M214" s="513">
        <v>40598101</v>
      </c>
      <c r="N214" s="513">
        <v>42642235</v>
      </c>
      <c r="O214" s="616">
        <v>0.26900000000000002</v>
      </c>
    </row>
    <row r="215" spans="1:15" x14ac:dyDescent="0.2">
      <c r="A215" s="610" t="s">
        <v>183</v>
      </c>
      <c r="B215" s="610" t="s">
        <v>191</v>
      </c>
      <c r="C215">
        <v>2012</v>
      </c>
      <c r="D215" s="689">
        <v>1</v>
      </c>
      <c r="E215" s="513">
        <v>21</v>
      </c>
      <c r="F215" s="513">
        <v>23</v>
      </c>
      <c r="G215" s="513">
        <v>9831</v>
      </c>
      <c r="H215" s="616">
        <v>2E-3</v>
      </c>
      <c r="I215" s="689">
        <v>1619</v>
      </c>
      <c r="J215" s="513"/>
      <c r="K215" s="513">
        <v>26273</v>
      </c>
      <c r="L215" s="513">
        <v>27892</v>
      </c>
      <c r="M215" s="513">
        <v>59317263</v>
      </c>
      <c r="N215" s="513">
        <v>59343537</v>
      </c>
      <c r="O215" s="616">
        <v>0</v>
      </c>
    </row>
    <row r="216" spans="1:15" x14ac:dyDescent="0.2">
      <c r="A216" s="610" t="s">
        <v>183</v>
      </c>
      <c r="B216" s="610" t="s">
        <v>191</v>
      </c>
      <c r="C216">
        <v>2013</v>
      </c>
      <c r="D216" s="689">
        <v>1</v>
      </c>
      <c r="E216" s="513">
        <v>28</v>
      </c>
      <c r="F216" s="513">
        <v>30</v>
      </c>
      <c r="G216" s="513">
        <v>10507</v>
      </c>
      <c r="H216" s="616">
        <v>3.0000000000000001E-3</v>
      </c>
      <c r="I216" s="689">
        <v>2100</v>
      </c>
      <c r="J216" s="513"/>
      <c r="K216" s="513">
        <v>37830</v>
      </c>
      <c r="L216" s="513">
        <v>39930</v>
      </c>
      <c r="M216" s="513">
        <v>60544980</v>
      </c>
      <c r="N216" s="513">
        <v>60582810</v>
      </c>
      <c r="O216" s="616">
        <v>1E-3</v>
      </c>
    </row>
    <row r="217" spans="1:15" x14ac:dyDescent="0.2">
      <c r="A217" s="610" t="s">
        <v>183</v>
      </c>
      <c r="B217" s="610" t="s">
        <v>191</v>
      </c>
      <c r="C217">
        <v>2014</v>
      </c>
      <c r="D217" s="689">
        <v>1</v>
      </c>
      <c r="E217" s="513">
        <v>58</v>
      </c>
      <c r="F217" s="513">
        <v>60</v>
      </c>
      <c r="G217" s="513">
        <v>10314</v>
      </c>
      <c r="H217" s="616">
        <v>6.0000000000000001E-3</v>
      </c>
      <c r="I217" s="689">
        <v>2235</v>
      </c>
      <c r="J217" s="513"/>
      <c r="K217" s="513">
        <v>78930</v>
      </c>
      <c r="L217" s="513">
        <v>81165</v>
      </c>
      <c r="M217" s="513">
        <v>59945516</v>
      </c>
      <c r="N217" s="513">
        <v>60024446</v>
      </c>
      <c r="O217" s="616">
        <v>1E-3</v>
      </c>
    </row>
    <row r="218" spans="1:15" x14ac:dyDescent="0.2">
      <c r="A218" s="610" t="s">
        <v>183</v>
      </c>
      <c r="B218" s="610" t="s">
        <v>191</v>
      </c>
      <c r="C218">
        <v>2015</v>
      </c>
      <c r="D218" s="689">
        <v>166</v>
      </c>
      <c r="E218" s="513">
        <v>88</v>
      </c>
      <c r="F218" s="513">
        <v>254</v>
      </c>
      <c r="G218" s="513">
        <v>12496</v>
      </c>
      <c r="H218" s="616">
        <v>0.02</v>
      </c>
      <c r="I218" s="689">
        <v>21908</v>
      </c>
      <c r="J218" s="513"/>
      <c r="K218" s="513">
        <v>113614</v>
      </c>
      <c r="L218" s="513">
        <v>135522</v>
      </c>
      <c r="M218" s="513">
        <v>70042729</v>
      </c>
      <c r="N218" s="513">
        <v>70156344</v>
      </c>
      <c r="O218" s="616">
        <v>2E-3</v>
      </c>
    </row>
    <row r="219" spans="1:15" x14ac:dyDescent="0.2">
      <c r="A219" s="610" t="s">
        <v>183</v>
      </c>
      <c r="B219" s="610" t="s">
        <v>191</v>
      </c>
      <c r="C219">
        <v>2016</v>
      </c>
      <c r="D219" s="689">
        <v>856</v>
      </c>
      <c r="E219" s="513">
        <v>175</v>
      </c>
      <c r="F219" s="513">
        <v>1031</v>
      </c>
      <c r="G219" s="513">
        <v>12098</v>
      </c>
      <c r="H219" s="616">
        <v>8.5000000000000006E-2</v>
      </c>
      <c r="I219" s="689">
        <v>1016542</v>
      </c>
      <c r="J219" s="513"/>
      <c r="K219" s="513">
        <v>225225</v>
      </c>
      <c r="L219" s="513">
        <v>1241766</v>
      </c>
      <c r="M219" s="513">
        <v>69917937</v>
      </c>
      <c r="N219" s="513">
        <v>70143162</v>
      </c>
      <c r="O219" s="616">
        <v>1.7999999999999999E-2</v>
      </c>
    </row>
    <row r="220" spans="1:15" x14ac:dyDescent="0.2">
      <c r="A220" s="610" t="s">
        <v>183</v>
      </c>
      <c r="B220" s="610" t="s">
        <v>191</v>
      </c>
      <c r="C220">
        <v>2017</v>
      </c>
      <c r="D220" s="689">
        <v>856</v>
      </c>
      <c r="E220" s="513">
        <v>259</v>
      </c>
      <c r="F220" s="513">
        <v>1115</v>
      </c>
      <c r="G220" s="513">
        <v>12299</v>
      </c>
      <c r="H220" s="616">
        <v>9.0999999999999998E-2</v>
      </c>
      <c r="I220" s="689">
        <v>2211105</v>
      </c>
      <c r="J220" s="513"/>
      <c r="K220" s="513">
        <v>377894</v>
      </c>
      <c r="L220" s="513">
        <v>2588999</v>
      </c>
      <c r="M220" s="513">
        <v>71232365</v>
      </c>
      <c r="N220" s="513">
        <v>71610259</v>
      </c>
      <c r="O220" s="616">
        <v>3.5999999999999997E-2</v>
      </c>
    </row>
    <row r="221" spans="1:15" x14ac:dyDescent="0.2">
      <c r="A221" s="610" t="s">
        <v>183</v>
      </c>
      <c r="B221" s="610" t="s">
        <v>191</v>
      </c>
      <c r="C221">
        <v>2018</v>
      </c>
      <c r="D221" s="689">
        <v>938</v>
      </c>
      <c r="E221" s="513">
        <v>317</v>
      </c>
      <c r="F221" s="513">
        <v>1254</v>
      </c>
      <c r="G221" s="513">
        <v>12507</v>
      </c>
      <c r="H221" s="616">
        <v>0.1</v>
      </c>
      <c r="I221" s="689">
        <v>2174887</v>
      </c>
      <c r="J221" s="513"/>
      <c r="K221" s="513">
        <v>497615</v>
      </c>
      <c r="L221" s="513">
        <v>2672502</v>
      </c>
      <c r="M221" s="513">
        <v>71417091</v>
      </c>
      <c r="N221" s="513">
        <v>71914706</v>
      </c>
      <c r="O221" s="616">
        <v>3.6999999999999998E-2</v>
      </c>
    </row>
    <row r="222" spans="1:15" x14ac:dyDescent="0.2">
      <c r="A222" s="610" t="s">
        <v>183</v>
      </c>
      <c r="B222" s="610" t="s">
        <v>191</v>
      </c>
      <c r="C222">
        <v>2019</v>
      </c>
      <c r="D222" s="689">
        <v>995</v>
      </c>
      <c r="E222" s="513">
        <v>367</v>
      </c>
      <c r="F222" s="513">
        <v>1363</v>
      </c>
      <c r="G222" s="513">
        <v>9720</v>
      </c>
      <c r="H222" s="616">
        <v>0.14000000000000001</v>
      </c>
      <c r="I222" s="689">
        <v>2349240</v>
      </c>
      <c r="J222" s="513"/>
      <c r="K222" s="513">
        <v>582946</v>
      </c>
      <c r="L222" s="513">
        <v>2932187</v>
      </c>
      <c r="M222" s="513">
        <v>48567728</v>
      </c>
      <c r="N222" s="513">
        <v>49150674</v>
      </c>
      <c r="O222" s="616">
        <v>0.06</v>
      </c>
    </row>
    <row r="223" spans="1:15" x14ac:dyDescent="0.2">
      <c r="A223" s="610" t="s">
        <v>183</v>
      </c>
      <c r="B223" s="610" t="s">
        <v>191</v>
      </c>
      <c r="C223">
        <v>2020</v>
      </c>
      <c r="D223" s="689">
        <v>1274</v>
      </c>
      <c r="E223" s="513">
        <v>432</v>
      </c>
      <c r="F223" s="513">
        <v>1706</v>
      </c>
      <c r="G223" s="513">
        <v>8590</v>
      </c>
      <c r="H223" s="616">
        <v>0.19900000000000001</v>
      </c>
      <c r="I223" s="689">
        <v>2632535</v>
      </c>
      <c r="J223" s="513"/>
      <c r="K223" s="513">
        <v>690921</v>
      </c>
      <c r="L223" s="513">
        <v>3323457</v>
      </c>
      <c r="M223" s="513">
        <v>47146073</v>
      </c>
      <c r="N223" s="513">
        <v>47836994</v>
      </c>
      <c r="O223" s="616">
        <v>6.9000000000000006E-2</v>
      </c>
    </row>
    <row r="224" spans="1:15" x14ac:dyDescent="0.2">
      <c r="A224" s="610" t="s">
        <v>183</v>
      </c>
      <c r="B224" s="610" t="s">
        <v>191</v>
      </c>
      <c r="C224">
        <v>2021</v>
      </c>
      <c r="D224" s="689">
        <v>1539</v>
      </c>
      <c r="E224" s="513">
        <v>528</v>
      </c>
      <c r="F224" s="513">
        <v>2066</v>
      </c>
      <c r="G224" s="513">
        <v>9049</v>
      </c>
      <c r="H224" s="616">
        <v>0.22800000000000001</v>
      </c>
      <c r="I224" s="689">
        <v>3473066</v>
      </c>
      <c r="J224" s="513"/>
      <c r="K224" s="513">
        <v>833983</v>
      </c>
      <c r="L224" s="513">
        <v>4307050</v>
      </c>
      <c r="M224" s="513">
        <v>49468489</v>
      </c>
      <c r="N224" s="513">
        <v>50302472</v>
      </c>
      <c r="O224" s="616">
        <v>8.5999999999999993E-2</v>
      </c>
    </row>
    <row r="225" spans="1:15" x14ac:dyDescent="0.2">
      <c r="A225" s="610" t="s">
        <v>183</v>
      </c>
      <c r="B225" s="610" t="s">
        <v>191</v>
      </c>
      <c r="C225">
        <v>2022</v>
      </c>
      <c r="D225" s="689">
        <v>1620</v>
      </c>
      <c r="E225" s="513">
        <v>645</v>
      </c>
      <c r="F225" s="513">
        <v>2266</v>
      </c>
      <c r="G225" s="513">
        <v>9494</v>
      </c>
      <c r="H225" s="616">
        <v>0.23899999999999999</v>
      </c>
      <c r="I225" s="689">
        <v>3977936</v>
      </c>
      <c r="J225" s="513"/>
      <c r="K225" s="513">
        <v>1005649</v>
      </c>
      <c r="L225" s="513">
        <v>4983585</v>
      </c>
      <c r="M225" s="513">
        <v>50617994</v>
      </c>
      <c r="N225" s="513">
        <v>51623643</v>
      </c>
      <c r="O225" s="616">
        <v>9.7000000000000003E-2</v>
      </c>
    </row>
    <row r="226" spans="1:15" x14ac:dyDescent="0.2">
      <c r="A226" s="610" t="s">
        <v>183</v>
      </c>
      <c r="B226" s="610" t="s">
        <v>191</v>
      </c>
      <c r="C226">
        <v>2023</v>
      </c>
      <c r="D226" s="689">
        <v>1705</v>
      </c>
      <c r="E226" s="513">
        <v>752</v>
      </c>
      <c r="F226" s="513">
        <v>2456</v>
      </c>
      <c r="G226" s="513">
        <v>8941</v>
      </c>
      <c r="H226" s="616">
        <v>0.27500000000000002</v>
      </c>
      <c r="I226" s="689">
        <v>4096652</v>
      </c>
      <c r="J226" s="513"/>
      <c r="K226" s="513">
        <v>1207254</v>
      </c>
      <c r="L226" s="513">
        <v>5303906</v>
      </c>
      <c r="M226" s="513">
        <v>50735603</v>
      </c>
      <c r="N226" s="513">
        <v>51942857</v>
      </c>
      <c r="O226" s="616">
        <v>0.10199999999999999</v>
      </c>
    </row>
    <row r="227" spans="1:15" x14ac:dyDescent="0.2">
      <c r="A227" s="610" t="s">
        <v>183</v>
      </c>
      <c r="B227" s="610" t="s">
        <v>191</v>
      </c>
      <c r="C227">
        <v>2024</v>
      </c>
      <c r="D227" s="689">
        <v>2182</v>
      </c>
      <c r="E227" s="513">
        <v>883</v>
      </c>
      <c r="F227" s="513">
        <v>3065</v>
      </c>
      <c r="G227" s="513">
        <v>9562</v>
      </c>
      <c r="H227" s="616">
        <v>0.32100000000000001</v>
      </c>
      <c r="I227" s="689">
        <v>5326138</v>
      </c>
      <c r="J227" s="513"/>
      <c r="K227" s="513">
        <v>1357167</v>
      </c>
      <c r="L227" s="513">
        <v>6683305</v>
      </c>
      <c r="M227" s="513">
        <v>50933981</v>
      </c>
      <c r="N227" s="513">
        <v>52291148</v>
      </c>
      <c r="O227" s="616">
        <v>0.128</v>
      </c>
    </row>
    <row r="228" spans="1:15" x14ac:dyDescent="0.2">
      <c r="A228" s="610" t="s">
        <v>183</v>
      </c>
      <c r="B228" s="610" t="s">
        <v>192</v>
      </c>
      <c r="C228">
        <v>2012</v>
      </c>
      <c r="D228" s="689">
        <v>2</v>
      </c>
      <c r="E228" s="513">
        <v>0</v>
      </c>
      <c r="F228" s="513">
        <v>2</v>
      </c>
      <c r="G228" s="513">
        <v>3874</v>
      </c>
      <c r="H228" s="616">
        <v>1E-3</v>
      </c>
      <c r="I228" s="689">
        <v>243</v>
      </c>
      <c r="J228" s="513"/>
      <c r="K228" s="513">
        <v>0</v>
      </c>
      <c r="L228" s="513">
        <v>243</v>
      </c>
      <c r="M228" s="513">
        <v>20606336</v>
      </c>
      <c r="N228" s="513">
        <v>20606336</v>
      </c>
      <c r="O228" s="616">
        <v>0</v>
      </c>
    </row>
    <row r="229" spans="1:15" x14ac:dyDescent="0.2">
      <c r="A229" s="610" t="s">
        <v>183</v>
      </c>
      <c r="B229" s="610" t="s">
        <v>192</v>
      </c>
      <c r="C229">
        <v>2013</v>
      </c>
      <c r="D229" s="689">
        <v>2</v>
      </c>
      <c r="E229" s="513">
        <v>0</v>
      </c>
      <c r="F229" s="513">
        <v>2</v>
      </c>
      <c r="G229" s="513">
        <v>3874</v>
      </c>
      <c r="H229" s="616">
        <v>1E-3</v>
      </c>
      <c r="I229" s="689">
        <v>4700</v>
      </c>
      <c r="J229" s="513"/>
      <c r="K229" s="513">
        <v>0</v>
      </c>
      <c r="L229" s="513">
        <v>4700</v>
      </c>
      <c r="M229" s="513">
        <v>20699595</v>
      </c>
      <c r="N229" s="513">
        <v>20699595</v>
      </c>
      <c r="O229" s="616">
        <v>0</v>
      </c>
    </row>
    <row r="230" spans="1:15" x14ac:dyDescent="0.2">
      <c r="A230" s="610" t="s">
        <v>183</v>
      </c>
      <c r="B230" s="610" t="s">
        <v>192</v>
      </c>
      <c r="C230">
        <v>2014</v>
      </c>
      <c r="D230" s="689">
        <v>5</v>
      </c>
      <c r="E230" s="513">
        <v>0</v>
      </c>
      <c r="F230" s="513">
        <v>5</v>
      </c>
      <c r="G230" s="513">
        <v>3874</v>
      </c>
      <c r="H230" s="616">
        <v>1E-3</v>
      </c>
      <c r="I230" s="689">
        <v>8793</v>
      </c>
      <c r="J230" s="513"/>
      <c r="K230" s="513">
        <v>0</v>
      </c>
      <c r="L230" s="513">
        <v>8793</v>
      </c>
      <c r="M230" s="513">
        <v>20699595</v>
      </c>
      <c r="N230" s="513">
        <v>20699595</v>
      </c>
      <c r="O230" s="616">
        <v>0</v>
      </c>
    </row>
    <row r="231" spans="1:15" x14ac:dyDescent="0.2">
      <c r="A231" s="610" t="s">
        <v>183</v>
      </c>
      <c r="B231" s="610" t="s">
        <v>192</v>
      </c>
      <c r="C231">
        <v>2015</v>
      </c>
      <c r="D231" s="689">
        <v>11</v>
      </c>
      <c r="E231" s="513">
        <v>0</v>
      </c>
      <c r="F231" s="513">
        <v>11</v>
      </c>
      <c r="G231" s="513">
        <v>3874</v>
      </c>
      <c r="H231" s="616">
        <v>3.0000000000000001E-3</v>
      </c>
      <c r="I231" s="689">
        <v>10639</v>
      </c>
      <c r="J231" s="513"/>
      <c r="K231" s="513">
        <v>0</v>
      </c>
      <c r="L231" s="513">
        <v>10639</v>
      </c>
      <c r="M231" s="513">
        <v>20699595</v>
      </c>
      <c r="N231" s="513">
        <v>20699595</v>
      </c>
      <c r="O231" s="616">
        <v>1E-3</v>
      </c>
    </row>
    <row r="232" spans="1:15" x14ac:dyDescent="0.2">
      <c r="A232" s="610" t="s">
        <v>183</v>
      </c>
      <c r="B232" s="610" t="s">
        <v>192</v>
      </c>
      <c r="C232">
        <v>2016</v>
      </c>
      <c r="D232" s="689">
        <v>42</v>
      </c>
      <c r="E232" s="513">
        <v>0</v>
      </c>
      <c r="F232" s="513">
        <v>42</v>
      </c>
      <c r="G232" s="513">
        <v>3874</v>
      </c>
      <c r="H232" s="616">
        <v>1.0999999999999999E-2</v>
      </c>
      <c r="I232" s="689">
        <v>28788</v>
      </c>
      <c r="J232" s="513"/>
      <c r="K232" s="513">
        <v>0</v>
      </c>
      <c r="L232" s="513">
        <v>28788</v>
      </c>
      <c r="M232" s="513">
        <v>20627678</v>
      </c>
      <c r="N232" s="513">
        <v>20627678</v>
      </c>
      <c r="O232" s="616">
        <v>1E-3</v>
      </c>
    </row>
    <row r="233" spans="1:15" x14ac:dyDescent="0.2">
      <c r="A233" s="610" t="s">
        <v>183</v>
      </c>
      <c r="B233" s="610" t="s">
        <v>192</v>
      </c>
      <c r="C233">
        <v>2017</v>
      </c>
      <c r="D233" s="689">
        <v>149</v>
      </c>
      <c r="E233" s="513">
        <v>0</v>
      </c>
      <c r="F233" s="513">
        <v>149</v>
      </c>
      <c r="G233" s="513">
        <v>3874</v>
      </c>
      <c r="H233" s="616">
        <v>3.7999999999999999E-2</v>
      </c>
      <c r="I233" s="689">
        <v>102081</v>
      </c>
      <c r="J233" s="513"/>
      <c r="K233" s="513">
        <v>0</v>
      </c>
      <c r="L233" s="513">
        <v>102081</v>
      </c>
      <c r="M233" s="513">
        <v>20699595</v>
      </c>
      <c r="N233" s="513">
        <v>20699595</v>
      </c>
      <c r="O233" s="616">
        <v>5.0000000000000001E-3</v>
      </c>
    </row>
    <row r="234" spans="1:15" x14ac:dyDescent="0.2">
      <c r="A234" s="610" t="s">
        <v>183</v>
      </c>
      <c r="B234" s="610" t="s">
        <v>192</v>
      </c>
      <c r="C234">
        <v>2018</v>
      </c>
      <c r="D234" s="689">
        <v>221</v>
      </c>
      <c r="E234" s="513">
        <v>0</v>
      </c>
      <c r="F234" s="513">
        <v>221</v>
      </c>
      <c r="G234" s="513">
        <v>3874</v>
      </c>
      <c r="H234" s="616">
        <v>5.7000000000000002E-2</v>
      </c>
      <c r="I234" s="689">
        <v>409598</v>
      </c>
      <c r="J234" s="513"/>
      <c r="K234" s="513">
        <v>0</v>
      </c>
      <c r="L234" s="513">
        <v>409598</v>
      </c>
      <c r="M234" s="513">
        <v>20699595</v>
      </c>
      <c r="N234" s="513">
        <v>20699595</v>
      </c>
      <c r="O234" s="616">
        <v>0.02</v>
      </c>
    </row>
    <row r="235" spans="1:15" x14ac:dyDescent="0.2">
      <c r="A235" s="610" t="s">
        <v>183</v>
      </c>
      <c r="B235" s="610" t="s">
        <v>192</v>
      </c>
      <c r="C235">
        <v>2019</v>
      </c>
      <c r="D235" s="689">
        <v>284</v>
      </c>
      <c r="E235" s="513">
        <v>0</v>
      </c>
      <c r="F235" s="513">
        <v>284</v>
      </c>
      <c r="G235" s="513">
        <v>3874</v>
      </c>
      <c r="H235" s="616">
        <v>7.2999999999999995E-2</v>
      </c>
      <c r="I235" s="689">
        <v>523855</v>
      </c>
      <c r="J235" s="513"/>
      <c r="K235" s="513">
        <v>0</v>
      </c>
      <c r="L235" s="513">
        <v>523855</v>
      </c>
      <c r="M235" s="513">
        <v>20699595</v>
      </c>
      <c r="N235" s="513">
        <v>20699595</v>
      </c>
      <c r="O235" s="616">
        <v>2.5000000000000001E-2</v>
      </c>
    </row>
    <row r="236" spans="1:15" x14ac:dyDescent="0.2">
      <c r="A236" s="610" t="s">
        <v>183</v>
      </c>
      <c r="B236" s="610" t="s">
        <v>192</v>
      </c>
      <c r="C236">
        <v>2020</v>
      </c>
      <c r="D236" s="689">
        <v>294</v>
      </c>
      <c r="E236" s="513">
        <v>0</v>
      </c>
      <c r="F236" s="513">
        <v>294</v>
      </c>
      <c r="G236" s="513">
        <v>3703</v>
      </c>
      <c r="H236" s="616">
        <v>7.9000000000000001E-2</v>
      </c>
      <c r="I236" s="689">
        <v>684488</v>
      </c>
      <c r="J236" s="513"/>
      <c r="K236" s="513">
        <v>0</v>
      </c>
      <c r="L236" s="513">
        <v>684488</v>
      </c>
      <c r="M236" s="513">
        <v>20501517</v>
      </c>
      <c r="N236" s="513">
        <v>20501517</v>
      </c>
      <c r="O236" s="616">
        <v>3.3000000000000002E-2</v>
      </c>
    </row>
    <row r="237" spans="1:15" x14ac:dyDescent="0.2">
      <c r="A237" s="610" t="s">
        <v>183</v>
      </c>
      <c r="B237" s="610" t="s">
        <v>192</v>
      </c>
      <c r="C237">
        <v>2021</v>
      </c>
      <c r="D237" s="689">
        <v>416</v>
      </c>
      <c r="E237" s="513">
        <v>0</v>
      </c>
      <c r="F237" s="513">
        <v>416</v>
      </c>
      <c r="G237" s="513">
        <v>4117</v>
      </c>
      <c r="H237" s="616">
        <v>0.10100000000000001</v>
      </c>
      <c r="I237" s="689">
        <v>926230</v>
      </c>
      <c r="J237" s="513"/>
      <c r="K237" s="513">
        <v>0</v>
      </c>
      <c r="L237" s="513">
        <v>926230</v>
      </c>
      <c r="M237" s="513">
        <v>21487260</v>
      </c>
      <c r="N237" s="513">
        <v>21487260</v>
      </c>
      <c r="O237" s="616">
        <v>4.2999999999999997E-2</v>
      </c>
    </row>
    <row r="238" spans="1:15" x14ac:dyDescent="0.2">
      <c r="A238" s="610" t="s">
        <v>183</v>
      </c>
      <c r="B238" s="610" t="s">
        <v>192</v>
      </c>
      <c r="C238">
        <v>2022</v>
      </c>
      <c r="D238" s="689">
        <v>416</v>
      </c>
      <c r="E238" s="513">
        <v>0</v>
      </c>
      <c r="F238" s="513">
        <v>416</v>
      </c>
      <c r="G238" s="513">
        <v>3972</v>
      </c>
      <c r="H238" s="616">
        <v>0.105</v>
      </c>
      <c r="I238" s="689">
        <v>950069</v>
      </c>
      <c r="J238" s="513"/>
      <c r="K238" s="513">
        <v>0</v>
      </c>
      <c r="L238" s="513">
        <v>950069</v>
      </c>
      <c r="M238" s="513">
        <v>21526291</v>
      </c>
      <c r="N238" s="513">
        <v>21526291</v>
      </c>
      <c r="O238" s="616">
        <v>4.3999999999999997E-2</v>
      </c>
    </row>
    <row r="239" spans="1:15" x14ac:dyDescent="0.2">
      <c r="A239" s="610" t="s">
        <v>183</v>
      </c>
      <c r="B239" s="610" t="s">
        <v>192</v>
      </c>
      <c r="C239">
        <v>2023</v>
      </c>
      <c r="D239" s="689">
        <v>471</v>
      </c>
      <c r="E239" s="513">
        <v>0</v>
      </c>
      <c r="F239" s="513">
        <v>471</v>
      </c>
      <c r="G239" s="513">
        <v>3984</v>
      </c>
      <c r="H239" s="616">
        <v>0.11799999999999999</v>
      </c>
      <c r="I239" s="689">
        <v>853584</v>
      </c>
      <c r="J239" s="513"/>
      <c r="K239" s="513">
        <v>0</v>
      </c>
      <c r="L239" s="513">
        <v>853584</v>
      </c>
      <c r="M239" s="513">
        <v>20956345</v>
      </c>
      <c r="N239" s="513">
        <v>20956345</v>
      </c>
      <c r="O239" s="616">
        <v>4.1000000000000002E-2</v>
      </c>
    </row>
    <row r="240" spans="1:15" x14ac:dyDescent="0.2">
      <c r="A240" s="610" t="s">
        <v>183</v>
      </c>
      <c r="B240" s="610" t="s">
        <v>192</v>
      </c>
      <c r="C240">
        <v>2024</v>
      </c>
      <c r="D240" s="689">
        <v>478</v>
      </c>
      <c r="E240" s="513">
        <v>0</v>
      </c>
      <c r="F240" s="513">
        <v>478</v>
      </c>
      <c r="G240" s="513">
        <v>4005</v>
      </c>
      <c r="H240" s="616">
        <v>0.11899999999999999</v>
      </c>
      <c r="I240" s="689">
        <v>976782</v>
      </c>
      <c r="J240" s="513"/>
      <c r="K240" s="513">
        <v>0</v>
      </c>
      <c r="L240" s="513">
        <v>976782</v>
      </c>
      <c r="M240" s="513">
        <v>20382708</v>
      </c>
      <c r="N240" s="513">
        <v>20382708</v>
      </c>
      <c r="O240" s="616">
        <v>4.8000000000000001E-2</v>
      </c>
    </row>
    <row r="241" spans="1:15" x14ac:dyDescent="0.2">
      <c r="A241" s="610" t="s">
        <v>183</v>
      </c>
      <c r="B241" s="610" t="s">
        <v>193</v>
      </c>
      <c r="C241">
        <v>2012</v>
      </c>
      <c r="D241" s="689">
        <v>18</v>
      </c>
      <c r="E241" s="513">
        <v>19</v>
      </c>
      <c r="F241" s="513">
        <v>37</v>
      </c>
      <c r="G241" s="513">
        <v>2016</v>
      </c>
      <c r="H241" s="616">
        <v>1.7999999999999999E-2</v>
      </c>
      <c r="I241" s="689">
        <v>36497</v>
      </c>
      <c r="J241" s="513"/>
      <c r="K241" s="513">
        <v>31039</v>
      </c>
      <c r="L241" s="513">
        <v>67536</v>
      </c>
      <c r="M241" s="513">
        <v>11008625</v>
      </c>
      <c r="N241" s="513">
        <v>11039664</v>
      </c>
      <c r="O241" s="616">
        <v>6.0000000000000001E-3</v>
      </c>
    </row>
    <row r="242" spans="1:15" x14ac:dyDescent="0.2">
      <c r="A242" s="610" t="s">
        <v>183</v>
      </c>
      <c r="B242" s="610" t="s">
        <v>193</v>
      </c>
      <c r="C242">
        <v>2013</v>
      </c>
      <c r="D242" s="689">
        <v>54</v>
      </c>
      <c r="E242" s="513">
        <v>31</v>
      </c>
      <c r="F242" s="513">
        <v>85</v>
      </c>
      <c r="G242" s="513">
        <v>2087</v>
      </c>
      <c r="H242" s="616">
        <v>4.1000000000000002E-2</v>
      </c>
      <c r="I242" s="689">
        <v>68104</v>
      </c>
      <c r="J242" s="513"/>
      <c r="K242" s="513">
        <v>49443</v>
      </c>
      <c r="L242" s="513">
        <v>117547</v>
      </c>
      <c r="M242" s="513">
        <v>10843278</v>
      </c>
      <c r="N242" s="513">
        <v>10892721</v>
      </c>
      <c r="O242" s="616">
        <v>1.0999999999999999E-2</v>
      </c>
    </row>
    <row r="243" spans="1:15" x14ac:dyDescent="0.2">
      <c r="A243" s="610" t="s">
        <v>183</v>
      </c>
      <c r="B243" s="610" t="s">
        <v>193</v>
      </c>
      <c r="C243">
        <v>2014</v>
      </c>
      <c r="D243" s="689">
        <v>62</v>
      </c>
      <c r="E243" s="513">
        <v>48</v>
      </c>
      <c r="F243" s="513">
        <v>110</v>
      </c>
      <c r="G243" s="513">
        <v>1969</v>
      </c>
      <c r="H243" s="616">
        <v>5.6000000000000001E-2</v>
      </c>
      <c r="I243" s="689">
        <v>126139</v>
      </c>
      <c r="J243" s="513"/>
      <c r="K243" s="513">
        <v>89764</v>
      </c>
      <c r="L243" s="513">
        <v>215903</v>
      </c>
      <c r="M243" s="513">
        <v>10445670</v>
      </c>
      <c r="N243" s="513">
        <v>10535434</v>
      </c>
      <c r="O243" s="616">
        <v>0.02</v>
      </c>
    </row>
    <row r="244" spans="1:15" x14ac:dyDescent="0.2">
      <c r="A244" s="610" t="s">
        <v>183</v>
      </c>
      <c r="B244" s="610" t="s">
        <v>193</v>
      </c>
      <c r="C244">
        <v>2015</v>
      </c>
      <c r="D244" s="689">
        <v>123</v>
      </c>
      <c r="E244" s="513">
        <v>58</v>
      </c>
      <c r="F244" s="513">
        <v>181</v>
      </c>
      <c r="G244" s="513">
        <v>1963</v>
      </c>
      <c r="H244" s="616">
        <v>9.1999999999999998E-2</v>
      </c>
      <c r="I244" s="689">
        <v>177713</v>
      </c>
      <c r="J244" s="513"/>
      <c r="K244" s="513">
        <v>108242</v>
      </c>
      <c r="L244" s="513">
        <v>285955</v>
      </c>
      <c r="M244" s="513">
        <v>10363594</v>
      </c>
      <c r="N244" s="513">
        <v>10471836</v>
      </c>
      <c r="O244" s="616">
        <v>2.7E-2</v>
      </c>
    </row>
    <row r="245" spans="1:15" x14ac:dyDescent="0.2">
      <c r="A245" s="610" t="s">
        <v>183</v>
      </c>
      <c r="B245" s="610" t="s">
        <v>193</v>
      </c>
      <c r="C245">
        <v>2016</v>
      </c>
      <c r="D245" s="689">
        <v>123</v>
      </c>
      <c r="E245" s="513">
        <v>70</v>
      </c>
      <c r="F245" s="513">
        <v>192</v>
      </c>
      <c r="G245" s="513">
        <v>1996</v>
      </c>
      <c r="H245" s="616">
        <v>9.6000000000000002E-2</v>
      </c>
      <c r="I245" s="689">
        <v>286637</v>
      </c>
      <c r="J245" s="513"/>
      <c r="K245" s="513">
        <v>123910</v>
      </c>
      <c r="L245" s="513">
        <v>410547</v>
      </c>
      <c r="M245" s="513">
        <v>10198201</v>
      </c>
      <c r="N245" s="513">
        <v>10322111</v>
      </c>
      <c r="O245" s="616">
        <v>0.04</v>
      </c>
    </row>
    <row r="246" spans="1:15" x14ac:dyDescent="0.2">
      <c r="A246" s="610" t="s">
        <v>183</v>
      </c>
      <c r="B246" s="610" t="s">
        <v>193</v>
      </c>
      <c r="C246">
        <v>2017</v>
      </c>
      <c r="D246" s="689">
        <v>163</v>
      </c>
      <c r="E246" s="513">
        <v>94</v>
      </c>
      <c r="F246" s="513">
        <v>257</v>
      </c>
      <c r="G246" s="513">
        <v>1919</v>
      </c>
      <c r="H246" s="616">
        <v>0.13400000000000001</v>
      </c>
      <c r="I246" s="689">
        <v>351391</v>
      </c>
      <c r="J246" s="513"/>
      <c r="K246" s="513">
        <v>165485</v>
      </c>
      <c r="L246" s="513">
        <v>516876</v>
      </c>
      <c r="M246" s="513">
        <v>9466449</v>
      </c>
      <c r="N246" s="513">
        <v>9631934</v>
      </c>
      <c r="O246" s="616">
        <v>5.3999999999999999E-2</v>
      </c>
    </row>
    <row r="247" spans="1:15" x14ac:dyDescent="0.2">
      <c r="A247" s="610" t="s">
        <v>183</v>
      </c>
      <c r="B247" s="610" t="s">
        <v>193</v>
      </c>
      <c r="C247">
        <v>2018</v>
      </c>
      <c r="D247" s="689">
        <v>197</v>
      </c>
      <c r="E247" s="513">
        <v>111</v>
      </c>
      <c r="F247" s="513">
        <v>308</v>
      </c>
      <c r="G247" s="513">
        <v>1956</v>
      </c>
      <c r="H247" s="616">
        <v>0.157</v>
      </c>
      <c r="I247" s="689">
        <v>462246</v>
      </c>
      <c r="J247" s="513"/>
      <c r="K247" s="513">
        <v>205355</v>
      </c>
      <c r="L247" s="513">
        <v>667601</v>
      </c>
      <c r="M247" s="513">
        <v>9635434</v>
      </c>
      <c r="N247" s="513">
        <v>9840789</v>
      </c>
      <c r="O247" s="616">
        <v>6.8000000000000005E-2</v>
      </c>
    </row>
    <row r="248" spans="1:15" x14ac:dyDescent="0.2">
      <c r="A248" s="610" t="s">
        <v>183</v>
      </c>
      <c r="B248" s="610" t="s">
        <v>193</v>
      </c>
      <c r="C248">
        <v>2019</v>
      </c>
      <c r="D248" s="689">
        <v>306</v>
      </c>
      <c r="E248" s="513">
        <v>140</v>
      </c>
      <c r="F248" s="513">
        <v>446</v>
      </c>
      <c r="G248" s="513">
        <v>2587</v>
      </c>
      <c r="H248" s="616">
        <v>0.17199999999999999</v>
      </c>
      <c r="I248" s="689">
        <v>508711</v>
      </c>
      <c r="J248" s="513"/>
      <c r="K248" s="513">
        <v>249528</v>
      </c>
      <c r="L248" s="513">
        <v>758239</v>
      </c>
      <c r="M248" s="513">
        <v>13679996</v>
      </c>
      <c r="N248" s="513">
        <v>13929524</v>
      </c>
      <c r="O248" s="616">
        <v>5.3999999999999999E-2</v>
      </c>
    </row>
    <row r="249" spans="1:15" x14ac:dyDescent="0.2">
      <c r="A249" s="610" t="s">
        <v>183</v>
      </c>
      <c r="B249" s="610" t="s">
        <v>193</v>
      </c>
      <c r="C249">
        <v>2020</v>
      </c>
      <c r="D249" s="689">
        <v>368</v>
      </c>
      <c r="E249" s="513">
        <v>169</v>
      </c>
      <c r="F249" s="513">
        <v>538</v>
      </c>
      <c r="G249" s="513">
        <v>2612</v>
      </c>
      <c r="H249" s="616">
        <v>0.20599999999999999</v>
      </c>
      <c r="I249" s="689">
        <v>838322</v>
      </c>
      <c r="J249" s="513"/>
      <c r="K249" s="513">
        <v>299467</v>
      </c>
      <c r="L249" s="513">
        <v>1137790</v>
      </c>
      <c r="M249" s="513">
        <v>13671056</v>
      </c>
      <c r="N249" s="513">
        <v>13970523</v>
      </c>
      <c r="O249" s="616">
        <v>8.1000000000000003E-2</v>
      </c>
    </row>
    <row r="250" spans="1:15" x14ac:dyDescent="0.2">
      <c r="A250" s="610" t="s">
        <v>183</v>
      </c>
      <c r="B250" s="610" t="s">
        <v>193</v>
      </c>
      <c r="C250">
        <v>2021</v>
      </c>
      <c r="D250" s="689">
        <v>368</v>
      </c>
      <c r="E250" s="513">
        <v>212</v>
      </c>
      <c r="F250" s="513">
        <v>581</v>
      </c>
      <c r="G250" s="513">
        <v>3710</v>
      </c>
      <c r="H250" s="616">
        <v>0.157</v>
      </c>
      <c r="I250" s="689">
        <v>903831</v>
      </c>
      <c r="J250" s="513"/>
      <c r="K250" s="513">
        <v>374618</v>
      </c>
      <c r="L250" s="513">
        <v>1278449</v>
      </c>
      <c r="M250" s="513">
        <v>13989475</v>
      </c>
      <c r="N250" s="513">
        <v>14364093</v>
      </c>
      <c r="O250" s="616">
        <v>8.8999999999999996E-2</v>
      </c>
    </row>
    <row r="251" spans="1:15" x14ac:dyDescent="0.2">
      <c r="A251" s="610" t="s">
        <v>183</v>
      </c>
      <c r="B251" s="610" t="s">
        <v>193</v>
      </c>
      <c r="C251">
        <v>2022</v>
      </c>
      <c r="D251" s="689">
        <v>435</v>
      </c>
      <c r="E251" s="513">
        <v>254</v>
      </c>
      <c r="F251" s="513">
        <v>689</v>
      </c>
      <c r="G251" s="513">
        <v>2787</v>
      </c>
      <c r="H251" s="616">
        <v>0.247</v>
      </c>
      <c r="I251" s="689">
        <v>1052034</v>
      </c>
      <c r="J251" s="513"/>
      <c r="K251" s="513">
        <v>474364</v>
      </c>
      <c r="L251" s="513">
        <v>1526397</v>
      </c>
      <c r="M251" s="513">
        <v>14293506</v>
      </c>
      <c r="N251" s="513">
        <v>14767870</v>
      </c>
      <c r="O251" s="616">
        <v>0.10299999999999999</v>
      </c>
    </row>
    <row r="252" spans="1:15" x14ac:dyDescent="0.2">
      <c r="A252" s="610" t="s">
        <v>183</v>
      </c>
      <c r="B252" s="610" t="s">
        <v>193</v>
      </c>
      <c r="C252">
        <v>2023</v>
      </c>
      <c r="D252" s="689">
        <v>593</v>
      </c>
      <c r="E252" s="513">
        <v>300</v>
      </c>
      <c r="F252" s="513">
        <v>893</v>
      </c>
      <c r="G252" s="513">
        <v>2801</v>
      </c>
      <c r="H252" s="616">
        <v>0.31900000000000001</v>
      </c>
      <c r="I252" s="689">
        <v>1300650</v>
      </c>
      <c r="J252" s="513"/>
      <c r="K252" s="513">
        <v>560925</v>
      </c>
      <c r="L252" s="513">
        <v>1861575</v>
      </c>
      <c r="M252" s="513">
        <v>14596202</v>
      </c>
      <c r="N252" s="513">
        <v>15157127</v>
      </c>
      <c r="O252" s="616">
        <v>0.123</v>
      </c>
    </row>
    <row r="253" spans="1:15" x14ac:dyDescent="0.2">
      <c r="A253" s="610" t="s">
        <v>183</v>
      </c>
      <c r="B253" s="610" t="s">
        <v>193</v>
      </c>
      <c r="C253">
        <v>2024</v>
      </c>
      <c r="D253" s="689">
        <v>2083</v>
      </c>
      <c r="E253" s="513">
        <v>329</v>
      </c>
      <c r="F253" s="513">
        <v>2412</v>
      </c>
      <c r="G253" s="513">
        <v>2754</v>
      </c>
      <c r="H253" s="616">
        <v>0.876</v>
      </c>
      <c r="I253" s="689">
        <v>3014680</v>
      </c>
      <c r="J253" s="513"/>
      <c r="K253" s="513">
        <v>640501</v>
      </c>
      <c r="L253" s="513">
        <v>3655181</v>
      </c>
      <c r="M253" s="513">
        <v>14355602</v>
      </c>
      <c r="N253" s="513">
        <v>14996103</v>
      </c>
      <c r="O253" s="616">
        <v>0.24399999999999999</v>
      </c>
    </row>
    <row r="254" spans="1:15" x14ac:dyDescent="0.2">
      <c r="A254" s="610" t="s">
        <v>183</v>
      </c>
      <c r="B254" s="610" t="s">
        <v>194</v>
      </c>
      <c r="C254">
        <v>2012</v>
      </c>
      <c r="D254" s="689">
        <v>101</v>
      </c>
      <c r="E254" s="513">
        <v>142</v>
      </c>
      <c r="F254" s="513">
        <v>244</v>
      </c>
      <c r="G254" s="513">
        <v>8587</v>
      </c>
      <c r="H254" s="616">
        <v>2.8000000000000001E-2</v>
      </c>
      <c r="I254" s="689">
        <v>217526</v>
      </c>
      <c r="J254" s="513"/>
      <c r="K254" s="513">
        <v>220563</v>
      </c>
      <c r="L254" s="513">
        <v>438089</v>
      </c>
      <c r="M254" s="513">
        <v>44430307</v>
      </c>
      <c r="N254" s="513">
        <v>44650870</v>
      </c>
      <c r="O254" s="616">
        <v>0.01</v>
      </c>
    </row>
    <row r="255" spans="1:15" x14ac:dyDescent="0.2">
      <c r="A255" s="610" t="s">
        <v>183</v>
      </c>
      <c r="B255" s="610" t="s">
        <v>194</v>
      </c>
      <c r="C255">
        <v>2013</v>
      </c>
      <c r="D255" s="689">
        <v>102</v>
      </c>
      <c r="E255" s="513">
        <v>184</v>
      </c>
      <c r="F255" s="513">
        <v>286</v>
      </c>
      <c r="G255" s="513">
        <v>8427</v>
      </c>
      <c r="H255" s="616">
        <v>3.4000000000000002E-2</v>
      </c>
      <c r="I255" s="689">
        <v>227727</v>
      </c>
      <c r="J255" s="513"/>
      <c r="K255" s="513">
        <v>284126</v>
      </c>
      <c r="L255" s="513">
        <v>511853</v>
      </c>
      <c r="M255" s="513">
        <v>44410608</v>
      </c>
      <c r="N255" s="513">
        <v>44694734</v>
      </c>
      <c r="O255" s="616">
        <v>1.0999999999999999E-2</v>
      </c>
    </row>
    <row r="256" spans="1:15" x14ac:dyDescent="0.2">
      <c r="A256" s="610" t="s">
        <v>183</v>
      </c>
      <c r="B256" s="610" t="s">
        <v>194</v>
      </c>
      <c r="C256">
        <v>2014</v>
      </c>
      <c r="D256" s="689">
        <v>107</v>
      </c>
      <c r="E256" s="513">
        <v>196</v>
      </c>
      <c r="F256" s="513">
        <v>303</v>
      </c>
      <c r="G256" s="513">
        <v>8053</v>
      </c>
      <c r="H256" s="616">
        <v>3.7999999999999999E-2</v>
      </c>
      <c r="I256" s="689">
        <v>231649</v>
      </c>
      <c r="J256" s="513"/>
      <c r="K256" s="513">
        <v>325034</v>
      </c>
      <c r="L256" s="513">
        <v>556683</v>
      </c>
      <c r="M256" s="513">
        <v>42399254</v>
      </c>
      <c r="N256" s="513">
        <v>42724288</v>
      </c>
      <c r="O256" s="616">
        <v>1.2999999999999999E-2</v>
      </c>
    </row>
    <row r="257" spans="1:15" x14ac:dyDescent="0.2">
      <c r="A257" s="610" t="s">
        <v>183</v>
      </c>
      <c r="B257" s="610" t="s">
        <v>194</v>
      </c>
      <c r="C257">
        <v>2015</v>
      </c>
      <c r="D257" s="689">
        <v>163</v>
      </c>
      <c r="E257" s="513">
        <v>226</v>
      </c>
      <c r="F257" s="513">
        <v>388</v>
      </c>
      <c r="G257" s="513">
        <v>8580</v>
      </c>
      <c r="H257" s="616">
        <v>4.4999999999999998E-2</v>
      </c>
      <c r="I257" s="689">
        <v>222389</v>
      </c>
      <c r="J257" s="513"/>
      <c r="K257" s="513">
        <v>352101</v>
      </c>
      <c r="L257" s="513">
        <v>574489</v>
      </c>
      <c r="M257" s="513">
        <v>46812448</v>
      </c>
      <c r="N257" s="513">
        <v>47164549</v>
      </c>
      <c r="O257" s="616">
        <v>1.2E-2</v>
      </c>
    </row>
    <row r="258" spans="1:15" x14ac:dyDescent="0.2">
      <c r="A258" s="610" t="s">
        <v>183</v>
      </c>
      <c r="B258" s="610" t="s">
        <v>194</v>
      </c>
      <c r="C258">
        <v>2016</v>
      </c>
      <c r="D258" s="689">
        <v>372</v>
      </c>
      <c r="E258" s="513">
        <v>250</v>
      </c>
      <c r="F258" s="513">
        <v>622</v>
      </c>
      <c r="G258" s="513">
        <v>9063</v>
      </c>
      <c r="H258" s="616">
        <v>6.9000000000000006E-2</v>
      </c>
      <c r="I258" s="689">
        <v>480781</v>
      </c>
      <c r="J258" s="513"/>
      <c r="K258" s="513">
        <v>410301</v>
      </c>
      <c r="L258" s="513">
        <v>891082</v>
      </c>
      <c r="M258" s="513">
        <v>47070621</v>
      </c>
      <c r="N258" s="513">
        <v>47480921</v>
      </c>
      <c r="O258" s="616">
        <v>1.9E-2</v>
      </c>
    </row>
    <row r="259" spans="1:15" x14ac:dyDescent="0.2">
      <c r="A259" s="610" t="s">
        <v>183</v>
      </c>
      <c r="B259" s="610" t="s">
        <v>194</v>
      </c>
      <c r="C259">
        <v>2017</v>
      </c>
      <c r="D259" s="689">
        <v>409</v>
      </c>
      <c r="E259" s="513">
        <v>288</v>
      </c>
      <c r="F259" s="513">
        <v>697</v>
      </c>
      <c r="G259" s="513">
        <v>9179</v>
      </c>
      <c r="H259" s="616">
        <v>7.5999999999999998E-2</v>
      </c>
      <c r="I259" s="689">
        <v>862206</v>
      </c>
      <c r="J259" s="513"/>
      <c r="K259" s="513">
        <v>466960</v>
      </c>
      <c r="L259" s="513">
        <v>1329166</v>
      </c>
      <c r="M259" s="513">
        <v>47046896</v>
      </c>
      <c r="N259" s="513">
        <v>47513856</v>
      </c>
      <c r="O259" s="616">
        <v>2.8000000000000001E-2</v>
      </c>
    </row>
    <row r="260" spans="1:15" x14ac:dyDescent="0.2">
      <c r="A260" s="610" t="s">
        <v>183</v>
      </c>
      <c r="B260" s="610" t="s">
        <v>194</v>
      </c>
      <c r="C260">
        <v>2018</v>
      </c>
      <c r="D260" s="689">
        <v>472</v>
      </c>
      <c r="E260" s="513">
        <v>304</v>
      </c>
      <c r="F260" s="513">
        <v>776</v>
      </c>
      <c r="G260" s="513">
        <v>9308</v>
      </c>
      <c r="H260" s="616">
        <v>8.3000000000000004E-2</v>
      </c>
      <c r="I260" s="689">
        <v>1012675</v>
      </c>
      <c r="J260" s="513"/>
      <c r="K260" s="513">
        <v>501636</v>
      </c>
      <c r="L260" s="513">
        <v>1514311</v>
      </c>
      <c r="M260" s="513">
        <v>47788939</v>
      </c>
      <c r="N260" s="513">
        <v>48290575</v>
      </c>
      <c r="O260" s="616">
        <v>3.1E-2</v>
      </c>
    </row>
    <row r="261" spans="1:15" x14ac:dyDescent="0.2">
      <c r="A261" s="610" t="s">
        <v>183</v>
      </c>
      <c r="B261" s="610" t="s">
        <v>194</v>
      </c>
      <c r="C261">
        <v>2019</v>
      </c>
      <c r="D261" s="689">
        <v>506</v>
      </c>
      <c r="E261" s="513">
        <v>313</v>
      </c>
      <c r="F261" s="513">
        <v>819</v>
      </c>
      <c r="G261" s="513">
        <v>9478</v>
      </c>
      <c r="H261" s="616">
        <v>8.5999999999999993E-2</v>
      </c>
      <c r="I261" s="689">
        <v>1115471</v>
      </c>
      <c r="J261" s="513"/>
      <c r="K261" s="513">
        <v>513083</v>
      </c>
      <c r="L261" s="513">
        <v>1628554</v>
      </c>
      <c r="M261" s="513">
        <v>47791293</v>
      </c>
      <c r="N261" s="513">
        <v>48304376</v>
      </c>
      <c r="O261" s="616">
        <v>3.4000000000000002E-2</v>
      </c>
    </row>
    <row r="262" spans="1:15" x14ac:dyDescent="0.2">
      <c r="A262" s="610" t="s">
        <v>183</v>
      </c>
      <c r="B262" s="610" t="s">
        <v>194</v>
      </c>
      <c r="C262">
        <v>2020</v>
      </c>
      <c r="D262" s="689">
        <v>521</v>
      </c>
      <c r="E262" s="513">
        <v>365</v>
      </c>
      <c r="F262" s="513">
        <v>886</v>
      </c>
      <c r="G262" s="513">
        <v>9501</v>
      </c>
      <c r="H262" s="616">
        <v>9.2999999999999999E-2</v>
      </c>
      <c r="I262" s="689">
        <v>1156069</v>
      </c>
      <c r="J262" s="513"/>
      <c r="K262" s="513">
        <v>560548</v>
      </c>
      <c r="L262" s="513">
        <v>1716617</v>
      </c>
      <c r="M262" s="513">
        <v>48427920</v>
      </c>
      <c r="N262" s="513">
        <v>48988468</v>
      </c>
      <c r="O262" s="616">
        <v>3.5000000000000003E-2</v>
      </c>
    </row>
    <row r="263" spans="1:15" x14ac:dyDescent="0.2">
      <c r="A263" s="610" t="s">
        <v>183</v>
      </c>
      <c r="B263" s="610" t="s">
        <v>194</v>
      </c>
      <c r="C263">
        <v>2021</v>
      </c>
      <c r="D263" s="689">
        <v>897</v>
      </c>
      <c r="E263" s="513">
        <v>607</v>
      </c>
      <c r="F263" s="513">
        <v>1504</v>
      </c>
      <c r="G263" s="513">
        <v>9534</v>
      </c>
      <c r="H263" s="616">
        <v>0.158</v>
      </c>
      <c r="I263" s="689">
        <v>1344928</v>
      </c>
      <c r="J263" s="513"/>
      <c r="K263" s="513">
        <v>887177</v>
      </c>
      <c r="L263" s="513">
        <v>2232105</v>
      </c>
      <c r="M263" s="513">
        <v>49116310</v>
      </c>
      <c r="N263" s="513">
        <v>50003487</v>
      </c>
      <c r="O263" s="616">
        <v>4.4999999999999998E-2</v>
      </c>
    </row>
    <row r="264" spans="1:15" x14ac:dyDescent="0.2">
      <c r="A264" s="610" t="s">
        <v>183</v>
      </c>
      <c r="B264" s="610" t="s">
        <v>194</v>
      </c>
      <c r="C264">
        <v>2022</v>
      </c>
      <c r="D264" s="689">
        <v>1105</v>
      </c>
      <c r="E264" s="513">
        <v>716</v>
      </c>
      <c r="F264" s="513">
        <v>1821</v>
      </c>
      <c r="G264" s="513">
        <v>9147</v>
      </c>
      <c r="H264" s="616">
        <v>0.19900000000000001</v>
      </c>
      <c r="I264" s="689">
        <v>2038930</v>
      </c>
      <c r="J264" s="513"/>
      <c r="K264" s="513">
        <v>1138442</v>
      </c>
      <c r="L264" s="513">
        <v>3177372</v>
      </c>
      <c r="M264" s="513">
        <v>46232222</v>
      </c>
      <c r="N264" s="513">
        <v>47370664</v>
      </c>
      <c r="O264" s="616">
        <v>6.7000000000000004E-2</v>
      </c>
    </row>
    <row r="265" spans="1:15" x14ac:dyDescent="0.2">
      <c r="A265" s="610" t="s">
        <v>183</v>
      </c>
      <c r="B265" s="610" t="s">
        <v>194</v>
      </c>
      <c r="C265">
        <v>2023</v>
      </c>
      <c r="D265" s="689">
        <v>1834</v>
      </c>
      <c r="E265" s="513">
        <v>904</v>
      </c>
      <c r="F265" s="513">
        <v>2738</v>
      </c>
      <c r="G265" s="513">
        <v>9170</v>
      </c>
      <c r="H265" s="616">
        <v>0.29899999999999999</v>
      </c>
      <c r="I265" s="689">
        <v>3206280</v>
      </c>
      <c r="J265" s="513"/>
      <c r="K265" s="513">
        <v>1413962</v>
      </c>
      <c r="L265" s="513">
        <v>4620242</v>
      </c>
      <c r="M265" s="513">
        <v>42982478</v>
      </c>
      <c r="N265" s="513">
        <v>44396440</v>
      </c>
      <c r="O265" s="616">
        <v>0.104</v>
      </c>
    </row>
    <row r="266" spans="1:15" x14ac:dyDescent="0.2">
      <c r="A266" s="610" t="s">
        <v>183</v>
      </c>
      <c r="B266" s="610" t="s">
        <v>194</v>
      </c>
      <c r="C266">
        <v>2024</v>
      </c>
      <c r="D266" s="689">
        <v>2001</v>
      </c>
      <c r="E266" s="513">
        <v>998</v>
      </c>
      <c r="F266" s="513">
        <v>2999</v>
      </c>
      <c r="G266" s="513">
        <v>9285</v>
      </c>
      <c r="H266" s="616">
        <v>0.32300000000000001</v>
      </c>
      <c r="I266" s="689">
        <v>4491444</v>
      </c>
      <c r="J266" s="513"/>
      <c r="K266" s="513">
        <v>1690248</v>
      </c>
      <c r="L266" s="513">
        <v>6181692</v>
      </c>
      <c r="M266" s="513">
        <v>43822425</v>
      </c>
      <c r="N266" s="513">
        <v>45512673</v>
      </c>
      <c r="O266" s="616">
        <v>0.13600000000000001</v>
      </c>
    </row>
    <row r="267" spans="1:15" x14ac:dyDescent="0.2">
      <c r="A267" s="610" t="s">
        <v>183</v>
      </c>
      <c r="B267" s="610" t="s">
        <v>195</v>
      </c>
      <c r="C267">
        <v>2012</v>
      </c>
      <c r="D267" s="689">
        <v>39</v>
      </c>
      <c r="E267" s="513">
        <v>30</v>
      </c>
      <c r="F267" s="513">
        <v>69</v>
      </c>
      <c r="G267" s="513">
        <v>6788</v>
      </c>
      <c r="H267" s="616">
        <v>0.01</v>
      </c>
      <c r="I267" s="689">
        <v>59115</v>
      </c>
      <c r="J267" s="513"/>
      <c r="K267" s="513">
        <v>47622</v>
      </c>
      <c r="L267" s="513">
        <v>106737</v>
      </c>
      <c r="M267" s="513">
        <v>28511969</v>
      </c>
      <c r="N267" s="513">
        <v>28559591</v>
      </c>
      <c r="O267" s="616">
        <v>4.0000000000000001E-3</v>
      </c>
    </row>
    <row r="268" spans="1:15" x14ac:dyDescent="0.2">
      <c r="A268" s="610" t="s">
        <v>183</v>
      </c>
      <c r="B268" s="610" t="s">
        <v>195</v>
      </c>
      <c r="C268">
        <v>2013</v>
      </c>
      <c r="D268" s="689">
        <v>43</v>
      </c>
      <c r="E268" s="513">
        <v>40</v>
      </c>
      <c r="F268" s="513">
        <v>84</v>
      </c>
      <c r="G268" s="513">
        <v>6671</v>
      </c>
      <c r="H268" s="616">
        <v>1.2999999999999999E-2</v>
      </c>
      <c r="I268" s="689">
        <v>109818</v>
      </c>
      <c r="J268" s="513"/>
      <c r="K268" s="513">
        <v>68371</v>
      </c>
      <c r="L268" s="513">
        <v>178189</v>
      </c>
      <c r="M268" s="513">
        <v>28913753</v>
      </c>
      <c r="N268" s="513">
        <v>28982124</v>
      </c>
      <c r="O268" s="616">
        <v>6.0000000000000001E-3</v>
      </c>
    </row>
    <row r="269" spans="1:15" x14ac:dyDescent="0.2">
      <c r="A269" s="610" t="s">
        <v>183</v>
      </c>
      <c r="B269" s="610" t="s">
        <v>195</v>
      </c>
      <c r="C269">
        <v>2014</v>
      </c>
      <c r="D269" s="689">
        <v>43</v>
      </c>
      <c r="E269" s="513">
        <v>92</v>
      </c>
      <c r="F269" s="513">
        <v>136</v>
      </c>
      <c r="G269" s="513">
        <v>6805</v>
      </c>
      <c r="H269" s="616">
        <v>0.02</v>
      </c>
      <c r="I269" s="689">
        <v>112106</v>
      </c>
      <c r="J269" s="513"/>
      <c r="K269" s="513">
        <v>165197</v>
      </c>
      <c r="L269" s="513">
        <v>277303</v>
      </c>
      <c r="M269" s="513">
        <v>29145670</v>
      </c>
      <c r="N269" s="513">
        <v>29310867</v>
      </c>
      <c r="O269" s="616">
        <v>8.9999999999999993E-3</v>
      </c>
    </row>
    <row r="270" spans="1:15" x14ac:dyDescent="0.2">
      <c r="A270" s="610" t="s">
        <v>183</v>
      </c>
      <c r="B270" s="610" t="s">
        <v>195</v>
      </c>
      <c r="C270">
        <v>2015</v>
      </c>
      <c r="D270" s="689">
        <v>88</v>
      </c>
      <c r="E270" s="513">
        <v>123</v>
      </c>
      <c r="F270" s="513">
        <v>211</v>
      </c>
      <c r="G270" s="513">
        <v>6895</v>
      </c>
      <c r="H270" s="616">
        <v>3.1E-2</v>
      </c>
      <c r="I270" s="689">
        <v>107767</v>
      </c>
      <c r="J270" s="513"/>
      <c r="K270" s="513">
        <v>219212</v>
      </c>
      <c r="L270" s="513">
        <v>326979</v>
      </c>
      <c r="M270" s="513">
        <v>29299446</v>
      </c>
      <c r="N270" s="513">
        <v>29518658</v>
      </c>
      <c r="O270" s="616">
        <v>1.0999999999999999E-2</v>
      </c>
    </row>
    <row r="271" spans="1:15" x14ac:dyDescent="0.2">
      <c r="A271" s="610" t="s">
        <v>183</v>
      </c>
      <c r="B271" s="610" t="s">
        <v>195</v>
      </c>
      <c r="C271">
        <v>2016</v>
      </c>
      <c r="D271" s="689">
        <v>138</v>
      </c>
      <c r="E271" s="513">
        <v>122</v>
      </c>
      <c r="F271" s="513">
        <v>260</v>
      </c>
      <c r="G271" s="513">
        <v>6954</v>
      </c>
      <c r="H271" s="616">
        <v>3.6999999999999998E-2</v>
      </c>
      <c r="I271" s="689">
        <v>232988</v>
      </c>
      <c r="J271" s="513"/>
      <c r="K271" s="513">
        <v>224479</v>
      </c>
      <c r="L271" s="513">
        <v>457466</v>
      </c>
      <c r="M271" s="513">
        <v>29549424</v>
      </c>
      <c r="N271" s="513">
        <v>29773903</v>
      </c>
      <c r="O271" s="616">
        <v>1.4999999999999999E-2</v>
      </c>
    </row>
    <row r="272" spans="1:15" x14ac:dyDescent="0.2">
      <c r="A272" s="610" t="s">
        <v>183</v>
      </c>
      <c r="B272" s="610" t="s">
        <v>195</v>
      </c>
      <c r="C272">
        <v>2017</v>
      </c>
      <c r="D272" s="689">
        <v>139</v>
      </c>
      <c r="E272" s="513">
        <v>128</v>
      </c>
      <c r="F272" s="513">
        <v>268</v>
      </c>
      <c r="G272" s="513">
        <v>7292</v>
      </c>
      <c r="H272" s="616">
        <v>3.6999999999999998E-2</v>
      </c>
      <c r="I272" s="689">
        <v>353567</v>
      </c>
      <c r="J272" s="513"/>
      <c r="K272" s="513">
        <v>227102</v>
      </c>
      <c r="L272" s="513">
        <v>580669</v>
      </c>
      <c r="M272" s="513">
        <v>29896401</v>
      </c>
      <c r="N272" s="513">
        <v>30123503</v>
      </c>
      <c r="O272" s="616">
        <v>1.9E-2</v>
      </c>
    </row>
    <row r="273" spans="1:15" x14ac:dyDescent="0.2">
      <c r="A273" s="610" t="s">
        <v>183</v>
      </c>
      <c r="B273" s="610" t="s">
        <v>195</v>
      </c>
      <c r="C273">
        <v>2018</v>
      </c>
      <c r="D273" s="689">
        <v>162</v>
      </c>
      <c r="E273" s="513">
        <v>150</v>
      </c>
      <c r="F273" s="513">
        <v>312</v>
      </c>
      <c r="G273" s="513">
        <v>7393</v>
      </c>
      <c r="H273" s="616">
        <v>4.2000000000000003E-2</v>
      </c>
      <c r="I273" s="689">
        <v>402792</v>
      </c>
      <c r="J273" s="513"/>
      <c r="K273" s="513">
        <v>271825</v>
      </c>
      <c r="L273" s="513">
        <v>674617</v>
      </c>
      <c r="M273" s="513">
        <v>30495598</v>
      </c>
      <c r="N273" s="513">
        <v>30767423</v>
      </c>
      <c r="O273" s="616">
        <v>2.1999999999999999E-2</v>
      </c>
    </row>
    <row r="274" spans="1:15" x14ac:dyDescent="0.2">
      <c r="A274" s="610" t="s">
        <v>183</v>
      </c>
      <c r="B274" s="610" t="s">
        <v>195</v>
      </c>
      <c r="C274">
        <v>2019</v>
      </c>
      <c r="D274" s="689">
        <v>162</v>
      </c>
      <c r="E274" s="513">
        <v>186</v>
      </c>
      <c r="F274" s="513">
        <v>349</v>
      </c>
      <c r="G274" s="513">
        <v>7347</v>
      </c>
      <c r="H274" s="616">
        <v>4.7E-2</v>
      </c>
      <c r="I274" s="689">
        <v>419642</v>
      </c>
      <c r="J274" s="513"/>
      <c r="K274" s="513">
        <v>334305</v>
      </c>
      <c r="L274" s="513">
        <v>753947</v>
      </c>
      <c r="M274" s="513">
        <v>29976531</v>
      </c>
      <c r="N274" s="513">
        <v>30310836</v>
      </c>
      <c r="O274" s="616">
        <v>2.5000000000000001E-2</v>
      </c>
    </row>
    <row r="275" spans="1:15" x14ac:dyDescent="0.2">
      <c r="A275" s="610" t="s">
        <v>183</v>
      </c>
      <c r="B275" s="610" t="s">
        <v>195</v>
      </c>
      <c r="C275">
        <v>2020</v>
      </c>
      <c r="D275" s="689">
        <v>267</v>
      </c>
      <c r="E275" s="513">
        <v>231</v>
      </c>
      <c r="F275" s="513">
        <v>498</v>
      </c>
      <c r="G275" s="513">
        <v>7714</v>
      </c>
      <c r="H275" s="616">
        <v>6.5000000000000002E-2</v>
      </c>
      <c r="I275" s="689">
        <v>444319</v>
      </c>
      <c r="J275" s="513"/>
      <c r="K275" s="513">
        <v>407687</v>
      </c>
      <c r="L275" s="513">
        <v>852006</v>
      </c>
      <c r="M275" s="513">
        <v>31982441</v>
      </c>
      <c r="N275" s="513">
        <v>32390128</v>
      </c>
      <c r="O275" s="616">
        <v>2.5999999999999999E-2</v>
      </c>
    </row>
    <row r="276" spans="1:15" x14ac:dyDescent="0.2">
      <c r="A276" s="610" t="s">
        <v>183</v>
      </c>
      <c r="B276" s="610" t="s">
        <v>195</v>
      </c>
      <c r="C276">
        <v>2021</v>
      </c>
      <c r="D276" s="689">
        <v>367</v>
      </c>
      <c r="E276" s="513">
        <v>294</v>
      </c>
      <c r="F276" s="513">
        <v>661</v>
      </c>
      <c r="G276" s="513">
        <v>7669</v>
      </c>
      <c r="H276" s="616">
        <v>8.5999999999999993E-2</v>
      </c>
      <c r="I276" s="689">
        <v>965677</v>
      </c>
      <c r="J276" s="513"/>
      <c r="K276" s="513">
        <v>505591</v>
      </c>
      <c r="L276" s="513">
        <v>1471269</v>
      </c>
      <c r="M276" s="513">
        <v>31694872</v>
      </c>
      <c r="N276" s="513">
        <v>32200463</v>
      </c>
      <c r="O276" s="616">
        <v>4.5999999999999999E-2</v>
      </c>
    </row>
    <row r="277" spans="1:15" x14ac:dyDescent="0.2">
      <c r="A277" s="610" t="s">
        <v>183</v>
      </c>
      <c r="B277" s="610" t="s">
        <v>195</v>
      </c>
      <c r="C277">
        <v>2022</v>
      </c>
      <c r="D277" s="689">
        <v>567</v>
      </c>
      <c r="E277" s="513">
        <v>338</v>
      </c>
      <c r="F277" s="513">
        <v>905</v>
      </c>
      <c r="G277" s="513">
        <v>7629</v>
      </c>
      <c r="H277" s="616">
        <v>0.11899999999999999</v>
      </c>
      <c r="I277" s="689">
        <v>1186118</v>
      </c>
      <c r="J277" s="513"/>
      <c r="K277" s="513">
        <v>639040</v>
      </c>
      <c r="L277" s="513">
        <v>1825158</v>
      </c>
      <c r="M277" s="513">
        <v>31677316</v>
      </c>
      <c r="N277" s="513">
        <v>32316356</v>
      </c>
      <c r="O277" s="616">
        <v>5.6000000000000001E-2</v>
      </c>
    </row>
    <row r="278" spans="1:15" x14ac:dyDescent="0.2">
      <c r="A278" s="610" t="s">
        <v>183</v>
      </c>
      <c r="B278" s="610" t="s">
        <v>195</v>
      </c>
      <c r="C278">
        <v>2023</v>
      </c>
      <c r="D278" s="689">
        <v>915</v>
      </c>
      <c r="E278" s="513">
        <v>456</v>
      </c>
      <c r="F278" s="513">
        <v>1370</v>
      </c>
      <c r="G278" s="513">
        <v>9283</v>
      </c>
      <c r="H278" s="616">
        <v>0.14799999999999999</v>
      </c>
      <c r="I278" s="689">
        <v>1550966</v>
      </c>
      <c r="J278" s="513"/>
      <c r="K278" s="513">
        <v>828103</v>
      </c>
      <c r="L278" s="513">
        <v>2379068</v>
      </c>
      <c r="M278" s="513">
        <v>33866781</v>
      </c>
      <c r="N278" s="513">
        <v>34694884</v>
      </c>
      <c r="O278" s="616">
        <v>6.9000000000000006E-2</v>
      </c>
    </row>
    <row r="279" spans="1:15" x14ac:dyDescent="0.2">
      <c r="A279" s="610" t="s">
        <v>183</v>
      </c>
      <c r="B279" s="610" t="s">
        <v>195</v>
      </c>
      <c r="C279">
        <v>2024</v>
      </c>
      <c r="D279" s="689">
        <v>1415</v>
      </c>
      <c r="E279" s="513">
        <v>492</v>
      </c>
      <c r="F279" s="513">
        <v>1907</v>
      </c>
      <c r="G279" s="513">
        <v>8356</v>
      </c>
      <c r="H279" s="616">
        <v>0.22800000000000001</v>
      </c>
      <c r="I279" s="689">
        <v>3220228</v>
      </c>
      <c r="J279" s="513"/>
      <c r="K279" s="513">
        <v>926540</v>
      </c>
      <c r="L279" s="513">
        <v>4146769</v>
      </c>
      <c r="M279" s="513">
        <v>35357090</v>
      </c>
      <c r="N279" s="513">
        <v>36283630</v>
      </c>
      <c r="O279" s="616">
        <v>0.114</v>
      </c>
    </row>
    <row r="280" spans="1:15" x14ac:dyDescent="0.2">
      <c r="A280" s="610" t="s">
        <v>183</v>
      </c>
      <c r="B280" s="610" t="s">
        <v>196</v>
      </c>
      <c r="C280">
        <v>2012</v>
      </c>
      <c r="D280" s="689">
        <v>44</v>
      </c>
      <c r="E280" s="513">
        <v>68</v>
      </c>
      <c r="F280" s="513">
        <v>112</v>
      </c>
      <c r="G280" s="513">
        <v>3027</v>
      </c>
      <c r="H280" s="616">
        <v>3.6999999999999998E-2</v>
      </c>
      <c r="I280" s="689">
        <v>23209</v>
      </c>
      <c r="J280" s="513"/>
      <c r="K280" s="513">
        <v>109531</v>
      </c>
      <c r="L280" s="513">
        <v>132740</v>
      </c>
      <c r="M280" s="513">
        <v>14360071</v>
      </c>
      <c r="N280" s="513">
        <v>14469602</v>
      </c>
      <c r="O280" s="616">
        <v>8.9999999999999993E-3</v>
      </c>
    </row>
    <row r="281" spans="1:15" x14ac:dyDescent="0.2">
      <c r="A281" s="610" t="s">
        <v>183</v>
      </c>
      <c r="B281" s="610" t="s">
        <v>196</v>
      </c>
      <c r="C281">
        <v>2013</v>
      </c>
      <c r="D281" s="689">
        <v>82</v>
      </c>
      <c r="E281" s="513">
        <v>61</v>
      </c>
      <c r="F281" s="513">
        <v>143</v>
      </c>
      <c r="G281" s="513">
        <v>3157</v>
      </c>
      <c r="H281" s="616">
        <v>4.4999999999999998E-2</v>
      </c>
      <c r="I281" s="689">
        <v>184928</v>
      </c>
      <c r="J281" s="513"/>
      <c r="K281" s="513">
        <v>102557</v>
      </c>
      <c r="L281" s="513">
        <v>287485</v>
      </c>
      <c r="M281" s="513">
        <v>15126522</v>
      </c>
      <c r="N281" s="513">
        <v>15229079</v>
      </c>
      <c r="O281" s="616">
        <v>1.9E-2</v>
      </c>
    </row>
    <row r="282" spans="1:15" x14ac:dyDescent="0.2">
      <c r="A282" s="610" t="s">
        <v>183</v>
      </c>
      <c r="B282" s="610" t="s">
        <v>196</v>
      </c>
      <c r="C282">
        <v>2014</v>
      </c>
      <c r="D282" s="689">
        <v>145</v>
      </c>
      <c r="E282" s="513">
        <v>111</v>
      </c>
      <c r="F282" s="513">
        <v>255</v>
      </c>
      <c r="G282" s="513">
        <v>4496</v>
      </c>
      <c r="H282" s="616">
        <v>5.7000000000000002E-2</v>
      </c>
      <c r="I282" s="689">
        <v>253765</v>
      </c>
      <c r="J282" s="513"/>
      <c r="K282" s="513">
        <v>198237</v>
      </c>
      <c r="L282" s="513">
        <v>452002</v>
      </c>
      <c r="M282" s="513">
        <v>15263928</v>
      </c>
      <c r="N282" s="513">
        <v>15462165</v>
      </c>
      <c r="O282" s="616">
        <v>2.9000000000000001E-2</v>
      </c>
    </row>
    <row r="283" spans="1:15" x14ac:dyDescent="0.2">
      <c r="A283" s="610" t="s">
        <v>183</v>
      </c>
      <c r="B283" s="610" t="s">
        <v>196</v>
      </c>
      <c r="C283">
        <v>2015</v>
      </c>
      <c r="D283" s="689">
        <v>200</v>
      </c>
      <c r="E283" s="513">
        <v>161</v>
      </c>
      <c r="F283" s="513">
        <v>361</v>
      </c>
      <c r="G283" s="513">
        <v>3134</v>
      </c>
      <c r="H283" s="616">
        <v>0.115</v>
      </c>
      <c r="I283" s="689">
        <v>392516</v>
      </c>
      <c r="J283" s="513"/>
      <c r="K283" s="513">
        <v>287716</v>
      </c>
      <c r="L283" s="513">
        <v>680232</v>
      </c>
      <c r="M283" s="513">
        <v>15174913</v>
      </c>
      <c r="N283" s="513">
        <v>15462629</v>
      </c>
      <c r="O283" s="616">
        <v>4.3999999999999997E-2</v>
      </c>
    </row>
    <row r="284" spans="1:15" x14ac:dyDescent="0.2">
      <c r="A284" s="610" t="s">
        <v>183</v>
      </c>
      <c r="B284" s="610" t="s">
        <v>196</v>
      </c>
      <c r="C284">
        <v>2016</v>
      </c>
      <c r="D284" s="689">
        <v>248</v>
      </c>
      <c r="E284" s="513">
        <v>157</v>
      </c>
      <c r="F284" s="513">
        <v>405</v>
      </c>
      <c r="G284" s="513">
        <v>3200</v>
      </c>
      <c r="H284" s="616">
        <v>0.127</v>
      </c>
      <c r="I284" s="689">
        <v>598760</v>
      </c>
      <c r="J284" s="513"/>
      <c r="K284" s="513">
        <v>288616</v>
      </c>
      <c r="L284" s="513">
        <v>887376</v>
      </c>
      <c r="M284" s="513">
        <v>14761609</v>
      </c>
      <c r="N284" s="513">
        <v>15050225</v>
      </c>
      <c r="O284" s="616">
        <v>5.8999999999999997E-2</v>
      </c>
    </row>
    <row r="285" spans="1:15" x14ac:dyDescent="0.2">
      <c r="A285" s="610" t="s">
        <v>183</v>
      </c>
      <c r="B285" s="610" t="s">
        <v>196</v>
      </c>
      <c r="C285">
        <v>2017</v>
      </c>
      <c r="D285" s="689">
        <v>273</v>
      </c>
      <c r="E285" s="513">
        <v>246</v>
      </c>
      <c r="F285" s="513">
        <v>519</v>
      </c>
      <c r="G285" s="513">
        <v>3365</v>
      </c>
      <c r="H285" s="616">
        <v>0.154</v>
      </c>
      <c r="I285" s="689">
        <v>709836</v>
      </c>
      <c r="J285" s="513"/>
      <c r="K285" s="513">
        <v>435279</v>
      </c>
      <c r="L285" s="513">
        <v>1145115</v>
      </c>
      <c r="M285" s="513">
        <v>15072605</v>
      </c>
      <c r="N285" s="513">
        <v>15507884</v>
      </c>
      <c r="O285" s="616">
        <v>7.3999999999999996E-2</v>
      </c>
    </row>
    <row r="286" spans="1:15" x14ac:dyDescent="0.2">
      <c r="A286" s="610" t="s">
        <v>183</v>
      </c>
      <c r="B286" s="610" t="s">
        <v>196</v>
      </c>
      <c r="C286">
        <v>2018</v>
      </c>
      <c r="D286" s="689">
        <v>320</v>
      </c>
      <c r="E286" s="513">
        <v>263</v>
      </c>
      <c r="F286" s="513">
        <v>583</v>
      </c>
      <c r="G286" s="513">
        <v>3240</v>
      </c>
      <c r="H286" s="616">
        <v>0.18</v>
      </c>
      <c r="I286" s="689">
        <v>783566</v>
      </c>
      <c r="J286" s="513"/>
      <c r="K286" s="513">
        <v>475694</v>
      </c>
      <c r="L286" s="513">
        <v>1259260</v>
      </c>
      <c r="M286" s="513">
        <v>14577850</v>
      </c>
      <c r="N286" s="513">
        <v>15053544</v>
      </c>
      <c r="O286" s="616">
        <v>8.4000000000000005E-2</v>
      </c>
    </row>
    <row r="287" spans="1:15" x14ac:dyDescent="0.2">
      <c r="A287" s="610" t="s">
        <v>183</v>
      </c>
      <c r="B287" s="610" t="s">
        <v>196</v>
      </c>
      <c r="C287">
        <v>2019</v>
      </c>
      <c r="D287" s="689">
        <v>323</v>
      </c>
      <c r="E287" s="513">
        <v>258</v>
      </c>
      <c r="F287" s="513">
        <v>581</v>
      </c>
      <c r="G287" s="513">
        <v>3525</v>
      </c>
      <c r="H287" s="616">
        <v>0.16500000000000001</v>
      </c>
      <c r="I287" s="689">
        <v>845715</v>
      </c>
      <c r="J287" s="513"/>
      <c r="K287" s="513">
        <v>462884</v>
      </c>
      <c r="L287" s="513">
        <v>1308599</v>
      </c>
      <c r="M287" s="513">
        <v>12463041</v>
      </c>
      <c r="N287" s="513">
        <v>12925925</v>
      </c>
      <c r="O287" s="616">
        <v>0.10100000000000001</v>
      </c>
    </row>
    <row r="288" spans="1:15" x14ac:dyDescent="0.2">
      <c r="A288" s="610" t="s">
        <v>183</v>
      </c>
      <c r="B288" s="610" t="s">
        <v>196</v>
      </c>
      <c r="C288">
        <v>2020</v>
      </c>
      <c r="D288" s="689">
        <v>323</v>
      </c>
      <c r="E288" s="513">
        <v>297</v>
      </c>
      <c r="F288" s="513">
        <v>620</v>
      </c>
      <c r="G288" s="513">
        <v>4147</v>
      </c>
      <c r="H288" s="616">
        <v>0.14899999999999999</v>
      </c>
      <c r="I288" s="689">
        <v>884769</v>
      </c>
      <c r="J288" s="513"/>
      <c r="K288" s="513">
        <v>524169</v>
      </c>
      <c r="L288" s="513">
        <v>1408937</v>
      </c>
      <c r="M288" s="513">
        <v>13931873</v>
      </c>
      <c r="N288" s="513">
        <v>14456042</v>
      </c>
      <c r="O288" s="616">
        <v>9.7000000000000003E-2</v>
      </c>
    </row>
    <row r="289" spans="1:15" x14ac:dyDescent="0.2">
      <c r="A289" s="610" t="s">
        <v>183</v>
      </c>
      <c r="B289" s="610" t="s">
        <v>196</v>
      </c>
      <c r="C289">
        <v>2021</v>
      </c>
      <c r="D289" s="689">
        <v>453</v>
      </c>
      <c r="E289" s="513">
        <v>333</v>
      </c>
      <c r="F289" s="513">
        <v>786</v>
      </c>
      <c r="G289" s="513">
        <v>4126</v>
      </c>
      <c r="H289" s="616">
        <v>0.191</v>
      </c>
      <c r="I289" s="689">
        <v>1071451</v>
      </c>
      <c r="J289" s="513"/>
      <c r="K289" s="513">
        <v>573003</v>
      </c>
      <c r="L289" s="513">
        <v>1644454</v>
      </c>
      <c r="M289" s="513">
        <v>12161716</v>
      </c>
      <c r="N289" s="513">
        <v>12734719</v>
      </c>
      <c r="O289" s="616">
        <v>0.129</v>
      </c>
    </row>
    <row r="290" spans="1:15" x14ac:dyDescent="0.2">
      <c r="A290" s="610" t="s">
        <v>183</v>
      </c>
      <c r="B290" s="610" t="s">
        <v>196</v>
      </c>
      <c r="C290">
        <v>2022</v>
      </c>
      <c r="D290" s="689">
        <v>468</v>
      </c>
      <c r="E290" s="513">
        <v>380</v>
      </c>
      <c r="F290" s="513">
        <v>848</v>
      </c>
      <c r="G290" s="513">
        <v>4776</v>
      </c>
      <c r="H290" s="616">
        <v>0.17799999999999999</v>
      </c>
      <c r="I290" s="689">
        <v>1197836</v>
      </c>
      <c r="J290" s="513"/>
      <c r="K290" s="513">
        <v>718920</v>
      </c>
      <c r="L290" s="513">
        <v>1916756</v>
      </c>
      <c r="M290" s="513">
        <v>13286868</v>
      </c>
      <c r="N290" s="513">
        <v>14005788</v>
      </c>
      <c r="O290" s="616">
        <v>0.13700000000000001</v>
      </c>
    </row>
    <row r="291" spans="1:15" x14ac:dyDescent="0.2">
      <c r="A291" s="610" t="s">
        <v>183</v>
      </c>
      <c r="B291" s="610" t="s">
        <v>196</v>
      </c>
      <c r="C291">
        <v>2023</v>
      </c>
      <c r="D291" s="689">
        <v>488</v>
      </c>
      <c r="E291" s="513">
        <v>482</v>
      </c>
      <c r="F291" s="513">
        <v>970</v>
      </c>
      <c r="G291" s="513">
        <v>3419</v>
      </c>
      <c r="H291" s="616">
        <v>0.28399999999999997</v>
      </c>
      <c r="I291" s="689">
        <v>1216376</v>
      </c>
      <c r="J291" s="513"/>
      <c r="K291" s="513">
        <v>876815</v>
      </c>
      <c r="L291" s="513">
        <v>2093190</v>
      </c>
      <c r="M291" s="513">
        <v>14070510</v>
      </c>
      <c r="N291" s="513">
        <v>14947325</v>
      </c>
      <c r="O291" s="616">
        <v>0.14000000000000001</v>
      </c>
    </row>
    <row r="292" spans="1:15" x14ac:dyDescent="0.2">
      <c r="A292" s="610" t="s">
        <v>183</v>
      </c>
      <c r="B292" s="610" t="s">
        <v>196</v>
      </c>
      <c r="C292">
        <v>2024</v>
      </c>
      <c r="D292" s="689">
        <v>488</v>
      </c>
      <c r="E292" s="513">
        <v>521</v>
      </c>
      <c r="F292" s="513">
        <v>1009</v>
      </c>
      <c r="G292" s="513">
        <v>3319</v>
      </c>
      <c r="H292" s="616">
        <v>0.30399999999999999</v>
      </c>
      <c r="I292" s="689">
        <v>1120808</v>
      </c>
      <c r="J292" s="513"/>
      <c r="K292" s="513">
        <v>981042</v>
      </c>
      <c r="L292" s="513">
        <v>2101851</v>
      </c>
      <c r="M292" s="513">
        <v>13146732</v>
      </c>
      <c r="N292" s="513">
        <v>14127775</v>
      </c>
      <c r="O292" s="616">
        <v>0.14899999999999999</v>
      </c>
    </row>
    <row r="293" spans="1:15" x14ac:dyDescent="0.2">
      <c r="A293" s="610" t="s">
        <v>183</v>
      </c>
      <c r="B293" s="610" t="s">
        <v>197</v>
      </c>
      <c r="C293">
        <v>2012</v>
      </c>
      <c r="D293" s="689">
        <v>40</v>
      </c>
      <c r="E293" s="513">
        <v>9</v>
      </c>
      <c r="F293" s="513">
        <v>49</v>
      </c>
      <c r="G293" s="513">
        <v>7848</v>
      </c>
      <c r="H293" s="616">
        <v>6.0000000000000001E-3</v>
      </c>
      <c r="I293" s="689">
        <v>82882</v>
      </c>
      <c r="J293" s="513"/>
      <c r="K293" s="513">
        <v>14147</v>
      </c>
      <c r="L293" s="513">
        <v>97029</v>
      </c>
      <c r="M293" s="513">
        <v>46911993</v>
      </c>
      <c r="N293" s="513">
        <v>46926140</v>
      </c>
      <c r="O293" s="616">
        <v>2E-3</v>
      </c>
    </row>
    <row r="294" spans="1:15" x14ac:dyDescent="0.2">
      <c r="A294" s="610" t="s">
        <v>183</v>
      </c>
      <c r="B294" s="610" t="s">
        <v>197</v>
      </c>
      <c r="C294">
        <v>2013</v>
      </c>
      <c r="D294" s="689">
        <v>40</v>
      </c>
      <c r="E294" s="513">
        <v>14</v>
      </c>
      <c r="F294" s="513">
        <v>54</v>
      </c>
      <c r="G294" s="513">
        <v>8162</v>
      </c>
      <c r="H294" s="616">
        <v>7.0000000000000001E-3</v>
      </c>
      <c r="I294" s="689">
        <v>86222</v>
      </c>
      <c r="J294" s="513"/>
      <c r="K294" s="513">
        <v>21458</v>
      </c>
      <c r="L294" s="513">
        <v>107681</v>
      </c>
      <c r="M294" s="513">
        <v>51169062</v>
      </c>
      <c r="N294" s="513">
        <v>51190520</v>
      </c>
      <c r="O294" s="616">
        <v>2E-3</v>
      </c>
    </row>
    <row r="295" spans="1:15" x14ac:dyDescent="0.2">
      <c r="A295" s="610" t="s">
        <v>183</v>
      </c>
      <c r="B295" s="610" t="s">
        <v>197</v>
      </c>
      <c r="C295">
        <v>2014</v>
      </c>
      <c r="D295" s="689">
        <v>40</v>
      </c>
      <c r="E295" s="513">
        <v>18</v>
      </c>
      <c r="F295" s="513">
        <v>58</v>
      </c>
      <c r="G295" s="513">
        <v>8273</v>
      </c>
      <c r="H295" s="616">
        <v>7.0000000000000001E-3</v>
      </c>
      <c r="I295" s="689">
        <v>83329</v>
      </c>
      <c r="J295" s="513"/>
      <c r="K295" s="513">
        <v>29356</v>
      </c>
      <c r="L295" s="513">
        <v>112684</v>
      </c>
      <c r="M295" s="513">
        <v>51253670</v>
      </c>
      <c r="N295" s="513">
        <v>51283025</v>
      </c>
      <c r="O295" s="616">
        <v>2E-3</v>
      </c>
    </row>
    <row r="296" spans="1:15" x14ac:dyDescent="0.2">
      <c r="A296" s="610" t="s">
        <v>183</v>
      </c>
      <c r="B296" s="610" t="s">
        <v>197</v>
      </c>
      <c r="C296">
        <v>2015</v>
      </c>
      <c r="D296" s="689">
        <v>50</v>
      </c>
      <c r="E296" s="513">
        <v>26</v>
      </c>
      <c r="F296" s="513">
        <v>76</v>
      </c>
      <c r="G296" s="513">
        <v>8242</v>
      </c>
      <c r="H296" s="616">
        <v>8.9999999999999993E-3</v>
      </c>
      <c r="I296" s="689">
        <v>83295</v>
      </c>
      <c r="J296" s="513"/>
      <c r="K296" s="513">
        <v>40369</v>
      </c>
      <c r="L296" s="513">
        <v>123664</v>
      </c>
      <c r="M296" s="513">
        <v>51702591</v>
      </c>
      <c r="N296" s="513">
        <v>51742960</v>
      </c>
      <c r="O296" s="616">
        <v>2E-3</v>
      </c>
    </row>
    <row r="297" spans="1:15" x14ac:dyDescent="0.2">
      <c r="A297" s="610" t="s">
        <v>183</v>
      </c>
      <c r="B297" s="610" t="s">
        <v>197</v>
      </c>
      <c r="C297">
        <v>2016</v>
      </c>
      <c r="D297" s="689">
        <v>69</v>
      </c>
      <c r="E297" s="513">
        <v>32</v>
      </c>
      <c r="F297" s="513">
        <v>101</v>
      </c>
      <c r="G297" s="513">
        <v>8338</v>
      </c>
      <c r="H297" s="616">
        <v>1.2E-2</v>
      </c>
      <c r="I297" s="689">
        <v>113919</v>
      </c>
      <c r="J297" s="513"/>
      <c r="K297" s="513">
        <v>52276</v>
      </c>
      <c r="L297" s="513">
        <v>166196</v>
      </c>
      <c r="M297" s="513">
        <v>51037500</v>
      </c>
      <c r="N297" s="513">
        <v>51089776</v>
      </c>
      <c r="O297" s="616">
        <v>3.0000000000000001E-3</v>
      </c>
    </row>
    <row r="298" spans="1:15" x14ac:dyDescent="0.2">
      <c r="A298" s="610" t="s">
        <v>183</v>
      </c>
      <c r="B298" s="610" t="s">
        <v>197</v>
      </c>
      <c r="C298">
        <v>2017</v>
      </c>
      <c r="D298" s="689">
        <v>75</v>
      </c>
      <c r="E298" s="513">
        <v>41</v>
      </c>
      <c r="F298" s="513">
        <v>116</v>
      </c>
      <c r="G298" s="513">
        <v>8553</v>
      </c>
      <c r="H298" s="616">
        <v>1.4E-2</v>
      </c>
      <c r="I298" s="689">
        <v>155354</v>
      </c>
      <c r="J298" s="513"/>
      <c r="K298" s="513">
        <v>66105</v>
      </c>
      <c r="L298" s="513">
        <v>221460</v>
      </c>
      <c r="M298" s="513">
        <v>52075298</v>
      </c>
      <c r="N298" s="513">
        <v>52141403</v>
      </c>
      <c r="O298" s="616">
        <v>4.0000000000000001E-3</v>
      </c>
    </row>
    <row r="299" spans="1:15" x14ac:dyDescent="0.2">
      <c r="A299" s="610" t="s">
        <v>183</v>
      </c>
      <c r="B299" s="610" t="s">
        <v>197</v>
      </c>
      <c r="C299">
        <v>2018</v>
      </c>
      <c r="D299" s="689">
        <v>82</v>
      </c>
      <c r="E299" s="513">
        <v>57</v>
      </c>
      <c r="F299" s="513">
        <v>139</v>
      </c>
      <c r="G299" s="513">
        <v>8886</v>
      </c>
      <c r="H299" s="616">
        <v>1.6E-2</v>
      </c>
      <c r="I299" s="689">
        <v>169782</v>
      </c>
      <c r="J299" s="513"/>
      <c r="K299" s="513">
        <v>93689</v>
      </c>
      <c r="L299" s="513">
        <v>263471</v>
      </c>
      <c r="M299" s="513">
        <v>54053253</v>
      </c>
      <c r="N299" s="513">
        <v>54146942</v>
      </c>
      <c r="O299" s="616">
        <v>5.0000000000000001E-3</v>
      </c>
    </row>
    <row r="300" spans="1:15" x14ac:dyDescent="0.2">
      <c r="A300" s="610" t="s">
        <v>183</v>
      </c>
      <c r="B300" s="610" t="s">
        <v>197</v>
      </c>
      <c r="C300">
        <v>2019</v>
      </c>
      <c r="D300" s="689">
        <v>127</v>
      </c>
      <c r="E300" s="513">
        <v>79</v>
      </c>
      <c r="F300" s="513">
        <v>206</v>
      </c>
      <c r="G300" s="513">
        <v>7865</v>
      </c>
      <c r="H300" s="616">
        <v>2.5999999999999999E-2</v>
      </c>
      <c r="I300" s="689">
        <v>185033</v>
      </c>
      <c r="J300" s="513"/>
      <c r="K300" s="513">
        <v>128232</v>
      </c>
      <c r="L300" s="513">
        <v>313265</v>
      </c>
      <c r="M300" s="513">
        <v>50348146</v>
      </c>
      <c r="N300" s="513">
        <v>50476378</v>
      </c>
      <c r="O300" s="616">
        <v>6.0000000000000001E-3</v>
      </c>
    </row>
    <row r="301" spans="1:15" x14ac:dyDescent="0.2">
      <c r="A301" s="610" t="s">
        <v>183</v>
      </c>
      <c r="B301" s="610" t="s">
        <v>197</v>
      </c>
      <c r="C301">
        <v>2020</v>
      </c>
      <c r="D301" s="689">
        <v>195</v>
      </c>
      <c r="E301" s="513">
        <v>96</v>
      </c>
      <c r="F301" s="513">
        <v>291</v>
      </c>
      <c r="G301" s="513">
        <v>8228</v>
      </c>
      <c r="H301" s="616">
        <v>3.5000000000000003E-2</v>
      </c>
      <c r="I301" s="689">
        <v>403841</v>
      </c>
      <c r="J301" s="513"/>
      <c r="K301" s="513">
        <v>147766</v>
      </c>
      <c r="L301" s="513">
        <v>551608</v>
      </c>
      <c r="M301" s="513">
        <v>49553873</v>
      </c>
      <c r="N301" s="513">
        <v>49701640</v>
      </c>
      <c r="O301" s="616">
        <v>1.0999999999999999E-2</v>
      </c>
    </row>
    <row r="302" spans="1:15" x14ac:dyDescent="0.2">
      <c r="A302" s="610" t="s">
        <v>183</v>
      </c>
      <c r="B302" s="610" t="s">
        <v>197</v>
      </c>
      <c r="C302">
        <v>2021</v>
      </c>
      <c r="D302" s="689">
        <v>202</v>
      </c>
      <c r="E302" s="513">
        <v>122</v>
      </c>
      <c r="F302" s="513">
        <v>324</v>
      </c>
      <c r="G302" s="513">
        <v>8531</v>
      </c>
      <c r="H302" s="616">
        <v>3.7999999999999999E-2</v>
      </c>
      <c r="I302" s="689">
        <v>468021</v>
      </c>
      <c r="J302" s="513"/>
      <c r="K302" s="513">
        <v>178897</v>
      </c>
      <c r="L302" s="513">
        <v>646918</v>
      </c>
      <c r="M302" s="513">
        <v>49389570</v>
      </c>
      <c r="N302" s="513">
        <v>49568467</v>
      </c>
      <c r="O302" s="616">
        <v>1.2999999999999999E-2</v>
      </c>
    </row>
    <row r="303" spans="1:15" x14ac:dyDescent="0.2">
      <c r="A303" s="610" t="s">
        <v>183</v>
      </c>
      <c r="B303" s="610" t="s">
        <v>197</v>
      </c>
      <c r="C303">
        <v>2022</v>
      </c>
      <c r="D303" s="689">
        <v>237</v>
      </c>
      <c r="E303" s="513">
        <v>155</v>
      </c>
      <c r="F303" s="513">
        <v>392</v>
      </c>
      <c r="G303" s="513">
        <v>9820</v>
      </c>
      <c r="H303" s="616">
        <v>0.04</v>
      </c>
      <c r="I303" s="689">
        <v>518862</v>
      </c>
      <c r="J303" s="513"/>
      <c r="K303" s="513">
        <v>245610</v>
      </c>
      <c r="L303" s="513">
        <v>764472</v>
      </c>
      <c r="M303" s="513">
        <v>54749182</v>
      </c>
      <c r="N303" s="513">
        <v>54994792</v>
      </c>
      <c r="O303" s="616">
        <v>1.4E-2</v>
      </c>
    </row>
    <row r="304" spans="1:15" x14ac:dyDescent="0.2">
      <c r="A304" s="610" t="s">
        <v>183</v>
      </c>
      <c r="B304" s="610" t="s">
        <v>197</v>
      </c>
      <c r="C304">
        <v>2023</v>
      </c>
      <c r="D304" s="689">
        <v>262</v>
      </c>
      <c r="E304" s="513">
        <v>196</v>
      </c>
      <c r="F304" s="513">
        <v>458</v>
      </c>
      <c r="G304" s="513">
        <v>9908</v>
      </c>
      <c r="H304" s="616">
        <v>4.5999999999999999E-2</v>
      </c>
      <c r="I304" s="689">
        <v>588304</v>
      </c>
      <c r="J304" s="513"/>
      <c r="K304" s="513">
        <v>306069</v>
      </c>
      <c r="L304" s="513">
        <v>894373</v>
      </c>
      <c r="M304" s="513">
        <v>58295777</v>
      </c>
      <c r="N304" s="513">
        <v>58601846</v>
      </c>
      <c r="O304" s="616">
        <v>1.4999999999999999E-2</v>
      </c>
    </row>
    <row r="305" spans="1:15" x14ac:dyDescent="0.2">
      <c r="A305" s="610" t="s">
        <v>183</v>
      </c>
      <c r="B305" s="610" t="s">
        <v>197</v>
      </c>
      <c r="C305">
        <v>2024</v>
      </c>
      <c r="D305" s="689">
        <v>547</v>
      </c>
      <c r="E305" s="513">
        <v>218</v>
      </c>
      <c r="F305" s="513">
        <v>765</v>
      </c>
      <c r="G305" s="513">
        <v>9650</v>
      </c>
      <c r="H305" s="616">
        <v>7.9000000000000001E-2</v>
      </c>
      <c r="I305" s="689">
        <v>1007489</v>
      </c>
      <c r="J305" s="513"/>
      <c r="K305" s="513">
        <v>366622</v>
      </c>
      <c r="L305" s="513">
        <v>1374111</v>
      </c>
      <c r="M305" s="513">
        <v>57878553</v>
      </c>
      <c r="N305" s="513">
        <v>58245174</v>
      </c>
      <c r="O305" s="616">
        <v>2.4E-2</v>
      </c>
    </row>
    <row r="306" spans="1:15" x14ac:dyDescent="0.2">
      <c r="A306" s="610" t="s">
        <v>183</v>
      </c>
      <c r="B306" s="610" t="s">
        <v>198</v>
      </c>
      <c r="C306">
        <v>2012</v>
      </c>
      <c r="D306" s="689">
        <v>0</v>
      </c>
      <c r="E306" s="513">
        <v>12</v>
      </c>
      <c r="F306" s="513">
        <v>12</v>
      </c>
      <c r="G306" s="513">
        <v>2132</v>
      </c>
      <c r="H306" s="616">
        <v>6.0000000000000001E-3</v>
      </c>
      <c r="I306" s="689">
        <v>0</v>
      </c>
      <c r="J306" s="513"/>
      <c r="K306" s="513">
        <v>19688</v>
      </c>
      <c r="L306" s="513">
        <v>19688</v>
      </c>
      <c r="M306" s="513">
        <v>12056615</v>
      </c>
      <c r="N306" s="513">
        <v>12076303</v>
      </c>
      <c r="O306" s="616">
        <v>2E-3</v>
      </c>
    </row>
    <row r="307" spans="1:15" x14ac:dyDescent="0.2">
      <c r="A307" s="610" t="s">
        <v>183</v>
      </c>
      <c r="B307" s="610" t="s">
        <v>198</v>
      </c>
      <c r="C307">
        <v>2013</v>
      </c>
      <c r="D307" s="689">
        <v>0</v>
      </c>
      <c r="E307" s="513">
        <v>17</v>
      </c>
      <c r="F307" s="513">
        <v>17</v>
      </c>
      <c r="G307" s="513">
        <v>1659</v>
      </c>
      <c r="H307" s="616">
        <v>0.01</v>
      </c>
      <c r="I307" s="689">
        <v>0</v>
      </c>
      <c r="J307" s="513"/>
      <c r="K307" s="513">
        <v>28120</v>
      </c>
      <c r="L307" s="513">
        <v>28120</v>
      </c>
      <c r="M307" s="513">
        <v>9161399</v>
      </c>
      <c r="N307" s="513">
        <v>9189519</v>
      </c>
      <c r="O307" s="616">
        <v>3.0000000000000001E-3</v>
      </c>
    </row>
    <row r="308" spans="1:15" x14ac:dyDescent="0.2">
      <c r="A308" s="610" t="s">
        <v>183</v>
      </c>
      <c r="B308" s="610" t="s">
        <v>198</v>
      </c>
      <c r="C308">
        <v>2014</v>
      </c>
      <c r="D308" s="689">
        <v>0</v>
      </c>
      <c r="E308" s="513">
        <v>25</v>
      </c>
      <c r="F308" s="513">
        <v>25</v>
      </c>
      <c r="G308" s="513">
        <v>1780</v>
      </c>
      <c r="H308" s="616">
        <v>1.4E-2</v>
      </c>
      <c r="I308" s="689">
        <v>0</v>
      </c>
      <c r="J308" s="513"/>
      <c r="K308" s="513">
        <v>45249</v>
      </c>
      <c r="L308" s="513">
        <v>45249</v>
      </c>
      <c r="M308" s="513">
        <v>10110997</v>
      </c>
      <c r="N308" s="513">
        <v>10156246</v>
      </c>
      <c r="O308" s="616">
        <v>4.0000000000000001E-3</v>
      </c>
    </row>
    <row r="309" spans="1:15" x14ac:dyDescent="0.2">
      <c r="A309" s="610" t="s">
        <v>183</v>
      </c>
      <c r="B309" s="610" t="s">
        <v>198</v>
      </c>
      <c r="C309">
        <v>2015</v>
      </c>
      <c r="D309" s="689">
        <v>4</v>
      </c>
      <c r="E309" s="513">
        <v>32</v>
      </c>
      <c r="F309" s="513">
        <v>36</v>
      </c>
      <c r="G309" s="513">
        <v>1466</v>
      </c>
      <c r="H309" s="616">
        <v>2.5000000000000001E-2</v>
      </c>
      <c r="I309" s="689">
        <v>6221</v>
      </c>
      <c r="J309" s="513"/>
      <c r="K309" s="513">
        <v>56227</v>
      </c>
      <c r="L309" s="513">
        <v>62448</v>
      </c>
      <c r="M309" s="513">
        <v>8116008</v>
      </c>
      <c r="N309" s="513">
        <v>8172235</v>
      </c>
      <c r="O309" s="616">
        <v>8.0000000000000002E-3</v>
      </c>
    </row>
    <row r="310" spans="1:15" x14ac:dyDescent="0.2">
      <c r="A310" s="610" t="s">
        <v>183</v>
      </c>
      <c r="B310" s="610" t="s">
        <v>198</v>
      </c>
      <c r="C310">
        <v>2016</v>
      </c>
      <c r="D310" s="689">
        <v>36</v>
      </c>
      <c r="E310" s="513">
        <v>36</v>
      </c>
      <c r="F310" s="513">
        <v>72</v>
      </c>
      <c r="G310" s="513">
        <v>1420</v>
      </c>
      <c r="H310" s="616">
        <v>0.05</v>
      </c>
      <c r="I310" s="689">
        <v>12036</v>
      </c>
      <c r="J310" s="513"/>
      <c r="K310" s="513">
        <v>65705</v>
      </c>
      <c r="L310" s="513">
        <v>77742</v>
      </c>
      <c r="M310" s="513">
        <v>8285494</v>
      </c>
      <c r="N310" s="513">
        <v>8351199</v>
      </c>
      <c r="O310" s="616">
        <v>8.9999999999999993E-3</v>
      </c>
    </row>
    <row r="311" spans="1:15" x14ac:dyDescent="0.2">
      <c r="A311" s="610" t="s">
        <v>183</v>
      </c>
      <c r="B311" s="610" t="s">
        <v>198</v>
      </c>
      <c r="C311">
        <v>2017</v>
      </c>
      <c r="D311" s="689">
        <v>56</v>
      </c>
      <c r="E311" s="513">
        <v>44</v>
      </c>
      <c r="F311" s="513">
        <v>100</v>
      </c>
      <c r="G311" s="513">
        <v>1686</v>
      </c>
      <c r="H311" s="616">
        <v>5.8999999999999997E-2</v>
      </c>
      <c r="I311" s="689">
        <v>93322</v>
      </c>
      <c r="J311" s="513"/>
      <c r="K311" s="513">
        <v>77744</v>
      </c>
      <c r="L311" s="513">
        <v>171066</v>
      </c>
      <c r="M311" s="513">
        <v>8839787</v>
      </c>
      <c r="N311" s="513">
        <v>8917531</v>
      </c>
      <c r="O311" s="616">
        <v>1.9E-2</v>
      </c>
    </row>
    <row r="312" spans="1:15" x14ac:dyDescent="0.2">
      <c r="A312" s="610" t="s">
        <v>183</v>
      </c>
      <c r="B312" s="610" t="s">
        <v>198</v>
      </c>
      <c r="C312">
        <v>2018</v>
      </c>
      <c r="D312" s="689">
        <v>56</v>
      </c>
      <c r="E312" s="513">
        <v>39</v>
      </c>
      <c r="F312" s="513">
        <v>95</v>
      </c>
      <c r="G312" s="513">
        <v>1711</v>
      </c>
      <c r="H312" s="616">
        <v>5.5E-2</v>
      </c>
      <c r="I312" s="689">
        <v>141685</v>
      </c>
      <c r="J312" s="513"/>
      <c r="K312" s="513">
        <v>70461</v>
      </c>
      <c r="L312" s="513">
        <v>212145</v>
      </c>
      <c r="M312" s="513">
        <v>9223112</v>
      </c>
      <c r="N312" s="513">
        <v>9293573</v>
      </c>
      <c r="O312" s="616">
        <v>2.3E-2</v>
      </c>
    </row>
    <row r="313" spans="1:15" x14ac:dyDescent="0.2">
      <c r="A313" s="610" t="s">
        <v>183</v>
      </c>
      <c r="B313" s="610" t="s">
        <v>198</v>
      </c>
      <c r="C313">
        <v>2019</v>
      </c>
      <c r="D313" s="689">
        <v>111</v>
      </c>
      <c r="E313" s="513">
        <v>45</v>
      </c>
      <c r="F313" s="513">
        <v>156</v>
      </c>
      <c r="G313" s="513">
        <v>1796</v>
      </c>
      <c r="H313" s="616">
        <v>8.6999999999999994E-2</v>
      </c>
      <c r="I313" s="689">
        <v>183849</v>
      </c>
      <c r="J313" s="513"/>
      <c r="K313" s="513">
        <v>80154</v>
      </c>
      <c r="L313" s="513">
        <v>264003</v>
      </c>
      <c r="M313" s="513">
        <v>8947568</v>
      </c>
      <c r="N313" s="513">
        <v>9027722</v>
      </c>
      <c r="O313" s="616">
        <v>2.9000000000000001E-2</v>
      </c>
    </row>
    <row r="314" spans="1:15" x14ac:dyDescent="0.2">
      <c r="A314" s="610" t="s">
        <v>183</v>
      </c>
      <c r="B314" s="610" t="s">
        <v>198</v>
      </c>
      <c r="C314">
        <v>2020</v>
      </c>
      <c r="D314" s="689">
        <v>144</v>
      </c>
      <c r="E314" s="513">
        <v>52</v>
      </c>
      <c r="F314" s="513">
        <v>195</v>
      </c>
      <c r="G314" s="513">
        <v>1884</v>
      </c>
      <c r="H314" s="616">
        <v>0.104</v>
      </c>
      <c r="I314" s="689">
        <v>403250</v>
      </c>
      <c r="J314" s="513"/>
      <c r="K314" s="513">
        <v>91013</v>
      </c>
      <c r="L314" s="513">
        <v>494263</v>
      </c>
      <c r="M314" s="513">
        <v>9323244</v>
      </c>
      <c r="N314" s="513">
        <v>9414257</v>
      </c>
      <c r="O314" s="616">
        <v>5.2999999999999999E-2</v>
      </c>
    </row>
    <row r="315" spans="1:15" x14ac:dyDescent="0.2">
      <c r="A315" s="610" t="s">
        <v>183</v>
      </c>
      <c r="B315" s="610" t="s">
        <v>198</v>
      </c>
      <c r="C315">
        <v>2021</v>
      </c>
      <c r="D315" s="689">
        <v>324</v>
      </c>
      <c r="E315" s="513">
        <v>61</v>
      </c>
      <c r="F315" s="513">
        <v>385</v>
      </c>
      <c r="G315" s="513">
        <v>1870</v>
      </c>
      <c r="H315" s="616">
        <v>0.20599999999999999</v>
      </c>
      <c r="I315" s="689">
        <v>396248</v>
      </c>
      <c r="J315" s="513"/>
      <c r="K315" s="513">
        <v>105743</v>
      </c>
      <c r="L315" s="513">
        <v>501991</v>
      </c>
      <c r="M315" s="513">
        <v>9404265</v>
      </c>
      <c r="N315" s="513">
        <v>9510008</v>
      </c>
      <c r="O315" s="616">
        <v>5.2999999999999999E-2</v>
      </c>
    </row>
    <row r="316" spans="1:15" x14ac:dyDescent="0.2">
      <c r="A316" s="610" t="s">
        <v>183</v>
      </c>
      <c r="B316" s="610" t="s">
        <v>198</v>
      </c>
      <c r="C316">
        <v>2022</v>
      </c>
      <c r="D316" s="689">
        <v>324</v>
      </c>
      <c r="E316" s="513">
        <v>66</v>
      </c>
      <c r="F316" s="513">
        <v>390</v>
      </c>
      <c r="G316" s="513">
        <v>1806</v>
      </c>
      <c r="H316" s="616">
        <v>0.216</v>
      </c>
      <c r="I316" s="689">
        <v>909258</v>
      </c>
      <c r="J316" s="513"/>
      <c r="K316" s="513">
        <v>125676</v>
      </c>
      <c r="L316" s="513">
        <v>1034934</v>
      </c>
      <c r="M316" s="513">
        <v>8905402</v>
      </c>
      <c r="N316" s="513">
        <v>9031078</v>
      </c>
      <c r="O316" s="616">
        <v>0.115</v>
      </c>
    </row>
    <row r="317" spans="1:15" x14ac:dyDescent="0.2">
      <c r="A317" s="610" t="s">
        <v>183</v>
      </c>
      <c r="B317" s="610" t="s">
        <v>198</v>
      </c>
      <c r="C317">
        <v>2023</v>
      </c>
      <c r="D317" s="689">
        <v>341</v>
      </c>
      <c r="E317" s="513">
        <v>84</v>
      </c>
      <c r="F317" s="513">
        <v>425</v>
      </c>
      <c r="G317" s="513">
        <v>1545</v>
      </c>
      <c r="H317" s="616">
        <v>0.27500000000000002</v>
      </c>
      <c r="I317" s="689">
        <v>898092</v>
      </c>
      <c r="J317" s="513"/>
      <c r="K317" s="513">
        <v>153147</v>
      </c>
      <c r="L317" s="513">
        <v>1051239</v>
      </c>
      <c r="M317" s="513">
        <v>7725515</v>
      </c>
      <c r="N317" s="513">
        <v>7878662</v>
      </c>
      <c r="O317" s="616">
        <v>0.13300000000000001</v>
      </c>
    </row>
    <row r="318" spans="1:15" x14ac:dyDescent="0.2">
      <c r="A318" s="610" t="s">
        <v>183</v>
      </c>
      <c r="B318" s="610" t="s">
        <v>198</v>
      </c>
      <c r="C318">
        <v>2024</v>
      </c>
      <c r="D318" s="689">
        <v>341</v>
      </c>
      <c r="E318" s="513">
        <v>91</v>
      </c>
      <c r="F318" s="513">
        <v>432</v>
      </c>
      <c r="G318" s="513">
        <v>1685</v>
      </c>
      <c r="H318" s="616">
        <v>0.25600000000000001</v>
      </c>
      <c r="I318" s="689">
        <v>788001</v>
      </c>
      <c r="J318" s="513"/>
      <c r="K318" s="513">
        <v>171513</v>
      </c>
      <c r="L318" s="513">
        <v>959514</v>
      </c>
      <c r="M318" s="513">
        <v>8022167</v>
      </c>
      <c r="N318" s="513">
        <v>8193681</v>
      </c>
      <c r="O318" s="616">
        <v>0.11700000000000001</v>
      </c>
    </row>
    <row r="319" spans="1:15" x14ac:dyDescent="0.2">
      <c r="A319" s="610" t="s">
        <v>199</v>
      </c>
      <c r="B319" s="610" t="s">
        <v>200</v>
      </c>
      <c r="C319">
        <v>2012</v>
      </c>
      <c r="D319" s="689">
        <v>84</v>
      </c>
      <c r="E319" s="513">
        <v>31</v>
      </c>
      <c r="F319" s="513">
        <v>115</v>
      </c>
      <c r="G319" s="513">
        <v>13523</v>
      </c>
      <c r="H319" s="616">
        <v>8.9999999999999993E-3</v>
      </c>
      <c r="I319" s="689">
        <v>82450</v>
      </c>
      <c r="J319" s="513"/>
      <c r="K319" s="513">
        <v>49318</v>
      </c>
      <c r="L319" s="513">
        <v>131768</v>
      </c>
      <c r="M319" s="513">
        <v>66417847</v>
      </c>
      <c r="N319" s="513">
        <v>66467166</v>
      </c>
      <c r="O319" s="616">
        <v>2E-3</v>
      </c>
    </row>
    <row r="320" spans="1:15" x14ac:dyDescent="0.2">
      <c r="A320" s="610" t="s">
        <v>199</v>
      </c>
      <c r="B320" s="610" t="s">
        <v>200</v>
      </c>
      <c r="C320">
        <v>2013</v>
      </c>
      <c r="D320" s="689">
        <v>200</v>
      </c>
      <c r="E320" s="513">
        <v>27</v>
      </c>
      <c r="F320" s="513">
        <v>227</v>
      </c>
      <c r="G320" s="513">
        <v>12794</v>
      </c>
      <c r="H320" s="616">
        <v>1.7999999999999999E-2</v>
      </c>
      <c r="I320" s="689">
        <v>205624</v>
      </c>
      <c r="J320" s="513"/>
      <c r="K320" s="513">
        <v>39150</v>
      </c>
      <c r="L320" s="513">
        <v>244774</v>
      </c>
      <c r="M320" s="513">
        <v>67181338</v>
      </c>
      <c r="N320" s="513">
        <v>67220488</v>
      </c>
      <c r="O320" s="616">
        <v>4.0000000000000001E-3</v>
      </c>
    </row>
    <row r="321" spans="1:15" x14ac:dyDescent="0.2">
      <c r="A321" s="610" t="s">
        <v>199</v>
      </c>
      <c r="B321" s="610" t="s">
        <v>200</v>
      </c>
      <c r="C321">
        <v>2014</v>
      </c>
      <c r="D321" s="689">
        <v>377</v>
      </c>
      <c r="E321" s="513">
        <v>31</v>
      </c>
      <c r="F321" s="513">
        <v>409</v>
      </c>
      <c r="G321" s="513">
        <v>14215</v>
      </c>
      <c r="H321" s="616">
        <v>2.9000000000000001E-2</v>
      </c>
      <c r="I321" s="689">
        <v>447127</v>
      </c>
      <c r="J321" s="513"/>
      <c r="K321" s="513">
        <v>39945</v>
      </c>
      <c r="L321" s="513">
        <v>487072</v>
      </c>
      <c r="M321" s="513">
        <v>67080378</v>
      </c>
      <c r="N321" s="513">
        <v>67120323</v>
      </c>
      <c r="O321" s="616">
        <v>7.0000000000000001E-3</v>
      </c>
    </row>
    <row r="322" spans="1:15" x14ac:dyDescent="0.2">
      <c r="A322" s="610" t="s">
        <v>199</v>
      </c>
      <c r="B322" s="610" t="s">
        <v>200</v>
      </c>
      <c r="C322">
        <v>2015</v>
      </c>
      <c r="D322" s="689">
        <v>663</v>
      </c>
      <c r="E322" s="513">
        <v>29</v>
      </c>
      <c r="F322" s="513">
        <v>692</v>
      </c>
      <c r="G322" s="513">
        <v>15569</v>
      </c>
      <c r="H322" s="616">
        <v>4.3999999999999997E-2</v>
      </c>
      <c r="I322" s="689">
        <v>760362</v>
      </c>
      <c r="J322" s="513"/>
      <c r="K322" s="513">
        <v>36437</v>
      </c>
      <c r="L322" s="513">
        <v>796799</v>
      </c>
      <c r="M322" s="513">
        <v>66430654</v>
      </c>
      <c r="N322" s="513">
        <v>66467091</v>
      </c>
      <c r="O322" s="616">
        <v>1.2E-2</v>
      </c>
    </row>
    <row r="323" spans="1:15" x14ac:dyDescent="0.2">
      <c r="A323" s="610" t="s">
        <v>199</v>
      </c>
      <c r="B323" s="610" t="s">
        <v>200</v>
      </c>
      <c r="C323">
        <v>2016</v>
      </c>
      <c r="D323" s="689">
        <v>965</v>
      </c>
      <c r="E323" s="513">
        <v>51</v>
      </c>
      <c r="F323" s="513">
        <v>1016</v>
      </c>
      <c r="G323" s="513">
        <v>13298</v>
      </c>
      <c r="H323" s="616">
        <v>7.5999999999999998E-2</v>
      </c>
      <c r="I323" s="689">
        <v>1340646</v>
      </c>
      <c r="J323" s="513"/>
      <c r="K323" s="513">
        <v>77743</v>
      </c>
      <c r="L323" s="513">
        <v>1418389</v>
      </c>
      <c r="M323" s="513">
        <v>66835692</v>
      </c>
      <c r="N323" s="513">
        <v>66913435</v>
      </c>
      <c r="O323" s="616">
        <v>2.1000000000000001E-2</v>
      </c>
    </row>
    <row r="324" spans="1:15" x14ac:dyDescent="0.2">
      <c r="A324" s="610" t="s">
        <v>199</v>
      </c>
      <c r="B324" s="610" t="s">
        <v>200</v>
      </c>
      <c r="C324">
        <v>2017</v>
      </c>
      <c r="D324" s="689">
        <v>1532</v>
      </c>
      <c r="E324" s="513">
        <v>65</v>
      </c>
      <c r="F324" s="513">
        <v>1597</v>
      </c>
      <c r="G324" s="513">
        <v>14534</v>
      </c>
      <c r="H324" s="616">
        <v>0.11</v>
      </c>
      <c r="I324" s="689">
        <v>2191451</v>
      </c>
      <c r="J324" s="513"/>
      <c r="K324" s="513">
        <v>101038</v>
      </c>
      <c r="L324" s="513">
        <v>2292489</v>
      </c>
      <c r="M324" s="513">
        <v>65679702</v>
      </c>
      <c r="N324" s="513">
        <v>65780740</v>
      </c>
      <c r="O324" s="616">
        <v>3.5000000000000003E-2</v>
      </c>
    </row>
    <row r="325" spans="1:15" x14ac:dyDescent="0.2">
      <c r="A325" s="610" t="s">
        <v>199</v>
      </c>
      <c r="B325" s="610" t="s">
        <v>200</v>
      </c>
      <c r="C325">
        <v>2018</v>
      </c>
      <c r="D325" s="689">
        <v>1914</v>
      </c>
      <c r="E325" s="513">
        <v>86</v>
      </c>
      <c r="F325" s="513">
        <v>2000</v>
      </c>
      <c r="G325" s="513">
        <v>15519</v>
      </c>
      <c r="H325" s="616">
        <v>0.129</v>
      </c>
      <c r="I325" s="689">
        <v>2985696</v>
      </c>
      <c r="J325" s="513"/>
      <c r="K325" s="513">
        <v>125982</v>
      </c>
      <c r="L325" s="513">
        <v>3111678</v>
      </c>
      <c r="M325" s="513">
        <v>68632229</v>
      </c>
      <c r="N325" s="513">
        <v>68758211</v>
      </c>
      <c r="O325" s="616">
        <v>4.4999999999999998E-2</v>
      </c>
    </row>
    <row r="326" spans="1:15" x14ac:dyDescent="0.2">
      <c r="A326" s="610" t="s">
        <v>199</v>
      </c>
      <c r="B326" s="610" t="s">
        <v>200</v>
      </c>
      <c r="C326">
        <v>2019</v>
      </c>
      <c r="D326" s="689">
        <v>2144</v>
      </c>
      <c r="E326" s="513">
        <v>104</v>
      </c>
      <c r="F326" s="513">
        <v>2248</v>
      </c>
      <c r="G326" s="513">
        <v>12664</v>
      </c>
      <c r="H326" s="616">
        <v>0.17799999999999999</v>
      </c>
      <c r="I326" s="689">
        <v>3611318</v>
      </c>
      <c r="J326" s="513"/>
      <c r="K326" s="513">
        <v>154769</v>
      </c>
      <c r="L326" s="513">
        <v>3766087</v>
      </c>
      <c r="M326" s="513">
        <v>61652163</v>
      </c>
      <c r="N326" s="513">
        <v>61806932</v>
      </c>
      <c r="O326" s="616">
        <v>6.0999999999999999E-2</v>
      </c>
    </row>
    <row r="327" spans="1:15" x14ac:dyDescent="0.2">
      <c r="A327" s="610" t="s">
        <v>199</v>
      </c>
      <c r="B327" s="610" t="s">
        <v>200</v>
      </c>
      <c r="C327">
        <v>2020</v>
      </c>
      <c r="D327" s="689">
        <v>2226</v>
      </c>
      <c r="E327" s="513">
        <v>133</v>
      </c>
      <c r="F327" s="513">
        <v>2359</v>
      </c>
      <c r="G327" s="513">
        <v>12470</v>
      </c>
      <c r="H327" s="616">
        <v>0.189</v>
      </c>
      <c r="I327" s="689">
        <v>3857688</v>
      </c>
      <c r="J327" s="513"/>
      <c r="K327" s="513">
        <v>198707</v>
      </c>
      <c r="L327" s="513">
        <v>4056396</v>
      </c>
      <c r="M327" s="513">
        <v>59557682</v>
      </c>
      <c r="N327" s="513">
        <v>59756389</v>
      </c>
      <c r="O327" s="616">
        <v>6.8000000000000005E-2</v>
      </c>
    </row>
    <row r="328" spans="1:15" x14ac:dyDescent="0.2">
      <c r="A328" s="610" t="s">
        <v>199</v>
      </c>
      <c r="B328" s="610" t="s">
        <v>200</v>
      </c>
      <c r="C328">
        <v>2021</v>
      </c>
      <c r="D328" s="689">
        <v>2491</v>
      </c>
      <c r="E328" s="513">
        <v>174</v>
      </c>
      <c r="F328" s="513">
        <v>2665</v>
      </c>
      <c r="G328" s="513">
        <v>12219</v>
      </c>
      <c r="H328" s="616">
        <v>0.218</v>
      </c>
      <c r="I328" s="689">
        <v>4228116</v>
      </c>
      <c r="J328" s="513"/>
      <c r="K328" s="513">
        <v>257338</v>
      </c>
      <c r="L328" s="513">
        <v>4485454</v>
      </c>
      <c r="M328" s="513">
        <v>61244324</v>
      </c>
      <c r="N328" s="513">
        <v>61501662</v>
      </c>
      <c r="O328" s="616">
        <v>7.2999999999999995E-2</v>
      </c>
    </row>
    <row r="329" spans="1:15" x14ac:dyDescent="0.2">
      <c r="A329" s="610" t="s">
        <v>199</v>
      </c>
      <c r="B329" s="610" t="s">
        <v>200</v>
      </c>
      <c r="C329">
        <v>2022</v>
      </c>
      <c r="D329" s="689">
        <v>2604</v>
      </c>
      <c r="E329" s="513">
        <v>224</v>
      </c>
      <c r="F329" s="513">
        <v>2827</v>
      </c>
      <c r="G329" s="513">
        <v>12808</v>
      </c>
      <c r="H329" s="616">
        <v>0.221</v>
      </c>
      <c r="I329" s="689">
        <v>4776331</v>
      </c>
      <c r="J329" s="513"/>
      <c r="K329" s="513">
        <v>332925</v>
      </c>
      <c r="L329" s="513">
        <v>5109256</v>
      </c>
      <c r="M329" s="513">
        <v>61783954</v>
      </c>
      <c r="N329" s="513">
        <v>62116879</v>
      </c>
      <c r="O329" s="616">
        <v>8.2000000000000003E-2</v>
      </c>
    </row>
    <row r="330" spans="1:15" x14ac:dyDescent="0.2">
      <c r="A330" s="610" t="s">
        <v>199</v>
      </c>
      <c r="B330" s="610" t="s">
        <v>200</v>
      </c>
      <c r="C330">
        <v>2023</v>
      </c>
      <c r="D330" s="689">
        <v>2905</v>
      </c>
      <c r="E330" s="513">
        <v>285</v>
      </c>
      <c r="F330" s="513">
        <v>3191</v>
      </c>
      <c r="G330" s="513">
        <v>12268</v>
      </c>
      <c r="H330" s="616">
        <v>0.26</v>
      </c>
      <c r="I330" s="689">
        <v>5292811</v>
      </c>
      <c r="J330" s="513"/>
      <c r="K330" s="513">
        <v>434831</v>
      </c>
      <c r="L330" s="513">
        <v>5727642</v>
      </c>
      <c r="M330" s="513">
        <v>59190181</v>
      </c>
      <c r="N330" s="513">
        <v>59625012</v>
      </c>
      <c r="O330" s="616">
        <v>9.6000000000000002E-2</v>
      </c>
    </row>
    <row r="331" spans="1:15" x14ac:dyDescent="0.2">
      <c r="A331" s="610" t="s">
        <v>199</v>
      </c>
      <c r="B331" s="610" t="s">
        <v>200</v>
      </c>
      <c r="C331">
        <v>2024</v>
      </c>
      <c r="D331" s="689">
        <v>2909</v>
      </c>
      <c r="E331" s="513">
        <v>327</v>
      </c>
      <c r="F331" s="513">
        <v>3236</v>
      </c>
      <c r="G331" s="513">
        <v>13228</v>
      </c>
      <c r="H331" s="616">
        <v>0.245</v>
      </c>
      <c r="I331" s="689">
        <v>5352016</v>
      </c>
      <c r="J331" s="513"/>
      <c r="K331" s="513">
        <v>516413</v>
      </c>
      <c r="L331" s="513">
        <v>5868429</v>
      </c>
      <c r="M331" s="513">
        <v>60833043</v>
      </c>
      <c r="N331" s="513">
        <v>61349456</v>
      </c>
      <c r="O331" s="616">
        <v>9.6000000000000002E-2</v>
      </c>
    </row>
    <row r="332" spans="1:15" x14ac:dyDescent="0.2">
      <c r="A332" s="610" t="s">
        <v>199</v>
      </c>
      <c r="B332" s="610" t="s">
        <v>201</v>
      </c>
      <c r="C332">
        <v>2012</v>
      </c>
      <c r="D332" s="689">
        <v>31</v>
      </c>
      <c r="E332" s="513">
        <v>7</v>
      </c>
      <c r="F332" s="513">
        <v>38</v>
      </c>
      <c r="G332" s="513">
        <v>19473</v>
      </c>
      <c r="H332" s="616">
        <v>2E-3</v>
      </c>
      <c r="I332" s="689">
        <v>35211</v>
      </c>
      <c r="J332" s="513"/>
      <c r="K332" s="513">
        <v>10582</v>
      </c>
      <c r="L332" s="513">
        <v>45793</v>
      </c>
      <c r="M332" s="513">
        <v>97315282</v>
      </c>
      <c r="N332" s="513">
        <v>97325864</v>
      </c>
      <c r="O332" s="616">
        <v>0</v>
      </c>
    </row>
    <row r="333" spans="1:15" x14ac:dyDescent="0.2">
      <c r="A333" s="610" t="s">
        <v>199</v>
      </c>
      <c r="B333" s="610" t="s">
        <v>201</v>
      </c>
      <c r="C333">
        <v>2013</v>
      </c>
      <c r="D333" s="689">
        <v>134</v>
      </c>
      <c r="E333" s="513">
        <v>23</v>
      </c>
      <c r="F333" s="513">
        <v>157</v>
      </c>
      <c r="G333" s="513">
        <v>18239</v>
      </c>
      <c r="H333" s="616">
        <v>8.9999999999999993E-3</v>
      </c>
      <c r="I333" s="689">
        <v>114961</v>
      </c>
      <c r="J333" s="513"/>
      <c r="K333" s="513">
        <v>33498</v>
      </c>
      <c r="L333" s="513">
        <v>148459</v>
      </c>
      <c r="M333" s="513">
        <v>98598181</v>
      </c>
      <c r="N333" s="513">
        <v>98631679</v>
      </c>
      <c r="O333" s="616">
        <v>2E-3</v>
      </c>
    </row>
    <row r="334" spans="1:15" x14ac:dyDescent="0.2">
      <c r="A334" s="610" t="s">
        <v>199</v>
      </c>
      <c r="B334" s="610" t="s">
        <v>201</v>
      </c>
      <c r="C334">
        <v>2014</v>
      </c>
      <c r="D334" s="689">
        <v>247</v>
      </c>
      <c r="E334" s="513">
        <v>27</v>
      </c>
      <c r="F334" s="513">
        <v>274</v>
      </c>
      <c r="G334" s="513">
        <v>20799</v>
      </c>
      <c r="H334" s="616">
        <v>1.2999999999999999E-2</v>
      </c>
      <c r="I334" s="689">
        <v>289583</v>
      </c>
      <c r="J334" s="513"/>
      <c r="K334" s="513">
        <v>34394</v>
      </c>
      <c r="L334" s="513">
        <v>323977</v>
      </c>
      <c r="M334" s="513">
        <v>101944522</v>
      </c>
      <c r="N334" s="513">
        <v>101978916</v>
      </c>
      <c r="O334" s="616">
        <v>3.0000000000000001E-3</v>
      </c>
    </row>
    <row r="335" spans="1:15" x14ac:dyDescent="0.2">
      <c r="A335" s="610" t="s">
        <v>199</v>
      </c>
      <c r="B335" s="610" t="s">
        <v>201</v>
      </c>
      <c r="C335">
        <v>2015</v>
      </c>
      <c r="D335" s="689">
        <v>625</v>
      </c>
      <c r="E335" s="513">
        <v>41</v>
      </c>
      <c r="F335" s="513">
        <v>666</v>
      </c>
      <c r="G335" s="513">
        <v>21101</v>
      </c>
      <c r="H335" s="616">
        <v>3.2000000000000001E-2</v>
      </c>
      <c r="I335" s="689">
        <v>486597</v>
      </c>
      <c r="J335" s="513"/>
      <c r="K335" s="513">
        <v>50688</v>
      </c>
      <c r="L335" s="513">
        <v>537285</v>
      </c>
      <c r="M335" s="513">
        <v>102932313</v>
      </c>
      <c r="N335" s="513">
        <v>102983001</v>
      </c>
      <c r="O335" s="616">
        <v>5.0000000000000001E-3</v>
      </c>
    </row>
    <row r="336" spans="1:15" x14ac:dyDescent="0.2">
      <c r="A336" s="610" t="s">
        <v>199</v>
      </c>
      <c r="B336" s="610" t="s">
        <v>201</v>
      </c>
      <c r="C336">
        <v>2016</v>
      </c>
      <c r="D336" s="689">
        <v>933</v>
      </c>
      <c r="E336" s="513">
        <v>79</v>
      </c>
      <c r="F336" s="513">
        <v>1012</v>
      </c>
      <c r="G336" s="513">
        <v>20671</v>
      </c>
      <c r="H336" s="616">
        <v>4.9000000000000002E-2</v>
      </c>
      <c r="I336" s="689">
        <v>1318990</v>
      </c>
      <c r="J336" s="513"/>
      <c r="K336" s="513">
        <v>104925</v>
      </c>
      <c r="L336" s="513">
        <v>1423915</v>
      </c>
      <c r="M336" s="513">
        <v>104971766</v>
      </c>
      <c r="N336" s="513">
        <v>105076691</v>
      </c>
      <c r="O336" s="616">
        <v>1.4E-2</v>
      </c>
    </row>
    <row r="337" spans="1:15" x14ac:dyDescent="0.2">
      <c r="A337" s="610" t="s">
        <v>199</v>
      </c>
      <c r="B337" s="610" t="s">
        <v>201</v>
      </c>
      <c r="C337">
        <v>2017</v>
      </c>
      <c r="D337" s="689">
        <v>1148</v>
      </c>
      <c r="E337" s="513">
        <v>112</v>
      </c>
      <c r="F337" s="513">
        <v>1260</v>
      </c>
      <c r="G337" s="513">
        <v>20120</v>
      </c>
      <c r="H337" s="616">
        <v>6.3E-2</v>
      </c>
      <c r="I337" s="689">
        <v>1898133</v>
      </c>
      <c r="J337" s="513"/>
      <c r="K337" s="513">
        <v>152928</v>
      </c>
      <c r="L337" s="513">
        <v>2051062</v>
      </c>
      <c r="M337" s="513">
        <v>102353377</v>
      </c>
      <c r="N337" s="513">
        <v>102506305</v>
      </c>
      <c r="O337" s="616">
        <v>0.02</v>
      </c>
    </row>
    <row r="338" spans="1:15" x14ac:dyDescent="0.2">
      <c r="A338" s="610" t="s">
        <v>199</v>
      </c>
      <c r="B338" s="610" t="s">
        <v>201</v>
      </c>
      <c r="C338">
        <v>2018</v>
      </c>
      <c r="D338" s="689">
        <v>1294</v>
      </c>
      <c r="E338" s="513">
        <v>157</v>
      </c>
      <c r="F338" s="513">
        <v>1451</v>
      </c>
      <c r="G338" s="513">
        <v>21620</v>
      </c>
      <c r="H338" s="616">
        <v>6.7000000000000004E-2</v>
      </c>
      <c r="I338" s="689">
        <v>2173768</v>
      </c>
      <c r="J338" s="513"/>
      <c r="K338" s="513">
        <v>215962</v>
      </c>
      <c r="L338" s="513">
        <v>2389730</v>
      </c>
      <c r="M338" s="513">
        <v>108188251</v>
      </c>
      <c r="N338" s="513">
        <v>108404213</v>
      </c>
      <c r="O338" s="616">
        <v>2.1999999999999999E-2</v>
      </c>
    </row>
    <row r="339" spans="1:15" x14ac:dyDescent="0.2">
      <c r="A339" s="610" t="s">
        <v>199</v>
      </c>
      <c r="B339" s="610" t="s">
        <v>201</v>
      </c>
      <c r="C339">
        <v>2019</v>
      </c>
      <c r="D339" s="689">
        <v>1329</v>
      </c>
      <c r="E339" s="513">
        <v>194</v>
      </c>
      <c r="F339" s="513">
        <v>1523</v>
      </c>
      <c r="G339" s="513">
        <v>20597</v>
      </c>
      <c r="H339" s="616">
        <v>7.3999999999999996E-2</v>
      </c>
      <c r="I339" s="689">
        <v>2328296</v>
      </c>
      <c r="J339" s="513"/>
      <c r="K339" s="513">
        <v>283442</v>
      </c>
      <c r="L339" s="513">
        <v>2611738</v>
      </c>
      <c r="M339" s="513">
        <v>106518140</v>
      </c>
      <c r="N339" s="513">
        <v>106801582</v>
      </c>
      <c r="O339" s="616">
        <v>2.4E-2</v>
      </c>
    </row>
    <row r="340" spans="1:15" x14ac:dyDescent="0.2">
      <c r="A340" s="610" t="s">
        <v>199</v>
      </c>
      <c r="B340" s="610" t="s">
        <v>201</v>
      </c>
      <c r="C340">
        <v>2020</v>
      </c>
      <c r="D340" s="689">
        <v>1465</v>
      </c>
      <c r="E340" s="513">
        <v>237</v>
      </c>
      <c r="F340" s="513">
        <v>1702</v>
      </c>
      <c r="G340" s="513">
        <v>20383</v>
      </c>
      <c r="H340" s="616">
        <v>8.4000000000000005E-2</v>
      </c>
      <c r="I340" s="689">
        <v>2291411</v>
      </c>
      <c r="J340" s="513"/>
      <c r="K340" s="513">
        <v>346513</v>
      </c>
      <c r="L340" s="513">
        <v>2637924</v>
      </c>
      <c r="M340" s="513">
        <v>101154489</v>
      </c>
      <c r="N340" s="513">
        <v>101501002</v>
      </c>
      <c r="O340" s="616">
        <v>2.5999999999999999E-2</v>
      </c>
    </row>
    <row r="341" spans="1:15" x14ac:dyDescent="0.2">
      <c r="A341" s="610" t="s">
        <v>199</v>
      </c>
      <c r="B341" s="610" t="s">
        <v>201</v>
      </c>
      <c r="C341">
        <v>2021</v>
      </c>
      <c r="D341" s="689">
        <v>1736</v>
      </c>
      <c r="E341" s="513">
        <v>282</v>
      </c>
      <c r="F341" s="513">
        <v>2018</v>
      </c>
      <c r="G341" s="513">
        <v>20310</v>
      </c>
      <c r="H341" s="616">
        <v>9.9000000000000005E-2</v>
      </c>
      <c r="I341" s="689">
        <v>2743238</v>
      </c>
      <c r="J341" s="513"/>
      <c r="K341" s="513">
        <v>411617</v>
      </c>
      <c r="L341" s="513">
        <v>3154856</v>
      </c>
      <c r="M341" s="513">
        <v>104613630</v>
      </c>
      <c r="N341" s="513">
        <v>105025247</v>
      </c>
      <c r="O341" s="616">
        <v>0.03</v>
      </c>
    </row>
    <row r="342" spans="1:15" x14ac:dyDescent="0.2">
      <c r="A342" s="610" t="s">
        <v>199</v>
      </c>
      <c r="B342" s="610" t="s">
        <v>201</v>
      </c>
      <c r="C342">
        <v>2022</v>
      </c>
      <c r="D342" s="689">
        <v>1934</v>
      </c>
      <c r="E342" s="513">
        <v>344</v>
      </c>
      <c r="F342" s="513">
        <v>2278</v>
      </c>
      <c r="G342" s="513">
        <v>21265</v>
      </c>
      <c r="H342" s="616">
        <v>0.107</v>
      </c>
      <c r="I342" s="689">
        <v>3383771</v>
      </c>
      <c r="J342" s="513"/>
      <c r="K342" s="513">
        <v>515822</v>
      </c>
      <c r="L342" s="513">
        <v>3899593</v>
      </c>
      <c r="M342" s="513">
        <v>107680193</v>
      </c>
      <c r="N342" s="513">
        <v>108196015</v>
      </c>
      <c r="O342" s="616">
        <v>3.5999999999999997E-2</v>
      </c>
    </row>
    <row r="343" spans="1:15" x14ac:dyDescent="0.2">
      <c r="A343" s="610" t="s">
        <v>199</v>
      </c>
      <c r="B343" s="610" t="s">
        <v>201</v>
      </c>
      <c r="C343">
        <v>2023</v>
      </c>
      <c r="D343" s="689">
        <v>2010</v>
      </c>
      <c r="E343" s="513">
        <v>384</v>
      </c>
      <c r="F343" s="513">
        <v>2394</v>
      </c>
      <c r="G343" s="513">
        <v>21133</v>
      </c>
      <c r="H343" s="616">
        <v>0.113</v>
      </c>
      <c r="I343" s="689">
        <v>3544830</v>
      </c>
      <c r="J343" s="513"/>
      <c r="K343" s="513">
        <v>589633</v>
      </c>
      <c r="L343" s="513">
        <v>4134463</v>
      </c>
      <c r="M343" s="513">
        <v>104563184</v>
      </c>
      <c r="N343" s="513">
        <v>105152817</v>
      </c>
      <c r="O343" s="616">
        <v>3.9E-2</v>
      </c>
    </row>
    <row r="344" spans="1:15" x14ac:dyDescent="0.2">
      <c r="A344" s="610" t="s">
        <v>199</v>
      </c>
      <c r="B344" s="610" t="s">
        <v>201</v>
      </c>
      <c r="C344">
        <v>2024</v>
      </c>
      <c r="D344" s="689">
        <v>2119</v>
      </c>
      <c r="E344" s="513">
        <v>429</v>
      </c>
      <c r="F344" s="513">
        <v>2548</v>
      </c>
      <c r="G344" s="513">
        <v>21587</v>
      </c>
      <c r="H344" s="616">
        <v>0.11799999999999999</v>
      </c>
      <c r="I344" s="689">
        <v>3656549</v>
      </c>
      <c r="J344" s="513"/>
      <c r="K344" s="513">
        <v>678679</v>
      </c>
      <c r="L344" s="513">
        <v>4335228</v>
      </c>
      <c r="M344" s="513">
        <v>107247217</v>
      </c>
      <c r="N344" s="513">
        <v>107925896</v>
      </c>
      <c r="O344" s="616">
        <v>0.04</v>
      </c>
    </row>
    <row r="345" spans="1:15" x14ac:dyDescent="0.2">
      <c r="A345" s="610" t="s">
        <v>199</v>
      </c>
      <c r="B345" s="610" t="s">
        <v>202</v>
      </c>
      <c r="C345">
        <v>2012</v>
      </c>
      <c r="D345" s="689">
        <v>0</v>
      </c>
      <c r="E345" s="513">
        <v>9</v>
      </c>
      <c r="F345" s="513">
        <v>9</v>
      </c>
      <c r="G345" s="513">
        <v>8063</v>
      </c>
      <c r="H345" s="616">
        <v>1E-3</v>
      </c>
      <c r="I345" s="689">
        <v>28087</v>
      </c>
      <c r="J345" s="513"/>
      <c r="K345" s="513">
        <v>12516</v>
      </c>
      <c r="L345" s="513">
        <v>40603</v>
      </c>
      <c r="M345" s="513">
        <v>39100952</v>
      </c>
      <c r="N345" s="513">
        <v>39113468</v>
      </c>
      <c r="O345" s="616">
        <v>1E-3</v>
      </c>
    </row>
    <row r="346" spans="1:15" x14ac:dyDescent="0.2">
      <c r="A346" s="610" t="s">
        <v>199</v>
      </c>
      <c r="B346" s="610" t="s">
        <v>202</v>
      </c>
      <c r="C346">
        <v>2013</v>
      </c>
      <c r="D346" s="689">
        <v>0</v>
      </c>
      <c r="E346" s="513">
        <v>13</v>
      </c>
      <c r="F346" s="513">
        <v>13</v>
      </c>
      <c r="G346" s="513">
        <v>8261</v>
      </c>
      <c r="H346" s="616">
        <v>2E-3</v>
      </c>
      <c r="I346" s="689">
        <v>27718</v>
      </c>
      <c r="J346" s="513"/>
      <c r="K346" s="513">
        <v>18891</v>
      </c>
      <c r="L346" s="513">
        <v>46609</v>
      </c>
      <c r="M346" s="513">
        <v>38906962</v>
      </c>
      <c r="N346" s="513">
        <v>38925854</v>
      </c>
      <c r="O346" s="616">
        <v>1E-3</v>
      </c>
    </row>
    <row r="347" spans="1:15" x14ac:dyDescent="0.2">
      <c r="A347" s="610" t="s">
        <v>199</v>
      </c>
      <c r="B347" s="610" t="s">
        <v>202</v>
      </c>
      <c r="C347">
        <v>2014</v>
      </c>
      <c r="D347" s="689">
        <v>0</v>
      </c>
      <c r="E347" s="513">
        <v>17</v>
      </c>
      <c r="F347" s="513">
        <v>17</v>
      </c>
      <c r="G347" s="513">
        <v>8448</v>
      </c>
      <c r="H347" s="616">
        <v>2E-3</v>
      </c>
      <c r="I347" s="689">
        <v>27141</v>
      </c>
      <c r="J347" s="513"/>
      <c r="K347" s="513">
        <v>27364</v>
      </c>
      <c r="L347" s="513">
        <v>54505</v>
      </c>
      <c r="M347" s="513">
        <v>39686866</v>
      </c>
      <c r="N347" s="513">
        <v>39714230</v>
      </c>
      <c r="O347" s="616">
        <v>1E-3</v>
      </c>
    </row>
    <row r="348" spans="1:15" x14ac:dyDescent="0.2">
      <c r="A348" s="610" t="s">
        <v>199</v>
      </c>
      <c r="B348" s="610" t="s">
        <v>202</v>
      </c>
      <c r="C348">
        <v>2015</v>
      </c>
      <c r="D348" s="689">
        <v>17</v>
      </c>
      <c r="E348" s="513">
        <v>27</v>
      </c>
      <c r="F348" s="513">
        <v>45</v>
      </c>
      <c r="G348" s="513">
        <v>8485</v>
      </c>
      <c r="H348" s="616">
        <v>5.0000000000000001E-3</v>
      </c>
      <c r="I348" s="689">
        <v>27688</v>
      </c>
      <c r="J348" s="513"/>
      <c r="K348" s="513">
        <v>40569</v>
      </c>
      <c r="L348" s="513">
        <v>68256</v>
      </c>
      <c r="M348" s="513">
        <v>40871639</v>
      </c>
      <c r="N348" s="513">
        <v>40912208</v>
      </c>
      <c r="O348" s="616">
        <v>2E-3</v>
      </c>
    </row>
    <row r="349" spans="1:15" x14ac:dyDescent="0.2">
      <c r="A349" s="610" t="s">
        <v>199</v>
      </c>
      <c r="B349" s="610" t="s">
        <v>202</v>
      </c>
      <c r="C349">
        <v>2016</v>
      </c>
      <c r="D349" s="689">
        <v>33</v>
      </c>
      <c r="E349" s="513">
        <v>34</v>
      </c>
      <c r="F349" s="513">
        <v>67</v>
      </c>
      <c r="G349" s="513">
        <v>8816</v>
      </c>
      <c r="H349" s="616">
        <v>8.0000000000000002E-3</v>
      </c>
      <c r="I349" s="689">
        <v>48078</v>
      </c>
      <c r="J349" s="513"/>
      <c r="K349" s="513">
        <v>53271</v>
      </c>
      <c r="L349" s="513">
        <v>101349</v>
      </c>
      <c r="M349" s="513">
        <v>39562292</v>
      </c>
      <c r="N349" s="513">
        <v>39615562</v>
      </c>
      <c r="O349" s="616">
        <v>3.0000000000000001E-3</v>
      </c>
    </row>
    <row r="350" spans="1:15" x14ac:dyDescent="0.2">
      <c r="A350" s="610" t="s">
        <v>199</v>
      </c>
      <c r="B350" s="610" t="s">
        <v>202</v>
      </c>
      <c r="C350">
        <v>2017</v>
      </c>
      <c r="D350" s="689">
        <v>43</v>
      </c>
      <c r="E350" s="513">
        <v>56</v>
      </c>
      <c r="F350" s="513">
        <v>99</v>
      </c>
      <c r="G350" s="513">
        <v>8556</v>
      </c>
      <c r="H350" s="616">
        <v>1.2E-2</v>
      </c>
      <c r="I350" s="689">
        <v>61252</v>
      </c>
      <c r="J350" s="513"/>
      <c r="K350" s="513">
        <v>84862</v>
      </c>
      <c r="L350" s="513">
        <v>146114</v>
      </c>
      <c r="M350" s="513">
        <v>40503280</v>
      </c>
      <c r="N350" s="513">
        <v>40588142</v>
      </c>
      <c r="O350" s="616">
        <v>4.0000000000000001E-3</v>
      </c>
    </row>
    <row r="351" spans="1:15" x14ac:dyDescent="0.2">
      <c r="A351" s="610" t="s">
        <v>199</v>
      </c>
      <c r="B351" s="610" t="s">
        <v>202</v>
      </c>
      <c r="C351">
        <v>2018</v>
      </c>
      <c r="D351" s="689">
        <v>178</v>
      </c>
      <c r="E351" s="513">
        <v>79</v>
      </c>
      <c r="F351" s="513">
        <v>256</v>
      </c>
      <c r="G351" s="513">
        <v>9322</v>
      </c>
      <c r="H351" s="616">
        <v>2.8000000000000001E-2</v>
      </c>
      <c r="I351" s="689">
        <v>91660</v>
      </c>
      <c r="J351" s="513"/>
      <c r="K351" s="513">
        <v>120233</v>
      </c>
      <c r="L351" s="513">
        <v>211893</v>
      </c>
      <c r="M351" s="513">
        <v>41682608</v>
      </c>
      <c r="N351" s="513">
        <v>41802841</v>
      </c>
      <c r="O351" s="616">
        <v>5.0000000000000001E-3</v>
      </c>
    </row>
    <row r="352" spans="1:15" x14ac:dyDescent="0.2">
      <c r="A352" s="610" t="s">
        <v>199</v>
      </c>
      <c r="B352" s="610" t="s">
        <v>202</v>
      </c>
      <c r="C352">
        <v>2019</v>
      </c>
      <c r="D352" s="689">
        <v>297</v>
      </c>
      <c r="E352" s="513">
        <v>167</v>
      </c>
      <c r="F352" s="513">
        <v>465</v>
      </c>
      <c r="G352" s="513">
        <v>12606</v>
      </c>
      <c r="H352" s="616">
        <v>3.6999999999999998E-2</v>
      </c>
      <c r="I352" s="689">
        <v>401199</v>
      </c>
      <c r="J352" s="513"/>
      <c r="K352" s="513">
        <v>234091</v>
      </c>
      <c r="L352" s="513">
        <v>635290</v>
      </c>
      <c r="M352" s="513">
        <v>54417497</v>
      </c>
      <c r="N352" s="513">
        <v>54651588</v>
      </c>
      <c r="O352" s="616">
        <v>1.2E-2</v>
      </c>
    </row>
    <row r="353" spans="1:15" x14ac:dyDescent="0.2">
      <c r="A353" s="610" t="s">
        <v>199</v>
      </c>
      <c r="B353" s="610" t="s">
        <v>202</v>
      </c>
      <c r="C353">
        <v>2020</v>
      </c>
      <c r="D353" s="689">
        <v>447</v>
      </c>
      <c r="E353" s="513">
        <v>288</v>
      </c>
      <c r="F353" s="513">
        <v>734</v>
      </c>
      <c r="G353" s="513">
        <v>11555</v>
      </c>
      <c r="H353" s="616">
        <v>6.4000000000000001E-2</v>
      </c>
      <c r="I353" s="689">
        <v>917731</v>
      </c>
      <c r="J353" s="513"/>
      <c r="K353" s="513">
        <v>413431</v>
      </c>
      <c r="L353" s="513">
        <v>1331161</v>
      </c>
      <c r="M353" s="513">
        <v>54967849</v>
      </c>
      <c r="N353" s="513">
        <v>55381280</v>
      </c>
      <c r="O353" s="616">
        <v>2.4E-2</v>
      </c>
    </row>
    <row r="354" spans="1:15" x14ac:dyDescent="0.2">
      <c r="A354" s="610" t="s">
        <v>199</v>
      </c>
      <c r="B354" s="610" t="s">
        <v>202</v>
      </c>
      <c r="C354">
        <v>2021</v>
      </c>
      <c r="D354" s="689">
        <v>671</v>
      </c>
      <c r="E354" s="513">
        <v>416</v>
      </c>
      <c r="F354" s="513">
        <v>1087</v>
      </c>
      <c r="G354" s="513">
        <v>11549</v>
      </c>
      <c r="H354" s="616">
        <v>9.4E-2</v>
      </c>
      <c r="I354" s="689">
        <v>1298829</v>
      </c>
      <c r="J354" s="513"/>
      <c r="K354" s="513">
        <v>596751</v>
      </c>
      <c r="L354" s="513">
        <v>1895580</v>
      </c>
      <c r="M354" s="513">
        <v>54598794</v>
      </c>
      <c r="N354" s="513">
        <v>55195545</v>
      </c>
      <c r="O354" s="616">
        <v>3.4000000000000002E-2</v>
      </c>
    </row>
    <row r="355" spans="1:15" x14ac:dyDescent="0.2">
      <c r="A355" s="610" t="s">
        <v>199</v>
      </c>
      <c r="B355" s="610" t="s">
        <v>202</v>
      </c>
      <c r="C355">
        <v>2022</v>
      </c>
      <c r="D355" s="689">
        <v>971</v>
      </c>
      <c r="E355" s="513">
        <v>599</v>
      </c>
      <c r="F355" s="513">
        <v>1570</v>
      </c>
      <c r="G355" s="513">
        <v>11914</v>
      </c>
      <c r="H355" s="616">
        <v>0.13200000000000001</v>
      </c>
      <c r="I355" s="689">
        <v>1839641</v>
      </c>
      <c r="J355" s="513"/>
      <c r="K355" s="513">
        <v>864423</v>
      </c>
      <c r="L355" s="513">
        <v>2704064</v>
      </c>
      <c r="M355" s="513">
        <v>56656804</v>
      </c>
      <c r="N355" s="513">
        <v>57521227</v>
      </c>
      <c r="O355" s="616">
        <v>4.7E-2</v>
      </c>
    </row>
    <row r="356" spans="1:15" x14ac:dyDescent="0.2">
      <c r="A356" s="610" t="s">
        <v>199</v>
      </c>
      <c r="B356" s="610" t="s">
        <v>202</v>
      </c>
      <c r="C356">
        <v>2023</v>
      </c>
      <c r="D356" s="689">
        <v>1275</v>
      </c>
      <c r="E356" s="513">
        <v>749</v>
      </c>
      <c r="F356" s="513">
        <v>2024</v>
      </c>
      <c r="G356" s="513">
        <v>12559</v>
      </c>
      <c r="H356" s="616">
        <v>0.161</v>
      </c>
      <c r="I356" s="689">
        <v>2286087</v>
      </c>
      <c r="J356" s="513"/>
      <c r="K356" s="513">
        <v>1086025</v>
      </c>
      <c r="L356" s="513">
        <v>3372112</v>
      </c>
      <c r="M356" s="513">
        <v>56847739</v>
      </c>
      <c r="N356" s="513">
        <v>57933764</v>
      </c>
      <c r="O356" s="616">
        <v>5.8000000000000003E-2</v>
      </c>
    </row>
    <row r="357" spans="1:15" x14ac:dyDescent="0.2">
      <c r="A357" s="610" t="s">
        <v>199</v>
      </c>
      <c r="B357" s="610" t="s">
        <v>202</v>
      </c>
      <c r="C357">
        <v>2024</v>
      </c>
      <c r="D357" s="689">
        <v>1947</v>
      </c>
      <c r="E357" s="513">
        <v>815</v>
      </c>
      <c r="F357" s="513">
        <v>2762</v>
      </c>
      <c r="G357" s="513">
        <v>11956</v>
      </c>
      <c r="H357" s="616">
        <v>0.23100000000000001</v>
      </c>
      <c r="I357" s="689">
        <v>2932110</v>
      </c>
      <c r="J357" s="513"/>
      <c r="K357" s="513">
        <v>1340369</v>
      </c>
      <c r="L357" s="513">
        <v>4272480</v>
      </c>
      <c r="M357" s="513">
        <v>55694084</v>
      </c>
      <c r="N357" s="513">
        <v>57034453</v>
      </c>
      <c r="O357" s="616">
        <v>7.4999999999999997E-2</v>
      </c>
    </row>
    <row r="358" spans="1:15" x14ac:dyDescent="0.2">
      <c r="A358" s="610" t="s">
        <v>199</v>
      </c>
      <c r="B358" s="610" t="s">
        <v>203</v>
      </c>
      <c r="C358">
        <v>2012</v>
      </c>
      <c r="D358" s="689">
        <v>0</v>
      </c>
      <c r="E358" s="513">
        <v>15</v>
      </c>
      <c r="F358" s="513">
        <v>15</v>
      </c>
      <c r="G358" s="513">
        <v>21402</v>
      </c>
      <c r="H358" s="616">
        <v>1E-3</v>
      </c>
      <c r="I358" s="689">
        <v>70556</v>
      </c>
      <c r="J358" s="513"/>
      <c r="K358" s="513">
        <v>20339</v>
      </c>
      <c r="L358" s="513">
        <v>90895</v>
      </c>
      <c r="M358" s="513">
        <v>110541686</v>
      </c>
      <c r="N358" s="513">
        <v>110562025</v>
      </c>
      <c r="O358" s="616">
        <v>1E-3</v>
      </c>
    </row>
    <row r="359" spans="1:15" x14ac:dyDescent="0.2">
      <c r="A359" s="610" t="s">
        <v>199</v>
      </c>
      <c r="B359" s="610" t="s">
        <v>203</v>
      </c>
      <c r="C359">
        <v>2013</v>
      </c>
      <c r="D359" s="689">
        <v>0</v>
      </c>
      <c r="E359" s="513">
        <v>24</v>
      </c>
      <c r="F359" s="513">
        <v>24</v>
      </c>
      <c r="G359" s="513">
        <v>21566</v>
      </c>
      <c r="H359" s="616">
        <v>1E-3</v>
      </c>
      <c r="I359" s="689">
        <v>67996</v>
      </c>
      <c r="J359" s="513"/>
      <c r="K359" s="513">
        <v>34348</v>
      </c>
      <c r="L359" s="513">
        <v>102344</v>
      </c>
      <c r="M359" s="513">
        <v>111503256</v>
      </c>
      <c r="N359" s="513">
        <v>111537604</v>
      </c>
      <c r="O359" s="616">
        <v>1E-3</v>
      </c>
    </row>
    <row r="360" spans="1:15" x14ac:dyDescent="0.2">
      <c r="A360" s="610" t="s">
        <v>199</v>
      </c>
      <c r="B360" s="610" t="s">
        <v>203</v>
      </c>
      <c r="C360">
        <v>2014</v>
      </c>
      <c r="D360" s="689">
        <v>0</v>
      </c>
      <c r="E360" s="513">
        <v>33</v>
      </c>
      <c r="F360" s="513">
        <v>33</v>
      </c>
      <c r="G360" s="513">
        <v>22870</v>
      </c>
      <c r="H360" s="616">
        <v>1E-3</v>
      </c>
      <c r="I360" s="689">
        <v>64972</v>
      </c>
      <c r="J360" s="513"/>
      <c r="K360" s="513">
        <v>51159</v>
      </c>
      <c r="L360" s="513">
        <v>116131</v>
      </c>
      <c r="M360" s="513">
        <v>115589473</v>
      </c>
      <c r="N360" s="513">
        <v>115640632</v>
      </c>
      <c r="O360" s="616">
        <v>1E-3</v>
      </c>
    </row>
    <row r="361" spans="1:15" x14ac:dyDescent="0.2">
      <c r="A361" s="610" t="s">
        <v>199</v>
      </c>
      <c r="B361" s="610" t="s">
        <v>203</v>
      </c>
      <c r="C361">
        <v>2015</v>
      </c>
      <c r="D361" s="689">
        <v>36</v>
      </c>
      <c r="E361" s="513">
        <v>44</v>
      </c>
      <c r="F361" s="513">
        <v>80</v>
      </c>
      <c r="G361" s="513">
        <v>22852</v>
      </c>
      <c r="H361" s="616">
        <v>4.0000000000000001E-3</v>
      </c>
      <c r="I361" s="689">
        <v>68084</v>
      </c>
      <c r="J361" s="513"/>
      <c r="K361" s="513">
        <v>65534</v>
      </c>
      <c r="L361" s="513">
        <v>133618</v>
      </c>
      <c r="M361" s="513">
        <v>122229100</v>
      </c>
      <c r="N361" s="513">
        <v>122294634</v>
      </c>
      <c r="O361" s="616">
        <v>1E-3</v>
      </c>
    </row>
    <row r="362" spans="1:15" x14ac:dyDescent="0.2">
      <c r="A362" s="610" t="s">
        <v>199</v>
      </c>
      <c r="B362" s="610" t="s">
        <v>203</v>
      </c>
      <c r="C362">
        <v>2016</v>
      </c>
      <c r="D362" s="689">
        <v>262</v>
      </c>
      <c r="E362" s="513">
        <v>53</v>
      </c>
      <c r="F362" s="513">
        <v>315</v>
      </c>
      <c r="G362" s="513">
        <v>23725</v>
      </c>
      <c r="H362" s="616">
        <v>1.2999999999999999E-2</v>
      </c>
      <c r="I362" s="689">
        <v>73156</v>
      </c>
      <c r="J362" s="513"/>
      <c r="K362" s="513">
        <v>81955</v>
      </c>
      <c r="L362" s="513">
        <v>155111</v>
      </c>
      <c r="M362" s="513">
        <v>120991641</v>
      </c>
      <c r="N362" s="513">
        <v>121073596</v>
      </c>
      <c r="O362" s="616">
        <v>1E-3</v>
      </c>
    </row>
    <row r="363" spans="1:15" x14ac:dyDescent="0.2">
      <c r="A363" s="610" t="s">
        <v>199</v>
      </c>
      <c r="B363" s="610" t="s">
        <v>203</v>
      </c>
      <c r="C363">
        <v>2017</v>
      </c>
      <c r="D363" s="689">
        <v>262</v>
      </c>
      <c r="E363" s="513">
        <v>71</v>
      </c>
      <c r="F363" s="513">
        <v>333</v>
      </c>
      <c r="G363" s="513">
        <v>23251</v>
      </c>
      <c r="H363" s="616">
        <v>1.4E-2</v>
      </c>
      <c r="I363" s="689">
        <v>567408</v>
      </c>
      <c r="J363" s="513"/>
      <c r="K363" s="513">
        <v>108272</v>
      </c>
      <c r="L363" s="513">
        <v>675680</v>
      </c>
      <c r="M363" s="513">
        <v>120088799</v>
      </c>
      <c r="N363" s="513">
        <v>120197071</v>
      </c>
      <c r="O363" s="616">
        <v>6.0000000000000001E-3</v>
      </c>
    </row>
    <row r="364" spans="1:15" x14ac:dyDescent="0.2">
      <c r="A364" s="610" t="s">
        <v>199</v>
      </c>
      <c r="B364" s="610" t="s">
        <v>203</v>
      </c>
      <c r="C364">
        <v>2018</v>
      </c>
      <c r="D364" s="689">
        <v>858</v>
      </c>
      <c r="E364" s="513">
        <v>99</v>
      </c>
      <c r="F364" s="513">
        <v>957</v>
      </c>
      <c r="G364" s="513">
        <v>23079</v>
      </c>
      <c r="H364" s="616">
        <v>4.1000000000000002E-2</v>
      </c>
      <c r="I364" s="689">
        <v>1764444</v>
      </c>
      <c r="J364" s="513"/>
      <c r="K364" s="513">
        <v>150291</v>
      </c>
      <c r="L364" s="513">
        <v>1914735</v>
      </c>
      <c r="M364" s="513">
        <v>121812561</v>
      </c>
      <c r="N364" s="513">
        <v>121962852</v>
      </c>
      <c r="O364" s="616">
        <v>1.6E-2</v>
      </c>
    </row>
    <row r="365" spans="1:15" x14ac:dyDescent="0.2">
      <c r="A365" s="610" t="s">
        <v>199</v>
      </c>
      <c r="B365" s="610" t="s">
        <v>203</v>
      </c>
      <c r="C365">
        <v>2019</v>
      </c>
      <c r="D365" s="689">
        <v>1156</v>
      </c>
      <c r="E365" s="513">
        <v>153</v>
      </c>
      <c r="F365" s="513">
        <v>1309</v>
      </c>
      <c r="G365" s="513">
        <v>24991</v>
      </c>
      <c r="H365" s="616">
        <v>5.1999999999999998E-2</v>
      </c>
      <c r="I365" s="689">
        <v>2365163</v>
      </c>
      <c r="J365" s="513"/>
      <c r="K365" s="513">
        <v>213436</v>
      </c>
      <c r="L365" s="513">
        <v>2578599</v>
      </c>
      <c r="M365" s="513">
        <v>128216569</v>
      </c>
      <c r="N365" s="513">
        <v>128430005</v>
      </c>
      <c r="O365" s="616">
        <v>0.02</v>
      </c>
    </row>
    <row r="366" spans="1:15" x14ac:dyDescent="0.2">
      <c r="A366" s="610" t="s">
        <v>199</v>
      </c>
      <c r="B366" s="610" t="s">
        <v>203</v>
      </c>
      <c r="C366">
        <v>2020</v>
      </c>
      <c r="D366" s="689">
        <v>2348</v>
      </c>
      <c r="E366" s="513">
        <v>225</v>
      </c>
      <c r="F366" s="513">
        <v>2574</v>
      </c>
      <c r="G366" s="513">
        <v>25340</v>
      </c>
      <c r="H366" s="616">
        <v>0.10199999999999999</v>
      </c>
      <c r="I366" s="689">
        <v>3762871</v>
      </c>
      <c r="J366" s="513"/>
      <c r="K366" s="513">
        <v>324040</v>
      </c>
      <c r="L366" s="513">
        <v>4086911</v>
      </c>
      <c r="M366" s="513">
        <v>130007688</v>
      </c>
      <c r="N366" s="513">
        <v>130331728</v>
      </c>
      <c r="O366" s="616">
        <v>3.1E-2</v>
      </c>
    </row>
    <row r="367" spans="1:15" x14ac:dyDescent="0.2">
      <c r="A367" s="610" t="s">
        <v>199</v>
      </c>
      <c r="B367" s="610" t="s">
        <v>203</v>
      </c>
      <c r="C367">
        <v>2021</v>
      </c>
      <c r="D367" s="689">
        <v>3093</v>
      </c>
      <c r="E367" s="513">
        <v>344</v>
      </c>
      <c r="F367" s="513">
        <v>3437</v>
      </c>
      <c r="G367" s="513">
        <v>28552</v>
      </c>
      <c r="H367" s="616">
        <v>0.12</v>
      </c>
      <c r="I367" s="689">
        <v>5651518</v>
      </c>
      <c r="J367" s="513"/>
      <c r="K367" s="513">
        <v>494451</v>
      </c>
      <c r="L367" s="513">
        <v>6145968</v>
      </c>
      <c r="M367" s="513">
        <v>128687346</v>
      </c>
      <c r="N367" s="513">
        <v>129181797</v>
      </c>
      <c r="O367" s="616">
        <v>4.8000000000000001E-2</v>
      </c>
    </row>
    <row r="368" spans="1:15" x14ac:dyDescent="0.2">
      <c r="A368" s="610" t="s">
        <v>199</v>
      </c>
      <c r="B368" s="610" t="s">
        <v>203</v>
      </c>
      <c r="C368">
        <v>2022</v>
      </c>
      <c r="D368" s="689">
        <v>3615</v>
      </c>
      <c r="E368" s="513">
        <v>670</v>
      </c>
      <c r="F368" s="513">
        <v>4285</v>
      </c>
      <c r="G368" s="513">
        <v>28520</v>
      </c>
      <c r="H368" s="616">
        <v>0.15</v>
      </c>
      <c r="I368" s="689">
        <v>7390770</v>
      </c>
      <c r="J368" s="513"/>
      <c r="K368" s="513">
        <v>966120</v>
      </c>
      <c r="L368" s="513">
        <v>8356890</v>
      </c>
      <c r="M368" s="513">
        <v>137774424</v>
      </c>
      <c r="N368" s="513">
        <v>138740544</v>
      </c>
      <c r="O368" s="616">
        <v>0.06</v>
      </c>
    </row>
    <row r="369" spans="1:15" x14ac:dyDescent="0.2">
      <c r="A369" s="610" t="s">
        <v>199</v>
      </c>
      <c r="B369" s="610" t="s">
        <v>203</v>
      </c>
      <c r="C369">
        <v>2023</v>
      </c>
      <c r="D369" s="689">
        <v>4807</v>
      </c>
      <c r="E369" s="513">
        <v>1110</v>
      </c>
      <c r="F369" s="513">
        <v>5917</v>
      </c>
      <c r="G369" s="513">
        <v>28576</v>
      </c>
      <c r="H369" s="616">
        <v>0.20699999999999999</v>
      </c>
      <c r="I369" s="689">
        <v>9590955</v>
      </c>
      <c r="J369" s="513"/>
      <c r="K369" s="513">
        <v>1610313</v>
      </c>
      <c r="L369" s="513">
        <v>11201268</v>
      </c>
      <c r="M369" s="513">
        <v>142043308</v>
      </c>
      <c r="N369" s="513">
        <v>143653621</v>
      </c>
      <c r="O369" s="616">
        <v>7.8E-2</v>
      </c>
    </row>
    <row r="370" spans="1:15" x14ac:dyDescent="0.2">
      <c r="A370" s="610" t="s">
        <v>199</v>
      </c>
      <c r="B370" s="610" t="s">
        <v>203</v>
      </c>
      <c r="C370">
        <v>2024</v>
      </c>
      <c r="D370" s="689">
        <v>7116</v>
      </c>
      <c r="E370" s="513">
        <v>1208</v>
      </c>
      <c r="F370" s="513">
        <v>8324</v>
      </c>
      <c r="G370" s="513">
        <v>28474</v>
      </c>
      <c r="H370" s="616">
        <v>0.29199999999999998</v>
      </c>
      <c r="I370" s="689">
        <v>12452975</v>
      </c>
      <c r="J370" s="513"/>
      <c r="K370" s="513">
        <v>1987444</v>
      </c>
      <c r="L370" s="513">
        <v>14440419</v>
      </c>
      <c r="M370" s="513">
        <v>139746703</v>
      </c>
      <c r="N370" s="513">
        <v>141734147</v>
      </c>
      <c r="O370" s="616">
        <v>0.10199999999999999</v>
      </c>
    </row>
    <row r="371" spans="1:15" x14ac:dyDescent="0.2">
      <c r="A371" s="610" t="s">
        <v>199</v>
      </c>
      <c r="B371" s="610" t="s">
        <v>204</v>
      </c>
      <c r="C371">
        <v>2012</v>
      </c>
      <c r="D371" s="689">
        <v>0</v>
      </c>
      <c r="E371" s="513">
        <v>0</v>
      </c>
      <c r="F371" s="513">
        <v>0</v>
      </c>
      <c r="G371" s="513">
        <v>4761</v>
      </c>
      <c r="H371" s="616">
        <v>0</v>
      </c>
      <c r="I371" s="689">
        <v>0</v>
      </c>
      <c r="J371" s="513"/>
      <c r="K371" s="513">
        <v>89</v>
      </c>
      <c r="L371" s="513">
        <v>89</v>
      </c>
      <c r="M371" s="513">
        <v>23679247</v>
      </c>
      <c r="N371" s="513">
        <v>23679336</v>
      </c>
      <c r="O371" s="616">
        <v>0</v>
      </c>
    </row>
    <row r="372" spans="1:15" x14ac:dyDescent="0.2">
      <c r="A372" s="610" t="s">
        <v>199</v>
      </c>
      <c r="B372" s="610" t="s">
        <v>204</v>
      </c>
      <c r="C372">
        <v>2013</v>
      </c>
      <c r="D372" s="689">
        <v>0</v>
      </c>
      <c r="E372" s="513">
        <v>0</v>
      </c>
      <c r="F372" s="513">
        <v>0</v>
      </c>
      <c r="G372" s="513">
        <v>4574</v>
      </c>
      <c r="H372" s="616">
        <v>0</v>
      </c>
      <c r="I372" s="689">
        <v>0</v>
      </c>
      <c r="J372" s="513"/>
      <c r="K372" s="513">
        <v>187</v>
      </c>
      <c r="L372" s="513">
        <v>187</v>
      </c>
      <c r="M372" s="513">
        <v>23546004</v>
      </c>
      <c r="N372" s="513">
        <v>23546191</v>
      </c>
      <c r="O372" s="616">
        <v>0</v>
      </c>
    </row>
    <row r="373" spans="1:15" x14ac:dyDescent="0.2">
      <c r="A373" s="610" t="s">
        <v>199</v>
      </c>
      <c r="B373" s="610" t="s">
        <v>204</v>
      </c>
      <c r="C373">
        <v>2014</v>
      </c>
      <c r="D373" s="689">
        <v>0</v>
      </c>
      <c r="E373" s="513">
        <v>1</v>
      </c>
      <c r="F373" s="513">
        <v>1</v>
      </c>
      <c r="G373" s="513">
        <v>4853</v>
      </c>
      <c r="H373" s="616">
        <v>0</v>
      </c>
      <c r="I373" s="689">
        <v>0</v>
      </c>
      <c r="J373" s="513"/>
      <c r="K373" s="513">
        <v>1155</v>
      </c>
      <c r="L373" s="513">
        <v>1155</v>
      </c>
      <c r="M373" s="513">
        <v>24525608</v>
      </c>
      <c r="N373" s="513">
        <v>24526763</v>
      </c>
      <c r="O373" s="616">
        <v>0</v>
      </c>
    </row>
    <row r="374" spans="1:15" x14ac:dyDescent="0.2">
      <c r="A374" s="610" t="s">
        <v>199</v>
      </c>
      <c r="B374" s="610" t="s">
        <v>204</v>
      </c>
      <c r="C374">
        <v>2015</v>
      </c>
      <c r="D374" s="689">
        <v>0</v>
      </c>
      <c r="E374" s="513">
        <v>2</v>
      </c>
      <c r="F374" s="513">
        <v>2</v>
      </c>
      <c r="G374" s="513">
        <v>4970</v>
      </c>
      <c r="H374" s="616">
        <v>0</v>
      </c>
      <c r="I374" s="689">
        <v>0</v>
      </c>
      <c r="J374" s="513"/>
      <c r="K374" s="513">
        <v>2730</v>
      </c>
      <c r="L374" s="513">
        <v>2730</v>
      </c>
      <c r="M374" s="513">
        <v>24368131</v>
      </c>
      <c r="N374" s="513">
        <v>24370861</v>
      </c>
      <c r="O374" s="616">
        <v>0</v>
      </c>
    </row>
    <row r="375" spans="1:15" x14ac:dyDescent="0.2">
      <c r="A375" s="610" t="s">
        <v>199</v>
      </c>
      <c r="B375" s="610" t="s">
        <v>204</v>
      </c>
      <c r="C375">
        <v>2016</v>
      </c>
      <c r="D375" s="689">
        <v>7</v>
      </c>
      <c r="E375" s="513">
        <v>22</v>
      </c>
      <c r="F375" s="513">
        <v>29</v>
      </c>
      <c r="G375" s="513">
        <v>4807</v>
      </c>
      <c r="H375" s="616">
        <v>6.0000000000000001E-3</v>
      </c>
      <c r="I375" s="689">
        <v>11</v>
      </c>
      <c r="J375" s="513"/>
      <c r="K375" s="513">
        <v>16900</v>
      </c>
      <c r="L375" s="513">
        <v>16910</v>
      </c>
      <c r="M375" s="513">
        <v>24625161</v>
      </c>
      <c r="N375" s="513">
        <v>24642061</v>
      </c>
      <c r="O375" s="616">
        <v>1E-3</v>
      </c>
    </row>
    <row r="376" spans="1:15" x14ac:dyDescent="0.2">
      <c r="A376" s="610" t="s">
        <v>199</v>
      </c>
      <c r="B376" s="610" t="s">
        <v>204</v>
      </c>
      <c r="C376">
        <v>2017</v>
      </c>
      <c r="D376" s="689">
        <v>239</v>
      </c>
      <c r="E376" s="513">
        <v>52</v>
      </c>
      <c r="F376" s="513">
        <v>291</v>
      </c>
      <c r="G376" s="513">
        <v>4701</v>
      </c>
      <c r="H376" s="616">
        <v>6.2E-2</v>
      </c>
      <c r="I376" s="689">
        <v>57547</v>
      </c>
      <c r="J376" s="513"/>
      <c r="K376" s="513">
        <v>57880</v>
      </c>
      <c r="L376" s="513">
        <v>115427</v>
      </c>
      <c r="M376" s="513">
        <v>24105357</v>
      </c>
      <c r="N376" s="513">
        <v>24163237</v>
      </c>
      <c r="O376" s="616">
        <v>5.0000000000000001E-3</v>
      </c>
    </row>
    <row r="377" spans="1:15" x14ac:dyDescent="0.2">
      <c r="A377" s="610" t="s">
        <v>199</v>
      </c>
      <c r="B377" s="610" t="s">
        <v>204</v>
      </c>
      <c r="C377">
        <v>2018</v>
      </c>
      <c r="D377" s="689">
        <v>315</v>
      </c>
      <c r="E377" s="513">
        <v>76</v>
      </c>
      <c r="F377" s="513">
        <v>391</v>
      </c>
      <c r="G377" s="513">
        <v>4756</v>
      </c>
      <c r="H377" s="616">
        <v>8.2000000000000003E-2</v>
      </c>
      <c r="I377" s="689">
        <v>568547</v>
      </c>
      <c r="J377" s="513"/>
      <c r="K377" s="513">
        <v>97080</v>
      </c>
      <c r="L377" s="513">
        <v>665627</v>
      </c>
      <c r="M377" s="513">
        <v>24907420</v>
      </c>
      <c r="N377" s="513">
        <v>25004500</v>
      </c>
      <c r="O377" s="616">
        <v>2.7E-2</v>
      </c>
    </row>
    <row r="378" spans="1:15" x14ac:dyDescent="0.2">
      <c r="A378" s="610" t="s">
        <v>199</v>
      </c>
      <c r="B378" s="610" t="s">
        <v>204</v>
      </c>
      <c r="C378">
        <v>2019</v>
      </c>
      <c r="D378" s="689">
        <v>576</v>
      </c>
      <c r="E378" s="513">
        <v>90</v>
      </c>
      <c r="F378" s="513">
        <v>667</v>
      </c>
      <c r="G378" s="513">
        <v>4777</v>
      </c>
      <c r="H378" s="616">
        <v>0.14000000000000001</v>
      </c>
      <c r="I378" s="689">
        <v>866024</v>
      </c>
      <c r="J378" s="513"/>
      <c r="K378" s="513">
        <v>128148</v>
      </c>
      <c r="L378" s="513">
        <v>994172</v>
      </c>
      <c r="M378" s="513">
        <v>24568560</v>
      </c>
      <c r="N378" s="513">
        <v>24696708</v>
      </c>
      <c r="O378" s="616">
        <v>0.04</v>
      </c>
    </row>
    <row r="379" spans="1:15" x14ac:dyDescent="0.2">
      <c r="A379" s="610" t="s">
        <v>199</v>
      </c>
      <c r="B379" s="610" t="s">
        <v>204</v>
      </c>
      <c r="C379">
        <v>2020</v>
      </c>
      <c r="D379" s="689">
        <v>904</v>
      </c>
      <c r="E379" s="513">
        <v>100</v>
      </c>
      <c r="F379" s="513">
        <v>1004</v>
      </c>
      <c r="G379" s="513">
        <v>4655</v>
      </c>
      <c r="H379" s="616">
        <v>0.216</v>
      </c>
      <c r="I379" s="689">
        <v>1763097</v>
      </c>
      <c r="J379" s="513"/>
      <c r="K379" s="513">
        <v>140951</v>
      </c>
      <c r="L379" s="513">
        <v>1904048</v>
      </c>
      <c r="M379" s="513">
        <v>24037003</v>
      </c>
      <c r="N379" s="513">
        <v>24177954</v>
      </c>
      <c r="O379" s="616">
        <v>7.9000000000000001E-2</v>
      </c>
    </row>
    <row r="380" spans="1:15" x14ac:dyDescent="0.2">
      <c r="A380" s="610" t="s">
        <v>199</v>
      </c>
      <c r="B380" s="610" t="s">
        <v>204</v>
      </c>
      <c r="C380">
        <v>2021</v>
      </c>
      <c r="D380" s="689">
        <v>904</v>
      </c>
      <c r="E380" s="513">
        <v>114</v>
      </c>
      <c r="F380" s="513">
        <v>1017</v>
      </c>
      <c r="G380" s="513">
        <v>4647</v>
      </c>
      <c r="H380" s="616">
        <v>0.219</v>
      </c>
      <c r="I380" s="689">
        <v>2112565</v>
      </c>
      <c r="J380" s="513"/>
      <c r="K380" s="513">
        <v>162560</v>
      </c>
      <c r="L380" s="513">
        <v>2275125</v>
      </c>
      <c r="M380" s="513">
        <v>24355995</v>
      </c>
      <c r="N380" s="513">
        <v>24518555</v>
      </c>
      <c r="O380" s="616">
        <v>9.2999999999999999E-2</v>
      </c>
    </row>
    <row r="381" spans="1:15" x14ac:dyDescent="0.2">
      <c r="A381" s="610" t="s">
        <v>199</v>
      </c>
      <c r="B381" s="610" t="s">
        <v>204</v>
      </c>
      <c r="C381">
        <v>2022</v>
      </c>
      <c r="D381" s="689">
        <v>978</v>
      </c>
      <c r="E381" s="513">
        <v>130</v>
      </c>
      <c r="F381" s="513">
        <v>1109</v>
      </c>
      <c r="G381" s="513">
        <v>5824</v>
      </c>
      <c r="H381" s="616">
        <v>0.19</v>
      </c>
      <c r="I381" s="689">
        <v>2267885</v>
      </c>
      <c r="J381" s="513"/>
      <c r="K381" s="513">
        <v>197770</v>
      </c>
      <c r="L381" s="513">
        <v>2465655</v>
      </c>
      <c r="M381" s="513">
        <v>24811084</v>
      </c>
      <c r="N381" s="513">
        <v>25008854</v>
      </c>
      <c r="O381" s="616">
        <v>9.9000000000000005E-2</v>
      </c>
    </row>
    <row r="382" spans="1:15" x14ac:dyDescent="0.2">
      <c r="A382" s="610" t="s">
        <v>199</v>
      </c>
      <c r="B382" s="610" t="s">
        <v>204</v>
      </c>
      <c r="C382">
        <v>2023</v>
      </c>
      <c r="D382" s="689">
        <v>978</v>
      </c>
      <c r="E382" s="513">
        <v>147</v>
      </c>
      <c r="F382" s="513">
        <v>1126</v>
      </c>
      <c r="G382" s="513">
        <v>4869</v>
      </c>
      <c r="H382" s="616">
        <v>0.23100000000000001</v>
      </c>
      <c r="I382" s="689">
        <v>1928757</v>
      </c>
      <c r="J382" s="513"/>
      <c r="K382" s="513">
        <v>229663</v>
      </c>
      <c r="L382" s="513">
        <v>2158420</v>
      </c>
      <c r="M382" s="513">
        <v>23483357</v>
      </c>
      <c r="N382" s="513">
        <v>23713020</v>
      </c>
      <c r="O382" s="616">
        <v>9.0999999999999998E-2</v>
      </c>
    </row>
    <row r="383" spans="1:15" x14ac:dyDescent="0.2">
      <c r="A383" s="610" t="s">
        <v>199</v>
      </c>
      <c r="B383" s="610" t="s">
        <v>204</v>
      </c>
      <c r="C383">
        <v>2024</v>
      </c>
      <c r="D383" s="689">
        <v>1044</v>
      </c>
      <c r="E383" s="513">
        <v>157</v>
      </c>
      <c r="F383" s="513">
        <v>1201</v>
      </c>
      <c r="G383" s="513">
        <v>4784</v>
      </c>
      <c r="H383" s="616">
        <v>0.251</v>
      </c>
      <c r="I383" s="689">
        <v>1840374</v>
      </c>
      <c r="J383" s="513"/>
      <c r="K383" s="513">
        <v>248573</v>
      </c>
      <c r="L383" s="513">
        <v>2088946</v>
      </c>
      <c r="M383" s="513">
        <v>23872026</v>
      </c>
      <c r="N383" s="513">
        <v>24120599</v>
      </c>
      <c r="O383" s="616">
        <v>8.6999999999999994E-2</v>
      </c>
    </row>
    <row r="384" spans="1:15" x14ac:dyDescent="0.2">
      <c r="A384" s="610" t="s">
        <v>199</v>
      </c>
      <c r="B384" s="610" t="s">
        <v>205</v>
      </c>
      <c r="C384">
        <v>2012</v>
      </c>
      <c r="D384" s="689">
        <v>2</v>
      </c>
      <c r="E384" s="513">
        <v>19</v>
      </c>
      <c r="F384" s="513">
        <v>20</v>
      </c>
      <c r="G384" s="513">
        <v>42071</v>
      </c>
      <c r="H384" s="616">
        <v>0</v>
      </c>
      <c r="I384" s="689">
        <v>2016</v>
      </c>
      <c r="J384" s="513"/>
      <c r="K384" s="513">
        <v>25277</v>
      </c>
      <c r="L384" s="513">
        <v>27293</v>
      </c>
      <c r="M384" s="513">
        <v>212523084</v>
      </c>
      <c r="N384" s="513">
        <v>212548361</v>
      </c>
      <c r="O384" s="616">
        <v>0</v>
      </c>
    </row>
    <row r="385" spans="1:15" x14ac:dyDescent="0.2">
      <c r="A385" s="610" t="s">
        <v>199</v>
      </c>
      <c r="B385" s="610" t="s">
        <v>205</v>
      </c>
      <c r="C385">
        <v>2013</v>
      </c>
      <c r="D385" s="689">
        <v>61</v>
      </c>
      <c r="E385" s="513">
        <v>23</v>
      </c>
      <c r="F385" s="513">
        <v>84</v>
      </c>
      <c r="G385" s="513">
        <v>39464</v>
      </c>
      <c r="H385" s="616">
        <v>2E-3</v>
      </c>
      <c r="I385" s="689">
        <v>9511</v>
      </c>
      <c r="J385" s="513"/>
      <c r="K385" s="513">
        <v>35474</v>
      </c>
      <c r="L385" s="513">
        <v>44985</v>
      </c>
      <c r="M385" s="513">
        <v>212444486</v>
      </c>
      <c r="N385" s="513">
        <v>212479960</v>
      </c>
      <c r="O385" s="616">
        <v>0</v>
      </c>
    </row>
    <row r="386" spans="1:15" x14ac:dyDescent="0.2">
      <c r="A386" s="610" t="s">
        <v>199</v>
      </c>
      <c r="B386" s="610" t="s">
        <v>205</v>
      </c>
      <c r="C386">
        <v>2014</v>
      </c>
      <c r="D386" s="689">
        <v>71</v>
      </c>
      <c r="E386" s="513">
        <v>62</v>
      </c>
      <c r="F386" s="513">
        <v>132</v>
      </c>
      <c r="G386" s="513">
        <v>45859</v>
      </c>
      <c r="H386" s="616">
        <v>3.0000000000000001E-3</v>
      </c>
      <c r="I386" s="689">
        <v>123031</v>
      </c>
      <c r="J386" s="513"/>
      <c r="K386" s="513">
        <v>104471</v>
      </c>
      <c r="L386" s="513">
        <v>227503</v>
      </c>
      <c r="M386" s="513">
        <v>231912172</v>
      </c>
      <c r="N386" s="513">
        <v>232016643</v>
      </c>
      <c r="O386" s="616">
        <v>1E-3</v>
      </c>
    </row>
    <row r="387" spans="1:15" x14ac:dyDescent="0.2">
      <c r="A387" s="610" t="s">
        <v>199</v>
      </c>
      <c r="B387" s="610" t="s">
        <v>205</v>
      </c>
      <c r="C387">
        <v>2015</v>
      </c>
      <c r="D387" s="689">
        <v>228</v>
      </c>
      <c r="E387" s="513">
        <v>110</v>
      </c>
      <c r="F387" s="513">
        <v>338</v>
      </c>
      <c r="G387" s="513">
        <v>44758</v>
      </c>
      <c r="H387" s="616">
        <v>8.0000000000000002E-3</v>
      </c>
      <c r="I387" s="689">
        <v>140048</v>
      </c>
      <c r="J387" s="513"/>
      <c r="K387" s="513">
        <v>149109</v>
      </c>
      <c r="L387" s="513">
        <v>289157</v>
      </c>
      <c r="M387" s="513">
        <v>230565691</v>
      </c>
      <c r="N387" s="513">
        <v>230714800</v>
      </c>
      <c r="O387" s="616">
        <v>1E-3</v>
      </c>
    </row>
    <row r="388" spans="1:15" x14ac:dyDescent="0.2">
      <c r="A388" s="610" t="s">
        <v>199</v>
      </c>
      <c r="B388" s="610" t="s">
        <v>205</v>
      </c>
      <c r="C388">
        <v>2016</v>
      </c>
      <c r="D388" s="689">
        <v>956</v>
      </c>
      <c r="E388" s="513">
        <v>114</v>
      </c>
      <c r="F388" s="513">
        <v>1069</v>
      </c>
      <c r="G388" s="513">
        <v>43334</v>
      </c>
      <c r="H388" s="616">
        <v>2.5000000000000001E-2</v>
      </c>
      <c r="I388" s="689">
        <v>795347</v>
      </c>
      <c r="J388" s="513"/>
      <c r="K388" s="513">
        <v>192685</v>
      </c>
      <c r="L388" s="513">
        <v>988033</v>
      </c>
      <c r="M388" s="513">
        <v>230344067</v>
      </c>
      <c r="N388" s="513">
        <v>230536752</v>
      </c>
      <c r="O388" s="616">
        <v>4.0000000000000001E-3</v>
      </c>
    </row>
    <row r="389" spans="1:15" x14ac:dyDescent="0.2">
      <c r="A389" s="610" t="s">
        <v>199</v>
      </c>
      <c r="B389" s="610" t="s">
        <v>205</v>
      </c>
      <c r="C389">
        <v>2017</v>
      </c>
      <c r="D389" s="689">
        <v>1294</v>
      </c>
      <c r="E389" s="513">
        <v>155</v>
      </c>
      <c r="F389" s="513">
        <v>1449</v>
      </c>
      <c r="G389" s="513">
        <v>42206</v>
      </c>
      <c r="H389" s="616">
        <v>3.4000000000000002E-2</v>
      </c>
      <c r="I389" s="689">
        <v>2111968</v>
      </c>
      <c r="J389" s="513"/>
      <c r="K389" s="513">
        <v>232154</v>
      </c>
      <c r="L389" s="513">
        <v>2344122</v>
      </c>
      <c r="M389" s="513">
        <v>223210398</v>
      </c>
      <c r="N389" s="513">
        <v>223442552</v>
      </c>
      <c r="O389" s="616">
        <v>0.01</v>
      </c>
    </row>
    <row r="390" spans="1:15" x14ac:dyDescent="0.2">
      <c r="A390" s="610" t="s">
        <v>199</v>
      </c>
      <c r="B390" s="610" t="s">
        <v>205</v>
      </c>
      <c r="C390">
        <v>2018</v>
      </c>
      <c r="D390" s="689">
        <v>1336</v>
      </c>
      <c r="E390" s="513">
        <v>180</v>
      </c>
      <c r="F390" s="513">
        <v>1516</v>
      </c>
      <c r="G390" s="513">
        <v>43756</v>
      </c>
      <c r="H390" s="616">
        <v>3.5000000000000003E-2</v>
      </c>
      <c r="I390" s="689">
        <v>2727258</v>
      </c>
      <c r="J390" s="513"/>
      <c r="K390" s="513">
        <v>289825</v>
      </c>
      <c r="L390" s="513">
        <v>3017083</v>
      </c>
      <c r="M390" s="513">
        <v>232200726</v>
      </c>
      <c r="N390" s="513">
        <v>232490551</v>
      </c>
      <c r="O390" s="616">
        <v>1.2999999999999999E-2</v>
      </c>
    </row>
    <row r="391" spans="1:15" x14ac:dyDescent="0.2">
      <c r="A391" s="610" t="s">
        <v>199</v>
      </c>
      <c r="B391" s="610" t="s">
        <v>205</v>
      </c>
      <c r="C391">
        <v>2019</v>
      </c>
      <c r="D391" s="689">
        <v>1832</v>
      </c>
      <c r="E391" s="513">
        <v>204</v>
      </c>
      <c r="F391" s="513">
        <v>2036</v>
      </c>
      <c r="G391" s="513">
        <v>45515</v>
      </c>
      <c r="H391" s="616">
        <v>4.4999999999999998E-2</v>
      </c>
      <c r="I391" s="689">
        <v>2712212</v>
      </c>
      <c r="J391" s="513"/>
      <c r="K391" s="513">
        <v>335148</v>
      </c>
      <c r="L391" s="513">
        <v>3047360</v>
      </c>
      <c r="M391" s="513">
        <v>237878803</v>
      </c>
      <c r="N391" s="513">
        <v>238213951</v>
      </c>
      <c r="O391" s="616">
        <v>1.2999999999999999E-2</v>
      </c>
    </row>
    <row r="392" spans="1:15" x14ac:dyDescent="0.2">
      <c r="A392" s="610" t="s">
        <v>199</v>
      </c>
      <c r="B392" s="610" t="s">
        <v>205</v>
      </c>
      <c r="C392">
        <v>2020</v>
      </c>
      <c r="D392" s="689">
        <v>2563</v>
      </c>
      <c r="E392" s="513">
        <v>263</v>
      </c>
      <c r="F392" s="513">
        <v>2826</v>
      </c>
      <c r="G392" s="513">
        <v>44425</v>
      </c>
      <c r="H392" s="616">
        <v>6.4000000000000001E-2</v>
      </c>
      <c r="I392" s="689">
        <v>4323334</v>
      </c>
      <c r="J392" s="513"/>
      <c r="K392" s="513">
        <v>416835</v>
      </c>
      <c r="L392" s="513">
        <v>4740169</v>
      </c>
      <c r="M392" s="513">
        <v>227463970</v>
      </c>
      <c r="N392" s="513">
        <v>227880805</v>
      </c>
      <c r="O392" s="616">
        <v>2.1000000000000001E-2</v>
      </c>
    </row>
    <row r="393" spans="1:15" x14ac:dyDescent="0.2">
      <c r="A393" s="610" t="s">
        <v>199</v>
      </c>
      <c r="B393" s="610" t="s">
        <v>205</v>
      </c>
      <c r="C393">
        <v>2021</v>
      </c>
      <c r="D393" s="689">
        <v>3434</v>
      </c>
      <c r="E393" s="513">
        <v>343</v>
      </c>
      <c r="F393" s="513">
        <v>3778</v>
      </c>
      <c r="G393" s="513">
        <v>45072</v>
      </c>
      <c r="H393" s="616">
        <v>8.4000000000000005E-2</v>
      </c>
      <c r="I393" s="689">
        <v>5395998</v>
      </c>
      <c r="J393" s="513"/>
      <c r="K393" s="513">
        <v>530001</v>
      </c>
      <c r="L393" s="513">
        <v>5925999</v>
      </c>
      <c r="M393" s="513">
        <v>232976874</v>
      </c>
      <c r="N393" s="513">
        <v>233506875</v>
      </c>
      <c r="O393" s="616">
        <v>2.5000000000000001E-2</v>
      </c>
    </row>
    <row r="394" spans="1:15" x14ac:dyDescent="0.2">
      <c r="A394" s="610" t="s">
        <v>199</v>
      </c>
      <c r="B394" s="610" t="s">
        <v>205</v>
      </c>
      <c r="C394">
        <v>2022</v>
      </c>
      <c r="D394" s="689">
        <v>3990</v>
      </c>
      <c r="E394" s="513">
        <v>255</v>
      </c>
      <c r="F394" s="513">
        <v>4245</v>
      </c>
      <c r="G394" s="513">
        <v>48073</v>
      </c>
      <c r="H394" s="616">
        <v>8.7999999999999995E-2</v>
      </c>
      <c r="I394" s="689">
        <v>7712068</v>
      </c>
      <c r="J394" s="513"/>
      <c r="K394" s="513">
        <v>407971</v>
      </c>
      <c r="L394" s="513">
        <v>8120038</v>
      </c>
      <c r="M394" s="513">
        <v>240927925</v>
      </c>
      <c r="N394" s="513">
        <v>241335896</v>
      </c>
      <c r="O394" s="616">
        <v>3.4000000000000002E-2</v>
      </c>
    </row>
    <row r="395" spans="1:15" x14ac:dyDescent="0.2">
      <c r="A395" s="610" t="s">
        <v>199</v>
      </c>
      <c r="B395" s="610" t="s">
        <v>205</v>
      </c>
      <c r="C395">
        <v>2023</v>
      </c>
      <c r="D395" s="689">
        <v>4669</v>
      </c>
      <c r="E395" s="513">
        <v>334</v>
      </c>
      <c r="F395" s="513">
        <v>5003</v>
      </c>
      <c r="G395" s="513">
        <v>45558</v>
      </c>
      <c r="H395" s="616">
        <v>0.11</v>
      </c>
      <c r="I395" s="689">
        <v>8742473</v>
      </c>
      <c r="J395" s="513"/>
      <c r="K395" s="513">
        <v>539724</v>
      </c>
      <c r="L395" s="513">
        <v>9282197</v>
      </c>
      <c r="M395" s="513">
        <v>229414934</v>
      </c>
      <c r="N395" s="513">
        <v>229954658</v>
      </c>
      <c r="O395" s="616">
        <v>0.04</v>
      </c>
    </row>
    <row r="396" spans="1:15" x14ac:dyDescent="0.2">
      <c r="A396" s="610" t="s">
        <v>199</v>
      </c>
      <c r="B396" s="610" t="s">
        <v>205</v>
      </c>
      <c r="C396">
        <v>2024</v>
      </c>
      <c r="D396" s="689">
        <v>5724</v>
      </c>
      <c r="E396" s="513">
        <v>357</v>
      </c>
      <c r="F396" s="513">
        <v>6081</v>
      </c>
      <c r="G396" s="513">
        <v>47368</v>
      </c>
      <c r="H396" s="616">
        <v>0.128</v>
      </c>
      <c r="I396" s="689">
        <v>10067964</v>
      </c>
      <c r="J396" s="513"/>
      <c r="K396" s="513">
        <v>594542</v>
      </c>
      <c r="L396" s="513">
        <v>10662506</v>
      </c>
      <c r="M396" s="513">
        <v>236011301</v>
      </c>
      <c r="N396" s="513">
        <v>236605843</v>
      </c>
      <c r="O396" s="616">
        <v>4.4999999999999998E-2</v>
      </c>
    </row>
    <row r="397" spans="1:15" x14ac:dyDescent="0.2">
      <c r="A397" s="610" t="s">
        <v>199</v>
      </c>
      <c r="B397" s="610" t="s">
        <v>206</v>
      </c>
      <c r="C397">
        <v>2012</v>
      </c>
      <c r="D397" s="689">
        <v>7</v>
      </c>
      <c r="E397" s="513">
        <v>3</v>
      </c>
      <c r="F397" s="513">
        <v>10</v>
      </c>
      <c r="G397" s="513">
        <v>3892</v>
      </c>
      <c r="H397" s="616">
        <v>3.0000000000000001E-3</v>
      </c>
      <c r="I397" s="689">
        <v>6842</v>
      </c>
      <c r="J397" s="513"/>
      <c r="K397" s="513">
        <v>4694</v>
      </c>
      <c r="L397" s="513">
        <v>11535</v>
      </c>
      <c r="M397" s="513">
        <v>19247875</v>
      </c>
      <c r="N397" s="513">
        <v>19252569</v>
      </c>
      <c r="O397" s="616">
        <v>1E-3</v>
      </c>
    </row>
    <row r="398" spans="1:15" x14ac:dyDescent="0.2">
      <c r="A398" s="610" t="s">
        <v>199</v>
      </c>
      <c r="B398" s="610" t="s">
        <v>206</v>
      </c>
      <c r="C398">
        <v>2013</v>
      </c>
      <c r="D398" s="689">
        <v>7</v>
      </c>
      <c r="E398" s="513">
        <v>7</v>
      </c>
      <c r="F398" s="513">
        <v>13</v>
      </c>
      <c r="G398" s="513">
        <v>3873</v>
      </c>
      <c r="H398" s="616">
        <v>3.0000000000000001E-3</v>
      </c>
      <c r="I398" s="689">
        <v>13082</v>
      </c>
      <c r="J398" s="513"/>
      <c r="K398" s="513">
        <v>9446</v>
      </c>
      <c r="L398" s="513">
        <v>22527</v>
      </c>
      <c r="M398" s="513">
        <v>19185267</v>
      </c>
      <c r="N398" s="513">
        <v>19194713</v>
      </c>
      <c r="O398" s="616">
        <v>1E-3</v>
      </c>
    </row>
    <row r="399" spans="1:15" x14ac:dyDescent="0.2">
      <c r="A399" s="610" t="s">
        <v>199</v>
      </c>
      <c r="B399" s="610" t="s">
        <v>206</v>
      </c>
      <c r="C399">
        <v>2014</v>
      </c>
      <c r="D399" s="689">
        <v>7</v>
      </c>
      <c r="E399" s="513">
        <v>8</v>
      </c>
      <c r="F399" s="513">
        <v>14</v>
      </c>
      <c r="G399" s="513">
        <v>4054</v>
      </c>
      <c r="H399" s="616">
        <v>4.0000000000000001E-3</v>
      </c>
      <c r="I399" s="689">
        <v>12886</v>
      </c>
      <c r="J399" s="513"/>
      <c r="K399" s="513">
        <v>11897</v>
      </c>
      <c r="L399" s="513">
        <v>24783</v>
      </c>
      <c r="M399" s="513">
        <v>19321963</v>
      </c>
      <c r="N399" s="513">
        <v>19333860</v>
      </c>
      <c r="O399" s="616">
        <v>1E-3</v>
      </c>
    </row>
    <row r="400" spans="1:15" x14ac:dyDescent="0.2">
      <c r="A400" s="610" t="s">
        <v>199</v>
      </c>
      <c r="B400" s="610" t="s">
        <v>206</v>
      </c>
      <c r="C400">
        <v>2015</v>
      </c>
      <c r="D400" s="689">
        <v>8</v>
      </c>
      <c r="E400" s="513">
        <v>9</v>
      </c>
      <c r="F400" s="513">
        <v>18</v>
      </c>
      <c r="G400" s="513">
        <v>4013</v>
      </c>
      <c r="H400" s="616">
        <v>4.0000000000000001E-3</v>
      </c>
      <c r="I400" s="689">
        <v>12747</v>
      </c>
      <c r="J400" s="513"/>
      <c r="K400" s="513">
        <v>14043</v>
      </c>
      <c r="L400" s="513">
        <v>26790</v>
      </c>
      <c r="M400" s="513">
        <v>20106989</v>
      </c>
      <c r="N400" s="513">
        <v>20121032</v>
      </c>
      <c r="O400" s="616">
        <v>1E-3</v>
      </c>
    </row>
    <row r="401" spans="1:15" x14ac:dyDescent="0.2">
      <c r="A401" s="610" t="s">
        <v>199</v>
      </c>
      <c r="B401" s="610" t="s">
        <v>206</v>
      </c>
      <c r="C401">
        <v>2016</v>
      </c>
      <c r="D401" s="689">
        <v>10</v>
      </c>
      <c r="E401" s="513">
        <v>11</v>
      </c>
      <c r="F401" s="513">
        <v>20</v>
      </c>
      <c r="G401" s="513">
        <v>4146</v>
      </c>
      <c r="H401" s="616">
        <v>5.0000000000000001E-3</v>
      </c>
      <c r="I401" s="689">
        <v>16328</v>
      </c>
      <c r="J401" s="513"/>
      <c r="K401" s="513">
        <v>16391</v>
      </c>
      <c r="L401" s="513">
        <v>32719</v>
      </c>
      <c r="M401" s="513">
        <v>20160397</v>
      </c>
      <c r="N401" s="513">
        <v>20176788</v>
      </c>
      <c r="O401" s="616">
        <v>2E-3</v>
      </c>
    </row>
    <row r="402" spans="1:15" x14ac:dyDescent="0.2">
      <c r="A402" s="610" t="s">
        <v>199</v>
      </c>
      <c r="B402" s="610" t="s">
        <v>206</v>
      </c>
      <c r="C402">
        <v>2017</v>
      </c>
      <c r="D402" s="689">
        <v>29</v>
      </c>
      <c r="E402" s="513">
        <v>17</v>
      </c>
      <c r="F402" s="513">
        <v>46</v>
      </c>
      <c r="G402" s="513">
        <v>4115</v>
      </c>
      <c r="H402" s="616">
        <v>1.0999999999999999E-2</v>
      </c>
      <c r="I402" s="689">
        <v>55514</v>
      </c>
      <c r="J402" s="513"/>
      <c r="K402" s="513">
        <v>26337</v>
      </c>
      <c r="L402" s="513">
        <v>81851</v>
      </c>
      <c r="M402" s="513">
        <v>20288683</v>
      </c>
      <c r="N402" s="513">
        <v>20315020</v>
      </c>
      <c r="O402" s="616">
        <v>4.0000000000000001E-3</v>
      </c>
    </row>
    <row r="403" spans="1:15" x14ac:dyDescent="0.2">
      <c r="A403" s="610" t="s">
        <v>199</v>
      </c>
      <c r="B403" s="610" t="s">
        <v>206</v>
      </c>
      <c r="C403">
        <v>2018</v>
      </c>
      <c r="D403" s="689">
        <v>174</v>
      </c>
      <c r="E403" s="513">
        <v>28</v>
      </c>
      <c r="F403" s="513">
        <v>202</v>
      </c>
      <c r="G403" s="513">
        <v>4044</v>
      </c>
      <c r="H403" s="616">
        <v>0.05</v>
      </c>
      <c r="I403" s="689">
        <v>128192</v>
      </c>
      <c r="J403" s="513"/>
      <c r="K403" s="513">
        <v>42940</v>
      </c>
      <c r="L403" s="513">
        <v>171132</v>
      </c>
      <c r="M403" s="513">
        <v>20638228</v>
      </c>
      <c r="N403" s="513">
        <v>20681168</v>
      </c>
      <c r="O403" s="616">
        <v>8.0000000000000002E-3</v>
      </c>
    </row>
    <row r="404" spans="1:15" x14ac:dyDescent="0.2">
      <c r="A404" s="610" t="s">
        <v>199</v>
      </c>
      <c r="B404" s="610" t="s">
        <v>206</v>
      </c>
      <c r="C404">
        <v>2019</v>
      </c>
      <c r="D404" s="689">
        <v>451</v>
      </c>
      <c r="E404" s="513">
        <v>49</v>
      </c>
      <c r="F404" s="513">
        <v>500</v>
      </c>
      <c r="G404" s="513">
        <v>4413</v>
      </c>
      <c r="H404" s="616">
        <v>0.113</v>
      </c>
      <c r="I404" s="689">
        <v>898855</v>
      </c>
      <c r="J404" s="513"/>
      <c r="K404" s="513">
        <v>68850</v>
      </c>
      <c r="L404" s="513">
        <v>967705</v>
      </c>
      <c r="M404" s="513">
        <v>21408530</v>
      </c>
      <c r="N404" s="513">
        <v>21477380</v>
      </c>
      <c r="O404" s="616">
        <v>4.4999999999999998E-2</v>
      </c>
    </row>
    <row r="405" spans="1:15" x14ac:dyDescent="0.2">
      <c r="A405" s="610" t="s">
        <v>199</v>
      </c>
      <c r="B405" s="610" t="s">
        <v>206</v>
      </c>
      <c r="C405">
        <v>2020</v>
      </c>
      <c r="D405" s="689">
        <v>600</v>
      </c>
      <c r="E405" s="513">
        <v>85</v>
      </c>
      <c r="F405" s="513">
        <v>686</v>
      </c>
      <c r="G405" s="513">
        <v>4358</v>
      </c>
      <c r="H405" s="616">
        <v>0.157</v>
      </c>
      <c r="I405" s="689">
        <v>1222214</v>
      </c>
      <c r="J405" s="513"/>
      <c r="K405" s="513">
        <v>122912</v>
      </c>
      <c r="L405" s="513">
        <v>1345126</v>
      </c>
      <c r="M405" s="513">
        <v>21299166</v>
      </c>
      <c r="N405" s="513">
        <v>21422078</v>
      </c>
      <c r="O405" s="616">
        <v>6.3E-2</v>
      </c>
    </row>
    <row r="406" spans="1:15" x14ac:dyDescent="0.2">
      <c r="A406" s="610" t="s">
        <v>199</v>
      </c>
      <c r="B406" s="610" t="s">
        <v>206</v>
      </c>
      <c r="C406">
        <v>2021</v>
      </c>
      <c r="D406" s="689">
        <v>735</v>
      </c>
      <c r="E406" s="513">
        <v>119</v>
      </c>
      <c r="F406" s="513">
        <v>853</v>
      </c>
      <c r="G406" s="513">
        <v>4485</v>
      </c>
      <c r="H406" s="616">
        <v>0.19</v>
      </c>
      <c r="I406" s="689">
        <v>1459278</v>
      </c>
      <c r="J406" s="513"/>
      <c r="K406" s="513">
        <v>170500</v>
      </c>
      <c r="L406" s="513">
        <v>1629778</v>
      </c>
      <c r="M406" s="513">
        <v>21034338</v>
      </c>
      <c r="N406" s="513">
        <v>21204838</v>
      </c>
      <c r="O406" s="616">
        <v>7.6999999999999999E-2</v>
      </c>
    </row>
    <row r="407" spans="1:15" x14ac:dyDescent="0.2">
      <c r="A407" s="610" t="s">
        <v>199</v>
      </c>
      <c r="B407" s="610" t="s">
        <v>206</v>
      </c>
      <c r="C407">
        <v>2022</v>
      </c>
      <c r="D407" s="689">
        <v>1028</v>
      </c>
      <c r="E407" s="513">
        <v>194</v>
      </c>
      <c r="F407" s="513">
        <v>1222</v>
      </c>
      <c r="G407" s="513">
        <v>4476</v>
      </c>
      <c r="H407" s="616">
        <v>0.27300000000000002</v>
      </c>
      <c r="I407" s="689">
        <v>1940820</v>
      </c>
      <c r="J407" s="513"/>
      <c r="K407" s="513">
        <v>279666</v>
      </c>
      <c r="L407" s="513">
        <v>2220487</v>
      </c>
      <c r="M407" s="513">
        <v>22171690</v>
      </c>
      <c r="N407" s="513">
        <v>22451356</v>
      </c>
      <c r="O407" s="616">
        <v>9.9000000000000005E-2</v>
      </c>
    </row>
    <row r="408" spans="1:15" x14ac:dyDescent="0.2">
      <c r="A408" s="610" t="s">
        <v>199</v>
      </c>
      <c r="B408" s="610" t="s">
        <v>206</v>
      </c>
      <c r="C408">
        <v>2023</v>
      </c>
      <c r="D408" s="689">
        <v>1257</v>
      </c>
      <c r="E408" s="513">
        <v>310</v>
      </c>
      <c r="F408" s="513">
        <v>1567</v>
      </c>
      <c r="G408" s="513">
        <v>4734</v>
      </c>
      <c r="H408" s="616">
        <v>0.33100000000000002</v>
      </c>
      <c r="I408" s="689">
        <v>1721568</v>
      </c>
      <c r="J408" s="513"/>
      <c r="K408" s="513">
        <v>449390</v>
      </c>
      <c r="L408" s="513">
        <v>2170957</v>
      </c>
      <c r="M408" s="513">
        <v>22282812</v>
      </c>
      <c r="N408" s="513">
        <v>22732202</v>
      </c>
      <c r="O408" s="616">
        <v>9.6000000000000002E-2</v>
      </c>
    </row>
    <row r="409" spans="1:15" x14ac:dyDescent="0.2">
      <c r="A409" s="610" t="s">
        <v>199</v>
      </c>
      <c r="B409" s="610" t="s">
        <v>206</v>
      </c>
      <c r="C409">
        <v>2024</v>
      </c>
      <c r="D409" s="689">
        <v>1257</v>
      </c>
      <c r="E409" s="513">
        <v>337</v>
      </c>
      <c r="F409" s="513">
        <v>1594</v>
      </c>
      <c r="G409" s="513">
        <v>4383</v>
      </c>
      <c r="H409" s="616">
        <v>0.36399999999999999</v>
      </c>
      <c r="I409" s="689">
        <v>2239323</v>
      </c>
      <c r="J409" s="513"/>
      <c r="K409" s="513">
        <v>554636</v>
      </c>
      <c r="L409" s="513">
        <v>2793958</v>
      </c>
      <c r="M409" s="513">
        <v>21424893</v>
      </c>
      <c r="N409" s="513">
        <v>21979529</v>
      </c>
      <c r="O409" s="616">
        <v>0.127</v>
      </c>
    </row>
    <row r="410" spans="1:15" x14ac:dyDescent="0.2">
      <c r="A410" s="610" t="s">
        <v>199</v>
      </c>
      <c r="B410" s="610" t="s">
        <v>207</v>
      </c>
      <c r="C410">
        <v>2012</v>
      </c>
      <c r="D410" s="689">
        <v>12</v>
      </c>
      <c r="E410" s="513">
        <v>0</v>
      </c>
      <c r="F410" s="513">
        <v>12</v>
      </c>
      <c r="G410" s="513">
        <v>35605</v>
      </c>
      <c r="H410" s="616">
        <v>0</v>
      </c>
      <c r="I410" s="689">
        <v>5848</v>
      </c>
      <c r="J410" s="513"/>
      <c r="K410" s="513">
        <v>0</v>
      </c>
      <c r="L410" s="513">
        <v>5848</v>
      </c>
      <c r="M410" s="513">
        <v>188062097</v>
      </c>
      <c r="N410" s="513">
        <v>188062097</v>
      </c>
      <c r="O410" s="616">
        <v>0</v>
      </c>
    </row>
    <row r="411" spans="1:15" x14ac:dyDescent="0.2">
      <c r="A411" s="610" t="s">
        <v>199</v>
      </c>
      <c r="B411" s="610" t="s">
        <v>207</v>
      </c>
      <c r="C411">
        <v>2013</v>
      </c>
      <c r="D411" s="689">
        <v>12</v>
      </c>
      <c r="E411" s="513">
        <v>0</v>
      </c>
      <c r="F411" s="513">
        <v>12</v>
      </c>
      <c r="G411" s="513">
        <v>33059</v>
      </c>
      <c r="H411" s="616">
        <v>0</v>
      </c>
      <c r="I411" s="689">
        <v>20394</v>
      </c>
      <c r="J411" s="513"/>
      <c r="K411" s="513">
        <v>361</v>
      </c>
      <c r="L411" s="513">
        <v>20755</v>
      </c>
      <c r="M411" s="513">
        <v>183343649</v>
      </c>
      <c r="N411" s="513">
        <v>183344010</v>
      </c>
      <c r="O411" s="616">
        <v>0</v>
      </c>
    </row>
    <row r="412" spans="1:15" x14ac:dyDescent="0.2">
      <c r="A412" s="610" t="s">
        <v>199</v>
      </c>
      <c r="B412" s="610" t="s">
        <v>207</v>
      </c>
      <c r="C412">
        <v>2014</v>
      </c>
      <c r="D412" s="689">
        <v>43</v>
      </c>
      <c r="E412" s="513">
        <v>0</v>
      </c>
      <c r="F412" s="513">
        <v>43</v>
      </c>
      <c r="G412" s="513">
        <v>36042</v>
      </c>
      <c r="H412" s="616">
        <v>1E-3</v>
      </c>
      <c r="I412" s="689">
        <v>25765</v>
      </c>
      <c r="J412" s="513"/>
      <c r="K412" s="513">
        <v>0</v>
      </c>
      <c r="L412" s="513">
        <v>25765</v>
      </c>
      <c r="M412" s="513">
        <v>180921654</v>
      </c>
      <c r="N412" s="513">
        <v>180921654</v>
      </c>
      <c r="O412" s="616">
        <v>0</v>
      </c>
    </row>
    <row r="413" spans="1:15" x14ac:dyDescent="0.2">
      <c r="A413" s="610" t="s">
        <v>199</v>
      </c>
      <c r="B413" s="610" t="s">
        <v>207</v>
      </c>
      <c r="C413">
        <v>2015</v>
      </c>
      <c r="D413" s="689">
        <v>43</v>
      </c>
      <c r="E413" s="513">
        <v>0</v>
      </c>
      <c r="F413" s="513">
        <v>43</v>
      </c>
      <c r="G413" s="513">
        <v>36233</v>
      </c>
      <c r="H413" s="616">
        <v>1E-3</v>
      </c>
      <c r="I413" s="689">
        <v>76147</v>
      </c>
      <c r="J413" s="513"/>
      <c r="K413" s="513">
        <v>0</v>
      </c>
      <c r="L413" s="513">
        <v>76147</v>
      </c>
      <c r="M413" s="513">
        <v>178362912</v>
      </c>
      <c r="N413" s="513">
        <v>178362912</v>
      </c>
      <c r="O413" s="616">
        <v>0</v>
      </c>
    </row>
    <row r="414" spans="1:15" x14ac:dyDescent="0.2">
      <c r="A414" s="610" t="s">
        <v>199</v>
      </c>
      <c r="B414" s="610" t="s">
        <v>207</v>
      </c>
      <c r="C414">
        <v>2016</v>
      </c>
      <c r="D414" s="689">
        <v>147</v>
      </c>
      <c r="E414" s="513">
        <v>0</v>
      </c>
      <c r="F414" s="513">
        <v>147</v>
      </c>
      <c r="G414" s="513">
        <v>34181</v>
      </c>
      <c r="H414" s="616">
        <v>4.0000000000000001E-3</v>
      </c>
      <c r="I414" s="689">
        <v>109741</v>
      </c>
      <c r="J414" s="513"/>
      <c r="K414" s="513">
        <v>0</v>
      </c>
      <c r="L414" s="513">
        <v>109741</v>
      </c>
      <c r="M414" s="513">
        <v>182404797</v>
      </c>
      <c r="N414" s="513">
        <v>182404797</v>
      </c>
      <c r="O414" s="616">
        <v>1E-3</v>
      </c>
    </row>
    <row r="415" spans="1:15" x14ac:dyDescent="0.2">
      <c r="A415" s="610" t="s">
        <v>199</v>
      </c>
      <c r="B415" s="610" t="s">
        <v>207</v>
      </c>
      <c r="C415">
        <v>2017</v>
      </c>
      <c r="D415" s="689">
        <v>176</v>
      </c>
      <c r="E415" s="513">
        <v>0</v>
      </c>
      <c r="F415" s="513">
        <v>176</v>
      </c>
      <c r="G415" s="513">
        <v>34276</v>
      </c>
      <c r="H415" s="616">
        <v>5.0000000000000001E-3</v>
      </c>
      <c r="I415" s="689">
        <v>237253</v>
      </c>
      <c r="J415" s="513"/>
      <c r="K415" s="513">
        <v>0</v>
      </c>
      <c r="L415" s="513">
        <v>237253</v>
      </c>
      <c r="M415" s="513">
        <v>175925082</v>
      </c>
      <c r="N415" s="513">
        <v>175925082</v>
      </c>
      <c r="O415" s="616">
        <v>1E-3</v>
      </c>
    </row>
    <row r="416" spans="1:15" x14ac:dyDescent="0.2">
      <c r="A416" s="610" t="s">
        <v>199</v>
      </c>
      <c r="B416" s="610" t="s">
        <v>207</v>
      </c>
      <c r="C416">
        <v>2018</v>
      </c>
      <c r="D416" s="689">
        <v>280</v>
      </c>
      <c r="E416" s="513">
        <v>0</v>
      </c>
      <c r="F416" s="513">
        <v>280</v>
      </c>
      <c r="G416" s="513">
        <v>35950</v>
      </c>
      <c r="H416" s="616">
        <v>8.0000000000000002E-3</v>
      </c>
      <c r="I416" s="689">
        <v>336655</v>
      </c>
      <c r="J416" s="513"/>
      <c r="K416" s="513">
        <v>0</v>
      </c>
      <c r="L416" s="513">
        <v>336655</v>
      </c>
      <c r="M416" s="513">
        <v>185429726</v>
      </c>
      <c r="N416" s="513">
        <v>185429726</v>
      </c>
      <c r="O416" s="616">
        <v>2E-3</v>
      </c>
    </row>
    <row r="417" spans="1:15" x14ac:dyDescent="0.2">
      <c r="A417" s="610" t="s">
        <v>199</v>
      </c>
      <c r="B417" s="610" t="s">
        <v>207</v>
      </c>
      <c r="C417">
        <v>2019</v>
      </c>
      <c r="D417" s="689">
        <v>290</v>
      </c>
      <c r="E417" s="513">
        <v>0</v>
      </c>
      <c r="F417" s="513">
        <v>290</v>
      </c>
      <c r="G417" s="513">
        <v>29568</v>
      </c>
      <c r="H417" s="616">
        <v>0.01</v>
      </c>
      <c r="I417" s="689">
        <v>525902</v>
      </c>
      <c r="J417" s="513"/>
      <c r="K417" s="513">
        <v>0</v>
      </c>
      <c r="L417" s="513">
        <v>525902</v>
      </c>
      <c r="M417" s="513">
        <v>157238738</v>
      </c>
      <c r="N417" s="513">
        <v>157238738</v>
      </c>
      <c r="O417" s="616">
        <v>3.0000000000000001E-3</v>
      </c>
    </row>
    <row r="418" spans="1:15" x14ac:dyDescent="0.2">
      <c r="A418" s="610" t="s">
        <v>199</v>
      </c>
      <c r="B418" s="610" t="s">
        <v>207</v>
      </c>
      <c r="C418">
        <v>2020</v>
      </c>
      <c r="D418" s="689">
        <v>291</v>
      </c>
      <c r="E418" s="513">
        <v>0</v>
      </c>
      <c r="F418" s="513">
        <v>291</v>
      </c>
      <c r="G418" s="513">
        <v>28926</v>
      </c>
      <c r="H418" s="616">
        <v>0.01</v>
      </c>
      <c r="I418" s="689">
        <v>514731</v>
      </c>
      <c r="J418" s="513"/>
      <c r="K418" s="513">
        <v>0</v>
      </c>
      <c r="L418" s="513">
        <v>514731</v>
      </c>
      <c r="M418" s="513">
        <v>152869523</v>
      </c>
      <c r="N418" s="513">
        <v>152869523</v>
      </c>
      <c r="O418" s="616">
        <v>3.0000000000000001E-3</v>
      </c>
    </row>
    <row r="419" spans="1:15" x14ac:dyDescent="0.2">
      <c r="A419" s="610" t="s">
        <v>199</v>
      </c>
      <c r="B419" s="610" t="s">
        <v>207</v>
      </c>
      <c r="C419">
        <v>2021</v>
      </c>
      <c r="D419" s="689">
        <v>527</v>
      </c>
      <c r="E419" s="513">
        <v>0</v>
      </c>
      <c r="F419" s="513">
        <v>527</v>
      </c>
      <c r="G419" s="513">
        <v>30340</v>
      </c>
      <c r="H419" s="616">
        <v>1.7000000000000001E-2</v>
      </c>
      <c r="I419" s="689">
        <v>668027</v>
      </c>
      <c r="J419" s="513"/>
      <c r="K419" s="513">
        <v>0</v>
      </c>
      <c r="L419" s="513">
        <v>668027</v>
      </c>
      <c r="M419" s="513">
        <v>159385412</v>
      </c>
      <c r="N419" s="513">
        <v>159385412</v>
      </c>
      <c r="O419" s="616">
        <v>4.0000000000000001E-3</v>
      </c>
    </row>
    <row r="420" spans="1:15" x14ac:dyDescent="0.2">
      <c r="A420" s="610" t="s">
        <v>199</v>
      </c>
      <c r="B420" s="610" t="s">
        <v>207</v>
      </c>
      <c r="C420">
        <v>2022</v>
      </c>
      <c r="D420" s="689">
        <v>698</v>
      </c>
      <c r="E420" s="513">
        <v>0</v>
      </c>
      <c r="F420" s="513">
        <v>698</v>
      </c>
      <c r="G420" s="513">
        <v>33425</v>
      </c>
      <c r="H420" s="616">
        <v>2.1000000000000001E-2</v>
      </c>
      <c r="I420" s="689">
        <v>1365304</v>
      </c>
      <c r="J420" s="513"/>
      <c r="K420" s="513">
        <v>0</v>
      </c>
      <c r="L420" s="513">
        <v>1365304</v>
      </c>
      <c r="M420" s="513">
        <v>165151213</v>
      </c>
      <c r="N420" s="513">
        <v>165151213</v>
      </c>
      <c r="O420" s="616">
        <v>8.0000000000000002E-3</v>
      </c>
    </row>
    <row r="421" spans="1:15" x14ac:dyDescent="0.2">
      <c r="A421" s="610" t="s">
        <v>199</v>
      </c>
      <c r="B421" s="610" t="s">
        <v>207</v>
      </c>
      <c r="C421">
        <v>2023</v>
      </c>
      <c r="D421" s="689">
        <v>919</v>
      </c>
      <c r="E421" s="513">
        <v>0</v>
      </c>
      <c r="F421" s="513">
        <v>919</v>
      </c>
      <c r="G421" s="513">
        <v>31846</v>
      </c>
      <c r="H421" s="616">
        <v>2.9000000000000001E-2</v>
      </c>
      <c r="I421" s="689">
        <v>1653076</v>
      </c>
      <c r="J421" s="513"/>
      <c r="K421" s="513">
        <v>0</v>
      </c>
      <c r="L421" s="513">
        <v>1653076</v>
      </c>
      <c r="M421" s="513">
        <v>158037183</v>
      </c>
      <c r="N421" s="513">
        <v>158037183</v>
      </c>
      <c r="O421" s="616">
        <v>0.01</v>
      </c>
    </row>
    <row r="422" spans="1:15" x14ac:dyDescent="0.2">
      <c r="A422" s="610" t="s">
        <v>199</v>
      </c>
      <c r="B422" s="610" t="s">
        <v>207</v>
      </c>
      <c r="C422">
        <v>2024</v>
      </c>
      <c r="D422" s="689">
        <v>1308</v>
      </c>
      <c r="E422" s="513">
        <v>0</v>
      </c>
      <c r="F422" s="513">
        <v>1308</v>
      </c>
      <c r="G422" s="513">
        <v>34376</v>
      </c>
      <c r="H422" s="616">
        <v>3.7999999999999999E-2</v>
      </c>
      <c r="I422" s="689">
        <v>2072124</v>
      </c>
      <c r="J422" s="513"/>
      <c r="K422" s="513">
        <v>0</v>
      </c>
      <c r="L422" s="513">
        <v>2072124</v>
      </c>
      <c r="M422" s="513">
        <v>164118032</v>
      </c>
      <c r="N422" s="513">
        <v>164118032</v>
      </c>
      <c r="O422" s="616">
        <v>1.2999999999999999E-2</v>
      </c>
    </row>
    <row r="423" spans="1:15" x14ac:dyDescent="0.2">
      <c r="A423" s="610" t="s">
        <v>208</v>
      </c>
      <c r="B423" s="610" t="s">
        <v>208</v>
      </c>
      <c r="C423">
        <v>2012</v>
      </c>
      <c r="D423" s="689">
        <v>15</v>
      </c>
      <c r="E423" s="513">
        <v>146</v>
      </c>
      <c r="F423" s="513">
        <v>161</v>
      </c>
      <c r="G423" s="513">
        <v>1159</v>
      </c>
      <c r="H423" s="616">
        <v>0.13900000000000001</v>
      </c>
      <c r="I423" s="689">
        <v>5937</v>
      </c>
      <c r="J423" s="513"/>
      <c r="K423" s="513">
        <v>190905</v>
      </c>
      <c r="L423" s="513">
        <v>196842</v>
      </c>
      <c r="M423" s="513">
        <v>7555209</v>
      </c>
      <c r="N423" s="513">
        <v>7746114</v>
      </c>
      <c r="O423" s="616">
        <v>2.5000000000000001E-2</v>
      </c>
    </row>
    <row r="424" spans="1:15" x14ac:dyDescent="0.2">
      <c r="A424" s="610" t="s">
        <v>208</v>
      </c>
      <c r="B424" s="610" t="s">
        <v>208</v>
      </c>
      <c r="C424">
        <v>2013</v>
      </c>
      <c r="D424" s="689">
        <v>15</v>
      </c>
      <c r="E424" s="513">
        <v>256</v>
      </c>
      <c r="F424" s="513">
        <v>271</v>
      </c>
      <c r="G424" s="513">
        <v>1162</v>
      </c>
      <c r="H424" s="616">
        <v>0.23400000000000001</v>
      </c>
      <c r="I424" s="689">
        <v>31871</v>
      </c>
      <c r="J424" s="513"/>
      <c r="K424" s="513">
        <v>358166</v>
      </c>
      <c r="L424" s="513">
        <v>390037</v>
      </c>
      <c r="M424" s="513">
        <v>7420241</v>
      </c>
      <c r="N424" s="513">
        <v>7778407</v>
      </c>
      <c r="O424" s="616">
        <v>0.05</v>
      </c>
    </row>
    <row r="425" spans="1:15" x14ac:dyDescent="0.2">
      <c r="A425" s="610" t="s">
        <v>208</v>
      </c>
      <c r="B425" s="610" t="s">
        <v>208</v>
      </c>
      <c r="C425">
        <v>2014</v>
      </c>
      <c r="D425" s="689">
        <v>32</v>
      </c>
      <c r="E425" s="513">
        <v>327</v>
      </c>
      <c r="F425" s="513">
        <v>359</v>
      </c>
      <c r="G425" s="513">
        <v>1190</v>
      </c>
      <c r="H425" s="616">
        <v>0.30099999999999999</v>
      </c>
      <c r="I425" s="689">
        <v>48683</v>
      </c>
      <c r="J425" s="513"/>
      <c r="K425" s="513">
        <v>551117</v>
      </c>
      <c r="L425" s="513">
        <v>599800</v>
      </c>
      <c r="M425" s="513">
        <v>7315640</v>
      </c>
      <c r="N425" s="513">
        <v>7866757</v>
      </c>
      <c r="O425" s="616">
        <v>7.5999999999999998E-2</v>
      </c>
    </row>
    <row r="426" spans="1:15" x14ac:dyDescent="0.2">
      <c r="A426" s="610" t="s">
        <v>208</v>
      </c>
      <c r="B426" s="610" t="s">
        <v>208</v>
      </c>
      <c r="C426">
        <v>2015</v>
      </c>
      <c r="D426" s="689">
        <v>54</v>
      </c>
      <c r="E426" s="513">
        <v>392</v>
      </c>
      <c r="F426" s="513">
        <v>446</v>
      </c>
      <c r="G426" s="513">
        <v>1236</v>
      </c>
      <c r="H426" s="616">
        <v>0.36099999999999999</v>
      </c>
      <c r="I426" s="689">
        <v>76176</v>
      </c>
      <c r="J426" s="513"/>
      <c r="K426" s="513">
        <v>632454</v>
      </c>
      <c r="L426" s="513">
        <v>708631</v>
      </c>
      <c r="M426" s="513">
        <v>7290244</v>
      </c>
      <c r="N426" s="513">
        <v>7922698</v>
      </c>
      <c r="O426" s="616">
        <v>8.8999999999999996E-2</v>
      </c>
    </row>
    <row r="427" spans="1:15" x14ac:dyDescent="0.2">
      <c r="A427" s="610" t="s">
        <v>208</v>
      </c>
      <c r="B427" s="610" t="s">
        <v>208</v>
      </c>
      <c r="C427">
        <v>2016</v>
      </c>
      <c r="D427" s="689">
        <v>61</v>
      </c>
      <c r="E427" s="513">
        <v>460</v>
      </c>
      <c r="F427" s="513">
        <v>520</v>
      </c>
      <c r="G427" s="513">
        <v>1206</v>
      </c>
      <c r="H427" s="616">
        <v>0.43099999999999999</v>
      </c>
      <c r="I427" s="689">
        <v>112309</v>
      </c>
      <c r="J427" s="513"/>
      <c r="K427" s="513">
        <v>759940</v>
      </c>
      <c r="L427" s="513">
        <v>872249</v>
      </c>
      <c r="M427" s="513">
        <v>7154135</v>
      </c>
      <c r="N427" s="513">
        <v>7914075</v>
      </c>
      <c r="O427" s="616">
        <v>0.11</v>
      </c>
    </row>
    <row r="428" spans="1:15" x14ac:dyDescent="0.2">
      <c r="A428" s="610" t="s">
        <v>208</v>
      </c>
      <c r="B428" s="610" t="s">
        <v>208</v>
      </c>
      <c r="C428">
        <v>2017</v>
      </c>
      <c r="D428" s="689">
        <v>106</v>
      </c>
      <c r="E428" s="513">
        <v>574</v>
      </c>
      <c r="F428" s="513">
        <v>680</v>
      </c>
      <c r="G428" s="513">
        <v>1197</v>
      </c>
      <c r="H428" s="616">
        <v>0.56799999999999995</v>
      </c>
      <c r="I428" s="689">
        <v>215054</v>
      </c>
      <c r="J428" s="513"/>
      <c r="K428" s="513">
        <v>971096</v>
      </c>
      <c r="L428" s="513">
        <v>1186150</v>
      </c>
      <c r="M428" s="513">
        <v>7034334</v>
      </c>
      <c r="N428" s="513">
        <v>8005430</v>
      </c>
      <c r="O428" s="616">
        <v>0.14799999999999999</v>
      </c>
    </row>
    <row r="429" spans="1:15" x14ac:dyDescent="0.2">
      <c r="A429" s="610" t="s">
        <v>208</v>
      </c>
      <c r="B429" s="610" t="s">
        <v>208</v>
      </c>
      <c r="C429">
        <v>2018</v>
      </c>
      <c r="D429" s="689">
        <v>132</v>
      </c>
      <c r="E429" s="513">
        <v>609</v>
      </c>
      <c r="F429" s="513">
        <v>741</v>
      </c>
      <c r="G429" s="513">
        <v>1224</v>
      </c>
      <c r="H429" s="616">
        <v>0.60599999999999998</v>
      </c>
      <c r="I429" s="689">
        <v>221599</v>
      </c>
      <c r="J429" s="513"/>
      <c r="K429" s="513">
        <v>1028699</v>
      </c>
      <c r="L429" s="513">
        <v>1250298</v>
      </c>
      <c r="M429" s="513">
        <v>7001226</v>
      </c>
      <c r="N429" s="513">
        <v>8029925</v>
      </c>
      <c r="O429" s="616">
        <v>0.156</v>
      </c>
    </row>
    <row r="430" spans="1:15" x14ac:dyDescent="0.2">
      <c r="A430" s="610" t="s">
        <v>208</v>
      </c>
      <c r="B430" s="610" t="s">
        <v>208</v>
      </c>
      <c r="C430">
        <v>2019</v>
      </c>
      <c r="D430" s="689">
        <v>275</v>
      </c>
      <c r="E430" s="513">
        <v>666</v>
      </c>
      <c r="F430" s="513">
        <v>941</v>
      </c>
      <c r="G430" s="513">
        <v>1210</v>
      </c>
      <c r="H430" s="616">
        <v>0.77800000000000002</v>
      </c>
      <c r="I430" s="689">
        <v>355316</v>
      </c>
      <c r="J430" s="513"/>
      <c r="K430" s="513">
        <v>1112454</v>
      </c>
      <c r="L430" s="513">
        <v>1467770</v>
      </c>
      <c r="M430" s="513">
        <v>7022957</v>
      </c>
      <c r="N430" s="513">
        <v>8135412</v>
      </c>
      <c r="O430" s="616">
        <v>0.18</v>
      </c>
    </row>
    <row r="431" spans="1:15" x14ac:dyDescent="0.2">
      <c r="A431" s="610" t="s">
        <v>208</v>
      </c>
      <c r="B431" s="610" t="s">
        <v>208</v>
      </c>
      <c r="C431">
        <v>2020</v>
      </c>
      <c r="D431" s="689">
        <v>282</v>
      </c>
      <c r="E431" s="513">
        <v>725</v>
      </c>
      <c r="F431" s="513">
        <v>1007</v>
      </c>
      <c r="G431" s="513">
        <v>1110</v>
      </c>
      <c r="H431" s="616">
        <v>0.90700000000000003</v>
      </c>
      <c r="I431" s="689">
        <v>703559</v>
      </c>
      <c r="J431" s="513"/>
      <c r="K431" s="513">
        <v>1210706</v>
      </c>
      <c r="L431" s="513">
        <v>1914265</v>
      </c>
      <c r="M431" s="513">
        <v>6652533</v>
      </c>
      <c r="N431" s="513">
        <v>7863239</v>
      </c>
      <c r="O431" s="616">
        <v>0.24299999999999999</v>
      </c>
    </row>
    <row r="432" spans="1:15" x14ac:dyDescent="0.2">
      <c r="A432" s="610" t="s">
        <v>208</v>
      </c>
      <c r="B432" s="610" t="s">
        <v>208</v>
      </c>
      <c r="C432">
        <v>2021</v>
      </c>
      <c r="D432" s="689">
        <v>285</v>
      </c>
      <c r="E432" s="513">
        <v>750</v>
      </c>
      <c r="F432" s="513">
        <v>1035</v>
      </c>
      <c r="G432" s="513">
        <v>1098</v>
      </c>
      <c r="H432" s="616">
        <v>0.94299999999999995</v>
      </c>
      <c r="I432" s="689">
        <v>754350</v>
      </c>
      <c r="J432" s="513"/>
      <c r="K432" s="513">
        <v>1250797</v>
      </c>
      <c r="L432" s="513">
        <v>2005147</v>
      </c>
      <c r="M432" s="513">
        <v>6624975</v>
      </c>
      <c r="N432" s="513">
        <v>7875772</v>
      </c>
      <c r="O432" s="616">
        <v>0.255</v>
      </c>
    </row>
    <row r="433" spans="1:15" x14ac:dyDescent="0.2">
      <c r="A433" s="610" t="s">
        <v>208</v>
      </c>
      <c r="B433" s="610" t="s">
        <v>208</v>
      </c>
      <c r="C433">
        <v>2022</v>
      </c>
      <c r="D433" s="689">
        <v>324</v>
      </c>
      <c r="E433" s="513">
        <v>780</v>
      </c>
      <c r="F433" s="513">
        <v>1103</v>
      </c>
      <c r="G433" s="513">
        <v>1105</v>
      </c>
      <c r="H433" s="616">
        <v>0.998</v>
      </c>
      <c r="I433" s="689">
        <v>814221</v>
      </c>
      <c r="J433" s="513"/>
      <c r="K433" s="513">
        <v>1326646</v>
      </c>
      <c r="L433" s="513">
        <v>2140867</v>
      </c>
      <c r="M433" s="513">
        <v>6699166</v>
      </c>
      <c r="N433" s="513">
        <v>8025812</v>
      </c>
      <c r="O433" s="616">
        <v>0.26700000000000002</v>
      </c>
    </row>
    <row r="434" spans="1:15" x14ac:dyDescent="0.2">
      <c r="A434" s="610" t="s">
        <v>208</v>
      </c>
      <c r="B434" s="610" t="s">
        <v>208</v>
      </c>
      <c r="C434">
        <v>2023</v>
      </c>
      <c r="D434" s="689">
        <v>390</v>
      </c>
      <c r="E434" s="513">
        <v>834</v>
      </c>
      <c r="F434" s="513">
        <v>1223</v>
      </c>
      <c r="G434" s="513">
        <v>1082</v>
      </c>
      <c r="H434" s="616">
        <v>1.131</v>
      </c>
      <c r="I434" s="689">
        <v>862352</v>
      </c>
      <c r="J434" s="513"/>
      <c r="K434" s="513">
        <v>1387403</v>
      </c>
      <c r="L434" s="513">
        <v>2249755</v>
      </c>
      <c r="M434" s="513">
        <v>6640758</v>
      </c>
      <c r="N434" s="513">
        <v>8028160</v>
      </c>
      <c r="O434" s="616">
        <v>0.28000000000000003</v>
      </c>
    </row>
    <row r="435" spans="1:15" x14ac:dyDescent="0.2">
      <c r="A435" s="610" t="s">
        <v>208</v>
      </c>
      <c r="B435" s="610" t="s">
        <v>208</v>
      </c>
      <c r="C435">
        <v>2024</v>
      </c>
      <c r="D435" s="689">
        <v>462</v>
      </c>
      <c r="E435" s="513">
        <v>919</v>
      </c>
      <c r="F435" s="513">
        <v>1381</v>
      </c>
      <c r="G435" s="513">
        <v>1076</v>
      </c>
      <c r="H435" s="616">
        <v>1.2829999999999999</v>
      </c>
      <c r="I435" s="689">
        <v>761585</v>
      </c>
      <c r="J435" s="513"/>
      <c r="K435" s="513">
        <v>1575099</v>
      </c>
      <c r="L435" s="513">
        <v>2336684</v>
      </c>
      <c r="M435" s="513">
        <v>6625501</v>
      </c>
      <c r="N435" s="513">
        <v>8200600</v>
      </c>
      <c r="O435" s="616">
        <v>0.28499999999999998</v>
      </c>
    </row>
    <row r="436" spans="1:15" x14ac:dyDescent="0.2">
      <c r="A436" s="610" t="s">
        <v>209</v>
      </c>
      <c r="B436" s="610" t="s">
        <v>209</v>
      </c>
      <c r="C436">
        <v>2012</v>
      </c>
      <c r="D436" s="689">
        <v>764</v>
      </c>
      <c r="E436" s="513">
        <v>650</v>
      </c>
      <c r="F436" s="513">
        <v>1414</v>
      </c>
      <c r="G436" s="513">
        <v>82070</v>
      </c>
      <c r="H436" s="616">
        <v>1.7000000000000001E-2</v>
      </c>
      <c r="I436" s="689">
        <v>1042560</v>
      </c>
      <c r="J436" s="513"/>
      <c r="K436" s="513">
        <v>1027026</v>
      </c>
      <c r="L436" s="513">
        <v>2069586</v>
      </c>
      <c r="M436" s="513">
        <v>419481718</v>
      </c>
      <c r="N436" s="513">
        <v>420508745</v>
      </c>
      <c r="O436" s="616">
        <v>5.0000000000000001E-3</v>
      </c>
    </row>
    <row r="437" spans="1:15" x14ac:dyDescent="0.2">
      <c r="A437" s="610" t="s">
        <v>209</v>
      </c>
      <c r="B437" s="610" t="s">
        <v>209</v>
      </c>
      <c r="C437">
        <v>2013</v>
      </c>
      <c r="D437" s="689">
        <v>1372</v>
      </c>
      <c r="E437" s="513">
        <v>902</v>
      </c>
      <c r="F437" s="513">
        <v>2273</v>
      </c>
      <c r="G437" s="513">
        <v>84014</v>
      </c>
      <c r="H437" s="616">
        <v>2.7E-2</v>
      </c>
      <c r="I437" s="689">
        <v>2054506</v>
      </c>
      <c r="J437" s="513"/>
      <c r="K437" s="513">
        <v>1457156</v>
      </c>
      <c r="L437" s="513">
        <v>3511662</v>
      </c>
      <c r="M437" s="513">
        <v>422285781</v>
      </c>
      <c r="N437" s="513">
        <v>423742937</v>
      </c>
      <c r="O437" s="616">
        <v>8.0000000000000002E-3</v>
      </c>
    </row>
    <row r="438" spans="1:15" x14ac:dyDescent="0.2">
      <c r="A438" s="610" t="s">
        <v>209</v>
      </c>
      <c r="B438" s="610" t="s">
        <v>209</v>
      </c>
      <c r="C438">
        <v>2014</v>
      </c>
      <c r="D438" s="689">
        <v>1547</v>
      </c>
      <c r="E438" s="513">
        <v>1232</v>
      </c>
      <c r="F438" s="513">
        <v>2778</v>
      </c>
      <c r="G438" s="513">
        <v>84999</v>
      </c>
      <c r="H438" s="616">
        <v>3.3000000000000002E-2</v>
      </c>
      <c r="I438" s="689">
        <v>2730309</v>
      </c>
      <c r="J438" s="513"/>
      <c r="K438" s="513">
        <v>2111429</v>
      </c>
      <c r="L438" s="513">
        <v>4841739</v>
      </c>
      <c r="M438" s="513">
        <v>420545279</v>
      </c>
      <c r="N438" s="513">
        <v>422656708</v>
      </c>
      <c r="O438" s="616">
        <v>1.0999999999999999E-2</v>
      </c>
    </row>
    <row r="439" spans="1:15" x14ac:dyDescent="0.2">
      <c r="A439" s="610" t="s">
        <v>209</v>
      </c>
      <c r="B439" s="610" t="s">
        <v>209</v>
      </c>
      <c r="C439">
        <v>2015</v>
      </c>
      <c r="D439" s="689">
        <v>2451</v>
      </c>
      <c r="E439" s="513">
        <v>1655</v>
      </c>
      <c r="F439" s="513">
        <v>4106</v>
      </c>
      <c r="G439" s="513">
        <v>86259</v>
      </c>
      <c r="H439" s="616">
        <v>4.8000000000000001E-2</v>
      </c>
      <c r="I439" s="689">
        <v>3678209</v>
      </c>
      <c r="J439" s="513"/>
      <c r="K439" s="513">
        <v>2680931</v>
      </c>
      <c r="L439" s="513">
        <v>6359141</v>
      </c>
      <c r="M439" s="513">
        <v>435120748</v>
      </c>
      <c r="N439" s="513">
        <v>437801679</v>
      </c>
      <c r="O439" s="616">
        <v>1.4999999999999999E-2</v>
      </c>
    </row>
    <row r="440" spans="1:15" x14ac:dyDescent="0.2">
      <c r="A440" s="610" t="s">
        <v>209</v>
      </c>
      <c r="B440" s="610" t="s">
        <v>209</v>
      </c>
      <c r="C440">
        <v>2016</v>
      </c>
      <c r="D440" s="689">
        <v>4541</v>
      </c>
      <c r="E440" s="513">
        <v>2056</v>
      </c>
      <c r="F440" s="513">
        <v>6597</v>
      </c>
      <c r="G440" s="513">
        <v>86789</v>
      </c>
      <c r="H440" s="616">
        <v>7.5999999999999998E-2</v>
      </c>
      <c r="I440" s="689">
        <v>6118218</v>
      </c>
      <c r="J440" s="513"/>
      <c r="K440" s="513">
        <v>3474208</v>
      </c>
      <c r="L440" s="513">
        <v>9592427</v>
      </c>
      <c r="M440" s="513">
        <v>433152502</v>
      </c>
      <c r="N440" s="513">
        <v>436626710</v>
      </c>
      <c r="O440" s="616">
        <v>2.1999999999999999E-2</v>
      </c>
    </row>
    <row r="441" spans="1:15" x14ac:dyDescent="0.2">
      <c r="A441" s="610" t="s">
        <v>209</v>
      </c>
      <c r="B441" s="610" t="s">
        <v>209</v>
      </c>
      <c r="C441">
        <v>2017</v>
      </c>
      <c r="D441" s="689">
        <v>5432</v>
      </c>
      <c r="E441" s="513">
        <v>2557</v>
      </c>
      <c r="F441" s="513">
        <v>7989</v>
      </c>
      <c r="G441" s="513">
        <v>90028</v>
      </c>
      <c r="H441" s="616">
        <v>8.8999999999999996E-2</v>
      </c>
      <c r="I441" s="689">
        <v>11286854</v>
      </c>
      <c r="J441" s="513"/>
      <c r="K441" s="513">
        <v>4291376</v>
      </c>
      <c r="L441" s="513">
        <v>15578230</v>
      </c>
      <c r="M441" s="513">
        <v>439654627</v>
      </c>
      <c r="N441" s="513">
        <v>443946003</v>
      </c>
      <c r="O441" s="616">
        <v>3.5000000000000003E-2</v>
      </c>
    </row>
    <row r="442" spans="1:15" x14ac:dyDescent="0.2">
      <c r="A442" s="610" t="s">
        <v>209</v>
      </c>
      <c r="B442" s="610" t="s">
        <v>209</v>
      </c>
      <c r="C442">
        <v>2018</v>
      </c>
      <c r="D442" s="689">
        <v>5944</v>
      </c>
      <c r="E442" s="513">
        <v>3034</v>
      </c>
      <c r="F442" s="513">
        <v>8978</v>
      </c>
      <c r="G442" s="513">
        <v>89465</v>
      </c>
      <c r="H442" s="616">
        <v>0.1</v>
      </c>
      <c r="I442" s="689">
        <v>12984995</v>
      </c>
      <c r="J442" s="513"/>
      <c r="K442" s="513">
        <v>5163082</v>
      </c>
      <c r="L442" s="513">
        <v>18148077</v>
      </c>
      <c r="M442" s="513">
        <v>441473858</v>
      </c>
      <c r="N442" s="513">
        <v>446636941</v>
      </c>
      <c r="O442" s="616">
        <v>4.1000000000000002E-2</v>
      </c>
    </row>
    <row r="443" spans="1:15" x14ac:dyDescent="0.2">
      <c r="A443" s="610" t="s">
        <v>209</v>
      </c>
      <c r="B443" s="610" t="s">
        <v>209</v>
      </c>
      <c r="C443">
        <v>2019</v>
      </c>
      <c r="D443" s="689">
        <v>6773</v>
      </c>
      <c r="E443" s="513">
        <v>3580</v>
      </c>
      <c r="F443" s="513">
        <v>10353</v>
      </c>
      <c r="G443" s="513">
        <v>85388</v>
      </c>
      <c r="H443" s="616">
        <v>0.121</v>
      </c>
      <c r="I443" s="689">
        <v>14271347</v>
      </c>
      <c r="J443" s="513"/>
      <c r="K443" s="513">
        <v>6069576</v>
      </c>
      <c r="L443" s="513">
        <v>20340923</v>
      </c>
      <c r="M443" s="513">
        <v>413705412</v>
      </c>
      <c r="N443" s="513">
        <v>419774988</v>
      </c>
      <c r="O443" s="616">
        <v>4.8000000000000001E-2</v>
      </c>
    </row>
    <row r="444" spans="1:15" x14ac:dyDescent="0.2">
      <c r="A444" s="610" t="s">
        <v>209</v>
      </c>
      <c r="B444" s="610" t="s">
        <v>209</v>
      </c>
      <c r="C444">
        <v>2020</v>
      </c>
      <c r="D444" s="689">
        <v>7631</v>
      </c>
      <c r="E444" s="513">
        <v>4215</v>
      </c>
      <c r="F444" s="513">
        <v>11846</v>
      </c>
      <c r="G444" s="513">
        <v>86251</v>
      </c>
      <c r="H444" s="616">
        <v>0.13700000000000001</v>
      </c>
      <c r="I444" s="689">
        <v>16607989</v>
      </c>
      <c r="J444" s="513"/>
      <c r="K444" s="513">
        <v>7075409</v>
      </c>
      <c r="L444" s="513">
        <v>23683398</v>
      </c>
      <c r="M444" s="513">
        <v>416272646</v>
      </c>
      <c r="N444" s="513">
        <v>423348055</v>
      </c>
      <c r="O444" s="616">
        <v>5.6000000000000001E-2</v>
      </c>
    </row>
    <row r="445" spans="1:15" x14ac:dyDescent="0.2">
      <c r="A445" s="610" t="s">
        <v>209</v>
      </c>
      <c r="B445" s="610" t="s">
        <v>209</v>
      </c>
      <c r="C445">
        <v>2021</v>
      </c>
      <c r="D445" s="689">
        <v>9431</v>
      </c>
      <c r="E445" s="513">
        <v>5194</v>
      </c>
      <c r="F445" s="513">
        <v>14625</v>
      </c>
      <c r="G445" s="513">
        <v>89240</v>
      </c>
      <c r="H445" s="616">
        <v>0.16400000000000001</v>
      </c>
      <c r="I445" s="689">
        <v>20229876</v>
      </c>
      <c r="J445" s="513"/>
      <c r="K445" s="513">
        <v>8493167</v>
      </c>
      <c r="L445" s="513">
        <v>28723043</v>
      </c>
      <c r="M445" s="513">
        <v>420724581</v>
      </c>
      <c r="N445" s="513">
        <v>429217748</v>
      </c>
      <c r="O445" s="616">
        <v>6.7000000000000004E-2</v>
      </c>
    </row>
    <row r="446" spans="1:15" x14ac:dyDescent="0.2">
      <c r="A446" s="610" t="s">
        <v>209</v>
      </c>
      <c r="B446" s="610" t="s">
        <v>209</v>
      </c>
      <c r="C446">
        <v>2022</v>
      </c>
      <c r="D446" s="689">
        <v>10543</v>
      </c>
      <c r="E446" s="513">
        <v>6032</v>
      </c>
      <c r="F446" s="513">
        <v>16575</v>
      </c>
      <c r="G446" s="513">
        <v>91287</v>
      </c>
      <c r="H446" s="616">
        <v>0.182</v>
      </c>
      <c r="I446" s="689">
        <v>23948662</v>
      </c>
      <c r="J446" s="513"/>
      <c r="K446" s="513">
        <v>10484648</v>
      </c>
      <c r="L446" s="513">
        <v>34433310</v>
      </c>
      <c r="M446" s="513">
        <v>430655408</v>
      </c>
      <c r="N446" s="513">
        <v>441140056</v>
      </c>
      <c r="O446" s="616">
        <v>7.8E-2</v>
      </c>
    </row>
    <row r="447" spans="1:15" x14ac:dyDescent="0.2">
      <c r="A447" s="610" t="s">
        <v>209</v>
      </c>
      <c r="B447" s="610" t="s">
        <v>209</v>
      </c>
      <c r="C447">
        <v>2023</v>
      </c>
      <c r="D447" s="689">
        <v>12908</v>
      </c>
      <c r="E447" s="513">
        <v>7411</v>
      </c>
      <c r="F447" s="513">
        <v>20319</v>
      </c>
      <c r="G447" s="513">
        <v>90825</v>
      </c>
      <c r="H447" s="616">
        <v>0.224</v>
      </c>
      <c r="I447" s="689">
        <v>26509233</v>
      </c>
      <c r="J447" s="513"/>
      <c r="K447" s="513">
        <v>12688855</v>
      </c>
      <c r="L447" s="513">
        <v>39198088</v>
      </c>
      <c r="M447" s="513">
        <v>428164550</v>
      </c>
      <c r="N447" s="513">
        <v>440853404</v>
      </c>
      <c r="O447" s="616">
        <v>8.8999999999999996E-2</v>
      </c>
    </row>
    <row r="448" spans="1:15" x14ac:dyDescent="0.2">
      <c r="A448" s="610" t="s">
        <v>209</v>
      </c>
      <c r="B448" s="610" t="s">
        <v>209</v>
      </c>
      <c r="C448">
        <v>2024</v>
      </c>
      <c r="D448" s="689">
        <v>17749</v>
      </c>
      <c r="E448" s="513">
        <v>8247</v>
      </c>
      <c r="F448" s="513">
        <v>25996</v>
      </c>
      <c r="G448" s="513">
        <v>92514</v>
      </c>
      <c r="H448" s="616">
        <v>0.28100000000000003</v>
      </c>
      <c r="I448" s="689">
        <v>36471406</v>
      </c>
      <c r="J448" s="513"/>
      <c r="K448" s="513">
        <v>14572080</v>
      </c>
      <c r="L448" s="513">
        <v>51043486</v>
      </c>
      <c r="M448" s="513">
        <v>430921179</v>
      </c>
      <c r="N448" s="513">
        <v>445493259</v>
      </c>
      <c r="O448" s="616">
        <v>0.115</v>
      </c>
    </row>
    <row r="449" spans="1:15" x14ac:dyDescent="0.2">
      <c r="A449" s="610" t="s">
        <v>210</v>
      </c>
      <c r="B449" s="610" t="s">
        <v>210</v>
      </c>
      <c r="C449">
        <v>2012</v>
      </c>
      <c r="D449" s="689">
        <v>136</v>
      </c>
      <c r="E449" s="513">
        <v>84</v>
      </c>
      <c r="F449" s="513">
        <v>219</v>
      </c>
      <c r="G449" s="513">
        <v>148790</v>
      </c>
      <c r="H449" s="616">
        <v>1E-3</v>
      </c>
      <c r="I449" s="689">
        <v>231010</v>
      </c>
      <c r="J449" s="513"/>
      <c r="K449" s="513">
        <v>122816</v>
      </c>
      <c r="L449" s="513">
        <v>353825</v>
      </c>
      <c r="M449" s="513">
        <v>756888070</v>
      </c>
      <c r="N449" s="513">
        <v>757010886</v>
      </c>
      <c r="O449" s="616">
        <v>0</v>
      </c>
    </row>
    <row r="450" spans="1:15" x14ac:dyDescent="0.2">
      <c r="A450" s="610" t="s">
        <v>210</v>
      </c>
      <c r="B450" s="610" t="s">
        <v>210</v>
      </c>
      <c r="C450">
        <v>2013</v>
      </c>
      <c r="D450" s="689">
        <v>414</v>
      </c>
      <c r="E450" s="513">
        <v>116</v>
      </c>
      <c r="F450" s="513">
        <v>530</v>
      </c>
      <c r="G450" s="513">
        <v>141830</v>
      </c>
      <c r="H450" s="616">
        <v>4.0000000000000001E-3</v>
      </c>
      <c r="I450" s="689">
        <v>459287</v>
      </c>
      <c r="J450" s="513"/>
      <c r="K450" s="513">
        <v>171355</v>
      </c>
      <c r="L450" s="513">
        <v>630641</v>
      </c>
      <c r="M450" s="513">
        <v>754709144</v>
      </c>
      <c r="N450" s="513">
        <v>754880499</v>
      </c>
      <c r="O450" s="616">
        <v>1E-3</v>
      </c>
    </row>
    <row r="451" spans="1:15" x14ac:dyDescent="0.2">
      <c r="A451" s="610" t="s">
        <v>210</v>
      </c>
      <c r="B451" s="610" t="s">
        <v>210</v>
      </c>
      <c r="C451">
        <v>2014</v>
      </c>
      <c r="D451" s="689">
        <v>745</v>
      </c>
      <c r="E451" s="513">
        <v>179</v>
      </c>
      <c r="F451" s="513">
        <v>923</v>
      </c>
      <c r="G451" s="513">
        <v>157140</v>
      </c>
      <c r="H451" s="616">
        <v>6.0000000000000001E-3</v>
      </c>
      <c r="I451" s="689">
        <v>990505</v>
      </c>
      <c r="J451" s="513"/>
      <c r="K451" s="513">
        <v>270386</v>
      </c>
      <c r="L451" s="513">
        <v>1260891</v>
      </c>
      <c r="M451" s="513">
        <v>780982636</v>
      </c>
      <c r="N451" s="513">
        <v>781253022</v>
      </c>
      <c r="O451" s="616">
        <v>2E-3</v>
      </c>
    </row>
    <row r="452" spans="1:15" x14ac:dyDescent="0.2">
      <c r="A452" s="610" t="s">
        <v>210</v>
      </c>
      <c r="B452" s="610" t="s">
        <v>210</v>
      </c>
      <c r="C452">
        <v>2015</v>
      </c>
      <c r="D452" s="689">
        <v>1621</v>
      </c>
      <c r="E452" s="513">
        <v>263</v>
      </c>
      <c r="F452" s="513">
        <v>1885</v>
      </c>
      <c r="G452" s="513">
        <v>157981</v>
      </c>
      <c r="H452" s="616">
        <v>1.2E-2</v>
      </c>
      <c r="I452" s="689">
        <v>1571672</v>
      </c>
      <c r="J452" s="513"/>
      <c r="K452" s="513">
        <v>359110</v>
      </c>
      <c r="L452" s="513">
        <v>1930782</v>
      </c>
      <c r="M452" s="513">
        <v>785867429</v>
      </c>
      <c r="N452" s="513">
        <v>786226539</v>
      </c>
      <c r="O452" s="616">
        <v>2E-3</v>
      </c>
    </row>
    <row r="453" spans="1:15" x14ac:dyDescent="0.2">
      <c r="A453" s="610" t="s">
        <v>210</v>
      </c>
      <c r="B453" s="610" t="s">
        <v>210</v>
      </c>
      <c r="C453">
        <v>2016</v>
      </c>
      <c r="D453" s="689">
        <v>3312</v>
      </c>
      <c r="E453" s="513">
        <v>365</v>
      </c>
      <c r="F453" s="513">
        <v>3676</v>
      </c>
      <c r="G453" s="513">
        <v>152978</v>
      </c>
      <c r="H453" s="616">
        <v>2.4E-2</v>
      </c>
      <c r="I453" s="689">
        <v>3702298</v>
      </c>
      <c r="J453" s="513"/>
      <c r="K453" s="513">
        <v>543871</v>
      </c>
      <c r="L453" s="513">
        <v>4246169</v>
      </c>
      <c r="M453" s="513">
        <v>789895812</v>
      </c>
      <c r="N453" s="513">
        <v>790439683</v>
      </c>
      <c r="O453" s="616">
        <v>5.0000000000000001E-3</v>
      </c>
    </row>
    <row r="454" spans="1:15" x14ac:dyDescent="0.2">
      <c r="A454" s="610" t="s">
        <v>210</v>
      </c>
      <c r="B454" s="610" t="s">
        <v>210</v>
      </c>
      <c r="C454">
        <v>2017</v>
      </c>
      <c r="D454" s="689">
        <v>4723</v>
      </c>
      <c r="E454" s="513">
        <v>528</v>
      </c>
      <c r="F454" s="513">
        <v>5251</v>
      </c>
      <c r="G454" s="513">
        <v>151759</v>
      </c>
      <c r="H454" s="616">
        <v>3.5000000000000003E-2</v>
      </c>
      <c r="I454" s="689">
        <v>7180527</v>
      </c>
      <c r="J454" s="513"/>
      <c r="K454" s="513">
        <v>763471</v>
      </c>
      <c r="L454" s="513">
        <v>7943998</v>
      </c>
      <c r="M454" s="513">
        <v>772154678</v>
      </c>
      <c r="N454" s="513">
        <v>772918149</v>
      </c>
      <c r="O454" s="616">
        <v>0.01</v>
      </c>
    </row>
    <row r="455" spans="1:15" x14ac:dyDescent="0.2">
      <c r="A455" s="610" t="s">
        <v>210</v>
      </c>
      <c r="B455" s="610" t="s">
        <v>210</v>
      </c>
      <c r="C455">
        <v>2018</v>
      </c>
      <c r="D455" s="689">
        <v>6349</v>
      </c>
      <c r="E455" s="513">
        <v>704</v>
      </c>
      <c r="F455" s="513">
        <v>7053</v>
      </c>
      <c r="G455" s="513">
        <v>158046</v>
      </c>
      <c r="H455" s="616">
        <v>4.4999999999999998E-2</v>
      </c>
      <c r="I455" s="689">
        <v>10776220</v>
      </c>
      <c r="J455" s="513"/>
      <c r="K455" s="513">
        <v>1042314</v>
      </c>
      <c r="L455" s="513">
        <v>11818534</v>
      </c>
      <c r="M455" s="513">
        <v>803491749</v>
      </c>
      <c r="N455" s="513">
        <v>804534063</v>
      </c>
      <c r="O455" s="616">
        <v>1.4999999999999999E-2</v>
      </c>
    </row>
    <row r="456" spans="1:15" x14ac:dyDescent="0.2">
      <c r="A456" s="610" t="s">
        <v>210</v>
      </c>
      <c r="B456" s="610" t="s">
        <v>210</v>
      </c>
      <c r="C456">
        <v>2019</v>
      </c>
      <c r="D456" s="689">
        <v>8075</v>
      </c>
      <c r="E456" s="513">
        <v>962</v>
      </c>
      <c r="F456" s="513">
        <v>9037</v>
      </c>
      <c r="G456" s="513">
        <v>155131</v>
      </c>
      <c r="H456" s="616">
        <v>5.8000000000000003E-2</v>
      </c>
      <c r="I456" s="689">
        <v>13708969</v>
      </c>
      <c r="J456" s="513"/>
      <c r="K456" s="513">
        <v>1417884</v>
      </c>
      <c r="L456" s="513">
        <v>15126853</v>
      </c>
      <c r="M456" s="513">
        <v>791899000</v>
      </c>
      <c r="N456" s="513">
        <v>793316884</v>
      </c>
      <c r="O456" s="616">
        <v>1.9E-2</v>
      </c>
    </row>
    <row r="457" spans="1:15" x14ac:dyDescent="0.2">
      <c r="A457" s="610" t="s">
        <v>210</v>
      </c>
      <c r="B457" s="610" t="s">
        <v>210</v>
      </c>
      <c r="C457">
        <v>2020</v>
      </c>
      <c r="D457" s="689">
        <v>10844</v>
      </c>
      <c r="E457" s="513">
        <v>1332</v>
      </c>
      <c r="F457" s="513">
        <v>12176</v>
      </c>
      <c r="G457" s="513">
        <v>152112</v>
      </c>
      <c r="H457" s="616">
        <v>0.08</v>
      </c>
      <c r="I457" s="689">
        <v>18653077</v>
      </c>
      <c r="J457" s="513"/>
      <c r="K457" s="513">
        <v>1963389</v>
      </c>
      <c r="L457" s="513">
        <v>20616466</v>
      </c>
      <c r="M457" s="513">
        <v>771357370</v>
      </c>
      <c r="N457" s="513">
        <v>773320759</v>
      </c>
      <c r="O457" s="616">
        <v>2.7E-2</v>
      </c>
    </row>
    <row r="458" spans="1:15" x14ac:dyDescent="0.2">
      <c r="A458" s="610" t="s">
        <v>210</v>
      </c>
      <c r="B458" s="610" t="s">
        <v>210</v>
      </c>
      <c r="C458">
        <v>2021</v>
      </c>
      <c r="D458" s="689">
        <v>13591</v>
      </c>
      <c r="E458" s="513">
        <v>1792</v>
      </c>
      <c r="F458" s="513">
        <v>15383</v>
      </c>
      <c r="G458" s="513">
        <v>157174</v>
      </c>
      <c r="H458" s="616">
        <v>9.8000000000000004E-2</v>
      </c>
      <c r="I458" s="689">
        <v>23557569</v>
      </c>
      <c r="J458" s="513"/>
      <c r="K458" s="513">
        <v>2623218</v>
      </c>
      <c r="L458" s="513">
        <v>26180787</v>
      </c>
      <c r="M458" s="513">
        <v>786896713</v>
      </c>
      <c r="N458" s="513">
        <v>789519931</v>
      </c>
      <c r="O458" s="616">
        <v>3.3000000000000002E-2</v>
      </c>
    </row>
    <row r="459" spans="1:15" x14ac:dyDescent="0.2">
      <c r="A459" s="610" t="s">
        <v>210</v>
      </c>
      <c r="B459" s="610" t="s">
        <v>210</v>
      </c>
      <c r="C459">
        <v>2022</v>
      </c>
      <c r="D459" s="689">
        <v>15817</v>
      </c>
      <c r="E459" s="513">
        <v>2417</v>
      </c>
      <c r="F459" s="513">
        <v>18234</v>
      </c>
      <c r="G459" s="513">
        <v>166305</v>
      </c>
      <c r="H459" s="616">
        <v>0.11</v>
      </c>
      <c r="I459" s="689">
        <v>30676590</v>
      </c>
      <c r="J459" s="513"/>
      <c r="K459" s="513">
        <v>3564697</v>
      </c>
      <c r="L459" s="513">
        <v>34241287</v>
      </c>
      <c r="M459" s="513">
        <v>816957287</v>
      </c>
      <c r="N459" s="513">
        <v>820521984</v>
      </c>
      <c r="O459" s="616">
        <v>4.2000000000000003E-2</v>
      </c>
    </row>
    <row r="460" spans="1:15" x14ac:dyDescent="0.2">
      <c r="A460" s="610" t="s">
        <v>210</v>
      </c>
      <c r="B460" s="610" t="s">
        <v>210</v>
      </c>
      <c r="C460">
        <v>2023</v>
      </c>
      <c r="D460" s="689">
        <v>18820</v>
      </c>
      <c r="E460" s="513">
        <v>3320</v>
      </c>
      <c r="F460" s="513">
        <v>22141</v>
      </c>
      <c r="G460" s="513">
        <v>161543</v>
      </c>
      <c r="H460" s="616">
        <v>0.13700000000000001</v>
      </c>
      <c r="I460" s="689">
        <v>34760558</v>
      </c>
      <c r="J460" s="513"/>
      <c r="K460" s="513">
        <v>4939578</v>
      </c>
      <c r="L460" s="513">
        <v>39700135</v>
      </c>
      <c r="M460" s="513">
        <v>795862698</v>
      </c>
      <c r="N460" s="513">
        <v>800802275</v>
      </c>
      <c r="O460" s="616">
        <v>0.05</v>
      </c>
    </row>
    <row r="461" spans="1:15" x14ac:dyDescent="0.2">
      <c r="A461" s="612" t="s">
        <v>210</v>
      </c>
      <c r="B461" s="612" t="s">
        <v>210</v>
      </c>
      <c r="C461">
        <v>2024</v>
      </c>
      <c r="D461" s="779">
        <v>23425</v>
      </c>
      <c r="E461" s="780">
        <v>3629</v>
      </c>
      <c r="F461" s="780">
        <v>27055</v>
      </c>
      <c r="G461" s="780">
        <v>166156</v>
      </c>
      <c r="H461" s="618">
        <v>0.16300000000000001</v>
      </c>
      <c r="I461" s="779">
        <v>40613433</v>
      </c>
      <c r="J461" s="780"/>
      <c r="K461" s="780">
        <v>5920657</v>
      </c>
      <c r="L461" s="780">
        <v>46534091</v>
      </c>
      <c r="M461" s="780">
        <v>808947299</v>
      </c>
      <c r="N461" s="780">
        <v>814867956</v>
      </c>
      <c r="O461" s="618">
        <v>5.7000000000000002E-2</v>
      </c>
    </row>
  </sheetData>
  <autoFilter ref="A32:O461" xr:uid="{D4BE1D7F-67D8-4A75-BC6B-A17BA311273B}"/>
  <mergeCells count="3">
    <mergeCell ref="A29:H29"/>
    <mergeCell ref="D31:H31"/>
    <mergeCell ref="I31:O31"/>
  </mergeCells>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39997558519241921"/>
  </sheetPr>
  <dimension ref="A1:R149"/>
  <sheetViews>
    <sheetView zoomScaleNormal="100" workbookViewId="0">
      <selection activeCell="U45" sqref="U45"/>
    </sheetView>
  </sheetViews>
  <sheetFormatPr defaultColWidth="9.140625" defaultRowHeight="12.75" x14ac:dyDescent="0.2"/>
  <cols>
    <col min="1" max="1" width="10.7109375" style="278" customWidth="1"/>
    <col min="2" max="2" width="10.28515625" style="278" bestFit="1" customWidth="1"/>
    <col min="3" max="3" width="10.140625" style="278" customWidth="1"/>
    <col min="4" max="4" width="9.28515625" style="278" bestFit="1" customWidth="1"/>
    <col min="5" max="5" width="10.28515625" style="278" customWidth="1"/>
    <col min="6" max="6" width="9.28515625" style="278" bestFit="1" customWidth="1"/>
    <col min="7" max="7" width="10.140625" style="278" customWidth="1"/>
    <col min="8" max="8" width="9.28515625" style="278" bestFit="1" customWidth="1"/>
    <col min="9" max="9" width="10.140625" style="278" customWidth="1"/>
    <col min="10" max="11" width="10.85546875" style="278" customWidth="1"/>
    <col min="12" max="13" width="9.7109375" style="278" customWidth="1"/>
    <col min="14" max="14" width="9.140625" style="278"/>
    <col min="15" max="15" width="5.42578125" style="278" bestFit="1" customWidth="1"/>
    <col min="16" max="16" width="21" style="278" customWidth="1"/>
    <col min="17" max="17" width="17.42578125" style="278" customWidth="1"/>
    <col min="18" max="18" width="16.140625" style="278" customWidth="1"/>
    <col min="19" max="16384" width="9.140625" style="278"/>
  </cols>
  <sheetData>
    <row r="1" spans="1:18" ht="15" x14ac:dyDescent="0.25">
      <c r="A1" s="273" t="s">
        <v>3211</v>
      </c>
    </row>
    <row r="2" spans="1:18" x14ac:dyDescent="0.2">
      <c r="A2" s="147"/>
    </row>
    <row r="3" spans="1:18" ht="15.75" customHeight="1" x14ac:dyDescent="0.2">
      <c r="A3" s="147"/>
      <c r="P3" s="280"/>
      <c r="Q3" s="280"/>
      <c r="R3" s="280"/>
    </row>
    <row r="4" spans="1:18" ht="15.75" customHeight="1" x14ac:dyDescent="0.2">
      <c r="P4" s="280"/>
      <c r="Q4" s="280"/>
      <c r="R4" s="280"/>
    </row>
    <row r="5" spans="1:18" x14ac:dyDescent="0.2">
      <c r="P5" s="281"/>
      <c r="Q5" s="281"/>
    </row>
    <row r="6" spans="1:18" x14ac:dyDescent="0.2">
      <c r="P6" s="281"/>
      <c r="Q6" s="281"/>
    </row>
    <row r="7" spans="1:18" x14ac:dyDescent="0.2">
      <c r="P7" s="281"/>
      <c r="Q7" s="281"/>
    </row>
    <row r="8" spans="1:18" x14ac:dyDescent="0.2">
      <c r="P8" s="281"/>
      <c r="Q8" s="281"/>
    </row>
    <row r="9" spans="1:18" x14ac:dyDescent="0.2">
      <c r="P9" s="281"/>
      <c r="Q9" s="281"/>
    </row>
    <row r="10" spans="1:18" x14ac:dyDescent="0.2">
      <c r="P10" s="281"/>
      <c r="Q10" s="281"/>
    </row>
    <row r="11" spans="1:18" x14ac:dyDescent="0.2">
      <c r="P11" s="281"/>
      <c r="Q11" s="281"/>
    </row>
    <row r="12" spans="1:18" x14ac:dyDescent="0.2">
      <c r="P12" s="281"/>
      <c r="Q12" s="281"/>
    </row>
    <row r="13" spans="1:18" x14ac:dyDescent="0.2">
      <c r="P13" s="281"/>
      <c r="Q13" s="281"/>
    </row>
    <row r="14" spans="1:18" x14ac:dyDescent="0.2">
      <c r="P14" s="281"/>
      <c r="Q14" s="281"/>
    </row>
    <row r="15" spans="1:18" x14ac:dyDescent="0.2">
      <c r="P15" s="281"/>
      <c r="Q15" s="281"/>
    </row>
    <row r="16" spans="1:18" x14ac:dyDescent="0.2">
      <c r="P16" s="281"/>
      <c r="Q16" s="281"/>
    </row>
    <row r="17" spans="1:18" x14ac:dyDescent="0.2">
      <c r="P17" s="281"/>
      <c r="Q17" s="281"/>
    </row>
    <row r="18" spans="1:18" x14ac:dyDescent="0.2">
      <c r="P18" s="281"/>
      <c r="Q18" s="281"/>
    </row>
    <row r="19" spans="1:18" x14ac:dyDescent="0.2">
      <c r="P19" s="281"/>
      <c r="Q19" s="281"/>
    </row>
    <row r="20" spans="1:18" x14ac:dyDescent="0.2">
      <c r="P20" s="281"/>
      <c r="Q20" s="281"/>
    </row>
    <row r="21" spans="1:18" x14ac:dyDescent="0.2">
      <c r="P21" s="281"/>
      <c r="Q21" s="281"/>
    </row>
    <row r="22" spans="1:18" x14ac:dyDescent="0.2">
      <c r="A22" s="324"/>
      <c r="P22" s="281"/>
      <c r="Q22" s="281"/>
    </row>
    <row r="23" spans="1:18" x14ac:dyDescent="0.2">
      <c r="A23" s="279" t="s">
        <v>211</v>
      </c>
      <c r="P23" s="281"/>
      <c r="Q23" s="281"/>
    </row>
    <row r="24" spans="1:18" ht="13.5" thickBot="1" x14ac:dyDescent="0.25">
      <c r="A24" s="279"/>
      <c r="P24" s="281"/>
      <c r="Q24" s="281"/>
    </row>
    <row r="25" spans="1:18" ht="15.75" x14ac:dyDescent="0.3">
      <c r="A25" s="282"/>
      <c r="B25" s="1240" t="s">
        <v>212</v>
      </c>
      <c r="C25" s="1240"/>
      <c r="D25" s="1240"/>
      <c r="E25" s="1240"/>
      <c r="F25" s="1240"/>
      <c r="G25" s="1240"/>
      <c r="H25" s="1240"/>
      <c r="I25" s="1240"/>
      <c r="J25" s="1240"/>
      <c r="K25" s="1241"/>
      <c r="L25" s="1241"/>
      <c r="M25" s="1242"/>
      <c r="O25" s="1243" t="s">
        <v>213</v>
      </c>
      <c r="P25" s="1240"/>
      <c r="Q25" s="1240"/>
      <c r="R25" s="1242"/>
    </row>
    <row r="26" spans="1:18" ht="29.25" customHeight="1" x14ac:dyDescent="0.2">
      <c r="A26" s="283" t="s">
        <v>214</v>
      </c>
      <c r="B26" s="284" t="s">
        <v>215</v>
      </c>
      <c r="C26" s="284" t="s">
        <v>176</v>
      </c>
      <c r="D26" s="284" t="s">
        <v>177</v>
      </c>
      <c r="E26" s="284" t="s">
        <v>216</v>
      </c>
      <c r="F26" s="284" t="s">
        <v>217</v>
      </c>
      <c r="G26" s="284" t="s">
        <v>179</v>
      </c>
      <c r="H26" s="284" t="s">
        <v>181</v>
      </c>
      <c r="I26" s="284" t="s">
        <v>180</v>
      </c>
      <c r="J26" s="285" t="s">
        <v>178</v>
      </c>
      <c r="K26" s="286" t="s">
        <v>199</v>
      </c>
      <c r="L26" s="286" t="s">
        <v>183</v>
      </c>
      <c r="M26" s="663" t="s">
        <v>89</v>
      </c>
      <c r="N26" s="288"/>
      <c r="O26" s="289" t="s">
        <v>95</v>
      </c>
      <c r="P26" s="285" t="s">
        <v>218</v>
      </c>
      <c r="Q26" s="285" t="s">
        <v>219</v>
      </c>
      <c r="R26" s="287" t="s">
        <v>220</v>
      </c>
    </row>
    <row r="27" spans="1:18" x14ac:dyDescent="0.2">
      <c r="A27" s="290">
        <v>2007</v>
      </c>
      <c r="B27" s="291"/>
      <c r="C27" s="292"/>
      <c r="D27" s="291"/>
      <c r="E27" s="292"/>
      <c r="F27" s="291"/>
      <c r="G27" s="292"/>
      <c r="H27" s="291"/>
      <c r="I27" s="292"/>
      <c r="J27" s="291"/>
      <c r="K27" s="291"/>
      <c r="L27" s="291">
        <v>18.899999999999999</v>
      </c>
      <c r="M27" s="664">
        <v>18.899999999999999</v>
      </c>
      <c r="O27" s="293" t="s">
        <v>221</v>
      </c>
      <c r="P27" s="292">
        <v>23427.77</v>
      </c>
      <c r="Q27" s="291">
        <v>7707.1</v>
      </c>
      <c r="R27" s="294">
        <v>34</v>
      </c>
    </row>
    <row r="28" spans="1:18" x14ac:dyDescent="0.2">
      <c r="A28" s="290">
        <v>2008</v>
      </c>
      <c r="B28" s="291"/>
      <c r="C28" s="295">
        <v>10</v>
      </c>
      <c r="D28" s="291"/>
      <c r="E28" s="295"/>
      <c r="F28" s="291"/>
      <c r="G28" s="295"/>
      <c r="H28" s="291"/>
      <c r="I28" s="295"/>
      <c r="J28" s="291"/>
      <c r="K28" s="291"/>
      <c r="L28" s="291"/>
      <c r="M28" s="665">
        <v>10</v>
      </c>
      <c r="O28" s="293" t="s">
        <v>222</v>
      </c>
      <c r="P28" s="295">
        <v>20571</v>
      </c>
      <c r="Q28" s="291">
        <v>2493.8000000000002</v>
      </c>
      <c r="R28" s="296">
        <v>18</v>
      </c>
    </row>
    <row r="29" spans="1:18" x14ac:dyDescent="0.2">
      <c r="A29" s="290">
        <v>2009</v>
      </c>
      <c r="B29" s="291"/>
      <c r="C29" s="295">
        <v>21</v>
      </c>
      <c r="D29" s="291"/>
      <c r="E29" s="295"/>
      <c r="F29" s="291"/>
      <c r="G29" s="295"/>
      <c r="H29" s="291"/>
      <c r="I29" s="295"/>
      <c r="J29" s="291"/>
      <c r="K29" s="291">
        <v>25</v>
      </c>
      <c r="L29" s="291"/>
      <c r="M29" s="665">
        <v>46</v>
      </c>
      <c r="O29" s="293" t="s">
        <v>223</v>
      </c>
      <c r="P29" s="295">
        <v>10885.06</v>
      </c>
      <c r="Q29" s="291">
        <v>3154</v>
      </c>
      <c r="R29" s="296">
        <v>43</v>
      </c>
    </row>
    <row r="30" spans="1:18" x14ac:dyDescent="0.2">
      <c r="A30" s="290">
        <v>2010</v>
      </c>
      <c r="B30" s="291"/>
      <c r="C30" s="295">
        <v>48</v>
      </c>
      <c r="D30" s="291">
        <v>13.9</v>
      </c>
      <c r="E30" s="295"/>
      <c r="F30" s="291"/>
      <c r="G30" s="295"/>
      <c r="H30" s="291"/>
      <c r="I30" s="295">
        <v>23.43</v>
      </c>
      <c r="J30" s="291"/>
      <c r="K30" s="291">
        <v>40.1</v>
      </c>
      <c r="L30" s="291">
        <v>49.64</v>
      </c>
      <c r="M30" s="665">
        <v>175.07</v>
      </c>
      <c r="O30" s="293" t="s">
        <v>224</v>
      </c>
      <c r="P30" s="295">
        <v>5043.7299999999996</v>
      </c>
      <c r="Q30" s="291">
        <v>1176.0999999999999</v>
      </c>
      <c r="R30" s="296">
        <v>6</v>
      </c>
    </row>
    <row r="31" spans="1:18" x14ac:dyDescent="0.2">
      <c r="A31" s="290">
        <v>2011</v>
      </c>
      <c r="B31" s="291"/>
      <c r="C31" s="295">
        <v>95</v>
      </c>
      <c r="D31" s="291">
        <v>30</v>
      </c>
      <c r="E31" s="295"/>
      <c r="F31" s="291"/>
      <c r="G31" s="295"/>
      <c r="H31" s="291">
        <v>31.5</v>
      </c>
      <c r="I31" s="295">
        <v>73.58</v>
      </c>
      <c r="J31" s="291">
        <v>49.86</v>
      </c>
      <c r="K31" s="291">
        <v>5.5</v>
      </c>
      <c r="L31" s="291">
        <v>200.71</v>
      </c>
      <c r="M31" s="665">
        <v>486.15</v>
      </c>
      <c r="O31" s="293" t="s">
        <v>225</v>
      </c>
      <c r="P31" s="295">
        <v>4848.7700000000004</v>
      </c>
      <c r="Q31" s="291">
        <v>888</v>
      </c>
      <c r="R31" s="296">
        <v>8</v>
      </c>
    </row>
    <row r="32" spans="1:18" x14ac:dyDescent="0.2">
      <c r="A32" s="290">
        <v>2012</v>
      </c>
      <c r="B32" s="291"/>
      <c r="C32" s="295">
        <v>425.42</v>
      </c>
      <c r="D32" s="291">
        <v>30.4</v>
      </c>
      <c r="E32" s="295">
        <v>5.76</v>
      </c>
      <c r="F32" s="291"/>
      <c r="G32" s="295"/>
      <c r="H32" s="291"/>
      <c r="I32" s="295">
        <v>107.4</v>
      </c>
      <c r="J32" s="291"/>
      <c r="K32" s="291">
        <v>40.1</v>
      </c>
      <c r="L32" s="291">
        <v>352.06</v>
      </c>
      <c r="M32" s="665">
        <v>961.14</v>
      </c>
      <c r="O32" s="293" t="s">
        <v>226</v>
      </c>
      <c r="P32" s="295">
        <v>4609.18</v>
      </c>
      <c r="Q32" s="291">
        <v>1242.5</v>
      </c>
      <c r="R32" s="296">
        <v>6</v>
      </c>
    </row>
    <row r="33" spans="1:18" x14ac:dyDescent="0.2">
      <c r="A33" s="290">
        <v>2013</v>
      </c>
      <c r="B33" s="291"/>
      <c r="C33" s="295">
        <v>900.1</v>
      </c>
      <c r="D33" s="291">
        <v>50.7</v>
      </c>
      <c r="E33" s="295"/>
      <c r="F33" s="291"/>
      <c r="G33" s="295">
        <v>38.799999999999997</v>
      </c>
      <c r="H33" s="291"/>
      <c r="I33" s="295">
        <v>17.3</v>
      </c>
      <c r="J33" s="291"/>
      <c r="K33" s="291">
        <v>43.65</v>
      </c>
      <c r="L33" s="291">
        <v>290.8</v>
      </c>
      <c r="M33" s="665">
        <v>1341.35</v>
      </c>
      <c r="O33" s="293" t="s">
        <v>227</v>
      </c>
      <c r="P33" s="295">
        <v>4541.71</v>
      </c>
      <c r="Q33" s="291">
        <v>939.9</v>
      </c>
      <c r="R33" s="296">
        <v>11</v>
      </c>
    </row>
    <row r="34" spans="1:18" x14ac:dyDescent="0.2">
      <c r="A34" s="290">
        <v>2014</v>
      </c>
      <c r="B34" s="291"/>
      <c r="C34" s="295">
        <v>2676.44</v>
      </c>
      <c r="D34" s="291">
        <v>39.6</v>
      </c>
      <c r="E34" s="295">
        <v>12</v>
      </c>
      <c r="F34" s="291">
        <v>20.25</v>
      </c>
      <c r="G34" s="295">
        <v>16.71</v>
      </c>
      <c r="H34" s="291"/>
      <c r="I34" s="295">
        <v>102.45</v>
      </c>
      <c r="J34" s="291"/>
      <c r="K34" s="291">
        <v>61.68</v>
      </c>
      <c r="L34" s="291">
        <v>254.95</v>
      </c>
      <c r="M34" s="665">
        <v>3184.08</v>
      </c>
      <c r="O34" s="293" t="s">
        <v>228</v>
      </c>
      <c r="P34" s="295">
        <v>4026.74</v>
      </c>
      <c r="Q34" s="291">
        <v>94.4</v>
      </c>
      <c r="R34" s="296">
        <v>2</v>
      </c>
    </row>
    <row r="35" spans="1:18" x14ac:dyDescent="0.2">
      <c r="A35" s="290">
        <v>2015</v>
      </c>
      <c r="B35" s="291"/>
      <c r="C35" s="295">
        <v>1337.16</v>
      </c>
      <c r="D35" s="291">
        <v>130.26</v>
      </c>
      <c r="E35" s="295">
        <v>22.2</v>
      </c>
      <c r="F35" s="291"/>
      <c r="G35" s="295">
        <v>20.399999999999999</v>
      </c>
      <c r="H35" s="291"/>
      <c r="I35" s="295">
        <v>246.15</v>
      </c>
      <c r="J35" s="291"/>
      <c r="K35" s="291">
        <v>415.1</v>
      </c>
      <c r="L35" s="291">
        <v>714.21</v>
      </c>
      <c r="M35" s="665">
        <v>2885.48</v>
      </c>
      <c r="O35" s="293" t="s">
        <v>229</v>
      </c>
      <c r="P35" s="295">
        <v>3153.28</v>
      </c>
      <c r="Q35" s="291">
        <v>1456</v>
      </c>
      <c r="R35" s="296">
        <v>8</v>
      </c>
    </row>
    <row r="36" spans="1:18" x14ac:dyDescent="0.2">
      <c r="A36" s="290">
        <v>2016</v>
      </c>
      <c r="B36" s="291"/>
      <c r="C36" s="295">
        <v>3102.19</v>
      </c>
      <c r="D36" s="291">
        <v>269.5</v>
      </c>
      <c r="E36" s="295">
        <v>6.5</v>
      </c>
      <c r="F36" s="291">
        <v>26.61</v>
      </c>
      <c r="G36" s="295">
        <v>110.6</v>
      </c>
      <c r="H36" s="291">
        <v>9.5</v>
      </c>
      <c r="I36" s="295">
        <v>368.79</v>
      </c>
      <c r="J36" s="291">
        <v>165</v>
      </c>
      <c r="K36" s="291">
        <v>1332.89</v>
      </c>
      <c r="L36" s="291">
        <v>2048.6799999999998</v>
      </c>
      <c r="M36" s="665">
        <v>7440.26</v>
      </c>
      <c r="O36" s="293" t="s">
        <v>230</v>
      </c>
      <c r="P36" s="295">
        <v>2577.75</v>
      </c>
      <c r="Q36" s="291">
        <v>1590.4</v>
      </c>
      <c r="R36" s="296">
        <v>10</v>
      </c>
    </row>
    <row r="37" spans="1:18" x14ac:dyDescent="0.2">
      <c r="A37" s="290">
        <v>2017</v>
      </c>
      <c r="B37" s="291"/>
      <c r="C37" s="295">
        <v>528.89</v>
      </c>
      <c r="D37" s="291">
        <v>660.75</v>
      </c>
      <c r="E37" s="295">
        <v>45.6</v>
      </c>
      <c r="F37" s="291">
        <v>27.2</v>
      </c>
      <c r="G37" s="295">
        <v>273.29000000000002</v>
      </c>
      <c r="H37" s="291">
        <v>15</v>
      </c>
      <c r="I37" s="295">
        <v>472.79</v>
      </c>
      <c r="J37" s="291">
        <v>18.68</v>
      </c>
      <c r="K37" s="291">
        <v>1200.7</v>
      </c>
      <c r="L37" s="291">
        <v>849.34</v>
      </c>
      <c r="M37" s="665">
        <v>4092.24</v>
      </c>
      <c r="O37" s="293" t="s">
        <v>231</v>
      </c>
      <c r="P37" s="295">
        <v>2365.42</v>
      </c>
      <c r="Q37" s="291">
        <v>1201.0999999999999</v>
      </c>
      <c r="R37" s="296">
        <v>7</v>
      </c>
    </row>
    <row r="38" spans="1:18" x14ac:dyDescent="0.2">
      <c r="A38" s="290">
        <v>2018</v>
      </c>
      <c r="B38" s="291"/>
      <c r="C38" s="295">
        <v>835.8</v>
      </c>
      <c r="D38" s="291">
        <v>646</v>
      </c>
      <c r="E38" s="295">
        <v>20</v>
      </c>
      <c r="F38" s="291">
        <v>64.59</v>
      </c>
      <c r="G38" s="295">
        <v>111.62</v>
      </c>
      <c r="H38" s="291">
        <v>32.6</v>
      </c>
      <c r="I38" s="295">
        <v>360.9</v>
      </c>
      <c r="J38" s="291">
        <v>18.399999999999999</v>
      </c>
      <c r="K38" s="291">
        <v>1377.3</v>
      </c>
      <c r="L38" s="291">
        <v>494.9</v>
      </c>
      <c r="M38" s="665">
        <v>3962.12</v>
      </c>
      <c r="O38" s="293" t="s">
        <v>232</v>
      </c>
      <c r="P38" s="295">
        <v>2247.3000000000002</v>
      </c>
      <c r="Q38" s="291">
        <v>1190</v>
      </c>
      <c r="R38" s="296">
        <v>5</v>
      </c>
    </row>
    <row r="39" spans="1:18" x14ac:dyDescent="0.2">
      <c r="A39" s="290">
        <v>2019</v>
      </c>
      <c r="B39" s="291"/>
      <c r="C39" s="295">
        <v>978.8</v>
      </c>
      <c r="D39" s="291">
        <v>497.7</v>
      </c>
      <c r="E39" s="295">
        <v>129.35</v>
      </c>
      <c r="F39" s="291">
        <v>110.48</v>
      </c>
      <c r="G39" s="295">
        <v>13.2</v>
      </c>
      <c r="H39" s="291">
        <v>65</v>
      </c>
      <c r="I39" s="295">
        <v>492.13</v>
      </c>
      <c r="J39" s="291">
        <v>16</v>
      </c>
      <c r="K39" s="291">
        <v>1548.2</v>
      </c>
      <c r="L39" s="291">
        <v>748</v>
      </c>
      <c r="M39" s="665">
        <v>4598.8599999999997</v>
      </c>
      <c r="O39" s="293" t="s">
        <v>233</v>
      </c>
      <c r="P39" s="295">
        <v>2126.56</v>
      </c>
      <c r="Q39" s="291">
        <v>555</v>
      </c>
      <c r="R39" s="296">
        <v>6</v>
      </c>
    </row>
    <row r="40" spans="1:18" x14ac:dyDescent="0.2">
      <c r="A40" s="290">
        <v>2020</v>
      </c>
      <c r="B40" s="291"/>
      <c r="C40" s="295">
        <v>1754.7</v>
      </c>
      <c r="D40" s="291">
        <v>2495.4</v>
      </c>
      <c r="E40" s="295">
        <v>14</v>
      </c>
      <c r="F40" s="291">
        <v>98.1</v>
      </c>
      <c r="G40" s="295">
        <v>440.9</v>
      </c>
      <c r="H40" s="291">
        <v>27</v>
      </c>
      <c r="I40" s="295">
        <v>1131.95</v>
      </c>
      <c r="J40" s="291">
        <v>30</v>
      </c>
      <c r="K40" s="291">
        <v>2815.39</v>
      </c>
      <c r="L40" s="291">
        <v>815.7</v>
      </c>
      <c r="M40" s="665">
        <v>9623.14</v>
      </c>
      <c r="O40" s="293" t="s">
        <v>234</v>
      </c>
      <c r="P40" s="295">
        <v>2102.73</v>
      </c>
      <c r="Q40" s="291">
        <v>160.80000000000001</v>
      </c>
      <c r="R40" s="296">
        <v>3</v>
      </c>
    </row>
    <row r="41" spans="1:18" x14ac:dyDescent="0.2">
      <c r="A41" s="290">
        <v>2021</v>
      </c>
      <c r="B41" s="291"/>
      <c r="C41" s="295">
        <v>1179</v>
      </c>
      <c r="D41" s="291">
        <v>3945.34</v>
      </c>
      <c r="E41" s="295"/>
      <c r="F41" s="291">
        <v>287.31</v>
      </c>
      <c r="G41" s="295">
        <v>998</v>
      </c>
      <c r="H41" s="291">
        <v>35</v>
      </c>
      <c r="I41" s="295">
        <v>1713.9</v>
      </c>
      <c r="J41" s="291">
        <v>5</v>
      </c>
      <c r="K41" s="291">
        <v>2567.8000000000002</v>
      </c>
      <c r="L41" s="291">
        <v>1759.6</v>
      </c>
      <c r="M41" s="665">
        <v>12490.96</v>
      </c>
      <c r="O41" s="293" t="s">
        <v>235</v>
      </c>
      <c r="P41" s="295">
        <v>1974.5</v>
      </c>
      <c r="Q41" s="291">
        <v>418</v>
      </c>
      <c r="R41" s="296">
        <v>5</v>
      </c>
    </row>
    <row r="42" spans="1:18" x14ac:dyDescent="0.2">
      <c r="A42" s="290">
        <v>2022</v>
      </c>
      <c r="B42" s="291"/>
      <c r="C42" s="295">
        <v>1996.3</v>
      </c>
      <c r="D42" s="291">
        <v>2525.1999999999998</v>
      </c>
      <c r="E42" s="295">
        <v>39</v>
      </c>
      <c r="F42" s="291">
        <v>120.21</v>
      </c>
      <c r="G42" s="295">
        <v>1268.5999999999999</v>
      </c>
      <c r="H42" s="291">
        <v>93.53</v>
      </c>
      <c r="I42" s="295">
        <v>911.85</v>
      </c>
      <c r="J42" s="291">
        <v>8</v>
      </c>
      <c r="K42" s="291">
        <v>2202.6999999999998</v>
      </c>
      <c r="L42" s="291">
        <v>1263.3</v>
      </c>
      <c r="M42" s="665">
        <v>10428.68</v>
      </c>
      <c r="O42" s="293" t="s">
        <v>236</v>
      </c>
      <c r="P42" s="295">
        <v>1700.5</v>
      </c>
      <c r="Q42" s="291">
        <v>927</v>
      </c>
      <c r="R42" s="296">
        <v>7</v>
      </c>
    </row>
    <row r="43" spans="1:18" x14ac:dyDescent="0.2">
      <c r="A43" s="290">
        <v>2023</v>
      </c>
      <c r="B43" s="291">
        <v>6</v>
      </c>
      <c r="C43" s="295">
        <v>2725.1</v>
      </c>
      <c r="D43" s="291">
        <v>4225.5</v>
      </c>
      <c r="E43" s="295">
        <v>66</v>
      </c>
      <c r="F43" s="291">
        <v>111.05</v>
      </c>
      <c r="G43" s="295">
        <v>2679.5</v>
      </c>
      <c r="H43" s="291">
        <v>80</v>
      </c>
      <c r="I43" s="295">
        <v>3290.28</v>
      </c>
      <c r="J43" s="291">
        <v>140</v>
      </c>
      <c r="K43" s="291">
        <v>3117.47</v>
      </c>
      <c r="L43" s="291">
        <v>2824.18</v>
      </c>
      <c r="M43" s="665">
        <v>19265.080000000002</v>
      </c>
      <c r="O43" s="293" t="s">
        <v>237</v>
      </c>
      <c r="P43" s="295">
        <v>1492.96</v>
      </c>
      <c r="Q43" s="291">
        <v>76</v>
      </c>
      <c r="R43" s="296">
        <v>2</v>
      </c>
    </row>
    <row r="44" spans="1:18" ht="13.5" thickBot="1" x14ac:dyDescent="0.25">
      <c r="A44" s="297">
        <v>2024</v>
      </c>
      <c r="B44" s="298"/>
      <c r="C44" s="299">
        <v>2574.9</v>
      </c>
      <c r="D44" s="298">
        <v>7607.1</v>
      </c>
      <c r="E44" s="299">
        <v>72.5</v>
      </c>
      <c r="F44" s="298">
        <v>152</v>
      </c>
      <c r="G44" s="299">
        <v>6044.5</v>
      </c>
      <c r="H44" s="298">
        <v>389.2</v>
      </c>
      <c r="I44" s="299">
        <v>3582.9</v>
      </c>
      <c r="J44" s="298">
        <v>210.9</v>
      </c>
      <c r="K44" s="298">
        <v>4720.8</v>
      </c>
      <c r="L44" s="298">
        <v>4701.3</v>
      </c>
      <c r="M44" s="666">
        <v>30056.1</v>
      </c>
      <c r="N44" s="998">
        <f>(M44-M43)/M43</f>
        <v>0.56013367190792851</v>
      </c>
      <c r="O44" s="293" t="s">
        <v>238</v>
      </c>
      <c r="P44" s="295">
        <v>1188.0999999999999</v>
      </c>
      <c r="Q44" s="291">
        <v>781</v>
      </c>
      <c r="R44" s="296">
        <v>7</v>
      </c>
    </row>
    <row r="45" spans="1:18" ht="13.5" thickBot="1" x14ac:dyDescent="0.25">
      <c r="O45" s="293" t="s">
        <v>239</v>
      </c>
      <c r="P45" s="295">
        <v>1089.53</v>
      </c>
      <c r="Q45" s="291">
        <v>179</v>
      </c>
      <c r="R45" s="296">
        <v>3</v>
      </c>
    </row>
    <row r="46" spans="1:18" ht="14.25" customHeight="1" x14ac:dyDescent="0.25">
      <c r="A46" s="282"/>
      <c r="B46" s="1241" t="s">
        <v>240</v>
      </c>
      <c r="C46" s="1244"/>
      <c r="D46" s="1244"/>
      <c r="E46" s="1244"/>
      <c r="F46" s="1244"/>
      <c r="G46" s="1244"/>
      <c r="H46" s="1244"/>
      <c r="I46" s="1244"/>
      <c r="J46" s="1244"/>
      <c r="K46" s="1244"/>
      <c r="L46" s="1244"/>
      <c r="M46" s="1245"/>
      <c r="O46" s="293" t="s">
        <v>241</v>
      </c>
      <c r="P46" s="295">
        <v>1048.0999999999999</v>
      </c>
      <c r="Q46" s="291">
        <v>708.1</v>
      </c>
      <c r="R46" s="296">
        <v>5</v>
      </c>
    </row>
    <row r="47" spans="1:18" ht="25.5" x14ac:dyDescent="0.2">
      <c r="A47" s="283" t="s">
        <v>214</v>
      </c>
      <c r="B47" s="284" t="s">
        <v>215</v>
      </c>
      <c r="C47" s="284" t="s">
        <v>176</v>
      </c>
      <c r="D47" s="284" t="s">
        <v>177</v>
      </c>
      <c r="E47" s="284" t="s">
        <v>216</v>
      </c>
      <c r="F47" s="284" t="s">
        <v>217</v>
      </c>
      <c r="G47" s="284" t="s">
        <v>179</v>
      </c>
      <c r="H47" s="284" t="s">
        <v>181</v>
      </c>
      <c r="I47" s="284" t="s">
        <v>180</v>
      </c>
      <c r="J47" s="285" t="s">
        <v>178</v>
      </c>
      <c r="K47" s="286" t="s">
        <v>199</v>
      </c>
      <c r="L47" s="286" t="s">
        <v>183</v>
      </c>
      <c r="M47" s="663" t="s">
        <v>89</v>
      </c>
      <c r="O47" s="293" t="s">
        <v>242</v>
      </c>
      <c r="P47" s="295">
        <v>840.8</v>
      </c>
      <c r="Q47" s="291"/>
      <c r="R47" s="296"/>
    </row>
    <row r="48" spans="1:18" x14ac:dyDescent="0.2">
      <c r="A48" s="290">
        <v>2007</v>
      </c>
      <c r="B48" s="291"/>
      <c r="C48" s="292"/>
      <c r="D48" s="291"/>
      <c r="E48" s="292"/>
      <c r="F48" s="291"/>
      <c r="G48" s="292"/>
      <c r="H48" s="291"/>
      <c r="I48" s="292"/>
      <c r="J48" s="291"/>
      <c r="K48" s="291"/>
      <c r="L48" s="291">
        <v>18.899999999999999</v>
      </c>
      <c r="M48" s="664">
        <v>18.899999999999999</v>
      </c>
      <c r="O48" s="293" t="s">
        <v>243</v>
      </c>
      <c r="P48" s="300">
        <v>799.5</v>
      </c>
      <c r="Q48" s="301">
        <v>176.8</v>
      </c>
      <c r="R48" s="296">
        <v>10</v>
      </c>
    </row>
    <row r="49" spans="1:18" x14ac:dyDescent="0.2">
      <c r="A49" s="290">
        <v>2008</v>
      </c>
      <c r="B49" s="291"/>
      <c r="C49" s="295">
        <v>10</v>
      </c>
      <c r="D49" s="291"/>
      <c r="E49" s="295"/>
      <c r="F49" s="291"/>
      <c r="G49" s="295"/>
      <c r="H49" s="291"/>
      <c r="I49" s="295"/>
      <c r="J49" s="291"/>
      <c r="K49" s="291"/>
      <c r="L49" s="291">
        <v>18.899999999999999</v>
      </c>
      <c r="M49" s="665">
        <v>28.9</v>
      </c>
      <c r="O49" s="293" t="s">
        <v>244</v>
      </c>
      <c r="P49" s="300">
        <v>778.34</v>
      </c>
      <c r="Q49" s="301">
        <v>389.2</v>
      </c>
      <c r="R49" s="296">
        <v>8</v>
      </c>
    </row>
    <row r="50" spans="1:18" x14ac:dyDescent="0.2">
      <c r="A50" s="290">
        <v>2009</v>
      </c>
      <c r="B50" s="291"/>
      <c r="C50" s="295">
        <v>31</v>
      </c>
      <c r="D50" s="291"/>
      <c r="E50" s="295"/>
      <c r="F50" s="291"/>
      <c r="G50" s="295"/>
      <c r="H50" s="291"/>
      <c r="I50" s="295"/>
      <c r="J50" s="291"/>
      <c r="K50" s="291">
        <v>25</v>
      </c>
      <c r="L50" s="291">
        <v>18.899999999999999</v>
      </c>
      <c r="M50" s="665">
        <v>74.900000000000006</v>
      </c>
      <c r="O50" s="293" t="s">
        <v>245</v>
      </c>
      <c r="P50" s="300">
        <v>729.28</v>
      </c>
      <c r="Q50" s="301">
        <v>327.9</v>
      </c>
      <c r="R50" s="296">
        <v>4</v>
      </c>
    </row>
    <row r="51" spans="1:18" x14ac:dyDescent="0.2">
      <c r="A51" s="290">
        <v>2010</v>
      </c>
      <c r="B51" s="291"/>
      <c r="C51" s="295">
        <v>79</v>
      </c>
      <c r="D51" s="291">
        <v>13.9</v>
      </c>
      <c r="E51" s="295"/>
      <c r="F51" s="291"/>
      <c r="G51" s="295"/>
      <c r="H51" s="291"/>
      <c r="I51" s="295">
        <v>23.43</v>
      </c>
      <c r="J51" s="291"/>
      <c r="K51" s="291">
        <v>65.099999999999994</v>
      </c>
      <c r="L51" s="291">
        <v>68.540000000000006</v>
      </c>
      <c r="M51" s="665">
        <v>249.97</v>
      </c>
      <c r="O51" s="293" t="s">
        <v>246</v>
      </c>
      <c r="P51" s="300">
        <v>637.5</v>
      </c>
      <c r="Q51" s="301">
        <v>32.4</v>
      </c>
      <c r="R51" s="296">
        <v>1</v>
      </c>
    </row>
    <row r="52" spans="1:18" x14ac:dyDescent="0.2">
      <c r="A52" s="290">
        <v>2011</v>
      </c>
      <c r="B52" s="291"/>
      <c r="C52" s="295">
        <v>174</v>
      </c>
      <c r="D52" s="291">
        <v>43.9</v>
      </c>
      <c r="E52" s="295"/>
      <c r="F52" s="291"/>
      <c r="G52" s="295"/>
      <c r="H52" s="291">
        <v>31.5</v>
      </c>
      <c r="I52" s="295">
        <v>97.01</v>
      </c>
      <c r="J52" s="291">
        <v>49.86</v>
      </c>
      <c r="K52" s="291">
        <v>70.599999999999994</v>
      </c>
      <c r="L52" s="291">
        <v>269.25</v>
      </c>
      <c r="M52" s="665">
        <v>736.12</v>
      </c>
      <c r="O52" s="293" t="s">
        <v>247</v>
      </c>
      <c r="P52" s="300">
        <v>631</v>
      </c>
      <c r="Q52" s="301">
        <v>400</v>
      </c>
      <c r="R52" s="296">
        <v>4</v>
      </c>
    </row>
    <row r="53" spans="1:18" x14ac:dyDescent="0.2">
      <c r="A53" s="290">
        <v>2012</v>
      </c>
      <c r="B53" s="291"/>
      <c r="C53" s="295">
        <v>599.41999999999996</v>
      </c>
      <c r="D53" s="291">
        <v>74.3</v>
      </c>
      <c r="E53" s="295">
        <v>5.76</v>
      </c>
      <c r="F53" s="291"/>
      <c r="G53" s="295"/>
      <c r="H53" s="291">
        <v>31.5</v>
      </c>
      <c r="I53" s="295">
        <v>204.41</v>
      </c>
      <c r="J53" s="291">
        <v>49.86</v>
      </c>
      <c r="K53" s="291">
        <v>110.7</v>
      </c>
      <c r="L53" s="291">
        <v>621.30999999999995</v>
      </c>
      <c r="M53" s="665">
        <v>1697.26</v>
      </c>
      <c r="O53" s="293" t="s">
        <v>248</v>
      </c>
      <c r="P53" s="300">
        <v>557.15</v>
      </c>
      <c r="Q53" s="301"/>
      <c r="R53" s="296"/>
    </row>
    <row r="54" spans="1:18" x14ac:dyDescent="0.2">
      <c r="A54" s="290">
        <v>2013</v>
      </c>
      <c r="B54" s="291"/>
      <c r="C54" s="295">
        <v>1499.52</v>
      </c>
      <c r="D54" s="291">
        <v>125</v>
      </c>
      <c r="E54" s="295">
        <v>5.76</v>
      </c>
      <c r="F54" s="291"/>
      <c r="G54" s="295">
        <v>38.799999999999997</v>
      </c>
      <c r="H54" s="291">
        <v>31.5</v>
      </c>
      <c r="I54" s="295">
        <v>221.71</v>
      </c>
      <c r="J54" s="291">
        <v>49.86</v>
      </c>
      <c r="K54" s="291">
        <v>154.35</v>
      </c>
      <c r="L54" s="291">
        <v>912.11</v>
      </c>
      <c r="M54" s="665">
        <v>3038.61</v>
      </c>
      <c r="O54" s="293" t="s">
        <v>249</v>
      </c>
      <c r="P54" s="300">
        <v>549.08000000000004</v>
      </c>
      <c r="Q54" s="301">
        <v>16</v>
      </c>
      <c r="R54" s="296">
        <v>1</v>
      </c>
    </row>
    <row r="55" spans="1:18" x14ac:dyDescent="0.2">
      <c r="A55" s="290">
        <v>2014</v>
      </c>
      <c r="B55" s="291"/>
      <c r="C55" s="295">
        <v>4175.96</v>
      </c>
      <c r="D55" s="291">
        <v>164.6</v>
      </c>
      <c r="E55" s="295">
        <v>17.760000000000002</v>
      </c>
      <c r="F55" s="291">
        <v>20.25</v>
      </c>
      <c r="G55" s="295">
        <v>55.51</v>
      </c>
      <c r="H55" s="291">
        <v>31.5</v>
      </c>
      <c r="I55" s="295">
        <v>324.16000000000003</v>
      </c>
      <c r="J55" s="291">
        <v>49.86</v>
      </c>
      <c r="K55" s="291">
        <v>216.03</v>
      </c>
      <c r="L55" s="291">
        <v>1167.06</v>
      </c>
      <c r="M55" s="665">
        <v>6222.7</v>
      </c>
      <c r="O55" s="293" t="s">
        <v>250</v>
      </c>
      <c r="P55" s="300">
        <v>500</v>
      </c>
      <c r="Q55" s="301">
        <v>100</v>
      </c>
      <c r="R55" s="296">
        <v>1</v>
      </c>
    </row>
    <row r="56" spans="1:18" x14ac:dyDescent="0.2">
      <c r="A56" s="290">
        <v>2015</v>
      </c>
      <c r="B56" s="291"/>
      <c r="C56" s="295">
        <v>5513.12</v>
      </c>
      <c r="D56" s="291">
        <v>294.86</v>
      </c>
      <c r="E56" s="295">
        <v>39.96</v>
      </c>
      <c r="F56" s="291">
        <v>20.25</v>
      </c>
      <c r="G56" s="295">
        <v>75.91</v>
      </c>
      <c r="H56" s="291">
        <v>31.5</v>
      </c>
      <c r="I56" s="295">
        <v>570.32000000000005</v>
      </c>
      <c r="J56" s="291">
        <v>49.86</v>
      </c>
      <c r="K56" s="291">
        <v>631.13</v>
      </c>
      <c r="L56" s="291">
        <v>1881.27</v>
      </c>
      <c r="M56" s="665">
        <v>9108.18</v>
      </c>
      <c r="O56" s="293" t="s">
        <v>216</v>
      </c>
      <c r="P56" s="300">
        <v>432.91</v>
      </c>
      <c r="Q56" s="301">
        <v>72.5</v>
      </c>
      <c r="R56" s="296">
        <v>2</v>
      </c>
    </row>
    <row r="57" spans="1:18" x14ac:dyDescent="0.2">
      <c r="A57" s="290">
        <v>2016</v>
      </c>
      <c r="B57" s="291"/>
      <c r="C57" s="295">
        <v>8615.31</v>
      </c>
      <c r="D57" s="291">
        <v>564.36</v>
      </c>
      <c r="E57" s="295">
        <v>46.46</v>
      </c>
      <c r="F57" s="291">
        <v>46.86</v>
      </c>
      <c r="G57" s="295">
        <v>186.51</v>
      </c>
      <c r="H57" s="291">
        <v>41</v>
      </c>
      <c r="I57" s="295">
        <v>939.11</v>
      </c>
      <c r="J57" s="291">
        <v>214.86</v>
      </c>
      <c r="K57" s="291">
        <v>1964.01</v>
      </c>
      <c r="L57" s="291">
        <v>3929.95</v>
      </c>
      <c r="M57" s="665">
        <v>16548.439999999999</v>
      </c>
      <c r="O57" s="293" t="s">
        <v>251</v>
      </c>
      <c r="P57" s="300">
        <v>419.02</v>
      </c>
      <c r="Q57" s="301">
        <v>369</v>
      </c>
      <c r="R57" s="296">
        <v>3</v>
      </c>
    </row>
    <row r="58" spans="1:18" x14ac:dyDescent="0.2">
      <c r="A58" s="290">
        <v>2017</v>
      </c>
      <c r="B58" s="291"/>
      <c r="C58" s="295">
        <v>9144.2000000000007</v>
      </c>
      <c r="D58" s="291">
        <v>1225.1099999999999</v>
      </c>
      <c r="E58" s="295">
        <v>92.06</v>
      </c>
      <c r="F58" s="291">
        <v>74.06</v>
      </c>
      <c r="G58" s="295">
        <v>459.8</v>
      </c>
      <c r="H58" s="291">
        <v>56</v>
      </c>
      <c r="I58" s="295">
        <v>1411.9</v>
      </c>
      <c r="J58" s="291">
        <v>233.54</v>
      </c>
      <c r="K58" s="291">
        <v>3164.71</v>
      </c>
      <c r="L58" s="291">
        <v>4779.28</v>
      </c>
      <c r="M58" s="665">
        <v>20640.68</v>
      </c>
      <c r="O58" s="293" t="s">
        <v>252</v>
      </c>
      <c r="P58" s="300">
        <v>415.1</v>
      </c>
      <c r="Q58" s="301">
        <v>339</v>
      </c>
      <c r="R58" s="296">
        <v>3</v>
      </c>
    </row>
    <row r="59" spans="1:18" x14ac:dyDescent="0.2">
      <c r="A59" s="290">
        <v>2018</v>
      </c>
      <c r="B59" s="291"/>
      <c r="C59" s="295">
        <v>9980</v>
      </c>
      <c r="D59" s="291">
        <v>1871.11</v>
      </c>
      <c r="E59" s="295">
        <v>112.06</v>
      </c>
      <c r="F59" s="291">
        <v>138.65</v>
      </c>
      <c r="G59" s="295">
        <v>571.42999999999995</v>
      </c>
      <c r="H59" s="291">
        <v>88.6</v>
      </c>
      <c r="I59" s="295">
        <v>1772.8</v>
      </c>
      <c r="J59" s="291">
        <v>251.94</v>
      </c>
      <c r="K59" s="291">
        <v>4542.01</v>
      </c>
      <c r="L59" s="291">
        <v>5274.18</v>
      </c>
      <c r="M59" s="665">
        <v>24602.799999999999</v>
      </c>
      <c r="O59" s="293" t="s">
        <v>253</v>
      </c>
      <c r="P59" s="300">
        <v>411.67</v>
      </c>
      <c r="Q59" s="301">
        <v>49.8</v>
      </c>
      <c r="R59" s="296">
        <v>2</v>
      </c>
    </row>
    <row r="60" spans="1:18" x14ac:dyDescent="0.2">
      <c r="A60" s="290">
        <v>2019</v>
      </c>
      <c r="B60" s="291"/>
      <c r="C60" s="295">
        <v>10958.8</v>
      </c>
      <c r="D60" s="291">
        <v>2368.81</v>
      </c>
      <c r="E60" s="295">
        <v>241.41</v>
      </c>
      <c r="F60" s="291">
        <v>249.13</v>
      </c>
      <c r="G60" s="295">
        <v>584.63</v>
      </c>
      <c r="H60" s="291">
        <v>153.6</v>
      </c>
      <c r="I60" s="295">
        <v>2264.9299999999998</v>
      </c>
      <c r="J60" s="291">
        <v>267.94</v>
      </c>
      <c r="K60" s="291">
        <v>6090.22</v>
      </c>
      <c r="L60" s="291">
        <v>6022.18</v>
      </c>
      <c r="M60" s="665">
        <v>29201.66</v>
      </c>
      <c r="O60" s="293" t="s">
        <v>254</v>
      </c>
      <c r="P60" s="300">
        <v>329.35</v>
      </c>
      <c r="Q60" s="301">
        <v>130</v>
      </c>
      <c r="R60" s="296">
        <v>2</v>
      </c>
    </row>
    <row r="61" spans="1:18" x14ac:dyDescent="0.2">
      <c r="A61" s="290">
        <v>2020</v>
      </c>
      <c r="B61" s="291"/>
      <c r="C61" s="295">
        <v>12713.5</v>
      </c>
      <c r="D61" s="291">
        <v>4864.21</v>
      </c>
      <c r="E61" s="295">
        <v>255.41</v>
      </c>
      <c r="F61" s="291">
        <v>347.23</v>
      </c>
      <c r="G61" s="295">
        <v>1025.53</v>
      </c>
      <c r="H61" s="291">
        <v>180.6</v>
      </c>
      <c r="I61" s="295">
        <v>3396.88</v>
      </c>
      <c r="J61" s="291">
        <v>297.95</v>
      </c>
      <c r="K61" s="291">
        <v>8905.6</v>
      </c>
      <c r="L61" s="291">
        <v>6837.88</v>
      </c>
      <c r="M61" s="665">
        <v>38824.800000000003</v>
      </c>
      <c r="N61" s="301"/>
      <c r="O61" s="293" t="s">
        <v>255</v>
      </c>
      <c r="P61" s="300">
        <v>279.27</v>
      </c>
      <c r="Q61" s="301">
        <v>10</v>
      </c>
      <c r="R61" s="296">
        <v>1</v>
      </c>
    </row>
    <row r="62" spans="1:18" x14ac:dyDescent="0.2">
      <c r="A62" s="290">
        <v>2021</v>
      </c>
      <c r="B62" s="291"/>
      <c r="C62" s="295">
        <v>13892.5</v>
      </c>
      <c r="D62" s="291">
        <v>8809.5499999999993</v>
      </c>
      <c r="E62" s="295">
        <v>255.41</v>
      </c>
      <c r="F62" s="291">
        <v>634.54999999999995</v>
      </c>
      <c r="G62" s="295">
        <v>2023.53</v>
      </c>
      <c r="H62" s="291">
        <v>215.61</v>
      </c>
      <c r="I62" s="295">
        <v>5110.78</v>
      </c>
      <c r="J62" s="291">
        <v>302.95</v>
      </c>
      <c r="K62" s="291">
        <v>11473.4</v>
      </c>
      <c r="L62" s="291">
        <v>8597.48</v>
      </c>
      <c r="M62" s="665">
        <v>51315.76</v>
      </c>
      <c r="O62" s="293" t="s">
        <v>256</v>
      </c>
      <c r="P62" s="300">
        <v>249.2</v>
      </c>
      <c r="Q62" s="301">
        <v>80</v>
      </c>
      <c r="R62" s="296">
        <v>1</v>
      </c>
    </row>
    <row r="63" spans="1:18" x14ac:dyDescent="0.2">
      <c r="A63" s="290">
        <v>2022</v>
      </c>
      <c r="B63" s="291"/>
      <c r="C63" s="295">
        <v>15888.8</v>
      </c>
      <c r="D63" s="291">
        <v>11334.75</v>
      </c>
      <c r="E63" s="295">
        <v>294.41000000000003</v>
      </c>
      <c r="F63" s="291">
        <v>754.76</v>
      </c>
      <c r="G63" s="295">
        <v>3292.13</v>
      </c>
      <c r="H63" s="291">
        <v>309.14</v>
      </c>
      <c r="I63" s="295">
        <v>6022.63</v>
      </c>
      <c r="J63" s="291">
        <v>310.95</v>
      </c>
      <c r="K63" s="291">
        <v>13676.1</v>
      </c>
      <c r="L63" s="291">
        <v>9860.7800000000007</v>
      </c>
      <c r="M63" s="665">
        <v>61744.44</v>
      </c>
      <c r="O63" s="293" t="s">
        <v>257</v>
      </c>
      <c r="P63" s="300">
        <v>230</v>
      </c>
      <c r="Q63" s="301">
        <v>150</v>
      </c>
      <c r="R63" s="296">
        <v>1</v>
      </c>
    </row>
    <row r="64" spans="1:18" x14ac:dyDescent="0.2">
      <c r="A64" s="290">
        <v>2023</v>
      </c>
      <c r="B64" s="291">
        <v>6</v>
      </c>
      <c r="C64" s="295">
        <v>18613.900000000001</v>
      </c>
      <c r="D64" s="291">
        <v>15560.25</v>
      </c>
      <c r="E64" s="295">
        <v>360.41</v>
      </c>
      <c r="F64" s="291">
        <v>865.8</v>
      </c>
      <c r="G64" s="295">
        <v>5971.63</v>
      </c>
      <c r="H64" s="291">
        <v>389.14</v>
      </c>
      <c r="I64" s="295">
        <v>9312.91</v>
      </c>
      <c r="J64" s="291">
        <v>450.95</v>
      </c>
      <c r="K64" s="291">
        <v>16793.57</v>
      </c>
      <c r="L64" s="291">
        <v>12684.96</v>
      </c>
      <c r="M64" s="665">
        <v>81009.52</v>
      </c>
      <c r="O64" s="293" t="s">
        <v>258</v>
      </c>
      <c r="P64" s="300">
        <v>208</v>
      </c>
      <c r="Q64" s="301">
        <v>128</v>
      </c>
      <c r="R64" s="296">
        <v>1</v>
      </c>
    </row>
    <row r="65" spans="1:18" ht="13.5" thickBot="1" x14ac:dyDescent="0.25">
      <c r="A65" s="297">
        <v>2024</v>
      </c>
      <c r="B65" s="298">
        <v>6</v>
      </c>
      <c r="C65" s="299">
        <v>21188.799999999999</v>
      </c>
      <c r="D65" s="298">
        <v>23167.35</v>
      </c>
      <c r="E65" s="299">
        <v>432.91</v>
      </c>
      <c r="F65" s="298">
        <v>1017.8</v>
      </c>
      <c r="G65" s="299">
        <v>12016.13</v>
      </c>
      <c r="H65" s="298">
        <v>778.34</v>
      </c>
      <c r="I65" s="299">
        <v>12895.81</v>
      </c>
      <c r="J65" s="298">
        <v>661.85</v>
      </c>
      <c r="K65" s="298">
        <v>21514.37</v>
      </c>
      <c r="L65" s="298">
        <v>17386.259999999998</v>
      </c>
      <c r="M65" s="666">
        <v>111065.62</v>
      </c>
      <c r="O65" s="293" t="s">
        <v>259</v>
      </c>
      <c r="P65" s="300">
        <v>201.09</v>
      </c>
      <c r="Q65" s="301"/>
      <c r="R65" s="296"/>
    </row>
    <row r="66" spans="1:18" ht="13.5" thickBot="1" x14ac:dyDescent="0.25">
      <c r="B66" s="291"/>
      <c r="C66" s="291"/>
      <c r="D66" s="291"/>
      <c r="E66" s="291"/>
      <c r="F66" s="291"/>
      <c r="G66" s="291"/>
      <c r="H66" s="291"/>
      <c r="I66" s="291"/>
      <c r="J66" s="291"/>
      <c r="K66" s="291"/>
      <c r="L66" s="291"/>
      <c r="M66" s="291"/>
      <c r="O66" s="293" t="s">
        <v>260</v>
      </c>
      <c r="P66" s="300">
        <v>178.5</v>
      </c>
      <c r="Q66" s="301">
        <v>12</v>
      </c>
      <c r="R66" s="296">
        <v>1</v>
      </c>
    </row>
    <row r="67" spans="1:18" ht="14.25" customHeight="1" x14ac:dyDescent="0.25">
      <c r="A67" s="282"/>
      <c r="B67" s="1241" t="s">
        <v>261</v>
      </c>
      <c r="C67" s="1244"/>
      <c r="D67" s="1244"/>
      <c r="E67" s="1244"/>
      <c r="F67" s="1244"/>
      <c r="G67" s="1244"/>
      <c r="H67" s="1244"/>
      <c r="I67" s="1244"/>
      <c r="J67" s="1244"/>
      <c r="K67" s="1244"/>
      <c r="L67" s="1244"/>
      <c r="M67" s="1245"/>
      <c r="O67" s="293" t="s">
        <v>262</v>
      </c>
      <c r="P67" s="300">
        <v>160</v>
      </c>
      <c r="Q67" s="301"/>
      <c r="R67" s="296"/>
    </row>
    <row r="68" spans="1:18" ht="25.5" x14ac:dyDescent="0.2">
      <c r="A68" s="283" t="s">
        <v>214</v>
      </c>
      <c r="B68" s="284" t="s">
        <v>215</v>
      </c>
      <c r="C68" s="284" t="s">
        <v>176</v>
      </c>
      <c r="D68" s="284" t="s">
        <v>177</v>
      </c>
      <c r="E68" s="284" t="s">
        <v>216</v>
      </c>
      <c r="F68" s="284" t="s">
        <v>217</v>
      </c>
      <c r="G68" s="284" t="s">
        <v>179</v>
      </c>
      <c r="H68" s="284" t="s">
        <v>181</v>
      </c>
      <c r="I68" s="284" t="s">
        <v>180</v>
      </c>
      <c r="J68" s="285" t="s">
        <v>178</v>
      </c>
      <c r="K68" s="286" t="s">
        <v>199</v>
      </c>
      <c r="L68" s="286" t="s">
        <v>183</v>
      </c>
      <c r="M68" s="663" t="s">
        <v>89</v>
      </c>
      <c r="O68" s="293" t="s">
        <v>263</v>
      </c>
      <c r="P68" s="300">
        <v>145</v>
      </c>
      <c r="Q68" s="301">
        <v>120</v>
      </c>
      <c r="R68" s="296">
        <v>1</v>
      </c>
    </row>
    <row r="69" spans="1:18" x14ac:dyDescent="0.2">
      <c r="A69" s="290">
        <v>2007</v>
      </c>
      <c r="B69" s="291"/>
      <c r="C69" s="292"/>
      <c r="D69" s="291"/>
      <c r="E69" s="292"/>
      <c r="F69" s="291"/>
      <c r="G69" s="292"/>
      <c r="H69" s="291"/>
      <c r="I69" s="292"/>
      <c r="J69" s="291"/>
      <c r="K69" s="291"/>
      <c r="L69" s="291">
        <v>22.28</v>
      </c>
      <c r="M69" s="664">
        <v>22.28</v>
      </c>
      <c r="O69" s="293" t="s">
        <v>264</v>
      </c>
      <c r="P69" s="300">
        <v>124.4</v>
      </c>
      <c r="Q69" s="301">
        <v>124.4</v>
      </c>
      <c r="R69" s="296">
        <v>4</v>
      </c>
    </row>
    <row r="70" spans="1:18" x14ac:dyDescent="0.2">
      <c r="A70" s="290">
        <v>2008</v>
      </c>
      <c r="B70" s="291"/>
      <c r="C70" s="295">
        <v>12.14</v>
      </c>
      <c r="D70" s="291"/>
      <c r="E70" s="295"/>
      <c r="F70" s="291"/>
      <c r="G70" s="295"/>
      <c r="H70" s="291"/>
      <c r="I70" s="295"/>
      <c r="J70" s="291"/>
      <c r="K70" s="291"/>
      <c r="L70" s="291"/>
      <c r="M70" s="665">
        <v>12.14</v>
      </c>
      <c r="O70" s="293" t="s">
        <v>265</v>
      </c>
      <c r="P70" s="300">
        <v>105.16</v>
      </c>
      <c r="Q70" s="301">
        <v>90.9</v>
      </c>
      <c r="R70" s="296">
        <v>2</v>
      </c>
    </row>
    <row r="71" spans="1:18" x14ac:dyDescent="0.2">
      <c r="A71" s="290">
        <v>2009</v>
      </c>
      <c r="B71" s="291"/>
      <c r="C71" s="295">
        <v>25.2</v>
      </c>
      <c r="D71" s="291"/>
      <c r="E71" s="295"/>
      <c r="F71" s="291"/>
      <c r="G71" s="295"/>
      <c r="H71" s="291"/>
      <c r="I71" s="295"/>
      <c r="J71" s="291"/>
      <c r="K71" s="291">
        <v>27.6</v>
      </c>
      <c r="L71" s="291"/>
      <c r="M71" s="665">
        <v>52.8</v>
      </c>
      <c r="O71" s="293" t="s">
        <v>266</v>
      </c>
      <c r="P71" s="300">
        <v>72</v>
      </c>
      <c r="Q71" s="301"/>
      <c r="R71" s="296"/>
    </row>
    <row r="72" spans="1:18" x14ac:dyDescent="0.2">
      <c r="A72" s="290">
        <v>2010</v>
      </c>
      <c r="B72" s="291"/>
      <c r="C72" s="295">
        <v>60.5</v>
      </c>
      <c r="D72" s="291">
        <v>16.600000000000001</v>
      </c>
      <c r="E72" s="295"/>
      <c r="F72" s="291"/>
      <c r="G72" s="295"/>
      <c r="H72" s="291"/>
      <c r="I72" s="295">
        <v>28.17</v>
      </c>
      <c r="J72" s="291"/>
      <c r="K72" s="291">
        <v>48.3</v>
      </c>
      <c r="L72" s="291">
        <v>57.15</v>
      </c>
      <c r="M72" s="665">
        <v>210.72</v>
      </c>
      <c r="O72" s="293" t="s">
        <v>267</v>
      </c>
      <c r="P72" s="300">
        <v>29.59</v>
      </c>
      <c r="Q72" s="301"/>
      <c r="R72" s="296"/>
    </row>
    <row r="73" spans="1:18" x14ac:dyDescent="0.2">
      <c r="A73" s="290">
        <v>2011</v>
      </c>
      <c r="B73" s="291"/>
      <c r="C73" s="295">
        <v>118.41</v>
      </c>
      <c r="D73" s="291">
        <v>34.99</v>
      </c>
      <c r="E73" s="295"/>
      <c r="F73" s="291"/>
      <c r="G73" s="295"/>
      <c r="H73" s="291">
        <v>37.69</v>
      </c>
      <c r="I73" s="295">
        <v>85.32</v>
      </c>
      <c r="J73" s="291">
        <v>54</v>
      </c>
      <c r="K73" s="291">
        <v>5.92</v>
      </c>
      <c r="L73" s="291">
        <v>242.82</v>
      </c>
      <c r="M73" s="665">
        <v>579.15</v>
      </c>
      <c r="O73" s="293" t="s">
        <v>268</v>
      </c>
      <c r="P73" s="300">
        <v>26</v>
      </c>
      <c r="Q73" s="301"/>
      <c r="R73" s="296"/>
    </row>
    <row r="74" spans="1:18" ht="13.5" thickBot="1" x14ac:dyDescent="0.25">
      <c r="A74" s="290">
        <v>2012</v>
      </c>
      <c r="B74" s="291"/>
      <c r="C74" s="295">
        <v>560.54999999999995</v>
      </c>
      <c r="D74" s="291">
        <v>35.43</v>
      </c>
      <c r="E74" s="295">
        <v>7.2</v>
      </c>
      <c r="F74" s="291"/>
      <c r="G74" s="295"/>
      <c r="H74" s="291"/>
      <c r="I74" s="295">
        <v>133.72999999999999</v>
      </c>
      <c r="J74" s="291"/>
      <c r="K74" s="291">
        <v>49.31</v>
      </c>
      <c r="L74" s="291">
        <v>431.2</v>
      </c>
      <c r="M74" s="665">
        <v>1217.42</v>
      </c>
      <c r="O74" s="302" t="s">
        <v>215</v>
      </c>
      <c r="P74" s="303">
        <v>6</v>
      </c>
      <c r="Q74" s="304"/>
      <c r="R74" s="305"/>
    </row>
    <row r="75" spans="1:18" x14ac:dyDescent="0.2">
      <c r="A75" s="290">
        <v>2013</v>
      </c>
      <c r="B75" s="291"/>
      <c r="C75" s="295">
        <v>1171.33</v>
      </c>
      <c r="D75" s="291">
        <v>61.67</v>
      </c>
      <c r="E75" s="295"/>
      <c r="F75" s="291"/>
      <c r="G75" s="295">
        <v>52.27</v>
      </c>
      <c r="H75" s="291"/>
      <c r="I75" s="295">
        <v>21.36</v>
      </c>
      <c r="J75" s="291"/>
      <c r="K75" s="291">
        <v>55</v>
      </c>
      <c r="L75" s="291">
        <v>392.52</v>
      </c>
      <c r="M75" s="665">
        <v>1754.16</v>
      </c>
      <c r="P75" s="301"/>
    </row>
    <row r="76" spans="1:18" x14ac:dyDescent="0.2">
      <c r="A76" s="290">
        <v>2014</v>
      </c>
      <c r="B76" s="291"/>
      <c r="C76" s="295">
        <v>3463.02</v>
      </c>
      <c r="D76" s="291">
        <v>48.1</v>
      </c>
      <c r="E76" s="295">
        <v>14.26</v>
      </c>
      <c r="F76" s="291">
        <v>24.66</v>
      </c>
      <c r="G76" s="295">
        <v>22.06</v>
      </c>
      <c r="H76" s="291"/>
      <c r="I76" s="295">
        <v>139.33000000000001</v>
      </c>
      <c r="J76" s="291"/>
      <c r="K76" s="291">
        <v>78.599999999999994</v>
      </c>
      <c r="L76" s="291">
        <v>322.10000000000002</v>
      </c>
      <c r="M76" s="665">
        <v>4112.13</v>
      </c>
    </row>
    <row r="77" spans="1:18" x14ac:dyDescent="0.2">
      <c r="A77" s="290">
        <v>2015</v>
      </c>
      <c r="B77" s="291"/>
      <c r="C77" s="295">
        <v>1697.12</v>
      </c>
      <c r="D77" s="291">
        <v>162.37</v>
      </c>
      <c r="E77" s="295">
        <v>28.83</v>
      </c>
      <c r="F77" s="291"/>
      <c r="G77" s="295">
        <v>27.27</v>
      </c>
      <c r="H77" s="291"/>
      <c r="I77" s="295">
        <v>332.86</v>
      </c>
      <c r="J77" s="291"/>
      <c r="K77" s="291">
        <v>563.24</v>
      </c>
      <c r="L77" s="291">
        <v>939.58</v>
      </c>
      <c r="M77" s="665">
        <v>3751.27</v>
      </c>
    </row>
    <row r="78" spans="1:18" x14ac:dyDescent="0.2">
      <c r="A78" s="290">
        <v>2016</v>
      </c>
      <c r="B78" s="291"/>
      <c r="C78" s="295">
        <v>3981.58</v>
      </c>
      <c r="D78" s="291">
        <v>344.1</v>
      </c>
      <c r="E78" s="295">
        <v>8.1300000000000008</v>
      </c>
      <c r="F78" s="291">
        <v>36.54</v>
      </c>
      <c r="G78" s="295">
        <v>152.15</v>
      </c>
      <c r="H78" s="291">
        <v>14.25</v>
      </c>
      <c r="I78" s="295">
        <v>469.58</v>
      </c>
      <c r="J78" s="291">
        <v>223.6</v>
      </c>
      <c r="K78" s="291">
        <v>1794.3</v>
      </c>
      <c r="L78" s="291">
        <v>2647.55</v>
      </c>
      <c r="M78" s="665">
        <v>9671.7800000000007</v>
      </c>
    </row>
    <row r="79" spans="1:18" x14ac:dyDescent="0.2">
      <c r="A79" s="290">
        <v>2017</v>
      </c>
      <c r="B79" s="291"/>
      <c r="C79" s="295">
        <v>700.8</v>
      </c>
      <c r="D79" s="291">
        <v>855.63</v>
      </c>
      <c r="E79" s="295">
        <v>63.59</v>
      </c>
      <c r="F79" s="291">
        <v>34.56</v>
      </c>
      <c r="G79" s="295">
        <v>385.09</v>
      </c>
      <c r="H79" s="291">
        <v>19.02</v>
      </c>
      <c r="I79" s="295">
        <v>621.27</v>
      </c>
      <c r="J79" s="291">
        <v>24.73</v>
      </c>
      <c r="K79" s="291">
        <v>1628.3</v>
      </c>
      <c r="L79" s="291">
        <v>1109.08</v>
      </c>
      <c r="M79" s="665">
        <v>5442.08</v>
      </c>
    </row>
    <row r="80" spans="1:18" x14ac:dyDescent="0.2">
      <c r="A80" s="290">
        <v>2018</v>
      </c>
      <c r="B80" s="291"/>
      <c r="C80" s="295">
        <v>1120.33</v>
      </c>
      <c r="D80" s="291">
        <v>854.69</v>
      </c>
      <c r="E80" s="295">
        <v>28.19</v>
      </c>
      <c r="F80" s="291">
        <v>87.95</v>
      </c>
      <c r="G80" s="295">
        <v>135.63999999999999</v>
      </c>
      <c r="H80" s="291">
        <v>42.4</v>
      </c>
      <c r="I80" s="295">
        <v>506.69</v>
      </c>
      <c r="J80" s="291">
        <v>24.07</v>
      </c>
      <c r="K80" s="291">
        <v>1959.88</v>
      </c>
      <c r="L80" s="291">
        <v>655.38</v>
      </c>
      <c r="M80" s="665">
        <v>5415.22</v>
      </c>
    </row>
    <row r="81" spans="1:13" x14ac:dyDescent="0.2">
      <c r="A81" s="290">
        <v>2019</v>
      </c>
      <c r="B81" s="291"/>
      <c r="C81" s="295">
        <v>1220.81</v>
      </c>
      <c r="D81" s="291">
        <v>647.35</v>
      </c>
      <c r="E81" s="295">
        <v>168.6</v>
      </c>
      <c r="F81" s="291">
        <v>155.5</v>
      </c>
      <c r="G81" s="295">
        <v>16.670000000000002</v>
      </c>
      <c r="H81" s="291">
        <v>87.2</v>
      </c>
      <c r="I81" s="295">
        <v>672.25</v>
      </c>
      <c r="J81" s="291">
        <v>19.27</v>
      </c>
      <c r="K81" s="291">
        <v>2156.79</v>
      </c>
      <c r="L81" s="291">
        <v>968.64</v>
      </c>
      <c r="M81" s="665">
        <v>6113.07</v>
      </c>
    </row>
    <row r="82" spans="1:13" x14ac:dyDescent="0.2">
      <c r="A82" s="290">
        <v>2020</v>
      </c>
      <c r="B82" s="291"/>
      <c r="C82" s="295">
        <v>2277.73</v>
      </c>
      <c r="D82" s="291">
        <v>3246.09</v>
      </c>
      <c r="E82" s="295">
        <v>19.3</v>
      </c>
      <c r="F82" s="291">
        <v>140.9</v>
      </c>
      <c r="G82" s="295">
        <v>626.48</v>
      </c>
      <c r="H82" s="291">
        <v>35.479999999999997</v>
      </c>
      <c r="I82" s="295">
        <v>1513.15</v>
      </c>
      <c r="J82" s="291">
        <v>39.700000000000003</v>
      </c>
      <c r="K82" s="291">
        <v>3858.09</v>
      </c>
      <c r="L82" s="291">
        <v>1055.44</v>
      </c>
      <c r="M82" s="665">
        <v>12812.37</v>
      </c>
    </row>
    <row r="83" spans="1:13" x14ac:dyDescent="0.2">
      <c r="A83" s="290">
        <v>2021</v>
      </c>
      <c r="B83" s="291"/>
      <c r="C83" s="295">
        <v>1547.8</v>
      </c>
      <c r="D83" s="291">
        <v>5263.8</v>
      </c>
      <c r="E83" s="295"/>
      <c r="F83" s="291">
        <v>407.42</v>
      </c>
      <c r="G83" s="295">
        <v>1319.03</v>
      </c>
      <c r="H83" s="291">
        <v>49.03</v>
      </c>
      <c r="I83" s="295">
        <v>2262.0100000000002</v>
      </c>
      <c r="J83" s="291">
        <v>6.42</v>
      </c>
      <c r="K83" s="291">
        <v>3516.4</v>
      </c>
      <c r="L83" s="291">
        <v>2241.9699999999998</v>
      </c>
      <c r="M83" s="665">
        <v>16613.88</v>
      </c>
    </row>
    <row r="84" spans="1:13" x14ac:dyDescent="0.2">
      <c r="A84" s="290">
        <v>2022</v>
      </c>
      <c r="B84" s="291"/>
      <c r="C84" s="295">
        <v>2498.9</v>
      </c>
      <c r="D84" s="291">
        <v>3158.44</v>
      </c>
      <c r="E84" s="295">
        <v>50.1</v>
      </c>
      <c r="F84" s="291">
        <v>167.78</v>
      </c>
      <c r="G84" s="295">
        <v>1683.84</v>
      </c>
      <c r="H84" s="291">
        <v>130.28</v>
      </c>
      <c r="I84" s="295">
        <v>1173.71</v>
      </c>
      <c r="J84" s="291">
        <v>10.8</v>
      </c>
      <c r="K84" s="291">
        <v>2930.79</v>
      </c>
      <c r="L84" s="291">
        <v>1679.96</v>
      </c>
      <c r="M84" s="665">
        <v>13484.6</v>
      </c>
    </row>
    <row r="85" spans="1:13" x14ac:dyDescent="0.2">
      <c r="A85" s="290">
        <v>2023</v>
      </c>
      <c r="B85" s="291">
        <v>8.5</v>
      </c>
      <c r="C85" s="295">
        <v>3314.06</v>
      </c>
      <c r="D85" s="291">
        <v>5111.1400000000003</v>
      </c>
      <c r="E85" s="295">
        <v>42.28</v>
      </c>
      <c r="F85" s="291">
        <v>150.56</v>
      </c>
      <c r="G85" s="295">
        <v>3503.7</v>
      </c>
      <c r="H85" s="291">
        <v>108.34</v>
      </c>
      <c r="I85" s="295">
        <v>4281.8999999999996</v>
      </c>
      <c r="J85" s="291">
        <v>180.3</v>
      </c>
      <c r="K85" s="291">
        <v>4207.3</v>
      </c>
      <c r="L85" s="291">
        <v>3818.11</v>
      </c>
      <c r="M85" s="665">
        <v>24726.18</v>
      </c>
    </row>
    <row r="86" spans="1:13" ht="13.5" thickBot="1" x14ac:dyDescent="0.25">
      <c r="A86" s="297">
        <v>2024</v>
      </c>
      <c r="B86" s="298"/>
      <c r="C86" s="299">
        <v>2849.96</v>
      </c>
      <c r="D86" s="298">
        <v>9599.2199999999993</v>
      </c>
      <c r="E86" s="299">
        <v>100.81</v>
      </c>
      <c r="F86" s="298">
        <v>191.53</v>
      </c>
      <c r="G86" s="299">
        <v>7033.59</v>
      </c>
      <c r="H86" s="298">
        <v>320.16000000000003</v>
      </c>
      <c r="I86" s="299">
        <v>4299.28</v>
      </c>
      <c r="J86" s="298">
        <v>276.06</v>
      </c>
      <c r="K86" s="298">
        <v>6553.55</v>
      </c>
      <c r="L86" s="298">
        <v>4065.49</v>
      </c>
      <c r="M86" s="666">
        <v>35289.65</v>
      </c>
    </row>
    <row r="87" spans="1:13" ht="13.5" thickBot="1" x14ac:dyDescent="0.25"/>
    <row r="88" spans="1:13" ht="14.25" customHeight="1" x14ac:dyDescent="0.25">
      <c r="A88" s="282"/>
      <c r="B88" s="1241" t="s">
        <v>269</v>
      </c>
      <c r="C88" s="1244"/>
      <c r="D88" s="1244"/>
      <c r="E88" s="1244"/>
      <c r="F88" s="1244"/>
      <c r="G88" s="1244"/>
      <c r="H88" s="1244"/>
      <c r="I88" s="1244"/>
      <c r="J88" s="1244"/>
      <c r="K88" s="1244"/>
      <c r="L88" s="1244"/>
      <c r="M88" s="1245"/>
    </row>
    <row r="89" spans="1:13" ht="25.5" x14ac:dyDescent="0.2">
      <c r="A89" s="283" t="s">
        <v>214</v>
      </c>
      <c r="B89" s="284" t="s">
        <v>215</v>
      </c>
      <c r="C89" s="284" t="s">
        <v>176</v>
      </c>
      <c r="D89" s="284" t="s">
        <v>177</v>
      </c>
      <c r="E89" s="284" t="s">
        <v>216</v>
      </c>
      <c r="F89" s="284" t="s">
        <v>217</v>
      </c>
      <c r="G89" s="284" t="s">
        <v>179</v>
      </c>
      <c r="H89" s="284" t="s">
        <v>181</v>
      </c>
      <c r="I89" s="284" t="s">
        <v>180</v>
      </c>
      <c r="J89" s="285" t="s">
        <v>178</v>
      </c>
      <c r="K89" s="286" t="s">
        <v>199</v>
      </c>
      <c r="L89" s="286" t="s">
        <v>183</v>
      </c>
      <c r="M89" s="663" t="s">
        <v>89</v>
      </c>
    </row>
    <row r="90" spans="1:13" x14ac:dyDescent="0.2">
      <c r="A90" s="290">
        <v>2007</v>
      </c>
      <c r="B90" s="291"/>
      <c r="C90" s="292"/>
      <c r="D90" s="291"/>
      <c r="E90" s="292"/>
      <c r="F90" s="291"/>
      <c r="G90" s="292"/>
      <c r="H90" s="291"/>
      <c r="I90" s="292"/>
      <c r="J90" s="291"/>
      <c r="K90" s="291"/>
      <c r="L90" s="291">
        <v>22.28</v>
      </c>
      <c r="M90" s="664">
        <v>22.28</v>
      </c>
    </row>
    <row r="91" spans="1:13" x14ac:dyDescent="0.2">
      <c r="A91" s="290">
        <v>2008</v>
      </c>
      <c r="B91" s="291"/>
      <c r="C91" s="295">
        <v>12.14</v>
      </c>
      <c r="D91" s="291"/>
      <c r="E91" s="295"/>
      <c r="F91" s="291"/>
      <c r="G91" s="295"/>
      <c r="H91" s="291"/>
      <c r="I91" s="295"/>
      <c r="J91" s="291"/>
      <c r="K91" s="291"/>
      <c r="L91" s="291">
        <v>22.28</v>
      </c>
      <c r="M91" s="665">
        <v>34.42</v>
      </c>
    </row>
    <row r="92" spans="1:13" x14ac:dyDescent="0.2">
      <c r="A92" s="290">
        <v>2009</v>
      </c>
      <c r="B92" s="291"/>
      <c r="C92" s="295">
        <v>37.340000000000003</v>
      </c>
      <c r="D92" s="291"/>
      <c r="E92" s="295"/>
      <c r="F92" s="291"/>
      <c r="G92" s="295"/>
      <c r="H92" s="291"/>
      <c r="I92" s="295"/>
      <c r="J92" s="291"/>
      <c r="K92" s="291">
        <v>27.6</v>
      </c>
      <c r="L92" s="291">
        <v>22.28</v>
      </c>
      <c r="M92" s="665">
        <v>87.22</v>
      </c>
    </row>
    <row r="93" spans="1:13" x14ac:dyDescent="0.2">
      <c r="A93" s="290">
        <v>2010</v>
      </c>
      <c r="B93" s="291"/>
      <c r="C93" s="295">
        <v>97.84</v>
      </c>
      <c r="D93" s="291">
        <v>16.600000000000001</v>
      </c>
      <c r="E93" s="295"/>
      <c r="F93" s="291"/>
      <c r="G93" s="295"/>
      <c r="H93" s="291"/>
      <c r="I93" s="295">
        <v>28.17</v>
      </c>
      <c r="J93" s="291"/>
      <c r="K93" s="291">
        <v>75.900000000000006</v>
      </c>
      <c r="L93" s="291">
        <v>79.430000000000007</v>
      </c>
      <c r="M93" s="665">
        <v>297.94</v>
      </c>
    </row>
    <row r="94" spans="1:13" x14ac:dyDescent="0.2">
      <c r="A94" s="290">
        <v>2011</v>
      </c>
      <c r="B94" s="291"/>
      <c r="C94" s="295">
        <v>216.25</v>
      </c>
      <c r="D94" s="291">
        <v>51.59</v>
      </c>
      <c r="E94" s="295"/>
      <c r="F94" s="291"/>
      <c r="G94" s="295"/>
      <c r="H94" s="291">
        <v>37.69</v>
      </c>
      <c r="I94" s="295">
        <v>113.5</v>
      </c>
      <c r="J94" s="291">
        <v>54</v>
      </c>
      <c r="K94" s="291">
        <v>81.81</v>
      </c>
      <c r="L94" s="291">
        <v>322.25</v>
      </c>
      <c r="M94" s="665">
        <v>877.09</v>
      </c>
    </row>
    <row r="95" spans="1:13" x14ac:dyDescent="0.2">
      <c r="A95" s="290">
        <v>2012</v>
      </c>
      <c r="B95" s="291"/>
      <c r="C95" s="295">
        <v>776.79</v>
      </c>
      <c r="D95" s="291">
        <v>87.02</v>
      </c>
      <c r="E95" s="295">
        <v>7.2</v>
      </c>
      <c r="F95" s="291"/>
      <c r="G95" s="295"/>
      <c r="H95" s="291">
        <v>37.69</v>
      </c>
      <c r="I95" s="295">
        <v>247.23</v>
      </c>
      <c r="J95" s="291">
        <v>54</v>
      </c>
      <c r="K95" s="291">
        <v>131.13</v>
      </c>
      <c r="L95" s="291">
        <v>753.45</v>
      </c>
      <c r="M95" s="665">
        <v>2094.5100000000002</v>
      </c>
    </row>
    <row r="96" spans="1:13" x14ac:dyDescent="0.2">
      <c r="A96" s="290">
        <v>2013</v>
      </c>
      <c r="B96" s="291"/>
      <c r="C96" s="295">
        <v>1948.13</v>
      </c>
      <c r="D96" s="291">
        <v>148.69999999999999</v>
      </c>
      <c r="E96" s="295">
        <v>7.2</v>
      </c>
      <c r="F96" s="291"/>
      <c r="G96" s="295">
        <v>52.27</v>
      </c>
      <c r="H96" s="291">
        <v>37.69</v>
      </c>
      <c r="I96" s="295">
        <v>268.58999999999997</v>
      </c>
      <c r="J96" s="291">
        <v>54</v>
      </c>
      <c r="K96" s="291">
        <v>186.13</v>
      </c>
      <c r="L96" s="291">
        <v>1145.97</v>
      </c>
      <c r="M96" s="665">
        <v>3848.68</v>
      </c>
    </row>
    <row r="97" spans="1:13" x14ac:dyDescent="0.2">
      <c r="A97" s="290">
        <v>2014</v>
      </c>
      <c r="B97" s="291"/>
      <c r="C97" s="295">
        <v>5411.14</v>
      </c>
      <c r="D97" s="291">
        <v>196.8</v>
      </c>
      <c r="E97" s="295">
        <v>21.46</v>
      </c>
      <c r="F97" s="291">
        <v>24.66</v>
      </c>
      <c r="G97" s="295">
        <v>74.33</v>
      </c>
      <c r="H97" s="291">
        <v>37.69</v>
      </c>
      <c r="I97" s="295">
        <v>407.92</v>
      </c>
      <c r="J97" s="291">
        <v>54</v>
      </c>
      <c r="K97" s="291">
        <v>264.73</v>
      </c>
      <c r="L97" s="291">
        <v>1468.07</v>
      </c>
      <c r="M97" s="665">
        <v>7960.81</v>
      </c>
    </row>
    <row r="98" spans="1:13" x14ac:dyDescent="0.2">
      <c r="A98" s="290">
        <v>2015</v>
      </c>
      <c r="B98" s="291"/>
      <c r="C98" s="295">
        <v>7108.27</v>
      </c>
      <c r="D98" s="291">
        <v>359.17</v>
      </c>
      <c r="E98" s="295">
        <v>50.29</v>
      </c>
      <c r="F98" s="291">
        <v>24.66</v>
      </c>
      <c r="G98" s="295">
        <v>101.6</v>
      </c>
      <c r="H98" s="291">
        <v>37.69</v>
      </c>
      <c r="I98" s="295">
        <v>740.78</v>
      </c>
      <c r="J98" s="291">
        <v>54</v>
      </c>
      <c r="K98" s="291">
        <v>827.97</v>
      </c>
      <c r="L98" s="291">
        <v>2407.66</v>
      </c>
      <c r="M98" s="665">
        <v>11712.08</v>
      </c>
    </row>
    <row r="99" spans="1:13" x14ac:dyDescent="0.2">
      <c r="A99" s="290">
        <v>2016</v>
      </c>
      <c r="B99" s="291"/>
      <c r="C99" s="295">
        <v>11089.85</v>
      </c>
      <c r="D99" s="291">
        <v>703.27</v>
      </c>
      <c r="E99" s="295">
        <v>58.42</v>
      </c>
      <c r="F99" s="291">
        <v>61.2</v>
      </c>
      <c r="G99" s="295">
        <v>253.75</v>
      </c>
      <c r="H99" s="291">
        <v>51.94</v>
      </c>
      <c r="I99" s="295">
        <v>1210.3599999999999</v>
      </c>
      <c r="J99" s="291">
        <v>277.60000000000002</v>
      </c>
      <c r="K99" s="291">
        <v>2622.27</v>
      </c>
      <c r="L99" s="291">
        <v>5055.21</v>
      </c>
      <c r="M99" s="665">
        <v>21383.86</v>
      </c>
    </row>
    <row r="100" spans="1:13" x14ac:dyDescent="0.2">
      <c r="A100" s="290">
        <v>2017</v>
      </c>
      <c r="B100" s="291"/>
      <c r="C100" s="295">
        <v>11790.65</v>
      </c>
      <c r="D100" s="291">
        <v>1558.9</v>
      </c>
      <c r="E100" s="295">
        <v>122.01</v>
      </c>
      <c r="F100" s="291">
        <v>95.76</v>
      </c>
      <c r="G100" s="295">
        <v>638.84</v>
      </c>
      <c r="H100" s="291">
        <v>70.959999999999994</v>
      </c>
      <c r="I100" s="295">
        <v>1831.63</v>
      </c>
      <c r="J100" s="291">
        <v>302.33</v>
      </c>
      <c r="K100" s="291">
        <v>4250.57</v>
      </c>
      <c r="L100" s="291">
        <v>6164.29</v>
      </c>
      <c r="M100" s="665">
        <v>26825.94</v>
      </c>
    </row>
    <row r="101" spans="1:13" x14ac:dyDescent="0.2">
      <c r="A101" s="290">
        <v>2018</v>
      </c>
      <c r="B101" s="291"/>
      <c r="C101" s="295">
        <v>12910.98</v>
      </c>
      <c r="D101" s="291">
        <v>2413.59</v>
      </c>
      <c r="E101" s="295">
        <v>150.19999999999999</v>
      </c>
      <c r="F101" s="291">
        <v>183.72</v>
      </c>
      <c r="G101" s="295">
        <v>774.48</v>
      </c>
      <c r="H101" s="291">
        <v>113.36</v>
      </c>
      <c r="I101" s="295">
        <v>2338.3200000000002</v>
      </c>
      <c r="J101" s="291">
        <v>326.39999999999998</v>
      </c>
      <c r="K101" s="291">
        <v>6210.45</v>
      </c>
      <c r="L101" s="291">
        <v>6819.67</v>
      </c>
      <c r="M101" s="665">
        <v>32241.16</v>
      </c>
    </row>
    <row r="102" spans="1:13" x14ac:dyDescent="0.2">
      <c r="A102" s="290">
        <v>2019</v>
      </c>
      <c r="B102" s="291"/>
      <c r="C102" s="295">
        <v>14131.78</v>
      </c>
      <c r="D102" s="291">
        <v>3060.94</v>
      </c>
      <c r="E102" s="295">
        <v>318.8</v>
      </c>
      <c r="F102" s="291">
        <v>339.22</v>
      </c>
      <c r="G102" s="295">
        <v>791.15</v>
      </c>
      <c r="H102" s="291">
        <v>200.56</v>
      </c>
      <c r="I102" s="295">
        <v>3010.57</v>
      </c>
      <c r="J102" s="291">
        <v>345.67</v>
      </c>
      <c r="K102" s="291">
        <v>8367.23</v>
      </c>
      <c r="L102" s="291">
        <v>7788.31</v>
      </c>
      <c r="M102" s="665">
        <v>38354.230000000003</v>
      </c>
    </row>
    <row r="103" spans="1:13" x14ac:dyDescent="0.2">
      <c r="A103" s="290">
        <v>2020</v>
      </c>
      <c r="B103" s="291"/>
      <c r="C103" s="295">
        <v>16409.509999999998</v>
      </c>
      <c r="D103" s="291">
        <v>6307.03</v>
      </c>
      <c r="E103" s="295">
        <v>338.1</v>
      </c>
      <c r="F103" s="291">
        <v>480.12</v>
      </c>
      <c r="G103" s="295">
        <v>1417.63</v>
      </c>
      <c r="H103" s="291">
        <v>236.04</v>
      </c>
      <c r="I103" s="295">
        <v>4523.72</v>
      </c>
      <c r="J103" s="291">
        <v>385.37</v>
      </c>
      <c r="K103" s="291">
        <v>12225.32</v>
      </c>
      <c r="L103" s="291">
        <v>8843.75</v>
      </c>
      <c r="M103" s="665">
        <v>51166.61</v>
      </c>
    </row>
    <row r="104" spans="1:13" x14ac:dyDescent="0.2">
      <c r="A104" s="290">
        <v>2021</v>
      </c>
      <c r="B104" s="291"/>
      <c r="C104" s="295">
        <v>17957.310000000001</v>
      </c>
      <c r="D104" s="291">
        <v>11570.83</v>
      </c>
      <c r="E104" s="295">
        <v>338.1</v>
      </c>
      <c r="F104" s="291">
        <v>887.54</v>
      </c>
      <c r="G104" s="295">
        <v>2736.66</v>
      </c>
      <c r="H104" s="291">
        <v>285.07</v>
      </c>
      <c r="I104" s="295">
        <v>6785.73</v>
      </c>
      <c r="J104" s="291">
        <v>391.79</v>
      </c>
      <c r="K104" s="291">
        <v>15741.72</v>
      </c>
      <c r="L104" s="291">
        <v>11085.72</v>
      </c>
      <c r="M104" s="665">
        <v>67780.479999999996</v>
      </c>
    </row>
    <row r="105" spans="1:13" x14ac:dyDescent="0.2">
      <c r="A105" s="290">
        <v>2022</v>
      </c>
      <c r="B105" s="291"/>
      <c r="C105" s="295">
        <v>20456.21</v>
      </c>
      <c r="D105" s="291">
        <v>14729.27</v>
      </c>
      <c r="E105" s="295">
        <v>388.2</v>
      </c>
      <c r="F105" s="291">
        <v>1055.32</v>
      </c>
      <c r="G105" s="295">
        <v>4420.51</v>
      </c>
      <c r="H105" s="291">
        <v>415.35</v>
      </c>
      <c r="I105" s="295">
        <v>7959.43</v>
      </c>
      <c r="J105" s="291">
        <v>402.59</v>
      </c>
      <c r="K105" s="291">
        <v>18672.52</v>
      </c>
      <c r="L105" s="291">
        <v>12765.68</v>
      </c>
      <c r="M105" s="665">
        <v>81265.08</v>
      </c>
    </row>
    <row r="106" spans="1:13" x14ac:dyDescent="0.2">
      <c r="A106" s="290">
        <v>2023</v>
      </c>
      <c r="B106" s="291">
        <v>8.5</v>
      </c>
      <c r="C106" s="295">
        <v>23770.27</v>
      </c>
      <c r="D106" s="291">
        <v>19840.41</v>
      </c>
      <c r="E106" s="295">
        <v>430.47</v>
      </c>
      <c r="F106" s="291">
        <v>1205.8800000000001</v>
      </c>
      <c r="G106" s="295">
        <v>7924.21</v>
      </c>
      <c r="H106" s="291">
        <v>523.69000000000005</v>
      </c>
      <c r="I106" s="295">
        <v>12241.33</v>
      </c>
      <c r="J106" s="291">
        <v>582.89</v>
      </c>
      <c r="K106" s="291">
        <v>22879.82</v>
      </c>
      <c r="L106" s="291">
        <v>16583.79</v>
      </c>
      <c r="M106" s="665">
        <v>105991.26</v>
      </c>
    </row>
    <row r="107" spans="1:13" ht="13.5" thickBot="1" x14ac:dyDescent="0.25">
      <c r="A107" s="297">
        <v>2024</v>
      </c>
      <c r="B107" s="298">
        <v>8.5</v>
      </c>
      <c r="C107" s="299">
        <v>26620.23</v>
      </c>
      <c r="D107" s="298">
        <v>29439.63</v>
      </c>
      <c r="E107" s="299">
        <v>531.28</v>
      </c>
      <c r="F107" s="298">
        <v>1397.41</v>
      </c>
      <c r="G107" s="299">
        <v>14957.8</v>
      </c>
      <c r="H107" s="298">
        <v>843.85</v>
      </c>
      <c r="I107" s="299">
        <v>16540.61</v>
      </c>
      <c r="J107" s="298">
        <v>858.95</v>
      </c>
      <c r="K107" s="298">
        <v>29433.37</v>
      </c>
      <c r="L107" s="298">
        <v>20649.28</v>
      </c>
      <c r="M107" s="666">
        <v>141280.91</v>
      </c>
    </row>
    <row r="108" spans="1:13" ht="13.5" thickBot="1" x14ac:dyDescent="0.25"/>
    <row r="109" spans="1:13" x14ac:dyDescent="0.2">
      <c r="A109" s="282"/>
      <c r="B109" s="1240" t="s">
        <v>270</v>
      </c>
      <c r="C109" s="1240"/>
      <c r="D109" s="1240"/>
      <c r="E109" s="1240"/>
      <c r="F109" s="1240"/>
      <c r="G109" s="1240"/>
      <c r="H109" s="1240"/>
      <c r="I109" s="1240"/>
      <c r="J109" s="1240"/>
      <c r="K109" s="1241"/>
      <c r="L109" s="1241"/>
      <c r="M109" s="1242"/>
    </row>
    <row r="110" spans="1:13" ht="25.5" x14ac:dyDescent="0.2">
      <c r="A110" s="283" t="s">
        <v>214</v>
      </c>
      <c r="B110" s="306" t="s">
        <v>215</v>
      </c>
      <c r="C110" s="306" t="s">
        <v>176</v>
      </c>
      <c r="D110" s="306" t="s">
        <v>177</v>
      </c>
      <c r="E110" s="306" t="s">
        <v>216</v>
      </c>
      <c r="F110" s="306" t="s">
        <v>217</v>
      </c>
      <c r="G110" s="306" t="s">
        <v>179</v>
      </c>
      <c r="H110" s="306" t="s">
        <v>181</v>
      </c>
      <c r="I110" s="306" t="s">
        <v>180</v>
      </c>
      <c r="J110" s="307" t="s">
        <v>178</v>
      </c>
      <c r="K110" s="308" t="s">
        <v>199</v>
      </c>
      <c r="L110" s="308" t="s">
        <v>183</v>
      </c>
      <c r="M110" s="667" t="s">
        <v>89</v>
      </c>
    </row>
    <row r="111" spans="1:13" x14ac:dyDescent="0.2">
      <c r="A111" s="290">
        <v>2007</v>
      </c>
      <c r="B111" s="309"/>
      <c r="C111" s="310"/>
      <c r="D111" s="309"/>
      <c r="E111" s="310"/>
      <c r="F111" s="309"/>
      <c r="G111" s="310"/>
      <c r="H111" s="309"/>
      <c r="I111" s="310"/>
      <c r="J111" s="309"/>
      <c r="K111" s="309"/>
      <c r="L111" s="309">
        <v>2</v>
      </c>
      <c r="M111" s="668">
        <v>2</v>
      </c>
    </row>
    <row r="112" spans="1:13" x14ac:dyDescent="0.2">
      <c r="A112" s="290">
        <v>2008</v>
      </c>
      <c r="B112" s="309"/>
      <c r="C112" s="311">
        <v>1</v>
      </c>
      <c r="D112" s="309"/>
      <c r="E112" s="311"/>
      <c r="F112" s="309"/>
      <c r="G112" s="311"/>
      <c r="H112" s="309"/>
      <c r="I112" s="311"/>
      <c r="J112" s="309"/>
      <c r="K112" s="309"/>
      <c r="L112" s="309"/>
      <c r="M112" s="669">
        <v>1</v>
      </c>
    </row>
    <row r="113" spans="1:13" x14ac:dyDescent="0.2">
      <c r="A113" s="290">
        <v>2009</v>
      </c>
      <c r="B113" s="309"/>
      <c r="C113" s="311">
        <v>1</v>
      </c>
      <c r="D113" s="309"/>
      <c r="E113" s="311"/>
      <c r="F113" s="309"/>
      <c r="G113" s="311"/>
      <c r="H113" s="309"/>
      <c r="I113" s="311"/>
      <c r="J113" s="309"/>
      <c r="K113" s="309">
        <v>1</v>
      </c>
      <c r="L113" s="309"/>
      <c r="M113" s="669">
        <v>2</v>
      </c>
    </row>
    <row r="114" spans="1:13" x14ac:dyDescent="0.2">
      <c r="A114" s="290">
        <v>2010</v>
      </c>
      <c r="B114" s="309"/>
      <c r="C114" s="311">
        <v>1</v>
      </c>
      <c r="D114" s="309">
        <v>1</v>
      </c>
      <c r="E114" s="311"/>
      <c r="F114" s="309"/>
      <c r="G114" s="311"/>
      <c r="H114" s="309"/>
      <c r="I114" s="311">
        <v>3</v>
      </c>
      <c r="J114" s="309"/>
      <c r="K114" s="309">
        <v>3</v>
      </c>
      <c r="L114" s="309">
        <v>2</v>
      </c>
      <c r="M114" s="669">
        <v>10</v>
      </c>
    </row>
    <row r="115" spans="1:13" x14ac:dyDescent="0.2">
      <c r="A115" s="290">
        <v>2011</v>
      </c>
      <c r="B115" s="309"/>
      <c r="C115" s="311">
        <v>6</v>
      </c>
      <c r="D115" s="309">
        <v>1</v>
      </c>
      <c r="E115" s="311"/>
      <c r="F115" s="309"/>
      <c r="G115" s="311"/>
      <c r="H115" s="309">
        <v>1</v>
      </c>
      <c r="I115" s="311">
        <v>7</v>
      </c>
      <c r="J115" s="309">
        <v>5</v>
      </c>
      <c r="K115" s="309">
        <v>1</v>
      </c>
      <c r="L115" s="309">
        <v>14</v>
      </c>
      <c r="M115" s="669">
        <v>35</v>
      </c>
    </row>
    <row r="116" spans="1:13" x14ac:dyDescent="0.2">
      <c r="A116" s="290">
        <v>2012</v>
      </c>
      <c r="B116" s="309"/>
      <c r="C116" s="311">
        <v>10</v>
      </c>
      <c r="D116" s="309">
        <v>3</v>
      </c>
      <c r="E116" s="311">
        <v>1</v>
      </c>
      <c r="F116" s="309"/>
      <c r="G116" s="311"/>
      <c r="H116" s="309"/>
      <c r="I116" s="311">
        <v>9</v>
      </c>
      <c r="J116" s="309"/>
      <c r="K116" s="309">
        <v>3</v>
      </c>
      <c r="L116" s="309">
        <v>18</v>
      </c>
      <c r="M116" s="669">
        <v>44</v>
      </c>
    </row>
    <row r="117" spans="1:13" x14ac:dyDescent="0.2">
      <c r="A117" s="290">
        <v>2013</v>
      </c>
      <c r="B117" s="309"/>
      <c r="C117" s="311">
        <v>16</v>
      </c>
      <c r="D117" s="309">
        <v>2</v>
      </c>
      <c r="E117" s="311"/>
      <c r="F117" s="309"/>
      <c r="G117" s="311">
        <v>4</v>
      </c>
      <c r="H117" s="309"/>
      <c r="I117" s="311">
        <v>2</v>
      </c>
      <c r="J117" s="309"/>
      <c r="K117" s="309">
        <v>3</v>
      </c>
      <c r="L117" s="309">
        <v>11</v>
      </c>
      <c r="M117" s="669">
        <v>38</v>
      </c>
    </row>
    <row r="118" spans="1:13" x14ac:dyDescent="0.2">
      <c r="A118" s="290">
        <v>2014</v>
      </c>
      <c r="B118" s="309"/>
      <c r="C118" s="311">
        <v>32</v>
      </c>
      <c r="D118" s="309">
        <v>1</v>
      </c>
      <c r="E118" s="311">
        <v>1</v>
      </c>
      <c r="F118" s="309">
        <v>2</v>
      </c>
      <c r="G118" s="311">
        <v>2</v>
      </c>
      <c r="H118" s="309"/>
      <c r="I118" s="311">
        <v>9</v>
      </c>
      <c r="J118" s="309"/>
      <c r="K118" s="309">
        <v>3</v>
      </c>
      <c r="L118" s="309">
        <v>15</v>
      </c>
      <c r="M118" s="669">
        <v>65</v>
      </c>
    </row>
    <row r="119" spans="1:13" x14ac:dyDescent="0.2">
      <c r="A119" s="290">
        <v>2015</v>
      </c>
      <c r="B119" s="309"/>
      <c r="C119" s="311">
        <v>34</v>
      </c>
      <c r="D119" s="309">
        <v>3</v>
      </c>
      <c r="E119" s="311">
        <v>2</v>
      </c>
      <c r="F119" s="309"/>
      <c r="G119" s="311">
        <v>3</v>
      </c>
      <c r="H119" s="309"/>
      <c r="I119" s="311">
        <v>13</v>
      </c>
      <c r="J119" s="309"/>
      <c r="K119" s="309">
        <v>16</v>
      </c>
      <c r="L119" s="309">
        <v>18</v>
      </c>
      <c r="M119" s="669">
        <v>89</v>
      </c>
    </row>
    <row r="120" spans="1:13" x14ac:dyDescent="0.2">
      <c r="A120" s="290">
        <v>2016</v>
      </c>
      <c r="B120" s="309"/>
      <c r="C120" s="311">
        <v>45</v>
      </c>
      <c r="D120" s="309">
        <v>2</v>
      </c>
      <c r="E120" s="311">
        <v>1</v>
      </c>
      <c r="F120" s="309">
        <v>2</v>
      </c>
      <c r="G120" s="311">
        <v>3</v>
      </c>
      <c r="H120" s="309">
        <v>1</v>
      </c>
      <c r="I120" s="311">
        <v>23</v>
      </c>
      <c r="J120" s="309">
        <v>3</v>
      </c>
      <c r="K120" s="309">
        <v>30</v>
      </c>
      <c r="L120" s="309">
        <v>42</v>
      </c>
      <c r="M120" s="669">
        <v>152</v>
      </c>
    </row>
    <row r="121" spans="1:13" x14ac:dyDescent="0.2">
      <c r="A121" s="290">
        <v>2017</v>
      </c>
      <c r="B121" s="309"/>
      <c r="C121" s="311">
        <v>24</v>
      </c>
      <c r="D121" s="309">
        <v>15</v>
      </c>
      <c r="E121" s="311">
        <v>3</v>
      </c>
      <c r="F121" s="309">
        <v>4</v>
      </c>
      <c r="G121" s="311">
        <v>17</v>
      </c>
      <c r="H121" s="309">
        <v>2</v>
      </c>
      <c r="I121" s="311">
        <v>23</v>
      </c>
      <c r="J121" s="309">
        <v>3</v>
      </c>
      <c r="K121" s="309">
        <v>47</v>
      </c>
      <c r="L121" s="309">
        <v>29</v>
      </c>
      <c r="M121" s="669">
        <v>167</v>
      </c>
    </row>
    <row r="122" spans="1:13" x14ac:dyDescent="0.2">
      <c r="A122" s="290">
        <v>2018</v>
      </c>
      <c r="B122" s="309"/>
      <c r="C122" s="311">
        <v>7</v>
      </c>
      <c r="D122" s="309">
        <v>10</v>
      </c>
      <c r="E122" s="311">
        <v>1</v>
      </c>
      <c r="F122" s="309">
        <v>4</v>
      </c>
      <c r="G122" s="311">
        <v>4</v>
      </c>
      <c r="H122" s="309">
        <v>2</v>
      </c>
      <c r="I122" s="311">
        <v>15</v>
      </c>
      <c r="J122" s="309">
        <v>2</v>
      </c>
      <c r="K122" s="309">
        <v>29</v>
      </c>
      <c r="L122" s="309">
        <v>22</v>
      </c>
      <c r="M122" s="669">
        <v>96</v>
      </c>
    </row>
    <row r="123" spans="1:13" x14ac:dyDescent="0.2">
      <c r="A123" s="290">
        <v>2019</v>
      </c>
      <c r="B123" s="291"/>
      <c r="C123" s="295">
        <v>11</v>
      </c>
      <c r="D123" s="291">
        <v>9</v>
      </c>
      <c r="E123" s="295">
        <v>4</v>
      </c>
      <c r="F123" s="291">
        <v>9</v>
      </c>
      <c r="G123" s="295">
        <v>2</v>
      </c>
      <c r="H123" s="291">
        <v>5</v>
      </c>
      <c r="I123" s="295">
        <v>20</v>
      </c>
      <c r="J123" s="291">
        <v>3</v>
      </c>
      <c r="K123" s="291">
        <v>26</v>
      </c>
      <c r="L123" s="291">
        <v>21</v>
      </c>
      <c r="M123" s="665">
        <v>110</v>
      </c>
    </row>
    <row r="124" spans="1:13" x14ac:dyDescent="0.2">
      <c r="A124" s="290">
        <v>2020</v>
      </c>
      <c r="B124" s="291"/>
      <c r="C124" s="295">
        <v>19</v>
      </c>
      <c r="D124" s="291">
        <v>16</v>
      </c>
      <c r="E124" s="295">
        <v>1</v>
      </c>
      <c r="F124" s="291">
        <v>6</v>
      </c>
      <c r="G124" s="295">
        <v>11</v>
      </c>
      <c r="H124" s="291">
        <v>5</v>
      </c>
      <c r="I124" s="295">
        <v>34</v>
      </c>
      <c r="J124" s="291">
        <v>3</v>
      </c>
      <c r="K124" s="291">
        <v>45</v>
      </c>
      <c r="L124" s="291">
        <v>24</v>
      </c>
      <c r="M124" s="665">
        <v>164</v>
      </c>
    </row>
    <row r="125" spans="1:13" x14ac:dyDescent="0.2">
      <c r="A125" s="290">
        <v>2021</v>
      </c>
      <c r="B125" s="291"/>
      <c r="C125" s="295">
        <v>13</v>
      </c>
      <c r="D125" s="291">
        <v>20</v>
      </c>
      <c r="E125" s="295"/>
      <c r="F125" s="291">
        <v>24</v>
      </c>
      <c r="G125" s="295">
        <v>16</v>
      </c>
      <c r="H125" s="291">
        <v>4</v>
      </c>
      <c r="I125" s="295">
        <v>30</v>
      </c>
      <c r="J125" s="291">
        <v>1</v>
      </c>
      <c r="K125" s="291">
        <v>32</v>
      </c>
      <c r="L125" s="291">
        <v>17</v>
      </c>
      <c r="M125" s="665">
        <v>157</v>
      </c>
    </row>
    <row r="126" spans="1:13" x14ac:dyDescent="0.2">
      <c r="A126" s="290">
        <v>2022</v>
      </c>
      <c r="B126" s="291"/>
      <c r="C126" s="295">
        <v>20</v>
      </c>
      <c r="D126" s="291">
        <v>14</v>
      </c>
      <c r="E126" s="295">
        <v>1</v>
      </c>
      <c r="F126" s="291">
        <v>15</v>
      </c>
      <c r="G126" s="295">
        <v>26</v>
      </c>
      <c r="H126" s="291">
        <v>8</v>
      </c>
      <c r="I126" s="295">
        <v>21</v>
      </c>
      <c r="J126" s="291">
        <v>1</v>
      </c>
      <c r="K126" s="291">
        <v>34</v>
      </c>
      <c r="L126" s="291">
        <v>16</v>
      </c>
      <c r="M126" s="665">
        <v>156</v>
      </c>
    </row>
    <row r="127" spans="1:13" x14ac:dyDescent="0.2">
      <c r="A127" s="290">
        <v>2023</v>
      </c>
      <c r="B127" s="291">
        <v>1</v>
      </c>
      <c r="C127" s="295">
        <v>25</v>
      </c>
      <c r="D127" s="291">
        <v>20</v>
      </c>
      <c r="E127" s="295">
        <v>2</v>
      </c>
      <c r="F127" s="291">
        <v>6</v>
      </c>
      <c r="G127" s="295">
        <v>41</v>
      </c>
      <c r="H127" s="291">
        <v>4</v>
      </c>
      <c r="I127" s="295">
        <v>43</v>
      </c>
      <c r="J127" s="291">
        <v>4</v>
      </c>
      <c r="K127" s="291">
        <v>47</v>
      </c>
      <c r="L127" s="291">
        <v>30</v>
      </c>
      <c r="M127" s="665">
        <v>223</v>
      </c>
    </row>
    <row r="128" spans="1:13" ht="13.5" thickBot="1" x14ac:dyDescent="0.25">
      <c r="A128" s="297">
        <v>2024</v>
      </c>
      <c r="B128" s="298"/>
      <c r="C128" s="299">
        <v>19</v>
      </c>
      <c r="D128" s="298">
        <v>33</v>
      </c>
      <c r="E128" s="299">
        <v>2</v>
      </c>
      <c r="F128" s="298">
        <v>4</v>
      </c>
      <c r="G128" s="299">
        <v>50</v>
      </c>
      <c r="H128" s="298">
        <v>8</v>
      </c>
      <c r="I128" s="299">
        <v>41</v>
      </c>
      <c r="J128" s="298">
        <v>3</v>
      </c>
      <c r="K128" s="298">
        <v>60</v>
      </c>
      <c r="L128" s="298">
        <v>29</v>
      </c>
      <c r="M128" s="666">
        <v>249</v>
      </c>
    </row>
    <row r="129" spans="1:13" ht="13.5" thickBot="1" x14ac:dyDescent="0.25"/>
    <row r="130" spans="1:13" x14ac:dyDescent="0.2">
      <c r="A130" s="282"/>
      <c r="B130" s="1240" t="s">
        <v>271</v>
      </c>
      <c r="C130" s="1240"/>
      <c r="D130" s="1240"/>
      <c r="E130" s="1240"/>
      <c r="F130" s="1240"/>
      <c r="G130" s="1240"/>
      <c r="H130" s="1240"/>
      <c r="I130" s="1240"/>
      <c r="J130" s="1240"/>
      <c r="K130" s="1241"/>
      <c r="L130" s="1241"/>
      <c r="M130" s="1242"/>
    </row>
    <row r="131" spans="1:13" ht="25.5" x14ac:dyDescent="0.2">
      <c r="A131" s="283" t="s">
        <v>214</v>
      </c>
      <c r="B131" s="306" t="s">
        <v>215</v>
      </c>
      <c r="C131" s="306" t="s">
        <v>176</v>
      </c>
      <c r="D131" s="306" t="s">
        <v>177</v>
      </c>
      <c r="E131" s="306" t="s">
        <v>216</v>
      </c>
      <c r="F131" s="306" t="s">
        <v>217</v>
      </c>
      <c r="G131" s="306" t="s">
        <v>179</v>
      </c>
      <c r="H131" s="306" t="s">
        <v>181</v>
      </c>
      <c r="I131" s="306" t="s">
        <v>180</v>
      </c>
      <c r="J131" s="307" t="s">
        <v>178</v>
      </c>
      <c r="K131" s="308" t="s">
        <v>199</v>
      </c>
      <c r="L131" s="308" t="s">
        <v>183</v>
      </c>
      <c r="M131" s="667" t="s">
        <v>89</v>
      </c>
    </row>
    <row r="132" spans="1:13" x14ac:dyDescent="0.2">
      <c r="A132" s="290">
        <v>2007</v>
      </c>
      <c r="B132" s="309"/>
      <c r="C132" s="310"/>
      <c r="D132" s="309"/>
      <c r="E132" s="310"/>
      <c r="F132" s="309"/>
      <c r="G132" s="310"/>
      <c r="H132" s="309"/>
      <c r="I132" s="310"/>
      <c r="J132" s="309"/>
      <c r="K132" s="309"/>
      <c r="L132" s="309">
        <v>2</v>
      </c>
      <c r="M132" s="668">
        <v>2</v>
      </c>
    </row>
    <row r="133" spans="1:13" x14ac:dyDescent="0.2">
      <c r="A133" s="290">
        <v>2008</v>
      </c>
      <c r="B133" s="309"/>
      <c r="C133" s="311">
        <v>1</v>
      </c>
      <c r="D133" s="309"/>
      <c r="E133" s="311"/>
      <c r="F133" s="309"/>
      <c r="G133" s="311"/>
      <c r="H133" s="309"/>
      <c r="I133" s="311"/>
      <c r="J133" s="309"/>
      <c r="K133" s="309"/>
      <c r="L133" s="309">
        <v>2</v>
      </c>
      <c r="M133" s="669">
        <v>3</v>
      </c>
    </row>
    <row r="134" spans="1:13" x14ac:dyDescent="0.2">
      <c r="A134" s="290">
        <v>2009</v>
      </c>
      <c r="B134" s="309"/>
      <c r="C134" s="311">
        <v>2</v>
      </c>
      <c r="D134" s="309"/>
      <c r="E134" s="311"/>
      <c r="F134" s="309"/>
      <c r="G134" s="311"/>
      <c r="H134" s="309"/>
      <c r="I134" s="311"/>
      <c r="J134" s="309"/>
      <c r="K134" s="309">
        <v>1</v>
      </c>
      <c r="L134" s="309">
        <v>2</v>
      </c>
      <c r="M134" s="669">
        <v>5</v>
      </c>
    </row>
    <row r="135" spans="1:13" x14ac:dyDescent="0.2">
      <c r="A135" s="290">
        <v>2010</v>
      </c>
      <c r="B135" s="309"/>
      <c r="C135" s="311">
        <v>3</v>
      </c>
      <c r="D135" s="309">
        <v>1</v>
      </c>
      <c r="E135" s="311"/>
      <c r="F135" s="309"/>
      <c r="G135" s="311"/>
      <c r="H135" s="309"/>
      <c r="I135" s="311">
        <v>3</v>
      </c>
      <c r="J135" s="309"/>
      <c r="K135" s="309">
        <v>4</v>
      </c>
      <c r="L135" s="309">
        <v>4</v>
      </c>
      <c r="M135" s="669">
        <v>15</v>
      </c>
    </row>
    <row r="136" spans="1:13" x14ac:dyDescent="0.2">
      <c r="A136" s="290">
        <v>2011</v>
      </c>
      <c r="B136" s="309"/>
      <c r="C136" s="311">
        <v>9</v>
      </c>
      <c r="D136" s="309">
        <v>2</v>
      </c>
      <c r="E136" s="311"/>
      <c r="F136" s="309"/>
      <c r="G136" s="311"/>
      <c r="H136" s="309">
        <v>1</v>
      </c>
      <c r="I136" s="311">
        <v>10</v>
      </c>
      <c r="J136" s="309">
        <v>5</v>
      </c>
      <c r="K136" s="309">
        <v>5</v>
      </c>
      <c r="L136" s="309">
        <v>18</v>
      </c>
      <c r="M136" s="669">
        <v>50</v>
      </c>
    </row>
    <row r="137" spans="1:13" x14ac:dyDescent="0.2">
      <c r="A137" s="290">
        <v>2012</v>
      </c>
      <c r="B137" s="309"/>
      <c r="C137" s="311">
        <v>19</v>
      </c>
      <c r="D137" s="309">
        <v>5</v>
      </c>
      <c r="E137" s="311">
        <v>1</v>
      </c>
      <c r="F137" s="309"/>
      <c r="G137" s="311"/>
      <c r="H137" s="309">
        <v>1</v>
      </c>
      <c r="I137" s="311">
        <v>19</v>
      </c>
      <c r="J137" s="309">
        <v>5</v>
      </c>
      <c r="K137" s="309">
        <v>8</v>
      </c>
      <c r="L137" s="309">
        <v>36</v>
      </c>
      <c r="M137" s="669">
        <v>94</v>
      </c>
    </row>
    <row r="138" spans="1:13" x14ac:dyDescent="0.2">
      <c r="A138" s="290">
        <v>2013</v>
      </c>
      <c r="B138" s="309"/>
      <c r="C138" s="311">
        <v>35</v>
      </c>
      <c r="D138" s="309">
        <v>7</v>
      </c>
      <c r="E138" s="311">
        <v>1</v>
      </c>
      <c r="F138" s="309"/>
      <c r="G138" s="311">
        <v>4</v>
      </c>
      <c r="H138" s="309">
        <v>1</v>
      </c>
      <c r="I138" s="311">
        <v>21</v>
      </c>
      <c r="J138" s="309">
        <v>5</v>
      </c>
      <c r="K138" s="309">
        <v>11</v>
      </c>
      <c r="L138" s="309">
        <v>47</v>
      </c>
      <c r="M138" s="669">
        <v>132</v>
      </c>
    </row>
    <row r="139" spans="1:13" x14ac:dyDescent="0.2">
      <c r="A139" s="290">
        <v>2014</v>
      </c>
      <c r="B139" s="309"/>
      <c r="C139" s="311">
        <v>67</v>
      </c>
      <c r="D139" s="309">
        <v>8</v>
      </c>
      <c r="E139" s="311">
        <v>2</v>
      </c>
      <c r="F139" s="309">
        <v>2</v>
      </c>
      <c r="G139" s="311">
        <v>6</v>
      </c>
      <c r="H139" s="309">
        <v>1</v>
      </c>
      <c r="I139" s="311">
        <v>30</v>
      </c>
      <c r="J139" s="309">
        <v>5</v>
      </c>
      <c r="K139" s="309">
        <v>14</v>
      </c>
      <c r="L139" s="309">
        <v>62</v>
      </c>
      <c r="M139" s="669">
        <v>197</v>
      </c>
    </row>
    <row r="140" spans="1:13" x14ac:dyDescent="0.2">
      <c r="A140" s="290">
        <v>2015</v>
      </c>
      <c r="B140" s="309"/>
      <c r="C140" s="311">
        <v>101</v>
      </c>
      <c r="D140" s="309">
        <v>11</v>
      </c>
      <c r="E140" s="311">
        <v>4</v>
      </c>
      <c r="F140" s="309">
        <v>2</v>
      </c>
      <c r="G140" s="311">
        <v>9</v>
      </c>
      <c r="H140" s="309">
        <v>1</v>
      </c>
      <c r="I140" s="311">
        <v>43</v>
      </c>
      <c r="J140" s="309">
        <v>5</v>
      </c>
      <c r="K140" s="309">
        <v>30</v>
      </c>
      <c r="L140" s="309">
        <v>80</v>
      </c>
      <c r="M140" s="669">
        <v>286</v>
      </c>
    </row>
    <row r="141" spans="1:13" x14ac:dyDescent="0.2">
      <c r="A141" s="290">
        <v>2016</v>
      </c>
      <c r="B141" s="309"/>
      <c r="C141" s="311">
        <v>146</v>
      </c>
      <c r="D141" s="309">
        <v>13</v>
      </c>
      <c r="E141" s="311">
        <v>5</v>
      </c>
      <c r="F141" s="309">
        <v>4</v>
      </c>
      <c r="G141" s="311">
        <v>12</v>
      </c>
      <c r="H141" s="309">
        <v>2</v>
      </c>
      <c r="I141" s="311">
        <v>66</v>
      </c>
      <c r="J141" s="309">
        <v>8</v>
      </c>
      <c r="K141" s="309">
        <v>60</v>
      </c>
      <c r="L141" s="309">
        <v>122</v>
      </c>
      <c r="M141" s="669">
        <v>438</v>
      </c>
    </row>
    <row r="142" spans="1:13" x14ac:dyDescent="0.2">
      <c r="A142" s="290">
        <v>2017</v>
      </c>
      <c r="B142" s="309"/>
      <c r="C142" s="311">
        <v>170</v>
      </c>
      <c r="D142" s="309">
        <v>28</v>
      </c>
      <c r="E142" s="311">
        <v>8</v>
      </c>
      <c r="F142" s="309">
        <v>8</v>
      </c>
      <c r="G142" s="311">
        <v>29</v>
      </c>
      <c r="H142" s="309">
        <v>4</v>
      </c>
      <c r="I142" s="311">
        <v>89</v>
      </c>
      <c r="J142" s="309">
        <v>11</v>
      </c>
      <c r="K142" s="309">
        <v>107</v>
      </c>
      <c r="L142" s="309">
        <v>151</v>
      </c>
      <c r="M142" s="669">
        <v>605</v>
      </c>
    </row>
    <row r="143" spans="1:13" x14ac:dyDescent="0.2">
      <c r="A143" s="290">
        <v>2018</v>
      </c>
      <c r="B143" s="309"/>
      <c r="C143" s="311">
        <v>177</v>
      </c>
      <c r="D143" s="309">
        <v>38</v>
      </c>
      <c r="E143" s="311">
        <v>9</v>
      </c>
      <c r="F143" s="309">
        <v>12</v>
      </c>
      <c r="G143" s="311">
        <v>33</v>
      </c>
      <c r="H143" s="309">
        <v>6</v>
      </c>
      <c r="I143" s="311">
        <v>104</v>
      </c>
      <c r="J143" s="309">
        <v>13</v>
      </c>
      <c r="K143" s="309">
        <v>136</v>
      </c>
      <c r="L143" s="309">
        <v>173</v>
      </c>
      <c r="M143" s="669">
        <v>701</v>
      </c>
    </row>
    <row r="144" spans="1:13" x14ac:dyDescent="0.2">
      <c r="A144" s="290">
        <v>2019</v>
      </c>
      <c r="B144" s="291"/>
      <c r="C144" s="295">
        <v>188</v>
      </c>
      <c r="D144" s="291">
        <v>47</v>
      </c>
      <c r="E144" s="295">
        <v>13</v>
      </c>
      <c r="F144" s="291">
        <v>21</v>
      </c>
      <c r="G144" s="295">
        <v>35</v>
      </c>
      <c r="H144" s="291">
        <v>11</v>
      </c>
      <c r="I144" s="295">
        <v>124</v>
      </c>
      <c r="J144" s="291">
        <v>16</v>
      </c>
      <c r="K144" s="291">
        <v>162</v>
      </c>
      <c r="L144" s="291">
        <v>194</v>
      </c>
      <c r="M144" s="665">
        <v>811</v>
      </c>
    </row>
    <row r="145" spans="1:13" x14ac:dyDescent="0.2">
      <c r="A145" s="290">
        <v>2020</v>
      </c>
      <c r="B145" s="291"/>
      <c r="C145" s="295">
        <v>207</v>
      </c>
      <c r="D145" s="291">
        <v>63</v>
      </c>
      <c r="E145" s="295">
        <v>14</v>
      </c>
      <c r="F145" s="291">
        <v>27</v>
      </c>
      <c r="G145" s="295">
        <v>46</v>
      </c>
      <c r="H145" s="291">
        <v>16</v>
      </c>
      <c r="I145" s="295">
        <v>158</v>
      </c>
      <c r="J145" s="291">
        <v>19</v>
      </c>
      <c r="K145" s="291">
        <v>207</v>
      </c>
      <c r="L145" s="291">
        <v>218</v>
      </c>
      <c r="M145" s="665">
        <v>975</v>
      </c>
    </row>
    <row r="146" spans="1:13" x14ac:dyDescent="0.2">
      <c r="A146" s="290">
        <v>2021</v>
      </c>
      <c r="B146" s="291"/>
      <c r="C146" s="295">
        <v>220</v>
      </c>
      <c r="D146" s="291">
        <v>83</v>
      </c>
      <c r="E146" s="295">
        <v>14</v>
      </c>
      <c r="F146" s="291">
        <v>51</v>
      </c>
      <c r="G146" s="295">
        <v>62</v>
      </c>
      <c r="H146" s="291">
        <v>20</v>
      </c>
      <c r="I146" s="295">
        <v>188</v>
      </c>
      <c r="J146" s="291">
        <v>20</v>
      </c>
      <c r="K146" s="291">
        <v>239</v>
      </c>
      <c r="L146" s="291">
        <v>235</v>
      </c>
      <c r="M146" s="665">
        <v>1132</v>
      </c>
    </row>
    <row r="147" spans="1:13" x14ac:dyDescent="0.2">
      <c r="A147" s="290">
        <v>2022</v>
      </c>
      <c r="B147" s="291"/>
      <c r="C147" s="295">
        <v>240</v>
      </c>
      <c r="D147" s="291">
        <v>97</v>
      </c>
      <c r="E147" s="295">
        <v>15</v>
      </c>
      <c r="F147" s="291">
        <v>66</v>
      </c>
      <c r="G147" s="295">
        <v>88</v>
      </c>
      <c r="H147" s="291">
        <v>28</v>
      </c>
      <c r="I147" s="295">
        <v>209</v>
      </c>
      <c r="J147" s="291">
        <v>21</v>
      </c>
      <c r="K147" s="291">
        <v>273</v>
      </c>
      <c r="L147" s="291">
        <v>251</v>
      </c>
      <c r="M147" s="665">
        <v>1288</v>
      </c>
    </row>
    <row r="148" spans="1:13" x14ac:dyDescent="0.2">
      <c r="A148" s="290">
        <v>2023</v>
      </c>
      <c r="B148" s="291">
        <v>1</v>
      </c>
      <c r="C148" s="295">
        <v>265</v>
      </c>
      <c r="D148" s="291">
        <v>117</v>
      </c>
      <c r="E148" s="295">
        <v>17</v>
      </c>
      <c r="F148" s="291">
        <v>72</v>
      </c>
      <c r="G148" s="295">
        <v>129</v>
      </c>
      <c r="H148" s="291">
        <v>32</v>
      </c>
      <c r="I148" s="295">
        <v>252</v>
      </c>
      <c r="J148" s="291">
        <v>25</v>
      </c>
      <c r="K148" s="291">
        <v>320</v>
      </c>
      <c r="L148" s="291">
        <v>281</v>
      </c>
      <c r="M148" s="665">
        <v>1511</v>
      </c>
    </row>
    <row r="149" spans="1:13" ht="13.5" thickBot="1" x14ac:dyDescent="0.25">
      <c r="A149" s="297">
        <v>2024</v>
      </c>
      <c r="B149" s="298">
        <v>1</v>
      </c>
      <c r="C149" s="299">
        <v>284</v>
      </c>
      <c r="D149" s="298">
        <v>150</v>
      </c>
      <c r="E149" s="299">
        <v>19</v>
      </c>
      <c r="F149" s="298">
        <v>76</v>
      </c>
      <c r="G149" s="299">
        <v>179</v>
      </c>
      <c r="H149" s="298">
        <v>40</v>
      </c>
      <c r="I149" s="299">
        <v>293</v>
      </c>
      <c r="J149" s="298">
        <v>28</v>
      </c>
      <c r="K149" s="298">
        <v>380</v>
      </c>
      <c r="L149" s="298">
        <v>310</v>
      </c>
      <c r="M149" s="666">
        <v>1760</v>
      </c>
    </row>
  </sheetData>
  <autoFilter ref="O26:R74" xr:uid="{00000000-0001-0000-0700-000000000000}"/>
  <mergeCells count="7">
    <mergeCell ref="B130:M130"/>
    <mergeCell ref="B25:M25"/>
    <mergeCell ref="O25:R25"/>
    <mergeCell ref="B46:M46"/>
    <mergeCell ref="B67:M67"/>
    <mergeCell ref="B88:M88"/>
    <mergeCell ref="B109:M109"/>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1BE1A9-6A39-47EE-804A-0673AE92FF0D}">
  <sheetPr>
    <tabColor theme="9" tint="0.39997558519241921"/>
  </sheetPr>
  <dimension ref="A1:T38"/>
  <sheetViews>
    <sheetView workbookViewId="0">
      <selection activeCell="S38" sqref="S38"/>
    </sheetView>
  </sheetViews>
  <sheetFormatPr defaultColWidth="8.85546875" defaultRowHeight="12.75" x14ac:dyDescent="0.2"/>
  <cols>
    <col min="2" max="15" width="9.28515625" bestFit="1" customWidth="1"/>
    <col min="16" max="19" width="10.28515625" bestFit="1" customWidth="1"/>
    <col min="20" max="20" width="9.28515625" bestFit="1" customWidth="1"/>
  </cols>
  <sheetData>
    <row r="1" spans="1:1" ht="15" x14ac:dyDescent="0.25">
      <c r="A1" s="273" t="s">
        <v>272</v>
      </c>
    </row>
    <row r="23" spans="1:20" x14ac:dyDescent="0.2">
      <c r="A23" s="279" t="s">
        <v>273</v>
      </c>
    </row>
    <row r="25" spans="1:20" ht="14.25" x14ac:dyDescent="0.25">
      <c r="A25" s="778" t="s">
        <v>274</v>
      </c>
      <c r="B25" s="1238" t="s">
        <v>275</v>
      </c>
      <c r="C25" s="1239"/>
      <c r="D25" s="1239"/>
      <c r="E25" s="1239"/>
      <c r="F25" s="1239"/>
      <c r="G25" s="1239"/>
      <c r="H25" s="1239"/>
      <c r="I25" s="1239"/>
      <c r="J25" s="1239"/>
      <c r="K25" s="1239"/>
      <c r="L25" s="1239"/>
      <c r="M25" s="1239"/>
      <c r="N25" s="1239"/>
      <c r="O25" s="1239"/>
      <c r="P25" s="1239"/>
      <c r="Q25" s="1239"/>
      <c r="R25" s="1239"/>
      <c r="S25" s="1239"/>
      <c r="T25" s="1239"/>
    </row>
    <row r="26" spans="1:20" x14ac:dyDescent="0.2">
      <c r="A26" s="784"/>
      <c r="B26" s="781">
        <v>2007</v>
      </c>
      <c r="C26" s="782">
        <v>2008</v>
      </c>
      <c r="D26" s="782">
        <v>2009</v>
      </c>
      <c r="E26" s="782">
        <v>2010</v>
      </c>
      <c r="F26" s="782">
        <v>2011</v>
      </c>
      <c r="G26" s="782">
        <v>2012</v>
      </c>
      <c r="H26" s="782">
        <v>2013</v>
      </c>
      <c r="I26" s="782">
        <v>2014</v>
      </c>
      <c r="J26" s="782">
        <v>2015</v>
      </c>
      <c r="K26" s="782">
        <v>2016</v>
      </c>
      <c r="L26" s="782">
        <v>2017</v>
      </c>
      <c r="M26" s="782">
        <v>2018</v>
      </c>
      <c r="N26" s="782">
        <v>2019</v>
      </c>
      <c r="O26" s="782">
        <v>2020</v>
      </c>
      <c r="P26" s="782">
        <v>2021</v>
      </c>
      <c r="Q26" s="782">
        <v>2022</v>
      </c>
      <c r="R26" s="782">
        <v>2023</v>
      </c>
      <c r="S26" s="782">
        <v>2024</v>
      </c>
      <c r="T26" s="783">
        <v>2025</v>
      </c>
    </row>
    <row r="27" spans="1:20" x14ac:dyDescent="0.2">
      <c r="A27" s="784">
        <v>1</v>
      </c>
      <c r="B27" s="786"/>
      <c r="C27" s="787"/>
      <c r="D27" s="787"/>
      <c r="E27" s="787"/>
      <c r="F27" s="787"/>
      <c r="G27" s="787">
        <v>0.02</v>
      </c>
      <c r="H27" s="787">
        <v>0.08</v>
      </c>
      <c r="I27" s="787">
        <v>0.1</v>
      </c>
      <c r="J27" s="787">
        <v>0.28000000000000003</v>
      </c>
      <c r="K27" s="787">
        <v>0.03</v>
      </c>
      <c r="L27" s="787">
        <v>0.26</v>
      </c>
      <c r="M27" s="787">
        <v>0.59</v>
      </c>
      <c r="N27" s="787">
        <v>0.61</v>
      </c>
      <c r="O27" s="787">
        <v>1.08</v>
      </c>
      <c r="P27" s="787">
        <v>0.31</v>
      </c>
      <c r="Q27" s="787">
        <v>0.98</v>
      </c>
      <c r="R27" s="787">
        <v>1.17</v>
      </c>
      <c r="S27" s="787">
        <v>2.4900000000000002</v>
      </c>
      <c r="T27" s="788">
        <v>3.43</v>
      </c>
    </row>
    <row r="28" spans="1:20" x14ac:dyDescent="0.2">
      <c r="A28" s="784">
        <v>2</v>
      </c>
      <c r="B28" s="786"/>
      <c r="C28" s="787"/>
      <c r="D28" s="787"/>
      <c r="E28" s="787"/>
      <c r="F28" s="787"/>
      <c r="G28" s="787">
        <v>0.05</v>
      </c>
      <c r="H28" s="787">
        <v>0.11</v>
      </c>
      <c r="I28" s="787">
        <v>0.49</v>
      </c>
      <c r="J28" s="787">
        <v>0.36</v>
      </c>
      <c r="K28" s="787">
        <v>0.14000000000000001</v>
      </c>
      <c r="L28" s="787">
        <v>0.47</v>
      </c>
      <c r="M28" s="787">
        <v>0.65</v>
      </c>
      <c r="N28" s="787">
        <v>0.76</v>
      </c>
      <c r="O28" s="787">
        <v>1.45</v>
      </c>
      <c r="P28" s="787">
        <v>0.98</v>
      </c>
      <c r="Q28" s="787">
        <v>1.1599999999999999</v>
      </c>
      <c r="R28" s="787">
        <v>1.68</v>
      </c>
      <c r="S28" s="787">
        <v>3.06</v>
      </c>
      <c r="T28" s="788">
        <v>4.54</v>
      </c>
    </row>
    <row r="29" spans="1:20" x14ac:dyDescent="0.2">
      <c r="A29" s="784">
        <v>3</v>
      </c>
      <c r="B29" s="786"/>
      <c r="C29" s="787"/>
      <c r="D29" s="787"/>
      <c r="E29" s="787">
        <v>0.01</v>
      </c>
      <c r="F29" s="787"/>
      <c r="G29" s="787">
        <v>7.0000000000000007E-2</v>
      </c>
      <c r="H29" s="787">
        <v>0.17</v>
      </c>
      <c r="I29" s="787">
        <v>0.7</v>
      </c>
      <c r="J29" s="787">
        <v>0.38</v>
      </c>
      <c r="K29" s="787">
        <v>0.35</v>
      </c>
      <c r="L29" s="787">
        <v>0.84</v>
      </c>
      <c r="M29" s="787">
        <v>1.0900000000000001</v>
      </c>
      <c r="N29" s="787">
        <v>0.94</v>
      </c>
      <c r="O29" s="787">
        <v>1.65</v>
      </c>
      <c r="P29" s="787">
        <v>2.5299999999999998</v>
      </c>
      <c r="Q29" s="787">
        <v>1.86</v>
      </c>
      <c r="R29" s="787">
        <v>2.42</v>
      </c>
      <c r="S29" s="787">
        <v>5.94</v>
      </c>
      <c r="T29" s="788">
        <v>6.83</v>
      </c>
    </row>
    <row r="30" spans="1:20" x14ac:dyDescent="0.2">
      <c r="A30" s="784">
        <v>4</v>
      </c>
      <c r="B30" s="786"/>
      <c r="C30" s="787"/>
      <c r="D30" s="787"/>
      <c r="E30" s="787">
        <v>0.02</v>
      </c>
      <c r="F30" s="787"/>
      <c r="G30" s="787">
        <v>0.15</v>
      </c>
      <c r="H30" s="787">
        <v>0.19</v>
      </c>
      <c r="I30" s="787">
        <v>0.74</v>
      </c>
      <c r="J30" s="787">
        <v>0.41</v>
      </c>
      <c r="K30" s="787">
        <v>0.56000000000000005</v>
      </c>
      <c r="L30" s="787">
        <v>1.32</v>
      </c>
      <c r="M30" s="787">
        <v>1.32</v>
      </c>
      <c r="N30" s="787">
        <v>1.03</v>
      </c>
      <c r="O30" s="787">
        <v>2.2799999999999998</v>
      </c>
      <c r="P30" s="787">
        <v>2.94</v>
      </c>
      <c r="Q30" s="787">
        <v>2.5299999999999998</v>
      </c>
      <c r="R30" s="787">
        <v>3.23</v>
      </c>
      <c r="S30" s="787">
        <v>7.17</v>
      </c>
      <c r="T30" s="788">
        <v>8.66</v>
      </c>
    </row>
    <row r="31" spans="1:20" x14ac:dyDescent="0.2">
      <c r="A31" s="784">
        <v>5</v>
      </c>
      <c r="B31" s="786"/>
      <c r="C31" s="787"/>
      <c r="D31" s="787"/>
      <c r="E31" s="787"/>
      <c r="F31" s="787">
        <v>0.01</v>
      </c>
      <c r="G31" s="787">
        <v>0.21</v>
      </c>
      <c r="H31" s="787"/>
      <c r="I31" s="787">
        <v>0.83</v>
      </c>
      <c r="J31" s="787">
        <v>0.54</v>
      </c>
      <c r="K31" s="787">
        <v>0.62</v>
      </c>
      <c r="L31" s="787">
        <v>1.52</v>
      </c>
      <c r="M31" s="787">
        <v>1.67</v>
      </c>
      <c r="N31" s="787">
        <v>1.07</v>
      </c>
      <c r="O31" s="787">
        <v>2.61</v>
      </c>
      <c r="P31" s="787">
        <v>3.52</v>
      </c>
      <c r="Q31" s="787">
        <v>3.24</v>
      </c>
      <c r="R31" s="787">
        <v>4.26</v>
      </c>
      <c r="S31" s="787">
        <v>9.59</v>
      </c>
      <c r="T31" s="788">
        <v>9.9499999999999993</v>
      </c>
    </row>
    <row r="32" spans="1:20" x14ac:dyDescent="0.2">
      <c r="A32" s="784">
        <v>6</v>
      </c>
      <c r="B32" s="786"/>
      <c r="C32" s="787"/>
      <c r="D32" s="787"/>
      <c r="E32" s="787">
        <v>7.0000000000000007E-2</v>
      </c>
      <c r="F32" s="787">
        <v>0.01</v>
      </c>
      <c r="G32" s="787">
        <v>0.23</v>
      </c>
      <c r="H32" s="787">
        <v>0.32</v>
      </c>
      <c r="I32" s="787">
        <v>0.85</v>
      </c>
      <c r="J32" s="787">
        <v>1.18</v>
      </c>
      <c r="K32" s="787">
        <v>1.21</v>
      </c>
      <c r="L32" s="787">
        <v>1.73</v>
      </c>
      <c r="M32" s="787">
        <v>1.78</v>
      </c>
      <c r="N32" s="787">
        <v>1.31</v>
      </c>
      <c r="O32" s="787">
        <v>3.83</v>
      </c>
      <c r="P32" s="787">
        <v>4.1100000000000003</v>
      </c>
      <c r="Q32" s="787">
        <v>4.42</v>
      </c>
      <c r="R32" s="787">
        <v>5.86</v>
      </c>
      <c r="S32" s="787">
        <v>12.14</v>
      </c>
      <c r="T32" s="788">
        <v>11.77</v>
      </c>
    </row>
    <row r="33" spans="1:20" x14ac:dyDescent="0.2">
      <c r="A33" s="784">
        <v>7</v>
      </c>
      <c r="B33" s="786"/>
      <c r="C33" s="787"/>
      <c r="D33" s="787"/>
      <c r="E33" s="787">
        <v>0.08</v>
      </c>
      <c r="F33" s="787">
        <v>0.03</v>
      </c>
      <c r="G33" s="787">
        <v>0.28999999999999998</v>
      </c>
      <c r="H33" s="787">
        <v>0.34</v>
      </c>
      <c r="I33" s="787">
        <v>0.86</v>
      </c>
      <c r="J33" s="787">
        <v>1.25</v>
      </c>
      <c r="K33" s="787">
        <v>1.86</v>
      </c>
      <c r="L33" s="787">
        <v>1.8</v>
      </c>
      <c r="M33" s="787">
        <v>1.84</v>
      </c>
      <c r="N33" s="787">
        <v>1.5</v>
      </c>
      <c r="O33" s="787">
        <v>4.2300000000000004</v>
      </c>
      <c r="P33" s="787">
        <v>5.0199999999999996</v>
      </c>
      <c r="Q33" s="787">
        <v>4.97</v>
      </c>
      <c r="R33" s="787">
        <v>7.83</v>
      </c>
      <c r="S33" s="787">
        <v>13.11</v>
      </c>
      <c r="T33" s="788">
        <v>13.13</v>
      </c>
    </row>
    <row r="34" spans="1:20" x14ac:dyDescent="0.2">
      <c r="A34" s="784">
        <v>8</v>
      </c>
      <c r="B34" s="786"/>
      <c r="C34" s="787"/>
      <c r="D34" s="787"/>
      <c r="E34" s="787"/>
      <c r="F34" s="787">
        <v>0.1</v>
      </c>
      <c r="G34" s="787">
        <v>0.33</v>
      </c>
      <c r="H34" s="787">
        <v>0.61</v>
      </c>
      <c r="I34" s="787">
        <v>1.31</v>
      </c>
      <c r="J34" s="787">
        <v>1.48</v>
      </c>
      <c r="K34" s="787">
        <v>2.29</v>
      </c>
      <c r="L34" s="787">
        <v>2.0499999999999998</v>
      </c>
      <c r="M34" s="787">
        <v>1.88</v>
      </c>
      <c r="N34" s="787">
        <v>1.68</v>
      </c>
      <c r="O34" s="787">
        <v>4.83</v>
      </c>
      <c r="P34" s="787">
        <v>6.62</v>
      </c>
      <c r="Q34" s="787">
        <v>5.65</v>
      </c>
      <c r="R34" s="787">
        <v>8.48</v>
      </c>
      <c r="S34" s="787">
        <v>14.24</v>
      </c>
      <c r="T34" s="788"/>
    </row>
    <row r="35" spans="1:20" x14ac:dyDescent="0.2">
      <c r="A35" s="784">
        <v>9</v>
      </c>
      <c r="B35" s="786"/>
      <c r="C35" s="787"/>
      <c r="D35" s="787"/>
      <c r="E35" s="787">
        <v>0.09</v>
      </c>
      <c r="F35" s="787">
        <v>0.17</v>
      </c>
      <c r="G35" s="787">
        <v>0.35</v>
      </c>
      <c r="H35" s="787">
        <v>0.61</v>
      </c>
      <c r="I35" s="787">
        <v>1.33</v>
      </c>
      <c r="J35" s="787">
        <v>1.52</v>
      </c>
      <c r="K35" s="787">
        <v>3.26</v>
      </c>
      <c r="L35" s="787">
        <v>2.17</v>
      </c>
      <c r="M35" s="787">
        <v>2.15</v>
      </c>
      <c r="N35" s="787">
        <v>1.86</v>
      </c>
      <c r="O35" s="787">
        <v>5.39</v>
      </c>
      <c r="P35" s="787">
        <v>7.6</v>
      </c>
      <c r="Q35" s="787">
        <v>6.41</v>
      </c>
      <c r="R35" s="787">
        <v>9.52</v>
      </c>
      <c r="S35" s="787">
        <v>16.760000000000002</v>
      </c>
      <c r="T35" s="788"/>
    </row>
    <row r="36" spans="1:20" x14ac:dyDescent="0.2">
      <c r="A36" s="784">
        <v>10</v>
      </c>
      <c r="B36" s="786"/>
      <c r="C36" s="787"/>
      <c r="D36" s="787">
        <v>0.02</v>
      </c>
      <c r="E36" s="787"/>
      <c r="F36" s="787">
        <v>0.26</v>
      </c>
      <c r="G36" s="787">
        <v>0.41</v>
      </c>
      <c r="H36" s="787">
        <v>0.67</v>
      </c>
      <c r="I36" s="787">
        <v>2.5099999999999998</v>
      </c>
      <c r="J36" s="787">
        <v>1.61</v>
      </c>
      <c r="K36" s="787">
        <v>4.3499999999999996</v>
      </c>
      <c r="L36" s="787">
        <v>2.46</v>
      </c>
      <c r="M36" s="787">
        <v>2.25</v>
      </c>
      <c r="N36" s="787">
        <v>2.29</v>
      </c>
      <c r="O36" s="787">
        <v>5.69</v>
      </c>
      <c r="P36" s="787">
        <v>8.39</v>
      </c>
      <c r="Q36" s="787">
        <v>6.91</v>
      </c>
      <c r="R36" s="787">
        <v>11.32</v>
      </c>
      <c r="S36" s="787">
        <v>19.91</v>
      </c>
      <c r="T36" s="788"/>
    </row>
    <row r="37" spans="1:20" x14ac:dyDescent="0.2">
      <c r="A37" s="784">
        <v>11</v>
      </c>
      <c r="B37" s="786"/>
      <c r="C37" s="787"/>
      <c r="D37" s="787"/>
      <c r="E37" s="787">
        <v>0.1</v>
      </c>
      <c r="F37" s="787">
        <v>0.34</v>
      </c>
      <c r="G37" s="787">
        <v>0.56999999999999995</v>
      </c>
      <c r="H37" s="787">
        <v>1.19</v>
      </c>
      <c r="I37" s="787">
        <v>2.67</v>
      </c>
      <c r="J37" s="787">
        <v>1.86</v>
      </c>
      <c r="K37" s="787">
        <v>4.87</v>
      </c>
      <c r="L37" s="787">
        <v>2.8</v>
      </c>
      <c r="M37" s="787">
        <v>2.73</v>
      </c>
      <c r="N37" s="787">
        <v>2.84</v>
      </c>
      <c r="O37" s="787">
        <v>6.5</v>
      </c>
      <c r="P37" s="787">
        <v>9.27</v>
      </c>
      <c r="Q37" s="787">
        <v>7.68</v>
      </c>
      <c r="R37" s="787">
        <v>12.25</v>
      </c>
      <c r="S37" s="787">
        <v>24.46</v>
      </c>
      <c r="T37" s="788"/>
    </row>
    <row r="38" spans="1:20" x14ac:dyDescent="0.2">
      <c r="A38" s="785">
        <v>12</v>
      </c>
      <c r="B38" s="789">
        <v>0.02</v>
      </c>
      <c r="C38" s="790">
        <v>0.01</v>
      </c>
      <c r="D38" s="790">
        <v>0.05</v>
      </c>
      <c r="E38" s="790">
        <v>0.18</v>
      </c>
      <c r="F38" s="790">
        <v>0.49</v>
      </c>
      <c r="G38" s="790">
        <v>0.96</v>
      </c>
      <c r="H38" s="790">
        <v>1.34</v>
      </c>
      <c r="I38" s="790">
        <v>3.18</v>
      </c>
      <c r="J38" s="790">
        <v>2.89</v>
      </c>
      <c r="K38" s="790">
        <v>7.44</v>
      </c>
      <c r="L38" s="790">
        <v>4.09</v>
      </c>
      <c r="M38" s="790">
        <v>3.96</v>
      </c>
      <c r="N38" s="790">
        <v>4.5999999999999996</v>
      </c>
      <c r="O38" s="790">
        <v>9.6199999999999992</v>
      </c>
      <c r="P38" s="790">
        <v>12.49</v>
      </c>
      <c r="Q38" s="790">
        <v>10.43</v>
      </c>
      <c r="R38" s="790">
        <v>19.27</v>
      </c>
      <c r="S38" s="790">
        <v>30.06</v>
      </c>
      <c r="T38" s="791"/>
    </row>
  </sheetData>
  <mergeCells count="1">
    <mergeCell ref="B25:T25"/>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017908-C2D6-42E3-8DE5-4300986BC8C1}">
  <sheetPr>
    <tabColor theme="9" tint="0.39997558519241921"/>
  </sheetPr>
  <dimension ref="A1:AA528"/>
  <sheetViews>
    <sheetView zoomScaleNormal="100" workbookViewId="0">
      <selection activeCell="L9" sqref="L9"/>
    </sheetView>
  </sheetViews>
  <sheetFormatPr defaultColWidth="9.140625" defaultRowHeight="12.75" x14ac:dyDescent="0.2"/>
  <cols>
    <col min="1" max="1" width="10.7109375" style="404" customWidth="1"/>
    <col min="2" max="2" width="10.28515625" style="404" bestFit="1" customWidth="1"/>
    <col min="3" max="3" width="10.140625" style="404" customWidth="1"/>
    <col min="4" max="4" width="9.28515625" style="404" bestFit="1" customWidth="1"/>
    <col min="5" max="5" width="10.28515625" style="404" customWidth="1"/>
    <col min="6" max="6" width="9.28515625" style="404" bestFit="1" customWidth="1"/>
    <col min="7" max="7" width="10.140625" style="404" customWidth="1"/>
    <col min="8" max="8" width="9.28515625" style="404" bestFit="1" customWidth="1"/>
    <col min="9" max="9" width="10.140625" style="404" customWidth="1"/>
    <col min="10" max="10" width="10.85546875" style="404" customWidth="1"/>
    <col min="11" max="11" width="9.42578125" style="404" customWidth="1"/>
    <col min="12" max="12" width="9.7109375" style="404" customWidth="1"/>
    <col min="13" max="13" width="9.140625" style="404"/>
    <col min="14" max="14" width="5.42578125" style="404" bestFit="1" customWidth="1"/>
    <col min="15" max="15" width="18.140625" style="404" customWidth="1"/>
    <col min="16" max="16" width="15.7109375" style="404" customWidth="1"/>
    <col min="17" max="17" width="13.7109375" style="404" customWidth="1"/>
    <col min="18" max="18" width="13.85546875" style="404" customWidth="1"/>
    <col min="19" max="19" width="17.140625" style="404" customWidth="1"/>
    <col min="20" max="20" width="19.7109375" style="404" customWidth="1"/>
    <col min="21" max="21" width="20.42578125" style="404" customWidth="1"/>
    <col min="22" max="23" width="14.42578125" style="404" customWidth="1"/>
    <col min="24" max="24" width="14.28515625" style="404" customWidth="1"/>
    <col min="25" max="25" width="17.140625" style="404" customWidth="1"/>
    <col min="26" max="26" width="18.7109375" style="404" customWidth="1"/>
    <col min="27" max="27" width="16.42578125" style="404" customWidth="1"/>
    <col min="28" max="28" width="14" style="404" customWidth="1"/>
    <col min="29" max="29" width="15.28515625" style="404" customWidth="1"/>
    <col min="30" max="30" width="14.85546875" style="404" customWidth="1"/>
    <col min="31" max="33" width="13.28515625" style="404" customWidth="1"/>
    <col min="34" max="34" width="17" style="404" customWidth="1"/>
    <col min="35" max="16384" width="9.140625" style="404"/>
  </cols>
  <sheetData>
    <row r="1" spans="1:19" ht="15" x14ac:dyDescent="0.25">
      <c r="A1" s="273" t="s">
        <v>3213</v>
      </c>
      <c r="O1" s="273" t="s">
        <v>3212</v>
      </c>
    </row>
    <row r="2" spans="1:19" x14ac:dyDescent="0.2">
      <c r="A2" s="823"/>
    </row>
    <row r="3" spans="1:19" ht="15.75" customHeight="1" x14ac:dyDescent="0.2">
      <c r="A3" s="147"/>
      <c r="O3" s="405"/>
      <c r="P3" s="405"/>
      <c r="Q3" s="405"/>
      <c r="R3" s="405"/>
      <c r="S3" s="405"/>
    </row>
    <row r="4" spans="1:19" ht="15.75" customHeight="1" x14ac:dyDescent="0.2">
      <c r="O4" s="405"/>
      <c r="P4" s="405"/>
      <c r="Q4" s="405"/>
      <c r="R4" s="405"/>
      <c r="S4" s="405"/>
    </row>
    <row r="5" spans="1:19" x14ac:dyDescent="0.2">
      <c r="O5" s="406"/>
      <c r="P5" s="406"/>
      <c r="Q5" s="406"/>
      <c r="R5" s="406"/>
    </row>
    <row r="6" spans="1:19" x14ac:dyDescent="0.2">
      <c r="O6" s="406"/>
      <c r="P6" s="406"/>
      <c r="Q6" s="406"/>
      <c r="R6" s="406"/>
    </row>
    <row r="7" spans="1:19" x14ac:dyDescent="0.2">
      <c r="O7" s="406"/>
      <c r="P7" s="406"/>
      <c r="Q7" s="406"/>
      <c r="R7" s="406"/>
    </row>
    <row r="8" spans="1:19" x14ac:dyDescent="0.2">
      <c r="O8" s="406"/>
      <c r="P8" s="406"/>
      <c r="Q8" s="406"/>
      <c r="R8" s="406"/>
    </row>
    <row r="9" spans="1:19" x14ac:dyDescent="0.2">
      <c r="O9" s="406"/>
      <c r="P9" s="406"/>
      <c r="Q9" s="406"/>
      <c r="R9" s="406"/>
    </row>
    <row r="10" spans="1:19" x14ac:dyDescent="0.2">
      <c r="O10" s="406"/>
      <c r="P10" s="406"/>
      <c r="Q10" s="406"/>
      <c r="R10" s="406"/>
    </row>
    <row r="11" spans="1:19" x14ac:dyDescent="0.2">
      <c r="O11" s="406"/>
      <c r="P11" s="406"/>
      <c r="Q11" s="406"/>
      <c r="R11" s="406"/>
    </row>
    <row r="12" spans="1:19" x14ac:dyDescent="0.2">
      <c r="O12" s="406"/>
      <c r="P12" s="406"/>
      <c r="Q12" s="406"/>
      <c r="R12" s="406"/>
    </row>
    <row r="13" spans="1:19" x14ac:dyDescent="0.2">
      <c r="O13" s="406"/>
      <c r="P13" s="406"/>
      <c r="Q13" s="406"/>
      <c r="R13" s="406"/>
    </row>
    <row r="14" spans="1:19" x14ac:dyDescent="0.2">
      <c r="O14" s="406"/>
      <c r="P14" s="406"/>
      <c r="Q14" s="406"/>
      <c r="R14" s="406"/>
    </row>
    <row r="15" spans="1:19" x14ac:dyDescent="0.2">
      <c r="O15" s="406"/>
      <c r="P15" s="406"/>
      <c r="Q15" s="406"/>
      <c r="R15" s="406"/>
    </row>
    <row r="16" spans="1:19" x14ac:dyDescent="0.2">
      <c r="O16" s="406"/>
      <c r="P16" s="406"/>
      <c r="Q16" s="406"/>
      <c r="R16" s="406"/>
    </row>
    <row r="17" spans="1:27" x14ac:dyDescent="0.2">
      <c r="O17" s="406"/>
      <c r="P17" s="406"/>
      <c r="Q17" s="406"/>
      <c r="R17" s="406"/>
    </row>
    <row r="18" spans="1:27" x14ac:dyDescent="0.2">
      <c r="O18" s="406"/>
      <c r="P18" s="406"/>
      <c r="Q18" s="406"/>
      <c r="R18" s="406"/>
    </row>
    <row r="19" spans="1:27" x14ac:dyDescent="0.2">
      <c r="O19" s="406"/>
      <c r="P19" s="406"/>
      <c r="Q19" s="406"/>
      <c r="R19" s="406"/>
    </row>
    <row r="20" spans="1:27" x14ac:dyDescent="0.2">
      <c r="O20" s="406"/>
      <c r="P20" s="406"/>
      <c r="Q20" s="406"/>
      <c r="R20" s="406"/>
    </row>
    <row r="21" spans="1:27" x14ac:dyDescent="0.2">
      <c r="O21" s="406"/>
      <c r="P21" s="406"/>
      <c r="Q21" s="406"/>
      <c r="R21" s="406"/>
    </row>
    <row r="22" spans="1:27" x14ac:dyDescent="0.2">
      <c r="O22" s="406"/>
      <c r="P22" s="406"/>
      <c r="Q22" s="406"/>
      <c r="R22" s="406"/>
    </row>
    <row r="23" spans="1:27" x14ac:dyDescent="0.2">
      <c r="A23" s="407" t="s">
        <v>276</v>
      </c>
      <c r="O23" s="406"/>
      <c r="P23" s="406"/>
      <c r="Q23" s="406"/>
      <c r="R23" s="406"/>
    </row>
    <row r="24" spans="1:27" ht="13.5" thickBot="1" x14ac:dyDescent="0.25">
      <c r="A24" s="407"/>
      <c r="O24" s="406"/>
      <c r="P24" s="406"/>
      <c r="Q24" s="406"/>
      <c r="R24" s="406"/>
    </row>
    <row r="25" spans="1:27" ht="12.75" customHeight="1" x14ac:dyDescent="0.2">
      <c r="A25" s="408"/>
      <c r="B25" s="1251" t="s">
        <v>277</v>
      </c>
      <c r="C25" s="1251"/>
      <c r="D25" s="1251"/>
      <c r="E25" s="1251"/>
      <c r="F25" s="1251"/>
      <c r="G25" s="1251"/>
      <c r="H25" s="1251"/>
      <c r="I25" s="1251"/>
      <c r="J25" s="1251"/>
      <c r="K25" s="1252"/>
      <c r="L25" s="1253"/>
      <c r="O25" s="1246" t="s">
        <v>77</v>
      </c>
      <c r="P25" s="1248" t="s">
        <v>278</v>
      </c>
      <c r="Q25" s="1249"/>
      <c r="R25" s="1249"/>
      <c r="S25" s="1249"/>
      <c r="T25" s="1249"/>
      <c r="U25" s="1250"/>
      <c r="V25" s="1248" t="s">
        <v>279</v>
      </c>
      <c r="W25" s="1249"/>
      <c r="X25" s="1249"/>
      <c r="Y25" s="1249"/>
      <c r="Z25" s="1249"/>
      <c r="AA25" s="1250"/>
    </row>
    <row r="26" spans="1:27" ht="29.25" customHeight="1" thickBot="1" x14ac:dyDescent="0.25">
      <c r="A26" s="409" t="s">
        <v>280</v>
      </c>
      <c r="B26" s="410" t="s">
        <v>176</v>
      </c>
      <c r="C26" s="410" t="s">
        <v>177</v>
      </c>
      <c r="D26" s="410" t="s">
        <v>216</v>
      </c>
      <c r="E26" s="410" t="s">
        <v>217</v>
      </c>
      <c r="F26" s="410" t="s">
        <v>179</v>
      </c>
      <c r="G26" s="410" t="s">
        <v>181</v>
      </c>
      <c r="H26" s="410" t="s">
        <v>180</v>
      </c>
      <c r="I26" s="410" t="s">
        <v>178</v>
      </c>
      <c r="J26" s="411" t="s">
        <v>199</v>
      </c>
      <c r="K26" s="412" t="s">
        <v>183</v>
      </c>
      <c r="L26" s="413" t="s">
        <v>89</v>
      </c>
      <c r="M26" s="414"/>
      <c r="O26" s="1247"/>
      <c r="P26" s="415" t="s">
        <v>270</v>
      </c>
      <c r="Q26" s="415" t="s">
        <v>281</v>
      </c>
      <c r="R26" s="416" t="s">
        <v>282</v>
      </c>
      <c r="S26" s="417" t="s">
        <v>283</v>
      </c>
      <c r="T26" s="417" t="s">
        <v>284</v>
      </c>
      <c r="U26" s="418" t="s">
        <v>285</v>
      </c>
      <c r="V26" s="415" t="s">
        <v>270</v>
      </c>
      <c r="W26" s="415" t="s">
        <v>281</v>
      </c>
      <c r="X26" s="416" t="s">
        <v>286</v>
      </c>
      <c r="Y26" s="417" t="s">
        <v>283</v>
      </c>
      <c r="Z26" s="417" t="s">
        <v>284</v>
      </c>
      <c r="AA26" s="418" t="s">
        <v>287</v>
      </c>
    </row>
    <row r="27" spans="1:27" x14ac:dyDescent="0.2">
      <c r="A27" s="419">
        <v>2012</v>
      </c>
      <c r="B27" s="420"/>
      <c r="C27" s="421"/>
      <c r="D27" s="420">
        <v>3</v>
      </c>
      <c r="E27" s="421"/>
      <c r="F27" s="420"/>
      <c r="G27" s="421"/>
      <c r="H27" s="420"/>
      <c r="I27" s="421"/>
      <c r="J27" s="420"/>
      <c r="K27" s="420"/>
      <c r="L27" s="422">
        <v>3</v>
      </c>
      <c r="O27" s="423">
        <v>2007</v>
      </c>
      <c r="P27" s="424">
        <v>2</v>
      </c>
      <c r="Q27" s="425"/>
      <c r="R27" s="425">
        <v>2</v>
      </c>
      <c r="S27" s="426">
        <v>0.02</v>
      </c>
      <c r="T27" s="426"/>
      <c r="U27" s="427">
        <v>0.02</v>
      </c>
      <c r="V27" s="424"/>
      <c r="W27" s="425"/>
      <c r="X27" s="425"/>
      <c r="Y27" s="428"/>
      <c r="Z27" s="429"/>
      <c r="AA27" s="430"/>
    </row>
    <row r="28" spans="1:27" x14ac:dyDescent="0.2">
      <c r="A28" s="419">
        <v>2013</v>
      </c>
      <c r="B28" s="420"/>
      <c r="C28" s="431"/>
      <c r="D28" s="420"/>
      <c r="E28" s="431"/>
      <c r="F28" s="420"/>
      <c r="G28" s="431"/>
      <c r="H28" s="420">
        <v>33</v>
      </c>
      <c r="I28" s="431"/>
      <c r="J28" s="420"/>
      <c r="K28" s="420"/>
      <c r="L28" s="432">
        <v>33</v>
      </c>
      <c r="O28" s="423">
        <v>2008</v>
      </c>
      <c r="P28" s="424">
        <v>1</v>
      </c>
      <c r="Q28" s="425"/>
      <c r="R28" s="425">
        <v>3</v>
      </c>
      <c r="S28" s="426">
        <v>0.01</v>
      </c>
      <c r="T28" s="426"/>
      <c r="U28" s="427">
        <v>0.03</v>
      </c>
      <c r="V28" s="424"/>
      <c r="W28" s="425"/>
      <c r="X28" s="425"/>
      <c r="Y28" s="428"/>
      <c r="Z28" s="429"/>
      <c r="AA28" s="430"/>
    </row>
    <row r="29" spans="1:27" x14ac:dyDescent="0.2">
      <c r="A29" s="419">
        <v>2015</v>
      </c>
      <c r="B29" s="420"/>
      <c r="C29" s="431"/>
      <c r="D29" s="420">
        <v>6</v>
      </c>
      <c r="E29" s="431"/>
      <c r="F29" s="420"/>
      <c r="G29" s="431"/>
      <c r="H29" s="420"/>
      <c r="I29" s="431"/>
      <c r="J29" s="420"/>
      <c r="K29" s="420"/>
      <c r="L29" s="432">
        <v>6</v>
      </c>
      <c r="O29" s="433">
        <v>2009</v>
      </c>
      <c r="P29" s="434">
        <v>2</v>
      </c>
      <c r="Q29" s="425"/>
      <c r="R29" s="425">
        <v>5</v>
      </c>
      <c r="S29" s="426">
        <v>0.05</v>
      </c>
      <c r="T29" s="426"/>
      <c r="U29" s="427">
        <v>7.0000000000000007E-2</v>
      </c>
      <c r="V29" s="434"/>
      <c r="W29" s="425"/>
      <c r="X29" s="425"/>
      <c r="Y29" s="428"/>
      <c r="Z29" s="429"/>
      <c r="AA29" s="430"/>
    </row>
    <row r="30" spans="1:27" x14ac:dyDescent="0.2">
      <c r="A30" s="419">
        <v>2016</v>
      </c>
      <c r="B30" s="420"/>
      <c r="C30" s="431">
        <v>1</v>
      </c>
      <c r="D30" s="420"/>
      <c r="E30" s="431"/>
      <c r="F30" s="420"/>
      <c r="G30" s="431"/>
      <c r="H30" s="420"/>
      <c r="I30" s="431"/>
      <c r="J30" s="420"/>
      <c r="K30" s="420"/>
      <c r="L30" s="432">
        <v>1</v>
      </c>
      <c r="O30" s="435">
        <v>2010</v>
      </c>
      <c r="P30" s="424">
        <v>10</v>
      </c>
      <c r="Q30" s="425"/>
      <c r="R30" s="425">
        <v>15</v>
      </c>
      <c r="S30" s="426">
        <v>0.18</v>
      </c>
      <c r="T30" s="426"/>
      <c r="U30" s="427">
        <v>0.25</v>
      </c>
      <c r="V30" s="424"/>
      <c r="W30" s="425"/>
      <c r="X30" s="425"/>
      <c r="Y30" s="428"/>
      <c r="Z30" s="429"/>
      <c r="AA30" s="430"/>
    </row>
    <row r="31" spans="1:27" x14ac:dyDescent="0.2">
      <c r="A31" s="419">
        <v>2017</v>
      </c>
      <c r="B31" s="420"/>
      <c r="C31" s="431"/>
      <c r="D31" s="420">
        <v>13.6</v>
      </c>
      <c r="E31" s="431"/>
      <c r="F31" s="420"/>
      <c r="G31" s="431"/>
      <c r="H31" s="420"/>
      <c r="I31" s="431"/>
      <c r="J31" s="420">
        <v>1</v>
      </c>
      <c r="K31" s="420"/>
      <c r="L31" s="432">
        <v>14.6</v>
      </c>
      <c r="O31" s="433">
        <v>2011</v>
      </c>
      <c r="P31" s="424">
        <v>35</v>
      </c>
      <c r="Q31" s="425"/>
      <c r="R31" s="425">
        <v>50</v>
      </c>
      <c r="S31" s="426">
        <v>0.49</v>
      </c>
      <c r="T31" s="426"/>
      <c r="U31" s="427">
        <v>0.74</v>
      </c>
      <c r="V31" s="424"/>
      <c r="W31" s="425"/>
      <c r="X31" s="425"/>
      <c r="Y31" s="428"/>
      <c r="Z31" s="429"/>
      <c r="AA31" s="430"/>
    </row>
    <row r="32" spans="1:27" x14ac:dyDescent="0.2">
      <c r="A32" s="419">
        <v>2018</v>
      </c>
      <c r="B32" s="420"/>
      <c r="C32" s="431"/>
      <c r="D32" s="420">
        <v>20</v>
      </c>
      <c r="E32" s="431"/>
      <c r="F32" s="420">
        <v>9</v>
      </c>
      <c r="G32" s="431"/>
      <c r="H32" s="420"/>
      <c r="I32" s="431"/>
      <c r="J32" s="420">
        <v>14</v>
      </c>
      <c r="K32" s="420">
        <v>46</v>
      </c>
      <c r="L32" s="432">
        <v>89</v>
      </c>
      <c r="O32" s="435">
        <v>2012</v>
      </c>
      <c r="P32" s="424">
        <v>43</v>
      </c>
      <c r="Q32" s="425"/>
      <c r="R32" s="425">
        <v>93</v>
      </c>
      <c r="S32" s="426">
        <v>0.96</v>
      </c>
      <c r="T32" s="426"/>
      <c r="U32" s="427">
        <v>1.69</v>
      </c>
      <c r="V32" s="424">
        <v>1</v>
      </c>
      <c r="W32" s="425"/>
      <c r="X32" s="425">
        <v>1</v>
      </c>
      <c r="Y32" s="428">
        <v>0.01</v>
      </c>
      <c r="Z32" s="429"/>
      <c r="AA32" s="430">
        <v>0.01</v>
      </c>
    </row>
    <row r="33" spans="1:27" x14ac:dyDescent="0.2">
      <c r="A33" s="419">
        <v>2019</v>
      </c>
      <c r="B33" s="420"/>
      <c r="C33" s="431">
        <v>20</v>
      </c>
      <c r="D33" s="420"/>
      <c r="E33" s="431">
        <v>13.3</v>
      </c>
      <c r="F33" s="420"/>
      <c r="G33" s="431"/>
      <c r="H33" s="420"/>
      <c r="I33" s="431">
        <v>12</v>
      </c>
      <c r="J33" s="420">
        <v>14.6</v>
      </c>
      <c r="K33" s="420">
        <v>1.5</v>
      </c>
      <c r="L33" s="432">
        <v>61.4</v>
      </c>
      <c r="O33" s="435">
        <v>2013</v>
      </c>
      <c r="P33" s="424">
        <v>38</v>
      </c>
      <c r="Q33" s="425">
        <v>-1</v>
      </c>
      <c r="R33" s="425">
        <v>130</v>
      </c>
      <c r="S33" s="426">
        <v>1.34</v>
      </c>
      <c r="T33" s="426">
        <v>-0.02</v>
      </c>
      <c r="U33" s="427">
        <v>3.01</v>
      </c>
      <c r="V33" s="424"/>
      <c r="W33" s="425">
        <v>1</v>
      </c>
      <c r="X33" s="425">
        <v>2</v>
      </c>
      <c r="Y33" s="428"/>
      <c r="Z33" s="429">
        <v>0.02</v>
      </c>
      <c r="AA33" s="430">
        <v>0.03</v>
      </c>
    </row>
    <row r="34" spans="1:27" x14ac:dyDescent="0.2">
      <c r="A34" s="419">
        <v>2020</v>
      </c>
      <c r="B34" s="420"/>
      <c r="C34" s="431"/>
      <c r="D34" s="420"/>
      <c r="E34" s="431">
        <v>2.2000000000000002</v>
      </c>
      <c r="F34" s="420"/>
      <c r="G34" s="431">
        <v>5.82</v>
      </c>
      <c r="H34" s="420"/>
      <c r="I34" s="431"/>
      <c r="J34" s="420"/>
      <c r="K34" s="420"/>
      <c r="L34" s="432">
        <v>8.02</v>
      </c>
      <c r="O34" s="435">
        <v>2014</v>
      </c>
      <c r="P34" s="424">
        <v>65</v>
      </c>
      <c r="Q34" s="425"/>
      <c r="R34" s="425">
        <v>195</v>
      </c>
      <c r="S34" s="426">
        <v>3.18</v>
      </c>
      <c r="T34" s="426"/>
      <c r="U34" s="427">
        <v>6.2</v>
      </c>
      <c r="V34" s="424"/>
      <c r="W34" s="425"/>
      <c r="X34" s="425"/>
      <c r="Y34" s="428"/>
      <c r="Z34" s="429"/>
      <c r="AA34" s="430"/>
    </row>
    <row r="35" spans="1:27" x14ac:dyDescent="0.2">
      <c r="A35" s="419">
        <v>2021</v>
      </c>
      <c r="B35" s="420">
        <v>1044.2</v>
      </c>
      <c r="C35" s="431">
        <v>90</v>
      </c>
      <c r="D35" s="420">
        <v>14</v>
      </c>
      <c r="E35" s="431">
        <v>50.98</v>
      </c>
      <c r="F35" s="420"/>
      <c r="G35" s="431">
        <v>10</v>
      </c>
      <c r="H35" s="420">
        <v>10</v>
      </c>
      <c r="I35" s="431"/>
      <c r="J35" s="420">
        <v>509</v>
      </c>
      <c r="K35" s="420">
        <v>146</v>
      </c>
      <c r="L35" s="432">
        <v>1874.18</v>
      </c>
      <c r="O35" s="433">
        <v>2015</v>
      </c>
      <c r="P35" s="424">
        <v>88</v>
      </c>
      <c r="Q35" s="425"/>
      <c r="R35" s="425">
        <v>283</v>
      </c>
      <c r="S35" s="426">
        <v>2.87</v>
      </c>
      <c r="T35" s="426"/>
      <c r="U35" s="427">
        <v>9.07</v>
      </c>
      <c r="V35" s="424">
        <v>1</v>
      </c>
      <c r="W35" s="425"/>
      <c r="X35" s="425">
        <v>3</v>
      </c>
      <c r="Y35" s="428">
        <v>0.01</v>
      </c>
      <c r="Z35" s="429"/>
      <c r="AA35" s="430">
        <v>0.04</v>
      </c>
    </row>
    <row r="36" spans="1:27" x14ac:dyDescent="0.2">
      <c r="A36" s="419">
        <v>2022</v>
      </c>
      <c r="B36" s="420">
        <v>1286.6500000000001</v>
      </c>
      <c r="C36" s="431">
        <v>270</v>
      </c>
      <c r="D36" s="420">
        <v>39</v>
      </c>
      <c r="E36" s="431">
        <v>27.49</v>
      </c>
      <c r="F36" s="420">
        <v>10</v>
      </c>
      <c r="G36" s="431">
        <v>19</v>
      </c>
      <c r="H36" s="420"/>
      <c r="I36" s="431"/>
      <c r="J36" s="420">
        <v>40</v>
      </c>
      <c r="K36" s="420">
        <v>118.5</v>
      </c>
      <c r="L36" s="432">
        <v>1810.64</v>
      </c>
      <c r="O36" s="433">
        <v>2016</v>
      </c>
      <c r="P36" s="424">
        <v>152</v>
      </c>
      <c r="Q36" s="425">
        <v>-1</v>
      </c>
      <c r="R36" s="425">
        <v>434</v>
      </c>
      <c r="S36" s="426">
        <v>7.44</v>
      </c>
      <c r="T36" s="426">
        <v>-0.04</v>
      </c>
      <c r="U36" s="427">
        <v>16.47</v>
      </c>
      <c r="V36" s="424"/>
      <c r="W36" s="425">
        <v>1</v>
      </c>
      <c r="X36" s="425">
        <v>4</v>
      </c>
      <c r="Y36" s="428"/>
      <c r="Z36" s="429">
        <v>0.04</v>
      </c>
      <c r="AA36" s="430">
        <v>0.08</v>
      </c>
    </row>
    <row r="37" spans="1:27" x14ac:dyDescent="0.2">
      <c r="A37" s="419">
        <v>2023</v>
      </c>
      <c r="B37" s="420">
        <v>1656.8</v>
      </c>
      <c r="C37" s="431">
        <v>203.4</v>
      </c>
      <c r="D37" s="420">
        <v>66</v>
      </c>
      <c r="E37" s="431">
        <v>4.5</v>
      </c>
      <c r="F37" s="420"/>
      <c r="G37" s="431"/>
      <c r="H37" s="420"/>
      <c r="I37" s="431"/>
      <c r="J37" s="420">
        <v>51.4</v>
      </c>
      <c r="K37" s="420">
        <v>1198</v>
      </c>
      <c r="L37" s="432">
        <v>3180.1</v>
      </c>
      <c r="O37" s="433">
        <v>2017</v>
      </c>
      <c r="P37" s="424">
        <v>165</v>
      </c>
      <c r="Q37" s="425"/>
      <c r="R37" s="425">
        <v>599</v>
      </c>
      <c r="S37" s="426">
        <v>4.07</v>
      </c>
      <c r="T37" s="426"/>
      <c r="U37" s="427">
        <v>20.54</v>
      </c>
      <c r="V37" s="424">
        <v>2</v>
      </c>
      <c r="W37" s="425"/>
      <c r="X37" s="425">
        <v>6</v>
      </c>
      <c r="Y37" s="428">
        <v>0.02</v>
      </c>
      <c r="Z37" s="429"/>
      <c r="AA37" s="430">
        <v>0.1</v>
      </c>
    </row>
    <row r="38" spans="1:27" ht="13.5" thickBot="1" x14ac:dyDescent="0.25">
      <c r="A38" s="436">
        <v>2024</v>
      </c>
      <c r="B38" s="437">
        <v>1465</v>
      </c>
      <c r="C38" s="438">
        <v>551.35</v>
      </c>
      <c r="D38" s="437">
        <v>72.5</v>
      </c>
      <c r="E38" s="438"/>
      <c r="F38" s="437">
        <v>129</v>
      </c>
      <c r="G38" s="438"/>
      <c r="H38" s="437">
        <v>18.5</v>
      </c>
      <c r="I38" s="438"/>
      <c r="J38" s="437">
        <v>131</v>
      </c>
      <c r="K38" s="437">
        <v>1905</v>
      </c>
      <c r="L38" s="439">
        <v>4272.3500000000004</v>
      </c>
      <c r="O38" s="433">
        <v>2018</v>
      </c>
      <c r="P38" s="424">
        <v>93</v>
      </c>
      <c r="Q38" s="425">
        <v>-3</v>
      </c>
      <c r="R38" s="425">
        <v>689</v>
      </c>
      <c r="S38" s="426">
        <v>3.92</v>
      </c>
      <c r="T38" s="426">
        <v>-0.2</v>
      </c>
      <c r="U38" s="427">
        <v>24.25</v>
      </c>
      <c r="V38" s="424">
        <v>3</v>
      </c>
      <c r="W38" s="425">
        <v>3</v>
      </c>
      <c r="X38" s="425">
        <v>12</v>
      </c>
      <c r="Y38" s="428">
        <v>0.05</v>
      </c>
      <c r="Z38" s="429">
        <v>0.2</v>
      </c>
      <c r="AA38" s="430">
        <v>0.35</v>
      </c>
    </row>
    <row r="39" spans="1:27" ht="13.5" thickBot="1" x14ac:dyDescent="0.25">
      <c r="O39" s="433">
        <v>2019</v>
      </c>
      <c r="P39" s="424">
        <v>102</v>
      </c>
      <c r="Q39" s="425">
        <v>-4</v>
      </c>
      <c r="R39" s="425">
        <v>787</v>
      </c>
      <c r="S39" s="426">
        <v>4.47</v>
      </c>
      <c r="T39" s="426">
        <v>-0.21</v>
      </c>
      <c r="U39" s="427">
        <v>28.51</v>
      </c>
      <c r="V39" s="424">
        <v>8</v>
      </c>
      <c r="W39" s="425">
        <v>4</v>
      </c>
      <c r="X39" s="425">
        <v>24</v>
      </c>
      <c r="Y39" s="428">
        <v>0.13</v>
      </c>
      <c r="Z39" s="429">
        <v>0.21</v>
      </c>
      <c r="AA39" s="430">
        <v>0.69</v>
      </c>
    </row>
    <row r="40" spans="1:27" x14ac:dyDescent="0.2">
      <c r="A40" s="408"/>
      <c r="B40" s="1251" t="s">
        <v>288</v>
      </c>
      <c r="C40" s="1251"/>
      <c r="D40" s="1251"/>
      <c r="E40" s="1251"/>
      <c r="F40" s="1251"/>
      <c r="G40" s="1251"/>
      <c r="H40" s="1251"/>
      <c r="I40" s="1251"/>
      <c r="J40" s="1251"/>
      <c r="K40" s="1252"/>
      <c r="L40" s="1253"/>
      <c r="O40" s="433">
        <v>2020</v>
      </c>
      <c r="P40" s="424">
        <v>162</v>
      </c>
      <c r="Q40" s="425">
        <v>-1</v>
      </c>
      <c r="R40" s="425">
        <v>948</v>
      </c>
      <c r="S40" s="426">
        <v>9.61</v>
      </c>
      <c r="T40" s="426">
        <v>-0.01</v>
      </c>
      <c r="U40" s="427">
        <v>38.119999999999997</v>
      </c>
      <c r="V40" s="424">
        <v>2</v>
      </c>
      <c r="W40" s="425">
        <v>1</v>
      </c>
      <c r="X40" s="425">
        <v>27</v>
      </c>
      <c r="Y40" s="428">
        <v>0.01</v>
      </c>
      <c r="Z40" s="429">
        <v>0.01</v>
      </c>
      <c r="AA40" s="430">
        <v>0.7</v>
      </c>
    </row>
    <row r="41" spans="1:27" ht="25.5" x14ac:dyDescent="0.2">
      <c r="A41" s="409" t="s">
        <v>280</v>
      </c>
      <c r="B41" s="410" t="s">
        <v>176</v>
      </c>
      <c r="C41" s="410" t="s">
        <v>177</v>
      </c>
      <c r="D41" s="410" t="s">
        <v>216</v>
      </c>
      <c r="E41" s="410" t="s">
        <v>217</v>
      </c>
      <c r="F41" s="410" t="s">
        <v>179</v>
      </c>
      <c r="G41" s="410" t="s">
        <v>181</v>
      </c>
      <c r="H41" s="410" t="s">
        <v>180</v>
      </c>
      <c r="I41" s="410" t="s">
        <v>178</v>
      </c>
      <c r="J41" s="411" t="s">
        <v>199</v>
      </c>
      <c r="K41" s="412" t="s">
        <v>183</v>
      </c>
      <c r="L41" s="413" t="s">
        <v>89</v>
      </c>
      <c r="O41" s="433">
        <v>2021</v>
      </c>
      <c r="P41" s="424">
        <v>130</v>
      </c>
      <c r="Q41" s="425">
        <v>-12</v>
      </c>
      <c r="R41" s="425">
        <v>1066</v>
      </c>
      <c r="S41" s="426">
        <v>11.06</v>
      </c>
      <c r="T41" s="426">
        <v>-1.37</v>
      </c>
      <c r="U41" s="427">
        <v>47.81</v>
      </c>
      <c r="V41" s="424">
        <v>27</v>
      </c>
      <c r="W41" s="425">
        <v>12</v>
      </c>
      <c r="X41" s="425">
        <v>66</v>
      </c>
      <c r="Y41" s="428">
        <v>1.43</v>
      </c>
      <c r="Z41" s="429">
        <v>1.37</v>
      </c>
      <c r="AA41" s="430">
        <v>3.5</v>
      </c>
    </row>
    <row r="42" spans="1:27" x14ac:dyDescent="0.2">
      <c r="A42" s="419">
        <v>2012</v>
      </c>
      <c r="B42" s="420"/>
      <c r="C42" s="421"/>
      <c r="D42" s="420">
        <v>3</v>
      </c>
      <c r="E42" s="421"/>
      <c r="F42" s="420"/>
      <c r="G42" s="421"/>
      <c r="H42" s="420"/>
      <c r="I42" s="421"/>
      <c r="J42" s="420"/>
      <c r="K42" s="420"/>
      <c r="L42" s="422">
        <v>3</v>
      </c>
      <c r="O42" s="433">
        <v>2022</v>
      </c>
      <c r="P42" s="424">
        <v>130</v>
      </c>
      <c r="Q42" s="425">
        <v>-10</v>
      </c>
      <c r="R42" s="425">
        <v>1186</v>
      </c>
      <c r="S42" s="426">
        <v>8.2899999999999991</v>
      </c>
      <c r="T42" s="426">
        <v>-1.48</v>
      </c>
      <c r="U42" s="427">
        <v>54.62</v>
      </c>
      <c r="V42" s="424">
        <v>26</v>
      </c>
      <c r="W42" s="425">
        <v>10</v>
      </c>
      <c r="X42" s="425">
        <v>102</v>
      </c>
      <c r="Y42" s="428">
        <v>2.14</v>
      </c>
      <c r="Z42" s="429">
        <v>1.48</v>
      </c>
      <c r="AA42" s="430">
        <v>7.13</v>
      </c>
    </row>
    <row r="43" spans="1:27" x14ac:dyDescent="0.2">
      <c r="A43" s="419">
        <v>2013</v>
      </c>
      <c r="B43" s="420"/>
      <c r="C43" s="431"/>
      <c r="D43" s="420">
        <v>3</v>
      </c>
      <c r="E43" s="431"/>
      <c r="F43" s="420"/>
      <c r="G43" s="431"/>
      <c r="H43" s="420">
        <v>33</v>
      </c>
      <c r="I43" s="431"/>
      <c r="J43" s="420"/>
      <c r="K43" s="420"/>
      <c r="L43" s="432">
        <v>36</v>
      </c>
      <c r="O43" s="433">
        <v>2023</v>
      </c>
      <c r="P43" s="424">
        <v>185</v>
      </c>
      <c r="Q43" s="425">
        <v>-15</v>
      </c>
      <c r="R43" s="425">
        <v>1356</v>
      </c>
      <c r="S43" s="426">
        <v>14.55</v>
      </c>
      <c r="T43" s="426">
        <v>-0.89</v>
      </c>
      <c r="U43" s="427">
        <v>68.28</v>
      </c>
      <c r="V43" s="424">
        <v>37</v>
      </c>
      <c r="W43" s="425">
        <v>15</v>
      </c>
      <c r="X43" s="425">
        <v>154</v>
      </c>
      <c r="Y43" s="428">
        <v>4.4800000000000004</v>
      </c>
      <c r="Z43" s="429">
        <v>0.89</v>
      </c>
      <c r="AA43" s="430">
        <v>12.49</v>
      </c>
    </row>
    <row r="44" spans="1:27" x14ac:dyDescent="0.2">
      <c r="A44" s="419">
        <v>2015</v>
      </c>
      <c r="B44" s="420"/>
      <c r="C44" s="431"/>
      <c r="D44" s="420">
        <v>9</v>
      </c>
      <c r="E44" s="431"/>
      <c r="F44" s="420"/>
      <c r="G44" s="431"/>
      <c r="H44" s="420">
        <v>33</v>
      </c>
      <c r="I44" s="431"/>
      <c r="J44" s="420"/>
      <c r="K44" s="420"/>
      <c r="L44" s="432">
        <v>42</v>
      </c>
      <c r="O44" s="433">
        <v>2024</v>
      </c>
      <c r="P44" s="424">
        <v>215</v>
      </c>
      <c r="Q44" s="425">
        <v>-14</v>
      </c>
      <c r="R44" s="425">
        <v>1557</v>
      </c>
      <c r="S44" s="426">
        <v>23.93</v>
      </c>
      <c r="T44" s="426">
        <v>-1.58</v>
      </c>
      <c r="U44" s="427">
        <v>90.63</v>
      </c>
      <c r="V44" s="424">
        <v>33</v>
      </c>
      <c r="W44" s="425">
        <v>14</v>
      </c>
      <c r="X44" s="425">
        <v>201</v>
      </c>
      <c r="Y44" s="428">
        <v>5.82</v>
      </c>
      <c r="Z44" s="429">
        <v>1.58</v>
      </c>
      <c r="AA44" s="430">
        <v>19.899999999999999</v>
      </c>
    </row>
    <row r="45" spans="1:27" x14ac:dyDescent="0.2">
      <c r="A45" s="419">
        <v>2016</v>
      </c>
      <c r="B45" s="420"/>
      <c r="C45" s="431">
        <v>1</v>
      </c>
      <c r="D45" s="420">
        <v>9</v>
      </c>
      <c r="E45" s="431"/>
      <c r="F45" s="420"/>
      <c r="G45" s="431"/>
      <c r="H45" s="420">
        <v>33</v>
      </c>
      <c r="I45" s="431"/>
      <c r="J45" s="420"/>
      <c r="K45" s="420"/>
      <c r="L45" s="432">
        <v>43</v>
      </c>
    </row>
    <row r="46" spans="1:27" x14ac:dyDescent="0.2">
      <c r="A46" s="419">
        <v>2017</v>
      </c>
      <c r="B46" s="420"/>
      <c r="C46" s="431">
        <v>1</v>
      </c>
      <c r="D46" s="420">
        <v>22.6</v>
      </c>
      <c r="E46" s="431"/>
      <c r="F46" s="420"/>
      <c r="G46" s="431"/>
      <c r="H46" s="420">
        <v>33</v>
      </c>
      <c r="I46" s="431"/>
      <c r="J46" s="420">
        <v>1</v>
      </c>
      <c r="K46" s="420"/>
      <c r="L46" s="432">
        <v>57.6</v>
      </c>
    </row>
    <row r="47" spans="1:27" x14ac:dyDescent="0.2">
      <c r="A47" s="419">
        <v>2018</v>
      </c>
      <c r="B47" s="420"/>
      <c r="C47" s="431">
        <v>1</v>
      </c>
      <c r="D47" s="420">
        <v>42.6</v>
      </c>
      <c r="E47" s="431"/>
      <c r="F47" s="420">
        <v>9</v>
      </c>
      <c r="G47" s="431"/>
      <c r="H47" s="420">
        <v>33</v>
      </c>
      <c r="I47" s="431"/>
      <c r="J47" s="420">
        <v>15</v>
      </c>
      <c r="K47" s="420">
        <v>46</v>
      </c>
      <c r="L47" s="432">
        <v>146.6</v>
      </c>
    </row>
    <row r="48" spans="1:27" x14ac:dyDescent="0.2">
      <c r="A48" s="419">
        <v>2019</v>
      </c>
      <c r="B48" s="420"/>
      <c r="C48" s="431">
        <v>21</v>
      </c>
      <c r="D48" s="420">
        <v>42.6</v>
      </c>
      <c r="E48" s="431">
        <v>13.3</v>
      </c>
      <c r="F48" s="420">
        <v>9</v>
      </c>
      <c r="G48" s="431"/>
      <c r="H48" s="420">
        <v>33</v>
      </c>
      <c r="I48" s="431">
        <v>12</v>
      </c>
      <c r="J48" s="420">
        <v>29.6</v>
      </c>
      <c r="K48" s="420">
        <v>47.5</v>
      </c>
      <c r="L48" s="432">
        <v>208</v>
      </c>
    </row>
    <row r="49" spans="1:20" x14ac:dyDescent="0.2">
      <c r="A49" s="419">
        <v>2020</v>
      </c>
      <c r="B49" s="420"/>
      <c r="C49" s="431">
        <v>21</v>
      </c>
      <c r="D49" s="420">
        <v>42.6</v>
      </c>
      <c r="E49" s="431">
        <v>15.5</v>
      </c>
      <c r="F49" s="420">
        <v>9</v>
      </c>
      <c r="G49" s="431">
        <v>5.82</v>
      </c>
      <c r="H49" s="420">
        <v>33</v>
      </c>
      <c r="I49" s="431">
        <v>12</v>
      </c>
      <c r="J49" s="420">
        <v>29.6</v>
      </c>
      <c r="K49" s="420">
        <v>47.5</v>
      </c>
      <c r="L49" s="432">
        <v>216.02</v>
      </c>
    </row>
    <row r="50" spans="1:20" ht="13.5" thickBot="1" x14ac:dyDescent="0.25">
      <c r="A50" s="419">
        <v>2021</v>
      </c>
      <c r="B50" s="420">
        <v>1044.2</v>
      </c>
      <c r="C50" s="431">
        <v>111</v>
      </c>
      <c r="D50" s="420">
        <v>56.6</v>
      </c>
      <c r="E50" s="431">
        <v>66.48</v>
      </c>
      <c r="F50" s="420">
        <v>9</v>
      </c>
      <c r="G50" s="431">
        <v>15.82</v>
      </c>
      <c r="H50" s="420">
        <v>43</v>
      </c>
      <c r="I50" s="431">
        <v>12</v>
      </c>
      <c r="J50" s="420">
        <v>538.6</v>
      </c>
      <c r="K50" s="420">
        <v>193.5</v>
      </c>
      <c r="L50" s="432">
        <v>2090.1999999999998</v>
      </c>
    </row>
    <row r="51" spans="1:20" x14ac:dyDescent="0.2">
      <c r="A51" s="419">
        <v>2022</v>
      </c>
      <c r="B51" s="420">
        <v>2330.85</v>
      </c>
      <c r="C51" s="431">
        <v>381</v>
      </c>
      <c r="D51" s="420">
        <v>95.6</v>
      </c>
      <c r="E51" s="431">
        <v>93.97</v>
      </c>
      <c r="F51" s="420">
        <v>19</v>
      </c>
      <c r="G51" s="431">
        <v>34.82</v>
      </c>
      <c r="H51" s="420">
        <v>43</v>
      </c>
      <c r="I51" s="431">
        <v>12</v>
      </c>
      <c r="J51" s="420">
        <v>578.6</v>
      </c>
      <c r="K51" s="420">
        <v>312</v>
      </c>
      <c r="L51" s="432">
        <v>3900.84</v>
      </c>
      <c r="O51" s="1254" t="s">
        <v>95</v>
      </c>
      <c r="P51" s="1251"/>
      <c r="Q51" s="1251"/>
      <c r="R51" s="1251"/>
      <c r="S51" s="1251"/>
      <c r="T51" s="1253"/>
    </row>
    <row r="52" spans="1:20" ht="25.5" x14ac:dyDescent="0.2">
      <c r="A52" s="419">
        <v>2023</v>
      </c>
      <c r="B52" s="420">
        <v>3987.65</v>
      </c>
      <c r="C52" s="431">
        <v>584.4</v>
      </c>
      <c r="D52" s="420">
        <v>161.6</v>
      </c>
      <c r="E52" s="431">
        <v>98.47</v>
      </c>
      <c r="F52" s="420">
        <v>19</v>
      </c>
      <c r="G52" s="431">
        <v>34.82</v>
      </c>
      <c r="H52" s="420">
        <v>43</v>
      </c>
      <c r="I52" s="431">
        <v>12</v>
      </c>
      <c r="J52" s="420">
        <v>630</v>
      </c>
      <c r="K52" s="420">
        <v>1510</v>
      </c>
      <c r="L52" s="432">
        <v>7080.94</v>
      </c>
      <c r="O52" s="440" t="s">
        <v>95</v>
      </c>
      <c r="P52" s="411" t="s">
        <v>220</v>
      </c>
      <c r="Q52" s="411" t="s">
        <v>289</v>
      </c>
      <c r="R52" s="411" t="s">
        <v>290</v>
      </c>
      <c r="S52" s="411" t="s">
        <v>291</v>
      </c>
      <c r="T52" s="413" t="s">
        <v>292</v>
      </c>
    </row>
    <row r="53" spans="1:20" ht="13.5" thickBot="1" x14ac:dyDescent="0.25">
      <c r="A53" s="436">
        <v>2024</v>
      </c>
      <c r="B53" s="437">
        <v>5452.65</v>
      </c>
      <c r="C53" s="438">
        <v>1135.75</v>
      </c>
      <c r="D53" s="437">
        <v>234.1</v>
      </c>
      <c r="E53" s="438">
        <v>98.47</v>
      </c>
      <c r="F53" s="437">
        <v>148</v>
      </c>
      <c r="G53" s="438">
        <v>34.82</v>
      </c>
      <c r="H53" s="437">
        <v>61.5</v>
      </c>
      <c r="I53" s="438">
        <v>12</v>
      </c>
      <c r="J53" s="437">
        <v>761</v>
      </c>
      <c r="K53" s="437">
        <v>3415</v>
      </c>
      <c r="L53" s="439">
        <v>11353.29</v>
      </c>
      <c r="O53" s="441" t="s">
        <v>222</v>
      </c>
      <c r="P53" s="421">
        <v>16</v>
      </c>
      <c r="Q53" s="420">
        <v>1605</v>
      </c>
      <c r="R53" s="420">
        <v>5530.15</v>
      </c>
      <c r="S53" s="420">
        <v>5569</v>
      </c>
      <c r="T53" s="515">
        <v>19515.7</v>
      </c>
    </row>
    <row r="54" spans="1:20" ht="13.5" thickBot="1" x14ac:dyDescent="0.25">
      <c r="B54" s="420"/>
      <c r="C54" s="420"/>
      <c r="D54" s="420"/>
      <c r="E54" s="420"/>
      <c r="F54" s="420"/>
      <c r="G54" s="420"/>
      <c r="H54" s="420"/>
      <c r="I54" s="420"/>
      <c r="J54" s="420"/>
      <c r="K54" s="420"/>
      <c r="L54" s="420"/>
      <c r="O54" s="441" t="s">
        <v>226</v>
      </c>
      <c r="P54" s="431">
        <v>6</v>
      </c>
      <c r="Q54" s="420">
        <v>710</v>
      </c>
      <c r="R54" s="420">
        <v>1460</v>
      </c>
      <c r="S54" s="420">
        <v>2847.7</v>
      </c>
      <c r="T54" s="516">
        <v>5520.7</v>
      </c>
    </row>
    <row r="55" spans="1:20" x14ac:dyDescent="0.2">
      <c r="A55" s="408"/>
      <c r="B55" s="1251" t="s">
        <v>293</v>
      </c>
      <c r="C55" s="1251"/>
      <c r="D55" s="1251"/>
      <c r="E55" s="1251"/>
      <c r="F55" s="1251"/>
      <c r="G55" s="1251"/>
      <c r="H55" s="1251"/>
      <c r="I55" s="1251"/>
      <c r="J55" s="1251"/>
      <c r="K55" s="1252"/>
      <c r="L55" s="1253"/>
      <c r="O55" s="441" t="s">
        <v>221</v>
      </c>
      <c r="P55" s="431">
        <v>6</v>
      </c>
      <c r="Q55" s="420">
        <v>551.35</v>
      </c>
      <c r="R55" s="420">
        <v>1135.75</v>
      </c>
      <c r="S55" s="420">
        <v>660</v>
      </c>
      <c r="T55" s="516">
        <v>1445.85</v>
      </c>
    </row>
    <row r="56" spans="1:20" ht="25.5" x14ac:dyDescent="0.2">
      <c r="A56" s="409" t="s">
        <v>280</v>
      </c>
      <c r="B56" s="410" t="s">
        <v>176</v>
      </c>
      <c r="C56" s="410" t="s">
        <v>177</v>
      </c>
      <c r="D56" s="410" t="s">
        <v>216</v>
      </c>
      <c r="E56" s="410" t="s">
        <v>217</v>
      </c>
      <c r="F56" s="410" t="s">
        <v>179</v>
      </c>
      <c r="G56" s="410" t="s">
        <v>181</v>
      </c>
      <c r="H56" s="410" t="s">
        <v>180</v>
      </c>
      <c r="I56" s="410" t="s">
        <v>178</v>
      </c>
      <c r="J56" s="411" t="s">
        <v>199</v>
      </c>
      <c r="K56" s="412" t="s">
        <v>183</v>
      </c>
      <c r="L56" s="413" t="s">
        <v>89</v>
      </c>
      <c r="O56" s="441" t="s">
        <v>224</v>
      </c>
      <c r="P56" s="431">
        <v>3</v>
      </c>
      <c r="Q56" s="420">
        <v>565</v>
      </c>
      <c r="R56" s="420">
        <v>895</v>
      </c>
      <c r="S56" s="420">
        <v>870</v>
      </c>
      <c r="T56" s="516">
        <v>2265</v>
      </c>
    </row>
    <row r="57" spans="1:20" x14ac:dyDescent="0.2">
      <c r="A57" s="419">
        <v>2012</v>
      </c>
      <c r="B57" s="420"/>
      <c r="C57" s="421"/>
      <c r="D57" s="420">
        <v>2.0099999999999998</v>
      </c>
      <c r="E57" s="421"/>
      <c r="F57" s="420"/>
      <c r="G57" s="421"/>
      <c r="H57" s="420"/>
      <c r="I57" s="421"/>
      <c r="J57" s="420"/>
      <c r="K57" s="420"/>
      <c r="L57" s="422">
        <v>2.0099999999999998</v>
      </c>
      <c r="O57" s="441" t="s">
        <v>232</v>
      </c>
      <c r="P57" s="431">
        <v>3</v>
      </c>
      <c r="Q57" s="420">
        <v>450</v>
      </c>
      <c r="R57" s="420">
        <v>685.5</v>
      </c>
      <c r="S57" s="420">
        <v>1961.4</v>
      </c>
      <c r="T57" s="516">
        <v>2881.4</v>
      </c>
    </row>
    <row r="58" spans="1:20" x14ac:dyDescent="0.2">
      <c r="A58" s="419">
        <v>2013</v>
      </c>
      <c r="B58" s="420"/>
      <c r="C58" s="431"/>
      <c r="D58" s="420"/>
      <c r="E58" s="431"/>
      <c r="F58" s="420"/>
      <c r="G58" s="431"/>
      <c r="H58" s="420">
        <v>13.5</v>
      </c>
      <c r="I58" s="431"/>
      <c r="J58" s="420"/>
      <c r="K58" s="420"/>
      <c r="L58" s="432">
        <v>13.5</v>
      </c>
      <c r="O58" s="441" t="s">
        <v>223</v>
      </c>
      <c r="P58" s="431">
        <v>1</v>
      </c>
      <c r="Q58" s="420">
        <v>15</v>
      </c>
      <c r="R58" s="420">
        <v>529.9</v>
      </c>
      <c r="S58" s="420">
        <v>30</v>
      </c>
      <c r="T58" s="516">
        <v>1201.2</v>
      </c>
    </row>
    <row r="59" spans="1:20" x14ac:dyDescent="0.2">
      <c r="A59" s="419">
        <v>2015</v>
      </c>
      <c r="B59" s="420"/>
      <c r="C59" s="431"/>
      <c r="D59" s="420">
        <v>4.63</v>
      </c>
      <c r="E59" s="431"/>
      <c r="F59" s="420"/>
      <c r="G59" s="431"/>
      <c r="H59" s="420"/>
      <c r="I59" s="431"/>
      <c r="J59" s="420"/>
      <c r="K59" s="420"/>
      <c r="L59" s="432">
        <v>4.63</v>
      </c>
      <c r="O59" s="441" t="s">
        <v>216</v>
      </c>
      <c r="P59" s="431">
        <v>2</v>
      </c>
      <c r="Q59" s="420">
        <v>72.5</v>
      </c>
      <c r="R59" s="420">
        <v>234.1</v>
      </c>
      <c r="S59" s="420">
        <v>290</v>
      </c>
      <c r="T59" s="516">
        <v>943.76</v>
      </c>
    </row>
    <row r="60" spans="1:20" x14ac:dyDescent="0.2">
      <c r="A60" s="419">
        <v>2016</v>
      </c>
      <c r="B60" s="420"/>
      <c r="C60" s="431">
        <v>0.25</v>
      </c>
      <c r="D60" s="420"/>
      <c r="E60" s="431"/>
      <c r="F60" s="420"/>
      <c r="G60" s="431"/>
      <c r="H60" s="420"/>
      <c r="I60" s="431"/>
      <c r="J60" s="420"/>
      <c r="K60" s="420"/>
      <c r="L60" s="432">
        <v>0.25</v>
      </c>
      <c r="O60" s="441" t="s">
        <v>234</v>
      </c>
      <c r="P60" s="431"/>
      <c r="Q60" s="420"/>
      <c r="R60" s="420">
        <v>226</v>
      </c>
      <c r="S60" s="420"/>
      <c r="T60" s="516">
        <v>902</v>
      </c>
    </row>
    <row r="61" spans="1:20" x14ac:dyDescent="0.2">
      <c r="A61" s="419">
        <v>2017</v>
      </c>
      <c r="B61" s="420"/>
      <c r="C61" s="431"/>
      <c r="D61" s="420">
        <v>57.12</v>
      </c>
      <c r="E61" s="431"/>
      <c r="F61" s="420"/>
      <c r="G61" s="431"/>
      <c r="H61" s="420"/>
      <c r="I61" s="431"/>
      <c r="J61" s="420">
        <v>2</v>
      </c>
      <c r="K61" s="420"/>
      <c r="L61" s="432">
        <v>59.12</v>
      </c>
      <c r="O61" s="441" t="s">
        <v>259</v>
      </c>
      <c r="P61" s="431"/>
      <c r="Q61" s="420"/>
      <c r="R61" s="420">
        <v>94.47</v>
      </c>
      <c r="S61" s="420"/>
      <c r="T61" s="516">
        <v>231.17</v>
      </c>
    </row>
    <row r="62" spans="1:20" x14ac:dyDescent="0.2">
      <c r="A62" s="419">
        <v>2018</v>
      </c>
      <c r="B62" s="420"/>
      <c r="C62" s="431"/>
      <c r="D62" s="420">
        <v>100</v>
      </c>
      <c r="E62" s="431"/>
      <c r="F62" s="420">
        <v>18</v>
      </c>
      <c r="G62" s="431"/>
      <c r="H62" s="420"/>
      <c r="I62" s="431"/>
      <c r="J62" s="420">
        <v>56</v>
      </c>
      <c r="K62" s="420">
        <v>58</v>
      </c>
      <c r="L62" s="432">
        <v>232</v>
      </c>
      <c r="O62" s="441" t="s">
        <v>237</v>
      </c>
      <c r="P62" s="431">
        <v>1</v>
      </c>
      <c r="Q62" s="420">
        <v>66</v>
      </c>
      <c r="R62" s="420">
        <v>84</v>
      </c>
      <c r="S62" s="420">
        <v>198</v>
      </c>
      <c r="T62" s="516">
        <v>270</v>
      </c>
    </row>
    <row r="63" spans="1:20" x14ac:dyDescent="0.2">
      <c r="A63" s="419">
        <v>2019</v>
      </c>
      <c r="B63" s="420"/>
      <c r="C63" s="431">
        <v>52</v>
      </c>
      <c r="D63" s="420"/>
      <c r="E63" s="431">
        <v>35.200000000000003</v>
      </c>
      <c r="F63" s="420"/>
      <c r="G63" s="431"/>
      <c r="H63" s="420"/>
      <c r="I63" s="431">
        <v>26.2</v>
      </c>
      <c r="J63" s="420">
        <v>29.2</v>
      </c>
      <c r="K63" s="420">
        <v>1.5</v>
      </c>
      <c r="L63" s="432">
        <v>144.1</v>
      </c>
      <c r="O63" s="441" t="s">
        <v>225</v>
      </c>
      <c r="P63" s="431"/>
      <c r="Q63" s="420"/>
      <c r="R63" s="420">
        <v>80</v>
      </c>
      <c r="S63" s="420"/>
      <c r="T63" s="516">
        <v>160</v>
      </c>
    </row>
    <row r="64" spans="1:20" x14ac:dyDescent="0.2">
      <c r="A64" s="419">
        <v>2020</v>
      </c>
      <c r="B64" s="420"/>
      <c r="C64" s="431"/>
      <c r="D64" s="420"/>
      <c r="E64" s="431">
        <v>4.7</v>
      </c>
      <c r="F64" s="420"/>
      <c r="G64" s="431">
        <v>13.2</v>
      </c>
      <c r="H64" s="420"/>
      <c r="I64" s="431"/>
      <c r="J64" s="420"/>
      <c r="K64" s="420"/>
      <c r="L64" s="432">
        <v>17.899999999999999</v>
      </c>
      <c r="O64" s="441" t="s">
        <v>235</v>
      </c>
      <c r="P64" s="431">
        <v>1</v>
      </c>
      <c r="Q64" s="420">
        <v>75</v>
      </c>
      <c r="R64" s="420">
        <v>75</v>
      </c>
      <c r="S64" s="420">
        <v>0</v>
      </c>
      <c r="T64" s="516">
        <v>0</v>
      </c>
    </row>
    <row r="65" spans="1:20" x14ac:dyDescent="0.2">
      <c r="A65" s="419">
        <v>2021</v>
      </c>
      <c r="B65" s="420">
        <v>4161.8999999999996</v>
      </c>
      <c r="C65" s="431">
        <v>115</v>
      </c>
      <c r="D65" s="420">
        <v>70</v>
      </c>
      <c r="E65" s="431">
        <v>143.08000000000001</v>
      </c>
      <c r="F65" s="420"/>
      <c r="G65" s="431">
        <v>39</v>
      </c>
      <c r="H65" s="420">
        <v>10</v>
      </c>
      <c r="I65" s="431"/>
      <c r="J65" s="420">
        <v>1130</v>
      </c>
      <c r="K65" s="420">
        <v>492</v>
      </c>
      <c r="L65" s="432">
        <v>6160.98</v>
      </c>
      <c r="O65" s="441" t="s">
        <v>238</v>
      </c>
      <c r="P65" s="431">
        <v>1</v>
      </c>
      <c r="Q65" s="420">
        <v>50</v>
      </c>
      <c r="R65" s="420">
        <v>50</v>
      </c>
      <c r="S65" s="420">
        <v>200</v>
      </c>
      <c r="T65" s="516">
        <v>200</v>
      </c>
    </row>
    <row r="66" spans="1:20" x14ac:dyDescent="0.2">
      <c r="A66" s="419">
        <v>2022</v>
      </c>
      <c r="B66" s="420">
        <v>4317.5</v>
      </c>
      <c r="C66" s="431">
        <v>349.6</v>
      </c>
      <c r="D66" s="420">
        <v>156</v>
      </c>
      <c r="E66" s="431">
        <v>50.79</v>
      </c>
      <c r="F66" s="420">
        <v>30</v>
      </c>
      <c r="G66" s="431">
        <v>75.599999999999994</v>
      </c>
      <c r="H66" s="420"/>
      <c r="I66" s="431"/>
      <c r="J66" s="420">
        <v>80</v>
      </c>
      <c r="K66" s="420">
        <v>447.1</v>
      </c>
      <c r="L66" s="432">
        <v>5506.59</v>
      </c>
      <c r="O66" s="441" t="s">
        <v>231</v>
      </c>
      <c r="P66" s="431">
        <v>1</v>
      </c>
      <c r="Q66" s="420">
        <v>45</v>
      </c>
      <c r="R66" s="420">
        <v>45</v>
      </c>
      <c r="S66" s="420">
        <v>180</v>
      </c>
      <c r="T66" s="516">
        <v>180</v>
      </c>
    </row>
    <row r="67" spans="1:20" x14ac:dyDescent="0.2">
      <c r="A67" s="419">
        <v>2023</v>
      </c>
      <c r="B67" s="420">
        <v>5847.8</v>
      </c>
      <c r="C67" s="431">
        <v>269</v>
      </c>
      <c r="D67" s="420">
        <v>264</v>
      </c>
      <c r="E67" s="431">
        <v>13.4</v>
      </c>
      <c r="F67" s="420"/>
      <c r="G67" s="431"/>
      <c r="H67" s="420"/>
      <c r="I67" s="431"/>
      <c r="J67" s="420">
        <v>129</v>
      </c>
      <c r="K67" s="420">
        <v>4633</v>
      </c>
      <c r="L67" s="432">
        <v>11156.2</v>
      </c>
      <c r="O67" s="441" t="s">
        <v>250</v>
      </c>
      <c r="P67" s="431">
        <v>1</v>
      </c>
      <c r="Q67" s="420">
        <v>40</v>
      </c>
      <c r="R67" s="420">
        <v>40</v>
      </c>
      <c r="S67" s="420">
        <v>160</v>
      </c>
      <c r="T67" s="516">
        <v>160</v>
      </c>
    </row>
    <row r="68" spans="1:20" ht="13.5" thickBot="1" x14ac:dyDescent="0.25">
      <c r="A68" s="436">
        <v>2024</v>
      </c>
      <c r="B68" s="437">
        <v>5016.7</v>
      </c>
      <c r="C68" s="438">
        <v>660</v>
      </c>
      <c r="D68" s="437">
        <v>290</v>
      </c>
      <c r="E68" s="438"/>
      <c r="F68" s="437">
        <v>226.6</v>
      </c>
      <c r="G68" s="438"/>
      <c r="H68" s="437">
        <v>6</v>
      </c>
      <c r="I68" s="438"/>
      <c r="J68" s="437">
        <v>428</v>
      </c>
      <c r="K68" s="437">
        <v>6391.4</v>
      </c>
      <c r="L68" s="439">
        <v>13018.7</v>
      </c>
      <c r="O68" s="441" t="s">
        <v>230</v>
      </c>
      <c r="P68" s="431">
        <v>2</v>
      </c>
      <c r="Q68" s="420">
        <v>4</v>
      </c>
      <c r="R68" s="420">
        <v>37</v>
      </c>
      <c r="S68" s="420">
        <v>16</v>
      </c>
      <c r="T68" s="516">
        <v>29.5</v>
      </c>
    </row>
    <row r="69" spans="1:20" ht="13.5" thickBot="1" x14ac:dyDescent="0.25">
      <c r="O69" s="441" t="s">
        <v>244</v>
      </c>
      <c r="P69" s="431"/>
      <c r="Q69" s="420"/>
      <c r="R69" s="420">
        <v>34.82</v>
      </c>
      <c r="S69" s="420"/>
      <c r="T69" s="516">
        <v>127.8</v>
      </c>
    </row>
    <row r="70" spans="1:20" x14ac:dyDescent="0.2">
      <c r="A70" s="408"/>
      <c r="B70" s="1251" t="s">
        <v>294</v>
      </c>
      <c r="C70" s="1251"/>
      <c r="D70" s="1251"/>
      <c r="E70" s="1251"/>
      <c r="F70" s="1251"/>
      <c r="G70" s="1251"/>
      <c r="H70" s="1251"/>
      <c r="I70" s="1251"/>
      <c r="J70" s="1251"/>
      <c r="K70" s="1252"/>
      <c r="L70" s="1253"/>
      <c r="O70" s="441" t="s">
        <v>242</v>
      </c>
      <c r="P70" s="431"/>
      <c r="Q70" s="420"/>
      <c r="R70" s="420">
        <v>30</v>
      </c>
      <c r="S70" s="420"/>
      <c r="T70" s="516">
        <v>120</v>
      </c>
    </row>
    <row r="71" spans="1:20" ht="25.5" x14ac:dyDescent="0.2">
      <c r="A71" s="409" t="s">
        <v>280</v>
      </c>
      <c r="B71" s="410" t="s">
        <v>176</v>
      </c>
      <c r="C71" s="410" t="s">
        <v>177</v>
      </c>
      <c r="D71" s="410" t="s">
        <v>216</v>
      </c>
      <c r="E71" s="410" t="s">
        <v>217</v>
      </c>
      <c r="F71" s="410" t="s">
        <v>179</v>
      </c>
      <c r="G71" s="410" t="s">
        <v>181</v>
      </c>
      <c r="H71" s="410" t="s">
        <v>180</v>
      </c>
      <c r="I71" s="410" t="s">
        <v>178</v>
      </c>
      <c r="J71" s="411" t="s">
        <v>199</v>
      </c>
      <c r="K71" s="412" t="s">
        <v>183</v>
      </c>
      <c r="L71" s="413" t="s">
        <v>89</v>
      </c>
      <c r="O71" s="441" t="s">
        <v>228</v>
      </c>
      <c r="P71" s="431"/>
      <c r="Q71" s="420"/>
      <c r="R71" s="420">
        <v>26.1</v>
      </c>
      <c r="S71" s="420"/>
      <c r="T71" s="516">
        <v>31</v>
      </c>
    </row>
    <row r="72" spans="1:20" x14ac:dyDescent="0.2">
      <c r="A72" s="419">
        <v>2012</v>
      </c>
      <c r="B72" s="420"/>
      <c r="C72" s="421"/>
      <c r="D72" s="420">
        <v>2.0099999999999998</v>
      </c>
      <c r="E72" s="421"/>
      <c r="F72" s="420"/>
      <c r="G72" s="421"/>
      <c r="H72" s="420"/>
      <c r="I72" s="421"/>
      <c r="J72" s="420"/>
      <c r="K72" s="420"/>
      <c r="L72" s="422">
        <v>2.0099999999999998</v>
      </c>
      <c r="O72" s="441" t="s">
        <v>236</v>
      </c>
      <c r="P72" s="431"/>
      <c r="Q72" s="420"/>
      <c r="R72" s="420">
        <v>22</v>
      </c>
      <c r="S72" s="420"/>
      <c r="T72" s="516">
        <v>56.2</v>
      </c>
    </row>
    <row r="73" spans="1:20" x14ac:dyDescent="0.2">
      <c r="A73" s="419">
        <v>2013</v>
      </c>
      <c r="B73" s="420"/>
      <c r="C73" s="431"/>
      <c r="D73" s="420">
        <v>2.0099999999999998</v>
      </c>
      <c r="E73" s="431"/>
      <c r="F73" s="420"/>
      <c r="G73" s="431"/>
      <c r="H73" s="420">
        <v>13.5</v>
      </c>
      <c r="I73" s="431"/>
      <c r="J73" s="420"/>
      <c r="K73" s="420"/>
      <c r="L73" s="432">
        <v>15.51</v>
      </c>
      <c r="O73" s="441" t="s">
        <v>245</v>
      </c>
      <c r="P73" s="431">
        <v>1</v>
      </c>
      <c r="Q73" s="420">
        <v>5</v>
      </c>
      <c r="R73" s="420">
        <v>14</v>
      </c>
      <c r="S73" s="420">
        <v>30.6</v>
      </c>
      <c r="T73" s="516">
        <v>48.6</v>
      </c>
    </row>
    <row r="74" spans="1:20" x14ac:dyDescent="0.2">
      <c r="A74" s="419">
        <v>2015</v>
      </c>
      <c r="B74" s="420"/>
      <c r="C74" s="431"/>
      <c r="D74" s="420">
        <v>6.64</v>
      </c>
      <c r="E74" s="431"/>
      <c r="F74" s="420"/>
      <c r="G74" s="431"/>
      <c r="H74" s="420">
        <v>13.5</v>
      </c>
      <c r="I74" s="431"/>
      <c r="J74" s="420"/>
      <c r="K74" s="420"/>
      <c r="L74" s="432">
        <v>20.14</v>
      </c>
      <c r="O74" s="441" t="s">
        <v>266</v>
      </c>
      <c r="P74" s="431">
        <v>1</v>
      </c>
      <c r="Q74" s="420">
        <v>12.5</v>
      </c>
      <c r="R74" s="420">
        <v>12.5</v>
      </c>
      <c r="S74" s="420">
        <v>0</v>
      </c>
      <c r="T74" s="516">
        <v>0</v>
      </c>
    </row>
    <row r="75" spans="1:20" x14ac:dyDescent="0.2">
      <c r="A75" s="419">
        <v>2016</v>
      </c>
      <c r="B75" s="420"/>
      <c r="C75" s="431">
        <v>0.25</v>
      </c>
      <c r="D75" s="420">
        <v>6.64</v>
      </c>
      <c r="E75" s="431"/>
      <c r="F75" s="420"/>
      <c r="G75" s="431"/>
      <c r="H75" s="420">
        <v>13.5</v>
      </c>
      <c r="I75" s="431"/>
      <c r="J75" s="420"/>
      <c r="K75" s="420"/>
      <c r="L75" s="432">
        <v>20.39</v>
      </c>
      <c r="O75" s="441" t="s">
        <v>253</v>
      </c>
      <c r="P75" s="431">
        <v>1</v>
      </c>
      <c r="Q75" s="420">
        <v>6</v>
      </c>
      <c r="R75" s="420">
        <v>6</v>
      </c>
      <c r="S75" s="420">
        <v>6</v>
      </c>
      <c r="T75" s="516">
        <v>6</v>
      </c>
    </row>
    <row r="76" spans="1:20" x14ac:dyDescent="0.2">
      <c r="A76" s="419">
        <v>2017</v>
      </c>
      <c r="B76" s="420"/>
      <c r="C76" s="431">
        <v>0.25</v>
      </c>
      <c r="D76" s="420">
        <v>63.76</v>
      </c>
      <c r="E76" s="431"/>
      <c r="F76" s="420"/>
      <c r="G76" s="431"/>
      <c r="H76" s="420">
        <v>13.5</v>
      </c>
      <c r="I76" s="431"/>
      <c r="J76" s="420">
        <v>2</v>
      </c>
      <c r="K76" s="420"/>
      <c r="L76" s="432">
        <v>79.510000000000005</v>
      </c>
      <c r="O76" s="441" t="s">
        <v>267</v>
      </c>
      <c r="P76" s="431"/>
      <c r="Q76" s="420"/>
      <c r="R76" s="420">
        <v>4</v>
      </c>
      <c r="S76" s="420"/>
      <c r="T76" s="516">
        <v>16</v>
      </c>
    </row>
    <row r="77" spans="1:20" x14ac:dyDescent="0.2">
      <c r="A77" s="419">
        <v>2018</v>
      </c>
      <c r="B77" s="420"/>
      <c r="C77" s="431">
        <v>0.25</v>
      </c>
      <c r="D77" s="420">
        <v>163.76</v>
      </c>
      <c r="E77" s="431"/>
      <c r="F77" s="420">
        <v>18</v>
      </c>
      <c r="G77" s="431"/>
      <c r="H77" s="420">
        <v>13.5</v>
      </c>
      <c r="I77" s="431"/>
      <c r="J77" s="420">
        <v>58</v>
      </c>
      <c r="K77" s="420">
        <v>58</v>
      </c>
      <c r="L77" s="432">
        <v>311.51</v>
      </c>
      <c r="O77" s="441" t="s">
        <v>265</v>
      </c>
      <c r="P77" s="431"/>
      <c r="Q77" s="420"/>
      <c r="R77" s="420">
        <v>1</v>
      </c>
      <c r="S77" s="420"/>
      <c r="T77" s="516">
        <v>2.1</v>
      </c>
    </row>
    <row r="78" spans="1:20" x14ac:dyDescent="0.2">
      <c r="A78" s="419">
        <v>2019</v>
      </c>
      <c r="B78" s="420"/>
      <c r="C78" s="431">
        <v>52.25</v>
      </c>
      <c r="D78" s="420">
        <v>163.76</v>
      </c>
      <c r="E78" s="431">
        <v>35.200000000000003</v>
      </c>
      <c r="F78" s="420">
        <v>18</v>
      </c>
      <c r="G78" s="431"/>
      <c r="H78" s="420">
        <v>13.5</v>
      </c>
      <c r="I78" s="431">
        <v>26.2</v>
      </c>
      <c r="J78" s="420">
        <v>87.2</v>
      </c>
      <c r="K78" s="420">
        <v>59.5</v>
      </c>
      <c r="L78" s="432">
        <v>455.61</v>
      </c>
      <c r="O78" s="441" t="s">
        <v>246</v>
      </c>
      <c r="P78" s="431"/>
      <c r="Q78" s="420"/>
      <c r="R78" s="420">
        <v>1</v>
      </c>
      <c r="S78" s="420"/>
      <c r="T78" s="516">
        <v>2</v>
      </c>
    </row>
    <row r="79" spans="1:20" ht="13.5" thickBot="1" x14ac:dyDescent="0.25">
      <c r="A79" s="419">
        <v>2020</v>
      </c>
      <c r="B79" s="420"/>
      <c r="C79" s="431">
        <v>52.25</v>
      </c>
      <c r="D79" s="420">
        <v>163.76</v>
      </c>
      <c r="E79" s="431">
        <v>39.9</v>
      </c>
      <c r="F79" s="420">
        <v>18</v>
      </c>
      <c r="G79" s="431">
        <v>13.2</v>
      </c>
      <c r="H79" s="420">
        <v>13.5</v>
      </c>
      <c r="I79" s="431">
        <v>26.2</v>
      </c>
      <c r="J79" s="420">
        <v>87.2</v>
      </c>
      <c r="K79" s="420">
        <v>59.5</v>
      </c>
      <c r="L79" s="432">
        <v>473.51</v>
      </c>
      <c r="O79" s="442" t="s">
        <v>246</v>
      </c>
      <c r="P79" s="438"/>
      <c r="Q79" s="437"/>
      <c r="R79" s="437">
        <v>1</v>
      </c>
      <c r="S79" s="437"/>
      <c r="T79" s="517">
        <v>2</v>
      </c>
    </row>
    <row r="80" spans="1:20" x14ac:dyDescent="0.2">
      <c r="A80" s="419">
        <v>2021</v>
      </c>
      <c r="B80" s="420">
        <v>4161.8999999999996</v>
      </c>
      <c r="C80" s="431">
        <v>167.25</v>
      </c>
      <c r="D80" s="420">
        <v>233.76</v>
      </c>
      <c r="E80" s="431">
        <v>182.98</v>
      </c>
      <c r="F80" s="420">
        <v>18</v>
      </c>
      <c r="G80" s="431">
        <v>52.2</v>
      </c>
      <c r="H80" s="420">
        <v>23.5</v>
      </c>
      <c r="I80" s="431">
        <v>26.2</v>
      </c>
      <c r="J80" s="420">
        <v>1217.2</v>
      </c>
      <c r="K80" s="420">
        <v>551.5</v>
      </c>
      <c r="L80" s="432">
        <v>6634.49</v>
      </c>
    </row>
    <row r="81" spans="1:12" x14ac:dyDescent="0.2">
      <c r="A81" s="419">
        <v>2022</v>
      </c>
      <c r="B81" s="420">
        <v>8479.4</v>
      </c>
      <c r="C81" s="431">
        <v>516.85</v>
      </c>
      <c r="D81" s="420">
        <v>389.76</v>
      </c>
      <c r="E81" s="431">
        <v>233.77</v>
      </c>
      <c r="F81" s="420">
        <v>48</v>
      </c>
      <c r="G81" s="431">
        <v>127.8</v>
      </c>
      <c r="H81" s="420">
        <v>23.5</v>
      </c>
      <c r="I81" s="431">
        <v>26.2</v>
      </c>
      <c r="J81" s="420">
        <v>1297.2</v>
      </c>
      <c r="K81" s="420">
        <v>998.6</v>
      </c>
      <c r="L81" s="432">
        <v>12141.08</v>
      </c>
    </row>
    <row r="82" spans="1:12" x14ac:dyDescent="0.2">
      <c r="A82" s="419">
        <v>2023</v>
      </c>
      <c r="B82" s="420">
        <v>14327.2</v>
      </c>
      <c r="C82" s="431">
        <v>785.85</v>
      </c>
      <c r="D82" s="420">
        <v>653.76</v>
      </c>
      <c r="E82" s="431">
        <v>247.17</v>
      </c>
      <c r="F82" s="420">
        <v>48</v>
      </c>
      <c r="G82" s="431">
        <v>127.8</v>
      </c>
      <c r="H82" s="420">
        <v>23.5</v>
      </c>
      <c r="I82" s="431">
        <v>26.2</v>
      </c>
      <c r="J82" s="420">
        <v>1426.2</v>
      </c>
      <c r="K82" s="420">
        <v>5631.6</v>
      </c>
      <c r="L82" s="432">
        <v>23297.279999999999</v>
      </c>
    </row>
    <row r="83" spans="1:12" ht="13.5" thickBot="1" x14ac:dyDescent="0.25">
      <c r="A83" s="436">
        <v>2024</v>
      </c>
      <c r="B83" s="437">
        <v>19343.900000000001</v>
      </c>
      <c r="C83" s="438">
        <v>1445.85</v>
      </c>
      <c r="D83" s="437">
        <v>943.76</v>
      </c>
      <c r="E83" s="438">
        <v>247.17</v>
      </c>
      <c r="F83" s="437">
        <v>274.60000000000002</v>
      </c>
      <c r="G83" s="438">
        <v>127.8</v>
      </c>
      <c r="H83" s="437">
        <v>29.5</v>
      </c>
      <c r="I83" s="438">
        <v>26.2</v>
      </c>
      <c r="J83" s="437">
        <v>1854.2</v>
      </c>
      <c r="K83" s="437">
        <v>12023</v>
      </c>
      <c r="L83" s="439">
        <v>36315.980000000003</v>
      </c>
    </row>
    <row r="84" spans="1:12" ht="13.5" thickBot="1" x14ac:dyDescent="0.25"/>
    <row r="85" spans="1:12" x14ac:dyDescent="0.2">
      <c r="A85" s="408"/>
      <c r="B85" s="1251" t="s">
        <v>270</v>
      </c>
      <c r="C85" s="1251"/>
      <c r="D85" s="1251"/>
      <c r="E85" s="1251"/>
      <c r="F85" s="1251"/>
      <c r="G85" s="1251"/>
      <c r="H85" s="1251"/>
      <c r="I85" s="1251"/>
      <c r="J85" s="1251"/>
      <c r="K85" s="1252"/>
      <c r="L85" s="1253"/>
    </row>
    <row r="86" spans="1:12" ht="25.5" x14ac:dyDescent="0.2">
      <c r="A86" s="409" t="s">
        <v>280</v>
      </c>
      <c r="B86" s="443" t="s">
        <v>176</v>
      </c>
      <c r="C86" s="443" t="s">
        <v>177</v>
      </c>
      <c r="D86" s="443" t="s">
        <v>216</v>
      </c>
      <c r="E86" s="443" t="s">
        <v>217</v>
      </c>
      <c r="F86" s="443" t="s">
        <v>179</v>
      </c>
      <c r="G86" s="443" t="s">
        <v>181</v>
      </c>
      <c r="H86" s="443" t="s">
        <v>180</v>
      </c>
      <c r="I86" s="443" t="s">
        <v>178</v>
      </c>
      <c r="J86" s="444" t="s">
        <v>199</v>
      </c>
      <c r="K86" s="445" t="s">
        <v>183</v>
      </c>
      <c r="L86" s="446" t="s">
        <v>89</v>
      </c>
    </row>
    <row r="87" spans="1:12" x14ac:dyDescent="0.2">
      <c r="A87" s="419">
        <v>2012</v>
      </c>
      <c r="B87" s="447"/>
      <c r="C87" s="448"/>
      <c r="D87" s="447">
        <v>1</v>
      </c>
      <c r="E87" s="448"/>
      <c r="F87" s="447"/>
      <c r="G87" s="448"/>
      <c r="H87" s="447"/>
      <c r="I87" s="448"/>
      <c r="J87" s="447"/>
      <c r="K87" s="447"/>
      <c r="L87" s="449">
        <v>1</v>
      </c>
    </row>
    <row r="88" spans="1:12" x14ac:dyDescent="0.2">
      <c r="A88" s="419">
        <v>2013</v>
      </c>
      <c r="B88" s="447"/>
      <c r="C88" s="450"/>
      <c r="D88" s="447"/>
      <c r="E88" s="450"/>
      <c r="F88" s="447"/>
      <c r="G88" s="450"/>
      <c r="H88" s="447">
        <v>1</v>
      </c>
      <c r="I88" s="450"/>
      <c r="J88" s="447"/>
      <c r="K88" s="447"/>
      <c r="L88" s="451">
        <v>1</v>
      </c>
    </row>
    <row r="89" spans="1:12" x14ac:dyDescent="0.2">
      <c r="A89" s="419">
        <v>2015</v>
      </c>
      <c r="B89" s="447"/>
      <c r="C89" s="450"/>
      <c r="D89" s="447">
        <v>1</v>
      </c>
      <c r="E89" s="450"/>
      <c r="F89" s="447"/>
      <c r="G89" s="450"/>
      <c r="H89" s="447"/>
      <c r="I89" s="450"/>
      <c r="J89" s="447"/>
      <c r="K89" s="447"/>
      <c r="L89" s="451">
        <v>1</v>
      </c>
    </row>
    <row r="90" spans="1:12" x14ac:dyDescent="0.2">
      <c r="A90" s="419">
        <v>2016</v>
      </c>
      <c r="B90" s="447"/>
      <c r="C90" s="450">
        <v>1</v>
      </c>
      <c r="D90" s="447"/>
      <c r="E90" s="450"/>
      <c r="F90" s="447"/>
      <c r="G90" s="450"/>
      <c r="H90" s="447"/>
      <c r="I90" s="450"/>
      <c r="J90" s="447"/>
      <c r="K90" s="447"/>
      <c r="L90" s="451">
        <v>1</v>
      </c>
    </row>
    <row r="91" spans="1:12" x14ac:dyDescent="0.2">
      <c r="A91" s="419">
        <v>2017</v>
      </c>
      <c r="B91" s="447"/>
      <c r="C91" s="450"/>
      <c r="D91" s="447">
        <v>1</v>
      </c>
      <c r="E91" s="450"/>
      <c r="F91" s="447"/>
      <c r="G91" s="450"/>
      <c r="H91" s="447"/>
      <c r="I91" s="450"/>
      <c r="J91" s="447">
        <v>1</v>
      </c>
      <c r="K91" s="447"/>
      <c r="L91" s="451">
        <v>2</v>
      </c>
    </row>
    <row r="92" spans="1:12" x14ac:dyDescent="0.2">
      <c r="A92" s="419">
        <v>2018</v>
      </c>
      <c r="B92" s="447"/>
      <c r="C92" s="450"/>
      <c r="D92" s="447">
        <v>1</v>
      </c>
      <c r="E92" s="450"/>
      <c r="F92" s="447">
        <v>1</v>
      </c>
      <c r="G92" s="450"/>
      <c r="H92" s="447"/>
      <c r="I92" s="450"/>
      <c r="J92" s="447">
        <v>2</v>
      </c>
      <c r="K92" s="447">
        <v>2</v>
      </c>
      <c r="L92" s="451">
        <v>6</v>
      </c>
    </row>
    <row r="93" spans="1:12" x14ac:dyDescent="0.2">
      <c r="A93" s="419">
        <v>2019</v>
      </c>
      <c r="B93" s="447"/>
      <c r="C93" s="450">
        <v>2</v>
      </c>
      <c r="D93" s="447"/>
      <c r="E93" s="450">
        <v>5</v>
      </c>
      <c r="F93" s="447"/>
      <c r="G93" s="450"/>
      <c r="H93" s="447"/>
      <c r="I93" s="450">
        <v>2</v>
      </c>
      <c r="J93" s="447">
        <v>2</v>
      </c>
      <c r="K93" s="447">
        <v>1</v>
      </c>
      <c r="L93" s="451">
        <v>12</v>
      </c>
    </row>
    <row r="94" spans="1:12" x14ac:dyDescent="0.2">
      <c r="A94" s="419">
        <v>2020</v>
      </c>
      <c r="B94" s="447"/>
      <c r="C94" s="450"/>
      <c r="D94" s="447"/>
      <c r="E94" s="450">
        <v>1</v>
      </c>
      <c r="F94" s="447"/>
      <c r="G94" s="450">
        <v>2</v>
      </c>
      <c r="H94" s="447"/>
      <c r="I94" s="450"/>
      <c r="J94" s="447"/>
      <c r="K94" s="447"/>
      <c r="L94" s="451">
        <v>3</v>
      </c>
    </row>
    <row r="95" spans="1:12" x14ac:dyDescent="0.2">
      <c r="A95" s="419">
        <v>2021</v>
      </c>
      <c r="B95" s="447">
        <v>10</v>
      </c>
      <c r="C95" s="450">
        <v>2</v>
      </c>
      <c r="D95" s="447">
        <v>1</v>
      </c>
      <c r="E95" s="450">
        <v>14</v>
      </c>
      <c r="F95" s="447"/>
      <c r="G95" s="450">
        <v>3</v>
      </c>
      <c r="H95" s="447">
        <v>1</v>
      </c>
      <c r="I95" s="450"/>
      <c r="J95" s="447">
        <v>4</v>
      </c>
      <c r="K95" s="447">
        <v>4</v>
      </c>
      <c r="L95" s="451">
        <v>39</v>
      </c>
    </row>
    <row r="96" spans="1:12" x14ac:dyDescent="0.2">
      <c r="A96" s="419">
        <v>2022</v>
      </c>
      <c r="B96" s="447">
        <v>14</v>
      </c>
      <c r="C96" s="450">
        <v>3</v>
      </c>
      <c r="D96" s="447">
        <v>1</v>
      </c>
      <c r="E96" s="450">
        <v>7</v>
      </c>
      <c r="F96" s="447">
        <v>1</v>
      </c>
      <c r="G96" s="450">
        <v>5</v>
      </c>
      <c r="H96" s="447"/>
      <c r="I96" s="450"/>
      <c r="J96" s="447">
        <v>1</v>
      </c>
      <c r="K96" s="447">
        <v>5</v>
      </c>
      <c r="L96" s="451">
        <v>37</v>
      </c>
    </row>
    <row r="97" spans="1:12" x14ac:dyDescent="0.2">
      <c r="A97" s="419">
        <v>2023</v>
      </c>
      <c r="B97" s="447">
        <v>22</v>
      </c>
      <c r="C97" s="450">
        <v>3</v>
      </c>
      <c r="D97" s="447">
        <v>2</v>
      </c>
      <c r="E97" s="450">
        <v>1</v>
      </c>
      <c r="F97" s="447"/>
      <c r="G97" s="450"/>
      <c r="H97" s="447"/>
      <c r="I97" s="450"/>
      <c r="J97" s="447">
        <v>4</v>
      </c>
      <c r="K97" s="447">
        <v>21</v>
      </c>
      <c r="L97" s="451">
        <v>53</v>
      </c>
    </row>
    <row r="98" spans="1:12" ht="13.5" thickBot="1" x14ac:dyDescent="0.25">
      <c r="A98" s="436">
        <v>2024</v>
      </c>
      <c r="B98" s="452">
        <v>16</v>
      </c>
      <c r="C98" s="453">
        <v>6</v>
      </c>
      <c r="D98" s="452">
        <v>2</v>
      </c>
      <c r="E98" s="453"/>
      <c r="F98" s="452">
        <v>5</v>
      </c>
      <c r="G98" s="453"/>
      <c r="H98" s="452">
        <v>2</v>
      </c>
      <c r="I98" s="453"/>
      <c r="J98" s="452">
        <v>3</v>
      </c>
      <c r="K98" s="452">
        <v>13</v>
      </c>
      <c r="L98" s="454">
        <v>47</v>
      </c>
    </row>
    <row r="99" spans="1:12" ht="13.5" thickBot="1" x14ac:dyDescent="0.25"/>
    <row r="100" spans="1:12" x14ac:dyDescent="0.2">
      <c r="A100" s="408"/>
      <c r="B100" s="1251" t="s">
        <v>295</v>
      </c>
      <c r="C100" s="1251"/>
      <c r="D100" s="1251"/>
      <c r="E100" s="1251"/>
      <c r="F100" s="1251"/>
      <c r="G100" s="1251"/>
      <c r="H100" s="1251"/>
      <c r="I100" s="1251"/>
      <c r="J100" s="1251"/>
      <c r="K100" s="1252"/>
      <c r="L100" s="1253"/>
    </row>
    <row r="101" spans="1:12" ht="25.5" x14ac:dyDescent="0.2">
      <c r="A101" s="409" t="s">
        <v>280</v>
      </c>
      <c r="B101" s="443" t="s">
        <v>176</v>
      </c>
      <c r="C101" s="443" t="s">
        <v>177</v>
      </c>
      <c r="D101" s="443" t="s">
        <v>216</v>
      </c>
      <c r="E101" s="443" t="s">
        <v>217</v>
      </c>
      <c r="F101" s="443" t="s">
        <v>179</v>
      </c>
      <c r="G101" s="443" t="s">
        <v>181</v>
      </c>
      <c r="H101" s="443" t="s">
        <v>180</v>
      </c>
      <c r="I101" s="443" t="s">
        <v>178</v>
      </c>
      <c r="J101" s="444" t="s">
        <v>199</v>
      </c>
      <c r="K101" s="445" t="s">
        <v>183</v>
      </c>
      <c r="L101" s="446" t="s">
        <v>89</v>
      </c>
    </row>
    <row r="102" spans="1:12" x14ac:dyDescent="0.2">
      <c r="A102" s="419">
        <v>2012</v>
      </c>
      <c r="B102" s="447"/>
      <c r="C102" s="448"/>
      <c r="D102" s="447">
        <v>1</v>
      </c>
      <c r="E102" s="448"/>
      <c r="F102" s="447"/>
      <c r="G102" s="448"/>
      <c r="H102" s="447"/>
      <c r="I102" s="448"/>
      <c r="J102" s="447"/>
      <c r="K102" s="447"/>
      <c r="L102" s="449">
        <v>1</v>
      </c>
    </row>
    <row r="103" spans="1:12" x14ac:dyDescent="0.2">
      <c r="A103" s="419">
        <v>2013</v>
      </c>
      <c r="B103" s="447"/>
      <c r="C103" s="450"/>
      <c r="D103" s="447">
        <v>1</v>
      </c>
      <c r="E103" s="450"/>
      <c r="F103" s="447"/>
      <c r="G103" s="450"/>
      <c r="H103" s="447">
        <v>1</v>
      </c>
      <c r="I103" s="450"/>
      <c r="J103" s="447"/>
      <c r="K103" s="447"/>
      <c r="L103" s="451">
        <v>2</v>
      </c>
    </row>
    <row r="104" spans="1:12" x14ac:dyDescent="0.2">
      <c r="A104" s="419">
        <v>2015</v>
      </c>
      <c r="B104" s="447"/>
      <c r="C104" s="450"/>
      <c r="D104" s="447">
        <v>2</v>
      </c>
      <c r="E104" s="450"/>
      <c r="F104" s="447"/>
      <c r="G104" s="450"/>
      <c r="H104" s="447">
        <v>1</v>
      </c>
      <c r="I104" s="450"/>
      <c r="J104" s="447"/>
      <c r="K104" s="447"/>
      <c r="L104" s="451">
        <v>3</v>
      </c>
    </row>
    <row r="105" spans="1:12" x14ac:dyDescent="0.2">
      <c r="A105" s="419">
        <v>2016</v>
      </c>
      <c r="B105" s="447"/>
      <c r="C105" s="450">
        <v>1</v>
      </c>
      <c r="D105" s="447">
        <v>2</v>
      </c>
      <c r="E105" s="450"/>
      <c r="F105" s="447"/>
      <c r="G105" s="450"/>
      <c r="H105" s="447">
        <v>1</v>
      </c>
      <c r="I105" s="450"/>
      <c r="J105" s="447"/>
      <c r="K105" s="447"/>
      <c r="L105" s="451">
        <v>4</v>
      </c>
    </row>
    <row r="106" spans="1:12" x14ac:dyDescent="0.2">
      <c r="A106" s="419">
        <v>2017</v>
      </c>
      <c r="B106" s="447"/>
      <c r="C106" s="450">
        <v>1</v>
      </c>
      <c r="D106" s="447">
        <v>3</v>
      </c>
      <c r="E106" s="450"/>
      <c r="F106" s="447"/>
      <c r="G106" s="450"/>
      <c r="H106" s="447">
        <v>1</v>
      </c>
      <c r="I106" s="450"/>
      <c r="J106" s="447">
        <v>1</v>
      </c>
      <c r="K106" s="447"/>
      <c r="L106" s="451">
        <v>6</v>
      </c>
    </row>
    <row r="107" spans="1:12" x14ac:dyDescent="0.2">
      <c r="A107" s="419">
        <v>2018</v>
      </c>
      <c r="B107" s="447"/>
      <c r="C107" s="450">
        <v>1</v>
      </c>
      <c r="D107" s="447">
        <v>4</v>
      </c>
      <c r="E107" s="450"/>
      <c r="F107" s="447">
        <v>1</v>
      </c>
      <c r="G107" s="450"/>
      <c r="H107" s="447">
        <v>1</v>
      </c>
      <c r="I107" s="450"/>
      <c r="J107" s="447">
        <v>3</v>
      </c>
      <c r="K107" s="447">
        <v>2</v>
      </c>
      <c r="L107" s="451">
        <v>12</v>
      </c>
    </row>
    <row r="108" spans="1:12" x14ac:dyDescent="0.2">
      <c r="A108" s="419">
        <v>2019</v>
      </c>
      <c r="B108" s="447"/>
      <c r="C108" s="450">
        <v>3</v>
      </c>
      <c r="D108" s="447">
        <v>4</v>
      </c>
      <c r="E108" s="450">
        <v>5</v>
      </c>
      <c r="F108" s="447">
        <v>1</v>
      </c>
      <c r="G108" s="450"/>
      <c r="H108" s="447">
        <v>1</v>
      </c>
      <c r="I108" s="450">
        <v>2</v>
      </c>
      <c r="J108" s="447">
        <v>5</v>
      </c>
      <c r="K108" s="447">
        <v>3</v>
      </c>
      <c r="L108" s="451">
        <v>24</v>
      </c>
    </row>
    <row r="109" spans="1:12" x14ac:dyDescent="0.2">
      <c r="A109" s="419">
        <v>2020</v>
      </c>
      <c r="B109" s="447"/>
      <c r="C109" s="450">
        <v>3</v>
      </c>
      <c r="D109" s="447">
        <v>4</v>
      </c>
      <c r="E109" s="450">
        <v>6</v>
      </c>
      <c r="F109" s="447">
        <v>1</v>
      </c>
      <c r="G109" s="450">
        <v>2</v>
      </c>
      <c r="H109" s="447">
        <v>1</v>
      </c>
      <c r="I109" s="450">
        <v>2</v>
      </c>
      <c r="J109" s="447">
        <v>5</v>
      </c>
      <c r="K109" s="447">
        <v>3</v>
      </c>
      <c r="L109" s="451">
        <v>27</v>
      </c>
    </row>
    <row r="110" spans="1:12" x14ac:dyDescent="0.2">
      <c r="A110" s="419">
        <v>2021</v>
      </c>
      <c r="B110" s="447">
        <v>10</v>
      </c>
      <c r="C110" s="450">
        <v>5</v>
      </c>
      <c r="D110" s="447">
        <v>5</v>
      </c>
      <c r="E110" s="450">
        <v>20</v>
      </c>
      <c r="F110" s="447">
        <v>1</v>
      </c>
      <c r="G110" s="450">
        <v>5</v>
      </c>
      <c r="H110" s="447">
        <v>2</v>
      </c>
      <c r="I110" s="450">
        <v>2</v>
      </c>
      <c r="J110" s="447">
        <v>9</v>
      </c>
      <c r="K110" s="447">
        <v>7</v>
      </c>
      <c r="L110" s="451">
        <v>66</v>
      </c>
    </row>
    <row r="111" spans="1:12" x14ac:dyDescent="0.2">
      <c r="A111" s="419">
        <v>2022</v>
      </c>
      <c r="B111" s="447">
        <v>24</v>
      </c>
      <c r="C111" s="450">
        <v>8</v>
      </c>
      <c r="D111" s="447">
        <v>6</v>
      </c>
      <c r="E111" s="450">
        <v>27</v>
      </c>
      <c r="F111" s="447">
        <v>2</v>
      </c>
      <c r="G111" s="450">
        <v>10</v>
      </c>
      <c r="H111" s="447">
        <v>2</v>
      </c>
      <c r="I111" s="450">
        <v>2</v>
      </c>
      <c r="J111" s="447">
        <v>10</v>
      </c>
      <c r="K111" s="447">
        <v>12</v>
      </c>
      <c r="L111" s="451">
        <v>103</v>
      </c>
    </row>
    <row r="112" spans="1:12" x14ac:dyDescent="0.2">
      <c r="A112" s="419">
        <v>2023</v>
      </c>
      <c r="B112" s="447">
        <v>46</v>
      </c>
      <c r="C112" s="450">
        <v>11</v>
      </c>
      <c r="D112" s="447">
        <v>8</v>
      </c>
      <c r="E112" s="450">
        <v>28</v>
      </c>
      <c r="F112" s="447">
        <v>2</v>
      </c>
      <c r="G112" s="450">
        <v>10</v>
      </c>
      <c r="H112" s="447">
        <v>2</v>
      </c>
      <c r="I112" s="450">
        <v>2</v>
      </c>
      <c r="J112" s="447">
        <v>14</v>
      </c>
      <c r="K112" s="447">
        <v>33</v>
      </c>
      <c r="L112" s="451">
        <v>156</v>
      </c>
    </row>
    <row r="113" spans="1:12" ht="13.5" thickBot="1" x14ac:dyDescent="0.25">
      <c r="A113" s="436">
        <v>2024</v>
      </c>
      <c r="B113" s="452">
        <v>62</v>
      </c>
      <c r="C113" s="453">
        <v>17</v>
      </c>
      <c r="D113" s="452">
        <v>10</v>
      </c>
      <c r="E113" s="453">
        <v>28</v>
      </c>
      <c r="F113" s="452">
        <v>7</v>
      </c>
      <c r="G113" s="453">
        <v>10</v>
      </c>
      <c r="H113" s="452">
        <v>4</v>
      </c>
      <c r="I113" s="453">
        <v>2</v>
      </c>
      <c r="J113" s="452">
        <v>17</v>
      </c>
      <c r="K113" s="452">
        <v>46</v>
      </c>
      <c r="L113" s="454">
        <v>203</v>
      </c>
    </row>
    <row r="511" spans="15:20" x14ac:dyDescent="0.2">
      <c r="O511" s="404" t="s">
        <v>95</v>
      </c>
      <c r="P511" s="404" t="s">
        <v>296</v>
      </c>
      <c r="Q511" s="404" t="s">
        <v>297</v>
      </c>
      <c r="R511" s="404" t="s">
        <v>290</v>
      </c>
      <c r="S511" s="404" t="s">
        <v>298</v>
      </c>
      <c r="T511" s="404" t="s">
        <v>292</v>
      </c>
    </row>
    <row r="512" spans="15:20" x14ac:dyDescent="0.2">
      <c r="O512" s="404" t="s">
        <v>222</v>
      </c>
      <c r="P512" s="404">
        <v>14</v>
      </c>
      <c r="Q512" s="404">
        <v>1221.95</v>
      </c>
      <c r="R512" s="404">
        <v>1259.45</v>
      </c>
      <c r="S512" s="404">
        <v>4799.3999999999996</v>
      </c>
      <c r="T512" s="404">
        <v>4818.8999999999996</v>
      </c>
    </row>
    <row r="513" spans="15:20" x14ac:dyDescent="0.2">
      <c r="O513" s="404" t="s">
        <v>223</v>
      </c>
      <c r="P513" s="404">
        <v>4</v>
      </c>
      <c r="Q513" s="404">
        <v>487</v>
      </c>
      <c r="R513" s="404">
        <v>503</v>
      </c>
      <c r="S513" s="404">
        <v>1086</v>
      </c>
      <c r="T513" s="404">
        <v>1146</v>
      </c>
    </row>
    <row r="514" spans="15:20" x14ac:dyDescent="0.2">
      <c r="O514" s="404" t="s">
        <v>221</v>
      </c>
      <c r="P514" s="404">
        <v>3</v>
      </c>
      <c r="Q514" s="404">
        <v>185</v>
      </c>
      <c r="R514" s="404">
        <v>206</v>
      </c>
      <c r="S514" s="404">
        <v>231</v>
      </c>
      <c r="T514" s="404">
        <v>283.25</v>
      </c>
    </row>
    <row r="515" spans="15:20" x14ac:dyDescent="0.2">
      <c r="O515" s="404" t="s">
        <v>224</v>
      </c>
      <c r="P515" s="404">
        <v>2</v>
      </c>
      <c r="Q515" s="404">
        <v>115</v>
      </c>
      <c r="R515" s="404">
        <v>115</v>
      </c>
      <c r="S515" s="404">
        <v>460</v>
      </c>
      <c r="T515" s="404">
        <v>460</v>
      </c>
    </row>
    <row r="516" spans="15:20" x14ac:dyDescent="0.2">
      <c r="O516" s="404" t="s">
        <v>259</v>
      </c>
      <c r="P516" s="404">
        <v>14</v>
      </c>
      <c r="Q516" s="404">
        <v>50.88</v>
      </c>
      <c r="R516" s="404">
        <v>64.28</v>
      </c>
      <c r="S516" s="404">
        <v>142.88</v>
      </c>
      <c r="T516" s="404">
        <v>170.58</v>
      </c>
    </row>
    <row r="517" spans="15:20" x14ac:dyDescent="0.2">
      <c r="O517" s="404" t="s">
        <v>216</v>
      </c>
      <c r="P517" s="404">
        <v>1</v>
      </c>
      <c r="Q517" s="404">
        <v>14</v>
      </c>
      <c r="R517" s="404">
        <v>56.6</v>
      </c>
      <c r="S517" s="404">
        <v>70</v>
      </c>
      <c r="T517" s="404">
        <v>233.76</v>
      </c>
    </row>
    <row r="518" spans="15:20" x14ac:dyDescent="0.2">
      <c r="O518" s="404" t="s">
        <v>237</v>
      </c>
      <c r="P518" s="404">
        <v>1</v>
      </c>
      <c r="Q518" s="404">
        <v>50</v>
      </c>
      <c r="R518" s="404">
        <v>50</v>
      </c>
      <c r="S518" s="404">
        <v>0</v>
      </c>
      <c r="T518" s="404">
        <v>0</v>
      </c>
    </row>
    <row r="519" spans="15:20" x14ac:dyDescent="0.2">
      <c r="O519" s="404" t="s">
        <v>226</v>
      </c>
      <c r="P519" s="404">
        <v>1</v>
      </c>
      <c r="Q519" s="404">
        <v>30</v>
      </c>
      <c r="R519" s="404">
        <v>40</v>
      </c>
      <c r="S519" s="404">
        <v>30</v>
      </c>
      <c r="T519" s="404">
        <v>70</v>
      </c>
    </row>
    <row r="520" spans="15:20" x14ac:dyDescent="0.2">
      <c r="O520" s="404" t="s">
        <v>225</v>
      </c>
      <c r="P520" s="404">
        <v>1</v>
      </c>
      <c r="Q520" s="404">
        <v>40</v>
      </c>
      <c r="R520" s="404">
        <v>40</v>
      </c>
      <c r="S520" s="404">
        <v>80</v>
      </c>
      <c r="T520" s="404">
        <v>80</v>
      </c>
    </row>
    <row r="521" spans="15:20" x14ac:dyDescent="0.2">
      <c r="O521" s="404" t="s">
        <v>230</v>
      </c>
      <c r="R521" s="404">
        <v>33</v>
      </c>
      <c r="T521" s="404">
        <v>13.5</v>
      </c>
    </row>
    <row r="522" spans="15:20" x14ac:dyDescent="0.2">
      <c r="O522" s="404" t="s">
        <v>244</v>
      </c>
      <c r="P522" s="404">
        <v>4</v>
      </c>
      <c r="Q522" s="404">
        <v>13.5</v>
      </c>
      <c r="R522" s="404">
        <v>19.32</v>
      </c>
      <c r="S522" s="404">
        <v>37.6</v>
      </c>
      <c r="T522" s="404">
        <v>50.8</v>
      </c>
    </row>
    <row r="523" spans="15:20" x14ac:dyDescent="0.2">
      <c r="O523" s="404" t="s">
        <v>236</v>
      </c>
      <c r="R523" s="404">
        <v>12</v>
      </c>
      <c r="T523" s="404">
        <v>26.2</v>
      </c>
    </row>
    <row r="524" spans="15:20" x14ac:dyDescent="0.2">
      <c r="O524" s="404" t="s">
        <v>228</v>
      </c>
      <c r="P524" s="404">
        <v>1</v>
      </c>
      <c r="Q524" s="404">
        <v>10</v>
      </c>
      <c r="R524" s="404">
        <v>10</v>
      </c>
      <c r="S524" s="404">
        <v>10</v>
      </c>
      <c r="T524" s="404">
        <v>10</v>
      </c>
    </row>
    <row r="525" spans="15:20" x14ac:dyDescent="0.2">
      <c r="O525" s="404" t="s">
        <v>245</v>
      </c>
      <c r="R525" s="404">
        <v>9</v>
      </c>
      <c r="T525" s="404">
        <v>18</v>
      </c>
    </row>
    <row r="526" spans="15:20" x14ac:dyDescent="0.2">
      <c r="O526" s="404" t="s">
        <v>267</v>
      </c>
      <c r="R526" s="404">
        <v>4</v>
      </c>
      <c r="T526" s="404">
        <v>16</v>
      </c>
    </row>
    <row r="527" spans="15:20" x14ac:dyDescent="0.2">
      <c r="O527" s="404" t="s">
        <v>234</v>
      </c>
      <c r="P527" s="404">
        <v>1</v>
      </c>
      <c r="Q527" s="404">
        <v>1</v>
      </c>
      <c r="R527" s="404">
        <v>1</v>
      </c>
      <c r="S527" s="404">
        <v>2</v>
      </c>
      <c r="T527" s="404">
        <v>2</v>
      </c>
    </row>
    <row r="528" spans="15:20" x14ac:dyDescent="0.2">
      <c r="O528" s="404" t="s">
        <v>246</v>
      </c>
      <c r="R528" s="404">
        <v>1</v>
      </c>
      <c r="T528" s="404">
        <v>2</v>
      </c>
    </row>
  </sheetData>
  <mergeCells count="10">
    <mergeCell ref="B55:L55"/>
    <mergeCell ref="B70:L70"/>
    <mergeCell ref="B85:L85"/>
    <mergeCell ref="B100:L100"/>
    <mergeCell ref="B25:L25"/>
    <mergeCell ref="O25:O26"/>
    <mergeCell ref="P25:U25"/>
    <mergeCell ref="V25:AA25"/>
    <mergeCell ref="B40:L40"/>
    <mergeCell ref="O51:T51"/>
  </mergeCells>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D18CF-A8F1-48E4-AE46-78119318D299}">
  <sheetPr>
    <tabColor theme="9" tint="0.39997558519241921"/>
  </sheetPr>
  <dimension ref="A1:K66"/>
  <sheetViews>
    <sheetView zoomScaleNormal="100" workbookViewId="0">
      <selection activeCell="L44" sqref="L44"/>
    </sheetView>
  </sheetViews>
  <sheetFormatPr defaultColWidth="8.85546875" defaultRowHeight="12.75" x14ac:dyDescent="0.2"/>
  <cols>
    <col min="1" max="1" width="11.7109375" customWidth="1"/>
    <col min="2" max="3" width="7.7109375" bestFit="1" customWidth="1"/>
    <col min="4" max="6" width="9.28515625" bestFit="1" customWidth="1"/>
    <col min="7" max="7" width="10.42578125" customWidth="1"/>
    <col min="8" max="8" width="9.42578125" customWidth="1"/>
    <col min="10" max="10" width="11" customWidth="1"/>
    <col min="11" max="11" width="38.42578125" customWidth="1"/>
  </cols>
  <sheetData>
    <row r="1" spans="1:4" ht="15" x14ac:dyDescent="0.25">
      <c r="A1" s="273" t="s">
        <v>299</v>
      </c>
      <c r="B1" s="273"/>
      <c r="C1" s="273"/>
      <c r="D1" s="273"/>
    </row>
    <row r="23" spans="1:11" x14ac:dyDescent="0.2">
      <c r="A23" s="279" t="s">
        <v>273</v>
      </c>
      <c r="B23" s="279"/>
      <c r="C23" s="279"/>
      <c r="D23" s="279"/>
    </row>
    <row r="24" spans="1:11" ht="13.5" thickBot="1" x14ac:dyDescent="0.25"/>
    <row r="25" spans="1:11" ht="15" thickBot="1" x14ac:dyDescent="0.3">
      <c r="A25" s="512"/>
      <c r="B25" s="1255" t="s">
        <v>300</v>
      </c>
      <c r="C25" s="1256"/>
      <c r="D25" s="1256"/>
      <c r="E25" s="1256"/>
      <c r="F25" s="1256"/>
      <c r="G25" s="1256"/>
      <c r="H25" s="1257"/>
      <c r="K25" s="761"/>
    </row>
    <row r="26" spans="1:11" ht="18.75" customHeight="1" x14ac:dyDescent="0.25">
      <c r="A26" s="751" t="s">
        <v>214</v>
      </c>
      <c r="B26" s="745" t="s">
        <v>301</v>
      </c>
      <c r="C26" s="746" t="s">
        <v>302</v>
      </c>
      <c r="D26" s="733" t="s">
        <v>303</v>
      </c>
      <c r="E26" s="734" t="s">
        <v>304</v>
      </c>
      <c r="F26" s="734" t="s">
        <v>305</v>
      </c>
      <c r="G26" s="735" t="s">
        <v>306</v>
      </c>
      <c r="H26" s="736" t="s">
        <v>307</v>
      </c>
      <c r="J26" s="762" t="s">
        <v>214</v>
      </c>
      <c r="K26" s="763" t="s">
        <v>308</v>
      </c>
    </row>
    <row r="27" spans="1:11" x14ac:dyDescent="0.2">
      <c r="A27" s="686">
        <v>2007</v>
      </c>
      <c r="B27" s="737">
        <v>6.9</v>
      </c>
      <c r="C27" s="747">
        <v>12</v>
      </c>
      <c r="D27" s="738">
        <v>0</v>
      </c>
      <c r="E27" s="747">
        <v>0</v>
      </c>
      <c r="F27" s="739">
        <v>0</v>
      </c>
      <c r="G27" s="747">
        <v>0</v>
      </c>
      <c r="H27" s="740">
        <v>0</v>
      </c>
      <c r="J27" s="686">
        <v>2007</v>
      </c>
      <c r="K27" s="764">
        <v>9.4499999999999993</v>
      </c>
    </row>
    <row r="28" spans="1:11" x14ac:dyDescent="0.2">
      <c r="A28" s="686">
        <v>2008</v>
      </c>
      <c r="B28" s="741">
        <v>0</v>
      </c>
      <c r="C28" s="748">
        <v>10</v>
      </c>
      <c r="D28" s="739">
        <v>0</v>
      </c>
      <c r="E28" s="748">
        <v>0</v>
      </c>
      <c r="F28" s="739">
        <v>0</v>
      </c>
      <c r="G28" s="748">
        <v>0</v>
      </c>
      <c r="H28" s="740">
        <v>0</v>
      </c>
      <c r="J28" s="686">
        <v>2008</v>
      </c>
      <c r="K28" s="765">
        <v>10</v>
      </c>
    </row>
    <row r="29" spans="1:11" x14ac:dyDescent="0.2">
      <c r="A29" s="686">
        <v>2009</v>
      </c>
      <c r="B29" s="741">
        <v>0</v>
      </c>
      <c r="C29" s="748">
        <v>0</v>
      </c>
      <c r="D29" s="739">
        <v>46</v>
      </c>
      <c r="E29" s="748">
        <v>0</v>
      </c>
      <c r="F29" s="739">
        <v>0</v>
      </c>
      <c r="G29" s="748">
        <v>0</v>
      </c>
      <c r="H29" s="740">
        <v>0</v>
      </c>
      <c r="J29" s="686">
        <v>2009</v>
      </c>
      <c r="K29" s="765">
        <v>23</v>
      </c>
    </row>
    <row r="30" spans="1:11" x14ac:dyDescent="0.2">
      <c r="A30" s="686">
        <v>2010</v>
      </c>
      <c r="B30" s="741">
        <v>13.35</v>
      </c>
      <c r="C30" s="748">
        <v>83.08</v>
      </c>
      <c r="D30" s="739">
        <v>78.64</v>
      </c>
      <c r="E30" s="748">
        <v>0</v>
      </c>
      <c r="F30" s="739">
        <v>0</v>
      </c>
      <c r="G30" s="748">
        <v>0</v>
      </c>
      <c r="H30" s="740">
        <v>0</v>
      </c>
      <c r="J30" s="686">
        <v>2010</v>
      </c>
      <c r="K30" s="765">
        <v>17.510000000000002</v>
      </c>
    </row>
    <row r="31" spans="1:11" x14ac:dyDescent="0.2">
      <c r="A31" s="686">
        <v>2011</v>
      </c>
      <c r="B31" s="741">
        <v>99.93</v>
      </c>
      <c r="C31" s="748">
        <v>214.16</v>
      </c>
      <c r="D31" s="739">
        <v>172.06</v>
      </c>
      <c r="E31" s="748">
        <v>0</v>
      </c>
      <c r="F31" s="739">
        <v>0</v>
      </c>
      <c r="G31" s="748">
        <v>0</v>
      </c>
      <c r="H31" s="740">
        <v>0</v>
      </c>
      <c r="J31" s="686">
        <v>2011</v>
      </c>
      <c r="K31" s="765">
        <v>13.89</v>
      </c>
    </row>
    <row r="32" spans="1:11" x14ac:dyDescent="0.2">
      <c r="A32" s="686">
        <v>2012</v>
      </c>
      <c r="B32" s="741">
        <v>70.260000000000005</v>
      </c>
      <c r="C32" s="748">
        <v>209.82</v>
      </c>
      <c r="D32" s="739">
        <v>317.06</v>
      </c>
      <c r="E32" s="748">
        <v>194</v>
      </c>
      <c r="F32" s="739">
        <v>170</v>
      </c>
      <c r="G32" s="748">
        <v>0</v>
      </c>
      <c r="H32" s="740">
        <v>0</v>
      </c>
      <c r="J32" s="686">
        <v>2012</v>
      </c>
      <c r="K32" s="765">
        <v>21.84</v>
      </c>
    </row>
    <row r="33" spans="1:11" x14ac:dyDescent="0.2">
      <c r="A33" s="686">
        <v>2013</v>
      </c>
      <c r="B33" s="741">
        <v>85.05</v>
      </c>
      <c r="C33" s="748">
        <v>112</v>
      </c>
      <c r="D33" s="739">
        <v>311.89999999999998</v>
      </c>
      <c r="E33" s="748">
        <v>66</v>
      </c>
      <c r="F33" s="739">
        <v>516.4</v>
      </c>
      <c r="G33" s="748">
        <v>250</v>
      </c>
      <c r="H33" s="740">
        <v>0</v>
      </c>
      <c r="J33" s="686">
        <v>2013</v>
      </c>
      <c r="K33" s="765">
        <v>35.299999999999997</v>
      </c>
    </row>
    <row r="34" spans="1:11" x14ac:dyDescent="0.2">
      <c r="A34" s="686">
        <v>2014</v>
      </c>
      <c r="B34" s="741">
        <v>121.62</v>
      </c>
      <c r="C34" s="748">
        <v>436.92</v>
      </c>
      <c r="D34" s="739">
        <v>300.72000000000003</v>
      </c>
      <c r="E34" s="748">
        <v>112.2</v>
      </c>
      <c r="F34" s="739">
        <v>325.10000000000002</v>
      </c>
      <c r="G34" s="748">
        <v>1301.6199999999999</v>
      </c>
      <c r="H34" s="740">
        <v>585.9</v>
      </c>
      <c r="J34" s="686">
        <v>2014</v>
      </c>
      <c r="K34" s="765">
        <v>48.99</v>
      </c>
    </row>
    <row r="35" spans="1:11" x14ac:dyDescent="0.2">
      <c r="A35" s="686">
        <v>2015</v>
      </c>
      <c r="B35" s="741">
        <v>84.58</v>
      </c>
      <c r="C35" s="748">
        <v>456.5</v>
      </c>
      <c r="D35" s="739">
        <v>708.25</v>
      </c>
      <c r="E35" s="748">
        <v>682.16</v>
      </c>
      <c r="F35" s="739">
        <v>105.1</v>
      </c>
      <c r="G35" s="748">
        <v>848.9</v>
      </c>
      <c r="H35" s="740">
        <v>0</v>
      </c>
      <c r="J35" s="686">
        <v>2015</v>
      </c>
      <c r="K35" s="765">
        <v>32.42</v>
      </c>
    </row>
    <row r="36" spans="1:11" x14ac:dyDescent="0.2">
      <c r="A36" s="686">
        <v>2016</v>
      </c>
      <c r="B36" s="741">
        <v>204.16</v>
      </c>
      <c r="C36" s="748">
        <v>429</v>
      </c>
      <c r="D36" s="739">
        <v>858.63</v>
      </c>
      <c r="E36" s="748">
        <v>2341.86</v>
      </c>
      <c r="F36" s="739">
        <v>2331.1999999999998</v>
      </c>
      <c r="G36" s="748">
        <v>1275.4000000000001</v>
      </c>
      <c r="H36" s="740">
        <v>0</v>
      </c>
      <c r="J36" s="686">
        <v>2016</v>
      </c>
      <c r="K36" s="765">
        <v>48.95</v>
      </c>
    </row>
    <row r="37" spans="1:11" x14ac:dyDescent="0.2">
      <c r="A37" s="686">
        <v>2017</v>
      </c>
      <c r="B37" s="741">
        <v>317.16000000000003</v>
      </c>
      <c r="C37" s="748">
        <v>624.30999999999995</v>
      </c>
      <c r="D37" s="739">
        <v>1084.8499999999999</v>
      </c>
      <c r="E37" s="748">
        <v>1242.6300000000001</v>
      </c>
      <c r="F37" s="739">
        <v>823.3</v>
      </c>
      <c r="G37" s="748">
        <v>0</v>
      </c>
      <c r="H37" s="740">
        <v>0</v>
      </c>
      <c r="J37" s="686">
        <v>2017</v>
      </c>
      <c r="K37" s="765">
        <v>24.5</v>
      </c>
    </row>
    <row r="38" spans="1:11" x14ac:dyDescent="0.2">
      <c r="A38" s="686">
        <v>2018</v>
      </c>
      <c r="B38" s="741">
        <v>162.57</v>
      </c>
      <c r="C38" s="748">
        <v>308.29000000000002</v>
      </c>
      <c r="D38" s="739">
        <v>364.36</v>
      </c>
      <c r="E38" s="748">
        <v>1813.6</v>
      </c>
      <c r="F38" s="739">
        <v>861</v>
      </c>
      <c r="G38" s="748">
        <v>452.3</v>
      </c>
      <c r="H38" s="740">
        <v>0</v>
      </c>
      <c r="J38" s="686">
        <v>2018</v>
      </c>
      <c r="K38" s="765">
        <v>41.27</v>
      </c>
    </row>
    <row r="39" spans="1:11" x14ac:dyDescent="0.2">
      <c r="A39" s="686">
        <v>2019</v>
      </c>
      <c r="B39" s="741">
        <v>198.61</v>
      </c>
      <c r="C39" s="748">
        <v>293</v>
      </c>
      <c r="D39" s="739">
        <v>663.95</v>
      </c>
      <c r="E39" s="748">
        <v>1266.5</v>
      </c>
      <c r="F39" s="739">
        <v>1526.8</v>
      </c>
      <c r="G39" s="748">
        <v>650</v>
      </c>
      <c r="H39" s="740">
        <v>0</v>
      </c>
      <c r="J39" s="686">
        <v>2019</v>
      </c>
      <c r="K39" s="765">
        <v>41.81</v>
      </c>
    </row>
    <row r="40" spans="1:11" x14ac:dyDescent="0.2">
      <c r="A40" s="686">
        <v>2020</v>
      </c>
      <c r="B40" s="741">
        <v>202.18</v>
      </c>
      <c r="C40" s="748">
        <v>414.9</v>
      </c>
      <c r="D40" s="739">
        <v>610.4</v>
      </c>
      <c r="E40" s="748">
        <v>3682.97</v>
      </c>
      <c r="F40" s="739">
        <v>2925.7</v>
      </c>
      <c r="G40" s="748">
        <v>1377</v>
      </c>
      <c r="H40" s="740">
        <v>410</v>
      </c>
      <c r="J40" s="686">
        <v>2020</v>
      </c>
      <c r="K40" s="765">
        <v>58.68</v>
      </c>
    </row>
    <row r="41" spans="1:11" x14ac:dyDescent="0.2">
      <c r="A41" s="686">
        <v>2021</v>
      </c>
      <c r="B41" s="741">
        <v>263.92</v>
      </c>
      <c r="C41" s="748">
        <v>175.8</v>
      </c>
      <c r="D41" s="739">
        <v>478.8</v>
      </c>
      <c r="E41" s="748">
        <v>2813.7</v>
      </c>
      <c r="F41" s="739">
        <v>3671.1</v>
      </c>
      <c r="G41" s="748">
        <v>4667.6400000000003</v>
      </c>
      <c r="H41" s="740">
        <v>420</v>
      </c>
      <c r="J41" s="686">
        <v>2021</v>
      </c>
      <c r="K41" s="765">
        <v>79.56</v>
      </c>
    </row>
    <row r="42" spans="1:11" x14ac:dyDescent="0.2">
      <c r="A42" s="686">
        <v>2022</v>
      </c>
      <c r="B42" s="741">
        <v>224.64</v>
      </c>
      <c r="C42" s="748">
        <v>240.25</v>
      </c>
      <c r="D42" s="739">
        <v>681</v>
      </c>
      <c r="E42" s="748">
        <v>2415.6999999999998</v>
      </c>
      <c r="F42" s="739">
        <v>3388</v>
      </c>
      <c r="G42" s="748">
        <v>3479.1</v>
      </c>
      <c r="H42" s="740">
        <v>0</v>
      </c>
      <c r="J42" s="686">
        <v>2022</v>
      </c>
      <c r="K42" s="765">
        <v>66.849999999999994</v>
      </c>
    </row>
    <row r="43" spans="1:11" x14ac:dyDescent="0.2">
      <c r="A43" s="686">
        <v>2023</v>
      </c>
      <c r="B43" s="741">
        <v>129.5</v>
      </c>
      <c r="C43" s="748">
        <v>290.98</v>
      </c>
      <c r="D43" s="739">
        <v>1505.53</v>
      </c>
      <c r="E43" s="748">
        <v>4850.2700000000004</v>
      </c>
      <c r="F43" s="739">
        <v>4905.6000000000004</v>
      </c>
      <c r="G43" s="748">
        <v>6006.2</v>
      </c>
      <c r="H43" s="740">
        <v>1577</v>
      </c>
      <c r="J43" s="686">
        <v>2023</v>
      </c>
      <c r="K43" s="765">
        <v>86.39</v>
      </c>
    </row>
    <row r="44" spans="1:11" ht="13.5" thickBot="1" x14ac:dyDescent="0.25">
      <c r="A44" s="750">
        <v>2024</v>
      </c>
      <c r="B44" s="742">
        <v>80.2</v>
      </c>
      <c r="C44" s="749">
        <v>261.3</v>
      </c>
      <c r="D44" s="743">
        <v>622.4</v>
      </c>
      <c r="E44" s="749">
        <v>5662.2</v>
      </c>
      <c r="F44" s="743">
        <v>8742.7000000000007</v>
      </c>
      <c r="G44" s="749">
        <v>11203.5</v>
      </c>
      <c r="H44" s="744">
        <v>3483.8</v>
      </c>
      <c r="J44" s="750">
        <v>2024</v>
      </c>
      <c r="K44" s="766">
        <v>120.71</v>
      </c>
    </row>
    <row r="45" spans="1:11" x14ac:dyDescent="0.2">
      <c r="A45" s="5"/>
      <c r="B45" s="5"/>
      <c r="C45" s="5"/>
      <c r="D45" s="5"/>
      <c r="H45" s="68"/>
      <c r="I45" s="68"/>
    </row>
    <row r="46" spans="1:11" ht="13.5" thickBot="1" x14ac:dyDescent="0.25">
      <c r="H46" s="68"/>
      <c r="I46" s="68"/>
    </row>
    <row r="47" spans="1:11" x14ac:dyDescent="0.2">
      <c r="A47" s="512"/>
      <c r="B47" s="1255" t="s">
        <v>309</v>
      </c>
      <c r="C47" s="1256"/>
      <c r="D47" s="1256"/>
      <c r="E47" s="1256"/>
      <c r="F47" s="1256"/>
      <c r="G47" s="1256"/>
      <c r="H47" s="1257"/>
      <c r="I47" s="68"/>
    </row>
    <row r="48" spans="1:11" x14ac:dyDescent="0.2">
      <c r="A48" s="751" t="s">
        <v>214</v>
      </c>
      <c r="B48" s="745" t="s">
        <v>301</v>
      </c>
      <c r="C48" s="746" t="s">
        <v>302</v>
      </c>
      <c r="D48" s="733" t="s">
        <v>303</v>
      </c>
      <c r="E48" s="734" t="s">
        <v>304</v>
      </c>
      <c r="F48" s="734" t="s">
        <v>305</v>
      </c>
      <c r="G48" s="735" t="s">
        <v>306</v>
      </c>
      <c r="H48" s="736" t="s">
        <v>307</v>
      </c>
      <c r="I48" s="68"/>
    </row>
    <row r="49" spans="1:9" x14ac:dyDescent="0.2">
      <c r="A49" s="686">
        <v>2007</v>
      </c>
      <c r="B49" s="752">
        <v>0.36507899999999999</v>
      </c>
      <c r="C49" s="753">
        <v>0.63492099999999996</v>
      </c>
      <c r="D49" s="754">
        <v>0</v>
      </c>
      <c r="E49" s="753">
        <v>0</v>
      </c>
      <c r="F49" s="755">
        <v>0</v>
      </c>
      <c r="G49" s="753">
        <v>0</v>
      </c>
      <c r="H49" s="509">
        <v>0</v>
      </c>
      <c r="I49" s="68"/>
    </row>
    <row r="50" spans="1:9" x14ac:dyDescent="0.2">
      <c r="A50" s="686">
        <v>2008</v>
      </c>
      <c r="B50" s="756">
        <v>0</v>
      </c>
      <c r="C50" s="757">
        <v>1</v>
      </c>
      <c r="D50" s="755">
        <v>0</v>
      </c>
      <c r="E50" s="757">
        <v>0</v>
      </c>
      <c r="F50" s="755">
        <v>0</v>
      </c>
      <c r="G50" s="757">
        <v>0</v>
      </c>
      <c r="H50" s="509">
        <v>0</v>
      </c>
      <c r="I50" s="68"/>
    </row>
    <row r="51" spans="1:9" x14ac:dyDescent="0.2">
      <c r="A51" s="686">
        <v>2009</v>
      </c>
      <c r="B51" s="756">
        <v>0</v>
      </c>
      <c r="C51" s="757">
        <v>0</v>
      </c>
      <c r="D51" s="755">
        <v>1</v>
      </c>
      <c r="E51" s="757">
        <v>0</v>
      </c>
      <c r="F51" s="755">
        <v>0</v>
      </c>
      <c r="G51" s="757">
        <v>0</v>
      </c>
      <c r="H51" s="509">
        <v>0</v>
      </c>
      <c r="I51" s="68"/>
    </row>
    <row r="52" spans="1:9" x14ac:dyDescent="0.2">
      <c r="A52" s="686">
        <v>2010</v>
      </c>
      <c r="B52" s="756">
        <v>7.6255000000000003E-2</v>
      </c>
      <c r="C52" s="757">
        <v>0.474553</v>
      </c>
      <c r="D52" s="755">
        <v>0.44919199999999998</v>
      </c>
      <c r="E52" s="757">
        <v>0</v>
      </c>
      <c r="F52" s="755">
        <v>0</v>
      </c>
      <c r="G52" s="757">
        <v>0</v>
      </c>
      <c r="H52" s="509">
        <v>0</v>
      </c>
      <c r="I52" s="68"/>
    </row>
    <row r="53" spans="1:9" x14ac:dyDescent="0.2">
      <c r="A53" s="686">
        <v>2011</v>
      </c>
      <c r="B53" s="756">
        <v>0.20555399999999999</v>
      </c>
      <c r="C53" s="757">
        <v>0.44052199999999997</v>
      </c>
      <c r="D53" s="755">
        <v>0.35392400000000002</v>
      </c>
      <c r="E53" s="757">
        <v>0</v>
      </c>
      <c r="F53" s="755">
        <v>0</v>
      </c>
      <c r="G53" s="757">
        <v>0</v>
      </c>
      <c r="H53" s="509">
        <v>0</v>
      </c>
      <c r="I53" s="68"/>
    </row>
    <row r="54" spans="1:9" x14ac:dyDescent="0.2">
      <c r="A54" s="686">
        <v>2012</v>
      </c>
      <c r="B54" s="756">
        <v>7.3099999999999998E-2</v>
      </c>
      <c r="C54" s="757">
        <v>0.218307</v>
      </c>
      <c r="D54" s="755">
        <v>0.329878</v>
      </c>
      <c r="E54" s="757">
        <v>0.20184299999999999</v>
      </c>
      <c r="F54" s="755">
        <v>0.176873</v>
      </c>
      <c r="G54" s="757">
        <v>0</v>
      </c>
      <c r="H54" s="509">
        <v>0</v>
      </c>
    </row>
    <row r="55" spans="1:9" x14ac:dyDescent="0.2">
      <c r="A55" s="686">
        <v>2013</v>
      </c>
      <c r="B55" s="756">
        <v>6.3406000000000004E-2</v>
      </c>
      <c r="C55" s="757">
        <v>8.3498000000000003E-2</v>
      </c>
      <c r="D55" s="755">
        <v>0.23252700000000001</v>
      </c>
      <c r="E55" s="757">
        <v>4.9203999999999998E-2</v>
      </c>
      <c r="F55" s="755">
        <v>0.38498600000000005</v>
      </c>
      <c r="G55" s="757">
        <v>0.18638000000000002</v>
      </c>
      <c r="H55" s="509">
        <v>0</v>
      </c>
    </row>
    <row r="56" spans="1:9" x14ac:dyDescent="0.2">
      <c r="A56" s="686">
        <v>2014</v>
      </c>
      <c r="B56" s="756">
        <v>3.8196000000000001E-2</v>
      </c>
      <c r="C56" s="757">
        <v>0.13722200000000001</v>
      </c>
      <c r="D56" s="755">
        <v>9.4445000000000001E-2</v>
      </c>
      <c r="E56" s="757">
        <v>3.5237999999999998E-2</v>
      </c>
      <c r="F56" s="755">
        <v>0.102102</v>
      </c>
      <c r="G56" s="757">
        <v>0.40878999999999999</v>
      </c>
      <c r="H56" s="509">
        <v>0.18400900000000001</v>
      </c>
    </row>
    <row r="57" spans="1:9" x14ac:dyDescent="0.2">
      <c r="A57" s="686">
        <v>2015</v>
      </c>
      <c r="B57" s="756">
        <v>2.9312000000000001E-2</v>
      </c>
      <c r="C57" s="757">
        <v>0.15820399999999998</v>
      </c>
      <c r="D57" s="755">
        <v>0.245452</v>
      </c>
      <c r="E57" s="757">
        <v>0.23641100000000001</v>
      </c>
      <c r="F57" s="755">
        <v>3.6423999999999998E-2</v>
      </c>
      <c r="G57" s="757">
        <v>0.29419699999999999</v>
      </c>
      <c r="H57" s="509">
        <v>0</v>
      </c>
    </row>
    <row r="58" spans="1:9" x14ac:dyDescent="0.2">
      <c r="A58" s="686">
        <v>2016</v>
      </c>
      <c r="B58" s="756">
        <v>2.7440000000000003E-2</v>
      </c>
      <c r="C58" s="757">
        <v>5.7660000000000003E-2</v>
      </c>
      <c r="D58" s="755">
        <v>0.11540400000000001</v>
      </c>
      <c r="E58" s="757">
        <v>0.31475599999999998</v>
      </c>
      <c r="F58" s="755">
        <v>0.31332199999999999</v>
      </c>
      <c r="G58" s="757">
        <v>0.17141899999999999</v>
      </c>
      <c r="H58" s="509">
        <v>0</v>
      </c>
    </row>
    <row r="59" spans="1:9" x14ac:dyDescent="0.2">
      <c r="A59" s="686">
        <v>2017</v>
      </c>
      <c r="B59" s="756">
        <v>7.7502000000000001E-2</v>
      </c>
      <c r="C59" s="757">
        <v>0.152559</v>
      </c>
      <c r="D59" s="755">
        <v>0.26509899999999997</v>
      </c>
      <c r="E59" s="757">
        <v>0.30365500000000001</v>
      </c>
      <c r="F59" s="755">
        <v>0.201185</v>
      </c>
      <c r="G59" s="757">
        <v>0</v>
      </c>
      <c r="H59" s="509">
        <v>0</v>
      </c>
    </row>
    <row r="60" spans="1:9" x14ac:dyDescent="0.2">
      <c r="A60" s="686">
        <v>2018</v>
      </c>
      <c r="B60" s="756">
        <v>4.1029999999999997E-2</v>
      </c>
      <c r="C60" s="757">
        <v>7.7809000000000003E-2</v>
      </c>
      <c r="D60" s="755">
        <v>9.1961000000000001E-2</v>
      </c>
      <c r="E60" s="757">
        <v>0.457735</v>
      </c>
      <c r="F60" s="755">
        <v>0.21730799999999997</v>
      </c>
      <c r="G60" s="757">
        <v>0.11415599999999999</v>
      </c>
      <c r="H60" s="509">
        <v>0</v>
      </c>
    </row>
    <row r="61" spans="1:9" x14ac:dyDescent="0.2">
      <c r="A61" s="686">
        <v>2019</v>
      </c>
      <c r="B61" s="756">
        <v>4.3186999999999996E-2</v>
      </c>
      <c r="C61" s="757">
        <v>6.3711000000000004E-2</v>
      </c>
      <c r="D61" s="755">
        <v>0.144373</v>
      </c>
      <c r="E61" s="757">
        <v>0.27539400000000003</v>
      </c>
      <c r="F61" s="755">
        <v>0.33199499999999998</v>
      </c>
      <c r="G61" s="757">
        <v>0.14133899999999999</v>
      </c>
      <c r="H61" s="509">
        <v>0</v>
      </c>
    </row>
    <row r="62" spans="1:9" x14ac:dyDescent="0.2">
      <c r="A62" s="686">
        <v>2020</v>
      </c>
      <c r="B62" s="756">
        <v>2.1010000000000001E-2</v>
      </c>
      <c r="C62" s="757">
        <v>4.3114E-2</v>
      </c>
      <c r="D62" s="755">
        <v>6.343E-2</v>
      </c>
      <c r="E62" s="757">
        <v>0.38272</v>
      </c>
      <c r="F62" s="755">
        <v>0.30402699999999999</v>
      </c>
      <c r="G62" s="757">
        <v>0.143093</v>
      </c>
      <c r="H62" s="509">
        <v>4.2606000000000005E-2</v>
      </c>
    </row>
    <row r="63" spans="1:9" x14ac:dyDescent="0.2">
      <c r="A63" s="686">
        <v>2021</v>
      </c>
      <c r="B63" s="756">
        <v>2.1128999999999998E-2</v>
      </c>
      <c r="C63" s="757">
        <v>1.4074E-2</v>
      </c>
      <c r="D63" s="755">
        <v>3.8332000000000005E-2</v>
      </c>
      <c r="E63" s="757">
        <v>0.22525899999999999</v>
      </c>
      <c r="F63" s="755">
        <v>0.29390100000000002</v>
      </c>
      <c r="G63" s="757">
        <v>0.37368200000000001</v>
      </c>
      <c r="H63" s="509">
        <v>3.3624000000000001E-2</v>
      </c>
    </row>
    <row r="64" spans="1:9" x14ac:dyDescent="0.2">
      <c r="A64" s="686">
        <v>2022</v>
      </c>
      <c r="B64" s="756">
        <v>2.154E-2</v>
      </c>
      <c r="C64" s="757">
        <v>2.3037000000000002E-2</v>
      </c>
      <c r="D64" s="755">
        <v>6.5300999999999998E-2</v>
      </c>
      <c r="E64" s="757">
        <v>0.23164000000000001</v>
      </c>
      <c r="F64" s="755">
        <v>0.32487299999999997</v>
      </c>
      <c r="G64" s="757">
        <v>0.33360899999999999</v>
      </c>
      <c r="H64" s="509">
        <v>0</v>
      </c>
    </row>
    <row r="65" spans="1:8" x14ac:dyDescent="0.2">
      <c r="A65" s="686">
        <v>2023</v>
      </c>
      <c r="B65" s="756">
        <v>6.7220000000000005E-3</v>
      </c>
      <c r="C65" s="757">
        <v>1.5103999999999999E-2</v>
      </c>
      <c r="D65" s="755">
        <v>7.8147999999999995E-2</v>
      </c>
      <c r="E65" s="757">
        <v>0.25176500000000002</v>
      </c>
      <c r="F65" s="755">
        <v>0.254637</v>
      </c>
      <c r="G65" s="757">
        <v>0.31176599999999999</v>
      </c>
      <c r="H65" s="509">
        <v>8.1858E-2</v>
      </c>
    </row>
    <row r="66" spans="1:8" ht="13.5" thickBot="1" x14ac:dyDescent="0.25">
      <c r="A66" s="750">
        <v>2024</v>
      </c>
      <c r="B66" s="758">
        <v>2.6679999999999998E-3</v>
      </c>
      <c r="C66" s="759">
        <v>8.6940000000000003E-3</v>
      </c>
      <c r="D66" s="760">
        <v>2.0708000000000001E-2</v>
      </c>
      <c r="E66" s="759">
        <v>0.188388</v>
      </c>
      <c r="F66" s="760">
        <v>0.290879</v>
      </c>
      <c r="G66" s="759">
        <v>0.372753</v>
      </c>
      <c r="H66" s="510">
        <v>0.11591</v>
      </c>
    </row>
  </sheetData>
  <mergeCells count="2">
    <mergeCell ref="B25:H25"/>
    <mergeCell ref="B47:H47"/>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CC5692-7739-46B3-B797-ACEEED20FE44}">
  <sheetPr>
    <tabColor theme="9" tint="0.39997558519241921"/>
  </sheetPr>
  <dimension ref="A1:AJ44"/>
  <sheetViews>
    <sheetView topLeftCell="C1" zoomScaleNormal="100" workbookViewId="0">
      <selection activeCell="R55" sqref="R55"/>
    </sheetView>
  </sheetViews>
  <sheetFormatPr defaultColWidth="9.140625" defaultRowHeight="12.75" x14ac:dyDescent="0.2"/>
  <cols>
    <col min="1" max="1" width="24.140625" style="641" customWidth="1"/>
    <col min="2" max="2" width="9.140625" style="641"/>
    <col min="3" max="3" width="10.42578125" style="641" customWidth="1"/>
    <col min="4" max="4" width="9.140625" style="641"/>
    <col min="5" max="5" width="10.42578125" style="641" customWidth="1"/>
    <col min="6" max="6" width="9.140625" style="641"/>
    <col min="7" max="7" width="10.140625" style="641" bestFit="1" customWidth="1"/>
    <col min="8" max="8" width="9.140625" style="641"/>
    <col min="9" max="9" width="10.85546875" style="641" customWidth="1"/>
    <col min="10" max="10" width="9.140625" style="641"/>
    <col min="11" max="11" width="10.42578125" style="641" customWidth="1"/>
    <col min="12" max="12" width="9.140625" style="641"/>
    <col min="13" max="13" width="10.28515625" style="641" customWidth="1"/>
    <col min="14" max="14" width="9.140625" style="641"/>
    <col min="15" max="15" width="10.85546875" style="641" customWidth="1"/>
    <col min="16" max="16" width="9.140625" style="641"/>
    <col min="17" max="17" width="10.42578125" style="641" customWidth="1"/>
    <col min="18" max="18" width="9.140625" style="641"/>
    <col min="19" max="19" width="10.140625" style="641" customWidth="1"/>
    <col min="20" max="20" width="9.140625" style="641"/>
    <col min="21" max="21" width="10.85546875" style="641" customWidth="1"/>
    <col min="22" max="22" width="9.140625" style="641"/>
    <col min="23" max="23" width="10.140625" style="641" customWidth="1"/>
    <col min="24" max="24" width="9.140625" style="641"/>
    <col min="25" max="25" width="10.85546875" style="641" customWidth="1"/>
    <col min="26" max="26" width="9.140625" style="641"/>
    <col min="27" max="27" width="10.140625" style="641" bestFit="1" customWidth="1"/>
    <col min="28" max="28" width="9.140625" style="641"/>
    <col min="29" max="29" width="10.140625" style="641" bestFit="1" customWidth="1"/>
    <col min="30" max="30" width="9.140625" style="641"/>
    <col min="31" max="31" width="10.140625" style="641" bestFit="1" customWidth="1"/>
    <col min="32" max="32" width="9.140625" style="641"/>
    <col min="33" max="33" width="10.140625" style="641" bestFit="1" customWidth="1"/>
    <col min="34" max="16384" width="9.140625" style="641"/>
  </cols>
  <sheetData>
    <row r="1" spans="1:31" x14ac:dyDescent="0.2">
      <c r="A1" s="147" t="s">
        <v>310</v>
      </c>
      <c r="J1" s="147" t="s">
        <v>3210</v>
      </c>
      <c r="T1" s="147" t="s">
        <v>3209</v>
      </c>
      <c r="AA1" s="642"/>
      <c r="AE1" s="147"/>
    </row>
    <row r="2" spans="1:31" x14ac:dyDescent="0.2">
      <c r="A2" s="147"/>
    </row>
    <row r="22" spans="1:35" x14ac:dyDescent="0.2">
      <c r="A22" s="641" t="s">
        <v>311</v>
      </c>
      <c r="O22" s="643"/>
    </row>
    <row r="23" spans="1:35" ht="13.5" thickBot="1" x14ac:dyDescent="0.25">
      <c r="A23" s="644" t="s">
        <v>276</v>
      </c>
    </row>
    <row r="24" spans="1:35" x14ac:dyDescent="0.2">
      <c r="A24" s="1261" t="s">
        <v>77</v>
      </c>
      <c r="B24" s="1258" t="s">
        <v>312</v>
      </c>
      <c r="C24" s="1259"/>
      <c r="D24" s="1259"/>
      <c r="E24" s="1260"/>
      <c r="F24" s="1258" t="s">
        <v>313</v>
      </c>
      <c r="G24" s="1259"/>
      <c r="H24" s="1259"/>
      <c r="I24" s="1260"/>
      <c r="J24" s="1258" t="s">
        <v>314</v>
      </c>
      <c r="K24" s="1259"/>
      <c r="L24" s="1259"/>
      <c r="M24" s="1260"/>
      <c r="N24" s="1258" t="s">
        <v>315</v>
      </c>
      <c r="O24" s="1259"/>
      <c r="P24" s="1259"/>
      <c r="Q24" s="1260"/>
      <c r="R24" s="1258" t="s">
        <v>316</v>
      </c>
      <c r="S24" s="1259"/>
      <c r="T24" s="1259"/>
      <c r="U24" s="1260"/>
      <c r="V24" s="1258" t="s">
        <v>317</v>
      </c>
      <c r="W24" s="1259"/>
      <c r="X24" s="1259"/>
      <c r="Y24" s="1260"/>
      <c r="Z24" s="1258" t="s">
        <v>318</v>
      </c>
      <c r="AA24" s="1259"/>
      <c r="AB24" s="1259"/>
      <c r="AC24" s="1260"/>
      <c r="AD24" s="1258" t="s">
        <v>319</v>
      </c>
      <c r="AE24" s="1259"/>
      <c r="AF24" s="1259"/>
      <c r="AG24" s="1260"/>
    </row>
    <row r="25" spans="1:35" ht="42" thickBot="1" x14ac:dyDescent="0.25">
      <c r="A25" s="1262"/>
      <c r="B25" s="645" t="s">
        <v>320</v>
      </c>
      <c r="C25" s="646" t="s">
        <v>271</v>
      </c>
      <c r="D25" s="647" t="s">
        <v>321</v>
      </c>
      <c r="E25" s="648" t="s">
        <v>322</v>
      </c>
      <c r="F25" s="645" t="s">
        <v>320</v>
      </c>
      <c r="G25" s="646" t="s">
        <v>271</v>
      </c>
      <c r="H25" s="647" t="s">
        <v>321</v>
      </c>
      <c r="I25" s="648" t="s">
        <v>322</v>
      </c>
      <c r="J25" s="645" t="s">
        <v>320</v>
      </c>
      <c r="K25" s="646" t="s">
        <v>271</v>
      </c>
      <c r="L25" s="647" t="s">
        <v>321</v>
      </c>
      <c r="M25" s="648" t="s">
        <v>322</v>
      </c>
      <c r="N25" s="645" t="s">
        <v>320</v>
      </c>
      <c r="O25" s="646" t="s">
        <v>271</v>
      </c>
      <c r="P25" s="647" t="s">
        <v>321</v>
      </c>
      <c r="Q25" s="648" t="s">
        <v>322</v>
      </c>
      <c r="R25" s="645" t="s">
        <v>320</v>
      </c>
      <c r="S25" s="646" t="s">
        <v>271</v>
      </c>
      <c r="T25" s="647" t="s">
        <v>321</v>
      </c>
      <c r="U25" s="648" t="s">
        <v>322</v>
      </c>
      <c r="V25" s="645" t="s">
        <v>320</v>
      </c>
      <c r="W25" s="646" t="s">
        <v>271</v>
      </c>
      <c r="X25" s="647" t="s">
        <v>321</v>
      </c>
      <c r="Y25" s="648" t="s">
        <v>322</v>
      </c>
      <c r="Z25" s="645" t="s">
        <v>320</v>
      </c>
      <c r="AA25" s="646" t="s">
        <v>271</v>
      </c>
      <c r="AB25" s="647" t="s">
        <v>321</v>
      </c>
      <c r="AC25" s="648" t="s">
        <v>322</v>
      </c>
      <c r="AD25" s="645" t="s">
        <v>320</v>
      </c>
      <c r="AE25" s="646" t="s">
        <v>271</v>
      </c>
      <c r="AF25" s="647" t="s">
        <v>321</v>
      </c>
      <c r="AG25" s="648" t="s">
        <v>322</v>
      </c>
    </row>
    <row r="26" spans="1:35" x14ac:dyDescent="0.2">
      <c r="A26" s="649">
        <v>2007</v>
      </c>
      <c r="B26" s="650">
        <v>1</v>
      </c>
      <c r="C26" s="651">
        <v>1</v>
      </c>
      <c r="D26" s="652">
        <v>0.01</v>
      </c>
      <c r="E26" s="653">
        <v>0.01</v>
      </c>
      <c r="F26" s="650"/>
      <c r="G26" s="651"/>
      <c r="H26" s="652"/>
      <c r="I26" s="653"/>
      <c r="J26" s="650"/>
      <c r="K26" s="651"/>
      <c r="L26" s="652"/>
      <c r="M26" s="653"/>
      <c r="N26" s="650"/>
      <c r="O26" s="651"/>
      <c r="P26" s="652"/>
      <c r="Q26" s="653"/>
      <c r="R26" s="650">
        <v>1</v>
      </c>
      <c r="S26" s="651">
        <v>1</v>
      </c>
      <c r="T26" s="652">
        <v>0.01</v>
      </c>
      <c r="U26" s="653">
        <v>0.01</v>
      </c>
      <c r="V26" s="650"/>
      <c r="W26" s="651"/>
      <c r="X26" s="652"/>
      <c r="Y26" s="653"/>
      <c r="Z26" s="650">
        <v>1</v>
      </c>
      <c r="AA26" s="651">
        <v>1</v>
      </c>
      <c r="AB26" s="652">
        <v>0.01</v>
      </c>
      <c r="AC26" s="653">
        <v>0.01</v>
      </c>
      <c r="AD26" s="650"/>
      <c r="AE26" s="651"/>
      <c r="AF26" s="652"/>
      <c r="AG26" s="653"/>
      <c r="AH26" s="998"/>
      <c r="AI26" s="206"/>
    </row>
    <row r="27" spans="1:35" x14ac:dyDescent="0.2">
      <c r="A27" s="649">
        <v>2008</v>
      </c>
      <c r="B27" s="650"/>
      <c r="C27" s="651">
        <v>1</v>
      </c>
      <c r="D27" s="652"/>
      <c r="E27" s="653">
        <v>0.01</v>
      </c>
      <c r="F27" s="650"/>
      <c r="G27" s="651"/>
      <c r="H27" s="652"/>
      <c r="I27" s="653"/>
      <c r="J27" s="650"/>
      <c r="K27" s="651"/>
      <c r="L27" s="652"/>
      <c r="M27" s="653"/>
      <c r="N27" s="650">
        <v>1</v>
      </c>
      <c r="O27" s="651">
        <v>1</v>
      </c>
      <c r="P27" s="652">
        <v>0.01</v>
      </c>
      <c r="Q27" s="653">
        <v>0.01</v>
      </c>
      <c r="R27" s="650"/>
      <c r="S27" s="651">
        <v>1</v>
      </c>
      <c r="T27" s="652"/>
      <c r="U27" s="653">
        <v>0.01</v>
      </c>
      <c r="V27" s="650">
        <v>1</v>
      </c>
      <c r="W27" s="651">
        <v>1</v>
      </c>
      <c r="X27" s="652">
        <v>0.01</v>
      </c>
      <c r="Y27" s="653">
        <v>0.01</v>
      </c>
      <c r="Z27" s="650"/>
      <c r="AA27" s="651">
        <v>1</v>
      </c>
      <c r="AB27" s="652"/>
      <c r="AC27" s="653">
        <v>0.01</v>
      </c>
      <c r="AD27" s="650">
        <v>1</v>
      </c>
      <c r="AE27" s="651">
        <v>1</v>
      </c>
      <c r="AF27" s="652">
        <v>0.01</v>
      </c>
      <c r="AG27" s="653">
        <v>0.01</v>
      </c>
      <c r="AH27" s="998"/>
      <c r="AI27" s="206"/>
    </row>
    <row r="28" spans="1:35" x14ac:dyDescent="0.2">
      <c r="A28" s="654">
        <v>2009</v>
      </c>
      <c r="B28" s="655">
        <v>1</v>
      </c>
      <c r="C28" s="651">
        <v>2</v>
      </c>
      <c r="D28" s="652">
        <v>0.02</v>
      </c>
      <c r="E28" s="653">
        <v>0.04</v>
      </c>
      <c r="F28" s="655"/>
      <c r="G28" s="651"/>
      <c r="H28" s="652"/>
      <c r="I28" s="653"/>
      <c r="J28" s="655"/>
      <c r="K28" s="651"/>
      <c r="L28" s="652"/>
      <c r="M28" s="653"/>
      <c r="N28" s="655">
        <v>1</v>
      </c>
      <c r="O28" s="651">
        <v>2</v>
      </c>
      <c r="P28" s="652">
        <v>0.02</v>
      </c>
      <c r="Q28" s="653">
        <v>0.03</v>
      </c>
      <c r="R28" s="655">
        <v>1</v>
      </c>
      <c r="S28" s="651">
        <v>2</v>
      </c>
      <c r="T28" s="652">
        <v>0.02</v>
      </c>
      <c r="U28" s="653">
        <v>0.04</v>
      </c>
      <c r="V28" s="655">
        <v>1</v>
      </c>
      <c r="W28" s="651">
        <v>2</v>
      </c>
      <c r="X28" s="652">
        <v>0.02</v>
      </c>
      <c r="Y28" s="653">
        <v>0.03</v>
      </c>
      <c r="Z28" s="655">
        <v>1</v>
      </c>
      <c r="AA28" s="651">
        <v>2</v>
      </c>
      <c r="AB28" s="652">
        <v>0.02</v>
      </c>
      <c r="AC28" s="653">
        <v>0.04</v>
      </c>
      <c r="AD28" s="655">
        <v>1</v>
      </c>
      <c r="AE28" s="651">
        <v>2</v>
      </c>
      <c r="AF28" s="652">
        <v>0.02</v>
      </c>
      <c r="AG28" s="653">
        <v>0.03</v>
      </c>
      <c r="AH28" s="998"/>
      <c r="AI28" s="206"/>
    </row>
    <row r="29" spans="1:35" x14ac:dyDescent="0.2">
      <c r="A29" s="656">
        <v>2010</v>
      </c>
      <c r="B29" s="650">
        <v>3</v>
      </c>
      <c r="C29" s="651">
        <v>5</v>
      </c>
      <c r="D29" s="652">
        <v>0.04</v>
      </c>
      <c r="E29" s="653">
        <v>0.08</v>
      </c>
      <c r="F29" s="650">
        <v>2</v>
      </c>
      <c r="G29" s="651">
        <v>2</v>
      </c>
      <c r="H29" s="652">
        <v>0.02</v>
      </c>
      <c r="I29" s="653">
        <v>0.02</v>
      </c>
      <c r="J29" s="650"/>
      <c r="K29" s="651"/>
      <c r="L29" s="652"/>
      <c r="M29" s="653"/>
      <c r="N29" s="650">
        <v>5</v>
      </c>
      <c r="O29" s="651">
        <v>7</v>
      </c>
      <c r="P29" s="652">
        <v>0.12</v>
      </c>
      <c r="Q29" s="653">
        <v>0.15</v>
      </c>
      <c r="R29" s="650">
        <v>3</v>
      </c>
      <c r="S29" s="651">
        <v>5</v>
      </c>
      <c r="T29" s="652">
        <v>0.04</v>
      </c>
      <c r="U29" s="653">
        <v>0.08</v>
      </c>
      <c r="V29" s="650">
        <v>7</v>
      </c>
      <c r="W29" s="651">
        <v>9</v>
      </c>
      <c r="X29" s="652">
        <v>0.13</v>
      </c>
      <c r="Y29" s="653">
        <v>0.16</v>
      </c>
      <c r="Z29" s="650">
        <v>5</v>
      </c>
      <c r="AA29" s="651">
        <v>7</v>
      </c>
      <c r="AB29" s="652">
        <v>0.06</v>
      </c>
      <c r="AC29" s="653">
        <v>0.1</v>
      </c>
      <c r="AD29" s="650">
        <v>5</v>
      </c>
      <c r="AE29" s="651">
        <v>7</v>
      </c>
      <c r="AF29" s="652">
        <v>0.12</v>
      </c>
      <c r="AG29" s="653">
        <v>0.15</v>
      </c>
      <c r="AH29" s="998"/>
      <c r="AI29" s="206"/>
    </row>
    <row r="30" spans="1:35" x14ac:dyDescent="0.2">
      <c r="A30" s="654">
        <v>2011</v>
      </c>
      <c r="B30" s="650">
        <v>17</v>
      </c>
      <c r="C30" s="651">
        <v>22</v>
      </c>
      <c r="D30" s="652">
        <v>0.23</v>
      </c>
      <c r="E30" s="653">
        <v>0.31</v>
      </c>
      <c r="F30" s="650">
        <v>9</v>
      </c>
      <c r="G30" s="651">
        <v>11</v>
      </c>
      <c r="H30" s="652">
        <v>0.14000000000000001</v>
      </c>
      <c r="I30" s="653">
        <v>0.15</v>
      </c>
      <c r="J30" s="650">
        <v>1</v>
      </c>
      <c r="K30" s="651">
        <v>1</v>
      </c>
      <c r="L30" s="652">
        <v>0.02</v>
      </c>
      <c r="M30" s="653">
        <v>0.02</v>
      </c>
      <c r="N30" s="650">
        <v>7</v>
      </c>
      <c r="O30" s="651">
        <v>14</v>
      </c>
      <c r="P30" s="652">
        <v>0.1</v>
      </c>
      <c r="Q30" s="653">
        <v>0.24</v>
      </c>
      <c r="R30" s="650">
        <v>19</v>
      </c>
      <c r="S30" s="651">
        <v>24</v>
      </c>
      <c r="T30" s="652">
        <v>0.25</v>
      </c>
      <c r="U30" s="653">
        <v>0.33</v>
      </c>
      <c r="V30" s="650">
        <v>16</v>
      </c>
      <c r="W30" s="651">
        <v>25</v>
      </c>
      <c r="X30" s="652">
        <v>0.23</v>
      </c>
      <c r="Y30" s="653">
        <v>0.39</v>
      </c>
      <c r="Z30" s="650">
        <v>26</v>
      </c>
      <c r="AA30" s="651">
        <v>33</v>
      </c>
      <c r="AB30" s="652">
        <v>0.36</v>
      </c>
      <c r="AC30" s="653">
        <v>0.46</v>
      </c>
      <c r="AD30" s="650">
        <v>8</v>
      </c>
      <c r="AE30" s="651">
        <v>15</v>
      </c>
      <c r="AF30" s="652">
        <v>0.12</v>
      </c>
      <c r="AG30" s="653">
        <v>0.26</v>
      </c>
      <c r="AH30" s="998"/>
      <c r="AI30" s="206"/>
    </row>
    <row r="31" spans="1:35" x14ac:dyDescent="0.2">
      <c r="A31" s="656">
        <v>2012</v>
      </c>
      <c r="B31" s="650">
        <v>21</v>
      </c>
      <c r="C31" s="651">
        <v>43</v>
      </c>
      <c r="D31" s="652">
        <v>0.35</v>
      </c>
      <c r="E31" s="653">
        <v>0.66</v>
      </c>
      <c r="F31" s="650">
        <v>15</v>
      </c>
      <c r="G31" s="651">
        <v>26</v>
      </c>
      <c r="H31" s="652">
        <v>0.35</v>
      </c>
      <c r="I31" s="653">
        <v>0.5</v>
      </c>
      <c r="J31" s="650">
        <v>1</v>
      </c>
      <c r="K31" s="651">
        <v>2</v>
      </c>
      <c r="L31" s="652">
        <v>0.03</v>
      </c>
      <c r="M31" s="653">
        <v>0.05</v>
      </c>
      <c r="N31" s="650">
        <v>6</v>
      </c>
      <c r="O31" s="651">
        <v>20</v>
      </c>
      <c r="P31" s="652">
        <v>0.2</v>
      </c>
      <c r="Q31" s="653">
        <v>0.44</v>
      </c>
      <c r="R31" s="650">
        <v>23</v>
      </c>
      <c r="S31" s="651">
        <v>47</v>
      </c>
      <c r="T31" s="652">
        <v>0.41</v>
      </c>
      <c r="U31" s="653">
        <v>0.74</v>
      </c>
      <c r="V31" s="650">
        <v>21</v>
      </c>
      <c r="W31" s="651">
        <v>46</v>
      </c>
      <c r="X31" s="652">
        <v>0.55000000000000004</v>
      </c>
      <c r="Y31" s="653">
        <v>0.95</v>
      </c>
      <c r="Z31" s="650">
        <v>36</v>
      </c>
      <c r="AA31" s="651">
        <v>69</v>
      </c>
      <c r="AB31" s="652">
        <v>0.7</v>
      </c>
      <c r="AC31" s="653">
        <v>1.1599999999999999</v>
      </c>
      <c r="AD31" s="650">
        <v>7</v>
      </c>
      <c r="AE31" s="651">
        <v>22</v>
      </c>
      <c r="AF31" s="652">
        <v>0.23</v>
      </c>
      <c r="AG31" s="653">
        <v>0.49</v>
      </c>
      <c r="AH31" s="998"/>
      <c r="AI31" s="206"/>
    </row>
    <row r="32" spans="1:35" x14ac:dyDescent="0.2">
      <c r="A32" s="656">
        <v>2013</v>
      </c>
      <c r="B32" s="650">
        <v>20</v>
      </c>
      <c r="C32" s="651">
        <v>63</v>
      </c>
      <c r="D32" s="652">
        <v>0.73</v>
      </c>
      <c r="E32" s="653">
        <v>1.4</v>
      </c>
      <c r="F32" s="650">
        <v>10</v>
      </c>
      <c r="G32" s="651">
        <v>36</v>
      </c>
      <c r="H32" s="652">
        <v>0.11</v>
      </c>
      <c r="I32" s="653">
        <v>0.61</v>
      </c>
      <c r="J32" s="650"/>
      <c r="K32" s="651">
        <v>2</v>
      </c>
      <c r="L32" s="652"/>
      <c r="M32" s="653">
        <v>0.05</v>
      </c>
      <c r="N32" s="650">
        <v>8</v>
      </c>
      <c r="O32" s="651">
        <v>28</v>
      </c>
      <c r="P32" s="652">
        <v>0.5</v>
      </c>
      <c r="Q32" s="653">
        <v>0.94</v>
      </c>
      <c r="R32" s="650">
        <v>20</v>
      </c>
      <c r="S32" s="651">
        <v>67</v>
      </c>
      <c r="T32" s="652">
        <v>0.73</v>
      </c>
      <c r="U32" s="653">
        <v>1.48</v>
      </c>
      <c r="V32" s="650">
        <v>18</v>
      </c>
      <c r="W32" s="651">
        <v>64</v>
      </c>
      <c r="X32" s="652">
        <v>0.61</v>
      </c>
      <c r="Y32" s="653">
        <v>1.55</v>
      </c>
      <c r="Z32" s="650">
        <v>30</v>
      </c>
      <c r="AA32" s="651">
        <v>99</v>
      </c>
      <c r="AB32" s="652">
        <v>0.84</v>
      </c>
      <c r="AC32" s="653">
        <v>2.0099999999999998</v>
      </c>
      <c r="AD32" s="650">
        <v>8</v>
      </c>
      <c r="AE32" s="651">
        <v>30</v>
      </c>
      <c r="AF32" s="652">
        <v>0.5</v>
      </c>
      <c r="AG32" s="653">
        <v>0.99</v>
      </c>
      <c r="AH32" s="998"/>
      <c r="AI32" s="206"/>
    </row>
    <row r="33" spans="1:36" x14ac:dyDescent="0.2">
      <c r="A33" s="656">
        <v>2014</v>
      </c>
      <c r="B33" s="650">
        <v>29</v>
      </c>
      <c r="C33" s="651">
        <v>92</v>
      </c>
      <c r="D33" s="652">
        <v>0.75</v>
      </c>
      <c r="E33" s="653">
        <v>2.14</v>
      </c>
      <c r="F33" s="650">
        <v>18</v>
      </c>
      <c r="G33" s="651">
        <v>54</v>
      </c>
      <c r="H33" s="652">
        <v>0.2</v>
      </c>
      <c r="I33" s="653">
        <v>0.82</v>
      </c>
      <c r="J33" s="650">
        <v>11</v>
      </c>
      <c r="K33" s="651">
        <v>13</v>
      </c>
      <c r="L33" s="652">
        <v>0.53</v>
      </c>
      <c r="M33" s="653">
        <v>0.57999999999999996</v>
      </c>
      <c r="N33" s="650">
        <v>5</v>
      </c>
      <c r="O33" s="651">
        <v>33</v>
      </c>
      <c r="P33" s="652">
        <v>1.68</v>
      </c>
      <c r="Q33" s="653">
        <v>2.62</v>
      </c>
      <c r="R33" s="650">
        <v>41</v>
      </c>
      <c r="S33" s="651">
        <v>108</v>
      </c>
      <c r="T33" s="652">
        <v>1.29</v>
      </c>
      <c r="U33" s="653">
        <v>2.76</v>
      </c>
      <c r="V33" s="650">
        <v>23</v>
      </c>
      <c r="W33" s="651">
        <v>87</v>
      </c>
      <c r="X33" s="652">
        <v>1.88</v>
      </c>
      <c r="Y33" s="653">
        <v>3.44</v>
      </c>
      <c r="Z33" s="650">
        <v>47</v>
      </c>
      <c r="AA33" s="651">
        <v>146</v>
      </c>
      <c r="AB33" s="652">
        <v>0.95</v>
      </c>
      <c r="AC33" s="653">
        <v>2.96</v>
      </c>
      <c r="AD33" s="650">
        <v>16</v>
      </c>
      <c r="AE33" s="651">
        <v>46</v>
      </c>
      <c r="AF33" s="652">
        <v>2.2200000000000002</v>
      </c>
      <c r="AG33" s="653">
        <v>3.2</v>
      </c>
      <c r="AH33" s="998"/>
      <c r="AI33" s="206"/>
    </row>
    <row r="34" spans="1:36" x14ac:dyDescent="0.2">
      <c r="A34" s="654">
        <v>2015</v>
      </c>
      <c r="B34" s="650">
        <v>43</v>
      </c>
      <c r="C34" s="651">
        <v>135</v>
      </c>
      <c r="D34" s="652">
        <v>1.66</v>
      </c>
      <c r="E34" s="653">
        <v>3.8</v>
      </c>
      <c r="F34" s="650">
        <v>26</v>
      </c>
      <c r="G34" s="651">
        <v>80</v>
      </c>
      <c r="H34" s="652">
        <v>0.67</v>
      </c>
      <c r="I34" s="653">
        <v>1.48</v>
      </c>
      <c r="J34" s="650">
        <v>12</v>
      </c>
      <c r="K34" s="651">
        <v>25</v>
      </c>
      <c r="L34" s="652">
        <v>0.34</v>
      </c>
      <c r="M34" s="653">
        <v>0.92</v>
      </c>
      <c r="N34" s="650">
        <v>7</v>
      </c>
      <c r="O34" s="651">
        <v>40</v>
      </c>
      <c r="P34" s="652">
        <v>0.21</v>
      </c>
      <c r="Q34" s="653">
        <v>2.83</v>
      </c>
      <c r="R34" s="650">
        <v>56</v>
      </c>
      <c r="S34" s="651">
        <v>164</v>
      </c>
      <c r="T34" s="652">
        <v>2.0099999999999998</v>
      </c>
      <c r="U34" s="653">
        <v>4.78</v>
      </c>
      <c r="V34" s="650">
        <v>33</v>
      </c>
      <c r="W34" s="651">
        <v>120</v>
      </c>
      <c r="X34" s="652">
        <v>0.87</v>
      </c>
      <c r="Y34" s="653">
        <v>4.3099999999999996</v>
      </c>
      <c r="Z34" s="650">
        <v>69</v>
      </c>
      <c r="AA34" s="651">
        <v>215</v>
      </c>
      <c r="AB34" s="652">
        <v>2.33</v>
      </c>
      <c r="AC34" s="653">
        <v>5.28</v>
      </c>
      <c r="AD34" s="650">
        <v>19</v>
      </c>
      <c r="AE34" s="651">
        <v>65</v>
      </c>
      <c r="AF34" s="652">
        <v>0.54</v>
      </c>
      <c r="AG34" s="653">
        <v>3.74</v>
      </c>
      <c r="AH34" s="998"/>
      <c r="AI34" s="206"/>
    </row>
    <row r="35" spans="1:36" x14ac:dyDescent="0.2">
      <c r="A35" s="654">
        <v>2016</v>
      </c>
      <c r="B35" s="650">
        <v>93</v>
      </c>
      <c r="C35" s="651">
        <v>228</v>
      </c>
      <c r="D35" s="652">
        <v>4.79</v>
      </c>
      <c r="E35" s="653">
        <v>8.59</v>
      </c>
      <c r="F35" s="650">
        <v>38</v>
      </c>
      <c r="G35" s="651">
        <v>118</v>
      </c>
      <c r="H35" s="652">
        <v>0.92</v>
      </c>
      <c r="I35" s="653">
        <v>2.41</v>
      </c>
      <c r="J35" s="650">
        <v>15</v>
      </c>
      <c r="K35" s="651">
        <v>40</v>
      </c>
      <c r="L35" s="652">
        <v>1.1100000000000001</v>
      </c>
      <c r="M35" s="653">
        <v>2.02</v>
      </c>
      <c r="N35" s="650">
        <v>6</v>
      </c>
      <c r="O35" s="651">
        <v>46</v>
      </c>
      <c r="P35" s="652">
        <v>0.62</v>
      </c>
      <c r="Q35" s="653">
        <v>3.45</v>
      </c>
      <c r="R35" s="650">
        <v>108</v>
      </c>
      <c r="S35" s="651">
        <v>272</v>
      </c>
      <c r="T35" s="652">
        <v>5.9</v>
      </c>
      <c r="U35" s="653">
        <v>10.67</v>
      </c>
      <c r="V35" s="650">
        <v>44</v>
      </c>
      <c r="W35" s="651">
        <v>164</v>
      </c>
      <c r="X35" s="652">
        <v>1.54</v>
      </c>
      <c r="Y35" s="653">
        <v>5.86</v>
      </c>
      <c r="Z35" s="650">
        <v>131</v>
      </c>
      <c r="AA35" s="651">
        <v>346</v>
      </c>
      <c r="AB35" s="652">
        <v>5.72</v>
      </c>
      <c r="AC35" s="653">
        <v>11</v>
      </c>
      <c r="AD35" s="650">
        <v>21</v>
      </c>
      <c r="AE35" s="651">
        <v>86</v>
      </c>
      <c r="AF35" s="652">
        <v>1.72</v>
      </c>
      <c r="AG35" s="653">
        <v>5.47</v>
      </c>
      <c r="AH35" s="998"/>
      <c r="AI35" s="206"/>
    </row>
    <row r="36" spans="1:36" x14ac:dyDescent="0.2">
      <c r="A36" s="654">
        <v>2017</v>
      </c>
      <c r="B36" s="650">
        <v>105</v>
      </c>
      <c r="C36" s="651">
        <v>333</v>
      </c>
      <c r="D36" s="652">
        <v>2.54</v>
      </c>
      <c r="E36" s="653">
        <v>11.13</v>
      </c>
      <c r="F36" s="650">
        <v>37</v>
      </c>
      <c r="G36" s="651">
        <v>155</v>
      </c>
      <c r="H36" s="652">
        <v>0.64</v>
      </c>
      <c r="I36" s="653">
        <v>3.05</v>
      </c>
      <c r="J36" s="650">
        <v>16</v>
      </c>
      <c r="K36" s="651">
        <v>56</v>
      </c>
      <c r="L36" s="652">
        <v>0.65</v>
      </c>
      <c r="M36" s="653">
        <v>2.68</v>
      </c>
      <c r="N36" s="650">
        <v>9</v>
      </c>
      <c r="O36" s="651">
        <v>55</v>
      </c>
      <c r="P36" s="652">
        <v>0.26</v>
      </c>
      <c r="Q36" s="653">
        <v>3.71</v>
      </c>
      <c r="R36" s="650">
        <v>121</v>
      </c>
      <c r="S36" s="651">
        <v>393</v>
      </c>
      <c r="T36" s="652">
        <v>3.2</v>
      </c>
      <c r="U36" s="653">
        <v>13.87</v>
      </c>
      <c r="V36" s="650">
        <v>46</v>
      </c>
      <c r="W36" s="651">
        <v>210</v>
      </c>
      <c r="X36" s="652">
        <v>0.9</v>
      </c>
      <c r="Y36" s="653">
        <v>6.75</v>
      </c>
      <c r="Z36" s="650">
        <v>142</v>
      </c>
      <c r="AA36" s="651">
        <v>488</v>
      </c>
      <c r="AB36" s="652">
        <v>3.18</v>
      </c>
      <c r="AC36" s="653">
        <v>14.18</v>
      </c>
      <c r="AD36" s="650">
        <v>25</v>
      </c>
      <c r="AE36" s="651">
        <v>111</v>
      </c>
      <c r="AF36" s="652">
        <v>0.91</v>
      </c>
      <c r="AG36" s="653">
        <v>6.38</v>
      </c>
      <c r="AH36" s="998"/>
      <c r="AI36" s="206"/>
    </row>
    <row r="37" spans="1:36" x14ac:dyDescent="0.2">
      <c r="A37" s="654">
        <v>2018</v>
      </c>
      <c r="B37" s="650">
        <v>41</v>
      </c>
      <c r="C37" s="651">
        <v>374</v>
      </c>
      <c r="D37" s="652">
        <v>1.75</v>
      </c>
      <c r="E37" s="653">
        <v>12.88</v>
      </c>
      <c r="F37" s="650">
        <v>33</v>
      </c>
      <c r="G37" s="651">
        <v>188</v>
      </c>
      <c r="H37" s="652">
        <v>1.22</v>
      </c>
      <c r="I37" s="653">
        <v>4.2699999999999996</v>
      </c>
      <c r="J37" s="650">
        <v>21</v>
      </c>
      <c r="K37" s="651">
        <v>77</v>
      </c>
      <c r="L37" s="652">
        <v>0.94</v>
      </c>
      <c r="M37" s="653">
        <v>3.61</v>
      </c>
      <c r="N37" s="650">
        <v>1</v>
      </c>
      <c r="O37" s="651">
        <v>56</v>
      </c>
      <c r="P37" s="652">
        <v>0.05</v>
      </c>
      <c r="Q37" s="653">
        <v>3.76</v>
      </c>
      <c r="R37" s="650">
        <v>62</v>
      </c>
      <c r="S37" s="651">
        <v>455</v>
      </c>
      <c r="T37" s="652">
        <v>2.69</v>
      </c>
      <c r="U37" s="653">
        <v>16.559999999999999</v>
      </c>
      <c r="V37" s="650">
        <v>34</v>
      </c>
      <c r="W37" s="651">
        <v>244</v>
      </c>
      <c r="X37" s="652">
        <v>1.27</v>
      </c>
      <c r="Y37" s="653">
        <v>8.0299999999999994</v>
      </c>
      <c r="Z37" s="650">
        <v>74</v>
      </c>
      <c r="AA37" s="651">
        <v>562</v>
      </c>
      <c r="AB37" s="652">
        <v>2.98</v>
      </c>
      <c r="AC37" s="653">
        <v>17.149999999999999</v>
      </c>
      <c r="AD37" s="650">
        <v>22</v>
      </c>
      <c r="AE37" s="651">
        <v>133</v>
      </c>
      <c r="AF37" s="652">
        <v>0.99</v>
      </c>
      <c r="AG37" s="653">
        <v>7.37</v>
      </c>
      <c r="AH37" s="998"/>
      <c r="AI37" s="206"/>
    </row>
    <row r="38" spans="1:36" x14ac:dyDescent="0.2">
      <c r="A38" s="654">
        <v>2019</v>
      </c>
      <c r="B38" s="650">
        <v>59</v>
      </c>
      <c r="C38" s="651">
        <v>433</v>
      </c>
      <c r="D38" s="652">
        <v>2.35</v>
      </c>
      <c r="E38" s="653">
        <v>15.23</v>
      </c>
      <c r="F38" s="650">
        <v>28</v>
      </c>
      <c r="G38" s="651">
        <v>216</v>
      </c>
      <c r="H38" s="652">
        <v>0.56000000000000005</v>
      </c>
      <c r="I38" s="653">
        <v>4.84</v>
      </c>
      <c r="J38" s="650">
        <v>22</v>
      </c>
      <c r="K38" s="651">
        <v>99</v>
      </c>
      <c r="L38" s="652">
        <v>1.64</v>
      </c>
      <c r="M38" s="653">
        <v>5.26</v>
      </c>
      <c r="N38" s="650">
        <v>1</v>
      </c>
      <c r="O38" s="651">
        <v>57</v>
      </c>
      <c r="P38" s="652">
        <v>0.04</v>
      </c>
      <c r="Q38" s="653">
        <v>3.8</v>
      </c>
      <c r="R38" s="650">
        <v>81</v>
      </c>
      <c r="S38" s="651">
        <v>536</v>
      </c>
      <c r="T38" s="652">
        <v>3.99</v>
      </c>
      <c r="U38" s="653">
        <v>20.55</v>
      </c>
      <c r="V38" s="650">
        <v>29</v>
      </c>
      <c r="W38" s="651">
        <v>273</v>
      </c>
      <c r="X38" s="652">
        <v>0.61</v>
      </c>
      <c r="Y38" s="653">
        <v>8.6300000000000008</v>
      </c>
      <c r="Z38" s="650">
        <v>87</v>
      </c>
      <c r="AA38" s="651">
        <v>649</v>
      </c>
      <c r="AB38" s="652">
        <v>2.91</v>
      </c>
      <c r="AC38" s="653">
        <v>20.07</v>
      </c>
      <c r="AD38" s="650">
        <v>23</v>
      </c>
      <c r="AE38" s="651">
        <v>156</v>
      </c>
      <c r="AF38" s="652">
        <v>1.69</v>
      </c>
      <c r="AG38" s="653">
        <v>9.0500000000000007</v>
      </c>
      <c r="AH38" s="998"/>
      <c r="AI38" s="206"/>
      <c r="AJ38" s="206"/>
    </row>
    <row r="39" spans="1:36" x14ac:dyDescent="0.2">
      <c r="A39" s="654">
        <v>2020</v>
      </c>
      <c r="B39" s="650">
        <v>102</v>
      </c>
      <c r="C39" s="651">
        <v>535</v>
      </c>
      <c r="D39" s="652">
        <v>6.15</v>
      </c>
      <c r="E39" s="653">
        <v>21.38</v>
      </c>
      <c r="F39" s="650">
        <v>25</v>
      </c>
      <c r="G39" s="651">
        <v>241</v>
      </c>
      <c r="H39" s="652">
        <v>0.75</v>
      </c>
      <c r="I39" s="653">
        <v>5.59</v>
      </c>
      <c r="J39" s="650">
        <v>33</v>
      </c>
      <c r="K39" s="651">
        <v>132</v>
      </c>
      <c r="L39" s="652">
        <v>2.5499999999999998</v>
      </c>
      <c r="M39" s="653">
        <v>7.81</v>
      </c>
      <c r="N39" s="650">
        <v>4</v>
      </c>
      <c r="O39" s="651">
        <v>61</v>
      </c>
      <c r="P39" s="652">
        <v>0.17</v>
      </c>
      <c r="Q39" s="653">
        <v>3.97</v>
      </c>
      <c r="R39" s="650">
        <v>135</v>
      </c>
      <c r="S39" s="651">
        <v>671</v>
      </c>
      <c r="T39" s="652">
        <v>8.6999999999999993</v>
      </c>
      <c r="U39" s="653">
        <v>29.25</v>
      </c>
      <c r="V39" s="650">
        <v>29</v>
      </c>
      <c r="W39" s="651">
        <v>302</v>
      </c>
      <c r="X39" s="652">
        <v>0.92</v>
      </c>
      <c r="Y39" s="653">
        <v>9.56</v>
      </c>
      <c r="Z39" s="650">
        <v>127</v>
      </c>
      <c r="AA39" s="651">
        <v>776</v>
      </c>
      <c r="AB39" s="652">
        <v>6.9</v>
      </c>
      <c r="AC39" s="653">
        <v>26.96</v>
      </c>
      <c r="AD39" s="650">
        <v>37</v>
      </c>
      <c r="AE39" s="651">
        <v>193</v>
      </c>
      <c r="AF39" s="652">
        <v>2.73</v>
      </c>
      <c r="AG39" s="653">
        <v>11.78</v>
      </c>
      <c r="AH39" s="998"/>
      <c r="AI39" s="206"/>
    </row>
    <row r="40" spans="1:36" x14ac:dyDescent="0.2">
      <c r="A40" s="654">
        <v>2021</v>
      </c>
      <c r="B40" s="650">
        <v>83</v>
      </c>
      <c r="C40" s="651">
        <v>618</v>
      </c>
      <c r="D40" s="652">
        <v>7.24</v>
      </c>
      <c r="E40" s="653">
        <v>28.62</v>
      </c>
      <c r="F40" s="650">
        <v>40</v>
      </c>
      <c r="G40" s="651">
        <v>281</v>
      </c>
      <c r="H40" s="652">
        <v>1.3</v>
      </c>
      <c r="I40" s="653">
        <v>6.88</v>
      </c>
      <c r="J40" s="650">
        <v>34</v>
      </c>
      <c r="K40" s="651">
        <v>166</v>
      </c>
      <c r="L40" s="652">
        <v>3.95</v>
      </c>
      <c r="M40" s="653">
        <v>11.76</v>
      </c>
      <c r="N40" s="650"/>
      <c r="O40" s="651">
        <v>61</v>
      </c>
      <c r="P40" s="652"/>
      <c r="Q40" s="653">
        <v>3.97</v>
      </c>
      <c r="R40" s="650">
        <v>117</v>
      </c>
      <c r="S40" s="651">
        <v>788</v>
      </c>
      <c r="T40" s="652">
        <v>11.19</v>
      </c>
      <c r="U40" s="653">
        <v>40.44</v>
      </c>
      <c r="V40" s="650">
        <v>40</v>
      </c>
      <c r="W40" s="651">
        <v>342</v>
      </c>
      <c r="X40" s="652">
        <v>1.3</v>
      </c>
      <c r="Y40" s="653">
        <v>10.85</v>
      </c>
      <c r="Z40" s="650">
        <v>123</v>
      </c>
      <c r="AA40" s="651">
        <v>899</v>
      </c>
      <c r="AB40" s="652">
        <v>8.5399999999999991</v>
      </c>
      <c r="AC40" s="653">
        <v>35.51</v>
      </c>
      <c r="AD40" s="650">
        <v>34</v>
      </c>
      <c r="AE40" s="651">
        <v>227</v>
      </c>
      <c r="AF40" s="652">
        <v>3.95</v>
      </c>
      <c r="AG40" s="653">
        <v>15.73</v>
      </c>
      <c r="AH40" s="998"/>
      <c r="AI40" s="206"/>
    </row>
    <row r="41" spans="1:36" x14ac:dyDescent="0.2">
      <c r="A41" s="654">
        <v>2022</v>
      </c>
      <c r="B41" s="650">
        <v>91</v>
      </c>
      <c r="C41" s="651">
        <v>709</v>
      </c>
      <c r="D41" s="652">
        <v>6.44</v>
      </c>
      <c r="E41" s="653">
        <v>35.06</v>
      </c>
      <c r="F41" s="650">
        <v>27</v>
      </c>
      <c r="G41" s="651">
        <v>308</v>
      </c>
      <c r="H41" s="652">
        <v>0.34</v>
      </c>
      <c r="I41" s="653">
        <v>7.22</v>
      </c>
      <c r="J41" s="650">
        <v>32</v>
      </c>
      <c r="K41" s="651">
        <v>198</v>
      </c>
      <c r="L41" s="652">
        <v>3.27</v>
      </c>
      <c r="M41" s="653">
        <v>15.03</v>
      </c>
      <c r="N41" s="650">
        <v>6</v>
      </c>
      <c r="O41" s="651">
        <v>67</v>
      </c>
      <c r="P41" s="652">
        <v>0.38</v>
      </c>
      <c r="Q41" s="653">
        <v>4.3499999999999996</v>
      </c>
      <c r="R41" s="650">
        <v>123</v>
      </c>
      <c r="S41" s="651">
        <v>911</v>
      </c>
      <c r="T41" s="652">
        <v>9.7100000000000009</v>
      </c>
      <c r="U41" s="653">
        <v>50.15</v>
      </c>
      <c r="V41" s="650">
        <v>33</v>
      </c>
      <c r="W41" s="651">
        <v>375</v>
      </c>
      <c r="X41" s="652">
        <v>0.72</v>
      </c>
      <c r="Y41" s="653">
        <v>11.57</v>
      </c>
      <c r="Z41" s="650">
        <v>118</v>
      </c>
      <c r="AA41" s="651">
        <v>1017</v>
      </c>
      <c r="AB41" s="652">
        <v>6.78</v>
      </c>
      <c r="AC41" s="653">
        <v>42.29</v>
      </c>
      <c r="AD41" s="650">
        <v>38</v>
      </c>
      <c r="AE41" s="651">
        <v>265</v>
      </c>
      <c r="AF41" s="652">
        <v>3.65</v>
      </c>
      <c r="AG41" s="653">
        <v>19.38</v>
      </c>
      <c r="AH41" s="998"/>
      <c r="AI41" s="206"/>
    </row>
    <row r="42" spans="1:36" x14ac:dyDescent="0.2">
      <c r="A42" s="654">
        <v>2023</v>
      </c>
      <c r="B42" s="650">
        <v>144</v>
      </c>
      <c r="C42" s="651">
        <v>853</v>
      </c>
      <c r="D42" s="652">
        <v>12.84</v>
      </c>
      <c r="E42" s="653">
        <v>47.9</v>
      </c>
      <c r="F42" s="650">
        <v>20</v>
      </c>
      <c r="G42" s="651">
        <v>328</v>
      </c>
      <c r="H42" s="652">
        <v>0.46</v>
      </c>
      <c r="I42" s="653">
        <v>7.69</v>
      </c>
      <c r="J42" s="650">
        <v>49</v>
      </c>
      <c r="K42" s="651">
        <v>247</v>
      </c>
      <c r="L42" s="652">
        <v>4.8499999999999996</v>
      </c>
      <c r="M42" s="653">
        <v>19.88</v>
      </c>
      <c r="N42" s="650">
        <v>6</v>
      </c>
      <c r="O42" s="651">
        <v>73</v>
      </c>
      <c r="P42" s="652">
        <v>0.38</v>
      </c>
      <c r="Q42" s="653">
        <v>4.7300000000000004</v>
      </c>
      <c r="R42" s="650">
        <v>197</v>
      </c>
      <c r="S42" s="651">
        <v>1108</v>
      </c>
      <c r="T42" s="652">
        <v>18.420000000000002</v>
      </c>
      <c r="U42" s="653">
        <v>68.569999999999993</v>
      </c>
      <c r="V42" s="650">
        <v>26</v>
      </c>
      <c r="W42" s="651">
        <v>401</v>
      </c>
      <c r="X42" s="652">
        <v>0.85</v>
      </c>
      <c r="Y42" s="653">
        <v>12.42</v>
      </c>
      <c r="Z42" s="650">
        <v>164</v>
      </c>
      <c r="AA42" s="651">
        <v>1181</v>
      </c>
      <c r="AB42" s="652">
        <v>13.3</v>
      </c>
      <c r="AC42" s="653">
        <v>55.59</v>
      </c>
      <c r="AD42" s="650">
        <v>55</v>
      </c>
      <c r="AE42" s="651">
        <v>320</v>
      </c>
      <c r="AF42" s="652">
        <v>5.24</v>
      </c>
      <c r="AG42" s="653">
        <v>24.62</v>
      </c>
      <c r="AH42" s="998"/>
      <c r="AI42" s="206"/>
    </row>
    <row r="43" spans="1:36" x14ac:dyDescent="0.2">
      <c r="A43" s="654">
        <v>2024</v>
      </c>
      <c r="B43" s="650">
        <v>198</v>
      </c>
      <c r="C43" s="651">
        <v>1051</v>
      </c>
      <c r="D43" s="652">
        <v>23.4</v>
      </c>
      <c r="E43" s="653">
        <v>71.3</v>
      </c>
      <c r="F43" s="650">
        <v>9</v>
      </c>
      <c r="G43" s="651">
        <v>337</v>
      </c>
      <c r="H43" s="652">
        <v>0.2</v>
      </c>
      <c r="I43" s="653">
        <v>7.88</v>
      </c>
      <c r="J43" s="650">
        <v>36</v>
      </c>
      <c r="K43" s="651">
        <v>283</v>
      </c>
      <c r="L43" s="652">
        <v>5.93</v>
      </c>
      <c r="M43" s="653">
        <v>25.82</v>
      </c>
      <c r="N43" s="650">
        <v>3</v>
      </c>
      <c r="O43" s="651">
        <v>76</v>
      </c>
      <c r="P43" s="652">
        <v>0.19</v>
      </c>
      <c r="Q43" s="653">
        <v>4.93</v>
      </c>
      <c r="R43" s="650">
        <v>236</v>
      </c>
      <c r="S43" s="651">
        <v>1344</v>
      </c>
      <c r="T43" s="652">
        <v>29.65</v>
      </c>
      <c r="U43" s="653">
        <v>98.22</v>
      </c>
      <c r="V43" s="650">
        <v>12</v>
      </c>
      <c r="W43" s="651">
        <v>413</v>
      </c>
      <c r="X43" s="652">
        <v>0.39</v>
      </c>
      <c r="Y43" s="653">
        <v>12.81</v>
      </c>
      <c r="Z43" s="650">
        <v>207</v>
      </c>
      <c r="AA43" s="651">
        <v>1388</v>
      </c>
      <c r="AB43" s="652">
        <v>23.6</v>
      </c>
      <c r="AC43" s="653">
        <v>79.19</v>
      </c>
      <c r="AD43" s="650">
        <v>39</v>
      </c>
      <c r="AE43" s="651">
        <v>359</v>
      </c>
      <c r="AF43" s="652">
        <v>6.13</v>
      </c>
      <c r="AG43" s="653">
        <v>30.74</v>
      </c>
      <c r="AH43" s="998"/>
      <c r="AI43" s="206"/>
    </row>
    <row r="44" spans="1:36" x14ac:dyDescent="0.2">
      <c r="C44" s="642"/>
      <c r="AA44" s="642"/>
    </row>
  </sheetData>
  <mergeCells count="9">
    <mergeCell ref="V24:Y24"/>
    <mergeCell ref="Z24:AC24"/>
    <mergeCell ref="AD24:AG24"/>
    <mergeCell ref="A24:A25"/>
    <mergeCell ref="B24:E24"/>
    <mergeCell ref="F24:I24"/>
    <mergeCell ref="J24:M24"/>
    <mergeCell ref="N24:Q24"/>
    <mergeCell ref="R24:U24"/>
  </mergeCells>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9" tint="0.39997558519241921"/>
  </sheetPr>
  <dimension ref="A1:X36"/>
  <sheetViews>
    <sheetView zoomScaleNormal="100" workbookViewId="0">
      <selection activeCell="L48" sqref="L48"/>
    </sheetView>
  </sheetViews>
  <sheetFormatPr defaultColWidth="9.140625" defaultRowHeight="12.75" x14ac:dyDescent="0.2"/>
  <cols>
    <col min="1" max="1" width="45" style="21" customWidth="1"/>
    <col min="2" max="22" width="9.140625" style="21"/>
    <col min="23" max="23" width="47.28515625" style="21" customWidth="1"/>
    <col min="24" max="24" width="18" style="21" customWidth="1"/>
    <col min="25" max="16384" width="9.140625" style="21"/>
  </cols>
  <sheetData>
    <row r="1" spans="1:1" x14ac:dyDescent="0.2">
      <c r="A1" s="147" t="s">
        <v>323</v>
      </c>
    </row>
    <row r="22" spans="1:24" x14ac:dyDescent="0.2">
      <c r="A22" s="279"/>
      <c r="B22" s="278"/>
      <c r="C22" s="278"/>
      <c r="D22" s="278"/>
      <c r="E22" s="278"/>
      <c r="F22" s="278"/>
      <c r="G22" s="278"/>
      <c r="H22" s="278"/>
      <c r="I22" s="278"/>
      <c r="J22" s="278"/>
      <c r="K22" s="278"/>
      <c r="L22" s="278"/>
      <c r="M22" s="278"/>
      <c r="N22" s="278"/>
      <c r="O22" s="278"/>
      <c r="P22" s="278"/>
      <c r="Q22" s="278"/>
      <c r="R22" s="278"/>
      <c r="S22" s="278"/>
    </row>
    <row r="23" spans="1:24" ht="14.25" x14ac:dyDescent="0.25">
      <c r="A23" s="1263"/>
      <c r="B23" s="1265" t="s">
        <v>324</v>
      </c>
      <c r="C23" s="1266"/>
      <c r="D23" s="1266"/>
      <c r="E23" s="1266"/>
      <c r="F23" s="1266"/>
      <c r="G23" s="1266"/>
      <c r="H23" s="1266"/>
      <c r="I23" s="1266"/>
      <c r="J23" s="1266"/>
      <c r="K23" s="1266"/>
      <c r="L23" s="1266"/>
      <c r="M23" s="1266"/>
      <c r="N23" s="1266"/>
      <c r="O23" s="1266"/>
      <c r="P23" s="1266"/>
      <c r="Q23" s="1266"/>
      <c r="R23" s="1266"/>
      <c r="S23" s="1266"/>
      <c r="T23" s="1266"/>
    </row>
    <row r="24" spans="1:24" x14ac:dyDescent="0.2">
      <c r="A24" s="1264"/>
      <c r="B24" s="312">
        <v>2007</v>
      </c>
      <c r="C24" s="312">
        <v>2008</v>
      </c>
      <c r="D24" s="312">
        <v>2009</v>
      </c>
      <c r="E24" s="312">
        <v>2010</v>
      </c>
      <c r="F24" s="312">
        <v>2011</v>
      </c>
      <c r="G24" s="312">
        <v>2012</v>
      </c>
      <c r="H24" s="312">
        <v>2013</v>
      </c>
      <c r="I24" s="312">
        <v>2014</v>
      </c>
      <c r="J24" s="312">
        <v>2015</v>
      </c>
      <c r="K24" s="312">
        <v>2016</v>
      </c>
      <c r="L24" s="312">
        <v>2017</v>
      </c>
      <c r="M24" s="312">
        <v>2018</v>
      </c>
      <c r="N24" s="312">
        <v>2019</v>
      </c>
      <c r="O24" s="312">
        <v>2020</v>
      </c>
      <c r="P24" s="312">
        <v>2021</v>
      </c>
      <c r="Q24" s="312">
        <v>2022</v>
      </c>
      <c r="R24" s="312">
        <v>2023</v>
      </c>
      <c r="S24" s="312">
        <v>2024</v>
      </c>
      <c r="T24" s="312" t="s">
        <v>89</v>
      </c>
      <c r="W24" s="313"/>
      <c r="X24" s="313">
        <v>2024</v>
      </c>
    </row>
    <row r="25" spans="1:24" x14ac:dyDescent="0.2">
      <c r="A25" s="306" t="s">
        <v>88</v>
      </c>
      <c r="B25" s="306"/>
      <c r="C25" s="306"/>
      <c r="D25" s="306"/>
      <c r="E25" s="306"/>
      <c r="F25" s="306"/>
      <c r="G25" s="306"/>
      <c r="H25" s="306"/>
      <c r="I25" s="306"/>
      <c r="J25" s="306"/>
      <c r="K25" s="306"/>
      <c r="L25" s="306"/>
      <c r="M25" s="306"/>
      <c r="N25" s="306"/>
      <c r="O25" s="306">
        <v>10</v>
      </c>
      <c r="P25" s="306"/>
      <c r="Q25" s="306"/>
      <c r="R25" s="306">
        <v>40</v>
      </c>
      <c r="S25" s="1076">
        <f>X25</f>
        <v>0</v>
      </c>
      <c r="T25" s="312">
        <v>50</v>
      </c>
      <c r="W25" s="201" t="s">
        <v>88</v>
      </c>
      <c r="X25" s="201"/>
    </row>
    <row r="26" spans="1:24" x14ac:dyDescent="0.2">
      <c r="A26" s="306" t="s">
        <v>325</v>
      </c>
      <c r="B26" s="306"/>
      <c r="C26" s="306"/>
      <c r="D26" s="306"/>
      <c r="E26" s="306"/>
      <c r="F26" s="306"/>
      <c r="G26" s="306"/>
      <c r="H26" s="306"/>
      <c r="I26" s="306"/>
      <c r="J26" s="306"/>
      <c r="K26" s="306"/>
      <c r="L26" s="306"/>
      <c r="M26" s="306">
        <v>85</v>
      </c>
      <c r="N26" s="306"/>
      <c r="O26" s="306">
        <v>20</v>
      </c>
      <c r="P26" s="306"/>
      <c r="Q26" s="306">
        <v>443</v>
      </c>
      <c r="R26" s="306">
        <v>40</v>
      </c>
      <c r="S26" s="1076">
        <f>X26</f>
        <v>767.8</v>
      </c>
      <c r="T26" s="312">
        <v>588</v>
      </c>
      <c r="W26" s="201" t="s">
        <v>325</v>
      </c>
      <c r="X26" s="1077">
        <v>767.8</v>
      </c>
    </row>
    <row r="27" spans="1:24" x14ac:dyDescent="0.2">
      <c r="A27" s="306" t="s">
        <v>326</v>
      </c>
      <c r="B27" s="306">
        <v>12</v>
      </c>
      <c r="C27" s="306"/>
      <c r="D27" s="306"/>
      <c r="E27" s="306"/>
      <c r="F27" s="306"/>
      <c r="G27" s="306">
        <v>11</v>
      </c>
      <c r="H27" s="306"/>
      <c r="I27" s="306">
        <v>30</v>
      </c>
      <c r="J27" s="306">
        <v>41</v>
      </c>
      <c r="K27" s="306">
        <v>170</v>
      </c>
      <c r="L27" s="306">
        <v>116</v>
      </c>
      <c r="M27" s="306">
        <v>88</v>
      </c>
      <c r="N27" s="306"/>
      <c r="O27" s="306">
        <v>70</v>
      </c>
      <c r="P27" s="306">
        <v>128</v>
      </c>
      <c r="Q27" s="306"/>
      <c r="R27" s="306"/>
      <c r="S27" s="1076"/>
      <c r="T27" s="312">
        <v>665</v>
      </c>
      <c r="W27" s="201" t="s">
        <v>327</v>
      </c>
      <c r="X27" s="201"/>
    </row>
    <row r="28" spans="1:24" x14ac:dyDescent="0.2">
      <c r="A28" s="306" t="s">
        <v>327</v>
      </c>
      <c r="B28" s="306"/>
      <c r="C28" s="306"/>
      <c r="D28" s="306"/>
      <c r="E28" s="306"/>
      <c r="F28" s="306"/>
      <c r="G28" s="306">
        <v>18</v>
      </c>
      <c r="H28" s="306">
        <v>8</v>
      </c>
      <c r="I28" s="306">
        <v>34</v>
      </c>
      <c r="J28" s="306">
        <v>46</v>
      </c>
      <c r="K28" s="306">
        <v>60</v>
      </c>
      <c r="L28" s="306">
        <v>20</v>
      </c>
      <c r="M28" s="306">
        <v>32</v>
      </c>
      <c r="N28" s="306">
        <v>19</v>
      </c>
      <c r="O28" s="306">
        <v>71</v>
      </c>
      <c r="P28" s="306">
        <v>40</v>
      </c>
      <c r="Q28" s="306">
        <v>186</v>
      </c>
      <c r="R28" s="306">
        <v>317</v>
      </c>
      <c r="S28" s="1076">
        <f>X27</f>
        <v>0</v>
      </c>
      <c r="T28" s="312">
        <v>850</v>
      </c>
      <c r="W28" s="201" t="s">
        <v>328</v>
      </c>
      <c r="X28" s="201"/>
    </row>
    <row r="29" spans="1:24" x14ac:dyDescent="0.2">
      <c r="A29" s="306" t="s">
        <v>328</v>
      </c>
      <c r="B29" s="306"/>
      <c r="C29" s="306"/>
      <c r="D29" s="306"/>
      <c r="E29" s="306"/>
      <c r="F29" s="306"/>
      <c r="G29" s="306">
        <v>21</v>
      </c>
      <c r="H29" s="306"/>
      <c r="I29" s="306">
        <v>15</v>
      </c>
      <c r="J29" s="306">
        <v>45</v>
      </c>
      <c r="K29" s="306">
        <v>38</v>
      </c>
      <c r="L29" s="306"/>
      <c r="M29" s="306">
        <v>36</v>
      </c>
      <c r="N29" s="306"/>
      <c r="O29" s="306"/>
      <c r="P29" s="306"/>
      <c r="Q29" s="306"/>
      <c r="R29" s="306">
        <v>1019</v>
      </c>
      <c r="S29" s="1076">
        <f>X28</f>
        <v>0</v>
      </c>
      <c r="T29" s="312">
        <v>1173</v>
      </c>
      <c r="W29" s="201" t="s">
        <v>329</v>
      </c>
      <c r="X29" s="1077">
        <v>5265.6</v>
      </c>
    </row>
    <row r="30" spans="1:24" x14ac:dyDescent="0.2">
      <c r="A30" s="306" t="s">
        <v>330</v>
      </c>
      <c r="B30" s="306"/>
      <c r="C30" s="306"/>
      <c r="D30" s="306"/>
      <c r="E30" s="306"/>
      <c r="F30" s="306"/>
      <c r="G30" s="306"/>
      <c r="H30" s="306">
        <v>10</v>
      </c>
      <c r="I30" s="306"/>
      <c r="J30" s="306"/>
      <c r="K30" s="306">
        <v>58</v>
      </c>
      <c r="L30" s="306">
        <v>88</v>
      </c>
      <c r="M30" s="306">
        <v>38</v>
      </c>
      <c r="N30" s="306">
        <v>347</v>
      </c>
      <c r="O30" s="306">
        <v>1053</v>
      </c>
      <c r="P30" s="306">
        <v>2245</v>
      </c>
      <c r="Q30" s="306">
        <v>944</v>
      </c>
      <c r="R30" s="306">
        <v>3698</v>
      </c>
      <c r="S30" s="1076">
        <f>X31</f>
        <v>4089.2010000000009</v>
      </c>
      <c r="T30" s="312">
        <v>8481</v>
      </c>
      <c r="W30" s="201" t="s">
        <v>331</v>
      </c>
      <c r="X30" s="1077">
        <v>4609.7999999999993</v>
      </c>
    </row>
    <row r="31" spans="1:24" x14ac:dyDescent="0.2">
      <c r="A31" s="306" t="s">
        <v>329</v>
      </c>
      <c r="B31" s="306"/>
      <c r="C31" s="306"/>
      <c r="D31" s="306">
        <v>25</v>
      </c>
      <c r="E31" s="306">
        <v>28</v>
      </c>
      <c r="F31" s="306">
        <v>93</v>
      </c>
      <c r="G31" s="306">
        <v>34</v>
      </c>
      <c r="H31" s="306">
        <v>130</v>
      </c>
      <c r="I31" s="306">
        <v>110</v>
      </c>
      <c r="J31" s="306">
        <v>477</v>
      </c>
      <c r="K31" s="306">
        <v>1191</v>
      </c>
      <c r="L31" s="306">
        <v>1026</v>
      </c>
      <c r="M31" s="306">
        <v>1325</v>
      </c>
      <c r="N31" s="306">
        <v>1525</v>
      </c>
      <c r="O31" s="306">
        <v>2559</v>
      </c>
      <c r="P31" s="306">
        <v>1895</v>
      </c>
      <c r="Q31" s="306">
        <v>1819</v>
      </c>
      <c r="R31" s="306">
        <v>2212</v>
      </c>
      <c r="S31" s="1076">
        <f>X29</f>
        <v>5265.6</v>
      </c>
      <c r="T31" s="312">
        <v>14447</v>
      </c>
      <c r="W31" s="201" t="s">
        <v>330</v>
      </c>
      <c r="X31" s="1077">
        <v>4089.2010000000009</v>
      </c>
    </row>
    <row r="32" spans="1:24" x14ac:dyDescent="0.2">
      <c r="A32" s="306" t="s">
        <v>332</v>
      </c>
      <c r="B32" s="306"/>
      <c r="C32" s="306"/>
      <c r="D32" s="306"/>
      <c r="E32" s="306"/>
      <c r="F32" s="306">
        <v>20</v>
      </c>
      <c r="G32" s="306">
        <v>28</v>
      </c>
      <c r="H32" s="306">
        <v>10</v>
      </c>
      <c r="I32" s="306">
        <v>13</v>
      </c>
      <c r="J32" s="306">
        <v>112</v>
      </c>
      <c r="K32" s="306">
        <v>411</v>
      </c>
      <c r="L32" s="306">
        <v>841</v>
      </c>
      <c r="M32" s="306">
        <v>405</v>
      </c>
      <c r="N32" s="306">
        <v>684</v>
      </c>
      <c r="O32" s="306">
        <v>2282</v>
      </c>
      <c r="P32" s="306">
        <v>3593</v>
      </c>
      <c r="Q32" s="306">
        <v>2861</v>
      </c>
      <c r="R32" s="306">
        <v>4703</v>
      </c>
      <c r="S32" s="1076">
        <f>X32</f>
        <v>9817.7999999999993</v>
      </c>
      <c r="T32" s="312">
        <v>15963</v>
      </c>
      <c r="W32" s="201" t="s">
        <v>332</v>
      </c>
      <c r="X32" s="1077">
        <v>9817.7999999999993</v>
      </c>
    </row>
    <row r="33" spans="1:24" x14ac:dyDescent="0.2">
      <c r="A33" s="306" t="s">
        <v>331</v>
      </c>
      <c r="B33" s="306"/>
      <c r="C33" s="306"/>
      <c r="D33" s="306"/>
      <c r="E33" s="306">
        <v>57</v>
      </c>
      <c r="F33" s="306">
        <v>147</v>
      </c>
      <c r="G33" s="306">
        <v>204</v>
      </c>
      <c r="H33" s="306">
        <v>77</v>
      </c>
      <c r="I33" s="306">
        <v>119</v>
      </c>
      <c r="J33" s="306">
        <v>336</v>
      </c>
      <c r="K33" s="306">
        <v>1992</v>
      </c>
      <c r="L33" s="306">
        <v>1177</v>
      </c>
      <c r="M33" s="306">
        <v>935</v>
      </c>
      <c r="N33" s="306">
        <v>734</v>
      </c>
      <c r="O33" s="306">
        <v>1775</v>
      </c>
      <c r="P33" s="306">
        <v>2999</v>
      </c>
      <c r="Q33" s="306">
        <v>2068</v>
      </c>
      <c r="R33" s="306">
        <v>3463</v>
      </c>
      <c r="S33" s="1076">
        <f>X30</f>
        <v>4609.7999999999993</v>
      </c>
      <c r="T33" s="312">
        <v>16082</v>
      </c>
      <c r="W33" s="201" t="s">
        <v>333</v>
      </c>
      <c r="X33" s="1077">
        <v>5495.9000000000005</v>
      </c>
    </row>
    <row r="34" spans="1:24" x14ac:dyDescent="0.2">
      <c r="A34" s="201" t="s">
        <v>333</v>
      </c>
      <c r="B34" s="306">
        <v>7</v>
      </c>
      <c r="C34" s="306">
        <v>10</v>
      </c>
      <c r="D34" s="306">
        <v>46</v>
      </c>
      <c r="E34" s="306">
        <v>118</v>
      </c>
      <c r="F34" s="306">
        <v>319</v>
      </c>
      <c r="G34" s="306">
        <v>679</v>
      </c>
      <c r="H34" s="306">
        <v>1237</v>
      </c>
      <c r="I34" s="306">
        <v>2973</v>
      </c>
      <c r="J34" s="306">
        <v>2306</v>
      </c>
      <c r="K34" s="306">
        <v>4712</v>
      </c>
      <c r="L34" s="306">
        <v>1852</v>
      </c>
      <c r="M34" s="306">
        <v>2429</v>
      </c>
      <c r="N34" s="306">
        <v>2815</v>
      </c>
      <c r="O34" s="306">
        <v>4148</v>
      </c>
      <c r="P34" s="306">
        <v>3145</v>
      </c>
      <c r="Q34" s="306">
        <v>4316</v>
      </c>
      <c r="R34" s="306">
        <v>6035</v>
      </c>
      <c r="S34" s="1076">
        <f>X33</f>
        <v>5495.9000000000005</v>
      </c>
      <c r="T34" s="312">
        <v>37145</v>
      </c>
    </row>
    <row r="35" spans="1:24" x14ac:dyDescent="0.2">
      <c r="A35" s="657" t="s">
        <v>334</v>
      </c>
      <c r="B35" s="312">
        <v>19</v>
      </c>
      <c r="C35" s="312">
        <v>10</v>
      </c>
      <c r="D35" s="312">
        <v>46</v>
      </c>
      <c r="E35" s="312">
        <v>175</v>
      </c>
      <c r="F35" s="312">
        <v>486</v>
      </c>
      <c r="G35" s="312">
        <v>961</v>
      </c>
      <c r="H35" s="312">
        <v>1341</v>
      </c>
      <c r="I35" s="312">
        <v>3184</v>
      </c>
      <c r="J35" s="312">
        <v>2885</v>
      </c>
      <c r="K35" s="312">
        <v>7440</v>
      </c>
      <c r="L35" s="312">
        <v>4092</v>
      </c>
      <c r="M35" s="312">
        <v>3962</v>
      </c>
      <c r="N35" s="312">
        <v>4599</v>
      </c>
      <c r="O35" s="312">
        <v>9623</v>
      </c>
      <c r="P35" s="312">
        <v>12491</v>
      </c>
      <c r="Q35" s="312">
        <v>10375</v>
      </c>
      <c r="R35" s="312">
        <v>18514</v>
      </c>
      <c r="S35" s="1078">
        <v>30036</v>
      </c>
      <c r="T35" s="313">
        <v>80205</v>
      </c>
    </row>
    <row r="36" spans="1:24" x14ac:dyDescent="0.2">
      <c r="A36" s="279" t="s">
        <v>335</v>
      </c>
    </row>
  </sheetData>
  <mergeCells count="2">
    <mergeCell ref="A23:A24"/>
    <mergeCell ref="B23:T23"/>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9" tint="0.39997558519241921"/>
  </sheetPr>
  <dimension ref="A1:R48"/>
  <sheetViews>
    <sheetView zoomScaleNormal="100" workbookViewId="0">
      <selection activeCell="D45" sqref="D45"/>
    </sheetView>
  </sheetViews>
  <sheetFormatPr defaultColWidth="9.140625" defaultRowHeight="12.75" x14ac:dyDescent="0.2"/>
  <cols>
    <col min="1" max="1" width="10.140625" style="278" customWidth="1"/>
    <col min="2" max="2" width="6.28515625" style="278" bestFit="1" customWidth="1"/>
    <col min="3" max="3" width="12.140625" style="278" customWidth="1"/>
    <col min="4" max="4" width="18.85546875" style="278" bestFit="1" customWidth="1"/>
    <col min="5" max="5" width="7.28515625" style="278" bestFit="1" customWidth="1"/>
    <col min="6" max="7" width="13.85546875" style="278" bestFit="1" customWidth="1"/>
    <col min="8" max="8" width="18.85546875" style="278" bestFit="1" customWidth="1"/>
    <col min="9" max="9" width="8.7109375" style="278" bestFit="1" customWidth="1"/>
    <col min="10" max="11" width="13.85546875" style="278" bestFit="1" customWidth="1"/>
    <col min="12" max="12" width="18.85546875" style="278" bestFit="1" customWidth="1"/>
    <col min="13" max="13" width="8.42578125" style="278" bestFit="1" customWidth="1"/>
    <col min="14" max="15" width="13.85546875" style="278" bestFit="1" customWidth="1"/>
    <col min="16" max="16" width="8.85546875" style="278" bestFit="1" customWidth="1"/>
    <col min="17" max="17" width="11.42578125" style="278" bestFit="1" customWidth="1"/>
    <col min="18" max="18" width="22" style="278" bestFit="1" customWidth="1"/>
    <col min="19" max="16384" width="9.140625" style="278"/>
  </cols>
  <sheetData>
    <row r="1" spans="1:18" x14ac:dyDescent="0.2">
      <c r="A1" s="147" t="s">
        <v>336</v>
      </c>
    </row>
    <row r="2" spans="1:18" x14ac:dyDescent="0.2">
      <c r="K2" s="314"/>
      <c r="L2" s="314"/>
      <c r="M2" s="314"/>
      <c r="N2" s="314"/>
      <c r="O2" s="314"/>
      <c r="P2" s="314"/>
      <c r="Q2" s="314"/>
      <c r="R2" s="314"/>
    </row>
    <row r="3" spans="1:18" x14ac:dyDescent="0.2">
      <c r="K3" s="314"/>
      <c r="L3" s="314"/>
      <c r="M3" s="314"/>
      <c r="N3" s="145"/>
      <c r="O3" s="314"/>
      <c r="P3" s="314"/>
      <c r="Q3" s="314"/>
      <c r="R3" s="314"/>
    </row>
    <row r="4" spans="1:18" x14ac:dyDescent="0.2">
      <c r="K4" s="314"/>
      <c r="L4" s="314"/>
      <c r="M4" s="314"/>
      <c r="N4" s="145"/>
      <c r="O4" s="314"/>
      <c r="P4" s="314"/>
      <c r="Q4" s="314"/>
      <c r="R4" s="314"/>
    </row>
    <row r="5" spans="1:18" x14ac:dyDescent="0.2">
      <c r="K5" s="314"/>
      <c r="L5" s="314"/>
      <c r="M5" s="314"/>
      <c r="N5" s="145"/>
      <c r="O5" s="314"/>
      <c r="P5" s="314"/>
      <c r="Q5" s="314"/>
      <c r="R5" s="314"/>
    </row>
    <row r="6" spans="1:18" x14ac:dyDescent="0.2">
      <c r="K6" s="314"/>
      <c r="L6" s="314"/>
      <c r="M6" s="314"/>
      <c r="N6" s="145"/>
      <c r="O6" s="314"/>
      <c r="P6" s="314"/>
      <c r="Q6" s="314"/>
      <c r="R6" s="314"/>
    </row>
    <row r="7" spans="1:18" x14ac:dyDescent="0.2">
      <c r="K7" s="314"/>
      <c r="L7" s="314"/>
      <c r="M7" s="314"/>
      <c r="N7" s="145"/>
      <c r="O7" s="314"/>
      <c r="P7" s="314"/>
      <c r="Q7" s="314"/>
      <c r="R7" s="314"/>
    </row>
    <row r="8" spans="1:18" x14ac:dyDescent="0.2">
      <c r="K8" s="314"/>
      <c r="L8" s="314"/>
      <c r="M8" s="314"/>
      <c r="N8" s="145"/>
      <c r="O8" s="314"/>
      <c r="P8" s="314"/>
      <c r="Q8" s="314"/>
      <c r="R8" s="314"/>
    </row>
    <row r="9" spans="1:18" x14ac:dyDescent="0.2">
      <c r="K9" s="314"/>
      <c r="L9" s="314"/>
      <c r="M9" s="314"/>
      <c r="N9" s="145"/>
      <c r="O9" s="314"/>
      <c r="P9" s="314"/>
      <c r="Q9" s="314"/>
      <c r="R9" s="314"/>
    </row>
    <row r="10" spans="1:18" x14ac:dyDescent="0.2">
      <c r="K10" s="314"/>
      <c r="L10" s="314"/>
      <c r="M10" s="314"/>
      <c r="N10" s="145"/>
      <c r="O10" s="314"/>
      <c r="P10" s="314"/>
      <c r="Q10" s="314"/>
      <c r="R10" s="314"/>
    </row>
    <row r="11" spans="1:18" x14ac:dyDescent="0.2">
      <c r="K11" s="314"/>
      <c r="L11" s="314"/>
      <c r="M11" s="314"/>
      <c r="N11" s="145"/>
      <c r="O11" s="314"/>
      <c r="P11" s="314"/>
      <c r="Q11" s="314"/>
      <c r="R11" s="314"/>
    </row>
    <row r="12" spans="1:18" x14ac:dyDescent="0.2">
      <c r="K12" s="314"/>
      <c r="L12" s="314"/>
      <c r="M12" s="314"/>
      <c r="N12" s="145"/>
      <c r="O12" s="314"/>
      <c r="P12" s="314"/>
      <c r="Q12" s="314"/>
      <c r="R12" s="314"/>
    </row>
    <row r="13" spans="1:18" x14ac:dyDescent="0.2">
      <c r="K13" s="314"/>
      <c r="L13" s="314"/>
      <c r="M13" s="314"/>
      <c r="N13" s="145"/>
      <c r="O13" s="314"/>
      <c r="P13" s="314"/>
      <c r="Q13" s="314"/>
      <c r="R13" s="314"/>
    </row>
    <row r="14" spans="1:18" x14ac:dyDescent="0.2">
      <c r="K14" s="314"/>
      <c r="L14" s="314"/>
      <c r="M14" s="314"/>
      <c r="N14" s="145"/>
      <c r="O14" s="314"/>
      <c r="P14" s="314"/>
      <c r="Q14" s="314"/>
      <c r="R14" s="314"/>
    </row>
    <row r="15" spans="1:18" x14ac:dyDescent="0.2">
      <c r="K15" s="314"/>
      <c r="L15" s="314"/>
      <c r="M15" s="314"/>
      <c r="N15" s="145"/>
      <c r="O15" s="314"/>
      <c r="P15" s="314"/>
      <c r="Q15" s="314"/>
      <c r="R15" s="314"/>
    </row>
    <row r="16" spans="1:18" x14ac:dyDescent="0.2">
      <c r="K16" s="314"/>
      <c r="L16" s="314"/>
      <c r="M16" s="314"/>
      <c r="N16" s="145"/>
      <c r="O16" s="314"/>
      <c r="P16" s="314"/>
      <c r="Q16" s="314"/>
      <c r="R16" s="314"/>
    </row>
    <row r="17" spans="1:15" x14ac:dyDescent="0.2">
      <c r="N17" s="145"/>
    </row>
    <row r="24" spans="1:15" x14ac:dyDescent="0.2">
      <c r="A24" s="279" t="s">
        <v>337</v>
      </c>
    </row>
    <row r="25" spans="1:15" x14ac:dyDescent="0.2">
      <c r="A25" s="279"/>
    </row>
    <row r="26" spans="1:15" ht="13.5" thickBot="1" x14ac:dyDescent="0.25">
      <c r="A26" s="1267" t="s">
        <v>338</v>
      </c>
      <c r="B26" s="1268"/>
      <c r="C26" s="1268"/>
      <c r="D26" s="1268"/>
      <c r="E26" s="1268"/>
      <c r="F26" s="1268"/>
      <c r="G26" s="1268"/>
      <c r="H26" s="1268"/>
      <c r="I26" s="1268"/>
      <c r="J26" s="1268"/>
      <c r="K26" s="1268"/>
      <c r="L26" s="1268"/>
      <c r="M26" s="1268"/>
      <c r="N26" s="1268"/>
      <c r="O26" s="1268"/>
    </row>
    <row r="27" spans="1:15" ht="25.5" x14ac:dyDescent="0.2">
      <c r="A27" s="315" t="s">
        <v>214</v>
      </c>
      <c r="B27" s="316" t="s">
        <v>339</v>
      </c>
      <c r="C27" s="316" t="s">
        <v>340</v>
      </c>
      <c r="D27" s="317" t="s">
        <v>341</v>
      </c>
      <c r="E27" s="316" t="s">
        <v>342</v>
      </c>
      <c r="F27" s="316" t="s">
        <v>343</v>
      </c>
      <c r="G27" s="318" t="s">
        <v>344</v>
      </c>
      <c r="H27" s="316" t="s">
        <v>345</v>
      </c>
      <c r="I27" s="316" t="s">
        <v>346</v>
      </c>
      <c r="J27" s="316" t="s">
        <v>347</v>
      </c>
      <c r="K27" s="316" t="s">
        <v>348</v>
      </c>
      <c r="L27" s="317" t="s">
        <v>349</v>
      </c>
      <c r="M27" s="316" t="s">
        <v>350</v>
      </c>
      <c r="N27" s="316" t="s">
        <v>351</v>
      </c>
      <c r="O27" s="319" t="s">
        <v>352</v>
      </c>
    </row>
    <row r="28" spans="1:15" x14ac:dyDescent="0.2">
      <c r="A28" s="320">
        <v>2007</v>
      </c>
      <c r="B28" s="278">
        <v>2</v>
      </c>
      <c r="C28" s="291">
        <v>18.899999999999999</v>
      </c>
      <c r="D28" s="458">
        <v>5.53</v>
      </c>
      <c r="E28" s="459">
        <v>5.5</v>
      </c>
      <c r="F28" s="459">
        <v>5.42</v>
      </c>
      <c r="G28" s="460">
        <v>5.57</v>
      </c>
      <c r="H28" s="459"/>
      <c r="I28" s="459"/>
      <c r="J28" s="459"/>
      <c r="K28" s="459"/>
      <c r="L28" s="458">
        <v>5.62</v>
      </c>
      <c r="M28" s="459">
        <v>5.62</v>
      </c>
      <c r="N28" s="459">
        <v>5.62</v>
      </c>
      <c r="O28" s="461">
        <v>5.62</v>
      </c>
    </row>
    <row r="29" spans="1:15" x14ac:dyDescent="0.2">
      <c r="A29" s="293">
        <v>2008</v>
      </c>
      <c r="B29" s="278">
        <v>1</v>
      </c>
      <c r="C29" s="291">
        <v>10</v>
      </c>
      <c r="D29" s="458">
        <v>5.66</v>
      </c>
      <c r="E29" s="459">
        <v>5.66</v>
      </c>
      <c r="F29" s="459">
        <v>5.66</v>
      </c>
      <c r="G29" s="460">
        <v>5.66</v>
      </c>
      <c r="H29" s="459">
        <v>5.66</v>
      </c>
      <c r="I29" s="459">
        <v>5.66</v>
      </c>
      <c r="J29" s="459">
        <v>5.66</v>
      </c>
      <c r="K29" s="459">
        <v>5.66</v>
      </c>
      <c r="L29" s="458"/>
      <c r="M29" s="459"/>
      <c r="N29" s="459"/>
      <c r="O29" s="461"/>
    </row>
    <row r="30" spans="1:15" x14ac:dyDescent="0.2">
      <c r="A30" s="293">
        <v>2009</v>
      </c>
      <c r="B30" s="278">
        <v>2</v>
      </c>
      <c r="C30" s="291">
        <v>46</v>
      </c>
      <c r="D30" s="458">
        <v>5.33</v>
      </c>
      <c r="E30" s="459">
        <v>5.36</v>
      </c>
      <c r="F30" s="459">
        <v>5.17</v>
      </c>
      <c r="G30" s="460">
        <v>5.55</v>
      </c>
      <c r="H30" s="459">
        <v>5.68</v>
      </c>
      <c r="I30" s="459">
        <v>5.68</v>
      </c>
      <c r="J30" s="459">
        <v>5.68</v>
      </c>
      <c r="K30" s="459">
        <v>5.68</v>
      </c>
      <c r="L30" s="458">
        <v>5.04</v>
      </c>
      <c r="M30" s="459">
        <v>5.04</v>
      </c>
      <c r="N30" s="459">
        <v>5.04</v>
      </c>
      <c r="O30" s="461">
        <v>5.04</v>
      </c>
    </row>
    <row r="31" spans="1:15" x14ac:dyDescent="0.2">
      <c r="A31" s="293">
        <v>2010</v>
      </c>
      <c r="B31" s="278">
        <v>10</v>
      </c>
      <c r="C31" s="291">
        <v>175.07</v>
      </c>
      <c r="D31" s="458">
        <v>5.05</v>
      </c>
      <c r="E31" s="459">
        <v>4.76</v>
      </c>
      <c r="F31" s="459">
        <v>4</v>
      </c>
      <c r="G31" s="460">
        <v>5.36</v>
      </c>
      <c r="H31" s="459">
        <v>5.15</v>
      </c>
      <c r="I31" s="459">
        <v>4.79</v>
      </c>
      <c r="J31" s="459">
        <v>4.16</v>
      </c>
      <c r="K31" s="459">
        <v>5.29</v>
      </c>
      <c r="L31" s="458">
        <v>4.75</v>
      </c>
      <c r="M31" s="459">
        <v>4.4800000000000004</v>
      </c>
      <c r="N31" s="459">
        <v>4.13</v>
      </c>
      <c r="O31" s="461">
        <v>5.0199999999999996</v>
      </c>
    </row>
    <row r="32" spans="1:15" x14ac:dyDescent="0.2">
      <c r="A32" s="293">
        <v>2011</v>
      </c>
      <c r="B32" s="278">
        <v>35</v>
      </c>
      <c r="C32" s="291">
        <v>486.15</v>
      </c>
      <c r="D32" s="458">
        <v>5.14</v>
      </c>
      <c r="E32" s="459">
        <v>5.35</v>
      </c>
      <c r="F32" s="459">
        <v>4.1500000000000004</v>
      </c>
      <c r="G32" s="460">
        <v>5.65</v>
      </c>
      <c r="H32" s="459">
        <v>4.8899999999999997</v>
      </c>
      <c r="I32" s="459">
        <v>5.32</v>
      </c>
      <c r="J32" s="459">
        <v>4</v>
      </c>
      <c r="K32" s="459">
        <v>5.36</v>
      </c>
      <c r="L32" s="458">
        <v>5.38</v>
      </c>
      <c r="M32" s="459">
        <v>5.58</v>
      </c>
      <c r="N32" s="459">
        <v>4.8600000000000003</v>
      </c>
      <c r="O32" s="461">
        <v>5.78</v>
      </c>
    </row>
    <row r="33" spans="1:15" x14ac:dyDescent="0.2">
      <c r="A33" s="293">
        <v>2012</v>
      </c>
      <c r="B33" s="278">
        <v>44</v>
      </c>
      <c r="C33" s="291">
        <v>961.14</v>
      </c>
      <c r="D33" s="458">
        <v>5.33</v>
      </c>
      <c r="E33" s="459">
        <v>5.32</v>
      </c>
      <c r="F33" s="459">
        <v>4.28</v>
      </c>
      <c r="G33" s="460">
        <v>5.79</v>
      </c>
      <c r="H33" s="459">
        <v>5.3</v>
      </c>
      <c r="I33" s="459">
        <v>5.27</v>
      </c>
      <c r="J33" s="459">
        <v>4.04</v>
      </c>
      <c r="K33" s="459">
        <v>5.51</v>
      </c>
      <c r="L33" s="458">
        <v>5.36</v>
      </c>
      <c r="M33" s="459">
        <v>5.34</v>
      </c>
      <c r="N33" s="459">
        <v>4.9000000000000004</v>
      </c>
      <c r="O33" s="461">
        <v>5.8</v>
      </c>
    </row>
    <row r="34" spans="1:15" x14ac:dyDescent="0.2">
      <c r="A34" s="293">
        <v>2013</v>
      </c>
      <c r="B34" s="278">
        <v>38</v>
      </c>
      <c r="C34" s="291">
        <v>1341.35</v>
      </c>
      <c r="D34" s="458">
        <v>5.54</v>
      </c>
      <c r="E34" s="459">
        <v>5.62</v>
      </c>
      <c r="F34" s="459">
        <v>4.72</v>
      </c>
      <c r="G34" s="460">
        <v>5.82</v>
      </c>
      <c r="H34" s="459">
        <v>5.51</v>
      </c>
      <c r="I34" s="459">
        <v>5.35</v>
      </c>
      <c r="J34" s="459">
        <v>4.03</v>
      </c>
      <c r="K34" s="459">
        <v>5.68</v>
      </c>
      <c r="L34" s="458">
        <v>5.58</v>
      </c>
      <c r="M34" s="459">
        <v>5.8</v>
      </c>
      <c r="N34" s="459">
        <v>5.31</v>
      </c>
      <c r="O34" s="461">
        <v>5.85</v>
      </c>
    </row>
    <row r="35" spans="1:15" x14ac:dyDescent="0.2">
      <c r="A35" s="293">
        <v>2014</v>
      </c>
      <c r="B35" s="278">
        <v>65</v>
      </c>
      <c r="C35" s="291">
        <v>3184.08</v>
      </c>
      <c r="D35" s="458">
        <v>5.58</v>
      </c>
      <c r="E35" s="459">
        <v>5.55</v>
      </c>
      <c r="F35" s="459">
        <v>4.43</v>
      </c>
      <c r="G35" s="460">
        <v>5.84</v>
      </c>
      <c r="H35" s="459">
        <v>5.53</v>
      </c>
      <c r="I35" s="459">
        <v>4.37</v>
      </c>
      <c r="J35" s="459">
        <v>3.98</v>
      </c>
      <c r="K35" s="459">
        <v>5.71</v>
      </c>
      <c r="L35" s="458">
        <v>5.65</v>
      </c>
      <c r="M35" s="459">
        <v>5.69</v>
      </c>
      <c r="N35" s="459">
        <v>5.38</v>
      </c>
      <c r="O35" s="461">
        <v>5.84</v>
      </c>
    </row>
    <row r="36" spans="1:15" x14ac:dyDescent="0.2">
      <c r="A36" s="293">
        <v>2015</v>
      </c>
      <c r="B36" s="278">
        <v>89</v>
      </c>
      <c r="C36" s="291">
        <v>2885.48</v>
      </c>
      <c r="D36" s="458">
        <v>5.26</v>
      </c>
      <c r="E36" s="459">
        <v>5.28</v>
      </c>
      <c r="F36" s="459">
        <v>4.43</v>
      </c>
      <c r="G36" s="460">
        <v>5.64</v>
      </c>
      <c r="H36" s="459">
        <v>5</v>
      </c>
      <c r="I36" s="459">
        <v>4.4800000000000004</v>
      </c>
      <c r="J36" s="459">
        <v>4.1900000000000004</v>
      </c>
      <c r="K36" s="459">
        <v>5.47</v>
      </c>
      <c r="L36" s="458">
        <v>5.38</v>
      </c>
      <c r="M36" s="459">
        <v>5.36</v>
      </c>
      <c r="N36" s="459">
        <v>4.8899999999999997</v>
      </c>
      <c r="O36" s="461">
        <v>5.78</v>
      </c>
    </row>
    <row r="37" spans="1:15" x14ac:dyDescent="0.2">
      <c r="A37" s="293">
        <v>2016</v>
      </c>
      <c r="B37" s="278">
        <v>152</v>
      </c>
      <c r="C37" s="291">
        <v>7440.26</v>
      </c>
      <c r="D37" s="458">
        <v>5.29</v>
      </c>
      <c r="E37" s="459">
        <v>5.0599999999999996</v>
      </c>
      <c r="F37" s="459">
        <v>4.41</v>
      </c>
      <c r="G37" s="460">
        <v>5.76</v>
      </c>
      <c r="H37" s="459">
        <v>5.0199999999999996</v>
      </c>
      <c r="I37" s="459">
        <v>4.45</v>
      </c>
      <c r="J37" s="459">
        <v>3.97</v>
      </c>
      <c r="K37" s="459">
        <v>4.79</v>
      </c>
      <c r="L37" s="458">
        <v>5.35</v>
      </c>
      <c r="M37" s="459">
        <v>5.33</v>
      </c>
      <c r="N37" s="459">
        <v>4.58</v>
      </c>
      <c r="O37" s="461">
        <v>5.78</v>
      </c>
    </row>
    <row r="38" spans="1:15" x14ac:dyDescent="0.2">
      <c r="A38" s="293">
        <v>2017</v>
      </c>
      <c r="B38" s="278">
        <v>167</v>
      </c>
      <c r="C38" s="291">
        <v>4092.24</v>
      </c>
      <c r="D38" s="458">
        <v>4.93</v>
      </c>
      <c r="E38" s="459">
        <v>4.63</v>
      </c>
      <c r="F38" s="459">
        <v>4.26</v>
      </c>
      <c r="G38" s="460">
        <v>5.38</v>
      </c>
      <c r="H38" s="459">
        <v>4.45</v>
      </c>
      <c r="I38" s="459">
        <v>4.45</v>
      </c>
      <c r="J38" s="459">
        <v>3.96</v>
      </c>
      <c r="K38" s="459">
        <v>4.72</v>
      </c>
      <c r="L38" s="458">
        <v>5.0599999999999996</v>
      </c>
      <c r="M38" s="459">
        <v>4.68</v>
      </c>
      <c r="N38" s="459">
        <v>4.4000000000000004</v>
      </c>
      <c r="O38" s="461">
        <v>5.48</v>
      </c>
    </row>
    <row r="39" spans="1:15" x14ac:dyDescent="0.2">
      <c r="A39" s="293">
        <v>2018</v>
      </c>
      <c r="B39" s="278">
        <v>96</v>
      </c>
      <c r="C39" s="291">
        <v>3962.12</v>
      </c>
      <c r="D39" s="458">
        <v>5.03</v>
      </c>
      <c r="E39" s="459">
        <v>4.63</v>
      </c>
      <c r="F39" s="459">
        <v>4.24</v>
      </c>
      <c r="G39" s="460">
        <v>5.3</v>
      </c>
      <c r="H39" s="459">
        <v>4.62</v>
      </c>
      <c r="I39" s="459">
        <v>4.43</v>
      </c>
      <c r="J39" s="459">
        <v>3.95</v>
      </c>
      <c r="K39" s="459">
        <v>4.92</v>
      </c>
      <c r="L39" s="458">
        <v>5.23</v>
      </c>
      <c r="M39" s="459">
        <v>4.6900000000000004</v>
      </c>
      <c r="N39" s="459">
        <v>4.3899999999999997</v>
      </c>
      <c r="O39" s="461">
        <v>5.6</v>
      </c>
    </row>
    <row r="40" spans="1:15" x14ac:dyDescent="0.2">
      <c r="A40" s="293">
        <v>2019</v>
      </c>
      <c r="B40" s="278">
        <v>110</v>
      </c>
      <c r="C40" s="291">
        <v>4598.8599999999997</v>
      </c>
      <c r="D40" s="458">
        <v>5.05</v>
      </c>
      <c r="E40" s="459">
        <v>4.74</v>
      </c>
      <c r="F40" s="459">
        <v>3.98</v>
      </c>
      <c r="G40" s="460">
        <v>5.44</v>
      </c>
      <c r="H40" s="459">
        <v>4.51</v>
      </c>
      <c r="I40" s="459">
        <v>3.93</v>
      </c>
      <c r="J40" s="459">
        <v>3.81</v>
      </c>
      <c r="K40" s="459">
        <v>4.75</v>
      </c>
      <c r="L40" s="458">
        <v>5.13</v>
      </c>
      <c r="M40" s="459">
        <v>4.93</v>
      </c>
      <c r="N40" s="459">
        <v>4.5</v>
      </c>
      <c r="O40" s="461">
        <v>5.48</v>
      </c>
    </row>
    <row r="41" spans="1:15" x14ac:dyDescent="0.2">
      <c r="A41" s="293">
        <v>2020</v>
      </c>
      <c r="B41" s="278">
        <v>164</v>
      </c>
      <c r="C41" s="291">
        <v>9623.14</v>
      </c>
      <c r="D41" s="458">
        <v>5</v>
      </c>
      <c r="E41" s="459">
        <v>4.6500000000000004</v>
      </c>
      <c r="F41" s="459">
        <v>4.08</v>
      </c>
      <c r="G41" s="460">
        <v>5.27</v>
      </c>
      <c r="H41" s="459">
        <v>4.7699999999999996</v>
      </c>
      <c r="I41" s="459">
        <v>4.42</v>
      </c>
      <c r="J41" s="459">
        <v>3.88</v>
      </c>
      <c r="K41" s="459">
        <v>4.95</v>
      </c>
      <c r="L41" s="458">
        <v>5.03</v>
      </c>
      <c r="M41" s="459">
        <v>4.67</v>
      </c>
      <c r="N41" s="459">
        <v>4.3099999999999996</v>
      </c>
      <c r="O41" s="461">
        <v>5.32</v>
      </c>
    </row>
    <row r="42" spans="1:15" x14ac:dyDescent="0.2">
      <c r="A42" s="293">
        <v>2021</v>
      </c>
      <c r="B42" s="278">
        <v>157</v>
      </c>
      <c r="C42" s="291">
        <v>12490.96</v>
      </c>
      <c r="D42" s="458">
        <v>4.91</v>
      </c>
      <c r="E42" s="459">
        <v>4.4400000000000004</v>
      </c>
      <c r="F42" s="459">
        <v>3.86</v>
      </c>
      <c r="G42" s="460">
        <v>5.0599999999999996</v>
      </c>
      <c r="H42" s="459">
        <v>4.54</v>
      </c>
      <c r="I42" s="459">
        <v>3.88</v>
      </c>
      <c r="J42" s="459">
        <v>3.83</v>
      </c>
      <c r="K42" s="459">
        <v>4.5199999999999996</v>
      </c>
      <c r="L42" s="458">
        <v>4.95</v>
      </c>
      <c r="M42" s="459">
        <v>4.68</v>
      </c>
      <c r="N42" s="459">
        <v>4.1100000000000003</v>
      </c>
      <c r="O42" s="461">
        <v>5.35</v>
      </c>
    </row>
    <row r="43" spans="1:15" x14ac:dyDescent="0.2">
      <c r="A43" s="293">
        <v>2022</v>
      </c>
      <c r="B43" s="278">
        <v>156</v>
      </c>
      <c r="C43" s="291">
        <v>10428.68</v>
      </c>
      <c r="D43" s="458">
        <v>4.82</v>
      </c>
      <c r="E43" s="459">
        <v>4.46</v>
      </c>
      <c r="F43" s="459">
        <v>3.86</v>
      </c>
      <c r="G43" s="460">
        <v>5.07</v>
      </c>
      <c r="H43" s="459">
        <v>4.6100000000000003</v>
      </c>
      <c r="I43" s="459">
        <v>3.91</v>
      </c>
      <c r="J43" s="459">
        <v>3.74</v>
      </c>
      <c r="K43" s="459">
        <v>4.6100000000000003</v>
      </c>
      <c r="L43" s="458">
        <v>4.84</v>
      </c>
      <c r="M43" s="459">
        <v>4.59</v>
      </c>
      <c r="N43" s="459">
        <v>4.04</v>
      </c>
      <c r="O43" s="461">
        <v>5.32</v>
      </c>
    </row>
    <row r="44" spans="1:15" x14ac:dyDescent="0.2">
      <c r="A44" s="293">
        <v>2023</v>
      </c>
      <c r="B44" s="278">
        <v>222</v>
      </c>
      <c r="C44" s="291">
        <v>19259.080000000002</v>
      </c>
      <c r="D44" s="458">
        <v>4.7699999999999996</v>
      </c>
      <c r="E44" s="459">
        <v>4.59</v>
      </c>
      <c r="F44" s="459">
        <v>3.87</v>
      </c>
      <c r="G44" s="460">
        <v>5.18</v>
      </c>
      <c r="H44" s="459">
        <v>4.43</v>
      </c>
      <c r="I44" s="459">
        <v>3.93</v>
      </c>
      <c r="J44" s="459">
        <v>3.8</v>
      </c>
      <c r="K44" s="459">
        <v>4.76</v>
      </c>
      <c r="L44" s="458">
        <v>4.79</v>
      </c>
      <c r="M44" s="459">
        <v>4.6500000000000004</v>
      </c>
      <c r="N44" s="459">
        <v>3.92</v>
      </c>
      <c r="O44" s="461">
        <v>5.33</v>
      </c>
    </row>
    <row r="45" spans="1:15" ht="13.5" thickBot="1" x14ac:dyDescent="0.25">
      <c r="A45" s="302">
        <v>2024</v>
      </c>
      <c r="B45" s="321">
        <v>248</v>
      </c>
      <c r="C45" s="298">
        <v>30036.1</v>
      </c>
      <c r="D45" s="462">
        <v>4.75</v>
      </c>
      <c r="E45" s="463">
        <v>4.6500000000000004</v>
      </c>
      <c r="F45" s="463">
        <v>3.99</v>
      </c>
      <c r="G45" s="464">
        <v>5.0599999999999996</v>
      </c>
      <c r="H45" s="463">
        <v>4.82</v>
      </c>
      <c r="I45" s="463">
        <v>3.9</v>
      </c>
      <c r="J45" s="463">
        <v>3.8</v>
      </c>
      <c r="K45" s="463">
        <v>4.59</v>
      </c>
      <c r="L45" s="462">
        <v>4.74</v>
      </c>
      <c r="M45" s="463">
        <v>4.66</v>
      </c>
      <c r="N45" s="463">
        <v>4.04</v>
      </c>
      <c r="O45" s="465">
        <v>5.0599999999999996</v>
      </c>
    </row>
    <row r="46" spans="1:15" x14ac:dyDescent="0.2">
      <c r="A46" s="322" t="s">
        <v>89</v>
      </c>
      <c r="B46" s="322">
        <v>1758</v>
      </c>
      <c r="C46" s="323">
        <v>111039.62</v>
      </c>
    </row>
    <row r="48" spans="1:15" x14ac:dyDescent="0.2">
      <c r="B48" s="324"/>
    </row>
  </sheetData>
  <mergeCells count="1">
    <mergeCell ref="A26:O26"/>
  </mergeCell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9" tint="0.39997558519241921"/>
  </sheetPr>
  <dimension ref="A1:U45"/>
  <sheetViews>
    <sheetView zoomScaleNormal="100" workbookViewId="0">
      <selection activeCell="D44" sqref="D44"/>
    </sheetView>
  </sheetViews>
  <sheetFormatPr defaultColWidth="9.140625" defaultRowHeight="12.75" x14ac:dyDescent="0.2"/>
  <cols>
    <col min="1" max="1" width="10" style="278" customWidth="1"/>
    <col min="2" max="2" width="5.85546875" style="278" bestFit="1" customWidth="1"/>
    <col min="3" max="3" width="8.7109375" style="278" bestFit="1" customWidth="1"/>
    <col min="4" max="4" width="17" style="278" customWidth="1"/>
    <col min="5" max="5" width="7" style="278" customWidth="1"/>
    <col min="6" max="7" width="13" style="278" bestFit="1" customWidth="1"/>
    <col min="8" max="8" width="17.85546875" style="278" customWidth="1"/>
    <col min="9" max="9" width="8.140625" style="278" bestFit="1" customWidth="1"/>
    <col min="10" max="11" width="13" style="278" bestFit="1" customWidth="1"/>
    <col min="12" max="12" width="19" style="278" customWidth="1"/>
    <col min="13" max="13" width="8" style="278" bestFit="1" customWidth="1"/>
    <col min="14" max="15" width="13" style="278" bestFit="1" customWidth="1"/>
    <col min="16" max="17" width="13.42578125" style="278" bestFit="1" customWidth="1"/>
    <col min="18" max="19" width="22.85546875" style="278" bestFit="1" customWidth="1"/>
    <col min="20" max="21" width="22" style="278" bestFit="1" customWidth="1"/>
    <col min="22" max="16384" width="9.140625" style="278"/>
  </cols>
  <sheetData>
    <row r="1" spans="1:21" x14ac:dyDescent="0.2">
      <c r="A1" s="147" t="s">
        <v>353</v>
      </c>
    </row>
    <row r="2" spans="1:21" x14ac:dyDescent="0.2">
      <c r="N2" s="314"/>
      <c r="O2" s="794"/>
      <c r="P2" s="794"/>
      <c r="Q2" s="794"/>
      <c r="R2" s="314"/>
      <c r="S2" s="314"/>
      <c r="T2" s="314"/>
      <c r="U2" s="314"/>
    </row>
    <row r="3" spans="1:21" x14ac:dyDescent="0.2">
      <c r="N3" s="314"/>
      <c r="O3" s="314"/>
      <c r="P3" s="314"/>
      <c r="Q3" s="145"/>
      <c r="R3" s="314"/>
      <c r="S3" s="314"/>
      <c r="T3" s="314"/>
      <c r="U3" s="314"/>
    </row>
    <row r="4" spans="1:21" x14ac:dyDescent="0.2">
      <c r="N4" s="314"/>
      <c r="O4" s="314"/>
      <c r="P4" s="314"/>
      <c r="Q4" s="145"/>
      <c r="R4" s="314"/>
      <c r="S4" s="314"/>
      <c r="T4" s="314"/>
      <c r="U4" s="314"/>
    </row>
    <row r="5" spans="1:21" x14ac:dyDescent="0.2">
      <c r="N5" s="314"/>
      <c r="O5" s="314"/>
      <c r="P5" s="314"/>
      <c r="Q5" s="145"/>
      <c r="R5" s="314"/>
      <c r="S5" s="314"/>
      <c r="T5" s="314"/>
      <c r="U5" s="314"/>
    </row>
    <row r="6" spans="1:21" x14ac:dyDescent="0.2">
      <c r="N6" s="314"/>
      <c r="O6" s="314"/>
      <c r="P6" s="314"/>
      <c r="Q6" s="145"/>
      <c r="R6" s="314"/>
      <c r="S6" s="314"/>
      <c r="T6" s="314"/>
      <c r="U6" s="314"/>
    </row>
    <row r="7" spans="1:21" x14ac:dyDescent="0.2">
      <c r="N7" s="314"/>
      <c r="O7" s="314"/>
      <c r="P7" s="314"/>
      <c r="Q7" s="145"/>
      <c r="R7" s="314"/>
      <c r="S7" s="314"/>
      <c r="T7" s="314"/>
      <c r="U7" s="314"/>
    </row>
    <row r="8" spans="1:21" x14ac:dyDescent="0.2">
      <c r="N8" s="314"/>
      <c r="O8" s="314"/>
      <c r="P8" s="314"/>
      <c r="Q8" s="145"/>
      <c r="R8" s="314"/>
      <c r="S8" s="314"/>
      <c r="T8" s="314"/>
      <c r="U8" s="314"/>
    </row>
    <row r="9" spans="1:21" x14ac:dyDescent="0.2">
      <c r="N9" s="314"/>
      <c r="O9" s="314"/>
      <c r="P9" s="314"/>
      <c r="Q9" s="145"/>
      <c r="R9" s="314"/>
      <c r="S9" s="314"/>
      <c r="T9" s="314"/>
      <c r="U9" s="314"/>
    </row>
    <row r="10" spans="1:21" x14ac:dyDescent="0.2">
      <c r="N10" s="314"/>
      <c r="O10" s="314"/>
      <c r="P10" s="314"/>
      <c r="Q10" s="145"/>
      <c r="R10" s="314"/>
      <c r="S10" s="314"/>
      <c r="T10" s="314"/>
      <c r="U10" s="314"/>
    </row>
    <row r="11" spans="1:21" x14ac:dyDescent="0.2">
      <c r="N11" s="314"/>
      <c r="O11" s="314"/>
      <c r="P11" s="314"/>
      <c r="Q11" s="145"/>
      <c r="R11" s="314"/>
      <c r="S11" s="314"/>
      <c r="T11" s="314"/>
      <c r="U11" s="314"/>
    </row>
    <row r="12" spans="1:21" x14ac:dyDescent="0.2">
      <c r="N12" s="314"/>
      <c r="O12" s="314"/>
      <c r="P12" s="314"/>
      <c r="Q12" s="145"/>
      <c r="R12" s="314"/>
      <c r="S12" s="314"/>
      <c r="T12" s="314"/>
      <c r="U12" s="314"/>
    </row>
    <row r="13" spans="1:21" x14ac:dyDescent="0.2">
      <c r="N13" s="314"/>
      <c r="O13" s="314"/>
      <c r="P13" s="314"/>
      <c r="Q13" s="145"/>
      <c r="R13" s="314"/>
      <c r="S13" s="314"/>
      <c r="T13" s="314"/>
      <c r="U13" s="314"/>
    </row>
    <row r="14" spans="1:21" x14ac:dyDescent="0.2">
      <c r="N14" s="314"/>
      <c r="O14" s="314"/>
      <c r="P14" s="314"/>
      <c r="Q14" s="145"/>
      <c r="R14" s="314"/>
      <c r="S14" s="314"/>
      <c r="T14" s="314"/>
      <c r="U14" s="314"/>
    </row>
    <row r="15" spans="1:21" x14ac:dyDescent="0.2">
      <c r="N15" s="314"/>
      <c r="O15" s="314"/>
      <c r="P15" s="314"/>
      <c r="Q15" s="145"/>
      <c r="R15" s="314"/>
      <c r="S15" s="314"/>
      <c r="T15" s="314"/>
      <c r="U15" s="314"/>
    </row>
    <row r="16" spans="1:21" x14ac:dyDescent="0.2">
      <c r="N16" s="314"/>
      <c r="O16" s="314"/>
      <c r="P16" s="314"/>
      <c r="Q16" s="145"/>
      <c r="R16" s="314"/>
      <c r="S16" s="314"/>
      <c r="T16" s="314"/>
      <c r="U16" s="314"/>
    </row>
    <row r="17" spans="1:21" x14ac:dyDescent="0.2">
      <c r="Q17" s="145"/>
      <c r="R17" s="314"/>
      <c r="S17" s="314"/>
      <c r="T17" s="314"/>
      <c r="U17" s="314"/>
    </row>
    <row r="23" spans="1:21" x14ac:dyDescent="0.2">
      <c r="A23" s="279" t="s">
        <v>276</v>
      </c>
    </row>
    <row r="24" spans="1:21" ht="16.5" thickBot="1" x14ac:dyDescent="0.35">
      <c r="A24" s="279" t="s">
        <v>354</v>
      </c>
    </row>
    <row r="25" spans="1:21" ht="13.5" thickBot="1" x14ac:dyDescent="0.25">
      <c r="A25" s="1269" t="s">
        <v>355</v>
      </c>
      <c r="B25" s="1270"/>
      <c r="C25" s="1270"/>
      <c r="D25" s="1270"/>
      <c r="E25" s="1270"/>
      <c r="F25" s="1270"/>
      <c r="G25" s="1270"/>
      <c r="H25" s="1270"/>
      <c r="I25" s="1270"/>
      <c r="J25" s="1270"/>
      <c r="K25" s="1270"/>
      <c r="L25" s="1270"/>
      <c r="M25" s="1270"/>
      <c r="N25" s="1270"/>
      <c r="O25" s="1271"/>
    </row>
    <row r="26" spans="1:21" ht="38.25" x14ac:dyDescent="0.2">
      <c r="A26" s="315" t="s">
        <v>214</v>
      </c>
      <c r="B26" s="316" t="s">
        <v>339</v>
      </c>
      <c r="C26" s="316" t="s">
        <v>340</v>
      </c>
      <c r="D26" s="317" t="s">
        <v>341</v>
      </c>
      <c r="E26" s="316" t="s">
        <v>342</v>
      </c>
      <c r="F26" s="316" t="s">
        <v>343</v>
      </c>
      <c r="G26" s="318" t="s">
        <v>344</v>
      </c>
      <c r="H26" s="316" t="s">
        <v>345</v>
      </c>
      <c r="I26" s="316" t="s">
        <v>346</v>
      </c>
      <c r="J26" s="316" t="s">
        <v>347</v>
      </c>
      <c r="K26" s="316" t="s">
        <v>348</v>
      </c>
      <c r="L26" s="317" t="s">
        <v>349</v>
      </c>
      <c r="M26" s="316" t="s">
        <v>350</v>
      </c>
      <c r="N26" s="316" t="s">
        <v>351</v>
      </c>
      <c r="O26" s="319" t="s">
        <v>352</v>
      </c>
    </row>
    <row r="27" spans="1:21" x14ac:dyDescent="0.2">
      <c r="A27" s="320">
        <v>2007</v>
      </c>
      <c r="B27" s="280">
        <v>2</v>
      </c>
      <c r="C27" s="795">
        <v>18.899999999999999</v>
      </c>
      <c r="D27" s="796">
        <v>1.18</v>
      </c>
      <c r="E27" s="797">
        <v>1.18</v>
      </c>
      <c r="F27" s="797">
        <v>1.18</v>
      </c>
      <c r="G27" s="798">
        <v>1.19</v>
      </c>
      <c r="H27" s="797"/>
      <c r="I27" s="797"/>
      <c r="J27" s="797"/>
      <c r="K27" s="797"/>
      <c r="L27" s="796">
        <v>1.17</v>
      </c>
      <c r="M27" s="797">
        <v>1.17</v>
      </c>
      <c r="N27" s="797">
        <v>1.17</v>
      </c>
      <c r="O27" s="799">
        <v>1.17</v>
      </c>
    </row>
    <row r="28" spans="1:21" x14ac:dyDescent="0.2">
      <c r="A28" s="293">
        <v>2008</v>
      </c>
      <c r="B28" s="278">
        <v>1</v>
      </c>
      <c r="C28" s="291">
        <v>10</v>
      </c>
      <c r="D28" s="458">
        <v>1.21</v>
      </c>
      <c r="E28" s="459">
        <v>1.21</v>
      </c>
      <c r="F28" s="459">
        <v>1.21</v>
      </c>
      <c r="G28" s="460">
        <v>1.21</v>
      </c>
      <c r="H28" s="459">
        <v>1.21</v>
      </c>
      <c r="I28" s="459">
        <v>1.21</v>
      </c>
      <c r="J28" s="459">
        <v>1.21</v>
      </c>
      <c r="K28" s="459">
        <v>1.21</v>
      </c>
      <c r="L28" s="458"/>
      <c r="M28" s="459"/>
      <c r="N28" s="459"/>
      <c r="O28" s="461"/>
    </row>
    <row r="29" spans="1:21" x14ac:dyDescent="0.2">
      <c r="A29" s="293">
        <v>2009</v>
      </c>
      <c r="B29" s="278">
        <v>2</v>
      </c>
      <c r="C29" s="291">
        <v>46</v>
      </c>
      <c r="D29" s="458">
        <v>1.1499999999999999</v>
      </c>
      <c r="E29" s="459">
        <v>1.1499999999999999</v>
      </c>
      <c r="F29" s="459">
        <v>1.1200000000000001</v>
      </c>
      <c r="G29" s="460">
        <v>1.18</v>
      </c>
      <c r="H29" s="459">
        <v>1.2</v>
      </c>
      <c r="I29" s="459">
        <v>1.2</v>
      </c>
      <c r="J29" s="459">
        <v>1.2</v>
      </c>
      <c r="K29" s="459">
        <v>1.2</v>
      </c>
      <c r="L29" s="458">
        <v>1.1000000000000001</v>
      </c>
      <c r="M29" s="459">
        <v>1.1000000000000001</v>
      </c>
      <c r="N29" s="459">
        <v>1.1000000000000001</v>
      </c>
      <c r="O29" s="461">
        <v>1.1000000000000001</v>
      </c>
    </row>
    <row r="30" spans="1:21" x14ac:dyDescent="0.2">
      <c r="A30" s="293">
        <v>2010</v>
      </c>
      <c r="B30" s="278">
        <v>10</v>
      </c>
      <c r="C30" s="291">
        <v>175.07</v>
      </c>
      <c r="D30" s="458">
        <v>1.2</v>
      </c>
      <c r="E30" s="459">
        <v>1.2</v>
      </c>
      <c r="F30" s="459">
        <v>1.17</v>
      </c>
      <c r="G30" s="460">
        <v>1.22</v>
      </c>
      <c r="H30" s="459">
        <v>1.21</v>
      </c>
      <c r="I30" s="459">
        <v>1.19</v>
      </c>
      <c r="J30" s="459">
        <v>1.19</v>
      </c>
      <c r="K30" s="459">
        <v>1.21</v>
      </c>
      <c r="L30" s="458">
        <v>1.18</v>
      </c>
      <c r="M30" s="459">
        <v>1.21</v>
      </c>
      <c r="N30" s="459">
        <v>1.1299999999999999</v>
      </c>
      <c r="O30" s="461">
        <v>1.25</v>
      </c>
    </row>
    <row r="31" spans="1:21" x14ac:dyDescent="0.2">
      <c r="A31" s="293">
        <v>2011</v>
      </c>
      <c r="B31" s="278">
        <v>35</v>
      </c>
      <c r="C31" s="291">
        <v>486.15</v>
      </c>
      <c r="D31" s="458">
        <v>1.19</v>
      </c>
      <c r="E31" s="459">
        <v>1.18</v>
      </c>
      <c r="F31" s="459">
        <v>1.1100000000000001</v>
      </c>
      <c r="G31" s="460">
        <v>1.25</v>
      </c>
      <c r="H31" s="459">
        <v>1.22</v>
      </c>
      <c r="I31" s="459">
        <v>1.23</v>
      </c>
      <c r="J31" s="459">
        <v>1.17</v>
      </c>
      <c r="K31" s="459">
        <v>1.28</v>
      </c>
      <c r="L31" s="458">
        <v>1.1599999999999999</v>
      </c>
      <c r="M31" s="459">
        <v>1.1499999999999999</v>
      </c>
      <c r="N31" s="459">
        <v>1.0900000000000001</v>
      </c>
      <c r="O31" s="461">
        <v>1.22</v>
      </c>
    </row>
    <row r="32" spans="1:21" x14ac:dyDescent="0.2">
      <c r="A32" s="293">
        <v>2012</v>
      </c>
      <c r="B32" s="278">
        <v>44</v>
      </c>
      <c r="C32" s="291">
        <v>961.14</v>
      </c>
      <c r="D32" s="458">
        <v>1.27</v>
      </c>
      <c r="E32" s="459">
        <v>1.24</v>
      </c>
      <c r="F32" s="459">
        <v>1.1599999999999999</v>
      </c>
      <c r="G32" s="460">
        <v>1.29</v>
      </c>
      <c r="H32" s="459">
        <v>1.29</v>
      </c>
      <c r="I32" s="459">
        <v>1.24</v>
      </c>
      <c r="J32" s="459">
        <v>1.2</v>
      </c>
      <c r="K32" s="459">
        <v>1.29</v>
      </c>
      <c r="L32" s="458">
        <v>1.24</v>
      </c>
      <c r="M32" s="459">
        <v>1.22</v>
      </c>
      <c r="N32" s="459">
        <v>1.1299999999999999</v>
      </c>
      <c r="O32" s="461">
        <v>1.29</v>
      </c>
    </row>
    <row r="33" spans="1:15" x14ac:dyDescent="0.2">
      <c r="A33" s="293">
        <v>2013</v>
      </c>
      <c r="B33" s="278">
        <v>38</v>
      </c>
      <c r="C33" s="291">
        <v>1341.35</v>
      </c>
      <c r="D33" s="458">
        <v>1.31</v>
      </c>
      <c r="E33" s="459">
        <v>1.29</v>
      </c>
      <c r="F33" s="459">
        <v>1.25</v>
      </c>
      <c r="G33" s="460">
        <v>1.36</v>
      </c>
      <c r="H33" s="459">
        <v>1.32</v>
      </c>
      <c r="I33" s="459">
        <v>1.3</v>
      </c>
      <c r="J33" s="459">
        <v>1.26</v>
      </c>
      <c r="K33" s="459">
        <v>1.37</v>
      </c>
      <c r="L33" s="458">
        <v>1.3</v>
      </c>
      <c r="M33" s="459">
        <v>1.29</v>
      </c>
      <c r="N33" s="459">
        <v>1.25</v>
      </c>
      <c r="O33" s="461">
        <v>1.35</v>
      </c>
    </row>
    <row r="34" spans="1:15" x14ac:dyDescent="0.2">
      <c r="A34" s="293">
        <v>2014</v>
      </c>
      <c r="B34" s="278">
        <v>65</v>
      </c>
      <c r="C34" s="291">
        <v>3184.08</v>
      </c>
      <c r="D34" s="458">
        <v>1.29</v>
      </c>
      <c r="E34" s="459">
        <v>1.28</v>
      </c>
      <c r="F34" s="459">
        <v>1.22</v>
      </c>
      <c r="G34" s="460">
        <v>1.34</v>
      </c>
      <c r="H34" s="459">
        <v>1.3</v>
      </c>
      <c r="I34" s="459">
        <v>1.26</v>
      </c>
      <c r="J34" s="459">
        <v>1.2</v>
      </c>
      <c r="K34" s="459">
        <v>1.33</v>
      </c>
      <c r="L34" s="458">
        <v>1.29</v>
      </c>
      <c r="M34" s="459">
        <v>1.29</v>
      </c>
      <c r="N34" s="459">
        <v>1.24</v>
      </c>
      <c r="O34" s="461">
        <v>1.36</v>
      </c>
    </row>
    <row r="35" spans="1:15" x14ac:dyDescent="0.2">
      <c r="A35" s="293">
        <v>2015</v>
      </c>
      <c r="B35" s="278">
        <v>89</v>
      </c>
      <c r="C35" s="291">
        <v>2885.48</v>
      </c>
      <c r="D35" s="458">
        <v>1.31</v>
      </c>
      <c r="E35" s="459">
        <v>1.3</v>
      </c>
      <c r="F35" s="459">
        <v>1.24</v>
      </c>
      <c r="G35" s="460">
        <v>1.38</v>
      </c>
      <c r="H35" s="459">
        <v>1.33</v>
      </c>
      <c r="I35" s="459">
        <v>1.3</v>
      </c>
      <c r="J35" s="459">
        <v>1.26</v>
      </c>
      <c r="K35" s="459">
        <v>1.38</v>
      </c>
      <c r="L35" s="458">
        <v>1.3</v>
      </c>
      <c r="M35" s="459">
        <v>1.29</v>
      </c>
      <c r="N35" s="459">
        <v>1.23</v>
      </c>
      <c r="O35" s="461">
        <v>1.36</v>
      </c>
    </row>
    <row r="36" spans="1:15" x14ac:dyDescent="0.2">
      <c r="A36" s="293">
        <v>2016</v>
      </c>
      <c r="B36" s="278">
        <v>150</v>
      </c>
      <c r="C36" s="291">
        <v>7379.8</v>
      </c>
      <c r="D36" s="458">
        <v>1.31</v>
      </c>
      <c r="E36" s="459">
        <v>1.31</v>
      </c>
      <c r="F36" s="459">
        <v>1.25</v>
      </c>
      <c r="G36" s="460">
        <v>1.37</v>
      </c>
      <c r="H36" s="459">
        <v>1.36</v>
      </c>
      <c r="I36" s="459">
        <v>1.3</v>
      </c>
      <c r="J36" s="459">
        <v>1.23</v>
      </c>
      <c r="K36" s="459">
        <v>1.43</v>
      </c>
      <c r="L36" s="458">
        <v>1.3</v>
      </c>
      <c r="M36" s="459">
        <v>1.31</v>
      </c>
      <c r="N36" s="459">
        <v>1.25</v>
      </c>
      <c r="O36" s="461">
        <v>1.35</v>
      </c>
    </row>
    <row r="37" spans="1:15" x14ac:dyDescent="0.2">
      <c r="A37" s="293">
        <v>2017</v>
      </c>
      <c r="B37" s="278">
        <v>167</v>
      </c>
      <c r="C37" s="291">
        <v>4092.24</v>
      </c>
      <c r="D37" s="458">
        <v>1.33</v>
      </c>
      <c r="E37" s="459">
        <v>1.33</v>
      </c>
      <c r="F37" s="459">
        <v>1.24</v>
      </c>
      <c r="G37" s="460">
        <v>1.41</v>
      </c>
      <c r="H37" s="459">
        <v>1.35</v>
      </c>
      <c r="I37" s="459">
        <v>1.27</v>
      </c>
      <c r="J37" s="459">
        <v>1.21</v>
      </c>
      <c r="K37" s="459">
        <v>1.4</v>
      </c>
      <c r="L37" s="458">
        <v>1.32</v>
      </c>
      <c r="M37" s="459">
        <v>1.33</v>
      </c>
      <c r="N37" s="459">
        <v>1.25</v>
      </c>
      <c r="O37" s="461">
        <v>1.42</v>
      </c>
    </row>
    <row r="38" spans="1:15" x14ac:dyDescent="0.2">
      <c r="A38" s="293">
        <v>2018</v>
      </c>
      <c r="B38" s="278">
        <v>96</v>
      </c>
      <c r="C38" s="291">
        <v>3962.12</v>
      </c>
      <c r="D38" s="458">
        <v>1.37</v>
      </c>
      <c r="E38" s="459">
        <v>1.33</v>
      </c>
      <c r="F38" s="459">
        <v>1.26</v>
      </c>
      <c r="G38" s="460">
        <v>1.46</v>
      </c>
      <c r="H38" s="459">
        <v>1.43</v>
      </c>
      <c r="I38" s="459">
        <v>1.38</v>
      </c>
      <c r="J38" s="459">
        <v>1.26</v>
      </c>
      <c r="K38" s="459">
        <v>1.52</v>
      </c>
      <c r="L38" s="458">
        <v>1.34</v>
      </c>
      <c r="M38" s="459">
        <v>1.32</v>
      </c>
      <c r="N38" s="459">
        <v>1.26</v>
      </c>
      <c r="O38" s="461">
        <v>1.43</v>
      </c>
    </row>
    <row r="39" spans="1:15" x14ac:dyDescent="0.2">
      <c r="A39" s="293">
        <v>2019</v>
      </c>
      <c r="B39" s="278">
        <v>110</v>
      </c>
      <c r="C39" s="291">
        <v>4598.8599999999997</v>
      </c>
      <c r="D39" s="458">
        <v>1.33</v>
      </c>
      <c r="E39" s="459">
        <v>1.31</v>
      </c>
      <c r="F39" s="459">
        <v>1.22</v>
      </c>
      <c r="G39" s="460">
        <v>1.42</v>
      </c>
      <c r="H39" s="459">
        <v>1.44</v>
      </c>
      <c r="I39" s="459">
        <v>1.31</v>
      </c>
      <c r="J39" s="459">
        <v>1.26</v>
      </c>
      <c r="K39" s="459">
        <v>1.49</v>
      </c>
      <c r="L39" s="458">
        <v>1.31</v>
      </c>
      <c r="M39" s="459">
        <v>1.31</v>
      </c>
      <c r="N39" s="459">
        <v>1.2</v>
      </c>
      <c r="O39" s="461">
        <v>1.4</v>
      </c>
    </row>
    <row r="40" spans="1:15" x14ac:dyDescent="0.2">
      <c r="A40" s="293">
        <v>2020</v>
      </c>
      <c r="B40" s="278">
        <v>164</v>
      </c>
      <c r="C40" s="291">
        <v>9623.14</v>
      </c>
      <c r="D40" s="458">
        <v>1.33</v>
      </c>
      <c r="E40" s="459">
        <v>1.34</v>
      </c>
      <c r="F40" s="459">
        <v>1.26</v>
      </c>
      <c r="G40" s="460">
        <v>1.45</v>
      </c>
      <c r="H40" s="459">
        <v>1.39</v>
      </c>
      <c r="I40" s="459">
        <v>1.35</v>
      </c>
      <c r="J40" s="459">
        <v>1.24</v>
      </c>
      <c r="K40" s="459">
        <v>1.47</v>
      </c>
      <c r="L40" s="458">
        <v>1.32</v>
      </c>
      <c r="M40" s="459">
        <v>1.34</v>
      </c>
      <c r="N40" s="459">
        <v>1.26</v>
      </c>
      <c r="O40" s="461">
        <v>1.43</v>
      </c>
    </row>
    <row r="41" spans="1:15" x14ac:dyDescent="0.2">
      <c r="A41" s="293">
        <v>2021</v>
      </c>
      <c r="B41" s="278">
        <v>157</v>
      </c>
      <c r="C41" s="291">
        <v>12490.96</v>
      </c>
      <c r="D41" s="458">
        <v>1.33</v>
      </c>
      <c r="E41" s="459">
        <v>1.34</v>
      </c>
      <c r="F41" s="459">
        <v>1.27</v>
      </c>
      <c r="G41" s="460">
        <v>1.44</v>
      </c>
      <c r="H41" s="459">
        <v>1.38</v>
      </c>
      <c r="I41" s="459">
        <v>1.37</v>
      </c>
      <c r="J41" s="459">
        <v>1.3</v>
      </c>
      <c r="K41" s="459">
        <v>1.5</v>
      </c>
      <c r="L41" s="458">
        <v>1.32</v>
      </c>
      <c r="M41" s="459">
        <v>1.33</v>
      </c>
      <c r="N41" s="459">
        <v>1.27</v>
      </c>
      <c r="O41" s="461">
        <v>1.41</v>
      </c>
    </row>
    <row r="42" spans="1:15" x14ac:dyDescent="0.2">
      <c r="A42" s="293">
        <v>2022</v>
      </c>
      <c r="B42" s="278">
        <v>156</v>
      </c>
      <c r="C42" s="291">
        <v>10428.68</v>
      </c>
      <c r="D42" s="458">
        <v>1.29</v>
      </c>
      <c r="E42" s="459">
        <v>1.31</v>
      </c>
      <c r="F42" s="459">
        <v>1.24</v>
      </c>
      <c r="G42" s="460">
        <v>1.4</v>
      </c>
      <c r="H42" s="459">
        <v>1.42</v>
      </c>
      <c r="I42" s="459">
        <v>1.4</v>
      </c>
      <c r="J42" s="459">
        <v>1.33</v>
      </c>
      <c r="K42" s="459">
        <v>1.51</v>
      </c>
      <c r="L42" s="458">
        <v>1.28</v>
      </c>
      <c r="M42" s="459">
        <v>1.3</v>
      </c>
      <c r="N42" s="459">
        <v>1.22</v>
      </c>
      <c r="O42" s="461">
        <v>1.39</v>
      </c>
    </row>
    <row r="43" spans="1:15" x14ac:dyDescent="0.2">
      <c r="A43" s="293">
        <v>2023</v>
      </c>
      <c r="B43" s="278">
        <v>220</v>
      </c>
      <c r="C43" s="291">
        <v>18803.080000000002</v>
      </c>
      <c r="D43" s="458">
        <v>1.32</v>
      </c>
      <c r="E43" s="459">
        <v>1.32</v>
      </c>
      <c r="F43" s="459">
        <v>1.24</v>
      </c>
      <c r="G43" s="460">
        <v>1.4</v>
      </c>
      <c r="H43" s="459">
        <v>1.4</v>
      </c>
      <c r="I43" s="459">
        <v>1.37</v>
      </c>
      <c r="J43" s="459">
        <v>1.29</v>
      </c>
      <c r="K43" s="459">
        <v>1.42</v>
      </c>
      <c r="L43" s="458">
        <v>1.31</v>
      </c>
      <c r="M43" s="459">
        <v>1.32</v>
      </c>
      <c r="N43" s="459">
        <v>1.23</v>
      </c>
      <c r="O43" s="461">
        <v>1.4</v>
      </c>
    </row>
    <row r="44" spans="1:15" ht="13.5" thickBot="1" x14ac:dyDescent="0.25">
      <c r="A44" s="302">
        <v>2024</v>
      </c>
      <c r="B44" s="321">
        <v>221</v>
      </c>
      <c r="C44" s="298">
        <v>26698.799999999999</v>
      </c>
      <c r="D44" s="462">
        <v>1.32</v>
      </c>
      <c r="E44" s="463">
        <v>1.33</v>
      </c>
      <c r="F44" s="463">
        <v>1.25</v>
      </c>
      <c r="G44" s="464">
        <v>1.4</v>
      </c>
      <c r="H44" s="463">
        <v>1.31</v>
      </c>
      <c r="I44" s="463">
        <v>1.35</v>
      </c>
      <c r="J44" s="463">
        <v>1.26</v>
      </c>
      <c r="K44" s="463">
        <v>1.41</v>
      </c>
      <c r="L44" s="462">
        <v>1.32</v>
      </c>
      <c r="M44" s="463">
        <v>1.33</v>
      </c>
      <c r="N44" s="463">
        <v>1.26</v>
      </c>
      <c r="O44" s="465">
        <v>1.4</v>
      </c>
    </row>
    <row r="45" spans="1:15" x14ac:dyDescent="0.2">
      <c r="A45" s="792" t="s">
        <v>89</v>
      </c>
      <c r="B45" s="322">
        <v>1727</v>
      </c>
      <c r="C45" s="793">
        <v>107185.87</v>
      </c>
    </row>
  </sheetData>
  <mergeCells count="1">
    <mergeCell ref="A25:O25"/>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98B71A-BAC5-4B16-92EE-98402DB58DD2}">
  <sheetPr>
    <tabColor theme="9" tint="0.39997558519241921"/>
  </sheetPr>
  <dimension ref="A1:AL506"/>
  <sheetViews>
    <sheetView workbookViewId="0">
      <selection activeCell="AJ35" sqref="AJ35"/>
    </sheetView>
  </sheetViews>
  <sheetFormatPr defaultColWidth="8.85546875" defaultRowHeight="12.75" x14ac:dyDescent="0.2"/>
  <cols>
    <col min="1" max="1" width="11.85546875" style="3" customWidth="1"/>
    <col min="2" max="4" width="10.140625" style="1" bestFit="1" customWidth="1"/>
    <col min="5" max="5" width="11.85546875" style="1" customWidth="1"/>
    <col min="6" max="6" width="13.7109375" style="1" customWidth="1"/>
    <col min="7" max="7" width="9" style="1" bestFit="1" customWidth="1"/>
    <col min="8" max="8" width="8.85546875" style="1"/>
    <col min="9" max="9" width="9" style="1" bestFit="1" customWidth="1"/>
    <col min="10" max="10" width="8.85546875" style="1"/>
    <col min="11" max="11" width="10" style="1" customWidth="1"/>
    <col min="12" max="12" width="9" style="1" customWidth="1"/>
    <col min="14" max="14" width="12.42578125" customWidth="1"/>
    <col min="24" max="24" width="11.140625" customWidth="1"/>
    <col min="37" max="37" width="10" customWidth="1"/>
  </cols>
  <sheetData>
    <row r="1" spans="1:27" ht="15" x14ac:dyDescent="0.25">
      <c r="A1" s="144" t="s">
        <v>356</v>
      </c>
      <c r="N1" s="144" t="s">
        <v>357</v>
      </c>
      <c r="AA1" s="144" t="s">
        <v>3189</v>
      </c>
    </row>
    <row r="2" spans="1:27" ht="15" x14ac:dyDescent="0.25">
      <c r="A2" s="144"/>
    </row>
    <row r="3" spans="1:27" ht="15" x14ac:dyDescent="0.25">
      <c r="A3" s="144"/>
    </row>
    <row r="4" spans="1:27" ht="15" x14ac:dyDescent="0.25">
      <c r="A4" s="144"/>
    </row>
    <row r="5" spans="1:27" ht="15" x14ac:dyDescent="0.25">
      <c r="A5" s="144"/>
    </row>
    <row r="6" spans="1:27" ht="15" x14ac:dyDescent="0.25">
      <c r="A6" s="144"/>
    </row>
    <row r="7" spans="1:27" ht="15" x14ac:dyDescent="0.25">
      <c r="A7" s="144"/>
    </row>
    <row r="8" spans="1:27" ht="15" x14ac:dyDescent="0.25">
      <c r="A8" s="144"/>
    </row>
    <row r="9" spans="1:27" ht="15" x14ac:dyDescent="0.25">
      <c r="A9" s="144"/>
    </row>
    <row r="10" spans="1:27" ht="15" x14ac:dyDescent="0.25">
      <c r="A10" s="144"/>
    </row>
    <row r="11" spans="1:27" ht="15" x14ac:dyDescent="0.25">
      <c r="A11" s="144"/>
    </row>
    <row r="12" spans="1:27" ht="15" x14ac:dyDescent="0.25">
      <c r="A12" s="144"/>
    </row>
    <row r="13" spans="1:27" ht="15" x14ac:dyDescent="0.25">
      <c r="A13" s="144"/>
    </row>
    <row r="14" spans="1:27" ht="15" x14ac:dyDescent="0.25">
      <c r="A14" s="144"/>
    </row>
    <row r="15" spans="1:27" ht="15" x14ac:dyDescent="0.25">
      <c r="A15" s="144"/>
    </row>
    <row r="16" spans="1:27" ht="15" x14ac:dyDescent="0.25">
      <c r="A16" s="144"/>
    </row>
    <row r="17" spans="1:38" ht="15" x14ac:dyDescent="0.25">
      <c r="A17" s="144"/>
    </row>
    <row r="18" spans="1:38" ht="15" x14ac:dyDescent="0.25">
      <c r="A18" s="144"/>
    </row>
    <row r="19" spans="1:38" ht="15" x14ac:dyDescent="0.25">
      <c r="A19" s="144"/>
    </row>
    <row r="20" spans="1:38" x14ac:dyDescent="0.2">
      <c r="A20" s="403" t="s">
        <v>358</v>
      </c>
    </row>
    <row r="21" spans="1:38" ht="13.5" thickBot="1" x14ac:dyDescent="0.25">
      <c r="A21" s="675"/>
      <c r="B21" s="674"/>
      <c r="C21" s="674"/>
      <c r="D21" s="674"/>
      <c r="E21" s="674"/>
      <c r="F21" s="674"/>
      <c r="G21" s="674"/>
      <c r="H21" s="674"/>
      <c r="I21" s="674"/>
      <c r="J21" s="674"/>
      <c r="K21" s="672"/>
      <c r="L21" s="672"/>
    </row>
    <row r="22" spans="1:38" x14ac:dyDescent="0.2">
      <c r="A22" s="333"/>
      <c r="B22" s="1272" t="s">
        <v>359</v>
      </c>
      <c r="C22" s="1272"/>
      <c r="D22" s="1272"/>
      <c r="E22" s="1272"/>
      <c r="F22" s="1272"/>
      <c r="G22" s="1272"/>
      <c r="H22" s="1272"/>
      <c r="I22" s="1272"/>
      <c r="J22" s="1272"/>
      <c r="K22" s="1272"/>
      <c r="L22" s="1273"/>
      <c r="N22" s="333"/>
      <c r="O22" s="1272" t="s">
        <v>360</v>
      </c>
      <c r="P22" s="1272"/>
      <c r="Q22" s="1272"/>
      <c r="R22" s="1272"/>
      <c r="S22" s="1272"/>
      <c r="T22" s="1272"/>
      <c r="U22" s="1272"/>
      <c r="V22" s="1272"/>
      <c r="W22" s="1272"/>
      <c r="X22" s="1272"/>
      <c r="Y22" s="1273"/>
      <c r="AA22" s="333"/>
      <c r="AB22" s="1272" t="s">
        <v>3190</v>
      </c>
      <c r="AC22" s="1272"/>
      <c r="AD22" s="1272"/>
      <c r="AE22" s="1272"/>
      <c r="AF22" s="1272"/>
      <c r="AG22" s="1272"/>
      <c r="AH22" s="1272"/>
      <c r="AI22" s="1272"/>
      <c r="AJ22" s="1272"/>
      <c r="AK22" s="1272"/>
      <c r="AL22" s="1273"/>
    </row>
    <row r="23" spans="1:38" ht="25.5" x14ac:dyDescent="0.2">
      <c r="A23" s="832" t="s">
        <v>280</v>
      </c>
      <c r="B23" s="833" t="s">
        <v>361</v>
      </c>
      <c r="C23" s="834" t="s">
        <v>176</v>
      </c>
      <c r="D23" s="833" t="s">
        <v>177</v>
      </c>
      <c r="E23" s="833" t="s">
        <v>216</v>
      </c>
      <c r="F23" s="833" t="s">
        <v>217</v>
      </c>
      <c r="G23" s="833" t="s">
        <v>179</v>
      </c>
      <c r="H23" s="833" t="s">
        <v>181</v>
      </c>
      <c r="I23" s="833" t="s">
        <v>180</v>
      </c>
      <c r="J23" s="833" t="s">
        <v>178</v>
      </c>
      <c r="K23" s="835" t="s">
        <v>199</v>
      </c>
      <c r="L23" s="836" t="s">
        <v>183</v>
      </c>
      <c r="N23" s="832" t="s">
        <v>280</v>
      </c>
      <c r="O23" s="833" t="s">
        <v>361</v>
      </c>
      <c r="P23" s="834" t="s">
        <v>176</v>
      </c>
      <c r="Q23" s="833" t="s">
        <v>177</v>
      </c>
      <c r="R23" s="833" t="s">
        <v>216</v>
      </c>
      <c r="S23" s="833" t="s">
        <v>217</v>
      </c>
      <c r="T23" s="833" t="s">
        <v>179</v>
      </c>
      <c r="U23" s="833" t="s">
        <v>181</v>
      </c>
      <c r="V23" s="833" t="s">
        <v>180</v>
      </c>
      <c r="W23" s="833" t="s">
        <v>178</v>
      </c>
      <c r="X23" s="835" t="s">
        <v>199</v>
      </c>
      <c r="Y23" s="836" t="s">
        <v>183</v>
      </c>
      <c r="AA23" s="832" t="s">
        <v>280</v>
      </c>
      <c r="AB23" s="833" t="s">
        <v>361</v>
      </c>
      <c r="AC23" s="834" t="s">
        <v>176</v>
      </c>
      <c r="AD23" s="833" t="s">
        <v>177</v>
      </c>
      <c r="AE23" s="833" t="s">
        <v>216</v>
      </c>
      <c r="AF23" s="833" t="s">
        <v>217</v>
      </c>
      <c r="AG23" s="833" t="s">
        <v>179</v>
      </c>
      <c r="AH23" s="833" t="s">
        <v>181</v>
      </c>
      <c r="AI23" s="833" t="s">
        <v>180</v>
      </c>
      <c r="AJ23" s="833" t="s">
        <v>178</v>
      </c>
      <c r="AK23" s="835" t="s">
        <v>199</v>
      </c>
      <c r="AL23" s="836" t="s">
        <v>183</v>
      </c>
    </row>
    <row r="24" spans="1:38" x14ac:dyDescent="0.2">
      <c r="A24" s="339">
        <v>2020</v>
      </c>
      <c r="B24" s="824">
        <v>0.43</v>
      </c>
      <c r="C24" s="825"/>
      <c r="D24" s="824"/>
      <c r="E24" s="825"/>
      <c r="F24" s="824"/>
      <c r="G24" s="825"/>
      <c r="H24" s="824"/>
      <c r="I24" s="825"/>
      <c r="J24" s="824"/>
      <c r="K24" s="825"/>
      <c r="L24" s="826"/>
      <c r="M24" s="4"/>
      <c r="N24" s="827">
        <v>2020</v>
      </c>
      <c r="O24" s="824">
        <v>2.34</v>
      </c>
      <c r="P24" s="825"/>
      <c r="Q24" s="824"/>
      <c r="R24" s="825"/>
      <c r="S24" s="824"/>
      <c r="T24" s="825"/>
      <c r="U24" s="824"/>
      <c r="V24" s="825"/>
      <c r="W24" s="824"/>
      <c r="X24" s="825"/>
      <c r="Y24" s="826"/>
      <c r="AA24" s="827">
        <v>2020</v>
      </c>
      <c r="AB24" s="824">
        <v>1.1000000000000001</v>
      </c>
      <c r="AC24" s="825"/>
      <c r="AD24" s="824"/>
      <c r="AE24" s="825"/>
      <c r="AF24" s="824"/>
      <c r="AG24" s="825"/>
      <c r="AH24" s="824"/>
      <c r="AI24" s="825"/>
      <c r="AJ24" s="824"/>
      <c r="AK24" s="825"/>
      <c r="AL24" s="826"/>
    </row>
    <row r="25" spans="1:38" x14ac:dyDescent="0.2">
      <c r="A25" s="339">
        <v>2021</v>
      </c>
      <c r="B25" s="824">
        <v>0.46</v>
      </c>
      <c r="C25" s="825">
        <v>0.83</v>
      </c>
      <c r="D25" s="824"/>
      <c r="E25" s="825"/>
      <c r="F25" s="824">
        <v>0.73</v>
      </c>
      <c r="G25" s="825"/>
      <c r="H25" s="824">
        <v>0.67</v>
      </c>
      <c r="I25" s="825"/>
      <c r="J25" s="824"/>
      <c r="K25" s="825">
        <v>1.17</v>
      </c>
      <c r="L25" s="826">
        <v>0.34</v>
      </c>
      <c r="M25" s="4"/>
      <c r="N25" s="827">
        <v>2021</v>
      </c>
      <c r="O25" s="824">
        <v>2.14</v>
      </c>
      <c r="P25" s="825">
        <v>4.1900000000000004</v>
      </c>
      <c r="Q25" s="824"/>
      <c r="R25" s="825"/>
      <c r="S25" s="824">
        <v>2.63</v>
      </c>
      <c r="T25" s="825"/>
      <c r="U25" s="824">
        <v>3.93</v>
      </c>
      <c r="V25" s="825"/>
      <c r="W25" s="824"/>
      <c r="X25" s="825">
        <v>2.2000000000000002</v>
      </c>
      <c r="Y25" s="826">
        <v>3</v>
      </c>
      <c r="AA25" s="827">
        <v>2021</v>
      </c>
      <c r="AB25" s="824">
        <v>1.2</v>
      </c>
      <c r="AC25" s="825">
        <v>3.3</v>
      </c>
      <c r="AD25" s="824"/>
      <c r="AE25" s="825"/>
      <c r="AF25" s="824">
        <v>2.04</v>
      </c>
      <c r="AG25" s="825"/>
      <c r="AH25" s="824">
        <v>2.6</v>
      </c>
      <c r="AI25" s="825"/>
      <c r="AJ25" s="824"/>
      <c r="AK25" s="825">
        <v>2.59</v>
      </c>
      <c r="AL25" s="826">
        <v>1.1399999999999999</v>
      </c>
    </row>
    <row r="26" spans="1:38" x14ac:dyDescent="0.2">
      <c r="A26" s="339">
        <v>2022</v>
      </c>
      <c r="B26" s="824">
        <v>0.5</v>
      </c>
      <c r="C26" s="825">
        <v>0.59</v>
      </c>
      <c r="D26" s="824">
        <v>0.3</v>
      </c>
      <c r="E26" s="825"/>
      <c r="F26" s="824">
        <v>0.79</v>
      </c>
      <c r="G26" s="825"/>
      <c r="H26" s="824">
        <v>0.76</v>
      </c>
      <c r="I26" s="825"/>
      <c r="J26" s="824"/>
      <c r="K26" s="825"/>
      <c r="L26" s="826">
        <v>0.32</v>
      </c>
      <c r="M26" s="4"/>
      <c r="N26" s="827">
        <v>2022</v>
      </c>
      <c r="O26" s="824">
        <v>2.66</v>
      </c>
      <c r="P26" s="825">
        <v>3.41</v>
      </c>
      <c r="Q26" s="824">
        <v>1.58</v>
      </c>
      <c r="R26" s="825"/>
      <c r="S26" s="824">
        <v>1.92</v>
      </c>
      <c r="T26" s="825"/>
      <c r="U26" s="824">
        <v>3.97</v>
      </c>
      <c r="V26" s="825"/>
      <c r="W26" s="824"/>
      <c r="X26" s="825"/>
      <c r="Y26" s="826">
        <v>3.88</v>
      </c>
      <c r="AA26" s="827">
        <v>2022</v>
      </c>
      <c r="AB26" s="824">
        <v>1.29</v>
      </c>
      <c r="AC26" s="825">
        <v>1.98</v>
      </c>
      <c r="AD26" s="824">
        <v>0.38</v>
      </c>
      <c r="AE26" s="825"/>
      <c r="AF26" s="824">
        <v>1.45</v>
      </c>
      <c r="AG26" s="825"/>
      <c r="AH26" s="824">
        <v>3.02</v>
      </c>
      <c r="AI26" s="825"/>
      <c r="AJ26" s="824"/>
      <c r="AK26" s="825"/>
      <c r="AL26" s="826">
        <v>1.2</v>
      </c>
    </row>
    <row r="27" spans="1:38" x14ac:dyDescent="0.2">
      <c r="A27" s="339">
        <v>2023</v>
      </c>
      <c r="B27" s="824">
        <v>0.54</v>
      </c>
      <c r="C27" s="825">
        <v>0.66</v>
      </c>
      <c r="D27" s="824">
        <v>0.21</v>
      </c>
      <c r="E27" s="825"/>
      <c r="F27" s="824"/>
      <c r="G27" s="825"/>
      <c r="H27" s="824"/>
      <c r="I27" s="825"/>
      <c r="J27" s="824"/>
      <c r="K27" s="825">
        <v>0.38</v>
      </c>
      <c r="L27" s="826">
        <v>0.6</v>
      </c>
      <c r="M27" s="4"/>
      <c r="N27" s="827">
        <v>2023</v>
      </c>
      <c r="O27" s="824">
        <v>3.43</v>
      </c>
      <c r="P27" s="825">
        <v>3.58</v>
      </c>
      <c r="Q27" s="824">
        <v>1.47</v>
      </c>
      <c r="R27" s="825"/>
      <c r="S27" s="824"/>
      <c r="T27" s="825"/>
      <c r="U27" s="824"/>
      <c r="V27" s="825"/>
      <c r="W27" s="824"/>
      <c r="X27" s="825">
        <v>3.01</v>
      </c>
      <c r="Y27" s="826">
        <v>3.99</v>
      </c>
      <c r="AA27" s="827">
        <v>2023</v>
      </c>
      <c r="AB27" s="824">
        <v>1.96</v>
      </c>
      <c r="AC27" s="825">
        <v>2.33</v>
      </c>
      <c r="AD27" s="824">
        <v>0.28000000000000003</v>
      </c>
      <c r="AE27" s="825"/>
      <c r="AF27" s="824"/>
      <c r="AG27" s="825"/>
      <c r="AH27" s="824"/>
      <c r="AI27" s="825"/>
      <c r="AJ27" s="824"/>
      <c r="AK27" s="825">
        <v>0.95</v>
      </c>
      <c r="AL27" s="826">
        <v>2.33</v>
      </c>
    </row>
    <row r="28" spans="1:38" ht="13.5" thickBot="1" x14ac:dyDescent="0.25">
      <c r="A28" s="345">
        <v>2024</v>
      </c>
      <c r="B28" s="828">
        <v>0.56999999999999995</v>
      </c>
      <c r="C28" s="829">
        <v>0.54</v>
      </c>
      <c r="D28" s="828">
        <v>0.48</v>
      </c>
      <c r="E28" s="829"/>
      <c r="F28" s="828"/>
      <c r="G28" s="829">
        <v>0.27</v>
      </c>
      <c r="H28" s="828"/>
      <c r="I28" s="829"/>
      <c r="J28" s="828"/>
      <c r="K28" s="829">
        <v>0.54</v>
      </c>
      <c r="L28" s="830">
        <v>0.71</v>
      </c>
      <c r="M28" s="4"/>
      <c r="N28" s="831">
        <v>2024</v>
      </c>
      <c r="O28" s="828">
        <v>3.32</v>
      </c>
      <c r="P28" s="829">
        <v>3.55</v>
      </c>
      <c r="Q28" s="828">
        <v>1.36</v>
      </c>
      <c r="R28" s="829"/>
      <c r="S28" s="828"/>
      <c r="T28" s="829">
        <v>4.07</v>
      </c>
      <c r="U28" s="828"/>
      <c r="V28" s="829"/>
      <c r="W28" s="828"/>
      <c r="X28" s="829">
        <v>3.52</v>
      </c>
      <c r="Y28" s="830">
        <v>3.21</v>
      </c>
      <c r="AA28" s="831">
        <v>2024</v>
      </c>
      <c r="AB28" s="828">
        <v>1.91</v>
      </c>
      <c r="AC28" s="829">
        <v>1.85</v>
      </c>
      <c r="AD28" s="828">
        <v>0.63</v>
      </c>
      <c r="AE28" s="829"/>
      <c r="AF28" s="828"/>
      <c r="AG28" s="829">
        <v>0.7</v>
      </c>
      <c r="AH28" s="828"/>
      <c r="AI28" s="829"/>
      <c r="AJ28" s="828"/>
      <c r="AK28" s="829">
        <v>1.78</v>
      </c>
      <c r="AL28" s="830">
        <v>2.38</v>
      </c>
    </row>
    <row r="29" spans="1:38" x14ac:dyDescent="0.2">
      <c r="B29" s="45"/>
      <c r="C29" s="45"/>
      <c r="D29" s="45"/>
      <c r="E29" s="45"/>
      <c r="F29" s="45"/>
      <c r="G29" s="45"/>
      <c r="H29" s="45"/>
      <c r="I29" s="45"/>
      <c r="J29" s="45"/>
    </row>
    <row r="32" spans="1:38" ht="15" x14ac:dyDescent="0.25">
      <c r="A32" s="144" t="s">
        <v>362</v>
      </c>
      <c r="N32" s="144" t="s">
        <v>363</v>
      </c>
    </row>
    <row r="54" spans="1:25" ht="13.5" thickBot="1" x14ac:dyDescent="0.25"/>
    <row r="55" spans="1:25" x14ac:dyDescent="0.2">
      <c r="A55" s="333"/>
      <c r="B55" s="1063" t="s">
        <v>364</v>
      </c>
      <c r="C55" s="1063"/>
      <c r="D55" s="1063"/>
      <c r="E55" s="1063"/>
      <c r="F55" s="1064"/>
      <c r="N55" s="333"/>
      <c r="O55" s="1272" t="s">
        <v>365</v>
      </c>
      <c r="P55" s="1272"/>
      <c r="Q55" s="1272"/>
      <c r="R55" s="1272"/>
      <c r="S55" s="1272"/>
      <c r="T55" s="1272"/>
      <c r="U55" s="1272"/>
      <c r="V55" s="1272"/>
      <c r="W55" s="1272"/>
      <c r="X55" s="1272"/>
      <c r="Y55" s="1273"/>
    </row>
    <row r="56" spans="1:25" ht="38.25" x14ac:dyDescent="0.2">
      <c r="A56" s="832" t="s">
        <v>280</v>
      </c>
      <c r="B56" s="835" t="s">
        <v>366</v>
      </c>
      <c r="C56" s="1046" t="s">
        <v>367</v>
      </c>
      <c r="D56" s="835" t="s">
        <v>368</v>
      </c>
      <c r="E56" s="835" t="s">
        <v>369</v>
      </c>
      <c r="F56" s="836" t="s">
        <v>370</v>
      </c>
      <c r="N56" s="832" t="s">
        <v>280</v>
      </c>
      <c r="O56" s="833" t="s">
        <v>361</v>
      </c>
      <c r="P56" s="834" t="s">
        <v>176</v>
      </c>
      <c r="Q56" s="833" t="s">
        <v>177</v>
      </c>
      <c r="R56" s="833" t="s">
        <v>216</v>
      </c>
      <c r="S56" s="833" t="s">
        <v>217</v>
      </c>
      <c r="T56" s="833" t="s">
        <v>179</v>
      </c>
      <c r="U56" s="833" t="s">
        <v>181</v>
      </c>
      <c r="V56" s="833" t="s">
        <v>180</v>
      </c>
      <c r="W56" s="833" t="s">
        <v>178</v>
      </c>
      <c r="X56" s="835" t="s">
        <v>199</v>
      </c>
      <c r="Y56" s="836" t="s">
        <v>183</v>
      </c>
    </row>
    <row r="57" spans="1:25" x14ac:dyDescent="0.2">
      <c r="A57" s="339">
        <v>2020</v>
      </c>
      <c r="B57" s="824">
        <v>2</v>
      </c>
      <c r="C57" s="1072">
        <v>10</v>
      </c>
      <c r="D57" s="1073">
        <v>4.12</v>
      </c>
      <c r="E57" s="1065">
        <v>0.5</v>
      </c>
      <c r="F57" s="1066">
        <v>0.5</v>
      </c>
      <c r="N57" s="339">
        <v>2020</v>
      </c>
      <c r="O57" s="1069">
        <v>0.5</v>
      </c>
      <c r="P57" s="1070"/>
      <c r="Q57" s="1069"/>
      <c r="R57" s="1070"/>
      <c r="S57" s="1069"/>
      <c r="T57" s="1070"/>
      <c r="U57" s="1069"/>
      <c r="V57" s="1070"/>
      <c r="W57" s="1069"/>
      <c r="X57" s="1070"/>
      <c r="Y57" s="1066"/>
    </row>
    <row r="58" spans="1:25" x14ac:dyDescent="0.2">
      <c r="A58" s="339">
        <v>2021</v>
      </c>
      <c r="B58" s="824">
        <v>37</v>
      </c>
      <c r="C58" s="1072">
        <v>2790.92</v>
      </c>
      <c r="D58" s="1073">
        <v>1866.18</v>
      </c>
      <c r="E58" s="1065">
        <v>0.59</v>
      </c>
      <c r="F58" s="1066">
        <v>0.83</v>
      </c>
      <c r="N58" s="339">
        <v>2021</v>
      </c>
      <c r="O58" s="1069">
        <v>0.83</v>
      </c>
      <c r="P58" s="1070">
        <v>0.92</v>
      </c>
      <c r="Q58" s="1069"/>
      <c r="R58" s="1070"/>
      <c r="S58" s="1069">
        <v>0.42</v>
      </c>
      <c r="T58" s="1070"/>
      <c r="U58" s="1069">
        <v>0</v>
      </c>
      <c r="V58" s="1070"/>
      <c r="W58" s="1069"/>
      <c r="X58" s="1070">
        <v>0.51</v>
      </c>
      <c r="Y58" s="1066">
        <v>0.77</v>
      </c>
    </row>
    <row r="59" spans="1:25" x14ac:dyDescent="0.2">
      <c r="A59" s="339">
        <v>2022</v>
      </c>
      <c r="B59" s="824">
        <v>36</v>
      </c>
      <c r="C59" s="1072">
        <v>3850.41</v>
      </c>
      <c r="D59" s="1073">
        <v>1807.34</v>
      </c>
      <c r="E59" s="1065">
        <v>0.5</v>
      </c>
      <c r="F59" s="1066">
        <v>0.77</v>
      </c>
      <c r="N59" s="339">
        <v>2022</v>
      </c>
      <c r="O59" s="1069">
        <v>0.77</v>
      </c>
      <c r="P59" s="1070">
        <v>0.77</v>
      </c>
      <c r="Q59" s="1069">
        <v>1</v>
      </c>
      <c r="R59" s="1070"/>
      <c r="S59" s="1069">
        <v>0.17</v>
      </c>
      <c r="T59" s="1070"/>
      <c r="U59" s="1069">
        <v>0</v>
      </c>
      <c r="V59" s="1070"/>
      <c r="W59" s="1069"/>
      <c r="X59" s="1070"/>
      <c r="Y59" s="1066">
        <v>0.87</v>
      </c>
    </row>
    <row r="60" spans="1:25" x14ac:dyDescent="0.2">
      <c r="A60" s="339">
        <v>2023</v>
      </c>
      <c r="B60" s="824">
        <v>53</v>
      </c>
      <c r="C60" s="1072">
        <v>5669.3</v>
      </c>
      <c r="D60" s="1073">
        <v>3180.1</v>
      </c>
      <c r="E60" s="1065">
        <v>0.81</v>
      </c>
      <c r="F60" s="1066">
        <v>0.88</v>
      </c>
      <c r="N60" s="339">
        <v>2023</v>
      </c>
      <c r="O60" s="1069">
        <v>0.88</v>
      </c>
      <c r="P60" s="1070">
        <v>0.92</v>
      </c>
      <c r="Q60" s="1069">
        <v>1</v>
      </c>
      <c r="R60" s="1070"/>
      <c r="S60" s="1069"/>
      <c r="T60" s="1070"/>
      <c r="U60" s="1069"/>
      <c r="V60" s="1070"/>
      <c r="W60" s="1069"/>
      <c r="X60" s="1070">
        <v>0.04</v>
      </c>
      <c r="Y60" s="1066">
        <v>0.83</v>
      </c>
    </row>
    <row r="61" spans="1:25" ht="13.5" thickBot="1" x14ac:dyDescent="0.25">
      <c r="A61" s="345">
        <v>2024</v>
      </c>
      <c r="B61" s="828">
        <v>41</v>
      </c>
      <c r="C61" s="1074">
        <v>6868.9</v>
      </c>
      <c r="D61" s="1075">
        <v>4164.45</v>
      </c>
      <c r="E61" s="1067">
        <v>0.8</v>
      </c>
      <c r="F61" s="1068">
        <v>0.78</v>
      </c>
      <c r="N61" s="345">
        <v>2024</v>
      </c>
      <c r="O61" s="1071">
        <v>0.78</v>
      </c>
      <c r="P61" s="1067">
        <v>0.82</v>
      </c>
      <c r="Q61" s="1071">
        <v>1</v>
      </c>
      <c r="R61" s="1067"/>
      <c r="S61" s="1071"/>
      <c r="T61" s="1067"/>
      <c r="U61" s="1071"/>
      <c r="V61" s="1067"/>
      <c r="W61" s="1071"/>
      <c r="X61" s="1067">
        <v>0.1</v>
      </c>
      <c r="Y61" s="1068">
        <v>0.74</v>
      </c>
    </row>
    <row r="496" spans="8:8" x14ac:dyDescent="0.2">
      <c r="H496" s="146"/>
    </row>
    <row r="499" spans="1:8" x14ac:dyDescent="0.2">
      <c r="H499" s="146"/>
    </row>
    <row r="503" spans="1:8" x14ac:dyDescent="0.2">
      <c r="A503" s="1"/>
    </row>
    <row r="506" spans="1:8" x14ac:dyDescent="0.2">
      <c r="A506" s="1"/>
    </row>
  </sheetData>
  <mergeCells count="4">
    <mergeCell ref="B22:L22"/>
    <mergeCell ref="O22:Y22"/>
    <mergeCell ref="O55:Y55"/>
    <mergeCell ref="AB22:AL22"/>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0DB820-2541-428F-A453-FA3CA8962A03}">
  <sheetPr>
    <tabColor theme="7" tint="0.39997558519241921"/>
  </sheetPr>
  <dimension ref="A1:Q85"/>
  <sheetViews>
    <sheetView zoomScaleNormal="100" workbookViewId="0">
      <selection activeCell="D43" sqref="D43"/>
    </sheetView>
  </sheetViews>
  <sheetFormatPr defaultColWidth="9.140625" defaultRowHeight="12.75" x14ac:dyDescent="0.2"/>
  <cols>
    <col min="1" max="1" width="11.140625" style="398" customWidth="1"/>
    <col min="2" max="2" width="9.140625" style="398"/>
    <col min="3" max="3" width="14" style="398" customWidth="1"/>
    <col min="4" max="4" width="22.42578125" style="398" customWidth="1"/>
    <col min="5" max="5" width="8.42578125" style="398" customWidth="1"/>
    <col min="6" max="6" width="14.85546875" style="398" customWidth="1"/>
    <col min="7" max="7" width="14.42578125" style="398" customWidth="1"/>
    <col min="8" max="10" width="9.140625" style="398"/>
    <col min="11" max="11" width="12.42578125" style="398" customWidth="1"/>
    <col min="12" max="12" width="9.140625" style="398"/>
    <col min="13" max="13" width="11.140625" style="398" customWidth="1"/>
    <col min="14" max="14" width="22.7109375" style="398" customWidth="1"/>
    <col min="15" max="15" width="9.140625" style="398"/>
    <col min="16" max="16" width="14.42578125" style="398" customWidth="1"/>
    <col min="17" max="17" width="14.28515625" style="398" customWidth="1"/>
    <col min="18" max="16384" width="9.140625" style="398"/>
  </cols>
  <sheetData>
    <row r="1" spans="1:1" x14ac:dyDescent="0.2">
      <c r="A1" s="147" t="s">
        <v>371</v>
      </c>
    </row>
    <row r="23" spans="1:17" x14ac:dyDescent="0.2">
      <c r="A23" s="403" t="s">
        <v>358</v>
      </c>
    </row>
    <row r="24" spans="1:17" x14ac:dyDescent="0.2">
      <c r="A24" s="67" t="s">
        <v>372</v>
      </c>
    </row>
    <row r="25" spans="1:17" x14ac:dyDescent="0.2">
      <c r="A25" s="67" t="s">
        <v>373</v>
      </c>
    </row>
    <row r="27" spans="1:17" ht="14.25" x14ac:dyDescent="0.25">
      <c r="A27" s="1274" t="s">
        <v>374</v>
      </c>
      <c r="B27" s="1275"/>
      <c r="C27" s="1275"/>
      <c r="D27" s="1275"/>
      <c r="E27" s="1275"/>
      <c r="F27" s="1275"/>
      <c r="G27" s="1276"/>
      <c r="K27" s="1274" t="s">
        <v>375</v>
      </c>
      <c r="L27" s="1275"/>
      <c r="M27" s="1275"/>
      <c r="N27" s="1275"/>
      <c r="O27" s="1275"/>
      <c r="P27" s="1275"/>
      <c r="Q27" s="1276"/>
    </row>
    <row r="28" spans="1:17" ht="28.5" x14ac:dyDescent="0.3">
      <c r="A28" s="800" t="s">
        <v>214</v>
      </c>
      <c r="B28" s="801" t="s">
        <v>376</v>
      </c>
      <c r="C28" s="801" t="s">
        <v>377</v>
      </c>
      <c r="D28" s="803" t="s">
        <v>378</v>
      </c>
      <c r="E28" s="801" t="s">
        <v>379</v>
      </c>
      <c r="F28" s="801" t="s">
        <v>343</v>
      </c>
      <c r="G28" s="802" t="s">
        <v>344</v>
      </c>
      <c r="K28" s="800" t="s">
        <v>214</v>
      </c>
      <c r="L28" s="801" t="s">
        <v>376</v>
      </c>
      <c r="M28" s="801" t="s">
        <v>380</v>
      </c>
      <c r="N28" s="803" t="s">
        <v>378</v>
      </c>
      <c r="O28" s="801" t="s">
        <v>379</v>
      </c>
      <c r="P28" s="801" t="s">
        <v>343</v>
      </c>
      <c r="Q28" s="802" t="s">
        <v>344</v>
      </c>
    </row>
    <row r="29" spans="1:17" x14ac:dyDescent="0.2">
      <c r="A29" s="401">
        <v>2007</v>
      </c>
      <c r="B29" s="400">
        <v>2</v>
      </c>
      <c r="C29" s="402">
        <v>18.899999999999999</v>
      </c>
      <c r="D29" s="807">
        <v>12.28</v>
      </c>
      <c r="E29" s="808">
        <v>12.35</v>
      </c>
      <c r="F29" s="808">
        <v>12.19</v>
      </c>
      <c r="G29" s="809">
        <v>12.51</v>
      </c>
      <c r="K29" s="401">
        <v>2007</v>
      </c>
      <c r="L29" s="400">
        <v>2</v>
      </c>
      <c r="M29" s="402">
        <v>22.28</v>
      </c>
      <c r="N29" s="807">
        <v>10.41</v>
      </c>
      <c r="O29" s="808">
        <v>10.45</v>
      </c>
      <c r="P29" s="808">
        <v>10.37</v>
      </c>
      <c r="Q29" s="809">
        <v>10.53</v>
      </c>
    </row>
    <row r="30" spans="1:17" x14ac:dyDescent="0.2">
      <c r="A30" s="401">
        <v>2008</v>
      </c>
      <c r="B30" s="400">
        <v>1</v>
      </c>
      <c r="C30" s="402">
        <v>10</v>
      </c>
      <c r="D30" s="807">
        <v>5.69</v>
      </c>
      <c r="E30" s="808">
        <v>5.69</v>
      </c>
      <c r="F30" s="808">
        <v>5.69</v>
      </c>
      <c r="G30" s="809">
        <v>5.69</v>
      </c>
      <c r="K30" s="401">
        <v>2008</v>
      </c>
      <c r="L30" s="400">
        <v>1</v>
      </c>
      <c r="M30" s="402">
        <v>12.14</v>
      </c>
      <c r="N30" s="807">
        <v>4.6900000000000004</v>
      </c>
      <c r="O30" s="808">
        <v>4.6900000000000004</v>
      </c>
      <c r="P30" s="808">
        <v>4.6900000000000004</v>
      </c>
      <c r="Q30" s="809">
        <v>4.6900000000000004</v>
      </c>
    </row>
    <row r="31" spans="1:17" x14ac:dyDescent="0.2">
      <c r="A31" s="401">
        <v>2009</v>
      </c>
      <c r="B31" s="400">
        <v>2</v>
      </c>
      <c r="C31" s="402">
        <v>46</v>
      </c>
      <c r="D31" s="807">
        <v>6.32</v>
      </c>
      <c r="E31" s="808">
        <v>6.14</v>
      </c>
      <c r="F31" s="808">
        <v>4.8899999999999997</v>
      </c>
      <c r="G31" s="809">
        <v>7.38</v>
      </c>
      <c r="K31" s="401">
        <v>2009</v>
      </c>
      <c r="L31" s="400">
        <v>2</v>
      </c>
      <c r="M31" s="402">
        <v>52.8</v>
      </c>
      <c r="N31" s="807">
        <v>5.5</v>
      </c>
      <c r="O31" s="808">
        <v>5.41</v>
      </c>
      <c r="P31" s="808">
        <v>4.2</v>
      </c>
      <c r="Q31" s="809">
        <v>6.63</v>
      </c>
    </row>
    <row r="32" spans="1:17" x14ac:dyDescent="0.2">
      <c r="A32" s="401">
        <v>2010</v>
      </c>
      <c r="B32" s="400">
        <v>10</v>
      </c>
      <c r="C32" s="402">
        <v>175.07</v>
      </c>
      <c r="D32" s="807">
        <v>5.89</v>
      </c>
      <c r="E32" s="808">
        <v>6.36</v>
      </c>
      <c r="F32" s="808">
        <v>5.63</v>
      </c>
      <c r="G32" s="809">
        <v>8.16</v>
      </c>
      <c r="K32" s="401">
        <v>2010</v>
      </c>
      <c r="L32" s="400">
        <v>10</v>
      </c>
      <c r="M32" s="402">
        <v>210.72</v>
      </c>
      <c r="N32" s="807">
        <v>4.8899999999999997</v>
      </c>
      <c r="O32" s="808">
        <v>5.52</v>
      </c>
      <c r="P32" s="808">
        <v>4.71</v>
      </c>
      <c r="Q32" s="809">
        <v>6.62</v>
      </c>
    </row>
    <row r="33" spans="1:17" x14ac:dyDescent="0.2">
      <c r="A33" s="401">
        <v>2011</v>
      </c>
      <c r="B33" s="400">
        <v>29</v>
      </c>
      <c r="C33" s="402">
        <v>428.79</v>
      </c>
      <c r="D33" s="807">
        <v>5.55</v>
      </c>
      <c r="E33" s="808">
        <v>5.58</v>
      </c>
      <c r="F33" s="808">
        <v>4.82</v>
      </c>
      <c r="G33" s="809">
        <v>6.24</v>
      </c>
      <c r="K33" s="401">
        <v>2011</v>
      </c>
      <c r="L33" s="400">
        <v>29</v>
      </c>
      <c r="M33" s="402">
        <v>516.70000000000005</v>
      </c>
      <c r="N33" s="807">
        <v>4.5999999999999996</v>
      </c>
      <c r="O33" s="808">
        <v>4.59</v>
      </c>
      <c r="P33" s="808">
        <v>4.05</v>
      </c>
      <c r="Q33" s="809">
        <v>5.26</v>
      </c>
    </row>
    <row r="34" spans="1:17" x14ac:dyDescent="0.2">
      <c r="A34" s="401">
        <v>2012</v>
      </c>
      <c r="B34" s="400">
        <v>41</v>
      </c>
      <c r="C34" s="402">
        <v>929.64</v>
      </c>
      <c r="D34" s="807">
        <v>4.74</v>
      </c>
      <c r="E34" s="808">
        <v>5.16</v>
      </c>
      <c r="F34" s="808">
        <v>4.3600000000000003</v>
      </c>
      <c r="G34" s="809">
        <v>5.7</v>
      </c>
      <c r="K34" s="401">
        <v>2012</v>
      </c>
      <c r="L34" s="400">
        <v>41</v>
      </c>
      <c r="M34" s="402">
        <v>1181.4100000000001</v>
      </c>
      <c r="N34" s="807">
        <v>3.73</v>
      </c>
      <c r="O34" s="808">
        <v>4.18</v>
      </c>
      <c r="P34" s="808">
        <v>3.38</v>
      </c>
      <c r="Q34" s="809">
        <v>4.62</v>
      </c>
    </row>
    <row r="35" spans="1:17" x14ac:dyDescent="0.2">
      <c r="A35" s="401">
        <v>2013</v>
      </c>
      <c r="B35" s="400">
        <v>38</v>
      </c>
      <c r="C35" s="402">
        <v>1341.35</v>
      </c>
      <c r="D35" s="807">
        <v>4.93</v>
      </c>
      <c r="E35" s="808">
        <v>4.5999999999999996</v>
      </c>
      <c r="F35" s="808">
        <v>3.97</v>
      </c>
      <c r="G35" s="809">
        <v>5.44</v>
      </c>
      <c r="K35" s="401">
        <v>2013</v>
      </c>
      <c r="L35" s="400">
        <v>38</v>
      </c>
      <c r="M35" s="402">
        <v>1754.16</v>
      </c>
      <c r="N35" s="807">
        <v>3.77</v>
      </c>
      <c r="O35" s="808">
        <v>3.6</v>
      </c>
      <c r="P35" s="808">
        <v>3.08</v>
      </c>
      <c r="Q35" s="809">
        <v>4.1500000000000004</v>
      </c>
    </row>
    <row r="36" spans="1:17" x14ac:dyDescent="0.2">
      <c r="A36" s="401">
        <v>2014</v>
      </c>
      <c r="B36" s="400">
        <v>64</v>
      </c>
      <c r="C36" s="402">
        <v>3144.48</v>
      </c>
      <c r="D36" s="807">
        <v>4.74</v>
      </c>
      <c r="E36" s="808">
        <v>3.96</v>
      </c>
      <c r="F36" s="808">
        <v>3.25</v>
      </c>
      <c r="G36" s="809">
        <v>5.2</v>
      </c>
      <c r="K36" s="401">
        <v>2014</v>
      </c>
      <c r="L36" s="400">
        <v>64</v>
      </c>
      <c r="M36" s="402">
        <v>4064.03</v>
      </c>
      <c r="N36" s="807">
        <v>3.67</v>
      </c>
      <c r="O36" s="808">
        <v>3.06</v>
      </c>
      <c r="P36" s="808">
        <v>2.4700000000000002</v>
      </c>
      <c r="Q36" s="809">
        <v>4.01</v>
      </c>
    </row>
    <row r="37" spans="1:17" x14ac:dyDescent="0.2">
      <c r="A37" s="401">
        <v>2015</v>
      </c>
      <c r="B37" s="400">
        <v>87</v>
      </c>
      <c r="C37" s="402">
        <v>2868.48</v>
      </c>
      <c r="D37" s="807">
        <v>3.91</v>
      </c>
      <c r="E37" s="808">
        <v>3.51</v>
      </c>
      <c r="F37" s="808">
        <v>2.76</v>
      </c>
      <c r="G37" s="809">
        <v>4.3</v>
      </c>
      <c r="K37" s="401">
        <v>2015</v>
      </c>
      <c r="L37" s="400">
        <v>87</v>
      </c>
      <c r="M37" s="402">
        <v>3728.47</v>
      </c>
      <c r="N37" s="807">
        <v>3.01</v>
      </c>
      <c r="O37" s="808">
        <v>2.67</v>
      </c>
      <c r="P37" s="808">
        <v>2.0699999999999998</v>
      </c>
      <c r="Q37" s="809">
        <v>3.42</v>
      </c>
    </row>
    <row r="38" spans="1:17" x14ac:dyDescent="0.2">
      <c r="A38" s="401">
        <v>2016</v>
      </c>
      <c r="B38" s="400">
        <v>146</v>
      </c>
      <c r="C38" s="402">
        <v>7387.29</v>
      </c>
      <c r="D38" s="807">
        <v>3.02</v>
      </c>
      <c r="E38" s="808">
        <v>2.9</v>
      </c>
      <c r="F38" s="808">
        <v>2.5099999999999998</v>
      </c>
      <c r="G38" s="809">
        <v>3.42</v>
      </c>
      <c r="K38" s="401">
        <v>2016</v>
      </c>
      <c r="L38" s="400">
        <v>145</v>
      </c>
      <c r="M38" s="402">
        <v>9618.4699999999993</v>
      </c>
      <c r="N38" s="807">
        <v>2.2999999999999998</v>
      </c>
      <c r="O38" s="808">
        <v>2.23</v>
      </c>
      <c r="P38" s="808">
        <v>1.89</v>
      </c>
      <c r="Q38" s="809">
        <v>2.67</v>
      </c>
    </row>
    <row r="39" spans="1:17" x14ac:dyDescent="0.2">
      <c r="A39" s="401">
        <v>2017</v>
      </c>
      <c r="B39" s="400">
        <v>163</v>
      </c>
      <c r="C39" s="402">
        <v>4045.84</v>
      </c>
      <c r="D39" s="807">
        <v>2.74</v>
      </c>
      <c r="E39" s="808">
        <v>2.69</v>
      </c>
      <c r="F39" s="808">
        <v>2.09</v>
      </c>
      <c r="G39" s="809">
        <v>3.41</v>
      </c>
      <c r="K39" s="401">
        <v>2017</v>
      </c>
      <c r="L39" s="400">
        <v>163</v>
      </c>
      <c r="M39" s="402">
        <v>5381.86</v>
      </c>
      <c r="N39" s="807">
        <v>2.06</v>
      </c>
      <c r="O39" s="808">
        <v>2.04</v>
      </c>
      <c r="P39" s="808">
        <v>1.63</v>
      </c>
      <c r="Q39" s="809">
        <v>2.4</v>
      </c>
    </row>
    <row r="40" spans="1:17" x14ac:dyDescent="0.2">
      <c r="A40" s="401">
        <v>2018</v>
      </c>
      <c r="B40" s="400">
        <v>94</v>
      </c>
      <c r="C40" s="402">
        <v>3949.42</v>
      </c>
      <c r="D40" s="807">
        <v>2.31</v>
      </c>
      <c r="E40" s="808">
        <v>2.1800000000000002</v>
      </c>
      <c r="F40" s="808">
        <v>1.77</v>
      </c>
      <c r="G40" s="809">
        <v>3.18</v>
      </c>
      <c r="K40" s="401">
        <v>2018</v>
      </c>
      <c r="L40" s="400">
        <v>94</v>
      </c>
      <c r="M40" s="402">
        <v>5398.82</v>
      </c>
      <c r="N40" s="807">
        <v>1.69</v>
      </c>
      <c r="O40" s="808">
        <v>1.61</v>
      </c>
      <c r="P40" s="808">
        <v>1.3</v>
      </c>
      <c r="Q40" s="809">
        <v>2.4300000000000002</v>
      </c>
    </row>
    <row r="41" spans="1:17" x14ac:dyDescent="0.2">
      <c r="A41" s="401">
        <v>2019</v>
      </c>
      <c r="B41" s="400">
        <v>102</v>
      </c>
      <c r="C41" s="402">
        <v>4525.3599999999997</v>
      </c>
      <c r="D41" s="807">
        <v>1.97</v>
      </c>
      <c r="E41" s="808">
        <v>1.89</v>
      </c>
      <c r="F41" s="808">
        <v>1.51</v>
      </c>
      <c r="G41" s="809">
        <v>2.7</v>
      </c>
      <c r="K41" s="401">
        <v>2019</v>
      </c>
      <c r="L41" s="400">
        <v>102</v>
      </c>
      <c r="M41" s="402">
        <v>6014.07</v>
      </c>
      <c r="N41" s="807">
        <v>1.49</v>
      </c>
      <c r="O41" s="808">
        <v>1.48</v>
      </c>
      <c r="P41" s="808">
        <v>1.2</v>
      </c>
      <c r="Q41" s="809">
        <v>1.96</v>
      </c>
    </row>
    <row r="42" spans="1:17" x14ac:dyDescent="0.2">
      <c r="A42" s="401">
        <v>2020</v>
      </c>
      <c r="B42" s="400">
        <v>157</v>
      </c>
      <c r="C42" s="402">
        <v>9489.0400000000009</v>
      </c>
      <c r="D42" s="807">
        <v>1.76</v>
      </c>
      <c r="E42" s="808">
        <v>1.91</v>
      </c>
      <c r="F42" s="808">
        <v>1.56</v>
      </c>
      <c r="G42" s="809">
        <v>2.67</v>
      </c>
      <c r="K42" s="401">
        <v>2020</v>
      </c>
      <c r="L42" s="400">
        <v>157</v>
      </c>
      <c r="M42" s="402">
        <v>12585.48</v>
      </c>
      <c r="N42" s="807">
        <v>1.33</v>
      </c>
      <c r="O42" s="808">
        <v>1.44</v>
      </c>
      <c r="P42" s="808">
        <v>1.1499999999999999</v>
      </c>
      <c r="Q42" s="809">
        <v>1.93</v>
      </c>
    </row>
    <row r="43" spans="1:17" x14ac:dyDescent="0.2">
      <c r="A43" s="401">
        <v>2021</v>
      </c>
      <c r="B43" s="400">
        <v>129</v>
      </c>
      <c r="C43" s="402">
        <v>11265.24</v>
      </c>
      <c r="D43" s="807">
        <v>1.65</v>
      </c>
      <c r="E43" s="808">
        <v>1.63</v>
      </c>
      <c r="F43" s="808">
        <v>1.31</v>
      </c>
      <c r="G43" s="809">
        <v>2.13</v>
      </c>
      <c r="K43" s="401">
        <v>2021</v>
      </c>
      <c r="L43" s="400">
        <v>129</v>
      </c>
      <c r="M43" s="402">
        <v>15022.86</v>
      </c>
      <c r="N43" s="807">
        <v>1.24</v>
      </c>
      <c r="O43" s="808">
        <v>1.24</v>
      </c>
      <c r="P43" s="808">
        <v>1</v>
      </c>
      <c r="Q43" s="809">
        <v>1.55</v>
      </c>
    </row>
    <row r="44" spans="1:17" x14ac:dyDescent="0.2">
      <c r="A44" s="401">
        <v>2022</v>
      </c>
      <c r="B44" s="400">
        <v>139</v>
      </c>
      <c r="C44" s="402">
        <v>9794.23</v>
      </c>
      <c r="D44" s="807">
        <v>1.59</v>
      </c>
      <c r="E44" s="808">
        <v>1.63</v>
      </c>
      <c r="F44" s="808">
        <v>1.3</v>
      </c>
      <c r="G44" s="809">
        <v>2.1800000000000002</v>
      </c>
      <c r="K44" s="401">
        <v>2022</v>
      </c>
      <c r="L44" s="400">
        <v>139</v>
      </c>
      <c r="M44" s="402">
        <v>12661.36</v>
      </c>
      <c r="N44" s="807">
        <v>1.23</v>
      </c>
      <c r="O44" s="808">
        <v>1.27</v>
      </c>
      <c r="P44" s="808">
        <v>1</v>
      </c>
      <c r="Q44" s="809">
        <v>1.64</v>
      </c>
    </row>
    <row r="45" spans="1:17" x14ac:dyDescent="0.2">
      <c r="A45" s="401">
        <v>2023</v>
      </c>
      <c r="B45" s="400">
        <v>198</v>
      </c>
      <c r="C45" s="402">
        <v>17773.43</v>
      </c>
      <c r="D45" s="807">
        <v>1.59</v>
      </c>
      <c r="E45" s="808">
        <v>1.64</v>
      </c>
      <c r="F45" s="808">
        <v>1.39</v>
      </c>
      <c r="G45" s="809">
        <v>2.16</v>
      </c>
      <c r="K45" s="401">
        <v>2023</v>
      </c>
      <c r="L45" s="400">
        <v>197</v>
      </c>
      <c r="M45" s="402">
        <v>23035.64</v>
      </c>
      <c r="N45" s="807">
        <v>1.21</v>
      </c>
      <c r="O45" s="808">
        <v>1.27</v>
      </c>
      <c r="P45" s="808">
        <v>1.05</v>
      </c>
      <c r="Q45" s="809">
        <v>1.67</v>
      </c>
    </row>
    <row r="46" spans="1:17" x14ac:dyDescent="0.2">
      <c r="A46" s="805">
        <v>2024</v>
      </c>
      <c r="B46" s="804">
        <v>227</v>
      </c>
      <c r="C46" s="806">
        <v>26397.4</v>
      </c>
      <c r="D46" s="810">
        <v>1.61</v>
      </c>
      <c r="E46" s="811">
        <v>1.7</v>
      </c>
      <c r="F46" s="811">
        <v>1.44</v>
      </c>
      <c r="G46" s="812">
        <v>2.08</v>
      </c>
      <c r="K46" s="805">
        <v>2024</v>
      </c>
      <c r="L46" s="804">
        <v>201</v>
      </c>
      <c r="M46" s="806">
        <v>30971.96</v>
      </c>
      <c r="N46" s="810">
        <v>1.22</v>
      </c>
      <c r="O46" s="811">
        <v>1.28</v>
      </c>
      <c r="P46" s="811">
        <v>1.0900000000000001</v>
      </c>
      <c r="Q46" s="812">
        <v>1.6</v>
      </c>
    </row>
    <row r="47" spans="1:17" x14ac:dyDescent="0.2">
      <c r="A47" s="658" t="s">
        <v>89</v>
      </c>
      <c r="B47" s="659">
        <v>1629</v>
      </c>
      <c r="C47" s="660">
        <v>103589.98</v>
      </c>
      <c r="D47" s="400"/>
      <c r="E47" s="400"/>
      <c r="F47" s="400"/>
      <c r="K47" s="658" t="s">
        <v>89</v>
      </c>
      <c r="L47" s="659">
        <v>1601</v>
      </c>
      <c r="M47" s="660">
        <v>132233.23000000001</v>
      </c>
      <c r="N47" s="400"/>
      <c r="O47" s="400"/>
      <c r="P47" s="400"/>
    </row>
    <row r="48" spans="1:17" x14ac:dyDescent="0.2">
      <c r="A48" s="400"/>
      <c r="B48" s="400"/>
      <c r="C48" s="400"/>
      <c r="D48" s="400"/>
      <c r="E48" s="400"/>
      <c r="F48" s="400"/>
    </row>
    <row r="51" spans="9:10" x14ac:dyDescent="0.2">
      <c r="I51" s="399"/>
      <c r="J51" s="399"/>
    </row>
    <row r="52" spans="9:10" x14ac:dyDescent="0.2">
      <c r="I52" s="399"/>
      <c r="J52" s="145"/>
    </row>
    <row r="53" spans="9:10" x14ac:dyDescent="0.2">
      <c r="I53" s="399"/>
      <c r="J53" s="145"/>
    </row>
    <row r="54" spans="9:10" x14ac:dyDescent="0.2">
      <c r="I54" s="399"/>
      <c r="J54" s="145"/>
    </row>
    <row r="55" spans="9:10" x14ac:dyDescent="0.2">
      <c r="I55" s="399"/>
      <c r="J55" s="145"/>
    </row>
    <row r="56" spans="9:10" x14ac:dyDescent="0.2">
      <c r="I56" s="399"/>
      <c r="J56" s="145"/>
    </row>
    <row r="57" spans="9:10" x14ac:dyDescent="0.2">
      <c r="I57" s="399"/>
      <c r="J57" s="145"/>
    </row>
    <row r="58" spans="9:10" x14ac:dyDescent="0.2">
      <c r="I58" s="399"/>
      <c r="J58" s="145"/>
    </row>
    <row r="59" spans="9:10" x14ac:dyDescent="0.2">
      <c r="I59" s="399"/>
      <c r="J59" s="145"/>
    </row>
    <row r="60" spans="9:10" x14ac:dyDescent="0.2">
      <c r="I60" s="399"/>
      <c r="J60" s="145"/>
    </row>
    <row r="61" spans="9:10" x14ac:dyDescent="0.2">
      <c r="I61" s="399"/>
      <c r="J61" s="145"/>
    </row>
    <row r="72" spans="1:4" x14ac:dyDescent="0.2">
      <c r="A72" s="399"/>
      <c r="B72" s="399"/>
      <c r="C72" s="399"/>
      <c r="D72" s="399"/>
    </row>
    <row r="73" spans="1:4" x14ac:dyDescent="0.2">
      <c r="A73" s="399"/>
      <c r="B73" s="145"/>
      <c r="C73" s="399"/>
      <c r="D73" s="399"/>
    </row>
    <row r="74" spans="1:4" x14ac:dyDescent="0.2">
      <c r="A74" s="399"/>
      <c r="B74" s="145"/>
      <c r="C74" s="399"/>
      <c r="D74" s="399"/>
    </row>
    <row r="75" spans="1:4" x14ac:dyDescent="0.2">
      <c r="A75" s="399"/>
      <c r="B75" s="145"/>
      <c r="C75" s="399"/>
      <c r="D75" s="399"/>
    </row>
    <row r="76" spans="1:4" x14ac:dyDescent="0.2">
      <c r="A76" s="399"/>
      <c r="B76" s="145"/>
      <c r="C76" s="399"/>
      <c r="D76" s="399"/>
    </row>
    <row r="77" spans="1:4" x14ac:dyDescent="0.2">
      <c r="A77" s="399"/>
      <c r="B77" s="145"/>
      <c r="C77" s="399"/>
      <c r="D77" s="399"/>
    </row>
    <row r="78" spans="1:4" x14ac:dyDescent="0.2">
      <c r="A78" s="399"/>
      <c r="B78" s="145"/>
      <c r="C78" s="399"/>
      <c r="D78" s="399"/>
    </row>
    <row r="79" spans="1:4" x14ac:dyDescent="0.2">
      <c r="A79" s="399"/>
      <c r="B79" s="145"/>
      <c r="C79" s="399"/>
      <c r="D79" s="399"/>
    </row>
    <row r="80" spans="1:4" x14ac:dyDescent="0.2">
      <c r="A80" s="399"/>
      <c r="B80" s="145"/>
      <c r="C80" s="399"/>
      <c r="D80" s="399"/>
    </row>
    <row r="81" spans="1:4" x14ac:dyDescent="0.2">
      <c r="A81" s="399"/>
      <c r="B81" s="145"/>
      <c r="C81" s="399"/>
      <c r="D81" s="399"/>
    </row>
    <row r="82" spans="1:4" x14ac:dyDescent="0.2">
      <c r="A82" s="399"/>
      <c r="B82" s="145"/>
      <c r="C82" s="399"/>
      <c r="D82" s="399"/>
    </row>
    <row r="83" spans="1:4" x14ac:dyDescent="0.2">
      <c r="A83" s="399"/>
      <c r="B83" s="145"/>
      <c r="C83" s="399"/>
      <c r="D83" s="399"/>
    </row>
    <row r="84" spans="1:4" x14ac:dyDescent="0.2">
      <c r="A84" s="399"/>
      <c r="B84" s="145"/>
      <c r="C84" s="399"/>
      <c r="D84" s="399"/>
    </row>
    <row r="85" spans="1:4" x14ac:dyDescent="0.2">
      <c r="A85" s="399"/>
      <c r="B85" s="145"/>
      <c r="C85" s="399"/>
      <c r="D85" s="399"/>
    </row>
  </sheetData>
  <mergeCells count="2">
    <mergeCell ref="A27:G27"/>
    <mergeCell ref="K27:Q27"/>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7" tint="0.39997558519241921"/>
  </sheetPr>
  <dimension ref="A1:O68"/>
  <sheetViews>
    <sheetView zoomScaleNormal="100" workbookViewId="0">
      <selection activeCell="L43" sqref="L43"/>
    </sheetView>
  </sheetViews>
  <sheetFormatPr defaultColWidth="9.140625" defaultRowHeight="12.75" x14ac:dyDescent="0.2"/>
  <cols>
    <col min="1" max="1" width="14" style="331" customWidth="1"/>
    <col min="2" max="2" width="5.85546875" style="331" bestFit="1" customWidth="1"/>
    <col min="3" max="3" width="9.28515625" style="331" bestFit="1" customWidth="1"/>
    <col min="4" max="4" width="19.140625" style="331" customWidth="1"/>
    <col min="5" max="5" width="9.85546875" style="331" customWidth="1"/>
    <col min="6" max="6" width="13.42578125" style="331" bestFit="1" customWidth="1"/>
    <col min="7" max="7" width="14.7109375" style="331" customWidth="1"/>
    <col min="8" max="8" width="18.42578125" style="331" customWidth="1"/>
    <col min="9" max="9" width="13.42578125" style="331" bestFit="1" customWidth="1"/>
    <col min="10" max="10" width="15.28515625" style="331" customWidth="1"/>
    <col min="11" max="11" width="14.42578125" style="331" customWidth="1"/>
    <col min="12" max="12" width="19.28515625" style="331" customWidth="1"/>
    <col min="13" max="13" width="10.7109375" style="331" customWidth="1"/>
    <col min="14" max="14" width="15" style="331" customWidth="1"/>
    <col min="15" max="15" width="13.85546875" style="331" customWidth="1"/>
    <col min="16" max="19" width="10.7109375" style="331" customWidth="1"/>
    <col min="20" max="16384" width="9.140625" style="331"/>
  </cols>
  <sheetData>
    <row r="1" spans="1:1" x14ac:dyDescent="0.2">
      <c r="A1" s="147" t="s">
        <v>381</v>
      </c>
    </row>
    <row r="23" spans="1:15" x14ac:dyDescent="0.2">
      <c r="A23" s="403" t="s">
        <v>358</v>
      </c>
    </row>
    <row r="24" spans="1:15" x14ac:dyDescent="0.2">
      <c r="A24" s="67" t="s">
        <v>372</v>
      </c>
    </row>
    <row r="25" spans="1:15" x14ac:dyDescent="0.2">
      <c r="A25" s="67" t="s">
        <v>373</v>
      </c>
    </row>
    <row r="26" spans="1:15" ht="14.25" x14ac:dyDescent="0.25">
      <c r="D26" s="1277" t="s">
        <v>374</v>
      </c>
      <c r="E26" s="1278"/>
      <c r="F26" s="1278"/>
      <c r="G26" s="1278"/>
      <c r="H26" s="1278"/>
      <c r="I26" s="1278"/>
      <c r="J26" s="1278"/>
      <c r="K26" s="1278"/>
      <c r="L26" s="1278"/>
      <c r="M26" s="1278"/>
      <c r="N26" s="1278"/>
      <c r="O26" s="1279"/>
    </row>
    <row r="27" spans="1:15" ht="27.75" customHeight="1" x14ac:dyDescent="0.2">
      <c r="A27" s="1044" t="s">
        <v>214</v>
      </c>
      <c r="B27" s="1045" t="s">
        <v>339</v>
      </c>
      <c r="C27" s="1045" t="s">
        <v>340</v>
      </c>
      <c r="D27" s="1044" t="s">
        <v>341</v>
      </c>
      <c r="E27" s="1045" t="s">
        <v>342</v>
      </c>
      <c r="F27" s="1045" t="s">
        <v>343</v>
      </c>
      <c r="G27" s="1045" t="s">
        <v>344</v>
      </c>
      <c r="H27" s="1044" t="s">
        <v>345</v>
      </c>
      <c r="I27" s="1045" t="s">
        <v>346</v>
      </c>
      <c r="J27" s="1045" t="s">
        <v>347</v>
      </c>
      <c r="K27" s="1045" t="s">
        <v>348</v>
      </c>
      <c r="L27" s="1044" t="s">
        <v>349</v>
      </c>
      <c r="M27" s="1045" t="s">
        <v>350</v>
      </c>
      <c r="N27" s="1045" t="s">
        <v>351</v>
      </c>
      <c r="O27" s="1046" t="s">
        <v>352</v>
      </c>
    </row>
    <row r="28" spans="1:15" x14ac:dyDescent="0.2">
      <c r="A28" s="1047">
        <v>2007</v>
      </c>
      <c r="B28" s="331">
        <v>2</v>
      </c>
      <c r="C28" s="332">
        <v>18.899999999999999</v>
      </c>
      <c r="D28" s="807">
        <v>12.28</v>
      </c>
      <c r="E28" s="808">
        <v>12.35</v>
      </c>
      <c r="F28" s="808">
        <v>12.19</v>
      </c>
      <c r="G28" s="808">
        <v>12.51</v>
      </c>
      <c r="H28" s="807"/>
      <c r="I28" s="808"/>
      <c r="J28" s="808"/>
      <c r="K28" s="808"/>
      <c r="L28" s="807">
        <v>12.09</v>
      </c>
      <c r="M28" s="808">
        <v>12.09</v>
      </c>
      <c r="N28" s="808">
        <v>12.09</v>
      </c>
      <c r="O28" s="809">
        <v>12.09</v>
      </c>
    </row>
    <row r="29" spans="1:15" x14ac:dyDescent="0.2">
      <c r="A29" s="1047">
        <v>2008</v>
      </c>
      <c r="B29" s="331">
        <v>1</v>
      </c>
      <c r="C29" s="332">
        <v>10</v>
      </c>
      <c r="D29" s="807">
        <v>5.69</v>
      </c>
      <c r="E29" s="808">
        <v>5.69</v>
      </c>
      <c r="F29" s="808">
        <v>5.69</v>
      </c>
      <c r="G29" s="808">
        <v>5.69</v>
      </c>
      <c r="H29" s="807">
        <v>5.69</v>
      </c>
      <c r="I29" s="808">
        <v>5.69</v>
      </c>
      <c r="J29" s="808">
        <v>5.69</v>
      </c>
      <c r="K29" s="808">
        <v>5.69</v>
      </c>
      <c r="L29" s="807"/>
      <c r="M29" s="808"/>
      <c r="N29" s="808"/>
      <c r="O29" s="809"/>
    </row>
    <row r="30" spans="1:15" x14ac:dyDescent="0.2">
      <c r="A30" s="1047">
        <v>2009</v>
      </c>
      <c r="B30" s="331">
        <v>2</v>
      </c>
      <c r="C30" s="332">
        <v>46</v>
      </c>
      <c r="D30" s="807">
        <v>6.32</v>
      </c>
      <c r="E30" s="808">
        <v>6.14</v>
      </c>
      <c r="F30" s="808">
        <v>4.8899999999999997</v>
      </c>
      <c r="G30" s="808">
        <v>7.38</v>
      </c>
      <c r="H30" s="807">
        <v>4.0599999999999996</v>
      </c>
      <c r="I30" s="808">
        <v>4.0599999999999996</v>
      </c>
      <c r="J30" s="808">
        <v>4.0599999999999996</v>
      </c>
      <c r="K30" s="808">
        <v>4.0599999999999996</v>
      </c>
      <c r="L30" s="807">
        <v>8.2100000000000009</v>
      </c>
      <c r="M30" s="808">
        <v>8.2100000000000009</v>
      </c>
      <c r="N30" s="808">
        <v>8.2100000000000009</v>
      </c>
      <c r="O30" s="809">
        <v>8.2100000000000009</v>
      </c>
    </row>
    <row r="31" spans="1:15" x14ac:dyDescent="0.2">
      <c r="A31" s="1047">
        <v>2010</v>
      </c>
      <c r="B31" s="331">
        <v>10</v>
      </c>
      <c r="C31" s="332">
        <v>175.07</v>
      </c>
      <c r="D31" s="807">
        <v>5.89</v>
      </c>
      <c r="E31" s="808">
        <v>6.36</v>
      </c>
      <c r="F31" s="808">
        <v>5.63</v>
      </c>
      <c r="G31" s="808">
        <v>8.16</v>
      </c>
      <c r="H31" s="807">
        <v>5.26</v>
      </c>
      <c r="I31" s="808">
        <v>5.99</v>
      </c>
      <c r="J31" s="808">
        <v>4.83</v>
      </c>
      <c r="K31" s="808">
        <v>6.61</v>
      </c>
      <c r="L31" s="807">
        <v>7.72</v>
      </c>
      <c r="M31" s="808">
        <v>8.0399999999999991</v>
      </c>
      <c r="N31" s="808">
        <v>6.95</v>
      </c>
      <c r="O31" s="809">
        <v>9.51</v>
      </c>
    </row>
    <row r="32" spans="1:15" x14ac:dyDescent="0.2">
      <c r="A32" s="1047">
        <v>2011</v>
      </c>
      <c r="B32" s="331">
        <v>29</v>
      </c>
      <c r="C32" s="332">
        <v>428.79</v>
      </c>
      <c r="D32" s="807">
        <v>5.55</v>
      </c>
      <c r="E32" s="808">
        <v>5.58</v>
      </c>
      <c r="F32" s="808">
        <v>4.82</v>
      </c>
      <c r="G32" s="808">
        <v>6.24</v>
      </c>
      <c r="H32" s="807">
        <v>5.49</v>
      </c>
      <c r="I32" s="808">
        <v>5.58</v>
      </c>
      <c r="J32" s="808">
        <v>4.67</v>
      </c>
      <c r="K32" s="808">
        <v>6.24</v>
      </c>
      <c r="L32" s="807">
        <v>5.61</v>
      </c>
      <c r="M32" s="808">
        <v>5.57</v>
      </c>
      <c r="N32" s="808">
        <v>5</v>
      </c>
      <c r="O32" s="809">
        <v>6.2</v>
      </c>
    </row>
    <row r="33" spans="1:15" x14ac:dyDescent="0.2">
      <c r="A33" s="1047">
        <v>2012</v>
      </c>
      <c r="B33" s="331">
        <v>41</v>
      </c>
      <c r="C33" s="332">
        <v>929.64</v>
      </c>
      <c r="D33" s="807">
        <v>4.74</v>
      </c>
      <c r="E33" s="808">
        <v>5.16</v>
      </c>
      <c r="F33" s="808">
        <v>4.3600000000000003</v>
      </c>
      <c r="G33" s="808">
        <v>5.7</v>
      </c>
      <c r="H33" s="807">
        <v>4.2699999999999996</v>
      </c>
      <c r="I33" s="808">
        <v>4.5199999999999996</v>
      </c>
      <c r="J33" s="808">
        <v>3.96</v>
      </c>
      <c r="K33" s="808">
        <v>5.48</v>
      </c>
      <c r="L33" s="807">
        <v>5.42</v>
      </c>
      <c r="M33" s="808">
        <v>5.26</v>
      </c>
      <c r="N33" s="808">
        <v>5.15</v>
      </c>
      <c r="O33" s="809">
        <v>5.96</v>
      </c>
    </row>
    <row r="34" spans="1:15" x14ac:dyDescent="0.2">
      <c r="A34" s="1047">
        <v>2013</v>
      </c>
      <c r="B34" s="331">
        <v>38</v>
      </c>
      <c r="C34" s="332">
        <v>1341.35</v>
      </c>
      <c r="D34" s="807">
        <v>4.93</v>
      </c>
      <c r="E34" s="808">
        <v>4.5999999999999996</v>
      </c>
      <c r="F34" s="808">
        <v>3.97</v>
      </c>
      <c r="G34" s="808">
        <v>5.44</v>
      </c>
      <c r="H34" s="807">
        <v>4.6900000000000004</v>
      </c>
      <c r="I34" s="808">
        <v>4.57</v>
      </c>
      <c r="J34" s="808">
        <v>3.77</v>
      </c>
      <c r="K34" s="808">
        <v>5.35</v>
      </c>
      <c r="L34" s="807">
        <v>5.13</v>
      </c>
      <c r="M34" s="808">
        <v>4.7699999999999996</v>
      </c>
      <c r="N34" s="808">
        <v>4.24</v>
      </c>
      <c r="O34" s="809">
        <v>5.45</v>
      </c>
    </row>
    <row r="35" spans="1:15" x14ac:dyDescent="0.2">
      <c r="A35" s="1047">
        <v>2014</v>
      </c>
      <c r="B35" s="331">
        <v>64</v>
      </c>
      <c r="C35" s="332">
        <v>3144.48</v>
      </c>
      <c r="D35" s="807">
        <v>4.74</v>
      </c>
      <c r="E35" s="808">
        <v>3.96</v>
      </c>
      <c r="F35" s="808">
        <v>3.25</v>
      </c>
      <c r="G35" s="808">
        <v>5.2</v>
      </c>
      <c r="H35" s="807">
        <v>4.76</v>
      </c>
      <c r="I35" s="808">
        <v>3.91</v>
      </c>
      <c r="J35" s="808">
        <v>3.32</v>
      </c>
      <c r="K35" s="808">
        <v>4.96</v>
      </c>
      <c r="L35" s="807">
        <v>4.7</v>
      </c>
      <c r="M35" s="808">
        <v>3.95</v>
      </c>
      <c r="N35" s="808">
        <v>3.23</v>
      </c>
      <c r="O35" s="809">
        <v>5.26</v>
      </c>
    </row>
    <row r="36" spans="1:15" x14ac:dyDescent="0.2">
      <c r="A36" s="1047">
        <v>2015</v>
      </c>
      <c r="B36" s="331">
        <v>87</v>
      </c>
      <c r="C36" s="332">
        <v>2868.48</v>
      </c>
      <c r="D36" s="807">
        <v>3.91</v>
      </c>
      <c r="E36" s="808">
        <v>3.51</v>
      </c>
      <c r="F36" s="808">
        <v>2.76</v>
      </c>
      <c r="G36" s="808">
        <v>4.3</v>
      </c>
      <c r="H36" s="807">
        <v>3.08</v>
      </c>
      <c r="I36" s="808">
        <v>3.13</v>
      </c>
      <c r="J36" s="808">
        <v>2.5299999999999998</v>
      </c>
      <c r="K36" s="808">
        <v>4.05</v>
      </c>
      <c r="L36" s="807">
        <v>4.26</v>
      </c>
      <c r="M36" s="808">
        <v>3.65</v>
      </c>
      <c r="N36" s="808">
        <v>2.9</v>
      </c>
      <c r="O36" s="809">
        <v>4.46</v>
      </c>
    </row>
    <row r="37" spans="1:15" x14ac:dyDescent="0.2">
      <c r="A37" s="1047">
        <v>2016</v>
      </c>
      <c r="B37" s="331">
        <v>146</v>
      </c>
      <c r="C37" s="332">
        <v>7387.29</v>
      </c>
      <c r="D37" s="807">
        <v>3.02</v>
      </c>
      <c r="E37" s="808">
        <v>2.9</v>
      </c>
      <c r="F37" s="808">
        <v>2.5099999999999998</v>
      </c>
      <c r="G37" s="808">
        <v>3.42</v>
      </c>
      <c r="H37" s="807">
        <v>3.58</v>
      </c>
      <c r="I37" s="808">
        <v>2.84</v>
      </c>
      <c r="J37" s="808">
        <v>2.38</v>
      </c>
      <c r="K37" s="808">
        <v>4.0599999999999996</v>
      </c>
      <c r="L37" s="807">
        <v>2.87</v>
      </c>
      <c r="M37" s="808">
        <v>2.91</v>
      </c>
      <c r="N37" s="808">
        <v>2.5499999999999998</v>
      </c>
      <c r="O37" s="809">
        <v>3.33</v>
      </c>
    </row>
    <row r="38" spans="1:15" x14ac:dyDescent="0.2">
      <c r="A38" s="1047">
        <v>2017</v>
      </c>
      <c r="B38" s="331">
        <v>163</v>
      </c>
      <c r="C38" s="332">
        <v>4045.84</v>
      </c>
      <c r="D38" s="807">
        <v>2.74</v>
      </c>
      <c r="E38" s="808">
        <v>2.69</v>
      </c>
      <c r="F38" s="808">
        <v>2.09</v>
      </c>
      <c r="G38" s="808">
        <v>3.41</v>
      </c>
      <c r="H38" s="807">
        <v>2.79</v>
      </c>
      <c r="I38" s="808">
        <v>2.69</v>
      </c>
      <c r="J38" s="808">
        <v>2.21</v>
      </c>
      <c r="K38" s="808">
        <v>3.17</v>
      </c>
      <c r="L38" s="807">
        <v>2.73</v>
      </c>
      <c r="M38" s="808">
        <v>2.69</v>
      </c>
      <c r="N38" s="808">
        <v>2.0299999999999998</v>
      </c>
      <c r="O38" s="809">
        <v>3.46</v>
      </c>
    </row>
    <row r="39" spans="1:15" x14ac:dyDescent="0.2">
      <c r="A39" s="1047">
        <v>2018</v>
      </c>
      <c r="B39" s="331">
        <v>94</v>
      </c>
      <c r="C39" s="332">
        <v>3949.42</v>
      </c>
      <c r="D39" s="807">
        <v>2.31</v>
      </c>
      <c r="E39" s="808">
        <v>2.1800000000000002</v>
      </c>
      <c r="F39" s="808">
        <v>1.77</v>
      </c>
      <c r="G39" s="808">
        <v>3.18</v>
      </c>
      <c r="H39" s="807">
        <v>1.94</v>
      </c>
      <c r="I39" s="808">
        <v>2.16</v>
      </c>
      <c r="J39" s="808">
        <v>1.43</v>
      </c>
      <c r="K39" s="808">
        <v>3.2</v>
      </c>
      <c r="L39" s="807">
        <v>2.4900000000000002</v>
      </c>
      <c r="M39" s="808">
        <v>2.21</v>
      </c>
      <c r="N39" s="808">
        <v>1.89</v>
      </c>
      <c r="O39" s="809">
        <v>3.09</v>
      </c>
    </row>
    <row r="40" spans="1:15" x14ac:dyDescent="0.2">
      <c r="A40" s="1047">
        <v>2019</v>
      </c>
      <c r="B40" s="331">
        <v>102</v>
      </c>
      <c r="C40" s="332">
        <v>4525.3599999999997</v>
      </c>
      <c r="D40" s="807">
        <v>1.97</v>
      </c>
      <c r="E40" s="808">
        <v>1.89</v>
      </c>
      <c r="F40" s="808">
        <v>1.51</v>
      </c>
      <c r="G40" s="808">
        <v>2.7</v>
      </c>
      <c r="H40" s="807">
        <v>1.79</v>
      </c>
      <c r="I40" s="808">
        <v>2.0099999999999998</v>
      </c>
      <c r="J40" s="808">
        <v>1.45</v>
      </c>
      <c r="K40" s="808">
        <v>3.07</v>
      </c>
      <c r="L40" s="807">
        <v>2</v>
      </c>
      <c r="M40" s="808">
        <v>1.86</v>
      </c>
      <c r="N40" s="808">
        <v>1.52</v>
      </c>
      <c r="O40" s="809">
        <v>2.33</v>
      </c>
    </row>
    <row r="41" spans="1:15" x14ac:dyDescent="0.2">
      <c r="A41" s="1047">
        <v>2020</v>
      </c>
      <c r="B41" s="331">
        <v>157</v>
      </c>
      <c r="C41" s="332">
        <v>9489.0400000000009</v>
      </c>
      <c r="D41" s="807">
        <v>1.76</v>
      </c>
      <c r="E41" s="808">
        <v>1.91</v>
      </c>
      <c r="F41" s="808">
        <v>1.56</v>
      </c>
      <c r="G41" s="808">
        <v>2.67</v>
      </c>
      <c r="H41" s="807">
        <v>1.78</v>
      </c>
      <c r="I41" s="808">
        <v>2.1</v>
      </c>
      <c r="J41" s="808">
        <v>1.46</v>
      </c>
      <c r="K41" s="808">
        <v>2.79</v>
      </c>
      <c r="L41" s="807">
        <v>1.76</v>
      </c>
      <c r="M41" s="808">
        <v>1.9</v>
      </c>
      <c r="N41" s="808">
        <v>1.56</v>
      </c>
      <c r="O41" s="809">
        <v>2.5499999999999998</v>
      </c>
    </row>
    <row r="42" spans="1:15" x14ac:dyDescent="0.2">
      <c r="A42" s="1047">
        <v>2021</v>
      </c>
      <c r="B42" s="331">
        <v>129</v>
      </c>
      <c r="C42" s="332">
        <v>11265.24</v>
      </c>
      <c r="D42" s="807">
        <v>1.65</v>
      </c>
      <c r="E42" s="808">
        <v>1.63</v>
      </c>
      <c r="F42" s="808">
        <v>1.31</v>
      </c>
      <c r="G42" s="808">
        <v>2.13</v>
      </c>
      <c r="H42" s="807">
        <v>1.58</v>
      </c>
      <c r="I42" s="808">
        <v>1.48</v>
      </c>
      <c r="J42" s="808">
        <v>1.1599999999999999</v>
      </c>
      <c r="K42" s="808">
        <v>2.33</v>
      </c>
      <c r="L42" s="807">
        <v>1.66</v>
      </c>
      <c r="M42" s="808">
        <v>1.65</v>
      </c>
      <c r="N42" s="808">
        <v>1.35</v>
      </c>
      <c r="O42" s="809">
        <v>2.0699999999999998</v>
      </c>
    </row>
    <row r="43" spans="1:15" x14ac:dyDescent="0.2">
      <c r="A43" s="1047">
        <v>2022</v>
      </c>
      <c r="B43" s="331">
        <v>139</v>
      </c>
      <c r="C43" s="332">
        <v>9794.23</v>
      </c>
      <c r="D43" s="807">
        <v>1.59</v>
      </c>
      <c r="E43" s="808">
        <v>1.63</v>
      </c>
      <c r="F43" s="808">
        <v>1.3</v>
      </c>
      <c r="G43" s="808">
        <v>2.1800000000000002</v>
      </c>
      <c r="H43" s="807">
        <v>1.53</v>
      </c>
      <c r="I43" s="808">
        <v>1.45</v>
      </c>
      <c r="J43" s="808">
        <v>1.17</v>
      </c>
      <c r="K43" s="808">
        <v>2.4900000000000002</v>
      </c>
      <c r="L43" s="807">
        <v>1.59</v>
      </c>
      <c r="M43" s="808">
        <v>1.65</v>
      </c>
      <c r="N43" s="808">
        <v>1.33</v>
      </c>
      <c r="O43" s="809">
        <v>2.12</v>
      </c>
    </row>
    <row r="44" spans="1:15" x14ac:dyDescent="0.2">
      <c r="A44" s="1047">
        <v>2023</v>
      </c>
      <c r="B44" s="331">
        <v>198</v>
      </c>
      <c r="C44" s="332">
        <v>17773.43</v>
      </c>
      <c r="D44" s="807">
        <v>1.59</v>
      </c>
      <c r="E44" s="808">
        <v>1.64</v>
      </c>
      <c r="F44" s="808">
        <v>1.39</v>
      </c>
      <c r="G44" s="808">
        <v>2.16</v>
      </c>
      <c r="H44" s="807">
        <v>1.79</v>
      </c>
      <c r="I44" s="808">
        <v>2.04</v>
      </c>
      <c r="J44" s="808">
        <v>1.31</v>
      </c>
      <c r="K44" s="808">
        <v>2.41</v>
      </c>
      <c r="L44" s="807">
        <v>1.58</v>
      </c>
      <c r="M44" s="808">
        <v>1.61</v>
      </c>
      <c r="N44" s="808">
        <v>1.39</v>
      </c>
      <c r="O44" s="809">
        <v>2.12</v>
      </c>
    </row>
    <row r="45" spans="1:15" x14ac:dyDescent="0.2">
      <c r="A45" s="1048">
        <v>2024</v>
      </c>
      <c r="B45" s="1049">
        <v>227</v>
      </c>
      <c r="C45" s="1050">
        <v>26397.4</v>
      </c>
      <c r="D45" s="810">
        <v>1.61</v>
      </c>
      <c r="E45" s="811">
        <v>1.7</v>
      </c>
      <c r="F45" s="811">
        <v>1.44</v>
      </c>
      <c r="G45" s="811">
        <v>2.08</v>
      </c>
      <c r="H45" s="810">
        <v>1.9</v>
      </c>
      <c r="I45" s="811">
        <v>1.91</v>
      </c>
      <c r="J45" s="811">
        <v>1.82</v>
      </c>
      <c r="K45" s="811">
        <v>2.38</v>
      </c>
      <c r="L45" s="810">
        <v>1.61</v>
      </c>
      <c r="M45" s="811">
        <v>1.68</v>
      </c>
      <c r="N45" s="811">
        <v>1.43</v>
      </c>
      <c r="O45" s="812">
        <v>2.0699999999999998</v>
      </c>
    </row>
    <row r="46" spans="1:15" x14ac:dyDescent="0.2">
      <c r="A46" s="359" t="s">
        <v>89</v>
      </c>
      <c r="B46" s="360">
        <v>1629</v>
      </c>
      <c r="C46" s="361">
        <v>103589.98</v>
      </c>
      <c r="D46" s="361"/>
    </row>
    <row r="48" spans="1:15" ht="14.25" x14ac:dyDescent="0.25">
      <c r="D48" s="1277" t="s">
        <v>375</v>
      </c>
      <c r="E48" s="1278"/>
      <c r="F48" s="1278"/>
      <c r="G48" s="1278"/>
      <c r="H48" s="1278"/>
      <c r="I48" s="1278"/>
      <c r="J48" s="1278"/>
      <c r="K48" s="1278"/>
      <c r="L48" s="1278"/>
      <c r="M48" s="1278"/>
      <c r="N48" s="1278"/>
      <c r="O48" s="1279"/>
    </row>
    <row r="49" spans="1:15" ht="26.25" customHeight="1" x14ac:dyDescent="0.2">
      <c r="A49" s="1044" t="s">
        <v>214</v>
      </c>
      <c r="B49" s="1045" t="s">
        <v>339</v>
      </c>
      <c r="C49" s="1045" t="s">
        <v>340</v>
      </c>
      <c r="D49" s="1044" t="s">
        <v>341</v>
      </c>
      <c r="E49" s="1045" t="s">
        <v>342</v>
      </c>
      <c r="F49" s="1045" t="s">
        <v>343</v>
      </c>
      <c r="G49" s="1045" t="s">
        <v>344</v>
      </c>
      <c r="H49" s="1044" t="s">
        <v>345</v>
      </c>
      <c r="I49" s="1045" t="s">
        <v>346</v>
      </c>
      <c r="J49" s="1045" t="s">
        <v>347</v>
      </c>
      <c r="K49" s="1045" t="s">
        <v>348</v>
      </c>
      <c r="L49" s="1044" t="s">
        <v>349</v>
      </c>
      <c r="M49" s="1045" t="s">
        <v>350</v>
      </c>
      <c r="N49" s="1045" t="s">
        <v>351</v>
      </c>
      <c r="O49" s="1046" t="s">
        <v>352</v>
      </c>
    </row>
    <row r="50" spans="1:15" x14ac:dyDescent="0.2">
      <c r="A50" s="1047">
        <v>2007</v>
      </c>
      <c r="B50" s="331">
        <v>2</v>
      </c>
      <c r="C50" s="332">
        <v>22.28</v>
      </c>
      <c r="D50" s="807">
        <v>10.41</v>
      </c>
      <c r="E50" s="808">
        <v>10.45</v>
      </c>
      <c r="F50" s="808">
        <v>10.37</v>
      </c>
      <c r="G50" s="808">
        <v>10.53</v>
      </c>
      <c r="H50" s="807"/>
      <c r="I50" s="808"/>
      <c r="J50" s="808"/>
      <c r="K50" s="808"/>
      <c r="L50" s="807">
        <v>10.31</v>
      </c>
      <c r="M50" s="808">
        <v>10.31</v>
      </c>
      <c r="N50" s="808">
        <v>10.31</v>
      </c>
      <c r="O50" s="809">
        <v>10.31</v>
      </c>
    </row>
    <row r="51" spans="1:15" x14ac:dyDescent="0.2">
      <c r="A51" s="1047">
        <v>2008</v>
      </c>
      <c r="B51" s="331">
        <v>1</v>
      </c>
      <c r="C51" s="332">
        <v>12.14</v>
      </c>
      <c r="D51" s="807">
        <v>4.6900000000000004</v>
      </c>
      <c r="E51" s="808">
        <v>4.6900000000000004</v>
      </c>
      <c r="F51" s="808">
        <v>4.6900000000000004</v>
      </c>
      <c r="G51" s="808">
        <v>4.6900000000000004</v>
      </c>
      <c r="H51" s="807">
        <v>4.6900000000000004</v>
      </c>
      <c r="I51" s="808">
        <v>4.6900000000000004</v>
      </c>
      <c r="J51" s="808">
        <v>4.6900000000000004</v>
      </c>
      <c r="K51" s="808">
        <v>4.6900000000000004</v>
      </c>
      <c r="L51" s="807"/>
      <c r="M51" s="808"/>
      <c r="N51" s="808"/>
      <c r="O51" s="809"/>
    </row>
    <row r="52" spans="1:15" x14ac:dyDescent="0.2">
      <c r="A52" s="1047">
        <v>2009</v>
      </c>
      <c r="B52" s="331">
        <v>2</v>
      </c>
      <c r="C52" s="332">
        <v>52.8</v>
      </c>
      <c r="D52" s="807">
        <v>5.5</v>
      </c>
      <c r="E52" s="808">
        <v>5.41</v>
      </c>
      <c r="F52" s="808">
        <v>4.2</v>
      </c>
      <c r="G52" s="808">
        <v>6.63</v>
      </c>
      <c r="H52" s="807">
        <v>3.38</v>
      </c>
      <c r="I52" s="808">
        <v>3.38</v>
      </c>
      <c r="J52" s="808">
        <v>3.38</v>
      </c>
      <c r="K52" s="808">
        <v>3.38</v>
      </c>
      <c r="L52" s="807">
        <v>7.44</v>
      </c>
      <c r="M52" s="808">
        <v>7.44</v>
      </c>
      <c r="N52" s="808">
        <v>7.44</v>
      </c>
      <c r="O52" s="809">
        <v>7.44</v>
      </c>
    </row>
    <row r="53" spans="1:15" x14ac:dyDescent="0.2">
      <c r="A53" s="1047">
        <v>2010</v>
      </c>
      <c r="B53" s="331">
        <v>10</v>
      </c>
      <c r="C53" s="332">
        <v>210.72</v>
      </c>
      <c r="D53" s="807">
        <v>4.8899999999999997</v>
      </c>
      <c r="E53" s="808">
        <v>5.52</v>
      </c>
      <c r="F53" s="808">
        <v>4.71</v>
      </c>
      <c r="G53" s="808">
        <v>6.62</v>
      </c>
      <c r="H53" s="807">
        <v>4.33</v>
      </c>
      <c r="I53" s="808">
        <v>4.96</v>
      </c>
      <c r="J53" s="808">
        <v>4.03</v>
      </c>
      <c r="K53" s="808">
        <v>5.55</v>
      </c>
      <c r="L53" s="807">
        <v>6.56</v>
      </c>
      <c r="M53" s="808">
        <v>6.31</v>
      </c>
      <c r="N53" s="808">
        <v>6.01</v>
      </c>
      <c r="O53" s="809">
        <v>7.72</v>
      </c>
    </row>
    <row r="54" spans="1:15" x14ac:dyDescent="0.2">
      <c r="A54" s="1047">
        <v>2011</v>
      </c>
      <c r="B54" s="331">
        <v>29</v>
      </c>
      <c r="C54" s="332">
        <v>516.70000000000005</v>
      </c>
      <c r="D54" s="807">
        <v>4.5999999999999996</v>
      </c>
      <c r="E54" s="808">
        <v>4.59</v>
      </c>
      <c r="F54" s="808">
        <v>4.05</v>
      </c>
      <c r="G54" s="808">
        <v>5.26</v>
      </c>
      <c r="H54" s="807">
        <v>4.49</v>
      </c>
      <c r="I54" s="808">
        <v>4.51</v>
      </c>
      <c r="J54" s="808">
        <v>3.75</v>
      </c>
      <c r="K54" s="808">
        <v>5.28</v>
      </c>
      <c r="L54" s="807">
        <v>4.7300000000000004</v>
      </c>
      <c r="M54" s="808">
        <v>4.7</v>
      </c>
      <c r="N54" s="808">
        <v>4.37</v>
      </c>
      <c r="O54" s="809">
        <v>5.15</v>
      </c>
    </row>
    <row r="55" spans="1:15" x14ac:dyDescent="0.2">
      <c r="A55" s="1047">
        <v>2012</v>
      </c>
      <c r="B55" s="331">
        <v>41</v>
      </c>
      <c r="C55" s="332">
        <v>1181.4100000000001</v>
      </c>
      <c r="D55" s="807">
        <v>3.73</v>
      </c>
      <c r="E55" s="808">
        <v>4.18</v>
      </c>
      <c r="F55" s="808">
        <v>3.38</v>
      </c>
      <c r="G55" s="808">
        <v>4.62</v>
      </c>
      <c r="H55" s="807">
        <v>3.32</v>
      </c>
      <c r="I55" s="808">
        <v>3.56</v>
      </c>
      <c r="J55" s="808">
        <v>3.22</v>
      </c>
      <c r="K55" s="808">
        <v>4.3899999999999997</v>
      </c>
      <c r="L55" s="807">
        <v>4.3499999999999996</v>
      </c>
      <c r="M55" s="808">
        <v>4.43</v>
      </c>
      <c r="N55" s="808">
        <v>4.07</v>
      </c>
      <c r="O55" s="809">
        <v>4.75</v>
      </c>
    </row>
    <row r="56" spans="1:15" x14ac:dyDescent="0.2">
      <c r="A56" s="1047">
        <v>2013</v>
      </c>
      <c r="B56" s="331">
        <v>38</v>
      </c>
      <c r="C56" s="332">
        <v>1754.16</v>
      </c>
      <c r="D56" s="807">
        <v>3.77</v>
      </c>
      <c r="E56" s="808">
        <v>3.6</v>
      </c>
      <c r="F56" s="808">
        <v>3.08</v>
      </c>
      <c r="G56" s="808">
        <v>4.1500000000000004</v>
      </c>
      <c r="H56" s="807">
        <v>3.56</v>
      </c>
      <c r="I56" s="808">
        <v>3.45</v>
      </c>
      <c r="J56" s="808">
        <v>2.76</v>
      </c>
      <c r="K56" s="808">
        <v>4.07</v>
      </c>
      <c r="L56" s="807">
        <v>3.95</v>
      </c>
      <c r="M56" s="808">
        <v>3.66</v>
      </c>
      <c r="N56" s="808">
        <v>3.26</v>
      </c>
      <c r="O56" s="809">
        <v>4.17</v>
      </c>
    </row>
    <row r="57" spans="1:15" x14ac:dyDescent="0.2">
      <c r="A57" s="1047">
        <v>2014</v>
      </c>
      <c r="B57" s="331">
        <v>64</v>
      </c>
      <c r="C57" s="332">
        <v>4064.03</v>
      </c>
      <c r="D57" s="807">
        <v>3.67</v>
      </c>
      <c r="E57" s="808">
        <v>3.06</v>
      </c>
      <c r="F57" s="808">
        <v>2.4700000000000002</v>
      </c>
      <c r="G57" s="808">
        <v>4.01</v>
      </c>
      <c r="H57" s="807">
        <v>3.67</v>
      </c>
      <c r="I57" s="808">
        <v>3.04</v>
      </c>
      <c r="J57" s="808">
        <v>2.4700000000000002</v>
      </c>
      <c r="K57" s="808">
        <v>3.9</v>
      </c>
      <c r="L57" s="807">
        <v>3.65</v>
      </c>
      <c r="M57" s="808">
        <v>3.06</v>
      </c>
      <c r="N57" s="808">
        <v>2.48</v>
      </c>
      <c r="O57" s="809">
        <v>3.97</v>
      </c>
    </row>
    <row r="58" spans="1:15" x14ac:dyDescent="0.2">
      <c r="A58" s="1047">
        <v>2015</v>
      </c>
      <c r="B58" s="331">
        <v>87</v>
      </c>
      <c r="C58" s="332">
        <v>3728.47</v>
      </c>
      <c r="D58" s="807">
        <v>3.01</v>
      </c>
      <c r="E58" s="808">
        <v>2.67</v>
      </c>
      <c r="F58" s="808">
        <v>2.0699999999999998</v>
      </c>
      <c r="G58" s="808">
        <v>3.42</v>
      </c>
      <c r="H58" s="807">
        <v>2.3199999999999998</v>
      </c>
      <c r="I58" s="808">
        <v>2.3199999999999998</v>
      </c>
      <c r="J58" s="808">
        <v>2.0099999999999998</v>
      </c>
      <c r="K58" s="808">
        <v>2.99</v>
      </c>
      <c r="L58" s="807">
        <v>3.31</v>
      </c>
      <c r="M58" s="808">
        <v>2.84</v>
      </c>
      <c r="N58" s="808">
        <v>2.2400000000000002</v>
      </c>
      <c r="O58" s="809">
        <v>3.54</v>
      </c>
    </row>
    <row r="59" spans="1:15" x14ac:dyDescent="0.2">
      <c r="A59" s="1047">
        <v>2016</v>
      </c>
      <c r="B59" s="331">
        <v>145</v>
      </c>
      <c r="C59" s="332">
        <v>9618.4699999999993</v>
      </c>
      <c r="D59" s="807">
        <v>2.2999999999999998</v>
      </c>
      <c r="E59" s="808">
        <v>2.23</v>
      </c>
      <c r="F59" s="808">
        <v>1.89</v>
      </c>
      <c r="G59" s="808">
        <v>2.67</v>
      </c>
      <c r="H59" s="807">
        <v>2.66</v>
      </c>
      <c r="I59" s="808">
        <v>2.2000000000000002</v>
      </c>
      <c r="J59" s="808">
        <v>1.79</v>
      </c>
      <c r="K59" s="808">
        <v>3.14</v>
      </c>
      <c r="L59" s="807">
        <v>2.21</v>
      </c>
      <c r="M59" s="808">
        <v>2.23</v>
      </c>
      <c r="N59" s="808">
        <v>1.95</v>
      </c>
      <c r="O59" s="809">
        <v>2.63</v>
      </c>
    </row>
    <row r="60" spans="1:15" x14ac:dyDescent="0.2">
      <c r="A60" s="1047">
        <v>2017</v>
      </c>
      <c r="B60" s="331">
        <v>163</v>
      </c>
      <c r="C60" s="332">
        <v>5381.86</v>
      </c>
      <c r="D60" s="807">
        <v>2.06</v>
      </c>
      <c r="E60" s="808">
        <v>2.04</v>
      </c>
      <c r="F60" s="808">
        <v>1.63</v>
      </c>
      <c r="G60" s="808">
        <v>2.4</v>
      </c>
      <c r="H60" s="807">
        <v>2.06</v>
      </c>
      <c r="I60" s="808">
        <v>2.0699999999999998</v>
      </c>
      <c r="J60" s="808">
        <v>1.78</v>
      </c>
      <c r="K60" s="808">
        <v>2.46</v>
      </c>
      <c r="L60" s="807">
        <v>2.06</v>
      </c>
      <c r="M60" s="808">
        <v>2.04</v>
      </c>
      <c r="N60" s="808">
        <v>1.61</v>
      </c>
      <c r="O60" s="809">
        <v>2.4</v>
      </c>
    </row>
    <row r="61" spans="1:15" x14ac:dyDescent="0.2">
      <c r="A61" s="1047">
        <v>2018</v>
      </c>
      <c r="B61" s="331">
        <v>94</v>
      </c>
      <c r="C61" s="332">
        <v>5398.82</v>
      </c>
      <c r="D61" s="807">
        <v>1.69</v>
      </c>
      <c r="E61" s="808">
        <v>1.61</v>
      </c>
      <c r="F61" s="808">
        <v>1.3</v>
      </c>
      <c r="G61" s="808">
        <v>2.4300000000000002</v>
      </c>
      <c r="H61" s="807">
        <v>1.36</v>
      </c>
      <c r="I61" s="808">
        <v>1.49</v>
      </c>
      <c r="J61" s="808">
        <v>0.94</v>
      </c>
      <c r="K61" s="808">
        <v>2.52</v>
      </c>
      <c r="L61" s="807">
        <v>1.86</v>
      </c>
      <c r="M61" s="808">
        <v>1.64</v>
      </c>
      <c r="N61" s="808">
        <v>1.39</v>
      </c>
      <c r="O61" s="809">
        <v>2.38</v>
      </c>
    </row>
    <row r="62" spans="1:15" x14ac:dyDescent="0.2">
      <c r="A62" s="1047">
        <v>2019</v>
      </c>
      <c r="B62" s="331">
        <v>102</v>
      </c>
      <c r="C62" s="332">
        <v>6014.07</v>
      </c>
      <c r="D62" s="807">
        <v>1.49</v>
      </c>
      <c r="E62" s="808">
        <v>1.48</v>
      </c>
      <c r="F62" s="808">
        <v>1.2</v>
      </c>
      <c r="G62" s="808">
        <v>1.96</v>
      </c>
      <c r="H62" s="807">
        <v>1.23</v>
      </c>
      <c r="I62" s="808">
        <v>1.56</v>
      </c>
      <c r="J62" s="808">
        <v>1.1599999999999999</v>
      </c>
      <c r="K62" s="808">
        <v>2.1800000000000002</v>
      </c>
      <c r="L62" s="807">
        <v>1.53</v>
      </c>
      <c r="M62" s="808">
        <v>1.46</v>
      </c>
      <c r="N62" s="808">
        <v>1.2</v>
      </c>
      <c r="O62" s="809">
        <v>1.81</v>
      </c>
    </row>
    <row r="63" spans="1:15" x14ac:dyDescent="0.2">
      <c r="A63" s="1047">
        <v>2020</v>
      </c>
      <c r="B63" s="331">
        <v>157</v>
      </c>
      <c r="C63" s="332">
        <v>12585.48</v>
      </c>
      <c r="D63" s="807">
        <v>1.33</v>
      </c>
      <c r="E63" s="808">
        <v>1.44</v>
      </c>
      <c r="F63" s="808">
        <v>1.1499999999999999</v>
      </c>
      <c r="G63" s="808">
        <v>1.93</v>
      </c>
      <c r="H63" s="807">
        <v>1.28</v>
      </c>
      <c r="I63" s="808">
        <v>1.54</v>
      </c>
      <c r="J63" s="808">
        <v>1.06</v>
      </c>
      <c r="K63" s="808">
        <v>2.38</v>
      </c>
      <c r="L63" s="807">
        <v>1.33</v>
      </c>
      <c r="M63" s="808">
        <v>1.43</v>
      </c>
      <c r="N63" s="808">
        <v>1.17</v>
      </c>
      <c r="O63" s="809">
        <v>1.92</v>
      </c>
    </row>
    <row r="64" spans="1:15" x14ac:dyDescent="0.2">
      <c r="A64" s="1047">
        <v>2021</v>
      </c>
      <c r="B64" s="331">
        <v>129</v>
      </c>
      <c r="C64" s="332">
        <v>15022.86</v>
      </c>
      <c r="D64" s="807">
        <v>1.24</v>
      </c>
      <c r="E64" s="808">
        <v>1.24</v>
      </c>
      <c r="F64" s="808">
        <v>1</v>
      </c>
      <c r="G64" s="808">
        <v>1.55</v>
      </c>
      <c r="H64" s="807">
        <v>1.1399999999999999</v>
      </c>
      <c r="I64" s="808">
        <v>1.08</v>
      </c>
      <c r="J64" s="808">
        <v>0.84</v>
      </c>
      <c r="K64" s="808">
        <v>1.73</v>
      </c>
      <c r="L64" s="807">
        <v>1.25</v>
      </c>
      <c r="M64" s="808">
        <v>1.27</v>
      </c>
      <c r="N64" s="808">
        <v>1.03</v>
      </c>
      <c r="O64" s="809">
        <v>1.53</v>
      </c>
    </row>
    <row r="65" spans="1:15" x14ac:dyDescent="0.2">
      <c r="A65" s="1047">
        <v>2022</v>
      </c>
      <c r="B65" s="331">
        <v>139</v>
      </c>
      <c r="C65" s="332">
        <v>12661.36</v>
      </c>
      <c r="D65" s="807">
        <v>1.23</v>
      </c>
      <c r="E65" s="808">
        <v>1.27</v>
      </c>
      <c r="F65" s="808">
        <v>1</v>
      </c>
      <c r="G65" s="808">
        <v>1.64</v>
      </c>
      <c r="H65" s="807">
        <v>1.07</v>
      </c>
      <c r="I65" s="808">
        <v>0.99</v>
      </c>
      <c r="J65" s="808">
        <v>0.84</v>
      </c>
      <c r="K65" s="808">
        <v>1.77</v>
      </c>
      <c r="L65" s="807">
        <v>1.24</v>
      </c>
      <c r="M65" s="808">
        <v>1.29</v>
      </c>
      <c r="N65" s="808">
        <v>1.05</v>
      </c>
      <c r="O65" s="809">
        <v>1.6</v>
      </c>
    </row>
    <row r="66" spans="1:15" x14ac:dyDescent="0.2">
      <c r="A66" s="1047">
        <v>2023</v>
      </c>
      <c r="B66" s="331">
        <v>197</v>
      </c>
      <c r="C66" s="332">
        <v>23035.64</v>
      </c>
      <c r="D66" s="807">
        <v>1.21</v>
      </c>
      <c r="E66" s="808">
        <v>1.27</v>
      </c>
      <c r="F66" s="808">
        <v>1.05</v>
      </c>
      <c r="G66" s="808">
        <v>1.67</v>
      </c>
      <c r="H66" s="807">
        <v>1.27</v>
      </c>
      <c r="I66" s="808">
        <v>1.49</v>
      </c>
      <c r="J66" s="808">
        <v>1.01</v>
      </c>
      <c r="K66" s="808">
        <v>1.77</v>
      </c>
      <c r="L66" s="807">
        <v>1.21</v>
      </c>
      <c r="M66" s="808">
        <v>1.27</v>
      </c>
      <c r="N66" s="808">
        <v>1.05</v>
      </c>
      <c r="O66" s="809">
        <v>1.62</v>
      </c>
    </row>
    <row r="67" spans="1:15" x14ac:dyDescent="0.2">
      <c r="A67" s="1048">
        <v>2024</v>
      </c>
      <c r="B67" s="1049">
        <v>201</v>
      </c>
      <c r="C67" s="1050">
        <v>30971.96</v>
      </c>
      <c r="D67" s="810">
        <v>1.22</v>
      </c>
      <c r="E67" s="811">
        <v>1.28</v>
      </c>
      <c r="F67" s="811">
        <v>1.0900000000000001</v>
      </c>
      <c r="G67" s="811">
        <v>1.6</v>
      </c>
      <c r="H67" s="810">
        <v>1.35</v>
      </c>
      <c r="I67" s="811">
        <v>1.36</v>
      </c>
      <c r="J67" s="811">
        <v>1.31</v>
      </c>
      <c r="K67" s="811">
        <v>1.42</v>
      </c>
      <c r="L67" s="810">
        <v>1.22</v>
      </c>
      <c r="M67" s="811">
        <v>1.26</v>
      </c>
      <c r="N67" s="811">
        <v>1.08</v>
      </c>
      <c r="O67" s="812">
        <v>1.6</v>
      </c>
    </row>
    <row r="68" spans="1:15" x14ac:dyDescent="0.2">
      <c r="A68" s="359" t="s">
        <v>89</v>
      </c>
      <c r="B68" s="360">
        <v>1601</v>
      </c>
      <c r="C68" s="361">
        <v>132233.23000000001</v>
      </c>
      <c r="D68" s="361"/>
    </row>
  </sheetData>
  <mergeCells count="2">
    <mergeCell ref="D26:O26"/>
    <mergeCell ref="D48:O48"/>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7" tint="0.39997558519241921"/>
  </sheetPr>
  <dimension ref="A1:Q39"/>
  <sheetViews>
    <sheetView zoomScaleNormal="100" workbookViewId="0">
      <selection activeCell="N43" sqref="N43"/>
    </sheetView>
  </sheetViews>
  <sheetFormatPr defaultColWidth="9.140625" defaultRowHeight="12.75" x14ac:dyDescent="0.2"/>
  <cols>
    <col min="1" max="1" width="17.7109375" style="331" customWidth="1"/>
    <col min="2" max="2" width="8.140625" style="331" bestFit="1" customWidth="1"/>
    <col min="3" max="3" width="10.42578125" style="331" customWidth="1"/>
    <col min="4" max="4" width="10" style="331" customWidth="1"/>
    <col min="5" max="5" width="7.28515625" style="331" bestFit="1" customWidth="1"/>
    <col min="6" max="7" width="9.42578125" style="331" bestFit="1" customWidth="1"/>
    <col min="8" max="8" width="9.140625" style="331" customWidth="1"/>
    <col min="9" max="9" width="8.42578125" style="331" customWidth="1"/>
    <col min="10" max="10" width="9.42578125" style="331" customWidth="1"/>
    <col min="11" max="11" width="18.42578125" style="331" customWidth="1"/>
    <col min="12" max="12" width="9.140625" style="331"/>
    <col min="13" max="13" width="11.42578125" style="331" customWidth="1"/>
    <col min="14" max="14" width="10" style="331" customWidth="1"/>
    <col min="15" max="15" width="9.140625" style="331"/>
    <col min="16" max="16" width="11" style="331" customWidth="1"/>
    <col min="17" max="17" width="11.140625" style="331" customWidth="1"/>
    <col min="18" max="16384" width="9.140625" style="331"/>
  </cols>
  <sheetData>
    <row r="1" spans="1:1" x14ac:dyDescent="0.2">
      <c r="A1" s="147" t="s">
        <v>383</v>
      </c>
    </row>
    <row r="23" spans="1:17" x14ac:dyDescent="0.2">
      <c r="A23" s="403" t="s">
        <v>358</v>
      </c>
    </row>
    <row r="24" spans="1:17" x14ac:dyDescent="0.2">
      <c r="A24" s="67" t="s">
        <v>372</v>
      </c>
    </row>
    <row r="25" spans="1:17" x14ac:dyDescent="0.2">
      <c r="A25" s="67" t="s">
        <v>373</v>
      </c>
    </row>
    <row r="27" spans="1:17" ht="14.25" x14ac:dyDescent="0.25">
      <c r="A27" s="1051"/>
      <c r="B27" s="1280" t="s">
        <v>384</v>
      </c>
      <c r="C27" s="1280"/>
      <c r="D27" s="1280"/>
      <c r="E27" s="1280"/>
      <c r="F27" s="1280"/>
      <c r="G27" s="1280"/>
      <c r="H27" s="69"/>
      <c r="I27" s="69"/>
      <c r="J27" s="69"/>
      <c r="K27" s="1051"/>
      <c r="L27" s="1280" t="s">
        <v>385</v>
      </c>
      <c r="M27" s="1280"/>
      <c r="N27" s="1280"/>
      <c r="O27" s="1280"/>
      <c r="P27" s="1280"/>
      <c r="Q27" s="1280"/>
    </row>
    <row r="28" spans="1:17" ht="49.5" customHeight="1" x14ac:dyDescent="0.2">
      <c r="A28" s="1052" t="s">
        <v>386</v>
      </c>
      <c r="B28" s="181" t="s">
        <v>387</v>
      </c>
      <c r="C28" s="181" t="s">
        <v>388</v>
      </c>
      <c r="D28" s="181" t="s">
        <v>389</v>
      </c>
      <c r="E28" s="182" t="s">
        <v>390</v>
      </c>
      <c r="F28" s="181" t="s">
        <v>391</v>
      </c>
      <c r="G28" s="181" t="s">
        <v>392</v>
      </c>
      <c r="H28" s="183"/>
      <c r="I28" s="183"/>
      <c r="J28" s="183"/>
      <c r="K28" s="1052" t="s">
        <v>386</v>
      </c>
      <c r="L28" s="181" t="s">
        <v>387</v>
      </c>
      <c r="M28" s="181" t="s">
        <v>393</v>
      </c>
      <c r="N28" s="181" t="s">
        <v>389</v>
      </c>
      <c r="O28" s="182" t="s">
        <v>390</v>
      </c>
      <c r="P28" s="181" t="s">
        <v>391</v>
      </c>
      <c r="Q28" s="181" t="s">
        <v>392</v>
      </c>
    </row>
    <row r="29" spans="1:17" x14ac:dyDescent="0.2">
      <c r="A29" s="1053" t="s">
        <v>394</v>
      </c>
      <c r="B29" s="184">
        <v>30</v>
      </c>
      <c r="C29" s="721">
        <v>319</v>
      </c>
      <c r="D29" s="808">
        <v>2.19</v>
      </c>
      <c r="E29" s="814">
        <v>2.0699999999999998</v>
      </c>
      <c r="F29" s="808">
        <v>1.81</v>
      </c>
      <c r="G29" s="814">
        <v>2.62</v>
      </c>
      <c r="H29" s="185"/>
      <c r="I29" s="185"/>
      <c r="J29" s="145"/>
      <c r="K29" s="1053" t="s">
        <v>394</v>
      </c>
      <c r="L29" s="184">
        <v>18</v>
      </c>
      <c r="M29" s="721">
        <v>228.31</v>
      </c>
      <c r="N29" s="808">
        <v>1.62</v>
      </c>
      <c r="O29" s="814">
        <v>1.56</v>
      </c>
      <c r="P29" s="808">
        <v>1.36</v>
      </c>
      <c r="Q29" s="814">
        <v>2.0099999999999998</v>
      </c>
    </row>
    <row r="30" spans="1:17" x14ac:dyDescent="0.2">
      <c r="A30" s="1053" t="s">
        <v>395</v>
      </c>
      <c r="B30" s="186">
        <v>96</v>
      </c>
      <c r="C30" s="722">
        <v>6025.4</v>
      </c>
      <c r="D30" s="808">
        <v>1.79</v>
      </c>
      <c r="E30" s="815">
        <v>1.8</v>
      </c>
      <c r="F30" s="808">
        <v>1.49</v>
      </c>
      <c r="G30" s="815">
        <v>2.19</v>
      </c>
      <c r="H30" s="185"/>
      <c r="I30" s="185"/>
      <c r="J30" s="145"/>
      <c r="K30" s="1053" t="s">
        <v>395</v>
      </c>
      <c r="L30" s="186">
        <v>47</v>
      </c>
      <c r="M30" s="722">
        <v>2663.92</v>
      </c>
      <c r="N30" s="808">
        <v>1.53</v>
      </c>
      <c r="O30" s="815">
        <v>1.58</v>
      </c>
      <c r="P30" s="808">
        <v>1.29</v>
      </c>
      <c r="Q30" s="815">
        <v>1.85</v>
      </c>
    </row>
    <row r="31" spans="1:17" x14ac:dyDescent="0.2">
      <c r="A31" s="1053" t="s">
        <v>396</v>
      </c>
      <c r="B31" s="186">
        <v>78</v>
      </c>
      <c r="C31" s="722">
        <v>12305.6</v>
      </c>
      <c r="D31" s="808">
        <v>1.65</v>
      </c>
      <c r="E31" s="815">
        <v>1.64</v>
      </c>
      <c r="F31" s="808">
        <v>1.38</v>
      </c>
      <c r="G31" s="815">
        <v>1.91</v>
      </c>
      <c r="H31" s="185"/>
      <c r="I31" s="185"/>
      <c r="J31" s="145"/>
      <c r="K31" s="1053" t="s">
        <v>396</v>
      </c>
      <c r="L31" s="186">
        <v>96</v>
      </c>
      <c r="M31" s="722">
        <v>13683.22</v>
      </c>
      <c r="N31" s="808">
        <v>1.28</v>
      </c>
      <c r="O31" s="815">
        <v>1.19</v>
      </c>
      <c r="P31" s="808">
        <v>1.07</v>
      </c>
      <c r="Q31" s="815">
        <v>1.45</v>
      </c>
    </row>
    <row r="32" spans="1:17" x14ac:dyDescent="0.2">
      <c r="A32" s="1054" t="s">
        <v>397</v>
      </c>
      <c r="B32" s="1055">
        <v>23</v>
      </c>
      <c r="C32" s="1056">
        <v>7747.4</v>
      </c>
      <c r="D32" s="811">
        <v>1.38</v>
      </c>
      <c r="E32" s="877">
        <v>1.4</v>
      </c>
      <c r="F32" s="811">
        <v>1.18</v>
      </c>
      <c r="G32" s="877">
        <v>1.55</v>
      </c>
      <c r="H32" s="185"/>
      <c r="I32" s="185"/>
      <c r="J32" s="145"/>
      <c r="K32" s="1054" t="s">
        <v>398</v>
      </c>
      <c r="L32" s="1055">
        <v>40</v>
      </c>
      <c r="M32" s="1056">
        <v>14396.51</v>
      </c>
      <c r="N32" s="811">
        <v>1.1000000000000001</v>
      </c>
      <c r="O32" s="877">
        <v>1.1100000000000001</v>
      </c>
      <c r="P32" s="811">
        <v>0.96</v>
      </c>
      <c r="Q32" s="877">
        <v>1.26</v>
      </c>
    </row>
    <row r="33" spans="1:14" x14ac:dyDescent="0.2">
      <c r="A33" s="681" t="s">
        <v>89</v>
      </c>
      <c r="B33" s="681">
        <f>SUM(B29:B32)</f>
        <v>227</v>
      </c>
      <c r="C33" s="813">
        <f>SUM(C29:C32)</f>
        <v>26397.4</v>
      </c>
      <c r="D33" s="69"/>
      <c r="E33" s="69"/>
      <c r="F33" s="69"/>
      <c r="G33" s="69"/>
      <c r="H33" s="69"/>
      <c r="I33" s="69"/>
      <c r="J33" s="69"/>
      <c r="K33" s="681" t="s">
        <v>89</v>
      </c>
      <c r="L33" s="681">
        <f>SUM(L29:L32)</f>
        <v>201</v>
      </c>
      <c r="M33" s="813">
        <f>SUM(M29:M32)</f>
        <v>30971.96</v>
      </c>
      <c r="N33" s="69"/>
    </row>
    <row r="34" spans="1:14" x14ac:dyDescent="0.2">
      <c r="H34" s="69"/>
      <c r="I34" s="69"/>
      <c r="J34" s="69"/>
      <c r="K34" s="145"/>
    </row>
    <row r="35" spans="1:14" ht="15.75" customHeight="1" x14ac:dyDescent="0.2">
      <c r="D35" s="331">
        <f>D32/D29</f>
        <v>0.63013698630136983</v>
      </c>
      <c r="H35" s="183"/>
      <c r="I35" s="183"/>
      <c r="J35" s="183"/>
      <c r="K35" s="145"/>
    </row>
    <row r="36" spans="1:14" x14ac:dyDescent="0.2">
      <c r="H36" s="185"/>
      <c r="I36" s="185"/>
      <c r="J36" s="145"/>
      <c r="K36" s="145"/>
    </row>
    <row r="37" spans="1:14" x14ac:dyDescent="0.2">
      <c r="H37" s="185"/>
      <c r="I37" s="185"/>
      <c r="J37" s="145"/>
      <c r="K37" s="145"/>
    </row>
    <row r="38" spans="1:14" x14ac:dyDescent="0.2">
      <c r="H38" s="185"/>
      <c r="I38" s="185"/>
      <c r="J38" s="145"/>
      <c r="K38" s="145"/>
    </row>
    <row r="39" spans="1:14" x14ac:dyDescent="0.2">
      <c r="H39" s="185"/>
      <c r="I39" s="185"/>
      <c r="J39" s="145"/>
    </row>
  </sheetData>
  <mergeCells count="2">
    <mergeCell ref="B27:G27"/>
    <mergeCell ref="L27:Q27"/>
  </mergeCell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7" tint="0.39997558519241921"/>
  </sheetPr>
  <dimension ref="A1:Y584"/>
  <sheetViews>
    <sheetView zoomScaleNormal="100" workbookViewId="0">
      <selection activeCell="AB22" sqref="AB22"/>
    </sheetView>
  </sheetViews>
  <sheetFormatPr defaultColWidth="8.85546875" defaultRowHeight="12.75" x14ac:dyDescent="0.2"/>
  <cols>
    <col min="1" max="1" width="11.85546875" style="3" customWidth="1"/>
    <col min="2" max="4" width="10.140625" style="1" bestFit="1" customWidth="1"/>
    <col min="5" max="7" width="9" style="1" bestFit="1" customWidth="1"/>
    <col min="8" max="8" width="8.85546875" style="1"/>
    <col min="9" max="9" width="9" style="1" bestFit="1" customWidth="1"/>
    <col min="10" max="10" width="8.85546875" style="1"/>
    <col min="11" max="11" width="10" style="1" customWidth="1"/>
    <col min="12" max="12" width="9.7109375" style="1" customWidth="1"/>
    <col min="13" max="13" width="8.85546875" style="1"/>
    <col min="14" max="14" width="12.85546875" style="1" customWidth="1"/>
    <col min="15" max="17" width="10.140625" style="1" bestFit="1" customWidth="1"/>
    <col min="18" max="20" width="9" style="1" bestFit="1" customWidth="1"/>
    <col min="21" max="21" width="8.85546875" style="1"/>
    <col min="22" max="22" width="9" style="1" bestFit="1" customWidth="1"/>
    <col min="23" max="23" width="8.85546875" style="1"/>
    <col min="24" max="24" width="11.42578125" style="1" customWidth="1"/>
    <col min="25" max="25" width="9.7109375" style="1" customWidth="1"/>
    <col min="26" max="16384" width="8.85546875" style="1"/>
  </cols>
  <sheetData>
    <row r="1" spans="1:1" ht="15" x14ac:dyDescent="0.25">
      <c r="A1" s="144" t="s">
        <v>399</v>
      </c>
    </row>
    <row r="2" spans="1:1" ht="15" x14ac:dyDescent="0.25">
      <c r="A2" s="144"/>
    </row>
    <row r="3" spans="1:1" ht="15" x14ac:dyDescent="0.25">
      <c r="A3" s="144"/>
    </row>
    <row r="4" spans="1:1" ht="15" x14ac:dyDescent="0.25">
      <c r="A4" s="144"/>
    </row>
    <row r="5" spans="1:1" ht="15" x14ac:dyDescent="0.25">
      <c r="A5" s="144"/>
    </row>
    <row r="6" spans="1:1" ht="15" x14ac:dyDescent="0.25">
      <c r="A6" s="144"/>
    </row>
    <row r="7" spans="1:1" ht="15" x14ac:dyDescent="0.25">
      <c r="A7" s="144"/>
    </row>
    <row r="8" spans="1:1" ht="15" x14ac:dyDescent="0.25">
      <c r="A8" s="144"/>
    </row>
    <row r="9" spans="1:1" ht="15" x14ac:dyDescent="0.25">
      <c r="A9" s="144"/>
    </row>
    <row r="10" spans="1:1" ht="15" x14ac:dyDescent="0.25">
      <c r="A10" s="144"/>
    </row>
    <row r="11" spans="1:1" ht="15" x14ac:dyDescent="0.25">
      <c r="A11" s="144"/>
    </row>
    <row r="12" spans="1:1" ht="15" x14ac:dyDescent="0.25">
      <c r="A12" s="144"/>
    </row>
    <row r="13" spans="1:1" ht="15" x14ac:dyDescent="0.25">
      <c r="A13" s="144"/>
    </row>
    <row r="14" spans="1:1" ht="15" x14ac:dyDescent="0.25">
      <c r="A14" s="144"/>
    </row>
    <row r="15" spans="1:1" ht="15" x14ac:dyDescent="0.25">
      <c r="A15" s="144"/>
    </row>
    <row r="16" spans="1:1" ht="15" x14ac:dyDescent="0.25">
      <c r="A16" s="144"/>
    </row>
    <row r="17" spans="1:25" ht="15" x14ac:dyDescent="0.25">
      <c r="A17" s="144"/>
    </row>
    <row r="18" spans="1:25" ht="15" x14ac:dyDescent="0.25">
      <c r="A18" s="144"/>
    </row>
    <row r="19" spans="1:25" ht="15" x14ac:dyDescent="0.25">
      <c r="A19" s="144"/>
    </row>
    <row r="20" spans="1:25" ht="15" x14ac:dyDescent="0.25">
      <c r="A20" s="144"/>
    </row>
    <row r="21" spans="1:25" ht="15" x14ac:dyDescent="0.25">
      <c r="A21" s="144"/>
    </row>
    <row r="22" spans="1:25" x14ac:dyDescent="0.2">
      <c r="A22" s="403" t="s">
        <v>358</v>
      </c>
    </row>
    <row r="23" spans="1:25" x14ac:dyDescent="0.2">
      <c r="A23" s="67" t="s">
        <v>372</v>
      </c>
    </row>
    <row r="24" spans="1:25" x14ac:dyDescent="0.2">
      <c r="A24" s="67" t="s">
        <v>373</v>
      </c>
    </row>
    <row r="25" spans="1:25" x14ac:dyDescent="0.2">
      <c r="A25" s="822" t="s">
        <v>400</v>
      </c>
    </row>
    <row r="26" spans="1:25" s="672" customFormat="1" ht="13.5" thickBot="1" x14ac:dyDescent="0.25">
      <c r="A26" s="675"/>
      <c r="B26" s="674"/>
      <c r="C26" s="674"/>
      <c r="D26" s="674"/>
      <c r="E26" s="674"/>
      <c r="F26" s="674"/>
      <c r="G26" s="674"/>
      <c r="H26" s="674"/>
      <c r="I26" s="674"/>
      <c r="J26" s="674"/>
    </row>
    <row r="27" spans="1:25" s="672" customFormat="1" ht="14.25" x14ac:dyDescent="0.25">
      <c r="A27" s="333"/>
      <c r="B27" s="1272" t="s">
        <v>401</v>
      </c>
      <c r="C27" s="1272"/>
      <c r="D27" s="1272"/>
      <c r="E27" s="1272"/>
      <c r="F27" s="1272"/>
      <c r="G27" s="1272"/>
      <c r="H27" s="1272"/>
      <c r="I27" s="1272"/>
      <c r="J27" s="1272"/>
      <c r="K27" s="1272"/>
      <c r="L27" s="1273"/>
      <c r="N27" s="333"/>
      <c r="O27" s="1272" t="s">
        <v>402</v>
      </c>
      <c r="P27" s="1272"/>
      <c r="Q27" s="1272"/>
      <c r="R27" s="1272"/>
      <c r="S27" s="1272"/>
      <c r="T27" s="1272"/>
      <c r="U27" s="1272"/>
      <c r="V27" s="1272"/>
      <c r="W27" s="1272"/>
      <c r="X27" s="1272"/>
      <c r="Y27" s="1273"/>
    </row>
    <row r="28" spans="1:25" s="672" customFormat="1" ht="38.25" x14ac:dyDescent="0.2">
      <c r="A28" s="334" t="s">
        <v>403</v>
      </c>
      <c r="B28" s="335" t="s">
        <v>361</v>
      </c>
      <c r="C28" s="336" t="s">
        <v>176</v>
      </c>
      <c r="D28" s="335" t="s">
        <v>177</v>
      </c>
      <c r="E28" s="335" t="s">
        <v>105</v>
      </c>
      <c r="F28" s="335" t="s">
        <v>217</v>
      </c>
      <c r="G28" s="335" t="s">
        <v>179</v>
      </c>
      <c r="H28" s="335" t="s">
        <v>181</v>
      </c>
      <c r="I28" s="335" t="s">
        <v>180</v>
      </c>
      <c r="J28" s="335" t="s">
        <v>178</v>
      </c>
      <c r="K28" s="337" t="s">
        <v>404</v>
      </c>
      <c r="L28" s="338" t="s">
        <v>405</v>
      </c>
      <c r="N28" s="334" t="s">
        <v>403</v>
      </c>
      <c r="O28" s="335" t="s">
        <v>361</v>
      </c>
      <c r="P28" s="336" t="s">
        <v>176</v>
      </c>
      <c r="Q28" s="335" t="s">
        <v>177</v>
      </c>
      <c r="R28" s="335" t="s">
        <v>216</v>
      </c>
      <c r="S28" s="335" t="s">
        <v>217</v>
      </c>
      <c r="T28" s="335" t="s">
        <v>179</v>
      </c>
      <c r="U28" s="335" t="s">
        <v>181</v>
      </c>
      <c r="V28" s="335" t="s">
        <v>180</v>
      </c>
      <c r="W28" s="335" t="s">
        <v>178</v>
      </c>
      <c r="X28" s="337" t="s">
        <v>404</v>
      </c>
      <c r="Y28" s="338" t="s">
        <v>405</v>
      </c>
    </row>
    <row r="29" spans="1:25" s="672" customFormat="1" x14ac:dyDescent="0.2">
      <c r="A29" s="339">
        <v>2007</v>
      </c>
      <c r="B29" s="340">
        <v>12.28</v>
      </c>
      <c r="C29" s="673"/>
      <c r="D29" s="342"/>
      <c r="E29" s="673"/>
      <c r="F29" s="342"/>
      <c r="G29" s="673"/>
      <c r="H29" s="342"/>
      <c r="I29" s="673"/>
      <c r="J29" s="342"/>
      <c r="K29" s="673"/>
      <c r="L29" s="343"/>
      <c r="N29" s="339">
        <v>2007</v>
      </c>
      <c r="O29" s="340">
        <v>10.41</v>
      </c>
      <c r="P29" s="673"/>
      <c r="Q29" s="342"/>
      <c r="R29" s="673"/>
      <c r="S29" s="342"/>
      <c r="T29" s="673"/>
      <c r="U29" s="342"/>
      <c r="V29" s="673"/>
      <c r="W29" s="342"/>
      <c r="X29" s="673"/>
      <c r="Y29" s="343"/>
    </row>
    <row r="30" spans="1:25" s="672" customFormat="1" x14ac:dyDescent="0.2">
      <c r="A30" s="339">
        <v>2008</v>
      </c>
      <c r="B30" s="340">
        <v>5.69</v>
      </c>
      <c r="C30" s="673"/>
      <c r="D30" s="340"/>
      <c r="E30" s="673"/>
      <c r="F30" s="340"/>
      <c r="G30" s="673"/>
      <c r="H30" s="340"/>
      <c r="I30" s="673"/>
      <c r="J30" s="340"/>
      <c r="K30" s="673"/>
      <c r="L30" s="344"/>
      <c r="N30" s="339">
        <v>2008</v>
      </c>
      <c r="O30" s="340">
        <v>4.6900000000000004</v>
      </c>
      <c r="P30" s="673"/>
      <c r="Q30" s="340"/>
      <c r="R30" s="673"/>
      <c r="S30" s="340"/>
      <c r="T30" s="673"/>
      <c r="U30" s="340"/>
      <c r="V30" s="673"/>
      <c r="W30" s="340"/>
      <c r="X30" s="673"/>
      <c r="Y30" s="344"/>
    </row>
    <row r="31" spans="1:25" s="672" customFormat="1" x14ac:dyDescent="0.2">
      <c r="A31" s="339">
        <v>2009</v>
      </c>
      <c r="B31" s="340">
        <v>6.32</v>
      </c>
      <c r="C31" s="673"/>
      <c r="D31" s="340"/>
      <c r="E31" s="673"/>
      <c r="F31" s="340"/>
      <c r="G31" s="673"/>
      <c r="H31" s="340"/>
      <c r="I31" s="673"/>
      <c r="J31" s="340"/>
      <c r="K31" s="673"/>
      <c r="L31" s="344"/>
      <c r="N31" s="339">
        <v>2009</v>
      </c>
      <c r="O31" s="340">
        <v>5.5</v>
      </c>
      <c r="P31" s="673"/>
      <c r="Q31" s="340"/>
      <c r="R31" s="673"/>
      <c r="S31" s="340"/>
      <c r="T31" s="673"/>
      <c r="U31" s="340"/>
      <c r="V31" s="673"/>
      <c r="W31" s="340"/>
      <c r="X31" s="673"/>
      <c r="Y31" s="344"/>
    </row>
    <row r="32" spans="1:25" s="672" customFormat="1" x14ac:dyDescent="0.2">
      <c r="A32" s="339">
        <v>2010</v>
      </c>
      <c r="B32" s="340">
        <v>5.89</v>
      </c>
      <c r="C32" s="673"/>
      <c r="D32" s="340"/>
      <c r="E32" s="673"/>
      <c r="F32" s="340"/>
      <c r="G32" s="673"/>
      <c r="H32" s="340"/>
      <c r="I32" s="673">
        <v>7.8</v>
      </c>
      <c r="J32" s="340"/>
      <c r="K32" s="673">
        <v>7.75</v>
      </c>
      <c r="L32" s="344"/>
      <c r="N32" s="339">
        <v>2010</v>
      </c>
      <c r="O32" s="340">
        <v>4.8899999999999997</v>
      </c>
      <c r="P32" s="673"/>
      <c r="Q32" s="340"/>
      <c r="R32" s="673"/>
      <c r="S32" s="340"/>
      <c r="T32" s="673"/>
      <c r="U32" s="340"/>
      <c r="V32" s="673">
        <v>6.49</v>
      </c>
      <c r="W32" s="340"/>
      <c r="X32" s="673">
        <v>6.44</v>
      </c>
      <c r="Y32" s="344"/>
    </row>
    <row r="33" spans="1:25" s="672" customFormat="1" x14ac:dyDescent="0.2">
      <c r="A33" s="339">
        <v>2011</v>
      </c>
      <c r="B33" s="340">
        <v>5.55</v>
      </c>
      <c r="C33" s="673">
        <v>5.0999999999999996</v>
      </c>
      <c r="D33" s="340"/>
      <c r="E33" s="673"/>
      <c r="F33" s="340"/>
      <c r="G33" s="673"/>
      <c r="H33" s="340"/>
      <c r="I33" s="673">
        <v>5.91</v>
      </c>
      <c r="J33" s="340"/>
      <c r="K33" s="673"/>
      <c r="L33" s="344">
        <v>5.49</v>
      </c>
      <c r="N33" s="339">
        <v>2011</v>
      </c>
      <c r="O33" s="340">
        <v>4.5999999999999996</v>
      </c>
      <c r="P33" s="673">
        <v>4.09</v>
      </c>
      <c r="Q33" s="340"/>
      <c r="R33" s="673"/>
      <c r="S33" s="340"/>
      <c r="T33" s="673"/>
      <c r="U33" s="340"/>
      <c r="V33" s="673">
        <v>5.08</v>
      </c>
      <c r="W33" s="340"/>
      <c r="X33" s="673"/>
      <c r="Y33" s="344">
        <v>4.54</v>
      </c>
    </row>
    <row r="34" spans="1:25" s="672" customFormat="1" x14ac:dyDescent="0.2">
      <c r="A34" s="339">
        <v>2012</v>
      </c>
      <c r="B34" s="340">
        <v>4.74</v>
      </c>
      <c r="C34" s="673">
        <v>4.1399999999999997</v>
      </c>
      <c r="D34" s="340">
        <v>5.17</v>
      </c>
      <c r="E34" s="673"/>
      <c r="F34" s="340"/>
      <c r="G34" s="673"/>
      <c r="H34" s="340"/>
      <c r="I34" s="673">
        <v>5.23</v>
      </c>
      <c r="J34" s="340"/>
      <c r="K34" s="673">
        <v>4.67</v>
      </c>
      <c r="L34" s="344">
        <v>5.29</v>
      </c>
      <c r="N34" s="339">
        <v>2012</v>
      </c>
      <c r="O34" s="340">
        <v>3.73</v>
      </c>
      <c r="P34" s="673">
        <v>3.14</v>
      </c>
      <c r="Q34" s="340">
        <v>4.4400000000000004</v>
      </c>
      <c r="R34" s="673"/>
      <c r="S34" s="340"/>
      <c r="T34" s="673"/>
      <c r="U34" s="340"/>
      <c r="V34" s="673">
        <v>4.2</v>
      </c>
      <c r="W34" s="340"/>
      <c r="X34" s="673">
        <v>3.8</v>
      </c>
      <c r="Y34" s="344">
        <v>4.29</v>
      </c>
    </row>
    <row r="35" spans="1:25" s="672" customFormat="1" x14ac:dyDescent="0.2">
      <c r="A35" s="339">
        <v>2013</v>
      </c>
      <c r="B35" s="340">
        <v>4.93</v>
      </c>
      <c r="C35" s="673">
        <v>4.9000000000000004</v>
      </c>
      <c r="D35" s="340"/>
      <c r="E35" s="673"/>
      <c r="F35" s="340"/>
      <c r="G35" s="673">
        <v>3.98</v>
      </c>
      <c r="H35" s="340"/>
      <c r="I35" s="673"/>
      <c r="J35" s="340"/>
      <c r="K35" s="673">
        <v>4.84</v>
      </c>
      <c r="L35" s="344">
        <v>5.13</v>
      </c>
      <c r="N35" s="339">
        <v>2013</v>
      </c>
      <c r="O35" s="340">
        <v>3.77</v>
      </c>
      <c r="P35" s="673">
        <v>3.76</v>
      </c>
      <c r="Q35" s="340"/>
      <c r="R35" s="673"/>
      <c r="S35" s="340"/>
      <c r="T35" s="673">
        <v>2.95</v>
      </c>
      <c r="U35" s="340"/>
      <c r="V35" s="673"/>
      <c r="W35" s="340"/>
      <c r="X35" s="673">
        <v>3.84</v>
      </c>
      <c r="Y35" s="344">
        <v>3.8</v>
      </c>
    </row>
    <row r="36" spans="1:25" s="672" customFormat="1" x14ac:dyDescent="0.2">
      <c r="A36" s="339">
        <v>2014</v>
      </c>
      <c r="B36" s="340">
        <v>4.74</v>
      </c>
      <c r="C36" s="673">
        <v>4.88</v>
      </c>
      <c r="D36" s="340"/>
      <c r="E36" s="673"/>
      <c r="F36" s="340"/>
      <c r="G36" s="673"/>
      <c r="H36" s="340"/>
      <c r="I36" s="673">
        <v>3.64</v>
      </c>
      <c r="J36" s="340"/>
      <c r="K36" s="673">
        <v>3.21</v>
      </c>
      <c r="L36" s="344">
        <v>4.25</v>
      </c>
      <c r="N36" s="339">
        <v>2014</v>
      </c>
      <c r="O36" s="340">
        <v>3.67</v>
      </c>
      <c r="P36" s="673">
        <v>3.77</v>
      </c>
      <c r="Q36" s="340"/>
      <c r="R36" s="673"/>
      <c r="S36" s="340"/>
      <c r="T36" s="673"/>
      <c r="U36" s="340"/>
      <c r="V36" s="673">
        <v>2.68</v>
      </c>
      <c r="W36" s="340"/>
      <c r="X36" s="673">
        <v>2.52</v>
      </c>
      <c r="Y36" s="344">
        <v>3.36</v>
      </c>
    </row>
    <row r="37" spans="1:25" s="672" customFormat="1" x14ac:dyDescent="0.2">
      <c r="A37" s="339">
        <v>2015</v>
      </c>
      <c r="B37" s="340">
        <v>3.91</v>
      </c>
      <c r="C37" s="673">
        <v>4.72</v>
      </c>
      <c r="D37" s="340">
        <v>3.58</v>
      </c>
      <c r="E37" s="673"/>
      <c r="F37" s="340"/>
      <c r="G37" s="673">
        <v>4.6900000000000004</v>
      </c>
      <c r="H37" s="340"/>
      <c r="I37" s="673">
        <v>3.28</v>
      </c>
      <c r="J37" s="340"/>
      <c r="K37" s="673">
        <v>2.86</v>
      </c>
      <c r="L37" s="344">
        <v>3.24</v>
      </c>
      <c r="N37" s="339">
        <v>2015</v>
      </c>
      <c r="O37" s="340">
        <v>3.01</v>
      </c>
      <c r="P37" s="673">
        <v>3.72</v>
      </c>
      <c r="Q37" s="340">
        <v>2.87</v>
      </c>
      <c r="R37" s="673"/>
      <c r="S37" s="340"/>
      <c r="T37" s="673">
        <v>3.51</v>
      </c>
      <c r="U37" s="340"/>
      <c r="V37" s="673">
        <v>2.42</v>
      </c>
      <c r="W37" s="340"/>
      <c r="X37" s="673">
        <v>2.11</v>
      </c>
      <c r="Y37" s="344">
        <v>2.46</v>
      </c>
    </row>
    <row r="38" spans="1:25" s="672" customFormat="1" x14ac:dyDescent="0.2">
      <c r="A38" s="339">
        <v>2016</v>
      </c>
      <c r="B38" s="340">
        <v>3.02</v>
      </c>
      <c r="C38" s="673">
        <v>3.3</v>
      </c>
      <c r="D38" s="340"/>
      <c r="E38" s="673"/>
      <c r="F38" s="340"/>
      <c r="G38" s="673">
        <v>3.01</v>
      </c>
      <c r="H38" s="340"/>
      <c r="I38" s="673">
        <v>3.22</v>
      </c>
      <c r="J38" s="340">
        <v>2.48</v>
      </c>
      <c r="K38" s="673">
        <v>2.5499999999999998</v>
      </c>
      <c r="L38" s="344">
        <v>2.87</v>
      </c>
      <c r="N38" s="339">
        <v>2016</v>
      </c>
      <c r="O38" s="340">
        <v>2.2999999999999998</v>
      </c>
      <c r="P38" s="673">
        <v>2.57</v>
      </c>
      <c r="Q38" s="340"/>
      <c r="R38" s="673"/>
      <c r="S38" s="340"/>
      <c r="T38" s="673">
        <v>2.1800000000000002</v>
      </c>
      <c r="U38" s="340"/>
      <c r="V38" s="673">
        <v>2.44</v>
      </c>
      <c r="W38" s="340">
        <v>1.83</v>
      </c>
      <c r="X38" s="673">
        <v>1.82</v>
      </c>
      <c r="Y38" s="344">
        <v>2.2200000000000002</v>
      </c>
    </row>
    <row r="39" spans="1:25" s="672" customFormat="1" x14ac:dyDescent="0.2">
      <c r="A39" s="339">
        <v>2017</v>
      </c>
      <c r="B39" s="340">
        <v>2.74</v>
      </c>
      <c r="C39" s="673">
        <v>3.41</v>
      </c>
      <c r="D39" s="340">
        <v>2.54</v>
      </c>
      <c r="E39" s="673">
        <v>5.14</v>
      </c>
      <c r="F39" s="340">
        <v>3.13</v>
      </c>
      <c r="G39" s="673">
        <v>2.81</v>
      </c>
      <c r="H39" s="340"/>
      <c r="I39" s="673">
        <v>2.5499999999999998</v>
      </c>
      <c r="J39" s="340">
        <v>2.5299999999999998</v>
      </c>
      <c r="K39" s="673">
        <v>2.4700000000000002</v>
      </c>
      <c r="L39" s="344">
        <v>2.79</v>
      </c>
      <c r="N39" s="339">
        <v>2017</v>
      </c>
      <c r="O39" s="340">
        <v>2.06</v>
      </c>
      <c r="P39" s="673">
        <v>2.57</v>
      </c>
      <c r="Q39" s="340">
        <v>1.97</v>
      </c>
      <c r="R39" s="673">
        <v>3.68</v>
      </c>
      <c r="S39" s="340">
        <v>2.46</v>
      </c>
      <c r="T39" s="673">
        <v>1.99</v>
      </c>
      <c r="U39" s="340"/>
      <c r="V39" s="673">
        <v>1.94</v>
      </c>
      <c r="W39" s="340">
        <v>1.91</v>
      </c>
      <c r="X39" s="673">
        <v>1.82</v>
      </c>
      <c r="Y39" s="344">
        <v>2.14</v>
      </c>
    </row>
    <row r="40" spans="1:25" s="672" customFormat="1" x14ac:dyDescent="0.2">
      <c r="A40" s="339">
        <v>2018</v>
      </c>
      <c r="B40" s="340">
        <v>2.31</v>
      </c>
      <c r="C40" s="673">
        <v>3.19</v>
      </c>
      <c r="D40" s="340">
        <v>1.72</v>
      </c>
      <c r="E40" s="673"/>
      <c r="F40" s="340">
        <v>2.78</v>
      </c>
      <c r="G40" s="673">
        <v>1.57</v>
      </c>
      <c r="H40" s="340"/>
      <c r="I40" s="673">
        <v>2.9</v>
      </c>
      <c r="J40" s="340"/>
      <c r="K40" s="673">
        <v>1.79</v>
      </c>
      <c r="L40" s="344">
        <v>2.56</v>
      </c>
      <c r="N40" s="339">
        <v>2018</v>
      </c>
      <c r="O40" s="340">
        <v>1.69</v>
      </c>
      <c r="P40" s="673">
        <v>2.38</v>
      </c>
      <c r="Q40" s="340">
        <v>1.3</v>
      </c>
      <c r="R40" s="673"/>
      <c r="S40" s="340">
        <v>2.02</v>
      </c>
      <c r="T40" s="673">
        <v>1.29</v>
      </c>
      <c r="U40" s="340"/>
      <c r="V40" s="673">
        <v>2.0699999999999998</v>
      </c>
      <c r="W40" s="340"/>
      <c r="X40" s="673">
        <v>1.26</v>
      </c>
      <c r="Y40" s="344">
        <v>1.93</v>
      </c>
    </row>
    <row r="41" spans="1:25" s="672" customFormat="1" x14ac:dyDescent="0.2">
      <c r="A41" s="339">
        <v>2019</v>
      </c>
      <c r="B41" s="340">
        <v>1.97</v>
      </c>
      <c r="C41" s="673">
        <v>2.23</v>
      </c>
      <c r="D41" s="340">
        <v>1.92</v>
      </c>
      <c r="E41" s="673">
        <v>3.59</v>
      </c>
      <c r="F41" s="340">
        <v>2.4500000000000002</v>
      </c>
      <c r="G41" s="673"/>
      <c r="H41" s="340">
        <v>2.5099999999999998</v>
      </c>
      <c r="I41" s="673">
        <v>2.1800000000000002</v>
      </c>
      <c r="J41" s="340">
        <v>1.55</v>
      </c>
      <c r="K41" s="673">
        <v>1.58</v>
      </c>
      <c r="L41" s="344">
        <v>1.99</v>
      </c>
      <c r="N41" s="339">
        <v>2019</v>
      </c>
      <c r="O41" s="340">
        <v>1.49</v>
      </c>
      <c r="P41" s="673">
        <v>1.79</v>
      </c>
      <c r="Q41" s="340">
        <v>1.48</v>
      </c>
      <c r="R41" s="673">
        <v>2.76</v>
      </c>
      <c r="S41" s="340">
        <v>1.72</v>
      </c>
      <c r="T41" s="673"/>
      <c r="U41" s="340">
        <v>1.87</v>
      </c>
      <c r="V41" s="673">
        <v>1.59</v>
      </c>
      <c r="W41" s="340">
        <v>1.29</v>
      </c>
      <c r="X41" s="673">
        <v>1.1399999999999999</v>
      </c>
      <c r="Y41" s="344">
        <v>1.54</v>
      </c>
    </row>
    <row r="42" spans="1:25" s="672" customFormat="1" x14ac:dyDescent="0.2">
      <c r="A42" s="339">
        <v>2020</v>
      </c>
      <c r="B42" s="340">
        <v>1.76</v>
      </c>
      <c r="C42" s="673">
        <v>1.94</v>
      </c>
      <c r="D42" s="340">
        <v>1.49</v>
      </c>
      <c r="E42" s="673"/>
      <c r="F42" s="340">
        <v>2.74</v>
      </c>
      <c r="G42" s="673">
        <v>1.84</v>
      </c>
      <c r="H42" s="340">
        <v>2.4500000000000002</v>
      </c>
      <c r="I42" s="673">
        <v>2.16</v>
      </c>
      <c r="J42" s="340">
        <v>1.82</v>
      </c>
      <c r="K42" s="673">
        <v>1.62</v>
      </c>
      <c r="L42" s="344">
        <v>2.0099999999999998</v>
      </c>
      <c r="N42" s="339">
        <v>2020</v>
      </c>
      <c r="O42" s="340">
        <v>1.33</v>
      </c>
      <c r="P42" s="673">
        <v>1.49</v>
      </c>
      <c r="Q42" s="340">
        <v>1.1399999999999999</v>
      </c>
      <c r="R42" s="673"/>
      <c r="S42" s="340">
        <v>1.88</v>
      </c>
      <c r="T42" s="673">
        <v>1.3</v>
      </c>
      <c r="U42" s="340">
        <v>1.87</v>
      </c>
      <c r="V42" s="673">
        <v>1.67</v>
      </c>
      <c r="W42" s="340">
        <v>1.38</v>
      </c>
      <c r="X42" s="673">
        <v>1.18</v>
      </c>
      <c r="Y42" s="344">
        <v>1.55</v>
      </c>
    </row>
    <row r="43" spans="1:25" s="672" customFormat="1" x14ac:dyDescent="0.2">
      <c r="A43" s="339">
        <v>2021</v>
      </c>
      <c r="B43" s="340">
        <v>1.65</v>
      </c>
      <c r="C43" s="673">
        <v>1.89</v>
      </c>
      <c r="D43" s="340">
        <v>1.65</v>
      </c>
      <c r="E43" s="673"/>
      <c r="F43" s="340">
        <v>2.2999999999999998</v>
      </c>
      <c r="G43" s="673">
        <v>1.6</v>
      </c>
      <c r="H43" s="340"/>
      <c r="I43" s="673">
        <v>1.72</v>
      </c>
      <c r="J43" s="340"/>
      <c r="K43" s="673">
        <v>1.63</v>
      </c>
      <c r="L43" s="344">
        <v>1.43</v>
      </c>
      <c r="N43" s="339">
        <v>2021</v>
      </c>
      <c r="O43" s="340">
        <v>1.24</v>
      </c>
      <c r="P43" s="673">
        <v>1.44</v>
      </c>
      <c r="Q43" s="340">
        <v>1.23</v>
      </c>
      <c r="R43" s="673"/>
      <c r="S43" s="340">
        <v>1.65</v>
      </c>
      <c r="T43" s="673">
        <v>1.2</v>
      </c>
      <c r="U43" s="340"/>
      <c r="V43" s="673">
        <v>1.29</v>
      </c>
      <c r="W43" s="340"/>
      <c r="X43" s="673">
        <v>1.19</v>
      </c>
      <c r="Y43" s="344">
        <v>1.1200000000000001</v>
      </c>
    </row>
    <row r="44" spans="1:25" s="672" customFormat="1" x14ac:dyDescent="0.2">
      <c r="A44" s="339">
        <v>2022</v>
      </c>
      <c r="B44" s="340">
        <v>1.59</v>
      </c>
      <c r="C44" s="673">
        <v>1.63</v>
      </c>
      <c r="D44" s="340">
        <v>1.38</v>
      </c>
      <c r="E44" s="673"/>
      <c r="F44" s="340">
        <v>1.76</v>
      </c>
      <c r="G44" s="673">
        <v>1.71</v>
      </c>
      <c r="H44" s="340">
        <v>2.36</v>
      </c>
      <c r="I44" s="673">
        <v>1.88</v>
      </c>
      <c r="J44" s="340"/>
      <c r="K44" s="673">
        <v>1.64</v>
      </c>
      <c r="L44" s="344">
        <v>1.44</v>
      </c>
      <c r="N44" s="339">
        <v>2022</v>
      </c>
      <c r="O44" s="340">
        <v>1.23</v>
      </c>
      <c r="P44" s="673">
        <v>1.3</v>
      </c>
      <c r="Q44" s="340">
        <v>1.1100000000000001</v>
      </c>
      <c r="R44" s="673"/>
      <c r="S44" s="340">
        <v>1.27</v>
      </c>
      <c r="T44" s="673">
        <v>1.28</v>
      </c>
      <c r="U44" s="340">
        <v>1.69</v>
      </c>
      <c r="V44" s="673">
        <v>1.46</v>
      </c>
      <c r="W44" s="340"/>
      <c r="X44" s="673">
        <v>1.23</v>
      </c>
      <c r="Y44" s="344">
        <v>1.08</v>
      </c>
    </row>
    <row r="45" spans="1:25" s="672" customFormat="1" x14ac:dyDescent="0.2">
      <c r="A45" s="339">
        <v>2023</v>
      </c>
      <c r="B45" s="340">
        <v>1.59</v>
      </c>
      <c r="C45" s="673">
        <v>1.55</v>
      </c>
      <c r="D45" s="340">
        <v>1.35</v>
      </c>
      <c r="E45" s="673"/>
      <c r="F45" s="340"/>
      <c r="G45" s="673">
        <v>1.64</v>
      </c>
      <c r="H45" s="340">
        <v>2.23</v>
      </c>
      <c r="I45" s="673">
        <v>1.82</v>
      </c>
      <c r="J45" s="340">
        <v>1.65</v>
      </c>
      <c r="K45" s="673">
        <v>1.64</v>
      </c>
      <c r="L45" s="344">
        <v>1.51</v>
      </c>
      <c r="N45" s="339">
        <v>2023</v>
      </c>
      <c r="O45" s="340">
        <v>1.21</v>
      </c>
      <c r="P45" s="673">
        <v>1.2</v>
      </c>
      <c r="Q45" s="340">
        <v>1.05</v>
      </c>
      <c r="R45" s="673"/>
      <c r="S45" s="340"/>
      <c r="T45" s="673">
        <v>1.25</v>
      </c>
      <c r="U45" s="340">
        <v>1.65</v>
      </c>
      <c r="V45" s="673">
        <v>1.4</v>
      </c>
      <c r="W45" s="340">
        <v>1.28</v>
      </c>
      <c r="X45" s="673">
        <v>1.22</v>
      </c>
      <c r="Y45" s="344">
        <v>1.1200000000000001</v>
      </c>
    </row>
    <row r="46" spans="1:25" ht="13.5" thickBot="1" x14ac:dyDescent="0.25">
      <c r="A46" s="345">
        <v>2024</v>
      </c>
      <c r="B46" s="346">
        <v>1.61</v>
      </c>
      <c r="C46" s="347">
        <v>1.6</v>
      </c>
      <c r="D46" s="346">
        <v>1.38</v>
      </c>
      <c r="E46" s="347"/>
      <c r="F46" s="346"/>
      <c r="G46" s="347">
        <v>1.78</v>
      </c>
      <c r="H46" s="346">
        <v>2.2400000000000002</v>
      </c>
      <c r="I46" s="347">
        <v>1.74</v>
      </c>
      <c r="J46" s="346">
        <v>1.66</v>
      </c>
      <c r="K46" s="347">
        <v>1.7</v>
      </c>
      <c r="L46" s="348">
        <v>1.46</v>
      </c>
      <c r="M46" s="672"/>
      <c r="N46" s="345">
        <v>2024</v>
      </c>
      <c r="O46" s="346">
        <v>1.22</v>
      </c>
      <c r="P46" s="347">
        <v>1.2</v>
      </c>
      <c r="Q46" s="346">
        <v>1.06</v>
      </c>
      <c r="R46" s="347"/>
      <c r="S46" s="346"/>
      <c r="T46" s="347">
        <v>1.35</v>
      </c>
      <c r="U46" s="346">
        <v>1.73</v>
      </c>
      <c r="V46" s="347">
        <v>1.35</v>
      </c>
      <c r="W46" s="346">
        <v>1.26</v>
      </c>
      <c r="X46" s="347">
        <v>1.22</v>
      </c>
      <c r="Y46" s="348">
        <v>1.1299999999999999</v>
      </c>
    </row>
    <row r="47" spans="1:25" ht="13.5" thickBot="1" x14ac:dyDescent="0.25">
      <c r="B47" s="1070">
        <f>(B46-B45)/B45</f>
        <v>1.2578616352201269E-2</v>
      </c>
      <c r="C47" s="45"/>
      <c r="D47" s="45"/>
      <c r="E47" s="45"/>
      <c r="F47" s="45"/>
      <c r="G47" s="45"/>
      <c r="H47" s="45"/>
      <c r="I47" s="45"/>
      <c r="J47" s="45"/>
    </row>
    <row r="48" spans="1:25" ht="14.25" x14ac:dyDescent="0.25">
      <c r="A48" s="1287" t="s">
        <v>406</v>
      </c>
      <c r="B48" s="1272"/>
      <c r="C48" s="1272"/>
      <c r="D48" s="1272"/>
      <c r="E48" s="1272"/>
      <c r="F48" s="1272"/>
      <c r="G48" s="1272"/>
      <c r="H48" s="1272"/>
      <c r="I48" s="1272"/>
      <c r="J48" s="1272"/>
      <c r="K48" s="1272"/>
      <c r="L48" s="1273"/>
      <c r="N48" s="333"/>
      <c r="O48" s="1272" t="s">
        <v>407</v>
      </c>
      <c r="P48" s="1272"/>
      <c r="Q48" s="1272"/>
      <c r="R48" s="1272"/>
      <c r="S48" s="1272"/>
      <c r="T48" s="1272"/>
      <c r="U48" s="1272"/>
      <c r="V48" s="1272"/>
      <c r="W48" s="1272"/>
      <c r="X48" s="1272"/>
      <c r="Y48" s="1273"/>
    </row>
    <row r="49" spans="1:25" ht="39.75" customHeight="1" x14ac:dyDescent="0.2">
      <c r="A49" s="334" t="s">
        <v>403</v>
      </c>
      <c r="B49" s="335" t="s">
        <v>361</v>
      </c>
      <c r="C49" s="336" t="s">
        <v>176</v>
      </c>
      <c r="D49" s="335" t="s">
        <v>177</v>
      </c>
      <c r="E49" s="335" t="s">
        <v>105</v>
      </c>
      <c r="F49" s="335" t="s">
        <v>217</v>
      </c>
      <c r="G49" s="335" t="s">
        <v>179</v>
      </c>
      <c r="H49" s="335" t="s">
        <v>181</v>
      </c>
      <c r="I49" s="335" t="s">
        <v>180</v>
      </c>
      <c r="J49" s="335" t="s">
        <v>178</v>
      </c>
      <c r="K49" s="337" t="s">
        <v>404</v>
      </c>
      <c r="L49" s="338" t="s">
        <v>405</v>
      </c>
      <c r="N49" s="334" t="s">
        <v>403</v>
      </c>
      <c r="O49" s="335" t="s">
        <v>361</v>
      </c>
      <c r="P49" s="336" t="s">
        <v>176</v>
      </c>
      <c r="Q49" s="335" t="s">
        <v>177</v>
      </c>
      <c r="R49" s="335" t="s">
        <v>105</v>
      </c>
      <c r="S49" s="335" t="s">
        <v>217</v>
      </c>
      <c r="T49" s="335" t="s">
        <v>179</v>
      </c>
      <c r="U49" s="335" t="s">
        <v>181</v>
      </c>
      <c r="V49" s="335" t="s">
        <v>180</v>
      </c>
      <c r="W49" s="335" t="s">
        <v>178</v>
      </c>
      <c r="X49" s="337" t="s">
        <v>404</v>
      </c>
      <c r="Y49" s="338" t="s">
        <v>405</v>
      </c>
    </row>
    <row r="50" spans="1:25" x14ac:dyDescent="0.2">
      <c r="A50" s="339">
        <v>2007</v>
      </c>
      <c r="B50" s="340">
        <v>12.35</v>
      </c>
      <c r="C50" s="341"/>
      <c r="D50" s="342"/>
      <c r="E50" s="341"/>
      <c r="F50" s="342"/>
      <c r="G50" s="341"/>
      <c r="H50" s="342"/>
      <c r="I50" s="341"/>
      <c r="J50" s="342"/>
      <c r="K50" s="341"/>
      <c r="L50" s="343"/>
      <c r="N50" s="339">
        <v>2007</v>
      </c>
      <c r="O50" s="340">
        <v>10.45</v>
      </c>
      <c r="P50" s="341"/>
      <c r="Q50" s="342"/>
      <c r="R50" s="341"/>
      <c r="S50" s="342"/>
      <c r="T50" s="341"/>
      <c r="U50" s="342"/>
      <c r="V50" s="341"/>
      <c r="W50" s="342"/>
      <c r="X50" s="341"/>
      <c r="Y50" s="343"/>
    </row>
    <row r="51" spans="1:25" x14ac:dyDescent="0.2">
      <c r="A51" s="339">
        <v>2008</v>
      </c>
      <c r="B51" s="340">
        <v>5.69</v>
      </c>
      <c r="C51" s="341"/>
      <c r="D51" s="340"/>
      <c r="E51" s="341"/>
      <c r="F51" s="340"/>
      <c r="G51" s="341"/>
      <c r="H51" s="340"/>
      <c r="I51" s="341"/>
      <c r="J51" s="340"/>
      <c r="K51" s="341"/>
      <c r="L51" s="344"/>
      <c r="N51" s="339">
        <v>2008</v>
      </c>
      <c r="O51" s="340">
        <v>4.6900000000000004</v>
      </c>
      <c r="P51" s="341"/>
      <c r="Q51" s="340"/>
      <c r="R51" s="341"/>
      <c r="S51" s="340"/>
      <c r="T51" s="341"/>
      <c r="U51" s="340"/>
      <c r="V51" s="341"/>
      <c r="W51" s="340"/>
      <c r="X51" s="341"/>
      <c r="Y51" s="344"/>
    </row>
    <row r="52" spans="1:25" x14ac:dyDescent="0.2">
      <c r="A52" s="339">
        <v>2009</v>
      </c>
      <c r="B52" s="340">
        <v>6.14</v>
      </c>
      <c r="C52" s="341"/>
      <c r="D52" s="340"/>
      <c r="E52" s="341"/>
      <c r="F52" s="340"/>
      <c r="G52" s="341"/>
      <c r="H52" s="340"/>
      <c r="I52" s="341"/>
      <c r="J52" s="340"/>
      <c r="K52" s="341"/>
      <c r="L52" s="344"/>
      <c r="N52" s="339">
        <v>2009</v>
      </c>
      <c r="O52" s="340">
        <v>5.41</v>
      </c>
      <c r="P52" s="341"/>
      <c r="Q52" s="340"/>
      <c r="R52" s="341"/>
      <c r="S52" s="340"/>
      <c r="T52" s="341"/>
      <c r="U52" s="340"/>
      <c r="V52" s="341"/>
      <c r="W52" s="340"/>
      <c r="X52" s="341"/>
      <c r="Y52" s="344"/>
    </row>
    <row r="53" spans="1:25" x14ac:dyDescent="0.2">
      <c r="A53" s="339">
        <v>2010</v>
      </c>
      <c r="B53" s="340">
        <v>6.36</v>
      </c>
      <c r="C53" s="341"/>
      <c r="D53" s="340"/>
      <c r="E53" s="341"/>
      <c r="F53" s="340"/>
      <c r="G53" s="341"/>
      <c r="H53" s="340"/>
      <c r="I53" s="341">
        <v>6.51</v>
      </c>
      <c r="J53" s="340"/>
      <c r="K53" s="341">
        <v>8.0399999999999991</v>
      </c>
      <c r="L53" s="344"/>
      <c r="N53" s="339">
        <v>2010</v>
      </c>
      <c r="O53" s="340">
        <v>5.52</v>
      </c>
      <c r="P53" s="341"/>
      <c r="Q53" s="340"/>
      <c r="R53" s="341"/>
      <c r="S53" s="340"/>
      <c r="T53" s="341"/>
      <c r="U53" s="340"/>
      <c r="V53" s="341">
        <v>5.46</v>
      </c>
      <c r="W53" s="340"/>
      <c r="X53" s="341">
        <v>6.31</v>
      </c>
      <c r="Y53" s="344"/>
    </row>
    <row r="54" spans="1:25" x14ac:dyDescent="0.2">
      <c r="A54" s="339">
        <v>2011</v>
      </c>
      <c r="B54" s="340">
        <v>5.58</v>
      </c>
      <c r="C54" s="341">
        <v>5.26</v>
      </c>
      <c r="D54" s="340"/>
      <c r="E54" s="341"/>
      <c r="F54" s="340"/>
      <c r="G54" s="341"/>
      <c r="H54" s="340"/>
      <c r="I54" s="341">
        <v>6.03</v>
      </c>
      <c r="J54" s="340"/>
      <c r="K54" s="341"/>
      <c r="L54" s="344">
        <v>5.23</v>
      </c>
      <c r="N54" s="339">
        <v>2011</v>
      </c>
      <c r="O54" s="340">
        <v>4.59</v>
      </c>
      <c r="P54" s="341">
        <v>4.2699999999999996</v>
      </c>
      <c r="Q54" s="340"/>
      <c r="R54" s="341"/>
      <c r="S54" s="340"/>
      <c r="T54" s="341"/>
      <c r="U54" s="340"/>
      <c r="V54" s="341">
        <v>5.33</v>
      </c>
      <c r="W54" s="340"/>
      <c r="X54" s="341"/>
      <c r="Y54" s="344">
        <v>4.54</v>
      </c>
    </row>
    <row r="55" spans="1:25" x14ac:dyDescent="0.2">
      <c r="A55" s="339">
        <v>2012</v>
      </c>
      <c r="B55" s="340">
        <v>5.16</v>
      </c>
      <c r="C55" s="341">
        <v>4.3600000000000003</v>
      </c>
      <c r="D55" s="340">
        <v>5.18</v>
      </c>
      <c r="E55" s="341"/>
      <c r="F55" s="340"/>
      <c r="G55" s="341"/>
      <c r="H55" s="340"/>
      <c r="I55" s="341">
        <v>5.26</v>
      </c>
      <c r="J55" s="340"/>
      <c r="K55" s="341">
        <v>4.4800000000000004</v>
      </c>
      <c r="L55" s="344">
        <v>5.24</v>
      </c>
      <c r="N55" s="339">
        <v>2012</v>
      </c>
      <c r="O55" s="340">
        <v>4.18</v>
      </c>
      <c r="P55" s="341">
        <v>3.38</v>
      </c>
      <c r="Q55" s="340">
        <v>4.43</v>
      </c>
      <c r="R55" s="341"/>
      <c r="S55" s="340"/>
      <c r="T55" s="341"/>
      <c r="U55" s="340"/>
      <c r="V55" s="341">
        <v>4.21</v>
      </c>
      <c r="W55" s="340"/>
      <c r="X55" s="341">
        <v>3.56</v>
      </c>
      <c r="Y55" s="344">
        <v>4.21</v>
      </c>
    </row>
    <row r="56" spans="1:25" x14ac:dyDescent="0.2">
      <c r="A56" s="339">
        <v>2013</v>
      </c>
      <c r="B56" s="340">
        <v>4.5999999999999996</v>
      </c>
      <c r="C56" s="341">
        <v>4.7300000000000004</v>
      </c>
      <c r="D56" s="340"/>
      <c r="E56" s="341"/>
      <c r="F56" s="340"/>
      <c r="G56" s="341">
        <v>3.83</v>
      </c>
      <c r="H56" s="340"/>
      <c r="I56" s="341"/>
      <c r="J56" s="340"/>
      <c r="K56" s="341">
        <v>4.55</v>
      </c>
      <c r="L56" s="344">
        <v>4.34</v>
      </c>
      <c r="N56" s="339">
        <v>2013</v>
      </c>
      <c r="O56" s="340">
        <v>3.6</v>
      </c>
      <c r="P56" s="341">
        <v>3.66</v>
      </c>
      <c r="Q56" s="340"/>
      <c r="R56" s="341"/>
      <c r="S56" s="340"/>
      <c r="T56" s="341">
        <v>2.77</v>
      </c>
      <c r="U56" s="340"/>
      <c r="V56" s="341"/>
      <c r="W56" s="340"/>
      <c r="X56" s="341">
        <v>3.59</v>
      </c>
      <c r="Y56" s="344">
        <v>3.25</v>
      </c>
    </row>
    <row r="57" spans="1:25" x14ac:dyDescent="0.2">
      <c r="A57" s="339">
        <v>2014</v>
      </c>
      <c r="B57" s="340">
        <v>3.96</v>
      </c>
      <c r="C57" s="341">
        <v>4.09</v>
      </c>
      <c r="D57" s="340"/>
      <c r="E57" s="341"/>
      <c r="F57" s="340"/>
      <c r="G57" s="341"/>
      <c r="H57" s="340"/>
      <c r="I57" s="341">
        <v>3.53</v>
      </c>
      <c r="J57" s="340"/>
      <c r="K57" s="341">
        <v>2.56</v>
      </c>
      <c r="L57" s="344">
        <v>3.88</v>
      </c>
      <c r="N57" s="339">
        <v>2014</v>
      </c>
      <c r="O57" s="340">
        <v>3.06</v>
      </c>
      <c r="P57" s="341">
        <v>3.14</v>
      </c>
      <c r="Q57" s="340"/>
      <c r="R57" s="341"/>
      <c r="S57" s="340"/>
      <c r="T57" s="341"/>
      <c r="U57" s="340"/>
      <c r="V57" s="341">
        <v>2.76</v>
      </c>
      <c r="W57" s="340"/>
      <c r="X57" s="341">
        <v>2.0299999999999998</v>
      </c>
      <c r="Y57" s="344">
        <v>3.08</v>
      </c>
    </row>
    <row r="58" spans="1:25" x14ac:dyDescent="0.2">
      <c r="A58" s="339">
        <v>2015</v>
      </c>
      <c r="B58" s="340">
        <v>3.51</v>
      </c>
      <c r="C58" s="341">
        <v>3.74</v>
      </c>
      <c r="D58" s="340">
        <v>4.1100000000000003</v>
      </c>
      <c r="E58" s="341"/>
      <c r="F58" s="340"/>
      <c r="G58" s="341">
        <v>4.7</v>
      </c>
      <c r="H58" s="340"/>
      <c r="I58" s="341">
        <v>3.39</v>
      </c>
      <c r="J58" s="340"/>
      <c r="K58" s="341">
        <v>2.81</v>
      </c>
      <c r="L58" s="344">
        <v>3.51</v>
      </c>
      <c r="N58" s="339">
        <v>2015</v>
      </c>
      <c r="O58" s="340">
        <v>2.67</v>
      </c>
      <c r="P58" s="341">
        <v>2.89</v>
      </c>
      <c r="Q58" s="340">
        <v>3.31</v>
      </c>
      <c r="R58" s="341"/>
      <c r="S58" s="340"/>
      <c r="T58" s="341">
        <v>3.53</v>
      </c>
      <c r="U58" s="340"/>
      <c r="V58" s="341">
        <v>2.48</v>
      </c>
      <c r="W58" s="340"/>
      <c r="X58" s="341">
        <v>2.06</v>
      </c>
      <c r="Y58" s="344">
        <v>2.57</v>
      </c>
    </row>
    <row r="59" spans="1:25" x14ac:dyDescent="0.2">
      <c r="A59" s="339">
        <v>2016</v>
      </c>
      <c r="B59" s="340">
        <v>2.9</v>
      </c>
      <c r="C59" s="341">
        <v>3.04</v>
      </c>
      <c r="D59" s="340"/>
      <c r="E59" s="341"/>
      <c r="F59" s="340"/>
      <c r="G59" s="341">
        <v>2.97</v>
      </c>
      <c r="H59" s="340"/>
      <c r="I59" s="341">
        <v>3.14</v>
      </c>
      <c r="J59" s="340">
        <v>2.5099999999999998</v>
      </c>
      <c r="K59" s="341">
        <v>2.64</v>
      </c>
      <c r="L59" s="344">
        <v>2.75</v>
      </c>
      <c r="N59" s="339">
        <v>2016</v>
      </c>
      <c r="O59" s="340">
        <v>2.23</v>
      </c>
      <c r="P59" s="341">
        <v>2.3199999999999998</v>
      </c>
      <c r="Q59" s="340"/>
      <c r="R59" s="341"/>
      <c r="S59" s="340"/>
      <c r="T59" s="341">
        <v>2.2000000000000002</v>
      </c>
      <c r="U59" s="340"/>
      <c r="V59" s="341">
        <v>2.44</v>
      </c>
      <c r="W59" s="340">
        <v>1.84</v>
      </c>
      <c r="X59" s="341">
        <v>1.98</v>
      </c>
      <c r="Y59" s="344">
        <v>2.2200000000000002</v>
      </c>
    </row>
    <row r="60" spans="1:25" x14ac:dyDescent="0.2">
      <c r="A60" s="339">
        <v>2017</v>
      </c>
      <c r="B60" s="340">
        <v>2.69</v>
      </c>
      <c r="C60" s="341">
        <v>3.21</v>
      </c>
      <c r="D60" s="340">
        <v>2.44</v>
      </c>
      <c r="E60" s="341">
        <v>5.0199999999999996</v>
      </c>
      <c r="F60" s="340">
        <v>3.04</v>
      </c>
      <c r="G60" s="341">
        <v>3.59</v>
      </c>
      <c r="H60" s="340"/>
      <c r="I60" s="341">
        <v>2.5499999999999998</v>
      </c>
      <c r="J60" s="340">
        <v>2.74</v>
      </c>
      <c r="K60" s="341">
        <v>2.41</v>
      </c>
      <c r="L60" s="344">
        <v>2.81</v>
      </c>
      <c r="N60" s="339">
        <v>2017</v>
      </c>
      <c r="O60" s="340">
        <v>2.04</v>
      </c>
      <c r="P60" s="341">
        <v>2.37</v>
      </c>
      <c r="Q60" s="340">
        <v>1.8</v>
      </c>
      <c r="R60" s="341">
        <v>3.52</v>
      </c>
      <c r="S60" s="340">
        <v>2.41</v>
      </c>
      <c r="T60" s="341">
        <v>2.36</v>
      </c>
      <c r="U60" s="340"/>
      <c r="V60" s="341">
        <v>1.95</v>
      </c>
      <c r="W60" s="340">
        <v>1.95</v>
      </c>
      <c r="X60" s="341">
        <v>1.8</v>
      </c>
      <c r="Y60" s="344">
        <v>2.11</v>
      </c>
    </row>
    <row r="61" spans="1:25" x14ac:dyDescent="0.2">
      <c r="A61" s="339">
        <v>2018</v>
      </c>
      <c r="B61" s="340">
        <v>2.1800000000000002</v>
      </c>
      <c r="C61" s="341">
        <v>3.52</v>
      </c>
      <c r="D61" s="340">
        <v>1.89</v>
      </c>
      <c r="E61" s="341"/>
      <c r="F61" s="340">
        <v>2.83</v>
      </c>
      <c r="G61" s="341">
        <v>1.79</v>
      </c>
      <c r="H61" s="340"/>
      <c r="I61" s="341">
        <v>2.73</v>
      </c>
      <c r="J61" s="340"/>
      <c r="K61" s="341">
        <v>1.82</v>
      </c>
      <c r="L61" s="344">
        <v>2.42</v>
      </c>
      <c r="N61" s="339">
        <v>2018</v>
      </c>
      <c r="O61" s="340">
        <v>1.61</v>
      </c>
      <c r="P61" s="341">
        <v>2.58</v>
      </c>
      <c r="Q61" s="340">
        <v>1.39</v>
      </c>
      <c r="R61" s="341"/>
      <c r="S61" s="340">
        <v>2.0299999999999998</v>
      </c>
      <c r="T61" s="341">
        <v>1.4</v>
      </c>
      <c r="U61" s="340"/>
      <c r="V61" s="341">
        <v>2.4</v>
      </c>
      <c r="W61" s="340"/>
      <c r="X61" s="341">
        <v>1.37</v>
      </c>
      <c r="Y61" s="344">
        <v>1.86</v>
      </c>
    </row>
    <row r="62" spans="1:25" x14ac:dyDescent="0.2">
      <c r="A62" s="339">
        <v>2019</v>
      </c>
      <c r="B62" s="340">
        <v>1.89</v>
      </c>
      <c r="C62" s="341">
        <v>2.0299999999999998</v>
      </c>
      <c r="D62" s="340">
        <v>1.92</v>
      </c>
      <c r="E62" s="341">
        <v>3.45</v>
      </c>
      <c r="F62" s="340">
        <v>2.83</v>
      </c>
      <c r="G62" s="341"/>
      <c r="H62" s="340">
        <v>2.2000000000000002</v>
      </c>
      <c r="I62" s="341">
        <v>2.0699999999999998</v>
      </c>
      <c r="J62" s="340">
        <v>1.51</v>
      </c>
      <c r="K62" s="341">
        <v>1.71</v>
      </c>
      <c r="L62" s="344">
        <v>1.73</v>
      </c>
      <c r="N62" s="339">
        <v>2019</v>
      </c>
      <c r="O62" s="340">
        <v>1.48</v>
      </c>
      <c r="P62" s="341">
        <v>1.62</v>
      </c>
      <c r="Q62" s="340">
        <v>1.39</v>
      </c>
      <c r="R62" s="341">
        <v>2.66</v>
      </c>
      <c r="S62" s="340">
        <v>1.9</v>
      </c>
      <c r="T62" s="341"/>
      <c r="U62" s="340">
        <v>1.57</v>
      </c>
      <c r="V62" s="341">
        <v>1.54</v>
      </c>
      <c r="W62" s="340">
        <v>1.3</v>
      </c>
      <c r="X62" s="341">
        <v>1.21</v>
      </c>
      <c r="Y62" s="344">
        <v>1.34</v>
      </c>
    </row>
    <row r="63" spans="1:25" x14ac:dyDescent="0.2">
      <c r="A63" s="339">
        <v>2020</v>
      </c>
      <c r="B63" s="340">
        <v>1.91</v>
      </c>
      <c r="C63" s="341">
        <v>1.97</v>
      </c>
      <c r="D63" s="340">
        <v>1.52</v>
      </c>
      <c r="E63" s="341"/>
      <c r="F63" s="340">
        <v>2.79</v>
      </c>
      <c r="G63" s="341">
        <v>1.84</v>
      </c>
      <c r="H63" s="340">
        <v>2.42</v>
      </c>
      <c r="I63" s="341">
        <v>2.37</v>
      </c>
      <c r="J63" s="340">
        <v>1.81</v>
      </c>
      <c r="K63" s="341">
        <v>1.63</v>
      </c>
      <c r="L63" s="344">
        <v>2.23</v>
      </c>
      <c r="N63" s="339">
        <v>2020</v>
      </c>
      <c r="O63" s="340">
        <v>1.44</v>
      </c>
      <c r="P63" s="341">
        <v>1.45</v>
      </c>
      <c r="Q63" s="340">
        <v>1.1299999999999999</v>
      </c>
      <c r="R63" s="341"/>
      <c r="S63" s="340">
        <v>1.86</v>
      </c>
      <c r="T63" s="341">
        <v>1.45</v>
      </c>
      <c r="U63" s="340">
        <v>1.78</v>
      </c>
      <c r="V63" s="341">
        <v>1.81</v>
      </c>
      <c r="W63" s="340">
        <v>1.49</v>
      </c>
      <c r="X63" s="341">
        <v>1.17</v>
      </c>
      <c r="Y63" s="344">
        <v>1.78</v>
      </c>
    </row>
    <row r="64" spans="1:25" x14ac:dyDescent="0.2">
      <c r="A64" s="339">
        <v>2021</v>
      </c>
      <c r="B64" s="340">
        <v>1.63</v>
      </c>
      <c r="C64" s="341">
        <v>1.92</v>
      </c>
      <c r="D64" s="340">
        <v>1.56</v>
      </c>
      <c r="E64" s="341"/>
      <c r="F64" s="340">
        <v>2.1800000000000002</v>
      </c>
      <c r="G64" s="341">
        <v>1.5</v>
      </c>
      <c r="H64" s="340"/>
      <c r="I64" s="341">
        <v>1.77</v>
      </c>
      <c r="J64" s="340"/>
      <c r="K64" s="341">
        <v>1.5</v>
      </c>
      <c r="L64" s="344">
        <v>1.48</v>
      </c>
      <c r="N64" s="339">
        <v>2021</v>
      </c>
      <c r="O64" s="340">
        <v>1.24</v>
      </c>
      <c r="P64" s="341">
        <v>1.41</v>
      </c>
      <c r="Q64" s="340">
        <v>1.1399999999999999</v>
      </c>
      <c r="R64" s="341"/>
      <c r="S64" s="340">
        <v>1.55</v>
      </c>
      <c r="T64" s="341">
        <v>1.18</v>
      </c>
      <c r="U64" s="340"/>
      <c r="V64" s="341">
        <v>1.32</v>
      </c>
      <c r="W64" s="340"/>
      <c r="X64" s="341">
        <v>1.1100000000000001</v>
      </c>
      <c r="Y64" s="344">
        <v>1.1100000000000001</v>
      </c>
    </row>
    <row r="65" spans="1:25" x14ac:dyDescent="0.2">
      <c r="A65" s="339">
        <v>2022</v>
      </c>
      <c r="B65" s="340">
        <v>1.63</v>
      </c>
      <c r="C65" s="341">
        <v>1.52</v>
      </c>
      <c r="D65" s="340">
        <v>1.36</v>
      </c>
      <c r="E65" s="341"/>
      <c r="F65" s="340">
        <v>1.29</v>
      </c>
      <c r="G65" s="341">
        <v>1.86</v>
      </c>
      <c r="H65" s="340">
        <v>2.2200000000000002</v>
      </c>
      <c r="I65" s="341">
        <v>1.91</v>
      </c>
      <c r="J65" s="340"/>
      <c r="K65" s="341">
        <v>1.63</v>
      </c>
      <c r="L65" s="344">
        <v>1.5</v>
      </c>
      <c r="N65" s="339">
        <v>2022</v>
      </c>
      <c r="O65" s="340">
        <v>1.27</v>
      </c>
      <c r="P65" s="341">
        <v>1.26</v>
      </c>
      <c r="Q65" s="340">
        <v>1.03</v>
      </c>
      <c r="R65" s="341"/>
      <c r="S65" s="340">
        <v>0.99</v>
      </c>
      <c r="T65" s="341">
        <v>1.38</v>
      </c>
      <c r="U65" s="340">
        <v>1.65</v>
      </c>
      <c r="V65" s="341">
        <v>1.49</v>
      </c>
      <c r="W65" s="340"/>
      <c r="X65" s="341">
        <v>1.26</v>
      </c>
      <c r="Y65" s="344">
        <v>1.1499999999999999</v>
      </c>
    </row>
    <row r="66" spans="1:25" x14ac:dyDescent="0.2">
      <c r="A66" s="339">
        <v>2023</v>
      </c>
      <c r="B66" s="340">
        <v>1.64</v>
      </c>
      <c r="C66" s="341">
        <v>1.53</v>
      </c>
      <c r="D66" s="340">
        <v>1.39</v>
      </c>
      <c r="E66" s="341"/>
      <c r="F66" s="340"/>
      <c r="G66" s="341">
        <v>1.76</v>
      </c>
      <c r="H66" s="340">
        <v>2.2400000000000002</v>
      </c>
      <c r="I66" s="341">
        <v>2.13</v>
      </c>
      <c r="J66" s="340">
        <v>1.77</v>
      </c>
      <c r="K66" s="341">
        <v>1.56</v>
      </c>
      <c r="L66" s="344">
        <v>1.56</v>
      </c>
      <c r="N66" s="339">
        <v>2023</v>
      </c>
      <c r="O66" s="340">
        <v>1.27</v>
      </c>
      <c r="P66" s="341">
        <v>1.17</v>
      </c>
      <c r="Q66" s="340">
        <v>1.1000000000000001</v>
      </c>
      <c r="R66" s="341"/>
      <c r="S66" s="340"/>
      <c r="T66" s="341">
        <v>1.38</v>
      </c>
      <c r="U66" s="340">
        <v>1.65</v>
      </c>
      <c r="V66" s="341">
        <v>1.68</v>
      </c>
      <c r="W66" s="340">
        <v>1.39</v>
      </c>
      <c r="X66" s="341">
        <v>1.18</v>
      </c>
      <c r="Y66" s="344">
        <v>1.1399999999999999</v>
      </c>
    </row>
    <row r="67" spans="1:25" ht="13.5" thickBot="1" x14ac:dyDescent="0.25">
      <c r="A67" s="345">
        <v>2024</v>
      </c>
      <c r="B67" s="346">
        <v>1.7</v>
      </c>
      <c r="C67" s="347">
        <v>1.79</v>
      </c>
      <c r="D67" s="346">
        <v>1.44</v>
      </c>
      <c r="E67" s="347"/>
      <c r="F67" s="346"/>
      <c r="G67" s="347">
        <v>1.85</v>
      </c>
      <c r="H67" s="346">
        <v>2.31</v>
      </c>
      <c r="I67" s="347">
        <v>1.95</v>
      </c>
      <c r="J67" s="346">
        <v>1.62</v>
      </c>
      <c r="K67" s="347">
        <v>1.56</v>
      </c>
      <c r="L67" s="348">
        <v>1.54</v>
      </c>
      <c r="N67" s="345">
        <v>2024</v>
      </c>
      <c r="O67" s="346">
        <v>1.28</v>
      </c>
      <c r="P67" s="347">
        <v>1.43</v>
      </c>
      <c r="Q67" s="346">
        <v>1.1100000000000001</v>
      </c>
      <c r="R67" s="347"/>
      <c r="S67" s="346"/>
      <c r="T67" s="347">
        <v>1.43</v>
      </c>
      <c r="U67" s="346">
        <v>1.86</v>
      </c>
      <c r="V67" s="347">
        <v>1.53</v>
      </c>
      <c r="W67" s="346">
        <v>1.29</v>
      </c>
      <c r="X67" s="347">
        <v>1.1399999999999999</v>
      </c>
      <c r="Y67" s="348">
        <v>1.29</v>
      </c>
    </row>
    <row r="68" spans="1:25" ht="13.5" thickBot="1" x14ac:dyDescent="0.25">
      <c r="N68" s="3"/>
    </row>
    <row r="69" spans="1:25" ht="14.25" customHeight="1" x14ac:dyDescent="0.25">
      <c r="A69" s="1284" t="s">
        <v>408</v>
      </c>
      <c r="B69" s="1285"/>
      <c r="C69" s="1285"/>
      <c r="D69" s="1285"/>
      <c r="E69" s="1285"/>
      <c r="F69" s="1285"/>
      <c r="G69" s="1285"/>
      <c r="H69" s="1285"/>
      <c r="I69" s="1285"/>
      <c r="J69" s="1285"/>
      <c r="K69" s="1285"/>
      <c r="L69" s="1286"/>
      <c r="N69" s="1284" t="s">
        <v>409</v>
      </c>
      <c r="O69" s="1285"/>
      <c r="P69" s="1285"/>
      <c r="Q69" s="1285"/>
      <c r="R69" s="1285"/>
      <c r="S69" s="1285"/>
      <c r="T69" s="1285"/>
      <c r="U69" s="1285"/>
      <c r="V69" s="1285"/>
      <c r="W69" s="1285"/>
      <c r="X69" s="1285"/>
      <c r="Y69" s="1286"/>
    </row>
    <row r="70" spans="1:25" ht="38.25" x14ac:dyDescent="0.2">
      <c r="A70" s="334" t="s">
        <v>403</v>
      </c>
      <c r="B70" s="335" t="s">
        <v>361</v>
      </c>
      <c r="C70" s="336" t="s">
        <v>176</v>
      </c>
      <c r="D70" s="335" t="s">
        <v>177</v>
      </c>
      <c r="E70" s="335" t="s">
        <v>105</v>
      </c>
      <c r="F70" s="335" t="s">
        <v>217</v>
      </c>
      <c r="G70" s="335" t="s">
        <v>179</v>
      </c>
      <c r="H70" s="335" t="s">
        <v>181</v>
      </c>
      <c r="I70" s="335" t="s">
        <v>180</v>
      </c>
      <c r="J70" s="335" t="s">
        <v>178</v>
      </c>
      <c r="K70" s="337" t="s">
        <v>404</v>
      </c>
      <c r="L70" s="338" t="s">
        <v>405</v>
      </c>
      <c r="N70" s="334" t="s">
        <v>403</v>
      </c>
      <c r="O70" s="335" t="s">
        <v>361</v>
      </c>
      <c r="P70" s="336" t="s">
        <v>176</v>
      </c>
      <c r="Q70" s="335" t="s">
        <v>177</v>
      </c>
      <c r="R70" s="335" t="s">
        <v>105</v>
      </c>
      <c r="S70" s="335" t="s">
        <v>217</v>
      </c>
      <c r="T70" s="335" t="s">
        <v>179</v>
      </c>
      <c r="U70" s="335" t="s">
        <v>181</v>
      </c>
      <c r="V70" s="335" t="s">
        <v>180</v>
      </c>
      <c r="W70" s="335" t="s">
        <v>178</v>
      </c>
      <c r="X70" s="337" t="s">
        <v>404</v>
      </c>
      <c r="Y70" s="338" t="s">
        <v>405</v>
      </c>
    </row>
    <row r="71" spans="1:25" x14ac:dyDescent="0.2">
      <c r="A71" s="339">
        <v>2007</v>
      </c>
      <c r="B71" s="207">
        <v>19</v>
      </c>
      <c r="C71" s="208"/>
      <c r="D71" s="209"/>
      <c r="E71" s="208"/>
      <c r="F71" s="209"/>
      <c r="G71" s="208"/>
      <c r="H71" s="209"/>
      <c r="I71" s="208"/>
      <c r="J71" s="209"/>
      <c r="K71" s="208"/>
      <c r="L71" s="210"/>
      <c r="N71" s="339">
        <v>2007</v>
      </c>
      <c r="O71" s="207">
        <v>22</v>
      </c>
      <c r="P71" s="208"/>
      <c r="Q71" s="209"/>
      <c r="R71" s="208"/>
      <c r="S71" s="209"/>
      <c r="T71" s="208"/>
      <c r="U71" s="209"/>
      <c r="V71" s="208"/>
      <c r="W71" s="209"/>
      <c r="X71" s="208"/>
      <c r="Y71" s="210"/>
    </row>
    <row r="72" spans="1:25" x14ac:dyDescent="0.2">
      <c r="A72" s="339">
        <v>2008</v>
      </c>
      <c r="B72" s="207">
        <v>10</v>
      </c>
      <c r="C72" s="208"/>
      <c r="D72" s="207"/>
      <c r="E72" s="208"/>
      <c r="F72" s="207"/>
      <c r="G72" s="208"/>
      <c r="H72" s="207"/>
      <c r="I72" s="208"/>
      <c r="J72" s="207"/>
      <c r="K72" s="208"/>
      <c r="L72" s="211"/>
      <c r="N72" s="339">
        <v>2008</v>
      </c>
      <c r="O72" s="207">
        <v>12</v>
      </c>
      <c r="P72" s="208"/>
      <c r="Q72" s="207"/>
      <c r="R72" s="208"/>
      <c r="S72" s="207"/>
      <c r="T72" s="208"/>
      <c r="U72" s="207"/>
      <c r="V72" s="208"/>
      <c r="W72" s="207"/>
      <c r="X72" s="208"/>
      <c r="Y72" s="211"/>
    </row>
    <row r="73" spans="1:25" x14ac:dyDescent="0.2">
      <c r="A73" s="339">
        <v>2009</v>
      </c>
      <c r="B73" s="207">
        <v>46</v>
      </c>
      <c r="C73" s="208"/>
      <c r="D73" s="207"/>
      <c r="E73" s="208"/>
      <c r="F73" s="207"/>
      <c r="G73" s="208"/>
      <c r="H73" s="207"/>
      <c r="I73" s="208"/>
      <c r="J73" s="207"/>
      <c r="K73" s="208"/>
      <c r="L73" s="211"/>
      <c r="N73" s="339">
        <v>2009</v>
      </c>
      <c r="O73" s="207">
        <v>53</v>
      </c>
      <c r="P73" s="208"/>
      <c r="Q73" s="207"/>
      <c r="R73" s="208"/>
      <c r="S73" s="207"/>
      <c r="T73" s="208"/>
      <c r="U73" s="207"/>
      <c r="V73" s="208"/>
      <c r="W73" s="207"/>
      <c r="X73" s="208"/>
      <c r="Y73" s="211"/>
    </row>
    <row r="74" spans="1:25" x14ac:dyDescent="0.2">
      <c r="A74" s="339">
        <v>2010</v>
      </c>
      <c r="B74" s="207">
        <v>175</v>
      </c>
      <c r="C74" s="208"/>
      <c r="D74" s="207"/>
      <c r="E74" s="208"/>
      <c r="F74" s="207"/>
      <c r="G74" s="208"/>
      <c r="H74" s="207"/>
      <c r="I74" s="208">
        <v>23</v>
      </c>
      <c r="J74" s="207"/>
      <c r="K74" s="208">
        <v>40</v>
      </c>
      <c r="L74" s="211"/>
      <c r="N74" s="339">
        <v>2010</v>
      </c>
      <c r="O74" s="207">
        <v>211</v>
      </c>
      <c r="P74" s="208"/>
      <c r="Q74" s="207"/>
      <c r="R74" s="208"/>
      <c r="S74" s="207"/>
      <c r="T74" s="208"/>
      <c r="U74" s="207"/>
      <c r="V74" s="208">
        <v>28</v>
      </c>
      <c r="W74" s="207"/>
      <c r="X74" s="208">
        <v>48</v>
      </c>
      <c r="Y74" s="211"/>
    </row>
    <row r="75" spans="1:25" x14ac:dyDescent="0.2">
      <c r="A75" s="339">
        <v>2011</v>
      </c>
      <c r="B75" s="207">
        <v>429</v>
      </c>
      <c r="C75" s="208">
        <v>95</v>
      </c>
      <c r="D75" s="207"/>
      <c r="E75" s="208"/>
      <c r="F75" s="207"/>
      <c r="G75" s="208"/>
      <c r="H75" s="207"/>
      <c r="I75" s="208">
        <v>66</v>
      </c>
      <c r="J75" s="207"/>
      <c r="K75" s="208"/>
      <c r="L75" s="211">
        <v>201</v>
      </c>
      <c r="N75" s="339">
        <v>2011</v>
      </c>
      <c r="O75" s="207">
        <v>517</v>
      </c>
      <c r="P75" s="208">
        <v>118</v>
      </c>
      <c r="Q75" s="207"/>
      <c r="R75" s="208"/>
      <c r="S75" s="207"/>
      <c r="T75" s="208"/>
      <c r="U75" s="207"/>
      <c r="V75" s="208">
        <v>77</v>
      </c>
      <c r="W75" s="207"/>
      <c r="X75" s="208"/>
      <c r="Y75" s="211">
        <v>243</v>
      </c>
    </row>
    <row r="76" spans="1:25" x14ac:dyDescent="0.2">
      <c r="A76" s="339">
        <v>2012</v>
      </c>
      <c r="B76" s="207">
        <v>930</v>
      </c>
      <c r="C76" s="208">
        <v>419</v>
      </c>
      <c r="D76" s="207">
        <v>30</v>
      </c>
      <c r="E76" s="208"/>
      <c r="F76" s="207"/>
      <c r="G76" s="208"/>
      <c r="H76" s="207"/>
      <c r="I76" s="208">
        <v>107</v>
      </c>
      <c r="J76" s="207"/>
      <c r="K76" s="208">
        <v>40</v>
      </c>
      <c r="L76" s="211">
        <v>327</v>
      </c>
      <c r="N76" s="339">
        <v>2012</v>
      </c>
      <c r="O76" s="207">
        <v>1181</v>
      </c>
      <c r="P76" s="208">
        <v>553</v>
      </c>
      <c r="Q76" s="207">
        <v>35</v>
      </c>
      <c r="R76" s="208"/>
      <c r="S76" s="207"/>
      <c r="T76" s="208"/>
      <c r="U76" s="207"/>
      <c r="V76" s="208">
        <v>134</v>
      </c>
      <c r="W76" s="207"/>
      <c r="X76" s="208">
        <v>49</v>
      </c>
      <c r="Y76" s="211">
        <v>403</v>
      </c>
    </row>
    <row r="77" spans="1:25" x14ac:dyDescent="0.2">
      <c r="A77" s="339">
        <v>2013</v>
      </c>
      <c r="B77" s="207">
        <v>1341</v>
      </c>
      <c r="C77" s="208">
        <v>900</v>
      </c>
      <c r="D77" s="207"/>
      <c r="E77" s="208"/>
      <c r="F77" s="207"/>
      <c r="G77" s="208">
        <v>39</v>
      </c>
      <c r="H77" s="207"/>
      <c r="I77" s="208"/>
      <c r="J77" s="207"/>
      <c r="K77" s="208">
        <v>44</v>
      </c>
      <c r="L77" s="211">
        <v>291</v>
      </c>
      <c r="N77" s="339">
        <v>2013</v>
      </c>
      <c r="O77" s="207">
        <v>1754</v>
      </c>
      <c r="P77" s="208">
        <v>1171</v>
      </c>
      <c r="Q77" s="207"/>
      <c r="R77" s="208"/>
      <c r="S77" s="207"/>
      <c r="T77" s="208">
        <v>52</v>
      </c>
      <c r="U77" s="207"/>
      <c r="V77" s="208"/>
      <c r="W77" s="207"/>
      <c r="X77" s="208">
        <v>55</v>
      </c>
      <c r="Y77" s="211">
        <v>393</v>
      </c>
    </row>
    <row r="78" spans="1:25" x14ac:dyDescent="0.2">
      <c r="A78" s="339">
        <v>2014</v>
      </c>
      <c r="B78" s="207">
        <v>3144</v>
      </c>
      <c r="C78" s="208">
        <v>2676</v>
      </c>
      <c r="D78" s="207"/>
      <c r="E78" s="208"/>
      <c r="F78" s="207"/>
      <c r="G78" s="208"/>
      <c r="H78" s="207"/>
      <c r="I78" s="208">
        <v>102</v>
      </c>
      <c r="J78" s="207"/>
      <c r="K78" s="208">
        <v>62</v>
      </c>
      <c r="L78" s="211">
        <v>255</v>
      </c>
      <c r="N78" s="339">
        <v>2014</v>
      </c>
      <c r="O78" s="207">
        <v>4064</v>
      </c>
      <c r="P78" s="208">
        <v>3463</v>
      </c>
      <c r="Q78" s="207"/>
      <c r="R78" s="208"/>
      <c r="S78" s="207"/>
      <c r="T78" s="208"/>
      <c r="U78" s="207"/>
      <c r="V78" s="208">
        <v>139</v>
      </c>
      <c r="W78" s="207"/>
      <c r="X78" s="208">
        <v>79</v>
      </c>
      <c r="Y78" s="211">
        <v>322</v>
      </c>
    </row>
    <row r="79" spans="1:25" x14ac:dyDescent="0.2">
      <c r="A79" s="339">
        <v>2015</v>
      </c>
      <c r="B79" s="207">
        <v>2868</v>
      </c>
      <c r="C79" s="208">
        <v>1337</v>
      </c>
      <c r="D79" s="207">
        <v>130</v>
      </c>
      <c r="E79" s="208"/>
      <c r="F79" s="207"/>
      <c r="G79" s="208">
        <v>20</v>
      </c>
      <c r="H79" s="207"/>
      <c r="I79" s="208">
        <v>239</v>
      </c>
      <c r="J79" s="207"/>
      <c r="K79" s="208">
        <v>415</v>
      </c>
      <c r="L79" s="211">
        <v>714</v>
      </c>
      <c r="N79" s="339">
        <v>2015</v>
      </c>
      <c r="O79" s="207">
        <v>3728</v>
      </c>
      <c r="P79" s="208">
        <v>1697</v>
      </c>
      <c r="Q79" s="207">
        <v>162</v>
      </c>
      <c r="R79" s="208"/>
      <c r="S79" s="207"/>
      <c r="T79" s="208">
        <v>27</v>
      </c>
      <c r="U79" s="207"/>
      <c r="V79" s="208">
        <v>324</v>
      </c>
      <c r="W79" s="207"/>
      <c r="X79" s="208">
        <v>563</v>
      </c>
      <c r="Y79" s="211">
        <v>940</v>
      </c>
    </row>
    <row r="80" spans="1:25" x14ac:dyDescent="0.2">
      <c r="A80" s="339">
        <v>2016</v>
      </c>
      <c r="B80" s="207">
        <v>7387</v>
      </c>
      <c r="C80" s="208">
        <v>3102</v>
      </c>
      <c r="D80" s="207"/>
      <c r="E80" s="208"/>
      <c r="F80" s="207"/>
      <c r="G80" s="208">
        <v>111</v>
      </c>
      <c r="H80" s="207"/>
      <c r="I80" s="208">
        <v>327</v>
      </c>
      <c r="J80" s="207">
        <v>165</v>
      </c>
      <c r="K80" s="208">
        <v>1333</v>
      </c>
      <c r="L80" s="211">
        <v>2038</v>
      </c>
      <c r="N80" s="339">
        <v>2016</v>
      </c>
      <c r="O80" s="207">
        <v>9618</v>
      </c>
      <c r="P80" s="208">
        <v>3982</v>
      </c>
      <c r="Q80" s="207"/>
      <c r="R80" s="208"/>
      <c r="S80" s="207"/>
      <c r="T80" s="208">
        <v>152</v>
      </c>
      <c r="U80" s="207"/>
      <c r="V80" s="208">
        <v>430</v>
      </c>
      <c r="W80" s="207">
        <v>224</v>
      </c>
      <c r="X80" s="208">
        <v>1794</v>
      </c>
      <c r="Y80" s="211">
        <v>2634</v>
      </c>
    </row>
    <row r="81" spans="1:25" x14ac:dyDescent="0.2">
      <c r="A81" s="339">
        <v>2017</v>
      </c>
      <c r="B81" s="207">
        <v>4046</v>
      </c>
      <c r="C81" s="208">
        <v>529</v>
      </c>
      <c r="D81" s="207">
        <v>651</v>
      </c>
      <c r="E81" s="208">
        <v>46</v>
      </c>
      <c r="F81" s="207">
        <v>27</v>
      </c>
      <c r="G81" s="208">
        <v>273</v>
      </c>
      <c r="H81" s="207"/>
      <c r="I81" s="208">
        <v>464</v>
      </c>
      <c r="J81" s="207">
        <v>19</v>
      </c>
      <c r="K81" s="208">
        <v>1201</v>
      </c>
      <c r="L81" s="211">
        <v>822</v>
      </c>
      <c r="N81" s="339">
        <v>2017</v>
      </c>
      <c r="O81" s="207">
        <v>5382</v>
      </c>
      <c r="P81" s="208">
        <v>701</v>
      </c>
      <c r="Q81" s="207">
        <v>841</v>
      </c>
      <c r="R81" s="208">
        <v>64</v>
      </c>
      <c r="S81" s="207">
        <v>35</v>
      </c>
      <c r="T81" s="208">
        <v>385</v>
      </c>
      <c r="U81" s="207"/>
      <c r="V81" s="208">
        <v>610</v>
      </c>
      <c r="W81" s="207">
        <v>25</v>
      </c>
      <c r="X81" s="208">
        <v>1628</v>
      </c>
      <c r="Y81" s="211">
        <v>1074</v>
      </c>
    </row>
    <row r="82" spans="1:25" x14ac:dyDescent="0.2">
      <c r="A82" s="339">
        <v>2018</v>
      </c>
      <c r="B82" s="207">
        <v>3949</v>
      </c>
      <c r="C82" s="208">
        <v>836</v>
      </c>
      <c r="D82" s="207">
        <v>646</v>
      </c>
      <c r="E82" s="208"/>
      <c r="F82" s="207">
        <v>60</v>
      </c>
      <c r="G82" s="208">
        <v>112</v>
      </c>
      <c r="H82" s="207"/>
      <c r="I82" s="208">
        <v>361</v>
      </c>
      <c r="J82" s="207"/>
      <c r="K82" s="208">
        <v>1377</v>
      </c>
      <c r="L82" s="211">
        <v>495</v>
      </c>
      <c r="N82" s="339">
        <v>2018</v>
      </c>
      <c r="O82" s="207">
        <v>5399</v>
      </c>
      <c r="P82" s="208">
        <v>1120</v>
      </c>
      <c r="Q82" s="207">
        <v>855</v>
      </c>
      <c r="R82" s="208"/>
      <c r="S82" s="207">
        <v>82</v>
      </c>
      <c r="T82" s="208">
        <v>136</v>
      </c>
      <c r="U82" s="207"/>
      <c r="V82" s="208">
        <v>507</v>
      </c>
      <c r="W82" s="207"/>
      <c r="X82" s="208">
        <v>1960</v>
      </c>
      <c r="Y82" s="211">
        <v>655</v>
      </c>
    </row>
    <row r="83" spans="1:25" x14ac:dyDescent="0.2">
      <c r="A83" s="339">
        <v>2019</v>
      </c>
      <c r="B83" s="207">
        <v>4525</v>
      </c>
      <c r="C83" s="208">
        <v>979</v>
      </c>
      <c r="D83" s="207">
        <v>488</v>
      </c>
      <c r="E83" s="208">
        <v>129</v>
      </c>
      <c r="F83" s="207">
        <v>94</v>
      </c>
      <c r="G83" s="208"/>
      <c r="H83" s="207">
        <v>65</v>
      </c>
      <c r="I83" s="208">
        <v>456</v>
      </c>
      <c r="J83" s="207">
        <v>16</v>
      </c>
      <c r="K83" s="208">
        <v>1548</v>
      </c>
      <c r="L83" s="211">
        <v>736</v>
      </c>
      <c r="N83" s="339">
        <v>2019</v>
      </c>
      <c r="O83" s="207">
        <v>6014</v>
      </c>
      <c r="P83" s="208">
        <v>1221</v>
      </c>
      <c r="Q83" s="207">
        <v>633</v>
      </c>
      <c r="R83" s="208">
        <v>169</v>
      </c>
      <c r="S83" s="207">
        <v>134</v>
      </c>
      <c r="T83" s="208"/>
      <c r="U83" s="207">
        <v>87</v>
      </c>
      <c r="V83" s="208">
        <v>625</v>
      </c>
      <c r="W83" s="207">
        <v>19</v>
      </c>
      <c r="X83" s="208">
        <v>2157</v>
      </c>
      <c r="Y83" s="211">
        <v>952</v>
      </c>
    </row>
    <row r="84" spans="1:25" x14ac:dyDescent="0.2">
      <c r="A84" s="339">
        <v>2020</v>
      </c>
      <c r="B84" s="207">
        <v>9489</v>
      </c>
      <c r="C84" s="208">
        <v>1755</v>
      </c>
      <c r="D84" s="207">
        <v>2495</v>
      </c>
      <c r="E84" s="208"/>
      <c r="F84" s="207">
        <v>74</v>
      </c>
      <c r="G84" s="208">
        <v>441</v>
      </c>
      <c r="H84" s="207">
        <v>17</v>
      </c>
      <c r="I84" s="208">
        <v>1052</v>
      </c>
      <c r="J84" s="207">
        <v>30</v>
      </c>
      <c r="K84" s="208">
        <v>2795</v>
      </c>
      <c r="L84" s="211">
        <v>816</v>
      </c>
      <c r="N84" s="339">
        <v>2020</v>
      </c>
      <c r="O84" s="207">
        <v>12585</v>
      </c>
      <c r="P84" s="208">
        <v>2278</v>
      </c>
      <c r="Q84" s="207">
        <v>3246</v>
      </c>
      <c r="R84" s="208"/>
      <c r="S84" s="207">
        <v>108</v>
      </c>
      <c r="T84" s="208">
        <v>626</v>
      </c>
      <c r="U84" s="207">
        <v>22</v>
      </c>
      <c r="V84" s="208">
        <v>1363</v>
      </c>
      <c r="W84" s="207">
        <v>40</v>
      </c>
      <c r="X84" s="208">
        <v>3828</v>
      </c>
      <c r="Y84" s="211">
        <v>1055</v>
      </c>
    </row>
    <row r="85" spans="1:25" x14ac:dyDescent="0.2">
      <c r="A85" s="339">
        <v>2021</v>
      </c>
      <c r="B85" s="207">
        <v>11265</v>
      </c>
      <c r="C85" s="208">
        <v>1059</v>
      </c>
      <c r="D85" s="207">
        <v>3319</v>
      </c>
      <c r="E85" s="208"/>
      <c r="F85" s="207">
        <v>189</v>
      </c>
      <c r="G85" s="208">
        <v>898</v>
      </c>
      <c r="H85" s="207"/>
      <c r="I85" s="208">
        <v>1453</v>
      </c>
      <c r="J85" s="207"/>
      <c r="K85" s="208">
        <v>2558</v>
      </c>
      <c r="L85" s="211">
        <v>1760</v>
      </c>
      <c r="N85" s="339">
        <v>2021</v>
      </c>
      <c r="O85" s="207">
        <v>15023</v>
      </c>
      <c r="P85" s="208">
        <v>1392</v>
      </c>
      <c r="Q85" s="207">
        <v>4452</v>
      </c>
      <c r="R85" s="208"/>
      <c r="S85" s="207">
        <v>263</v>
      </c>
      <c r="T85" s="208">
        <v>1192</v>
      </c>
      <c r="U85" s="207"/>
      <c r="V85" s="208">
        <v>1939</v>
      </c>
      <c r="W85" s="207"/>
      <c r="X85" s="208">
        <v>3502</v>
      </c>
      <c r="Y85" s="211">
        <v>2242</v>
      </c>
    </row>
    <row r="86" spans="1:25" x14ac:dyDescent="0.2">
      <c r="A86" s="339">
        <v>2022</v>
      </c>
      <c r="B86" s="207">
        <v>9794</v>
      </c>
      <c r="C86" s="208">
        <v>1968</v>
      </c>
      <c r="D86" s="207">
        <v>2275</v>
      </c>
      <c r="E86" s="208"/>
      <c r="F86" s="207">
        <v>65</v>
      </c>
      <c r="G86" s="208">
        <v>1059</v>
      </c>
      <c r="H86" s="207">
        <v>94</v>
      </c>
      <c r="I86" s="208">
        <v>882</v>
      </c>
      <c r="J86" s="207"/>
      <c r="K86" s="208">
        <v>2180</v>
      </c>
      <c r="L86" s="211">
        <v>1263</v>
      </c>
      <c r="N86" s="339">
        <v>2022</v>
      </c>
      <c r="O86" s="207">
        <v>12661</v>
      </c>
      <c r="P86" s="208">
        <v>2464</v>
      </c>
      <c r="Q86" s="207">
        <v>2837</v>
      </c>
      <c r="R86" s="208"/>
      <c r="S86" s="207">
        <v>90</v>
      </c>
      <c r="T86" s="208">
        <v>1412</v>
      </c>
      <c r="U86" s="207">
        <v>130</v>
      </c>
      <c r="V86" s="208">
        <v>1136</v>
      </c>
      <c r="W86" s="207"/>
      <c r="X86" s="208">
        <v>2901</v>
      </c>
      <c r="Y86" s="211">
        <v>1680</v>
      </c>
    </row>
    <row r="87" spans="1:25" x14ac:dyDescent="0.2">
      <c r="A87" s="339">
        <v>2023</v>
      </c>
      <c r="B87" s="207">
        <v>17773</v>
      </c>
      <c r="C87" s="208">
        <v>2326</v>
      </c>
      <c r="D87" s="207">
        <v>3516</v>
      </c>
      <c r="E87" s="208"/>
      <c r="F87" s="207"/>
      <c r="G87" s="208">
        <v>2670</v>
      </c>
      <c r="H87" s="207">
        <v>80</v>
      </c>
      <c r="I87" s="208">
        <v>3244</v>
      </c>
      <c r="J87" s="207">
        <v>140</v>
      </c>
      <c r="K87" s="208">
        <v>3117</v>
      </c>
      <c r="L87" s="211">
        <v>2594</v>
      </c>
      <c r="N87" s="339">
        <v>2023</v>
      </c>
      <c r="O87" s="207">
        <v>23036</v>
      </c>
      <c r="P87" s="208">
        <v>3011</v>
      </c>
      <c r="Q87" s="207">
        <v>4202</v>
      </c>
      <c r="R87" s="208"/>
      <c r="S87" s="207"/>
      <c r="T87" s="208">
        <v>3490</v>
      </c>
      <c r="U87" s="207">
        <v>108</v>
      </c>
      <c r="V87" s="208">
        <v>4221</v>
      </c>
      <c r="W87" s="207">
        <v>180</v>
      </c>
      <c r="X87" s="208">
        <v>4207</v>
      </c>
      <c r="Y87" s="211">
        <v>3502</v>
      </c>
    </row>
    <row r="88" spans="1:25" ht="13.5" thickBot="1" x14ac:dyDescent="0.25">
      <c r="A88" s="345">
        <v>2024</v>
      </c>
      <c r="B88" s="212">
        <v>26397</v>
      </c>
      <c r="C88" s="213">
        <v>1775</v>
      </c>
      <c r="D88" s="212">
        <v>6806</v>
      </c>
      <c r="E88" s="213"/>
      <c r="F88" s="212"/>
      <c r="G88" s="213">
        <v>5861</v>
      </c>
      <c r="H88" s="212">
        <v>369</v>
      </c>
      <c r="I88" s="213">
        <v>3261</v>
      </c>
      <c r="J88" s="212">
        <v>211</v>
      </c>
      <c r="K88" s="213">
        <v>4471</v>
      </c>
      <c r="L88" s="214">
        <v>3611</v>
      </c>
      <c r="N88" s="345">
        <v>2024</v>
      </c>
      <c r="O88" s="212">
        <v>30972</v>
      </c>
      <c r="P88" s="213">
        <v>1835</v>
      </c>
      <c r="Q88" s="212">
        <v>8563</v>
      </c>
      <c r="R88" s="213"/>
      <c r="S88" s="212"/>
      <c r="T88" s="213">
        <v>6785</v>
      </c>
      <c r="U88" s="212">
        <v>299</v>
      </c>
      <c r="V88" s="213">
        <v>3880</v>
      </c>
      <c r="W88" s="212">
        <v>276</v>
      </c>
      <c r="X88" s="213">
        <v>6208</v>
      </c>
      <c r="Y88" s="214">
        <v>3099</v>
      </c>
    </row>
    <row r="89" spans="1:25" ht="13.5" thickBot="1" x14ac:dyDescent="0.25"/>
    <row r="90" spans="1:25" ht="14.25" customHeight="1" x14ac:dyDescent="0.2">
      <c r="A90" s="1281" t="s">
        <v>270</v>
      </c>
      <c r="B90" s="1281"/>
      <c r="C90" s="1281"/>
      <c r="D90" s="1281"/>
      <c r="E90" s="1281"/>
      <c r="F90" s="1281"/>
      <c r="G90" s="1281"/>
      <c r="H90" s="1281"/>
      <c r="I90" s="1281"/>
      <c r="J90" s="1282"/>
      <c r="K90" s="1282"/>
      <c r="L90" s="1283"/>
      <c r="N90" s="1281" t="s">
        <v>270</v>
      </c>
      <c r="O90" s="1281"/>
      <c r="P90" s="1281"/>
      <c r="Q90" s="1281"/>
      <c r="R90" s="1281"/>
      <c r="S90" s="1281"/>
      <c r="T90" s="1281"/>
      <c r="U90" s="1281"/>
      <c r="V90" s="1281"/>
      <c r="W90" s="1282"/>
      <c r="X90" s="1282"/>
      <c r="Y90" s="1283"/>
    </row>
    <row r="91" spans="1:25" ht="38.25" x14ac:dyDescent="0.2">
      <c r="A91" s="334" t="s">
        <v>403</v>
      </c>
      <c r="B91" s="335" t="s">
        <v>361</v>
      </c>
      <c r="C91" s="336" t="s">
        <v>176</v>
      </c>
      <c r="D91" s="335" t="s">
        <v>177</v>
      </c>
      <c r="E91" s="335" t="s">
        <v>105</v>
      </c>
      <c r="F91" s="335" t="s">
        <v>217</v>
      </c>
      <c r="G91" s="335" t="s">
        <v>179</v>
      </c>
      <c r="H91" s="335" t="s">
        <v>181</v>
      </c>
      <c r="I91" s="335" t="s">
        <v>180</v>
      </c>
      <c r="J91" s="335" t="s">
        <v>178</v>
      </c>
      <c r="K91" s="337" t="s">
        <v>404</v>
      </c>
      <c r="L91" s="338" t="s">
        <v>405</v>
      </c>
      <c r="N91" s="334" t="s">
        <v>403</v>
      </c>
      <c r="O91" s="335" t="s">
        <v>361</v>
      </c>
      <c r="P91" s="336" t="s">
        <v>176</v>
      </c>
      <c r="Q91" s="335" t="s">
        <v>177</v>
      </c>
      <c r="R91" s="335" t="s">
        <v>105</v>
      </c>
      <c r="S91" s="335" t="s">
        <v>217</v>
      </c>
      <c r="T91" s="335" t="s">
        <v>179</v>
      </c>
      <c r="U91" s="335" t="s">
        <v>181</v>
      </c>
      <c r="V91" s="335" t="s">
        <v>180</v>
      </c>
      <c r="W91" s="335" t="s">
        <v>178</v>
      </c>
      <c r="X91" s="337" t="s">
        <v>404</v>
      </c>
      <c r="Y91" s="338" t="s">
        <v>405</v>
      </c>
    </row>
    <row r="92" spans="1:25" x14ac:dyDescent="0.2">
      <c r="A92" s="339">
        <v>2007</v>
      </c>
      <c r="B92" s="349">
        <v>2</v>
      </c>
      <c r="C92" s="350"/>
      <c r="D92" s="351"/>
      <c r="E92" s="350"/>
      <c r="F92" s="351"/>
      <c r="G92" s="350"/>
      <c r="H92" s="351"/>
      <c r="I92" s="350"/>
      <c r="J92" s="351"/>
      <c r="K92" s="350"/>
      <c r="L92" s="352">
        <v>2</v>
      </c>
      <c r="N92" s="339">
        <v>2007</v>
      </c>
      <c r="O92" s="349">
        <v>2</v>
      </c>
      <c r="P92" s="350"/>
      <c r="Q92" s="351"/>
      <c r="R92" s="350"/>
      <c r="S92" s="351"/>
      <c r="T92" s="350"/>
      <c r="U92" s="351"/>
      <c r="V92" s="350"/>
      <c r="W92" s="351"/>
      <c r="X92" s="350"/>
      <c r="Y92" s="352">
        <v>2</v>
      </c>
    </row>
    <row r="93" spans="1:25" x14ac:dyDescent="0.2">
      <c r="A93" s="339">
        <v>2008</v>
      </c>
      <c r="B93" s="349">
        <v>1</v>
      </c>
      <c r="C93" s="350">
        <v>1</v>
      </c>
      <c r="D93" s="349"/>
      <c r="E93" s="350"/>
      <c r="F93" s="349"/>
      <c r="G93" s="350"/>
      <c r="H93" s="349"/>
      <c r="I93" s="350"/>
      <c r="J93" s="349"/>
      <c r="K93" s="350"/>
      <c r="L93" s="353"/>
      <c r="N93" s="339">
        <v>2008</v>
      </c>
      <c r="O93" s="349">
        <v>1</v>
      </c>
      <c r="P93" s="350">
        <v>1</v>
      </c>
      <c r="Q93" s="349"/>
      <c r="R93" s="350"/>
      <c r="S93" s="349"/>
      <c r="T93" s="350"/>
      <c r="U93" s="349"/>
      <c r="V93" s="350"/>
      <c r="W93" s="349"/>
      <c r="X93" s="350"/>
      <c r="Y93" s="353"/>
    </row>
    <row r="94" spans="1:25" x14ac:dyDescent="0.2">
      <c r="A94" s="339">
        <v>2009</v>
      </c>
      <c r="B94" s="349">
        <v>2</v>
      </c>
      <c r="C94" s="350">
        <v>1</v>
      </c>
      <c r="D94" s="349"/>
      <c r="E94" s="350"/>
      <c r="F94" s="349"/>
      <c r="G94" s="350"/>
      <c r="H94" s="349"/>
      <c r="I94" s="350"/>
      <c r="J94" s="349"/>
      <c r="K94" s="350">
        <v>1</v>
      </c>
      <c r="L94" s="353"/>
      <c r="N94" s="339">
        <v>2009</v>
      </c>
      <c r="O94" s="349">
        <v>2</v>
      </c>
      <c r="P94" s="350">
        <v>1</v>
      </c>
      <c r="Q94" s="349"/>
      <c r="R94" s="350"/>
      <c r="S94" s="349"/>
      <c r="T94" s="350"/>
      <c r="U94" s="349"/>
      <c r="V94" s="350"/>
      <c r="W94" s="349"/>
      <c r="X94" s="350">
        <v>1</v>
      </c>
      <c r="Y94" s="353"/>
    </row>
    <row r="95" spans="1:25" x14ac:dyDescent="0.2">
      <c r="A95" s="339">
        <v>2010</v>
      </c>
      <c r="B95" s="349">
        <v>10</v>
      </c>
      <c r="C95" s="350">
        <v>1</v>
      </c>
      <c r="D95" s="349">
        <v>1</v>
      </c>
      <c r="E95" s="350"/>
      <c r="F95" s="349"/>
      <c r="G95" s="350"/>
      <c r="H95" s="349"/>
      <c r="I95" s="350">
        <v>3</v>
      </c>
      <c r="J95" s="349"/>
      <c r="K95" s="350">
        <v>3</v>
      </c>
      <c r="L95" s="353">
        <v>2</v>
      </c>
      <c r="N95" s="339">
        <v>2010</v>
      </c>
      <c r="O95" s="349">
        <v>10</v>
      </c>
      <c r="P95" s="350">
        <v>1</v>
      </c>
      <c r="Q95" s="349">
        <v>1</v>
      </c>
      <c r="R95" s="350"/>
      <c r="S95" s="349"/>
      <c r="T95" s="350"/>
      <c r="U95" s="349"/>
      <c r="V95" s="350">
        <v>3</v>
      </c>
      <c r="W95" s="349"/>
      <c r="X95" s="350">
        <v>3</v>
      </c>
      <c r="Y95" s="353">
        <v>2</v>
      </c>
    </row>
    <row r="96" spans="1:25" x14ac:dyDescent="0.2">
      <c r="A96" s="339">
        <v>2011</v>
      </c>
      <c r="B96" s="349">
        <v>29</v>
      </c>
      <c r="C96" s="350">
        <v>6</v>
      </c>
      <c r="D96" s="349">
        <v>1</v>
      </c>
      <c r="E96" s="350"/>
      <c r="F96" s="349"/>
      <c r="G96" s="350"/>
      <c r="H96" s="349">
        <v>1</v>
      </c>
      <c r="I96" s="350">
        <v>6</v>
      </c>
      <c r="J96" s="349"/>
      <c r="K96" s="350">
        <v>1</v>
      </c>
      <c r="L96" s="353">
        <v>14</v>
      </c>
      <c r="N96" s="339">
        <v>2011</v>
      </c>
      <c r="O96" s="349">
        <v>29</v>
      </c>
      <c r="P96" s="350">
        <v>6</v>
      </c>
      <c r="Q96" s="349">
        <v>1</v>
      </c>
      <c r="R96" s="350"/>
      <c r="S96" s="349"/>
      <c r="T96" s="350"/>
      <c r="U96" s="349">
        <v>1</v>
      </c>
      <c r="V96" s="350">
        <v>6</v>
      </c>
      <c r="W96" s="349"/>
      <c r="X96" s="350">
        <v>1</v>
      </c>
      <c r="Y96" s="353">
        <v>14</v>
      </c>
    </row>
    <row r="97" spans="1:25" x14ac:dyDescent="0.2">
      <c r="A97" s="339">
        <v>2012</v>
      </c>
      <c r="B97" s="349">
        <v>41</v>
      </c>
      <c r="C97" s="350">
        <v>9</v>
      </c>
      <c r="D97" s="349">
        <v>3</v>
      </c>
      <c r="E97" s="350">
        <v>1</v>
      </c>
      <c r="F97" s="349"/>
      <c r="G97" s="350"/>
      <c r="H97" s="349"/>
      <c r="I97" s="350">
        <v>9</v>
      </c>
      <c r="J97" s="349"/>
      <c r="K97" s="350">
        <v>3</v>
      </c>
      <c r="L97" s="353">
        <v>16</v>
      </c>
      <c r="N97" s="339">
        <v>2012</v>
      </c>
      <c r="O97" s="349">
        <v>41</v>
      </c>
      <c r="P97" s="350">
        <v>9</v>
      </c>
      <c r="Q97" s="349">
        <v>3</v>
      </c>
      <c r="R97" s="350">
        <v>1</v>
      </c>
      <c r="S97" s="349"/>
      <c r="T97" s="350"/>
      <c r="U97" s="349"/>
      <c r="V97" s="350">
        <v>9</v>
      </c>
      <c r="W97" s="349"/>
      <c r="X97" s="350">
        <v>3</v>
      </c>
      <c r="Y97" s="353">
        <v>16</v>
      </c>
    </row>
    <row r="98" spans="1:25" x14ac:dyDescent="0.2">
      <c r="A98" s="339">
        <v>2013</v>
      </c>
      <c r="B98" s="349">
        <v>38</v>
      </c>
      <c r="C98" s="350">
        <v>16</v>
      </c>
      <c r="D98" s="349">
        <v>2</v>
      </c>
      <c r="E98" s="350"/>
      <c r="F98" s="349"/>
      <c r="G98" s="350">
        <v>4</v>
      </c>
      <c r="H98" s="349"/>
      <c r="I98" s="350">
        <v>2</v>
      </c>
      <c r="J98" s="349"/>
      <c r="K98" s="350">
        <v>3</v>
      </c>
      <c r="L98" s="353">
        <v>11</v>
      </c>
      <c r="N98" s="339">
        <v>2013</v>
      </c>
      <c r="O98" s="349">
        <v>38</v>
      </c>
      <c r="P98" s="350">
        <v>16</v>
      </c>
      <c r="Q98" s="349">
        <v>2</v>
      </c>
      <c r="R98" s="350"/>
      <c r="S98" s="349"/>
      <c r="T98" s="350">
        <v>4</v>
      </c>
      <c r="U98" s="349"/>
      <c r="V98" s="350">
        <v>2</v>
      </c>
      <c r="W98" s="349"/>
      <c r="X98" s="350">
        <v>3</v>
      </c>
      <c r="Y98" s="353">
        <v>11</v>
      </c>
    </row>
    <row r="99" spans="1:25" x14ac:dyDescent="0.2">
      <c r="A99" s="339">
        <v>2014</v>
      </c>
      <c r="B99" s="349">
        <v>64</v>
      </c>
      <c r="C99" s="350">
        <v>32</v>
      </c>
      <c r="D99" s="349"/>
      <c r="E99" s="350">
        <v>1</v>
      </c>
      <c r="F99" s="349">
        <v>2</v>
      </c>
      <c r="G99" s="350">
        <v>2</v>
      </c>
      <c r="H99" s="349"/>
      <c r="I99" s="350">
        <v>9</v>
      </c>
      <c r="J99" s="349"/>
      <c r="K99" s="350">
        <v>3</v>
      </c>
      <c r="L99" s="353">
        <v>15</v>
      </c>
      <c r="N99" s="339">
        <v>2014</v>
      </c>
      <c r="O99" s="349">
        <v>64</v>
      </c>
      <c r="P99" s="350">
        <v>32</v>
      </c>
      <c r="Q99" s="349"/>
      <c r="R99" s="350">
        <v>1</v>
      </c>
      <c r="S99" s="349">
        <v>2</v>
      </c>
      <c r="T99" s="350">
        <v>2</v>
      </c>
      <c r="U99" s="349"/>
      <c r="V99" s="350">
        <v>9</v>
      </c>
      <c r="W99" s="349"/>
      <c r="X99" s="350">
        <v>3</v>
      </c>
      <c r="Y99" s="353">
        <v>15</v>
      </c>
    </row>
    <row r="100" spans="1:25" x14ac:dyDescent="0.2">
      <c r="A100" s="339">
        <v>2015</v>
      </c>
      <c r="B100" s="349">
        <v>87</v>
      </c>
      <c r="C100" s="350">
        <v>34</v>
      </c>
      <c r="D100" s="349">
        <v>3</v>
      </c>
      <c r="E100" s="350">
        <v>1</v>
      </c>
      <c r="F100" s="349"/>
      <c r="G100" s="350">
        <v>3</v>
      </c>
      <c r="H100" s="349"/>
      <c r="I100" s="350">
        <v>12</v>
      </c>
      <c r="J100" s="349"/>
      <c r="K100" s="350">
        <v>16</v>
      </c>
      <c r="L100" s="353">
        <v>18</v>
      </c>
      <c r="N100" s="339">
        <v>2015</v>
      </c>
      <c r="O100" s="349">
        <v>87</v>
      </c>
      <c r="P100" s="350">
        <v>34</v>
      </c>
      <c r="Q100" s="349">
        <v>3</v>
      </c>
      <c r="R100" s="350">
        <v>1</v>
      </c>
      <c r="S100" s="349"/>
      <c r="T100" s="350">
        <v>3</v>
      </c>
      <c r="U100" s="349"/>
      <c r="V100" s="350">
        <v>12</v>
      </c>
      <c r="W100" s="349"/>
      <c r="X100" s="350">
        <v>16</v>
      </c>
      <c r="Y100" s="353">
        <v>18</v>
      </c>
    </row>
    <row r="101" spans="1:25" x14ac:dyDescent="0.2">
      <c r="A101" s="339">
        <v>2016</v>
      </c>
      <c r="B101" s="349">
        <v>146</v>
      </c>
      <c r="C101" s="350">
        <v>45</v>
      </c>
      <c r="D101" s="349">
        <v>2</v>
      </c>
      <c r="E101" s="350">
        <v>1</v>
      </c>
      <c r="F101" s="349">
        <v>2</v>
      </c>
      <c r="G101" s="350">
        <v>3</v>
      </c>
      <c r="H101" s="349">
        <v>1</v>
      </c>
      <c r="I101" s="350">
        <v>18</v>
      </c>
      <c r="J101" s="349">
        <v>3</v>
      </c>
      <c r="K101" s="350">
        <v>30</v>
      </c>
      <c r="L101" s="353">
        <v>41</v>
      </c>
      <c r="N101" s="339">
        <v>2016</v>
      </c>
      <c r="O101" s="349">
        <v>145</v>
      </c>
      <c r="P101" s="350">
        <v>45</v>
      </c>
      <c r="Q101" s="349">
        <v>2</v>
      </c>
      <c r="R101" s="350">
        <v>1</v>
      </c>
      <c r="S101" s="349">
        <v>2</v>
      </c>
      <c r="T101" s="350">
        <v>3</v>
      </c>
      <c r="U101" s="349">
        <v>1</v>
      </c>
      <c r="V101" s="350">
        <v>18</v>
      </c>
      <c r="W101" s="349">
        <v>3</v>
      </c>
      <c r="X101" s="350">
        <v>29</v>
      </c>
      <c r="Y101" s="353">
        <v>41</v>
      </c>
    </row>
    <row r="102" spans="1:25" x14ac:dyDescent="0.2">
      <c r="A102" s="339">
        <v>2017</v>
      </c>
      <c r="B102" s="349">
        <v>163</v>
      </c>
      <c r="C102" s="350">
        <v>24</v>
      </c>
      <c r="D102" s="349">
        <v>14</v>
      </c>
      <c r="E102" s="350">
        <v>3</v>
      </c>
      <c r="F102" s="349">
        <v>4</v>
      </c>
      <c r="G102" s="350">
        <v>17</v>
      </c>
      <c r="H102" s="349">
        <v>2</v>
      </c>
      <c r="I102" s="350">
        <v>22</v>
      </c>
      <c r="J102" s="349">
        <v>3</v>
      </c>
      <c r="K102" s="350">
        <v>47</v>
      </c>
      <c r="L102" s="353">
        <v>27</v>
      </c>
      <c r="N102" s="339">
        <v>2017</v>
      </c>
      <c r="O102" s="349">
        <v>163</v>
      </c>
      <c r="P102" s="350">
        <v>24</v>
      </c>
      <c r="Q102" s="349">
        <v>14</v>
      </c>
      <c r="R102" s="350">
        <v>3</v>
      </c>
      <c r="S102" s="349">
        <v>4</v>
      </c>
      <c r="T102" s="350">
        <v>17</v>
      </c>
      <c r="U102" s="349">
        <v>2</v>
      </c>
      <c r="V102" s="350">
        <v>22</v>
      </c>
      <c r="W102" s="349">
        <v>3</v>
      </c>
      <c r="X102" s="350">
        <v>47</v>
      </c>
      <c r="Y102" s="353">
        <v>27</v>
      </c>
    </row>
    <row r="103" spans="1:25" x14ac:dyDescent="0.2">
      <c r="A103" s="339">
        <v>2018</v>
      </c>
      <c r="B103" s="349">
        <v>94</v>
      </c>
      <c r="C103" s="350">
        <v>7</v>
      </c>
      <c r="D103" s="349">
        <v>10</v>
      </c>
      <c r="E103" s="350">
        <v>1</v>
      </c>
      <c r="F103" s="349">
        <v>3</v>
      </c>
      <c r="G103" s="350">
        <v>4</v>
      </c>
      <c r="H103" s="349">
        <v>1</v>
      </c>
      <c r="I103" s="350">
        <v>15</v>
      </c>
      <c r="J103" s="349">
        <v>2</v>
      </c>
      <c r="K103" s="350">
        <v>29</v>
      </c>
      <c r="L103" s="353">
        <v>22</v>
      </c>
      <c r="N103" s="339">
        <v>2018</v>
      </c>
      <c r="O103" s="349">
        <v>94</v>
      </c>
      <c r="P103" s="350">
        <v>7</v>
      </c>
      <c r="Q103" s="349">
        <v>10</v>
      </c>
      <c r="R103" s="350">
        <v>1</v>
      </c>
      <c r="S103" s="349">
        <v>3</v>
      </c>
      <c r="T103" s="350">
        <v>4</v>
      </c>
      <c r="U103" s="349">
        <v>1</v>
      </c>
      <c r="V103" s="350">
        <v>15</v>
      </c>
      <c r="W103" s="349">
        <v>2</v>
      </c>
      <c r="X103" s="350">
        <v>29</v>
      </c>
      <c r="Y103" s="353">
        <v>22</v>
      </c>
    </row>
    <row r="104" spans="1:25" x14ac:dyDescent="0.2">
      <c r="A104" s="339">
        <v>2019</v>
      </c>
      <c r="B104" s="349">
        <v>102</v>
      </c>
      <c r="C104" s="350">
        <v>11</v>
      </c>
      <c r="D104" s="349">
        <v>8</v>
      </c>
      <c r="E104" s="350">
        <v>4</v>
      </c>
      <c r="F104" s="349">
        <v>8</v>
      </c>
      <c r="G104" s="350">
        <v>2</v>
      </c>
      <c r="H104" s="349">
        <v>5</v>
      </c>
      <c r="I104" s="350">
        <v>16</v>
      </c>
      <c r="J104" s="349">
        <v>3</v>
      </c>
      <c r="K104" s="350">
        <v>26</v>
      </c>
      <c r="L104" s="353">
        <v>19</v>
      </c>
      <c r="N104" s="339">
        <v>2019</v>
      </c>
      <c r="O104" s="349">
        <v>102</v>
      </c>
      <c r="P104" s="350">
        <v>11</v>
      </c>
      <c r="Q104" s="349">
        <v>8</v>
      </c>
      <c r="R104" s="350">
        <v>4</v>
      </c>
      <c r="S104" s="349">
        <v>8</v>
      </c>
      <c r="T104" s="350">
        <v>2</v>
      </c>
      <c r="U104" s="349">
        <v>5</v>
      </c>
      <c r="V104" s="350">
        <v>16</v>
      </c>
      <c r="W104" s="349">
        <v>3</v>
      </c>
      <c r="X104" s="350">
        <v>26</v>
      </c>
      <c r="Y104" s="353">
        <v>19</v>
      </c>
    </row>
    <row r="105" spans="1:25" x14ac:dyDescent="0.2">
      <c r="A105" s="339">
        <v>2020</v>
      </c>
      <c r="B105" s="349">
        <v>157</v>
      </c>
      <c r="C105" s="350">
        <v>19</v>
      </c>
      <c r="D105" s="349">
        <v>16</v>
      </c>
      <c r="E105" s="350">
        <v>1</v>
      </c>
      <c r="F105" s="349">
        <v>3</v>
      </c>
      <c r="G105" s="350">
        <v>11</v>
      </c>
      <c r="H105" s="349">
        <v>3</v>
      </c>
      <c r="I105" s="350">
        <v>33</v>
      </c>
      <c r="J105" s="349">
        <v>3</v>
      </c>
      <c r="K105" s="350">
        <v>44</v>
      </c>
      <c r="L105" s="353">
        <v>24</v>
      </c>
      <c r="N105" s="339">
        <v>2020</v>
      </c>
      <c r="O105" s="349">
        <v>157</v>
      </c>
      <c r="P105" s="350">
        <v>19</v>
      </c>
      <c r="Q105" s="349">
        <v>16</v>
      </c>
      <c r="R105" s="350">
        <v>1</v>
      </c>
      <c r="S105" s="349">
        <v>3</v>
      </c>
      <c r="T105" s="350">
        <v>11</v>
      </c>
      <c r="U105" s="349">
        <v>3</v>
      </c>
      <c r="V105" s="350">
        <v>33</v>
      </c>
      <c r="W105" s="349">
        <v>3</v>
      </c>
      <c r="X105" s="350">
        <v>44</v>
      </c>
      <c r="Y105" s="353">
        <v>24</v>
      </c>
    </row>
    <row r="106" spans="1:25" x14ac:dyDescent="0.2">
      <c r="A106" s="339">
        <v>2021</v>
      </c>
      <c r="B106" s="349">
        <v>129</v>
      </c>
      <c r="C106" s="350">
        <v>10</v>
      </c>
      <c r="D106" s="349">
        <v>17</v>
      </c>
      <c r="E106" s="350"/>
      <c r="F106" s="349">
        <v>8</v>
      </c>
      <c r="G106" s="350">
        <v>15</v>
      </c>
      <c r="H106" s="349">
        <v>2</v>
      </c>
      <c r="I106" s="350">
        <v>28</v>
      </c>
      <c r="J106" s="349">
        <v>1</v>
      </c>
      <c r="K106" s="350">
        <v>31</v>
      </c>
      <c r="L106" s="353">
        <v>17</v>
      </c>
      <c r="N106" s="339">
        <v>2021</v>
      </c>
      <c r="O106" s="349">
        <v>129</v>
      </c>
      <c r="P106" s="350">
        <v>10</v>
      </c>
      <c r="Q106" s="349">
        <v>17</v>
      </c>
      <c r="R106" s="350"/>
      <c r="S106" s="349">
        <v>8</v>
      </c>
      <c r="T106" s="350">
        <v>15</v>
      </c>
      <c r="U106" s="349">
        <v>2</v>
      </c>
      <c r="V106" s="350">
        <v>28</v>
      </c>
      <c r="W106" s="349">
        <v>1</v>
      </c>
      <c r="X106" s="350">
        <v>31</v>
      </c>
      <c r="Y106" s="353">
        <v>17</v>
      </c>
    </row>
    <row r="107" spans="1:25" x14ac:dyDescent="0.2">
      <c r="A107" s="339">
        <v>2022</v>
      </c>
      <c r="B107" s="349">
        <v>139</v>
      </c>
      <c r="C107" s="350">
        <v>18</v>
      </c>
      <c r="D107" s="349">
        <v>13</v>
      </c>
      <c r="E107" s="350"/>
      <c r="F107" s="349">
        <v>8</v>
      </c>
      <c r="G107" s="350">
        <v>24</v>
      </c>
      <c r="H107" s="349">
        <v>8</v>
      </c>
      <c r="I107" s="350">
        <v>18</v>
      </c>
      <c r="J107" s="349">
        <v>1</v>
      </c>
      <c r="K107" s="350">
        <v>33</v>
      </c>
      <c r="L107" s="353">
        <v>16</v>
      </c>
      <c r="N107" s="339">
        <v>2022</v>
      </c>
      <c r="O107" s="349">
        <v>139</v>
      </c>
      <c r="P107" s="350">
        <v>18</v>
      </c>
      <c r="Q107" s="349">
        <v>13</v>
      </c>
      <c r="R107" s="350"/>
      <c r="S107" s="349">
        <v>8</v>
      </c>
      <c r="T107" s="350">
        <v>24</v>
      </c>
      <c r="U107" s="349">
        <v>8</v>
      </c>
      <c r="V107" s="350">
        <v>18</v>
      </c>
      <c r="W107" s="349">
        <v>1</v>
      </c>
      <c r="X107" s="350">
        <v>33</v>
      </c>
      <c r="Y107" s="353">
        <v>16</v>
      </c>
    </row>
    <row r="108" spans="1:25" x14ac:dyDescent="0.2">
      <c r="A108" s="339">
        <v>2023</v>
      </c>
      <c r="B108" s="349">
        <v>198</v>
      </c>
      <c r="C108" s="350">
        <v>15</v>
      </c>
      <c r="D108" s="349">
        <v>18</v>
      </c>
      <c r="E108" s="350"/>
      <c r="F108" s="349">
        <v>2</v>
      </c>
      <c r="G108" s="350">
        <v>40</v>
      </c>
      <c r="H108" s="349">
        <v>4</v>
      </c>
      <c r="I108" s="350">
        <v>40</v>
      </c>
      <c r="J108" s="349">
        <v>4</v>
      </c>
      <c r="K108" s="350">
        <v>47</v>
      </c>
      <c r="L108" s="353">
        <v>27</v>
      </c>
      <c r="N108" s="339">
        <v>2023</v>
      </c>
      <c r="O108" s="349">
        <v>197</v>
      </c>
      <c r="P108" s="350">
        <v>15</v>
      </c>
      <c r="Q108" s="349">
        <v>17</v>
      </c>
      <c r="R108" s="350"/>
      <c r="S108" s="349">
        <v>2</v>
      </c>
      <c r="T108" s="350">
        <v>40</v>
      </c>
      <c r="U108" s="349">
        <v>4</v>
      </c>
      <c r="V108" s="350">
        <v>40</v>
      </c>
      <c r="W108" s="349">
        <v>4</v>
      </c>
      <c r="X108" s="350">
        <v>47</v>
      </c>
      <c r="Y108" s="353">
        <v>27</v>
      </c>
    </row>
    <row r="109" spans="1:25" ht="13.5" thickBot="1" x14ac:dyDescent="0.25">
      <c r="A109" s="345">
        <v>2024</v>
      </c>
      <c r="B109" s="354">
        <v>227</v>
      </c>
      <c r="C109" s="355">
        <v>15</v>
      </c>
      <c r="D109" s="354">
        <v>30</v>
      </c>
      <c r="E109" s="355"/>
      <c r="F109" s="354">
        <v>2</v>
      </c>
      <c r="G109" s="355">
        <v>48</v>
      </c>
      <c r="H109" s="354">
        <v>7</v>
      </c>
      <c r="I109" s="355">
        <v>37</v>
      </c>
      <c r="J109" s="354">
        <v>3</v>
      </c>
      <c r="K109" s="355">
        <v>59</v>
      </c>
      <c r="L109" s="356">
        <v>26</v>
      </c>
      <c r="N109" s="345">
        <v>2024</v>
      </c>
      <c r="O109" s="354">
        <v>201</v>
      </c>
      <c r="P109" s="355">
        <v>12</v>
      </c>
      <c r="Q109" s="354">
        <v>29</v>
      </c>
      <c r="R109" s="355"/>
      <c r="S109" s="354">
        <v>1</v>
      </c>
      <c r="T109" s="355">
        <v>42</v>
      </c>
      <c r="U109" s="354">
        <v>5</v>
      </c>
      <c r="V109" s="355">
        <v>33</v>
      </c>
      <c r="W109" s="354">
        <v>3</v>
      </c>
      <c r="X109" s="355">
        <v>59</v>
      </c>
      <c r="Y109" s="356">
        <v>17</v>
      </c>
    </row>
    <row r="581" spans="1:8" x14ac:dyDescent="0.2">
      <c r="A581" s="1"/>
      <c r="H581" s="146"/>
    </row>
    <row r="584" spans="1:8" x14ac:dyDescent="0.2">
      <c r="A584" s="1"/>
      <c r="H584" s="146"/>
    </row>
  </sheetData>
  <mergeCells count="8">
    <mergeCell ref="A90:L90"/>
    <mergeCell ref="N69:Y69"/>
    <mergeCell ref="N90:Y90"/>
    <mergeCell ref="B27:L27"/>
    <mergeCell ref="O27:Y27"/>
    <mergeCell ref="O48:Y48"/>
    <mergeCell ref="A69:L69"/>
    <mergeCell ref="A48:L48"/>
  </mergeCells>
  <pageMargins left="0.75" right="0.75" top="1" bottom="1" header="0.5" footer="0.5"/>
  <pageSetup orientation="portrait" horizontalDpi="1200" verticalDpi="1200" r:id="rId1"/>
  <headerFooter alignWithMargins="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7" tint="0.39997558519241921"/>
  </sheetPr>
  <dimension ref="A1:CW113"/>
  <sheetViews>
    <sheetView zoomScale="80" zoomScaleNormal="80" workbookViewId="0">
      <selection activeCell="A27" sqref="A27"/>
    </sheetView>
  </sheetViews>
  <sheetFormatPr defaultColWidth="9.140625" defaultRowHeight="12.75" x14ac:dyDescent="0.2"/>
  <cols>
    <col min="1" max="1" width="14.7109375" style="4" customWidth="1"/>
    <col min="2" max="51" width="9.140625" style="4"/>
    <col min="52" max="52" width="15" style="4" customWidth="1"/>
    <col min="53" max="16384" width="9.140625" style="4"/>
  </cols>
  <sheetData>
    <row r="1" spans="1:1" x14ac:dyDescent="0.2">
      <c r="A1" s="147" t="s">
        <v>410</v>
      </c>
    </row>
    <row r="2" spans="1:1" x14ac:dyDescent="0.2">
      <c r="A2" s="147"/>
    </row>
    <row r="3" spans="1:1" x14ac:dyDescent="0.2">
      <c r="A3" s="147"/>
    </row>
    <row r="4" spans="1:1" x14ac:dyDescent="0.2">
      <c r="A4" s="147"/>
    </row>
    <row r="5" spans="1:1" x14ac:dyDescent="0.2">
      <c r="A5" s="147"/>
    </row>
    <row r="6" spans="1:1" x14ac:dyDescent="0.2">
      <c r="A6" s="147"/>
    </row>
    <row r="7" spans="1:1" x14ac:dyDescent="0.2">
      <c r="A7" s="147"/>
    </row>
    <row r="8" spans="1:1" x14ac:dyDescent="0.2">
      <c r="A8" s="147"/>
    </row>
    <row r="9" spans="1:1" x14ac:dyDescent="0.2">
      <c r="A9" s="147"/>
    </row>
    <row r="10" spans="1:1" x14ac:dyDescent="0.2">
      <c r="A10" s="147"/>
    </row>
    <row r="11" spans="1:1" x14ac:dyDescent="0.2">
      <c r="A11" s="147"/>
    </row>
    <row r="12" spans="1:1" x14ac:dyDescent="0.2">
      <c r="A12" s="147"/>
    </row>
    <row r="13" spans="1:1" x14ac:dyDescent="0.2">
      <c r="A13" s="147"/>
    </row>
    <row r="14" spans="1:1" x14ac:dyDescent="0.2">
      <c r="A14" s="147"/>
    </row>
    <row r="15" spans="1:1" x14ac:dyDescent="0.2">
      <c r="A15" s="147"/>
    </row>
    <row r="16" spans="1:1" x14ac:dyDescent="0.2">
      <c r="A16" s="147"/>
    </row>
    <row r="17" spans="1:101" x14ac:dyDescent="0.2">
      <c r="A17" s="147"/>
    </row>
    <row r="18" spans="1:101" x14ac:dyDescent="0.2">
      <c r="A18" s="147"/>
    </row>
    <row r="19" spans="1:101" x14ac:dyDescent="0.2">
      <c r="A19" s="147"/>
    </row>
    <row r="20" spans="1:101" x14ac:dyDescent="0.2">
      <c r="A20" s="147"/>
    </row>
    <row r="21" spans="1:101" x14ac:dyDescent="0.2">
      <c r="A21" s="147"/>
    </row>
    <row r="22" spans="1:101" x14ac:dyDescent="0.2">
      <c r="A22" s="147"/>
    </row>
    <row r="23" spans="1:101" x14ac:dyDescent="0.2">
      <c r="A23" s="147"/>
    </row>
    <row r="24" spans="1:101" x14ac:dyDescent="0.2">
      <c r="A24" s="147"/>
    </row>
    <row r="25" spans="1:101" x14ac:dyDescent="0.2">
      <c r="A25" s="403" t="s">
        <v>358</v>
      </c>
    </row>
    <row r="26" spans="1:101" x14ac:dyDescent="0.2">
      <c r="A26" s="67" t="s">
        <v>372</v>
      </c>
    </row>
    <row r="27" spans="1:101" x14ac:dyDescent="0.2">
      <c r="A27" s="67" t="s">
        <v>373</v>
      </c>
    </row>
    <row r="28" spans="1:101" x14ac:dyDescent="0.2">
      <c r="A28" s="822" t="s">
        <v>411</v>
      </c>
    </row>
    <row r="29" spans="1:101" customFormat="1" ht="13.5" thickBot="1" x14ac:dyDescent="0.25"/>
    <row r="30" spans="1:101" s="672" customFormat="1" ht="14.25" x14ac:dyDescent="0.25">
      <c r="A30" s="357"/>
      <c r="B30" s="1288" t="s">
        <v>401</v>
      </c>
      <c r="C30" s="1288"/>
      <c r="D30" s="1288"/>
      <c r="E30" s="1288"/>
      <c r="F30" s="1288"/>
      <c r="G30" s="1288"/>
      <c r="H30" s="1288"/>
      <c r="I30" s="1288"/>
      <c r="J30" s="1288"/>
      <c r="K30" s="1288"/>
      <c r="L30" s="1288"/>
      <c r="M30" s="1288"/>
      <c r="N30" s="1288"/>
      <c r="O30" s="1288"/>
      <c r="P30" s="1288"/>
      <c r="Q30" s="1288"/>
      <c r="R30" s="1288"/>
      <c r="S30" s="1288"/>
      <c r="T30" s="1288"/>
      <c r="U30" s="1288"/>
      <c r="V30" s="1288"/>
      <c r="W30" s="1288"/>
      <c r="X30" s="1288"/>
      <c r="Y30" s="1288"/>
      <c r="Z30" s="1288"/>
      <c r="AA30" s="1288"/>
      <c r="AB30" s="1288"/>
      <c r="AC30" s="1288"/>
      <c r="AD30" s="1288"/>
      <c r="AE30" s="1288"/>
      <c r="AF30" s="1288"/>
      <c r="AG30" s="1288"/>
      <c r="AH30" s="1288"/>
      <c r="AI30" s="1288"/>
      <c r="AJ30" s="1288"/>
      <c r="AK30" s="1288"/>
      <c r="AL30" s="1288"/>
      <c r="AM30" s="1288"/>
      <c r="AN30" s="1288"/>
      <c r="AO30" s="1288"/>
      <c r="AP30" s="1288"/>
      <c r="AQ30" s="1288"/>
      <c r="AR30" s="1288"/>
      <c r="AS30" s="1288"/>
      <c r="AT30" s="1288"/>
      <c r="AU30" s="1288"/>
      <c r="AV30" s="1288"/>
      <c r="AW30" s="1288"/>
      <c r="AX30" s="1289"/>
      <c r="AY30" s="358"/>
      <c r="AZ30" s="357"/>
      <c r="BA30" s="1288" t="s">
        <v>402</v>
      </c>
      <c r="BB30" s="1288"/>
      <c r="BC30" s="1288"/>
      <c r="BD30" s="1288"/>
      <c r="BE30" s="1288"/>
      <c r="BF30" s="1288"/>
      <c r="BG30" s="1288"/>
      <c r="BH30" s="1288"/>
      <c r="BI30" s="1288"/>
      <c r="BJ30" s="1288"/>
      <c r="BK30" s="1288"/>
      <c r="BL30" s="1288"/>
      <c r="BM30" s="1288"/>
      <c r="BN30" s="1288"/>
      <c r="BO30" s="1288"/>
      <c r="BP30" s="1288"/>
      <c r="BQ30" s="1288"/>
      <c r="BR30" s="1288"/>
      <c r="BS30" s="1288"/>
      <c r="BT30" s="1288"/>
      <c r="BU30" s="1288"/>
      <c r="BV30" s="1288"/>
      <c r="BW30" s="1288"/>
      <c r="BX30" s="1288"/>
      <c r="BY30" s="1288"/>
      <c r="BZ30" s="1288"/>
      <c r="CA30" s="1288"/>
      <c r="CB30" s="1288"/>
      <c r="CC30" s="1288"/>
      <c r="CD30" s="1288"/>
      <c r="CE30" s="1288"/>
      <c r="CF30" s="1288"/>
      <c r="CG30" s="1288"/>
      <c r="CH30" s="1288"/>
      <c r="CI30" s="1288"/>
      <c r="CJ30" s="1288"/>
      <c r="CK30" s="1288"/>
      <c r="CL30" s="1288"/>
      <c r="CM30" s="1288"/>
      <c r="CN30" s="1288"/>
      <c r="CO30" s="1288"/>
      <c r="CP30" s="1288"/>
      <c r="CQ30" s="1288"/>
      <c r="CR30" s="1288"/>
      <c r="CS30" s="1288"/>
      <c r="CT30" s="1288"/>
      <c r="CU30" s="1288"/>
      <c r="CV30" s="1288"/>
      <c r="CW30" s="1289"/>
    </row>
    <row r="31" spans="1:101" customFormat="1" x14ac:dyDescent="0.2">
      <c r="A31" s="334" t="s">
        <v>214</v>
      </c>
      <c r="B31" s="106" t="s">
        <v>361</v>
      </c>
      <c r="C31" s="106" t="s">
        <v>215</v>
      </c>
      <c r="D31" s="106" t="s">
        <v>246</v>
      </c>
      <c r="E31" s="106" t="s">
        <v>236</v>
      </c>
      <c r="F31" s="106" t="s">
        <v>226</v>
      </c>
      <c r="G31" s="106" t="s">
        <v>222</v>
      </c>
      <c r="H31" s="106" t="s">
        <v>234</v>
      </c>
      <c r="I31" s="106" t="s">
        <v>260</v>
      </c>
      <c r="J31" s="106" t="s">
        <v>266</v>
      </c>
      <c r="K31" s="106" t="s">
        <v>223</v>
      </c>
      <c r="L31" s="106" t="s">
        <v>225</v>
      </c>
      <c r="M31" s="106" t="s">
        <v>216</v>
      </c>
      <c r="N31" s="106" t="s">
        <v>247</v>
      </c>
      <c r="O31" s="106" t="s">
        <v>250</v>
      </c>
      <c r="P31" s="106" t="s">
        <v>230</v>
      </c>
      <c r="Q31" s="106" t="s">
        <v>231</v>
      </c>
      <c r="R31" s="106" t="s">
        <v>268</v>
      </c>
      <c r="S31" s="106" t="s">
        <v>252</v>
      </c>
      <c r="T31" s="106" t="s">
        <v>241</v>
      </c>
      <c r="U31" s="106" t="s">
        <v>259</v>
      </c>
      <c r="V31" s="106" t="s">
        <v>253</v>
      </c>
      <c r="W31" s="106" t="s">
        <v>254</v>
      </c>
      <c r="X31" s="106" t="s">
        <v>239</v>
      </c>
      <c r="Y31" s="106" t="s">
        <v>245</v>
      </c>
      <c r="Z31" s="106" t="s">
        <v>251</v>
      </c>
      <c r="AA31" s="106" t="s">
        <v>238</v>
      </c>
      <c r="AB31" s="106" t="s">
        <v>262</v>
      </c>
      <c r="AC31" s="106" t="s">
        <v>228</v>
      </c>
      <c r="AD31" s="106" t="s">
        <v>265</v>
      </c>
      <c r="AE31" s="106" t="s">
        <v>248</v>
      </c>
      <c r="AF31" s="106" t="s">
        <v>232</v>
      </c>
      <c r="AG31" s="106" t="s">
        <v>224</v>
      </c>
      <c r="AH31" s="106" t="s">
        <v>244</v>
      </c>
      <c r="AI31" s="106" t="s">
        <v>229</v>
      </c>
      <c r="AJ31" s="106" t="s">
        <v>263</v>
      </c>
      <c r="AK31" s="106" t="s">
        <v>242</v>
      </c>
      <c r="AL31" s="106" t="s">
        <v>243</v>
      </c>
      <c r="AM31" s="106" t="s">
        <v>255</v>
      </c>
      <c r="AN31" s="106" t="s">
        <v>237</v>
      </c>
      <c r="AO31" s="106" t="s">
        <v>258</v>
      </c>
      <c r="AP31" s="106" t="s">
        <v>249</v>
      </c>
      <c r="AQ31" s="106" t="s">
        <v>221</v>
      </c>
      <c r="AR31" s="106" t="s">
        <v>233</v>
      </c>
      <c r="AS31" s="106" t="s">
        <v>227</v>
      </c>
      <c r="AT31" s="106" t="s">
        <v>267</v>
      </c>
      <c r="AU31" s="106" t="s">
        <v>256</v>
      </c>
      <c r="AV31" s="106" t="s">
        <v>235</v>
      </c>
      <c r="AW31" s="106" t="s">
        <v>264</v>
      </c>
      <c r="AX31" s="676" t="s">
        <v>257</v>
      </c>
      <c r="AZ31" s="334" t="s">
        <v>214</v>
      </c>
      <c r="BA31" s="106" t="s">
        <v>361</v>
      </c>
      <c r="BB31" s="106" t="s">
        <v>215</v>
      </c>
      <c r="BC31" s="106" t="s">
        <v>246</v>
      </c>
      <c r="BD31" s="106" t="s">
        <v>236</v>
      </c>
      <c r="BE31" s="106" t="s">
        <v>226</v>
      </c>
      <c r="BF31" s="106" t="s">
        <v>222</v>
      </c>
      <c r="BG31" s="106" t="s">
        <v>234</v>
      </c>
      <c r="BH31" s="106" t="s">
        <v>260</v>
      </c>
      <c r="BI31" s="106" t="s">
        <v>266</v>
      </c>
      <c r="BJ31" s="106" t="s">
        <v>223</v>
      </c>
      <c r="BK31" s="106" t="s">
        <v>225</v>
      </c>
      <c r="BL31" s="106" t="s">
        <v>216</v>
      </c>
      <c r="BM31" s="106" t="s">
        <v>247</v>
      </c>
      <c r="BN31" s="106" t="s">
        <v>250</v>
      </c>
      <c r="BO31" s="106" t="s">
        <v>230</v>
      </c>
      <c r="BP31" s="106" t="s">
        <v>231</v>
      </c>
      <c r="BQ31" s="106" t="s">
        <v>268</v>
      </c>
      <c r="BR31" s="106" t="s">
        <v>252</v>
      </c>
      <c r="BS31" s="106" t="s">
        <v>241</v>
      </c>
      <c r="BT31" s="106" t="s">
        <v>259</v>
      </c>
      <c r="BU31" s="106" t="s">
        <v>253</v>
      </c>
      <c r="BV31" s="106" t="s">
        <v>254</v>
      </c>
      <c r="BW31" s="106" t="s">
        <v>239</v>
      </c>
      <c r="BX31" s="106" t="s">
        <v>245</v>
      </c>
      <c r="BY31" s="106" t="s">
        <v>251</v>
      </c>
      <c r="BZ31" s="106" t="s">
        <v>238</v>
      </c>
      <c r="CA31" s="106" t="s">
        <v>262</v>
      </c>
      <c r="CB31" s="106" t="s">
        <v>228</v>
      </c>
      <c r="CC31" s="106" t="s">
        <v>265</v>
      </c>
      <c r="CD31" s="106" t="s">
        <v>248</v>
      </c>
      <c r="CE31" s="106" t="s">
        <v>232</v>
      </c>
      <c r="CF31" s="106" t="s">
        <v>224</v>
      </c>
      <c r="CG31" s="106" t="s">
        <v>244</v>
      </c>
      <c r="CH31" s="106" t="s">
        <v>229</v>
      </c>
      <c r="CI31" s="106" t="s">
        <v>263</v>
      </c>
      <c r="CJ31" s="106" t="s">
        <v>242</v>
      </c>
      <c r="CK31" s="106" t="s">
        <v>243</v>
      </c>
      <c r="CL31" s="106" t="s">
        <v>255</v>
      </c>
      <c r="CM31" s="106" t="s">
        <v>237</v>
      </c>
      <c r="CN31" s="106" t="s">
        <v>258</v>
      </c>
      <c r="CO31" s="106" t="s">
        <v>249</v>
      </c>
      <c r="CP31" s="106" t="s">
        <v>221</v>
      </c>
      <c r="CQ31" s="106" t="s">
        <v>233</v>
      </c>
      <c r="CR31" s="106" t="s">
        <v>227</v>
      </c>
      <c r="CS31" s="106" t="s">
        <v>267</v>
      </c>
      <c r="CT31" s="106" t="s">
        <v>256</v>
      </c>
      <c r="CU31" s="106" t="s">
        <v>235</v>
      </c>
      <c r="CV31" s="106" t="s">
        <v>264</v>
      </c>
      <c r="CW31" s="676" t="s">
        <v>257</v>
      </c>
    </row>
    <row r="32" spans="1:101" customFormat="1" x14ac:dyDescent="0.2">
      <c r="A32" s="511">
        <v>2007</v>
      </c>
      <c r="B32">
        <v>12.28</v>
      </c>
      <c r="AX32" s="677"/>
      <c r="AZ32" s="511">
        <v>2007</v>
      </c>
      <c r="BA32">
        <v>10.41</v>
      </c>
      <c r="CW32" s="677"/>
    </row>
    <row r="33" spans="1:101" customFormat="1" x14ac:dyDescent="0.2">
      <c r="A33" s="511">
        <v>2008</v>
      </c>
      <c r="B33">
        <v>5.69</v>
      </c>
      <c r="AX33" s="677"/>
      <c r="AZ33" s="511">
        <v>2008</v>
      </c>
      <c r="BA33">
        <v>4.6900000000000004</v>
      </c>
      <c r="CW33" s="677"/>
    </row>
    <row r="34" spans="1:101" customFormat="1" x14ac:dyDescent="0.2">
      <c r="A34" s="511">
        <v>2009</v>
      </c>
      <c r="B34">
        <v>6.32</v>
      </c>
      <c r="AX34" s="677"/>
      <c r="AZ34" s="511">
        <v>2009</v>
      </c>
      <c r="BA34">
        <v>5.5</v>
      </c>
      <c r="CW34" s="677"/>
    </row>
    <row r="35" spans="1:101" customFormat="1" x14ac:dyDescent="0.2">
      <c r="A35" s="511">
        <v>2010</v>
      </c>
      <c r="B35">
        <v>5.89</v>
      </c>
      <c r="AX35" s="677"/>
      <c r="AZ35" s="511">
        <v>2010</v>
      </c>
      <c r="BA35">
        <v>4.8899999999999997</v>
      </c>
      <c r="CW35" s="677"/>
    </row>
    <row r="36" spans="1:101" customFormat="1" x14ac:dyDescent="0.2">
      <c r="A36" s="511">
        <v>2011</v>
      </c>
      <c r="B36">
        <v>5.55</v>
      </c>
      <c r="F36">
        <v>5.92</v>
      </c>
      <c r="G36">
        <v>5.17</v>
      </c>
      <c r="AE36">
        <v>6.23</v>
      </c>
      <c r="AF36">
        <v>4.78</v>
      </c>
      <c r="AX36" s="677"/>
      <c r="AZ36" s="511">
        <v>2011</v>
      </c>
      <c r="BA36">
        <v>4.5999999999999996</v>
      </c>
      <c r="BE36">
        <v>4.87</v>
      </c>
      <c r="BF36">
        <v>4.1399999999999997</v>
      </c>
      <c r="CD36">
        <v>5.35</v>
      </c>
      <c r="CE36">
        <v>3.95</v>
      </c>
      <c r="CW36" s="677"/>
    </row>
    <row r="37" spans="1:101" customFormat="1" x14ac:dyDescent="0.2">
      <c r="A37" s="511">
        <v>2012</v>
      </c>
      <c r="B37">
        <v>4.74</v>
      </c>
      <c r="F37">
        <v>4.2699999999999996</v>
      </c>
      <c r="G37">
        <v>5.04</v>
      </c>
      <c r="V37">
        <v>5.27</v>
      </c>
      <c r="AE37">
        <v>5.46</v>
      </c>
      <c r="AG37">
        <v>4.51</v>
      </c>
      <c r="AQ37">
        <v>5.17</v>
      </c>
      <c r="AX37" s="677"/>
      <c r="AZ37" s="511">
        <v>2012</v>
      </c>
      <c r="BA37">
        <v>3.73</v>
      </c>
      <c r="BE37">
        <v>3.22</v>
      </c>
      <c r="BF37">
        <v>3.93</v>
      </c>
      <c r="BU37">
        <v>3.91</v>
      </c>
      <c r="CD37">
        <v>4.49</v>
      </c>
      <c r="CF37">
        <v>3.66</v>
      </c>
      <c r="CP37">
        <v>4.4400000000000004</v>
      </c>
      <c r="CW37" s="677"/>
    </row>
    <row r="38" spans="1:101" customFormat="1" x14ac:dyDescent="0.2">
      <c r="A38" s="511">
        <v>2013</v>
      </c>
      <c r="B38">
        <v>4.93</v>
      </c>
      <c r="F38">
        <v>5.3</v>
      </c>
      <c r="G38">
        <v>4.91</v>
      </c>
      <c r="Q38">
        <v>3.98</v>
      </c>
      <c r="AX38" s="677"/>
      <c r="AZ38" s="511">
        <v>2013</v>
      </c>
      <c r="BA38">
        <v>3.77</v>
      </c>
      <c r="BE38">
        <v>3.83</v>
      </c>
      <c r="BF38">
        <v>3.78</v>
      </c>
      <c r="BP38">
        <v>2.95</v>
      </c>
      <c r="CW38" s="677"/>
    </row>
    <row r="39" spans="1:101" customFormat="1" x14ac:dyDescent="0.2">
      <c r="A39" s="511">
        <v>2014</v>
      </c>
      <c r="B39">
        <v>4.74</v>
      </c>
      <c r="F39">
        <v>5.49</v>
      </c>
      <c r="G39">
        <v>4.7699999999999996</v>
      </c>
      <c r="AC39">
        <v>3.38</v>
      </c>
      <c r="AE39">
        <v>4</v>
      </c>
      <c r="AF39">
        <v>3.03</v>
      </c>
      <c r="AX39" s="677"/>
      <c r="AZ39" s="511">
        <v>2014</v>
      </c>
      <c r="BA39">
        <v>3.67</v>
      </c>
      <c r="BE39">
        <v>4.07</v>
      </c>
      <c r="BF39">
        <v>3.72</v>
      </c>
      <c r="CB39">
        <v>2.35</v>
      </c>
      <c r="CD39">
        <v>3.2</v>
      </c>
      <c r="CE39">
        <v>2.44</v>
      </c>
      <c r="CW39" s="677"/>
    </row>
    <row r="40" spans="1:101" customFormat="1" x14ac:dyDescent="0.2">
      <c r="A40" s="511">
        <v>2015</v>
      </c>
      <c r="B40">
        <v>3.91</v>
      </c>
      <c r="F40">
        <v>3.26</v>
      </c>
      <c r="G40">
        <v>4.79</v>
      </c>
      <c r="L40">
        <v>2.84</v>
      </c>
      <c r="Q40">
        <v>4.6900000000000004</v>
      </c>
      <c r="AC40">
        <v>3</v>
      </c>
      <c r="AE40">
        <v>4.07</v>
      </c>
      <c r="AF40">
        <v>2.39</v>
      </c>
      <c r="AG40">
        <v>3.18</v>
      </c>
      <c r="AQ40">
        <v>3.58</v>
      </c>
      <c r="AX40" s="677"/>
      <c r="AZ40" s="511">
        <v>2015</v>
      </c>
      <c r="BA40">
        <v>3.01</v>
      </c>
      <c r="BE40">
        <v>2.4</v>
      </c>
      <c r="BF40">
        <v>3.76</v>
      </c>
      <c r="BK40">
        <v>2.04</v>
      </c>
      <c r="BP40">
        <v>3.51</v>
      </c>
      <c r="CB40">
        <v>2.2200000000000002</v>
      </c>
      <c r="CD40">
        <v>3.2</v>
      </c>
      <c r="CE40">
        <v>1.96</v>
      </c>
      <c r="CF40">
        <v>2.41</v>
      </c>
      <c r="CP40">
        <v>2.87</v>
      </c>
      <c r="CW40" s="677"/>
    </row>
    <row r="41" spans="1:101" customFormat="1" x14ac:dyDescent="0.2">
      <c r="A41" s="511">
        <v>2016</v>
      </c>
      <c r="B41">
        <v>3.02</v>
      </c>
      <c r="F41">
        <v>2.2599999999999998</v>
      </c>
      <c r="G41">
        <v>3.47</v>
      </c>
      <c r="H41">
        <v>2.63</v>
      </c>
      <c r="K41">
        <v>2.33</v>
      </c>
      <c r="L41">
        <v>2.63</v>
      </c>
      <c r="Q41">
        <v>2.78</v>
      </c>
      <c r="V41">
        <v>3.5</v>
      </c>
      <c r="AC41">
        <v>2.58</v>
      </c>
      <c r="AE41">
        <v>3.94</v>
      </c>
      <c r="AF41">
        <v>2.48</v>
      </c>
      <c r="AG41">
        <v>3.15</v>
      </c>
      <c r="AK41">
        <v>3.26</v>
      </c>
      <c r="AR41">
        <v>2.36</v>
      </c>
      <c r="AS41">
        <v>3.14</v>
      </c>
      <c r="AX41" s="677"/>
      <c r="AZ41" s="511">
        <v>2016</v>
      </c>
      <c r="BA41">
        <v>2.2999999999999998</v>
      </c>
      <c r="BE41">
        <v>1.71</v>
      </c>
      <c r="BF41">
        <v>2.76</v>
      </c>
      <c r="BG41">
        <v>2.06</v>
      </c>
      <c r="BJ41">
        <v>1.42</v>
      </c>
      <c r="BK41">
        <v>1.92</v>
      </c>
      <c r="BP41">
        <v>2.1</v>
      </c>
      <c r="BU41">
        <v>2.75</v>
      </c>
      <c r="CB41">
        <v>1.98</v>
      </c>
      <c r="CD41">
        <v>3.2</v>
      </c>
      <c r="CE41">
        <v>1.83</v>
      </c>
      <c r="CF41">
        <v>2.3199999999999998</v>
      </c>
      <c r="CJ41">
        <v>2.4500000000000002</v>
      </c>
      <c r="CQ41">
        <v>1.82</v>
      </c>
      <c r="CR41">
        <v>2.38</v>
      </c>
      <c r="CW41" s="677"/>
    </row>
    <row r="42" spans="1:101" customFormat="1" x14ac:dyDescent="0.2">
      <c r="A42" s="511">
        <v>2017</v>
      </c>
      <c r="B42">
        <v>2.74</v>
      </c>
      <c r="D42">
        <v>2.1800000000000002</v>
      </c>
      <c r="F42">
        <v>2.52</v>
      </c>
      <c r="G42">
        <v>3.25</v>
      </c>
      <c r="K42">
        <v>2.77</v>
      </c>
      <c r="M42">
        <v>5.14</v>
      </c>
      <c r="O42">
        <v>3.04</v>
      </c>
      <c r="Q42">
        <v>2.4900000000000002</v>
      </c>
      <c r="U42">
        <v>3.17</v>
      </c>
      <c r="Y42">
        <v>3.04</v>
      </c>
      <c r="AA42">
        <v>2.73</v>
      </c>
      <c r="AC42">
        <v>2.6</v>
      </c>
      <c r="AE42">
        <v>3.57</v>
      </c>
      <c r="AG42">
        <v>2.98</v>
      </c>
      <c r="AK42">
        <v>2.37</v>
      </c>
      <c r="AN42">
        <v>1.87</v>
      </c>
      <c r="AQ42">
        <v>2.54</v>
      </c>
      <c r="AS42">
        <v>2.41</v>
      </c>
      <c r="AX42" s="677"/>
      <c r="AZ42" s="511">
        <v>2017</v>
      </c>
      <c r="BA42">
        <v>2.06</v>
      </c>
      <c r="BC42">
        <v>1.6</v>
      </c>
      <c r="BE42">
        <v>1.84</v>
      </c>
      <c r="BF42">
        <v>2.48</v>
      </c>
      <c r="BJ42">
        <v>2.04</v>
      </c>
      <c r="BL42">
        <v>3.68</v>
      </c>
      <c r="BN42">
        <v>2.27</v>
      </c>
      <c r="BP42">
        <v>1.84</v>
      </c>
      <c r="BT42">
        <v>2.65</v>
      </c>
      <c r="BX42">
        <v>2.0699999999999998</v>
      </c>
      <c r="BZ42">
        <v>1.96</v>
      </c>
      <c r="CB42">
        <v>1.93</v>
      </c>
      <c r="CD42">
        <v>2.99</v>
      </c>
      <c r="CF42">
        <v>2.2799999999999998</v>
      </c>
      <c r="CJ42">
        <v>1.81</v>
      </c>
      <c r="CM42">
        <v>1.37</v>
      </c>
      <c r="CP42">
        <v>1.97</v>
      </c>
      <c r="CR42">
        <v>1.83</v>
      </c>
      <c r="CW42" s="677"/>
    </row>
    <row r="43" spans="1:101" customFormat="1" x14ac:dyDescent="0.2">
      <c r="A43" s="511">
        <v>2018</v>
      </c>
      <c r="B43">
        <v>2.31</v>
      </c>
      <c r="G43">
        <v>3.14</v>
      </c>
      <c r="K43">
        <v>1.5</v>
      </c>
      <c r="AC43">
        <v>2.4500000000000002</v>
      </c>
      <c r="AE43">
        <v>3.37</v>
      </c>
      <c r="AF43">
        <v>2.12</v>
      </c>
      <c r="AK43">
        <v>2.58</v>
      </c>
      <c r="AN43">
        <v>2.09</v>
      </c>
      <c r="AQ43">
        <v>1.72</v>
      </c>
      <c r="AS43">
        <v>2.2599999999999998</v>
      </c>
      <c r="AX43" s="677"/>
      <c r="AZ43" s="511">
        <v>2018</v>
      </c>
      <c r="BA43">
        <v>1.69</v>
      </c>
      <c r="BF43">
        <v>2.35</v>
      </c>
      <c r="BJ43">
        <v>1.04</v>
      </c>
      <c r="CB43">
        <v>1.69</v>
      </c>
      <c r="CD43">
        <v>2.7</v>
      </c>
      <c r="CE43">
        <v>1.7</v>
      </c>
      <c r="CJ43">
        <v>1.93</v>
      </c>
      <c r="CM43">
        <v>1.47</v>
      </c>
      <c r="CP43">
        <v>1.3</v>
      </c>
      <c r="CR43">
        <v>1.71</v>
      </c>
      <c r="CW43" s="677"/>
    </row>
    <row r="44" spans="1:101" customFormat="1" x14ac:dyDescent="0.2">
      <c r="A44" s="511">
        <v>2019</v>
      </c>
      <c r="B44">
        <v>1.97</v>
      </c>
      <c r="G44">
        <v>2.4</v>
      </c>
      <c r="K44">
        <v>1.61</v>
      </c>
      <c r="L44">
        <v>1.42</v>
      </c>
      <c r="M44">
        <v>3.59</v>
      </c>
      <c r="Q44">
        <v>1.78</v>
      </c>
      <c r="AC44">
        <v>2.0499999999999998</v>
      </c>
      <c r="AE44">
        <v>3.59</v>
      </c>
      <c r="AF44">
        <v>1.52</v>
      </c>
      <c r="AG44">
        <v>1.67</v>
      </c>
      <c r="AH44">
        <v>2.5099999999999998</v>
      </c>
      <c r="AK44">
        <v>2.42</v>
      </c>
      <c r="AM44">
        <v>1.72</v>
      </c>
      <c r="AN44">
        <v>1.76</v>
      </c>
      <c r="AQ44">
        <v>1.92</v>
      </c>
      <c r="AX44" s="677"/>
      <c r="AZ44" s="511">
        <v>2019</v>
      </c>
      <c r="BA44">
        <v>1.49</v>
      </c>
      <c r="BF44">
        <v>1.91</v>
      </c>
      <c r="BJ44">
        <v>1.18</v>
      </c>
      <c r="BK44">
        <v>0.98</v>
      </c>
      <c r="BL44">
        <v>2.76</v>
      </c>
      <c r="BP44">
        <v>1.4</v>
      </c>
      <c r="CB44">
        <v>1.5</v>
      </c>
      <c r="CD44">
        <v>2.88</v>
      </c>
      <c r="CE44">
        <v>1.1599999999999999</v>
      </c>
      <c r="CF44">
        <v>1.32</v>
      </c>
      <c r="CG44">
        <v>1.87</v>
      </c>
      <c r="CJ44">
        <v>1.83</v>
      </c>
      <c r="CL44">
        <v>1.41</v>
      </c>
      <c r="CM44">
        <v>1.27</v>
      </c>
      <c r="CP44">
        <v>1.48</v>
      </c>
      <c r="CW44" s="677"/>
    </row>
    <row r="45" spans="1:101" customFormat="1" x14ac:dyDescent="0.2">
      <c r="A45" s="511">
        <v>2020</v>
      </c>
      <c r="B45">
        <v>1.76</v>
      </c>
      <c r="F45">
        <v>1.7</v>
      </c>
      <c r="G45">
        <v>1.94</v>
      </c>
      <c r="K45">
        <v>1.49</v>
      </c>
      <c r="L45">
        <v>1.67</v>
      </c>
      <c r="Q45">
        <v>1.69</v>
      </c>
      <c r="X45">
        <v>2.2200000000000002</v>
      </c>
      <c r="AC45">
        <v>2.38</v>
      </c>
      <c r="AE45">
        <v>2.8</v>
      </c>
      <c r="AG45">
        <v>1.94</v>
      </c>
      <c r="AH45">
        <v>2.4500000000000002</v>
      </c>
      <c r="AK45">
        <v>3.27</v>
      </c>
      <c r="AL45">
        <v>1.84</v>
      </c>
      <c r="AN45">
        <v>1.98</v>
      </c>
      <c r="AQ45">
        <v>1.49</v>
      </c>
      <c r="AR45">
        <v>1.92</v>
      </c>
      <c r="AS45">
        <v>2</v>
      </c>
      <c r="AV45">
        <v>1.65</v>
      </c>
      <c r="AX45" s="677"/>
      <c r="AZ45" s="511">
        <v>2020</v>
      </c>
      <c r="BA45">
        <v>1.33</v>
      </c>
      <c r="BE45">
        <v>1.36</v>
      </c>
      <c r="BF45">
        <v>1.49</v>
      </c>
      <c r="BJ45">
        <v>1.08</v>
      </c>
      <c r="BK45">
        <v>1.25</v>
      </c>
      <c r="BP45">
        <v>1.25</v>
      </c>
      <c r="BW45">
        <v>1.55</v>
      </c>
      <c r="CB45">
        <v>1.77</v>
      </c>
      <c r="CD45">
        <v>2.15</v>
      </c>
      <c r="CF45">
        <v>1.56</v>
      </c>
      <c r="CG45">
        <v>1.87</v>
      </c>
      <c r="CJ45">
        <v>2.23</v>
      </c>
      <c r="CK45">
        <v>1.44</v>
      </c>
      <c r="CM45">
        <v>1.43</v>
      </c>
      <c r="CP45">
        <v>1.1399999999999999</v>
      </c>
      <c r="CQ45">
        <v>1.5</v>
      </c>
      <c r="CR45">
        <v>1.56</v>
      </c>
      <c r="CU45">
        <v>1.17</v>
      </c>
      <c r="CW45" s="677"/>
    </row>
    <row r="46" spans="1:101" customFormat="1" x14ac:dyDescent="0.2">
      <c r="A46" s="511">
        <v>2021</v>
      </c>
      <c r="B46">
        <v>1.65</v>
      </c>
      <c r="F46">
        <v>1.45</v>
      </c>
      <c r="G46">
        <v>1.8</v>
      </c>
      <c r="H46">
        <v>1.69</v>
      </c>
      <c r="K46">
        <v>1.27</v>
      </c>
      <c r="L46">
        <v>1.95</v>
      </c>
      <c r="P46">
        <v>1.55</v>
      </c>
      <c r="Q46">
        <v>1.61</v>
      </c>
      <c r="W46">
        <v>2.23</v>
      </c>
      <c r="AC46">
        <v>1.73</v>
      </c>
      <c r="AG46">
        <v>1.52</v>
      </c>
      <c r="AI46">
        <v>1.61</v>
      </c>
      <c r="AK46">
        <v>0.91</v>
      </c>
      <c r="AQ46">
        <v>1.65</v>
      </c>
      <c r="AR46">
        <v>1.42</v>
      </c>
      <c r="AS46">
        <v>1.89</v>
      </c>
      <c r="AV46">
        <v>1.59</v>
      </c>
      <c r="AX46" s="677"/>
      <c r="AZ46" s="511">
        <v>2021</v>
      </c>
      <c r="BA46">
        <v>1.24</v>
      </c>
      <c r="BE46">
        <v>1.18</v>
      </c>
      <c r="BF46">
        <v>1.37</v>
      </c>
      <c r="BG46">
        <v>1.32</v>
      </c>
      <c r="BJ46">
        <v>0.95</v>
      </c>
      <c r="BK46">
        <v>1.39</v>
      </c>
      <c r="BO46">
        <v>1.18</v>
      </c>
      <c r="BP46">
        <v>1.22</v>
      </c>
      <c r="BV46">
        <v>1.54</v>
      </c>
      <c r="CB46">
        <v>1.23</v>
      </c>
      <c r="CF46">
        <v>1.18</v>
      </c>
      <c r="CH46">
        <v>1.23</v>
      </c>
      <c r="CJ46">
        <v>0.77</v>
      </c>
      <c r="CP46">
        <v>1.23</v>
      </c>
      <c r="CQ46">
        <v>1.06</v>
      </c>
      <c r="CR46">
        <v>1.42</v>
      </c>
      <c r="CU46">
        <v>1.21</v>
      </c>
      <c r="CW46" s="677"/>
    </row>
    <row r="47" spans="1:101" customFormat="1" x14ac:dyDescent="0.2">
      <c r="A47" s="511">
        <v>2022</v>
      </c>
      <c r="B47">
        <v>1.59</v>
      </c>
      <c r="F47">
        <v>1.42</v>
      </c>
      <c r="G47">
        <v>1.63</v>
      </c>
      <c r="K47">
        <v>1.44</v>
      </c>
      <c r="L47">
        <v>2.1</v>
      </c>
      <c r="N47">
        <v>1.84</v>
      </c>
      <c r="Q47">
        <v>2.72</v>
      </c>
      <c r="W47">
        <v>1.22</v>
      </c>
      <c r="X47">
        <v>1.85</v>
      </c>
      <c r="Y47">
        <v>2.17</v>
      </c>
      <c r="AC47">
        <v>1.7</v>
      </c>
      <c r="AF47">
        <v>1.56</v>
      </c>
      <c r="AH47">
        <v>2.36</v>
      </c>
      <c r="AN47">
        <v>1.82</v>
      </c>
      <c r="AQ47">
        <v>1.38</v>
      </c>
      <c r="AS47">
        <v>1.9</v>
      </c>
      <c r="AV47">
        <v>1.77</v>
      </c>
      <c r="AX47" s="677"/>
      <c r="AZ47" s="511">
        <v>2022</v>
      </c>
      <c r="BA47">
        <v>1.23</v>
      </c>
      <c r="BE47">
        <v>1.1399999999999999</v>
      </c>
      <c r="BF47">
        <v>1.3</v>
      </c>
      <c r="BJ47">
        <v>1.0900000000000001</v>
      </c>
      <c r="BK47">
        <v>1.61</v>
      </c>
      <c r="BM47">
        <v>1.54</v>
      </c>
      <c r="BP47">
        <v>2.0699999999999998</v>
      </c>
      <c r="BV47">
        <v>0.83</v>
      </c>
      <c r="BW47">
        <v>1.31</v>
      </c>
      <c r="BX47">
        <v>1.77</v>
      </c>
      <c r="CB47">
        <v>1.22</v>
      </c>
      <c r="CE47">
        <v>1.1399999999999999</v>
      </c>
      <c r="CG47">
        <v>1.69</v>
      </c>
      <c r="CM47">
        <v>1.34</v>
      </c>
      <c r="CP47">
        <v>1.1100000000000001</v>
      </c>
      <c r="CR47">
        <v>1.47</v>
      </c>
      <c r="CU47">
        <v>1.35</v>
      </c>
      <c r="CW47" s="677"/>
    </row>
    <row r="48" spans="1:101" customFormat="1" x14ac:dyDescent="0.2">
      <c r="A48" s="511">
        <v>2023</v>
      </c>
      <c r="B48">
        <v>1.59</v>
      </c>
      <c r="E48">
        <v>1.42</v>
      </c>
      <c r="F48">
        <v>1.79</v>
      </c>
      <c r="G48">
        <v>1.55</v>
      </c>
      <c r="H48">
        <v>1.22</v>
      </c>
      <c r="K48">
        <v>1.4</v>
      </c>
      <c r="L48">
        <v>2.23</v>
      </c>
      <c r="P48">
        <v>1.61</v>
      </c>
      <c r="Q48">
        <v>1.41</v>
      </c>
      <c r="X48">
        <v>2</v>
      </c>
      <c r="Y48">
        <v>1.48</v>
      </c>
      <c r="AC48">
        <v>1.96</v>
      </c>
      <c r="AF48">
        <v>1.45</v>
      </c>
      <c r="AG48">
        <v>1.45</v>
      </c>
      <c r="AH48">
        <v>2.23</v>
      </c>
      <c r="AI48">
        <v>1.5</v>
      </c>
      <c r="AL48">
        <v>2.2400000000000002</v>
      </c>
      <c r="AN48">
        <v>1.76</v>
      </c>
      <c r="AP48">
        <v>2.15</v>
      </c>
      <c r="AQ48">
        <v>1.37</v>
      </c>
      <c r="AS48">
        <v>2.14</v>
      </c>
      <c r="AV48">
        <v>1.75</v>
      </c>
      <c r="AX48" s="677"/>
      <c r="AZ48" s="511">
        <v>2023</v>
      </c>
      <c r="BA48">
        <v>1.21</v>
      </c>
      <c r="BD48">
        <v>1.1299999999999999</v>
      </c>
      <c r="BE48">
        <v>1.21</v>
      </c>
      <c r="BF48">
        <v>1.2</v>
      </c>
      <c r="BG48">
        <v>0.99</v>
      </c>
      <c r="BJ48">
        <v>1.04</v>
      </c>
      <c r="BK48">
        <v>1.61</v>
      </c>
      <c r="BO48">
        <v>1.31</v>
      </c>
      <c r="BP48">
        <v>1.0900000000000001</v>
      </c>
      <c r="BW48">
        <v>1.42</v>
      </c>
      <c r="BX48">
        <v>1.26</v>
      </c>
      <c r="CB48">
        <v>1.34</v>
      </c>
      <c r="CE48">
        <v>1.03</v>
      </c>
      <c r="CF48">
        <v>1.08</v>
      </c>
      <c r="CG48">
        <v>1.65</v>
      </c>
      <c r="CH48">
        <v>1.1299999999999999</v>
      </c>
      <c r="CK48">
        <v>1.79</v>
      </c>
      <c r="CM48">
        <v>1.28</v>
      </c>
      <c r="CO48">
        <v>1.67</v>
      </c>
      <c r="CP48">
        <v>1.06</v>
      </c>
      <c r="CR48">
        <v>1.67</v>
      </c>
      <c r="CU48">
        <v>1.36</v>
      </c>
      <c r="CW48" s="677"/>
    </row>
    <row r="49" spans="1:101" ht="13.5" thickBot="1" x14ac:dyDescent="0.25">
      <c r="A49" s="678">
        <v>2024</v>
      </c>
      <c r="B49" s="679">
        <v>1.61</v>
      </c>
      <c r="C49" s="679"/>
      <c r="D49" s="679"/>
      <c r="E49" s="679">
        <v>1.65</v>
      </c>
      <c r="F49" s="679">
        <v>1.46</v>
      </c>
      <c r="G49" s="679">
        <v>1.57</v>
      </c>
      <c r="H49" s="679">
        <v>1.82</v>
      </c>
      <c r="I49" s="679"/>
      <c r="J49" s="679"/>
      <c r="K49" s="679">
        <v>1.56</v>
      </c>
      <c r="L49" s="679">
        <v>1.68</v>
      </c>
      <c r="M49" s="679"/>
      <c r="N49" s="679">
        <v>1.64</v>
      </c>
      <c r="O49" s="679"/>
      <c r="P49" s="679">
        <v>1.94</v>
      </c>
      <c r="Q49" s="679">
        <v>1.61</v>
      </c>
      <c r="R49" s="679"/>
      <c r="S49" s="679"/>
      <c r="T49" s="679">
        <v>1.66</v>
      </c>
      <c r="U49" s="679"/>
      <c r="V49" s="679"/>
      <c r="W49" s="679"/>
      <c r="X49" s="679">
        <v>2.1800000000000002</v>
      </c>
      <c r="Y49" s="679">
        <v>1.81</v>
      </c>
      <c r="Z49" s="679"/>
      <c r="AA49" s="679">
        <v>2</v>
      </c>
      <c r="AB49" s="679"/>
      <c r="AC49" s="679"/>
      <c r="AD49" s="679"/>
      <c r="AE49" s="679"/>
      <c r="AF49" s="679">
        <v>1.44</v>
      </c>
      <c r="AG49" s="679">
        <v>1.08</v>
      </c>
      <c r="AH49" s="679">
        <v>2.2400000000000002</v>
      </c>
      <c r="AI49" s="679">
        <v>1.68</v>
      </c>
      <c r="AJ49" s="679"/>
      <c r="AK49" s="679"/>
      <c r="AL49" s="679">
        <v>2.1</v>
      </c>
      <c r="AM49" s="679"/>
      <c r="AN49" s="679"/>
      <c r="AO49" s="679"/>
      <c r="AP49" s="679"/>
      <c r="AQ49" s="679">
        <v>1.38</v>
      </c>
      <c r="AR49" s="679">
        <v>1.8</v>
      </c>
      <c r="AS49" s="679">
        <v>1.92</v>
      </c>
      <c r="AT49" s="679"/>
      <c r="AU49" s="679"/>
      <c r="AV49" s="679">
        <v>1.77</v>
      </c>
      <c r="AW49" s="679">
        <v>1.9</v>
      </c>
      <c r="AX49" s="680"/>
      <c r="AY49"/>
      <c r="AZ49" s="678">
        <v>2024</v>
      </c>
      <c r="BA49" s="679">
        <v>1.22</v>
      </c>
      <c r="BB49" s="679"/>
      <c r="BC49" s="679"/>
      <c r="BD49" s="679">
        <v>1.1499999999999999</v>
      </c>
      <c r="BE49" s="679">
        <v>1.0900000000000001</v>
      </c>
      <c r="BF49" s="679">
        <v>1.19</v>
      </c>
      <c r="BG49" s="679"/>
      <c r="BH49" s="679"/>
      <c r="BI49" s="679"/>
      <c r="BJ49" s="679">
        <v>1.1299999999999999</v>
      </c>
      <c r="BK49" s="679">
        <v>1.19</v>
      </c>
      <c r="BL49" s="679"/>
      <c r="BM49" s="679">
        <v>1.29</v>
      </c>
      <c r="BN49" s="679"/>
      <c r="BO49" s="679">
        <v>1.47</v>
      </c>
      <c r="BP49" s="679">
        <v>1.25</v>
      </c>
      <c r="BQ49" s="679"/>
      <c r="BR49" s="679"/>
      <c r="BS49" s="679">
        <v>1.44</v>
      </c>
      <c r="BT49" s="679"/>
      <c r="BU49" s="679"/>
      <c r="BV49" s="679"/>
      <c r="BW49" s="679">
        <v>1.57</v>
      </c>
      <c r="BX49" s="679">
        <v>1.47</v>
      </c>
      <c r="BY49" s="679"/>
      <c r="BZ49" s="679">
        <v>1.43</v>
      </c>
      <c r="CA49" s="679"/>
      <c r="CB49" s="679"/>
      <c r="CC49" s="679"/>
      <c r="CD49" s="679"/>
      <c r="CE49" s="679"/>
      <c r="CF49" s="679">
        <v>0.83</v>
      </c>
      <c r="CG49" s="679">
        <v>1.73</v>
      </c>
      <c r="CH49" s="679">
        <v>1.29</v>
      </c>
      <c r="CI49" s="679"/>
      <c r="CJ49" s="679"/>
      <c r="CK49" s="679">
        <v>1.63</v>
      </c>
      <c r="CL49" s="679"/>
      <c r="CM49" s="679"/>
      <c r="CN49" s="679"/>
      <c r="CO49" s="679"/>
      <c r="CP49" s="679">
        <v>1.07</v>
      </c>
      <c r="CQ49" s="679">
        <v>1.37</v>
      </c>
      <c r="CR49" s="679">
        <v>1.52</v>
      </c>
      <c r="CS49" s="679"/>
      <c r="CT49" s="679"/>
      <c r="CU49" s="679">
        <v>1.38</v>
      </c>
      <c r="CV49" s="679">
        <v>1.5</v>
      </c>
      <c r="CW49" s="680"/>
    </row>
    <row r="50" spans="1:101" ht="13.5" thickBot="1" x14ac:dyDescent="0.25"/>
    <row r="51" spans="1:101" s="1" customFormat="1" ht="14.25" x14ac:dyDescent="0.25">
      <c r="A51" s="357"/>
      <c r="B51" s="1288" t="s">
        <v>406</v>
      </c>
      <c r="C51" s="1288"/>
      <c r="D51" s="1288"/>
      <c r="E51" s="1288"/>
      <c r="F51" s="1288"/>
      <c r="G51" s="1288"/>
      <c r="H51" s="1288"/>
      <c r="I51" s="1288"/>
      <c r="J51" s="1288"/>
      <c r="K51" s="1288"/>
      <c r="L51" s="1288"/>
      <c r="M51" s="1288"/>
      <c r="N51" s="1288"/>
      <c r="O51" s="1288"/>
      <c r="P51" s="1288"/>
      <c r="Q51" s="1288"/>
      <c r="R51" s="1288"/>
      <c r="S51" s="1288"/>
      <c r="T51" s="1288"/>
      <c r="U51" s="1288"/>
      <c r="V51" s="1288"/>
      <c r="W51" s="1288"/>
      <c r="X51" s="1288"/>
      <c r="Y51" s="1288"/>
      <c r="Z51" s="1288"/>
      <c r="AA51" s="1288"/>
      <c r="AB51" s="1288"/>
      <c r="AC51" s="1288"/>
      <c r="AD51" s="1288"/>
      <c r="AE51" s="1288"/>
      <c r="AF51" s="1288"/>
      <c r="AG51" s="1288"/>
      <c r="AH51" s="1288"/>
      <c r="AI51" s="1288"/>
      <c r="AJ51" s="1288"/>
      <c r="AK51" s="1288"/>
      <c r="AL51" s="1288"/>
      <c r="AM51" s="1288"/>
      <c r="AN51" s="1288"/>
      <c r="AO51" s="1288"/>
      <c r="AP51" s="1288"/>
      <c r="AQ51" s="1288"/>
      <c r="AR51" s="1288"/>
      <c r="AS51" s="1288"/>
      <c r="AT51" s="1288"/>
      <c r="AU51" s="1288"/>
      <c r="AV51" s="1288"/>
      <c r="AW51" s="1288"/>
      <c r="AX51" s="1289"/>
      <c r="AY51" s="358"/>
      <c r="AZ51" s="357"/>
      <c r="BA51" s="1288" t="s">
        <v>407</v>
      </c>
      <c r="BB51" s="1288"/>
      <c r="BC51" s="1288"/>
      <c r="BD51" s="1288"/>
      <c r="BE51" s="1288"/>
      <c r="BF51" s="1288"/>
      <c r="BG51" s="1288"/>
      <c r="BH51" s="1288"/>
      <c r="BI51" s="1288"/>
      <c r="BJ51" s="1288"/>
      <c r="BK51" s="1288"/>
      <c r="BL51" s="1288"/>
      <c r="BM51" s="1288"/>
      <c r="BN51" s="1288"/>
      <c r="BO51" s="1288"/>
      <c r="BP51" s="1288"/>
      <c r="BQ51" s="1288"/>
      <c r="BR51" s="1288"/>
      <c r="BS51" s="1288"/>
      <c r="BT51" s="1288"/>
      <c r="BU51" s="1288"/>
      <c r="BV51" s="1288"/>
      <c r="BW51" s="1288"/>
      <c r="BX51" s="1288"/>
      <c r="BY51" s="1288"/>
      <c r="BZ51" s="1288"/>
      <c r="CA51" s="1288"/>
      <c r="CB51" s="1288"/>
      <c r="CC51" s="1288"/>
      <c r="CD51" s="1288"/>
      <c r="CE51" s="1288"/>
      <c r="CF51" s="1288"/>
      <c r="CG51" s="1288"/>
      <c r="CH51" s="1288"/>
      <c r="CI51" s="1288"/>
      <c r="CJ51" s="1288"/>
      <c r="CK51" s="1288"/>
      <c r="CL51" s="1288"/>
      <c r="CM51" s="1288"/>
      <c r="CN51" s="1288"/>
      <c r="CO51" s="1288"/>
      <c r="CP51" s="1288"/>
      <c r="CQ51" s="1288"/>
      <c r="CR51" s="1288"/>
      <c r="CS51" s="1288"/>
      <c r="CT51" s="1288"/>
      <c r="CU51" s="1288"/>
      <c r="CV51" s="1288"/>
      <c r="CW51" s="1289"/>
    </row>
    <row r="52" spans="1:101" x14ac:dyDescent="0.2">
      <c r="A52" s="334" t="s">
        <v>214</v>
      </c>
      <c r="B52" s="215" t="s">
        <v>361</v>
      </c>
      <c r="C52" s="215" t="s">
        <v>215</v>
      </c>
      <c r="D52" s="215" t="s">
        <v>246</v>
      </c>
      <c r="E52" s="215" t="s">
        <v>236</v>
      </c>
      <c r="F52" s="215" t="s">
        <v>226</v>
      </c>
      <c r="G52" s="215" t="s">
        <v>222</v>
      </c>
      <c r="H52" s="215" t="s">
        <v>234</v>
      </c>
      <c r="I52" s="215" t="s">
        <v>260</v>
      </c>
      <c r="J52" s="215" t="s">
        <v>266</v>
      </c>
      <c r="K52" s="215" t="s">
        <v>223</v>
      </c>
      <c r="L52" s="215" t="s">
        <v>225</v>
      </c>
      <c r="M52" s="215" t="s">
        <v>216</v>
      </c>
      <c r="N52" s="215" t="s">
        <v>247</v>
      </c>
      <c r="O52" s="215" t="s">
        <v>250</v>
      </c>
      <c r="P52" s="215" t="s">
        <v>230</v>
      </c>
      <c r="Q52" s="215" t="s">
        <v>231</v>
      </c>
      <c r="R52" s="215" t="s">
        <v>268</v>
      </c>
      <c r="S52" s="215" t="s">
        <v>252</v>
      </c>
      <c r="T52" s="215" t="s">
        <v>241</v>
      </c>
      <c r="U52" s="215" t="s">
        <v>259</v>
      </c>
      <c r="V52" s="215" t="s">
        <v>253</v>
      </c>
      <c r="W52" s="215" t="s">
        <v>254</v>
      </c>
      <c r="X52" s="215" t="s">
        <v>239</v>
      </c>
      <c r="Y52" s="215" t="s">
        <v>245</v>
      </c>
      <c r="Z52" s="215" t="s">
        <v>251</v>
      </c>
      <c r="AA52" s="215" t="s">
        <v>238</v>
      </c>
      <c r="AB52" s="215" t="s">
        <v>262</v>
      </c>
      <c r="AC52" s="215" t="s">
        <v>228</v>
      </c>
      <c r="AD52" s="215" t="s">
        <v>265</v>
      </c>
      <c r="AE52" s="215" t="s">
        <v>248</v>
      </c>
      <c r="AF52" s="215" t="s">
        <v>232</v>
      </c>
      <c r="AG52" s="215" t="s">
        <v>224</v>
      </c>
      <c r="AH52" s="215" t="s">
        <v>244</v>
      </c>
      <c r="AI52" s="215" t="s">
        <v>229</v>
      </c>
      <c r="AJ52" s="215" t="s">
        <v>263</v>
      </c>
      <c r="AK52" s="215" t="s">
        <v>242</v>
      </c>
      <c r="AL52" s="215" t="s">
        <v>243</v>
      </c>
      <c r="AM52" s="215" t="s">
        <v>255</v>
      </c>
      <c r="AN52" s="215" t="s">
        <v>237</v>
      </c>
      <c r="AO52" s="215" t="s">
        <v>258</v>
      </c>
      <c r="AP52" s="215" t="s">
        <v>249</v>
      </c>
      <c r="AQ52" s="215" t="s">
        <v>221</v>
      </c>
      <c r="AR52" s="215" t="s">
        <v>233</v>
      </c>
      <c r="AS52" s="215" t="s">
        <v>227</v>
      </c>
      <c r="AT52" s="215" t="s">
        <v>267</v>
      </c>
      <c r="AU52" s="215" t="s">
        <v>256</v>
      </c>
      <c r="AV52" s="215" t="s">
        <v>235</v>
      </c>
      <c r="AW52" s="215" t="s">
        <v>264</v>
      </c>
      <c r="AX52" s="216" t="s">
        <v>257</v>
      </c>
      <c r="AZ52" s="334" t="s">
        <v>214</v>
      </c>
      <c r="BA52" s="215" t="s">
        <v>361</v>
      </c>
      <c r="BB52" s="215" t="s">
        <v>215</v>
      </c>
      <c r="BC52" s="215" t="s">
        <v>246</v>
      </c>
      <c r="BD52" s="215" t="s">
        <v>236</v>
      </c>
      <c r="BE52" s="215" t="s">
        <v>226</v>
      </c>
      <c r="BF52" s="215" t="s">
        <v>222</v>
      </c>
      <c r="BG52" s="215" t="s">
        <v>234</v>
      </c>
      <c r="BH52" s="215" t="s">
        <v>260</v>
      </c>
      <c r="BI52" s="215" t="s">
        <v>266</v>
      </c>
      <c r="BJ52" s="215" t="s">
        <v>223</v>
      </c>
      <c r="BK52" s="215" t="s">
        <v>225</v>
      </c>
      <c r="BL52" s="215" t="s">
        <v>216</v>
      </c>
      <c r="BM52" s="215" t="s">
        <v>247</v>
      </c>
      <c r="BN52" s="215" t="s">
        <v>250</v>
      </c>
      <c r="BO52" s="215" t="s">
        <v>230</v>
      </c>
      <c r="BP52" s="215" t="s">
        <v>231</v>
      </c>
      <c r="BQ52" s="215" t="s">
        <v>268</v>
      </c>
      <c r="BR52" s="215" t="s">
        <v>252</v>
      </c>
      <c r="BS52" s="215" t="s">
        <v>241</v>
      </c>
      <c r="BT52" s="215" t="s">
        <v>259</v>
      </c>
      <c r="BU52" s="215" t="s">
        <v>253</v>
      </c>
      <c r="BV52" s="215" t="s">
        <v>254</v>
      </c>
      <c r="BW52" s="215" t="s">
        <v>239</v>
      </c>
      <c r="BX52" s="215" t="s">
        <v>245</v>
      </c>
      <c r="BY52" s="215" t="s">
        <v>251</v>
      </c>
      <c r="BZ52" s="215" t="s">
        <v>238</v>
      </c>
      <c r="CA52" s="215" t="s">
        <v>262</v>
      </c>
      <c r="CB52" s="215" t="s">
        <v>228</v>
      </c>
      <c r="CC52" s="215" t="s">
        <v>265</v>
      </c>
      <c r="CD52" s="215" t="s">
        <v>248</v>
      </c>
      <c r="CE52" s="215" t="s">
        <v>232</v>
      </c>
      <c r="CF52" s="215" t="s">
        <v>224</v>
      </c>
      <c r="CG52" s="215" t="s">
        <v>244</v>
      </c>
      <c r="CH52" s="215" t="s">
        <v>229</v>
      </c>
      <c r="CI52" s="215" t="s">
        <v>263</v>
      </c>
      <c r="CJ52" s="215" t="s">
        <v>242</v>
      </c>
      <c r="CK52" s="215" t="s">
        <v>243</v>
      </c>
      <c r="CL52" s="215" t="s">
        <v>255</v>
      </c>
      <c r="CM52" s="215" t="s">
        <v>237</v>
      </c>
      <c r="CN52" s="215" t="s">
        <v>258</v>
      </c>
      <c r="CO52" s="215" t="s">
        <v>249</v>
      </c>
      <c r="CP52" s="215" t="s">
        <v>221</v>
      </c>
      <c r="CQ52" s="215" t="s">
        <v>233</v>
      </c>
      <c r="CR52" s="215" t="s">
        <v>227</v>
      </c>
      <c r="CS52" s="215" t="s">
        <v>267</v>
      </c>
      <c r="CT52" s="215" t="s">
        <v>256</v>
      </c>
      <c r="CU52" s="215" t="s">
        <v>235</v>
      </c>
      <c r="CV52" s="215" t="s">
        <v>264</v>
      </c>
      <c r="CW52" s="216" t="s">
        <v>257</v>
      </c>
    </row>
    <row r="53" spans="1:101" x14ac:dyDescent="0.2">
      <c r="A53" s="217">
        <v>2007</v>
      </c>
      <c r="B53" s="4">
        <v>12.35</v>
      </c>
      <c r="AX53" s="218"/>
      <c r="AZ53" s="217">
        <v>2007</v>
      </c>
      <c r="BA53" s="4">
        <v>10.45</v>
      </c>
      <c r="CW53" s="218"/>
    </row>
    <row r="54" spans="1:101" x14ac:dyDescent="0.2">
      <c r="A54" s="217">
        <v>2008</v>
      </c>
      <c r="B54" s="4">
        <v>5.69</v>
      </c>
      <c r="AX54" s="218"/>
      <c r="AZ54" s="217">
        <v>2008</v>
      </c>
      <c r="BA54" s="4">
        <v>4.6900000000000004</v>
      </c>
      <c r="CW54" s="218"/>
    </row>
    <row r="55" spans="1:101" x14ac:dyDescent="0.2">
      <c r="A55" s="217">
        <v>2009</v>
      </c>
      <c r="B55" s="4">
        <v>6.14</v>
      </c>
      <c r="AX55" s="218"/>
      <c r="AZ55" s="217">
        <v>2009</v>
      </c>
      <c r="BA55" s="4">
        <v>5.41</v>
      </c>
      <c r="CW55" s="218"/>
    </row>
    <row r="56" spans="1:101" x14ac:dyDescent="0.2">
      <c r="A56" s="217">
        <v>2010</v>
      </c>
      <c r="B56" s="4">
        <v>6.36</v>
      </c>
      <c r="AX56" s="218"/>
      <c r="AZ56" s="217">
        <v>2010</v>
      </c>
      <c r="BA56" s="4">
        <v>5.52</v>
      </c>
      <c r="CW56" s="218"/>
    </row>
    <row r="57" spans="1:101" x14ac:dyDescent="0.2">
      <c r="A57" s="217">
        <v>2011</v>
      </c>
      <c r="B57" s="4">
        <v>5.58</v>
      </c>
      <c r="F57" s="4">
        <v>5.82</v>
      </c>
      <c r="G57" s="4">
        <v>5.36</v>
      </c>
      <c r="AE57" s="4">
        <v>6.27</v>
      </c>
      <c r="AF57" s="4">
        <v>4.84</v>
      </c>
      <c r="AX57" s="218"/>
      <c r="AZ57" s="217">
        <v>2011</v>
      </c>
      <c r="BA57" s="4">
        <v>4.59</v>
      </c>
      <c r="BE57" s="4">
        <v>4.68</v>
      </c>
      <c r="BF57" s="4">
        <v>4.29</v>
      </c>
      <c r="CD57" s="4">
        <v>5.33</v>
      </c>
      <c r="CE57" s="4">
        <v>3.94</v>
      </c>
      <c r="CW57" s="218"/>
    </row>
    <row r="58" spans="1:101" x14ac:dyDescent="0.2">
      <c r="A58" s="217">
        <v>2012</v>
      </c>
      <c r="B58" s="4">
        <v>5.16</v>
      </c>
      <c r="F58" s="4">
        <v>5.14</v>
      </c>
      <c r="G58" s="4">
        <v>5.13</v>
      </c>
      <c r="V58" s="4">
        <v>4.82</v>
      </c>
      <c r="AE58" s="4">
        <v>5.65</v>
      </c>
      <c r="AG58" s="4">
        <v>4.49</v>
      </c>
      <c r="AQ58" s="4">
        <v>5.18</v>
      </c>
      <c r="AX58" s="218"/>
      <c r="AZ58" s="217">
        <v>2012</v>
      </c>
      <c r="BA58" s="4">
        <v>4.18</v>
      </c>
      <c r="BE58" s="4">
        <v>4.03</v>
      </c>
      <c r="BF58" s="4">
        <v>3.94</v>
      </c>
      <c r="BU58" s="4">
        <v>3.99</v>
      </c>
      <c r="CD58" s="4">
        <v>4.5199999999999996</v>
      </c>
      <c r="CF58" s="4">
        <v>3.71</v>
      </c>
      <c r="CP58" s="4">
        <v>4.43</v>
      </c>
      <c r="CW58" s="218"/>
    </row>
    <row r="59" spans="1:101" x14ac:dyDescent="0.2">
      <c r="A59" s="217">
        <v>2013</v>
      </c>
      <c r="B59" s="4">
        <v>4.5999999999999996</v>
      </c>
      <c r="F59" s="4">
        <v>4.8099999999999996</v>
      </c>
      <c r="G59" s="4">
        <v>4.7300000000000004</v>
      </c>
      <c r="Q59" s="4">
        <v>3.83</v>
      </c>
      <c r="AX59" s="218"/>
      <c r="AZ59" s="217">
        <v>2013</v>
      </c>
      <c r="BA59" s="4">
        <v>3.6</v>
      </c>
      <c r="BE59" s="4">
        <v>3.4</v>
      </c>
      <c r="BF59" s="4">
        <v>3.66</v>
      </c>
      <c r="BP59" s="4">
        <v>2.77</v>
      </c>
      <c r="CW59" s="218"/>
    </row>
    <row r="60" spans="1:101" x14ac:dyDescent="0.2">
      <c r="A60" s="217">
        <v>2014</v>
      </c>
      <c r="B60" s="4">
        <v>3.96</v>
      </c>
      <c r="F60" s="4">
        <v>4.91</v>
      </c>
      <c r="G60" s="4">
        <v>4.09</v>
      </c>
      <c r="AC60" s="4">
        <v>3.36</v>
      </c>
      <c r="AE60" s="4">
        <v>3.61</v>
      </c>
      <c r="AF60" s="4">
        <v>2.66</v>
      </c>
      <c r="AX60" s="218"/>
      <c r="AZ60" s="217">
        <v>2014</v>
      </c>
      <c r="BA60" s="4">
        <v>3.06</v>
      </c>
      <c r="BE60" s="4">
        <v>3.74</v>
      </c>
      <c r="BF60" s="4">
        <v>3.16</v>
      </c>
      <c r="CB60" s="4">
        <v>2.39</v>
      </c>
      <c r="CD60" s="4">
        <v>2.98</v>
      </c>
      <c r="CE60" s="4">
        <v>2.17</v>
      </c>
      <c r="CW60" s="218"/>
    </row>
    <row r="61" spans="1:101" x14ac:dyDescent="0.2">
      <c r="A61" s="217">
        <v>2015</v>
      </c>
      <c r="B61" s="4">
        <v>3.51</v>
      </c>
      <c r="F61" s="4">
        <v>3.61</v>
      </c>
      <c r="G61" s="4">
        <v>3.84</v>
      </c>
      <c r="L61" s="4">
        <v>2.89</v>
      </c>
      <c r="Q61" s="4">
        <v>4.7</v>
      </c>
      <c r="AC61" s="4">
        <v>3.04</v>
      </c>
      <c r="AE61" s="4">
        <v>3.95</v>
      </c>
      <c r="AF61" s="4">
        <v>2.41</v>
      </c>
      <c r="AG61" s="4">
        <v>3.41</v>
      </c>
      <c r="AQ61" s="4">
        <v>4.1100000000000003</v>
      </c>
      <c r="AX61" s="218"/>
      <c r="AZ61" s="217">
        <v>2015</v>
      </c>
      <c r="BA61" s="4">
        <v>2.67</v>
      </c>
      <c r="BE61" s="4">
        <v>2.6</v>
      </c>
      <c r="BF61" s="4">
        <v>2.96</v>
      </c>
      <c r="BK61" s="4">
        <v>2</v>
      </c>
      <c r="BP61" s="4">
        <v>3.53</v>
      </c>
      <c r="CB61" s="4">
        <v>2.15</v>
      </c>
      <c r="CD61" s="4">
        <v>3.03</v>
      </c>
      <c r="CE61" s="4">
        <v>1.96</v>
      </c>
      <c r="CF61" s="4">
        <v>2.71</v>
      </c>
      <c r="CP61" s="4">
        <v>3.31</v>
      </c>
      <c r="CW61" s="218"/>
    </row>
    <row r="62" spans="1:101" x14ac:dyDescent="0.2">
      <c r="A62" s="217">
        <v>2016</v>
      </c>
      <c r="B62" s="4">
        <v>2.9</v>
      </c>
      <c r="F62" s="4">
        <v>2.5299999999999998</v>
      </c>
      <c r="G62" s="4">
        <v>3.08</v>
      </c>
      <c r="H62" s="4">
        <v>2.69</v>
      </c>
      <c r="K62" s="4">
        <v>2.34</v>
      </c>
      <c r="L62" s="4">
        <v>2.83</v>
      </c>
      <c r="Q62" s="4">
        <v>2.97</v>
      </c>
      <c r="V62" s="4">
        <v>3.24</v>
      </c>
      <c r="AC62" s="4">
        <v>2.63</v>
      </c>
      <c r="AE62" s="4">
        <v>3.75</v>
      </c>
      <c r="AF62" s="4">
        <v>2.5099999999999998</v>
      </c>
      <c r="AG62" s="4">
        <v>2.99</v>
      </c>
      <c r="AK62" s="4">
        <v>2.92</v>
      </c>
      <c r="AR62" s="4">
        <v>2.35</v>
      </c>
      <c r="AS62" s="4">
        <v>2.97</v>
      </c>
      <c r="AX62" s="218"/>
      <c r="AZ62" s="217">
        <v>2016</v>
      </c>
      <c r="BA62" s="4">
        <v>2.23</v>
      </c>
      <c r="BE62" s="4">
        <v>1.98</v>
      </c>
      <c r="BF62" s="4">
        <v>2.39</v>
      </c>
      <c r="BG62" s="4">
        <v>2.0699999999999998</v>
      </c>
      <c r="BJ62" s="4">
        <v>1.42</v>
      </c>
      <c r="BK62" s="4">
        <v>2.04</v>
      </c>
      <c r="BP62" s="4">
        <v>2.21</v>
      </c>
      <c r="BU62" s="4">
        <v>2.4700000000000002</v>
      </c>
      <c r="CB62" s="4">
        <v>2.02</v>
      </c>
      <c r="CD62" s="4">
        <v>3.25</v>
      </c>
      <c r="CE62" s="4">
        <v>1.84</v>
      </c>
      <c r="CF62" s="4">
        <v>2.31</v>
      </c>
      <c r="CJ62" s="4">
        <v>2.23</v>
      </c>
      <c r="CQ62" s="4">
        <v>1.83</v>
      </c>
      <c r="CR62" s="4">
        <v>2.2200000000000002</v>
      </c>
      <c r="CW62" s="218"/>
    </row>
    <row r="63" spans="1:101" x14ac:dyDescent="0.2">
      <c r="A63" s="217">
        <v>2017</v>
      </c>
      <c r="B63" s="4">
        <v>2.69</v>
      </c>
      <c r="D63" s="4">
        <v>3.46</v>
      </c>
      <c r="F63" s="4">
        <v>2.41</v>
      </c>
      <c r="G63" s="4">
        <v>3.16</v>
      </c>
      <c r="K63" s="4">
        <v>2.86</v>
      </c>
      <c r="M63" s="4">
        <v>5.0199999999999996</v>
      </c>
      <c r="O63" s="4">
        <v>3.08</v>
      </c>
      <c r="Q63" s="4">
        <v>1.92</v>
      </c>
      <c r="U63" s="4">
        <v>3.02</v>
      </c>
      <c r="Y63" s="4">
        <v>3.59</v>
      </c>
      <c r="AA63" s="4">
        <v>2.44</v>
      </c>
      <c r="AC63" s="4">
        <v>2.5</v>
      </c>
      <c r="AE63" s="4">
        <v>3.4</v>
      </c>
      <c r="AG63" s="4">
        <v>2.94</v>
      </c>
      <c r="AK63" s="4">
        <v>2.58</v>
      </c>
      <c r="AN63" s="4">
        <v>1.77</v>
      </c>
      <c r="AQ63" s="4">
        <v>2.44</v>
      </c>
      <c r="AS63" s="4">
        <v>2.41</v>
      </c>
      <c r="AX63" s="218"/>
      <c r="AZ63" s="217">
        <v>2017</v>
      </c>
      <c r="BA63" s="4">
        <v>2.04</v>
      </c>
      <c r="BC63" s="4">
        <v>2.8</v>
      </c>
      <c r="BE63" s="4">
        <v>1.75</v>
      </c>
      <c r="BF63" s="4">
        <v>2.36</v>
      </c>
      <c r="BJ63" s="4">
        <v>2.14</v>
      </c>
      <c r="BL63" s="4">
        <v>3.52</v>
      </c>
      <c r="BN63" s="4">
        <v>2.31</v>
      </c>
      <c r="BP63" s="4">
        <v>1.55</v>
      </c>
      <c r="BT63" s="4">
        <v>2.58</v>
      </c>
      <c r="BX63" s="4">
        <v>2.36</v>
      </c>
      <c r="BZ63" s="4">
        <v>1.81</v>
      </c>
      <c r="CB63" s="4">
        <v>1.87</v>
      </c>
      <c r="CD63" s="4">
        <v>2.79</v>
      </c>
      <c r="CF63" s="4">
        <v>2.2000000000000002</v>
      </c>
      <c r="CJ63" s="4">
        <v>1.92</v>
      </c>
      <c r="CM63" s="4">
        <v>1.27</v>
      </c>
      <c r="CP63" s="4">
        <v>1.8</v>
      </c>
      <c r="CR63" s="4">
        <v>1.79</v>
      </c>
      <c r="CW63" s="218"/>
    </row>
    <row r="64" spans="1:101" x14ac:dyDescent="0.2">
      <c r="A64" s="217">
        <v>2018</v>
      </c>
      <c r="B64" s="4">
        <v>2.1800000000000002</v>
      </c>
      <c r="G64" s="4">
        <v>3.45</v>
      </c>
      <c r="K64" s="4">
        <v>1.43</v>
      </c>
      <c r="AC64" s="4">
        <v>2.23</v>
      </c>
      <c r="AE64" s="4">
        <v>3.19</v>
      </c>
      <c r="AF64" s="4">
        <v>1.99</v>
      </c>
      <c r="AK64" s="4">
        <v>2.38</v>
      </c>
      <c r="AN64" s="4">
        <v>1.99</v>
      </c>
      <c r="AQ64" s="4">
        <v>1.89</v>
      </c>
      <c r="AS64" s="4">
        <v>2.1800000000000002</v>
      </c>
      <c r="AX64" s="218"/>
      <c r="AZ64" s="217">
        <v>2018</v>
      </c>
      <c r="BA64" s="4">
        <v>1.61</v>
      </c>
      <c r="BF64" s="4">
        <v>2.54</v>
      </c>
      <c r="BJ64" s="4">
        <v>0.94</v>
      </c>
      <c r="CB64" s="4">
        <v>1.52</v>
      </c>
      <c r="CD64" s="4">
        <v>2.57</v>
      </c>
      <c r="CE64" s="4">
        <v>1.61</v>
      </c>
      <c r="CJ64" s="4">
        <v>1.83</v>
      </c>
      <c r="CM64" s="4">
        <v>1.37</v>
      </c>
      <c r="CP64" s="4">
        <v>1.39</v>
      </c>
      <c r="CR64" s="4">
        <v>1.7</v>
      </c>
      <c r="CW64" s="218"/>
    </row>
    <row r="65" spans="1:101" x14ac:dyDescent="0.2">
      <c r="A65" s="217">
        <v>2019</v>
      </c>
      <c r="B65" s="4">
        <v>1.89</v>
      </c>
      <c r="G65" s="4">
        <v>2.0299999999999998</v>
      </c>
      <c r="K65" s="4">
        <v>1.75</v>
      </c>
      <c r="L65" s="4">
        <v>1.35</v>
      </c>
      <c r="M65" s="4">
        <v>3.45</v>
      </c>
      <c r="Q65" s="4">
        <v>1.78</v>
      </c>
      <c r="AC65" s="4">
        <v>1.99</v>
      </c>
      <c r="AE65" s="4">
        <v>3.48</v>
      </c>
      <c r="AF65" s="4">
        <v>1.51</v>
      </c>
      <c r="AG65" s="4">
        <v>1.95</v>
      </c>
      <c r="AH65" s="4">
        <v>2.2000000000000002</v>
      </c>
      <c r="AK65" s="4">
        <v>2.7</v>
      </c>
      <c r="AM65" s="4">
        <v>2.02</v>
      </c>
      <c r="AN65" s="4">
        <v>1.78</v>
      </c>
      <c r="AQ65" s="4">
        <v>1.92</v>
      </c>
      <c r="AX65" s="218"/>
      <c r="AZ65" s="217">
        <v>2019</v>
      </c>
      <c r="BA65" s="4">
        <v>1.48</v>
      </c>
      <c r="BF65" s="4">
        <v>1.66</v>
      </c>
      <c r="BJ65" s="4">
        <v>1.27</v>
      </c>
      <c r="BK65" s="4">
        <v>0.94</v>
      </c>
      <c r="BL65" s="4">
        <v>2.66</v>
      </c>
      <c r="BP65" s="4">
        <v>1.37</v>
      </c>
      <c r="CB65" s="4">
        <v>1.48</v>
      </c>
      <c r="CD65" s="4">
        <v>2.65</v>
      </c>
      <c r="CE65" s="4">
        <v>1.19</v>
      </c>
      <c r="CF65" s="4">
        <v>1.51</v>
      </c>
      <c r="CG65" s="4">
        <v>1.57</v>
      </c>
      <c r="CJ65" s="4">
        <v>1.98</v>
      </c>
      <c r="CL65" s="4">
        <v>1.6</v>
      </c>
      <c r="CM65" s="4">
        <v>1.34</v>
      </c>
      <c r="CP65" s="4">
        <v>1.39</v>
      </c>
      <c r="CW65" s="218"/>
    </row>
    <row r="66" spans="1:101" x14ac:dyDescent="0.2">
      <c r="A66" s="217">
        <v>2020</v>
      </c>
      <c r="B66" s="4">
        <v>1.91</v>
      </c>
      <c r="F66" s="4">
        <v>1.56</v>
      </c>
      <c r="G66" s="4">
        <v>1.97</v>
      </c>
      <c r="K66" s="4">
        <v>1.43</v>
      </c>
      <c r="L66" s="4">
        <v>1.84</v>
      </c>
      <c r="Q66" s="4">
        <v>1.71</v>
      </c>
      <c r="X66" s="4">
        <v>2.4900000000000002</v>
      </c>
      <c r="AC66" s="4">
        <v>2.2200000000000002</v>
      </c>
      <c r="AE66" s="4">
        <v>2.71</v>
      </c>
      <c r="AG66" s="4">
        <v>1.95</v>
      </c>
      <c r="AH66" s="4">
        <v>2.42</v>
      </c>
      <c r="AK66" s="4">
        <v>3.36</v>
      </c>
      <c r="AL66" s="4">
        <v>1.78</v>
      </c>
      <c r="AN66" s="4">
        <v>1.97</v>
      </c>
      <c r="AQ66" s="4">
        <v>1.52</v>
      </c>
      <c r="AR66" s="4">
        <v>1.81</v>
      </c>
      <c r="AS66" s="4">
        <v>1.96</v>
      </c>
      <c r="AV66" s="4">
        <v>1.84</v>
      </c>
      <c r="AX66" s="218"/>
      <c r="AZ66" s="217">
        <v>2020</v>
      </c>
      <c r="BA66" s="4">
        <v>1.44</v>
      </c>
      <c r="BE66" s="4">
        <v>1.21</v>
      </c>
      <c r="BF66" s="4">
        <v>1.45</v>
      </c>
      <c r="BJ66" s="4">
        <v>1.06</v>
      </c>
      <c r="BK66" s="4">
        <v>1.29</v>
      </c>
      <c r="BP66" s="4">
        <v>1.25</v>
      </c>
      <c r="BW66" s="4">
        <v>1.82</v>
      </c>
      <c r="CB66" s="4">
        <v>1.63</v>
      </c>
      <c r="CD66" s="4">
        <v>2.37</v>
      </c>
      <c r="CF66" s="4">
        <v>1.49</v>
      </c>
      <c r="CG66" s="4">
        <v>1.78</v>
      </c>
      <c r="CJ66" s="4">
        <v>2.34</v>
      </c>
      <c r="CK66" s="4">
        <v>1.33</v>
      </c>
      <c r="CM66" s="4">
        <v>1.43</v>
      </c>
      <c r="CP66" s="4">
        <v>1.1299999999999999</v>
      </c>
      <c r="CQ66" s="4">
        <v>1.4</v>
      </c>
      <c r="CR66" s="4">
        <v>1.57</v>
      </c>
      <c r="CU66" s="4">
        <v>1.45</v>
      </c>
      <c r="CW66" s="218"/>
    </row>
    <row r="67" spans="1:101" x14ac:dyDescent="0.2">
      <c r="A67" s="217">
        <v>2021</v>
      </c>
      <c r="B67" s="4">
        <v>1.63</v>
      </c>
      <c r="F67" s="4">
        <v>1.57</v>
      </c>
      <c r="G67" s="4">
        <v>1.9</v>
      </c>
      <c r="H67" s="4">
        <v>2.31</v>
      </c>
      <c r="K67" s="4">
        <v>1.2</v>
      </c>
      <c r="L67" s="4">
        <v>2.75</v>
      </c>
      <c r="P67" s="4">
        <v>1.5</v>
      </c>
      <c r="Q67" s="4">
        <v>1.49</v>
      </c>
      <c r="W67" s="4">
        <v>2.0299999999999998</v>
      </c>
      <c r="AC67" s="4">
        <v>1.72</v>
      </c>
      <c r="AG67" s="4">
        <v>1.58</v>
      </c>
      <c r="AI67" s="4">
        <v>1.49</v>
      </c>
      <c r="AK67" s="4">
        <v>0.77</v>
      </c>
      <c r="AQ67" s="4">
        <v>1.56</v>
      </c>
      <c r="AR67" s="4">
        <v>1.45</v>
      </c>
      <c r="AS67" s="4">
        <v>1.79</v>
      </c>
      <c r="AV67" s="4">
        <v>1.58</v>
      </c>
      <c r="AX67" s="218"/>
      <c r="AZ67" s="217">
        <v>2021</v>
      </c>
      <c r="BA67" s="4">
        <v>1.24</v>
      </c>
      <c r="BE67" s="4">
        <v>1.17</v>
      </c>
      <c r="BF67" s="4">
        <v>1.41</v>
      </c>
      <c r="BG67" s="4">
        <v>1.71</v>
      </c>
      <c r="BJ67" s="4">
        <v>0.97</v>
      </c>
      <c r="BK67" s="4">
        <v>1.92</v>
      </c>
      <c r="BO67" s="4">
        <v>1.18</v>
      </c>
      <c r="BP67" s="4">
        <v>1.1100000000000001</v>
      </c>
      <c r="BV67" s="4">
        <v>1.51</v>
      </c>
      <c r="CB67" s="4">
        <v>1.3</v>
      </c>
      <c r="CF67" s="4">
        <v>1.21</v>
      </c>
      <c r="CH67" s="4">
        <v>1.1599999999999999</v>
      </c>
      <c r="CJ67" s="4">
        <v>0.66</v>
      </c>
      <c r="CP67" s="4">
        <v>1.1399999999999999</v>
      </c>
      <c r="CQ67" s="4">
        <v>1.03</v>
      </c>
      <c r="CR67" s="4">
        <v>1.36</v>
      </c>
      <c r="CU67" s="4">
        <v>1.24</v>
      </c>
      <c r="CW67" s="218"/>
    </row>
    <row r="68" spans="1:101" x14ac:dyDescent="0.2">
      <c r="A68" s="217">
        <v>2022</v>
      </c>
      <c r="B68" s="4">
        <v>1.63</v>
      </c>
      <c r="F68" s="4">
        <v>1.41</v>
      </c>
      <c r="G68" s="4">
        <v>1.4</v>
      </c>
      <c r="K68" s="4">
        <v>1.51</v>
      </c>
      <c r="L68" s="4">
        <v>2.2200000000000002</v>
      </c>
      <c r="N68" s="4">
        <v>1.87</v>
      </c>
      <c r="Q68" s="4">
        <v>2.5499999999999998</v>
      </c>
      <c r="W68" s="4">
        <v>1.22</v>
      </c>
      <c r="X68" s="4">
        <v>1.99</v>
      </c>
      <c r="Y68" s="4">
        <v>2.21</v>
      </c>
      <c r="AC68" s="4">
        <v>1.84</v>
      </c>
      <c r="AF68" s="4">
        <v>1.76</v>
      </c>
      <c r="AH68" s="4">
        <v>2.2200000000000002</v>
      </c>
      <c r="AN68" s="4">
        <v>1.84</v>
      </c>
      <c r="AQ68" s="4">
        <v>1.36</v>
      </c>
      <c r="AS68" s="4">
        <v>1.87</v>
      </c>
      <c r="AV68" s="4">
        <v>1.76</v>
      </c>
      <c r="AX68" s="218"/>
      <c r="AZ68" s="217">
        <v>2022</v>
      </c>
      <c r="BA68" s="4">
        <v>1.27</v>
      </c>
      <c r="BE68" s="4">
        <v>1.1200000000000001</v>
      </c>
      <c r="BF68" s="4">
        <v>1.26</v>
      </c>
      <c r="BJ68" s="4">
        <v>1.18</v>
      </c>
      <c r="BK68" s="4">
        <v>1.76</v>
      </c>
      <c r="BM68" s="4">
        <v>1.59</v>
      </c>
      <c r="BP68" s="4">
        <v>1.93</v>
      </c>
      <c r="BV68" s="4">
        <v>0.81</v>
      </c>
      <c r="BW68" s="4">
        <v>1.53</v>
      </c>
      <c r="BX68" s="4">
        <v>1.79</v>
      </c>
      <c r="CB68" s="4">
        <v>1.31</v>
      </c>
      <c r="CE68" s="4">
        <v>1.17</v>
      </c>
      <c r="CG68" s="4">
        <v>1.65</v>
      </c>
      <c r="CM68" s="4">
        <v>1.42</v>
      </c>
      <c r="CP68" s="4">
        <v>1.03</v>
      </c>
      <c r="CR68" s="4">
        <v>1.49</v>
      </c>
      <c r="CU68" s="4">
        <v>1.33</v>
      </c>
      <c r="CW68" s="218"/>
    </row>
    <row r="69" spans="1:101" x14ac:dyDescent="0.2">
      <c r="A69" s="217">
        <v>2023</v>
      </c>
      <c r="B69" s="4">
        <v>1.64</v>
      </c>
      <c r="E69" s="4">
        <v>1.4</v>
      </c>
      <c r="F69" s="4">
        <v>1.79</v>
      </c>
      <c r="G69" s="4">
        <v>1.53</v>
      </c>
      <c r="H69" s="4">
        <v>1.35</v>
      </c>
      <c r="K69" s="4">
        <v>1.37</v>
      </c>
      <c r="L69" s="4">
        <v>1.91</v>
      </c>
      <c r="P69" s="4">
        <v>1.72</v>
      </c>
      <c r="Q69" s="4">
        <v>1.52</v>
      </c>
      <c r="X69" s="4">
        <v>2.2000000000000002</v>
      </c>
      <c r="Y69" s="4">
        <v>1.53</v>
      </c>
      <c r="AC69" s="4">
        <v>2</v>
      </c>
      <c r="AF69" s="4">
        <v>1.49</v>
      </c>
      <c r="AG69" s="4">
        <v>1.54</v>
      </c>
      <c r="AH69" s="4">
        <v>2.2400000000000002</v>
      </c>
      <c r="AI69" s="4">
        <v>1.72</v>
      </c>
      <c r="AL69" s="4">
        <v>2.33</v>
      </c>
      <c r="AN69" s="4">
        <v>1.75</v>
      </c>
      <c r="AP69" s="4">
        <v>2.73</v>
      </c>
      <c r="AQ69" s="4">
        <v>1.41</v>
      </c>
      <c r="AS69" s="4">
        <v>2.21</v>
      </c>
      <c r="AV69" s="4">
        <v>1.79</v>
      </c>
      <c r="AX69" s="218"/>
      <c r="AZ69" s="217">
        <v>2023</v>
      </c>
      <c r="BA69" s="4">
        <v>1.27</v>
      </c>
      <c r="BD69" s="4">
        <v>1.0900000000000001</v>
      </c>
      <c r="BE69" s="4">
        <v>1.28</v>
      </c>
      <c r="BF69" s="4">
        <v>1.1599999999999999</v>
      </c>
      <c r="BG69" s="4">
        <v>1.05</v>
      </c>
      <c r="BJ69" s="4">
        <v>1.03</v>
      </c>
      <c r="BK69" s="4">
        <v>1.37</v>
      </c>
      <c r="BO69" s="4">
        <v>1.39</v>
      </c>
      <c r="BP69" s="4">
        <v>1.1299999999999999</v>
      </c>
      <c r="BW69" s="4">
        <v>1.67</v>
      </c>
      <c r="BX69" s="4">
        <v>1.38</v>
      </c>
      <c r="CB69" s="4">
        <v>1.49</v>
      </c>
      <c r="CE69" s="4">
        <v>1.1200000000000001</v>
      </c>
      <c r="CF69" s="4">
        <v>1.06</v>
      </c>
      <c r="CG69" s="4">
        <v>1.65</v>
      </c>
      <c r="CH69" s="4">
        <v>1.19</v>
      </c>
      <c r="CK69" s="4">
        <v>1.79</v>
      </c>
      <c r="CM69" s="4">
        <v>1.26</v>
      </c>
      <c r="CO69" s="4">
        <v>2.06</v>
      </c>
      <c r="CP69" s="4">
        <v>1.1000000000000001</v>
      </c>
      <c r="CR69" s="4">
        <v>1.68</v>
      </c>
      <c r="CU69" s="4">
        <v>1.42</v>
      </c>
      <c r="CW69" s="218"/>
    </row>
    <row r="70" spans="1:101" ht="13.5" thickBot="1" x14ac:dyDescent="0.25">
      <c r="A70" s="219">
        <v>2024</v>
      </c>
      <c r="B70" s="220">
        <v>1.7</v>
      </c>
      <c r="C70" s="220"/>
      <c r="D70" s="220"/>
      <c r="E70" s="220">
        <v>1.66</v>
      </c>
      <c r="F70" s="220">
        <v>1.57</v>
      </c>
      <c r="G70" s="220">
        <v>1.62</v>
      </c>
      <c r="H70" s="220">
        <v>2.62</v>
      </c>
      <c r="I70" s="220"/>
      <c r="J70" s="220"/>
      <c r="K70" s="220">
        <v>1.54</v>
      </c>
      <c r="L70" s="220">
        <v>2.4900000000000002</v>
      </c>
      <c r="M70" s="220"/>
      <c r="N70" s="220">
        <v>1.8</v>
      </c>
      <c r="O70" s="220"/>
      <c r="P70" s="220">
        <v>1.97</v>
      </c>
      <c r="Q70" s="220">
        <v>1.79</v>
      </c>
      <c r="R70" s="220"/>
      <c r="S70" s="220"/>
      <c r="T70" s="220">
        <v>1.79</v>
      </c>
      <c r="U70" s="220"/>
      <c r="V70" s="220"/>
      <c r="W70" s="220"/>
      <c r="X70" s="220">
        <v>2.1800000000000002</v>
      </c>
      <c r="Y70" s="220">
        <v>2.08</v>
      </c>
      <c r="Z70" s="220"/>
      <c r="AA70" s="220">
        <v>1.99</v>
      </c>
      <c r="AB70" s="220"/>
      <c r="AC70" s="220"/>
      <c r="AD70" s="220"/>
      <c r="AE70" s="220"/>
      <c r="AF70" s="220">
        <v>1.38</v>
      </c>
      <c r="AG70" s="220">
        <v>1.35</v>
      </c>
      <c r="AH70" s="220">
        <v>2.31</v>
      </c>
      <c r="AI70" s="220">
        <v>1.7</v>
      </c>
      <c r="AJ70" s="220"/>
      <c r="AK70" s="220"/>
      <c r="AL70" s="220">
        <v>2.1</v>
      </c>
      <c r="AM70" s="220"/>
      <c r="AN70" s="220"/>
      <c r="AO70" s="220"/>
      <c r="AP70" s="220"/>
      <c r="AQ70" s="220">
        <v>1.44</v>
      </c>
      <c r="AR70" s="220">
        <v>1.82</v>
      </c>
      <c r="AS70" s="220">
        <v>2.02</v>
      </c>
      <c r="AT70" s="220"/>
      <c r="AU70" s="220"/>
      <c r="AV70" s="220">
        <v>1.83</v>
      </c>
      <c r="AW70" s="220">
        <v>1.89</v>
      </c>
      <c r="AX70" s="221"/>
      <c r="AZ70" s="219">
        <v>2024</v>
      </c>
      <c r="BA70" s="220">
        <v>1.28</v>
      </c>
      <c r="BB70" s="220"/>
      <c r="BC70" s="220"/>
      <c r="BD70" s="220">
        <v>1.1499999999999999</v>
      </c>
      <c r="BE70" s="220">
        <v>1.1100000000000001</v>
      </c>
      <c r="BF70" s="220">
        <v>1.29</v>
      </c>
      <c r="BG70" s="220"/>
      <c r="BH70" s="220"/>
      <c r="BI70" s="220"/>
      <c r="BJ70" s="220">
        <v>1.1200000000000001</v>
      </c>
      <c r="BK70" s="220">
        <v>1.87</v>
      </c>
      <c r="BL70" s="220"/>
      <c r="BM70" s="220">
        <v>1.45</v>
      </c>
      <c r="BN70" s="220"/>
      <c r="BO70" s="220">
        <v>1.55</v>
      </c>
      <c r="BP70" s="220">
        <v>1.3</v>
      </c>
      <c r="BQ70" s="220"/>
      <c r="BR70" s="220"/>
      <c r="BS70" s="220">
        <v>1.43</v>
      </c>
      <c r="BT70" s="220"/>
      <c r="BU70" s="220"/>
      <c r="BV70" s="220"/>
      <c r="BW70" s="220">
        <v>1.56</v>
      </c>
      <c r="BX70" s="220">
        <v>1.55</v>
      </c>
      <c r="BY70" s="220"/>
      <c r="BZ70" s="220">
        <v>1.46</v>
      </c>
      <c r="CA70" s="220"/>
      <c r="CB70" s="220"/>
      <c r="CC70" s="220"/>
      <c r="CD70" s="220"/>
      <c r="CE70" s="220"/>
      <c r="CF70" s="220">
        <v>1.01</v>
      </c>
      <c r="CG70" s="220">
        <v>1.86</v>
      </c>
      <c r="CH70" s="220">
        <v>1.3</v>
      </c>
      <c r="CI70" s="220"/>
      <c r="CJ70" s="220"/>
      <c r="CK70" s="220">
        <v>1.66</v>
      </c>
      <c r="CL70" s="220"/>
      <c r="CM70" s="220"/>
      <c r="CN70" s="220"/>
      <c r="CO70" s="220"/>
      <c r="CP70" s="220">
        <v>1.1299999999999999</v>
      </c>
      <c r="CQ70" s="220">
        <v>1.39</v>
      </c>
      <c r="CR70" s="220">
        <v>1.68</v>
      </c>
      <c r="CS70" s="220"/>
      <c r="CT70" s="220"/>
      <c r="CU70" s="220">
        <v>1.42</v>
      </c>
      <c r="CV70" s="220">
        <v>1.46</v>
      </c>
      <c r="CW70" s="221"/>
    </row>
    <row r="71" spans="1:101" ht="13.5" thickBot="1" x14ac:dyDescent="0.25"/>
    <row r="72" spans="1:101" s="1" customFormat="1" ht="14.25" x14ac:dyDescent="0.25">
      <c r="A72" s="357"/>
      <c r="B72" s="1288" t="s">
        <v>412</v>
      </c>
      <c r="C72" s="1288"/>
      <c r="D72" s="1288"/>
      <c r="E72" s="1288"/>
      <c r="F72" s="1288"/>
      <c r="G72" s="1288"/>
      <c r="H72" s="1288"/>
      <c r="I72" s="1288"/>
      <c r="J72" s="1288"/>
      <c r="K72" s="1288"/>
      <c r="L72" s="1288"/>
      <c r="M72" s="1288"/>
      <c r="N72" s="1288"/>
      <c r="O72" s="1288"/>
      <c r="P72" s="1288"/>
      <c r="Q72" s="1288"/>
      <c r="R72" s="1288"/>
      <c r="S72" s="1288"/>
      <c r="T72" s="1288"/>
      <c r="U72" s="1288"/>
      <c r="V72" s="1288"/>
      <c r="W72" s="1288"/>
      <c r="X72" s="1288"/>
      <c r="Y72" s="1288"/>
      <c r="Z72" s="1288"/>
      <c r="AA72" s="1288"/>
      <c r="AB72" s="1288"/>
      <c r="AC72" s="1288"/>
      <c r="AD72" s="1288"/>
      <c r="AE72" s="1288"/>
      <c r="AF72" s="1288"/>
      <c r="AG72" s="1288"/>
      <c r="AH72" s="1288"/>
      <c r="AI72" s="1288"/>
      <c r="AJ72" s="1288"/>
      <c r="AK72" s="1288"/>
      <c r="AL72" s="1288"/>
      <c r="AM72" s="1288"/>
      <c r="AN72" s="1288"/>
      <c r="AO72" s="1288"/>
      <c r="AP72" s="1288"/>
      <c r="AQ72" s="1288"/>
      <c r="AR72" s="1288"/>
      <c r="AS72" s="1288"/>
      <c r="AT72" s="1288"/>
      <c r="AU72" s="1288"/>
      <c r="AV72" s="1288"/>
      <c r="AW72" s="1288"/>
      <c r="AX72" s="1289"/>
      <c r="AY72" s="358"/>
      <c r="AZ72" s="357"/>
      <c r="BA72" s="1288" t="s">
        <v>413</v>
      </c>
      <c r="BB72" s="1288"/>
      <c r="BC72" s="1288"/>
      <c r="BD72" s="1288"/>
      <c r="BE72" s="1288"/>
      <c r="BF72" s="1288"/>
      <c r="BG72" s="1288"/>
      <c r="BH72" s="1288"/>
      <c r="BI72" s="1288"/>
      <c r="BJ72" s="1288"/>
      <c r="BK72" s="1288"/>
      <c r="BL72" s="1288"/>
      <c r="BM72" s="1288"/>
      <c r="BN72" s="1288"/>
      <c r="BO72" s="1288"/>
      <c r="BP72" s="1288"/>
      <c r="BQ72" s="1288"/>
      <c r="BR72" s="1288"/>
      <c r="BS72" s="1288"/>
      <c r="BT72" s="1288"/>
      <c r="BU72" s="1288"/>
      <c r="BV72" s="1288"/>
      <c r="BW72" s="1288"/>
      <c r="BX72" s="1288"/>
      <c r="BY72" s="1288"/>
      <c r="BZ72" s="1288"/>
      <c r="CA72" s="1288"/>
      <c r="CB72" s="1288"/>
      <c r="CC72" s="1288"/>
      <c r="CD72" s="1288"/>
      <c r="CE72" s="1288"/>
      <c r="CF72" s="1288"/>
      <c r="CG72" s="1288"/>
      <c r="CH72" s="1288"/>
      <c r="CI72" s="1288"/>
      <c r="CJ72" s="1288"/>
      <c r="CK72" s="1288"/>
      <c r="CL72" s="1288"/>
      <c r="CM72" s="1288"/>
      <c r="CN72" s="1288"/>
      <c r="CO72" s="1288"/>
      <c r="CP72" s="1288"/>
      <c r="CQ72" s="1288"/>
      <c r="CR72" s="1288"/>
      <c r="CS72" s="1288"/>
      <c r="CT72" s="1288"/>
      <c r="CU72" s="1288"/>
      <c r="CV72" s="1288"/>
      <c r="CW72" s="1289"/>
    </row>
    <row r="73" spans="1:101" x14ac:dyDescent="0.2">
      <c r="A73" s="334" t="s">
        <v>214</v>
      </c>
      <c r="B73" s="215" t="s">
        <v>361</v>
      </c>
      <c r="C73" s="215" t="s">
        <v>215</v>
      </c>
      <c r="D73" s="215" t="s">
        <v>246</v>
      </c>
      <c r="E73" s="215" t="s">
        <v>236</v>
      </c>
      <c r="F73" s="215" t="s">
        <v>226</v>
      </c>
      <c r="G73" s="215" t="s">
        <v>222</v>
      </c>
      <c r="H73" s="215" t="s">
        <v>234</v>
      </c>
      <c r="I73" s="215" t="s">
        <v>260</v>
      </c>
      <c r="J73" s="215" t="s">
        <v>266</v>
      </c>
      <c r="K73" s="215" t="s">
        <v>223</v>
      </c>
      <c r="L73" s="215" t="s">
        <v>225</v>
      </c>
      <c r="M73" s="215" t="s">
        <v>216</v>
      </c>
      <c r="N73" s="215" t="s">
        <v>247</v>
      </c>
      <c r="O73" s="215" t="s">
        <v>250</v>
      </c>
      <c r="P73" s="215" t="s">
        <v>230</v>
      </c>
      <c r="Q73" s="215" t="s">
        <v>231</v>
      </c>
      <c r="R73" s="215" t="s">
        <v>268</v>
      </c>
      <c r="S73" s="215" t="s">
        <v>252</v>
      </c>
      <c r="T73" s="215" t="s">
        <v>241</v>
      </c>
      <c r="U73" s="215" t="s">
        <v>259</v>
      </c>
      <c r="V73" s="215" t="s">
        <v>253</v>
      </c>
      <c r="W73" s="215" t="s">
        <v>254</v>
      </c>
      <c r="X73" s="215" t="s">
        <v>239</v>
      </c>
      <c r="Y73" s="215" t="s">
        <v>245</v>
      </c>
      <c r="Z73" s="215" t="s">
        <v>251</v>
      </c>
      <c r="AA73" s="215" t="s">
        <v>238</v>
      </c>
      <c r="AB73" s="215" t="s">
        <v>262</v>
      </c>
      <c r="AC73" s="215" t="s">
        <v>228</v>
      </c>
      <c r="AD73" s="215" t="s">
        <v>265</v>
      </c>
      <c r="AE73" s="215" t="s">
        <v>248</v>
      </c>
      <c r="AF73" s="215" t="s">
        <v>232</v>
      </c>
      <c r="AG73" s="215" t="s">
        <v>224</v>
      </c>
      <c r="AH73" s="215" t="s">
        <v>244</v>
      </c>
      <c r="AI73" s="215" t="s">
        <v>229</v>
      </c>
      <c r="AJ73" s="215" t="s">
        <v>263</v>
      </c>
      <c r="AK73" s="215" t="s">
        <v>242</v>
      </c>
      <c r="AL73" s="215" t="s">
        <v>243</v>
      </c>
      <c r="AM73" s="215" t="s">
        <v>255</v>
      </c>
      <c r="AN73" s="215" t="s">
        <v>237</v>
      </c>
      <c r="AO73" s="215" t="s">
        <v>258</v>
      </c>
      <c r="AP73" s="215" t="s">
        <v>249</v>
      </c>
      <c r="AQ73" s="215" t="s">
        <v>221</v>
      </c>
      <c r="AR73" s="215" t="s">
        <v>233</v>
      </c>
      <c r="AS73" s="215" t="s">
        <v>227</v>
      </c>
      <c r="AT73" s="215" t="s">
        <v>267</v>
      </c>
      <c r="AU73" s="215" t="s">
        <v>256</v>
      </c>
      <c r="AV73" s="215" t="s">
        <v>235</v>
      </c>
      <c r="AW73" s="215" t="s">
        <v>264</v>
      </c>
      <c r="AX73" s="216" t="s">
        <v>257</v>
      </c>
      <c r="AZ73" s="334" t="s">
        <v>214</v>
      </c>
      <c r="BA73" s="215" t="s">
        <v>361</v>
      </c>
      <c r="BB73" s="215" t="s">
        <v>215</v>
      </c>
      <c r="BC73" s="215" t="s">
        <v>246</v>
      </c>
      <c r="BD73" s="215" t="s">
        <v>236</v>
      </c>
      <c r="BE73" s="215" t="s">
        <v>226</v>
      </c>
      <c r="BF73" s="215" t="s">
        <v>222</v>
      </c>
      <c r="BG73" s="215" t="s">
        <v>234</v>
      </c>
      <c r="BH73" s="215" t="s">
        <v>260</v>
      </c>
      <c r="BI73" s="215" t="s">
        <v>266</v>
      </c>
      <c r="BJ73" s="215" t="s">
        <v>223</v>
      </c>
      <c r="BK73" s="215" t="s">
        <v>225</v>
      </c>
      <c r="BL73" s="215" t="s">
        <v>216</v>
      </c>
      <c r="BM73" s="215" t="s">
        <v>247</v>
      </c>
      <c r="BN73" s="215" t="s">
        <v>250</v>
      </c>
      <c r="BO73" s="215" t="s">
        <v>230</v>
      </c>
      <c r="BP73" s="215" t="s">
        <v>231</v>
      </c>
      <c r="BQ73" s="215" t="s">
        <v>268</v>
      </c>
      <c r="BR73" s="215" t="s">
        <v>252</v>
      </c>
      <c r="BS73" s="215" t="s">
        <v>241</v>
      </c>
      <c r="BT73" s="215" t="s">
        <v>259</v>
      </c>
      <c r="BU73" s="215" t="s">
        <v>253</v>
      </c>
      <c r="BV73" s="215" t="s">
        <v>254</v>
      </c>
      <c r="BW73" s="215" t="s">
        <v>239</v>
      </c>
      <c r="BX73" s="215" t="s">
        <v>245</v>
      </c>
      <c r="BY73" s="215" t="s">
        <v>251</v>
      </c>
      <c r="BZ73" s="215" t="s">
        <v>238</v>
      </c>
      <c r="CA73" s="215" t="s">
        <v>262</v>
      </c>
      <c r="CB73" s="215" t="s">
        <v>228</v>
      </c>
      <c r="CC73" s="215" t="s">
        <v>265</v>
      </c>
      <c r="CD73" s="215" t="s">
        <v>248</v>
      </c>
      <c r="CE73" s="215" t="s">
        <v>232</v>
      </c>
      <c r="CF73" s="215" t="s">
        <v>224</v>
      </c>
      <c r="CG73" s="215" t="s">
        <v>244</v>
      </c>
      <c r="CH73" s="215" t="s">
        <v>229</v>
      </c>
      <c r="CI73" s="215" t="s">
        <v>263</v>
      </c>
      <c r="CJ73" s="215" t="s">
        <v>242</v>
      </c>
      <c r="CK73" s="215" t="s">
        <v>243</v>
      </c>
      <c r="CL73" s="215" t="s">
        <v>255</v>
      </c>
      <c r="CM73" s="215" t="s">
        <v>237</v>
      </c>
      <c r="CN73" s="215" t="s">
        <v>258</v>
      </c>
      <c r="CO73" s="215" t="s">
        <v>249</v>
      </c>
      <c r="CP73" s="215" t="s">
        <v>221</v>
      </c>
      <c r="CQ73" s="215" t="s">
        <v>233</v>
      </c>
      <c r="CR73" s="215" t="s">
        <v>227</v>
      </c>
      <c r="CS73" s="215" t="s">
        <v>267</v>
      </c>
      <c r="CT73" s="215" t="s">
        <v>256</v>
      </c>
      <c r="CU73" s="215" t="s">
        <v>235</v>
      </c>
      <c r="CV73" s="215" t="s">
        <v>264</v>
      </c>
      <c r="CW73" s="216" t="s">
        <v>257</v>
      </c>
    </row>
    <row r="74" spans="1:101" x14ac:dyDescent="0.2">
      <c r="A74" s="217">
        <v>2007</v>
      </c>
      <c r="B74" s="4">
        <v>19</v>
      </c>
      <c r="AX74" s="218"/>
      <c r="AZ74" s="217">
        <v>2007</v>
      </c>
      <c r="BA74" s="4">
        <v>22</v>
      </c>
      <c r="CW74" s="218"/>
    </row>
    <row r="75" spans="1:101" x14ac:dyDescent="0.2">
      <c r="A75" s="217">
        <v>2008</v>
      </c>
      <c r="B75" s="4">
        <v>10</v>
      </c>
      <c r="AX75" s="218"/>
      <c r="AZ75" s="217">
        <v>2008</v>
      </c>
      <c r="BA75" s="4">
        <v>12</v>
      </c>
      <c r="CW75" s="218"/>
    </row>
    <row r="76" spans="1:101" x14ac:dyDescent="0.2">
      <c r="A76" s="217">
        <v>2009</v>
      </c>
      <c r="B76" s="4">
        <v>46</v>
      </c>
      <c r="AX76" s="218"/>
      <c r="AZ76" s="217">
        <v>2009</v>
      </c>
      <c r="BA76" s="4">
        <v>53</v>
      </c>
      <c r="CW76" s="218"/>
    </row>
    <row r="77" spans="1:101" x14ac:dyDescent="0.2">
      <c r="A77" s="217">
        <v>2010</v>
      </c>
      <c r="B77" s="4">
        <v>175</v>
      </c>
      <c r="AX77" s="218"/>
      <c r="AZ77" s="217">
        <v>2010</v>
      </c>
      <c r="BA77" s="4">
        <v>211</v>
      </c>
      <c r="CW77" s="218"/>
    </row>
    <row r="78" spans="1:101" x14ac:dyDescent="0.2">
      <c r="A78" s="217">
        <v>2011</v>
      </c>
      <c r="B78" s="4">
        <v>429</v>
      </c>
      <c r="F78" s="4">
        <v>97</v>
      </c>
      <c r="G78" s="4">
        <v>122</v>
      </c>
      <c r="AE78" s="4">
        <v>48</v>
      </c>
      <c r="AF78" s="4">
        <v>41</v>
      </c>
      <c r="AX78" s="218"/>
      <c r="AZ78" s="217">
        <v>2011</v>
      </c>
      <c r="BA78" s="4">
        <v>517</v>
      </c>
      <c r="BE78" s="4">
        <v>118</v>
      </c>
      <c r="BF78" s="4">
        <v>152</v>
      </c>
      <c r="CD78" s="4">
        <v>56</v>
      </c>
      <c r="CE78" s="4">
        <v>50</v>
      </c>
      <c r="CW78" s="218"/>
    </row>
    <row r="79" spans="1:101" x14ac:dyDescent="0.2">
      <c r="A79" s="217">
        <v>2012</v>
      </c>
      <c r="B79" s="4">
        <v>930</v>
      </c>
      <c r="F79" s="4">
        <v>269</v>
      </c>
      <c r="G79" s="4">
        <v>250</v>
      </c>
      <c r="V79" s="4">
        <v>38</v>
      </c>
      <c r="AE79" s="4">
        <v>27</v>
      </c>
      <c r="AG79" s="4">
        <v>186</v>
      </c>
      <c r="AQ79" s="4">
        <v>30</v>
      </c>
      <c r="AX79" s="218"/>
      <c r="AZ79" s="217">
        <v>2012</v>
      </c>
      <c r="BA79" s="4">
        <v>1181</v>
      </c>
      <c r="BE79" s="4">
        <v>357</v>
      </c>
      <c r="BF79" s="4">
        <v>320</v>
      </c>
      <c r="BU79" s="4">
        <v>52</v>
      </c>
      <c r="CD79" s="4">
        <v>33</v>
      </c>
      <c r="CF79" s="4">
        <v>229</v>
      </c>
      <c r="CP79" s="4">
        <v>35</v>
      </c>
      <c r="CW79" s="218"/>
    </row>
    <row r="80" spans="1:101" x14ac:dyDescent="0.2">
      <c r="A80" s="217">
        <v>2013</v>
      </c>
      <c r="B80" s="4">
        <v>1341</v>
      </c>
      <c r="F80" s="4">
        <v>217</v>
      </c>
      <c r="G80" s="4">
        <v>929</v>
      </c>
      <c r="Q80" s="4">
        <v>39</v>
      </c>
      <c r="AX80" s="218"/>
      <c r="AZ80" s="217">
        <v>2013</v>
      </c>
      <c r="BA80" s="4">
        <v>1754</v>
      </c>
      <c r="BE80" s="4">
        <v>300</v>
      </c>
      <c r="BF80" s="4">
        <v>1206</v>
      </c>
      <c r="BP80" s="4">
        <v>52</v>
      </c>
      <c r="CW80" s="218"/>
    </row>
    <row r="81" spans="1:101" x14ac:dyDescent="0.2">
      <c r="A81" s="217">
        <v>2014</v>
      </c>
      <c r="B81" s="4">
        <v>3144</v>
      </c>
      <c r="F81" s="4">
        <v>406</v>
      </c>
      <c r="G81" s="4">
        <v>2402</v>
      </c>
      <c r="AC81" s="4">
        <v>59</v>
      </c>
      <c r="AE81" s="4">
        <v>43</v>
      </c>
      <c r="AF81" s="4">
        <v>75</v>
      </c>
      <c r="AX81" s="218"/>
      <c r="AZ81" s="217">
        <v>2014</v>
      </c>
      <c r="BA81" s="4">
        <v>4064</v>
      </c>
      <c r="BE81" s="4">
        <v>547</v>
      </c>
      <c r="BF81" s="4">
        <v>3085</v>
      </c>
      <c r="CB81" s="4">
        <v>86</v>
      </c>
      <c r="CD81" s="4">
        <v>54</v>
      </c>
      <c r="CE81" s="4">
        <v>93</v>
      </c>
      <c r="CW81" s="218"/>
    </row>
    <row r="82" spans="1:101" x14ac:dyDescent="0.2">
      <c r="A82" s="217">
        <v>2015</v>
      </c>
      <c r="B82" s="4">
        <v>2868</v>
      </c>
      <c r="F82" s="4">
        <v>121</v>
      </c>
      <c r="G82" s="4">
        <v>1346</v>
      </c>
      <c r="L82" s="4">
        <v>177</v>
      </c>
      <c r="Q82" s="4">
        <v>20</v>
      </c>
      <c r="AC82" s="4">
        <v>420</v>
      </c>
      <c r="AE82" s="4">
        <v>41</v>
      </c>
      <c r="AF82" s="4">
        <v>40</v>
      </c>
      <c r="AG82" s="4">
        <v>349</v>
      </c>
      <c r="AQ82" s="4">
        <v>130</v>
      </c>
      <c r="AX82" s="218"/>
      <c r="AZ82" s="217">
        <v>2015</v>
      </c>
      <c r="BA82" s="4">
        <v>3728</v>
      </c>
      <c r="BE82" s="4">
        <v>165</v>
      </c>
      <c r="BF82" s="4">
        <v>1714</v>
      </c>
      <c r="BK82" s="4">
        <v>246</v>
      </c>
      <c r="BP82" s="4">
        <v>27</v>
      </c>
      <c r="CB82" s="4">
        <v>568</v>
      </c>
      <c r="CD82" s="4">
        <v>53</v>
      </c>
      <c r="CE82" s="4">
        <v>49</v>
      </c>
      <c r="CF82" s="4">
        <v>462</v>
      </c>
      <c r="CP82" s="4">
        <v>162</v>
      </c>
      <c r="CW82" s="218"/>
    </row>
    <row r="83" spans="1:101" x14ac:dyDescent="0.2">
      <c r="A83" s="217">
        <v>2016</v>
      </c>
      <c r="B83" s="4">
        <v>7387</v>
      </c>
      <c r="F83" s="4">
        <v>371</v>
      </c>
      <c r="G83" s="4">
        <v>2963</v>
      </c>
      <c r="H83" s="4">
        <v>225</v>
      </c>
      <c r="K83" s="4">
        <v>229</v>
      </c>
      <c r="L83" s="4">
        <v>724</v>
      </c>
      <c r="Q83" s="4">
        <v>16</v>
      </c>
      <c r="V83" s="4">
        <v>39</v>
      </c>
      <c r="AC83" s="4">
        <v>349</v>
      </c>
      <c r="AE83" s="4">
        <v>51</v>
      </c>
      <c r="AF83" s="4">
        <v>165</v>
      </c>
      <c r="AG83" s="4">
        <v>708</v>
      </c>
      <c r="AK83" s="4">
        <v>73</v>
      </c>
      <c r="AR83" s="4">
        <v>680</v>
      </c>
      <c r="AS83" s="4">
        <v>137</v>
      </c>
      <c r="AX83" s="218"/>
      <c r="AZ83" s="217">
        <v>2016</v>
      </c>
      <c r="BA83" s="4">
        <v>9618</v>
      </c>
      <c r="BE83" s="4">
        <v>491</v>
      </c>
      <c r="BF83" s="4">
        <v>3736</v>
      </c>
      <c r="BG83" s="4">
        <v>287</v>
      </c>
      <c r="BJ83" s="4">
        <v>376</v>
      </c>
      <c r="BK83" s="4">
        <v>925</v>
      </c>
      <c r="BP83" s="4">
        <v>21</v>
      </c>
      <c r="BU83" s="4">
        <v>50</v>
      </c>
      <c r="CB83" s="4">
        <v>456</v>
      </c>
      <c r="CD83" s="4">
        <v>62</v>
      </c>
      <c r="CE83" s="4">
        <v>224</v>
      </c>
      <c r="CF83" s="4">
        <v>960</v>
      </c>
      <c r="CJ83" s="4">
        <v>97</v>
      </c>
      <c r="CQ83" s="4">
        <v>882</v>
      </c>
      <c r="CR83" s="4">
        <v>180</v>
      </c>
      <c r="CW83" s="218"/>
    </row>
    <row r="84" spans="1:101" x14ac:dyDescent="0.2">
      <c r="A84" s="217">
        <v>2017</v>
      </c>
      <c r="B84" s="4">
        <v>4046</v>
      </c>
      <c r="D84" s="4">
        <v>107</v>
      </c>
      <c r="F84" s="4">
        <v>87</v>
      </c>
      <c r="G84" s="4">
        <v>696</v>
      </c>
      <c r="K84" s="4">
        <v>175</v>
      </c>
      <c r="M84" s="4">
        <v>46</v>
      </c>
      <c r="O84" s="4">
        <v>120</v>
      </c>
      <c r="Q84" s="4">
        <v>30</v>
      </c>
      <c r="U84" s="4">
        <v>17</v>
      </c>
      <c r="Y84" s="4">
        <v>156</v>
      </c>
      <c r="AA84" s="4">
        <v>155</v>
      </c>
      <c r="AC84" s="4">
        <v>675</v>
      </c>
      <c r="AE84" s="4">
        <v>39</v>
      </c>
      <c r="AG84" s="4">
        <v>290</v>
      </c>
      <c r="AK84" s="4">
        <v>104</v>
      </c>
      <c r="AN84" s="4">
        <v>223</v>
      </c>
      <c r="AQ84" s="4">
        <v>651</v>
      </c>
      <c r="AS84" s="4">
        <v>271</v>
      </c>
      <c r="AX84" s="218"/>
      <c r="AZ84" s="217">
        <v>2017</v>
      </c>
      <c r="BA84" s="4">
        <v>5382</v>
      </c>
      <c r="BC84" s="4">
        <v>146</v>
      </c>
      <c r="BE84" s="4">
        <v>120</v>
      </c>
      <c r="BF84" s="4">
        <v>913</v>
      </c>
      <c r="BJ84" s="4">
        <v>237</v>
      </c>
      <c r="BL84" s="4">
        <v>64</v>
      </c>
      <c r="BN84" s="4">
        <v>160</v>
      </c>
      <c r="BP84" s="4">
        <v>41</v>
      </c>
      <c r="BT84" s="4">
        <v>21</v>
      </c>
      <c r="BX84" s="4">
        <v>229</v>
      </c>
      <c r="BZ84" s="4">
        <v>216</v>
      </c>
      <c r="CB84" s="4">
        <v>910</v>
      </c>
      <c r="CD84" s="4">
        <v>46</v>
      </c>
      <c r="CF84" s="4">
        <v>378</v>
      </c>
      <c r="CJ84" s="4">
        <v>136</v>
      </c>
      <c r="CM84" s="4">
        <v>305</v>
      </c>
      <c r="CP84" s="4">
        <v>841</v>
      </c>
      <c r="CR84" s="4">
        <v>356</v>
      </c>
      <c r="CW84" s="218"/>
    </row>
    <row r="85" spans="1:101" x14ac:dyDescent="0.2">
      <c r="A85" s="217">
        <v>2018</v>
      </c>
      <c r="B85" s="4">
        <v>3949</v>
      </c>
      <c r="G85" s="4">
        <v>981</v>
      </c>
      <c r="K85" s="4">
        <v>875</v>
      </c>
      <c r="AC85" s="4">
        <v>472</v>
      </c>
      <c r="AE85" s="4">
        <v>54</v>
      </c>
      <c r="AF85" s="4">
        <v>33</v>
      </c>
      <c r="AK85" s="4">
        <v>82</v>
      </c>
      <c r="AN85" s="4">
        <v>71</v>
      </c>
      <c r="AQ85" s="4">
        <v>646</v>
      </c>
      <c r="AS85" s="4">
        <v>58</v>
      </c>
      <c r="AX85" s="218"/>
      <c r="AZ85" s="217">
        <v>2018</v>
      </c>
      <c r="BA85" s="4">
        <v>5399</v>
      </c>
      <c r="BF85" s="4">
        <v>1309</v>
      </c>
      <c r="BJ85" s="4">
        <v>1262</v>
      </c>
      <c r="CB85" s="4">
        <v>682</v>
      </c>
      <c r="CD85" s="4">
        <v>67</v>
      </c>
      <c r="CE85" s="4">
        <v>41</v>
      </c>
      <c r="CJ85" s="4">
        <v>109</v>
      </c>
      <c r="CM85" s="4">
        <v>101</v>
      </c>
      <c r="CP85" s="4">
        <v>855</v>
      </c>
      <c r="CR85" s="4">
        <v>77</v>
      </c>
      <c r="CW85" s="218"/>
    </row>
    <row r="86" spans="1:101" x14ac:dyDescent="0.2">
      <c r="A86" s="217">
        <v>2019</v>
      </c>
      <c r="B86" s="4">
        <v>4525</v>
      </c>
      <c r="G86" s="4">
        <v>999</v>
      </c>
      <c r="K86" s="4">
        <v>743</v>
      </c>
      <c r="L86" s="4">
        <v>412</v>
      </c>
      <c r="M86" s="4">
        <v>129</v>
      </c>
      <c r="Q86" s="4">
        <v>20</v>
      </c>
      <c r="AC86" s="4">
        <v>297</v>
      </c>
      <c r="AE86" s="4">
        <v>21</v>
      </c>
      <c r="AF86" s="4">
        <v>100</v>
      </c>
      <c r="AG86" s="4">
        <v>410</v>
      </c>
      <c r="AH86" s="4">
        <v>65</v>
      </c>
      <c r="AK86" s="4">
        <v>73</v>
      </c>
      <c r="AM86" s="4">
        <v>48</v>
      </c>
      <c r="AN86" s="4">
        <v>270</v>
      </c>
      <c r="AQ86" s="4">
        <v>488</v>
      </c>
      <c r="AX86" s="218"/>
      <c r="AZ86" s="217">
        <v>2019</v>
      </c>
      <c r="BA86" s="4">
        <v>6014</v>
      </c>
      <c r="BF86" s="4">
        <v>1255</v>
      </c>
      <c r="BJ86" s="4">
        <v>1008</v>
      </c>
      <c r="BK86" s="4">
        <v>594</v>
      </c>
      <c r="BL86" s="4">
        <v>169</v>
      </c>
      <c r="BP86" s="4">
        <v>25</v>
      </c>
      <c r="CB86" s="4">
        <v>407</v>
      </c>
      <c r="CD86" s="4">
        <v>26</v>
      </c>
      <c r="CE86" s="4">
        <v>131</v>
      </c>
      <c r="CF86" s="4">
        <v>519</v>
      </c>
      <c r="CG86" s="4">
        <v>87</v>
      </c>
      <c r="CJ86" s="4">
        <v>96</v>
      </c>
      <c r="CL86" s="4">
        <v>59</v>
      </c>
      <c r="CM86" s="4">
        <v>374</v>
      </c>
      <c r="CP86" s="4">
        <v>633</v>
      </c>
      <c r="CW86" s="218"/>
    </row>
    <row r="87" spans="1:101" x14ac:dyDescent="0.2">
      <c r="A87" s="217">
        <v>2020</v>
      </c>
      <c r="B87" s="4">
        <v>9489</v>
      </c>
      <c r="F87" s="4">
        <v>290</v>
      </c>
      <c r="G87" s="4">
        <v>1610</v>
      </c>
      <c r="K87" s="4">
        <v>1639</v>
      </c>
      <c r="L87" s="4">
        <v>667</v>
      </c>
      <c r="Q87" s="4">
        <v>24</v>
      </c>
      <c r="X87" s="4">
        <v>105</v>
      </c>
      <c r="AC87" s="4">
        <v>281</v>
      </c>
      <c r="AE87" s="4">
        <v>66</v>
      </c>
      <c r="AG87" s="4">
        <v>155</v>
      </c>
      <c r="AH87" s="4">
        <v>17</v>
      </c>
      <c r="AK87" s="4">
        <v>115</v>
      </c>
      <c r="AL87" s="4">
        <v>65</v>
      </c>
      <c r="AN87" s="4">
        <v>426</v>
      </c>
      <c r="AQ87" s="4">
        <v>2495</v>
      </c>
      <c r="AR87" s="4">
        <v>279</v>
      </c>
      <c r="AS87" s="4">
        <v>665</v>
      </c>
      <c r="AV87" s="4">
        <v>164</v>
      </c>
      <c r="AX87" s="218"/>
      <c r="AZ87" s="217">
        <v>2020</v>
      </c>
      <c r="BA87" s="4">
        <v>12585</v>
      </c>
      <c r="BE87" s="4">
        <v>363</v>
      </c>
      <c r="BF87" s="4">
        <v>2095</v>
      </c>
      <c r="BJ87" s="4">
        <v>2260</v>
      </c>
      <c r="BK87" s="4">
        <v>893</v>
      </c>
      <c r="BP87" s="4">
        <v>32</v>
      </c>
      <c r="BW87" s="4">
        <v>150</v>
      </c>
      <c r="CB87" s="4">
        <v>379</v>
      </c>
      <c r="CD87" s="4">
        <v>86</v>
      </c>
      <c r="CF87" s="4">
        <v>192</v>
      </c>
      <c r="CG87" s="4">
        <v>22</v>
      </c>
      <c r="CJ87" s="4">
        <v>168</v>
      </c>
      <c r="CK87" s="4">
        <v>83</v>
      </c>
      <c r="CM87" s="4">
        <v>587</v>
      </c>
      <c r="CP87" s="4">
        <v>3246</v>
      </c>
      <c r="CQ87" s="4">
        <v>358</v>
      </c>
      <c r="CR87" s="4">
        <v>854</v>
      </c>
      <c r="CU87" s="4">
        <v>231</v>
      </c>
      <c r="CW87" s="218"/>
    </row>
    <row r="88" spans="1:101" x14ac:dyDescent="0.2">
      <c r="A88" s="217">
        <v>2021</v>
      </c>
      <c r="B88" s="4">
        <v>11265</v>
      </c>
      <c r="F88" s="4">
        <v>380</v>
      </c>
      <c r="G88" s="4">
        <v>1069</v>
      </c>
      <c r="H88" s="4">
        <v>351</v>
      </c>
      <c r="K88" s="4">
        <v>1104</v>
      </c>
      <c r="L88" s="4">
        <v>866</v>
      </c>
      <c r="P88" s="4">
        <v>418</v>
      </c>
      <c r="Q88" s="4">
        <v>328</v>
      </c>
      <c r="W88" s="4">
        <v>113</v>
      </c>
      <c r="AC88" s="4">
        <v>522</v>
      </c>
      <c r="AG88" s="4">
        <v>631</v>
      </c>
      <c r="AI88" s="4">
        <v>364</v>
      </c>
      <c r="AK88" s="4">
        <v>128</v>
      </c>
      <c r="AQ88" s="4">
        <v>3319</v>
      </c>
      <c r="AR88" s="4">
        <v>260</v>
      </c>
      <c r="AS88" s="4">
        <v>647</v>
      </c>
      <c r="AV88" s="4">
        <v>270</v>
      </c>
      <c r="AX88" s="218"/>
      <c r="AZ88" s="217">
        <v>2021</v>
      </c>
      <c r="BA88" s="4">
        <v>15023</v>
      </c>
      <c r="BE88" s="4">
        <v>468</v>
      </c>
      <c r="BF88" s="4">
        <v>1405</v>
      </c>
      <c r="BG88" s="4">
        <v>451</v>
      </c>
      <c r="BJ88" s="4">
        <v>1483</v>
      </c>
      <c r="BK88" s="4">
        <v>1216</v>
      </c>
      <c r="BO88" s="4">
        <v>548</v>
      </c>
      <c r="BP88" s="4">
        <v>434</v>
      </c>
      <c r="BV88" s="4">
        <v>165</v>
      </c>
      <c r="CB88" s="4">
        <v>731</v>
      </c>
      <c r="CF88" s="4">
        <v>810</v>
      </c>
      <c r="CH88" s="4">
        <v>477</v>
      </c>
      <c r="CJ88" s="4">
        <v>150</v>
      </c>
      <c r="CP88" s="4">
        <v>4452</v>
      </c>
      <c r="CQ88" s="4">
        <v>349</v>
      </c>
      <c r="CR88" s="4">
        <v>860</v>
      </c>
      <c r="CU88" s="4">
        <v>357</v>
      </c>
      <c r="CW88" s="218"/>
    </row>
    <row r="89" spans="1:101" x14ac:dyDescent="0.2">
      <c r="A89" s="217">
        <v>2022</v>
      </c>
      <c r="B89" s="4">
        <v>9794</v>
      </c>
      <c r="F89" s="4">
        <v>212</v>
      </c>
      <c r="G89" s="4">
        <v>1988</v>
      </c>
      <c r="K89" s="4">
        <v>1112</v>
      </c>
      <c r="L89" s="4">
        <v>547</v>
      </c>
      <c r="N89" s="4">
        <v>131</v>
      </c>
      <c r="Q89" s="4">
        <v>19</v>
      </c>
      <c r="W89" s="4">
        <v>21</v>
      </c>
      <c r="X89" s="4">
        <v>154</v>
      </c>
      <c r="Y89" s="4">
        <v>21</v>
      </c>
      <c r="AC89" s="4">
        <v>186</v>
      </c>
      <c r="AF89" s="4">
        <v>114</v>
      </c>
      <c r="AH89" s="4">
        <v>94</v>
      </c>
      <c r="AN89" s="4">
        <v>188</v>
      </c>
      <c r="AQ89" s="4">
        <v>2275</v>
      </c>
      <c r="AS89" s="4">
        <v>646</v>
      </c>
      <c r="AV89" s="4">
        <v>266</v>
      </c>
      <c r="AX89" s="218"/>
      <c r="AZ89" s="217">
        <v>2022</v>
      </c>
      <c r="BA89" s="4">
        <v>12661</v>
      </c>
      <c r="BE89" s="4">
        <v>266</v>
      </c>
      <c r="BF89" s="4">
        <v>2489</v>
      </c>
      <c r="BJ89" s="4">
        <v>1471</v>
      </c>
      <c r="BK89" s="4">
        <v>714</v>
      </c>
      <c r="BM89" s="4">
        <v>157</v>
      </c>
      <c r="BP89" s="4">
        <v>25</v>
      </c>
      <c r="BV89" s="4">
        <v>31</v>
      </c>
      <c r="BW89" s="4">
        <v>217</v>
      </c>
      <c r="BX89" s="4">
        <v>26</v>
      </c>
      <c r="CB89" s="4">
        <v>259</v>
      </c>
      <c r="CE89" s="4">
        <v>157</v>
      </c>
      <c r="CG89" s="4">
        <v>130</v>
      </c>
      <c r="CM89" s="4">
        <v>256</v>
      </c>
      <c r="CP89" s="4">
        <v>2837</v>
      </c>
      <c r="CR89" s="4">
        <v>834</v>
      </c>
      <c r="CU89" s="4">
        <v>349</v>
      </c>
      <c r="CW89" s="218"/>
    </row>
    <row r="90" spans="1:101" x14ac:dyDescent="0.2">
      <c r="A90" s="217">
        <v>2023</v>
      </c>
      <c r="B90" s="4">
        <v>17773</v>
      </c>
      <c r="E90" s="4">
        <v>455</v>
      </c>
      <c r="F90" s="4">
        <v>776</v>
      </c>
      <c r="G90" s="4">
        <v>2126</v>
      </c>
      <c r="H90" s="4">
        <v>835</v>
      </c>
      <c r="K90" s="4">
        <v>1796</v>
      </c>
      <c r="L90" s="4">
        <v>462</v>
      </c>
      <c r="P90" s="4">
        <v>322</v>
      </c>
      <c r="Q90" s="4">
        <v>633</v>
      </c>
      <c r="X90" s="4">
        <v>252</v>
      </c>
      <c r="Y90" s="4">
        <v>110</v>
      </c>
      <c r="AC90" s="4">
        <v>499</v>
      </c>
      <c r="AF90" s="4">
        <v>278</v>
      </c>
      <c r="AG90" s="4">
        <v>454</v>
      </c>
      <c r="AH90" s="4">
        <v>80</v>
      </c>
      <c r="AI90" s="4">
        <v>1277</v>
      </c>
      <c r="AL90" s="4">
        <v>514</v>
      </c>
      <c r="AN90" s="4">
        <v>212</v>
      </c>
      <c r="AP90" s="4">
        <v>205</v>
      </c>
      <c r="AQ90" s="4">
        <v>3666</v>
      </c>
      <c r="AS90" s="4">
        <v>757</v>
      </c>
      <c r="AV90" s="4">
        <v>857</v>
      </c>
      <c r="AX90" s="218"/>
      <c r="AZ90" s="217">
        <v>2023</v>
      </c>
      <c r="BA90" s="4">
        <v>23036</v>
      </c>
      <c r="BD90" s="4">
        <v>569</v>
      </c>
      <c r="BE90" s="4">
        <v>1153</v>
      </c>
      <c r="BF90" s="4">
        <v>2761</v>
      </c>
      <c r="BG90" s="4">
        <v>1022</v>
      </c>
      <c r="BJ90" s="4">
        <v>2407</v>
      </c>
      <c r="BK90" s="4">
        <v>641</v>
      </c>
      <c r="BO90" s="4">
        <v>395</v>
      </c>
      <c r="BP90" s="4">
        <v>822</v>
      </c>
      <c r="BW90" s="4">
        <v>355</v>
      </c>
      <c r="BX90" s="4">
        <v>129</v>
      </c>
      <c r="CB90" s="4">
        <v>729</v>
      </c>
      <c r="CE90" s="4">
        <v>389</v>
      </c>
      <c r="CF90" s="4">
        <v>608</v>
      </c>
      <c r="CG90" s="4">
        <v>108</v>
      </c>
      <c r="CH90" s="4">
        <v>1693</v>
      </c>
      <c r="CK90" s="4">
        <v>643</v>
      </c>
      <c r="CM90" s="4">
        <v>294</v>
      </c>
      <c r="CO90" s="4">
        <v>265</v>
      </c>
      <c r="CP90" s="4">
        <v>4404</v>
      </c>
      <c r="CR90" s="4">
        <v>973</v>
      </c>
      <c r="CU90" s="4">
        <v>1100</v>
      </c>
      <c r="CW90" s="218"/>
    </row>
    <row r="91" spans="1:101" ht="13.5" thickBot="1" x14ac:dyDescent="0.25">
      <c r="A91" s="219">
        <v>2024</v>
      </c>
      <c r="B91" s="220">
        <v>26397</v>
      </c>
      <c r="C91" s="220"/>
      <c r="D91" s="220"/>
      <c r="E91" s="220">
        <v>927</v>
      </c>
      <c r="F91" s="220">
        <v>942</v>
      </c>
      <c r="G91" s="220">
        <v>1994</v>
      </c>
      <c r="H91" s="220">
        <v>161</v>
      </c>
      <c r="I91" s="220"/>
      <c r="J91" s="220"/>
      <c r="K91" s="220">
        <v>3154</v>
      </c>
      <c r="L91" s="220">
        <v>638</v>
      </c>
      <c r="M91" s="220"/>
      <c r="N91" s="220">
        <v>400</v>
      </c>
      <c r="O91" s="220"/>
      <c r="P91" s="220">
        <v>1546</v>
      </c>
      <c r="Q91" s="220">
        <v>1201</v>
      </c>
      <c r="R91" s="220"/>
      <c r="S91" s="220"/>
      <c r="T91" s="220">
        <v>708</v>
      </c>
      <c r="U91" s="220"/>
      <c r="V91" s="220"/>
      <c r="W91" s="220"/>
      <c r="X91" s="220">
        <v>179</v>
      </c>
      <c r="Y91" s="220">
        <v>328</v>
      </c>
      <c r="Z91" s="220"/>
      <c r="AA91" s="220">
        <v>781</v>
      </c>
      <c r="AB91" s="220"/>
      <c r="AC91" s="220"/>
      <c r="AD91" s="220"/>
      <c r="AE91" s="220"/>
      <c r="AF91" s="220">
        <v>1190</v>
      </c>
      <c r="AG91" s="220">
        <v>286</v>
      </c>
      <c r="AH91" s="220">
        <v>369</v>
      </c>
      <c r="AI91" s="220">
        <v>1349</v>
      </c>
      <c r="AJ91" s="220"/>
      <c r="AK91" s="220"/>
      <c r="AL91" s="220">
        <v>177</v>
      </c>
      <c r="AM91" s="220"/>
      <c r="AN91" s="220"/>
      <c r="AO91" s="220"/>
      <c r="AP91" s="220"/>
      <c r="AQ91" s="220">
        <v>6906</v>
      </c>
      <c r="AR91" s="220">
        <v>355</v>
      </c>
      <c r="AS91" s="220">
        <v>810</v>
      </c>
      <c r="AT91" s="220"/>
      <c r="AU91" s="220"/>
      <c r="AV91" s="220">
        <v>418</v>
      </c>
      <c r="AW91" s="220">
        <v>124</v>
      </c>
      <c r="AX91" s="221"/>
      <c r="AZ91" s="219">
        <v>2024</v>
      </c>
      <c r="BA91" s="220">
        <v>30972</v>
      </c>
      <c r="BB91" s="220"/>
      <c r="BC91" s="220"/>
      <c r="BD91" s="220">
        <v>1050</v>
      </c>
      <c r="BE91" s="220">
        <v>1263</v>
      </c>
      <c r="BF91" s="220">
        <v>1926</v>
      </c>
      <c r="BG91" s="220"/>
      <c r="BH91" s="220"/>
      <c r="BI91" s="220"/>
      <c r="BJ91" s="220">
        <v>4343</v>
      </c>
      <c r="BK91" s="220">
        <v>904</v>
      </c>
      <c r="BL91" s="220"/>
      <c r="BM91" s="220">
        <v>433</v>
      </c>
      <c r="BN91" s="220"/>
      <c r="BO91" s="220">
        <v>1757</v>
      </c>
      <c r="BP91" s="220">
        <v>1547</v>
      </c>
      <c r="BQ91" s="220"/>
      <c r="BR91" s="220"/>
      <c r="BS91" s="220">
        <v>525</v>
      </c>
      <c r="BT91" s="220"/>
      <c r="BU91" s="220"/>
      <c r="BV91" s="220"/>
      <c r="BW91" s="220">
        <v>249</v>
      </c>
      <c r="BX91" s="220">
        <v>404</v>
      </c>
      <c r="BY91" s="220"/>
      <c r="BZ91" s="220">
        <v>1097</v>
      </c>
      <c r="CA91" s="220"/>
      <c r="CB91" s="220"/>
      <c r="CC91" s="220"/>
      <c r="CD91" s="220"/>
      <c r="CE91" s="220"/>
      <c r="CF91" s="220">
        <v>362</v>
      </c>
      <c r="CG91" s="220">
        <v>299</v>
      </c>
      <c r="CH91" s="220">
        <v>1752</v>
      </c>
      <c r="CI91" s="220"/>
      <c r="CJ91" s="220"/>
      <c r="CK91" s="220">
        <v>229</v>
      </c>
      <c r="CL91" s="220"/>
      <c r="CM91" s="220"/>
      <c r="CN91" s="220"/>
      <c r="CO91" s="220"/>
      <c r="CP91" s="220">
        <v>8697</v>
      </c>
      <c r="CQ91" s="220">
        <v>360</v>
      </c>
      <c r="CR91" s="220">
        <v>742</v>
      </c>
      <c r="CS91" s="220"/>
      <c r="CT91" s="220"/>
      <c r="CU91" s="220">
        <v>522</v>
      </c>
      <c r="CV91" s="220">
        <v>149</v>
      </c>
      <c r="CW91" s="221"/>
    </row>
    <row r="93" spans="1:101" ht="13.5" thickBot="1" x14ac:dyDescent="0.25"/>
    <row r="94" spans="1:101" s="1" customFormat="1" ht="14.25" x14ac:dyDescent="0.25">
      <c r="A94" s="357"/>
      <c r="B94" s="1288" t="s">
        <v>414</v>
      </c>
      <c r="C94" s="1288"/>
      <c r="D94" s="1288"/>
      <c r="E94" s="1288"/>
      <c r="F94" s="1288"/>
      <c r="G94" s="1288"/>
      <c r="H94" s="1288"/>
      <c r="I94" s="1288"/>
      <c r="J94" s="1288"/>
      <c r="K94" s="1288"/>
      <c r="L94" s="1288"/>
      <c r="M94" s="1288"/>
      <c r="N94" s="1288"/>
      <c r="O94" s="1288"/>
      <c r="P94" s="1288"/>
      <c r="Q94" s="1288"/>
      <c r="R94" s="1288"/>
      <c r="S94" s="1288"/>
      <c r="T94" s="1288"/>
      <c r="U94" s="1288"/>
      <c r="V94" s="1288"/>
      <c r="W94" s="1288"/>
      <c r="X94" s="1288"/>
      <c r="Y94" s="1288"/>
      <c r="Z94" s="1288"/>
      <c r="AA94" s="1288"/>
      <c r="AB94" s="1288"/>
      <c r="AC94" s="1288"/>
      <c r="AD94" s="1288"/>
      <c r="AE94" s="1288"/>
      <c r="AF94" s="1288"/>
      <c r="AG94" s="1288"/>
      <c r="AH94" s="1288"/>
      <c r="AI94" s="1288"/>
      <c r="AJ94" s="1288"/>
      <c r="AK94" s="1288"/>
      <c r="AL94" s="1288"/>
      <c r="AM94" s="1288"/>
      <c r="AN94" s="1288"/>
      <c r="AO94" s="1288"/>
      <c r="AP94" s="1288"/>
      <c r="AQ94" s="1288"/>
      <c r="AR94" s="1288"/>
      <c r="AS94" s="1288"/>
      <c r="AT94" s="1288"/>
      <c r="AU94" s="1288"/>
      <c r="AV94" s="1288"/>
      <c r="AW94" s="1288"/>
      <c r="AX94" s="1289"/>
      <c r="AY94" s="358"/>
      <c r="AZ94" s="357"/>
      <c r="BA94" s="1288" t="s">
        <v>415</v>
      </c>
      <c r="BB94" s="1288"/>
      <c r="BC94" s="1288"/>
      <c r="BD94" s="1288"/>
      <c r="BE94" s="1288"/>
      <c r="BF94" s="1288"/>
      <c r="BG94" s="1288"/>
      <c r="BH94" s="1288"/>
      <c r="BI94" s="1288"/>
      <c r="BJ94" s="1288"/>
      <c r="BK94" s="1288"/>
      <c r="BL94" s="1288"/>
      <c r="BM94" s="1288"/>
      <c r="BN94" s="1288"/>
      <c r="BO94" s="1288"/>
      <c r="BP94" s="1288"/>
      <c r="BQ94" s="1288"/>
      <c r="BR94" s="1288"/>
      <c r="BS94" s="1288"/>
      <c r="BT94" s="1288"/>
      <c r="BU94" s="1288"/>
      <c r="BV94" s="1288"/>
      <c r="BW94" s="1288"/>
      <c r="BX94" s="1288"/>
      <c r="BY94" s="1288"/>
      <c r="BZ94" s="1288"/>
      <c r="CA94" s="1288"/>
      <c r="CB94" s="1288"/>
      <c r="CC94" s="1288"/>
      <c r="CD94" s="1288"/>
      <c r="CE94" s="1288"/>
      <c r="CF94" s="1288"/>
      <c r="CG94" s="1288"/>
      <c r="CH94" s="1288"/>
      <c r="CI94" s="1288"/>
      <c r="CJ94" s="1288"/>
      <c r="CK94" s="1288"/>
      <c r="CL94" s="1288"/>
      <c r="CM94" s="1288"/>
      <c r="CN94" s="1288"/>
      <c r="CO94" s="1288"/>
      <c r="CP94" s="1288"/>
      <c r="CQ94" s="1288"/>
      <c r="CR94" s="1288"/>
      <c r="CS94" s="1288"/>
      <c r="CT94" s="1288"/>
      <c r="CU94" s="1288"/>
      <c r="CV94" s="1288"/>
      <c r="CW94" s="1289"/>
    </row>
    <row r="95" spans="1:101" x14ac:dyDescent="0.2">
      <c r="A95" s="334" t="s">
        <v>214</v>
      </c>
      <c r="B95" s="215" t="s">
        <v>361</v>
      </c>
      <c r="C95" s="215" t="s">
        <v>215</v>
      </c>
      <c r="D95" s="215" t="s">
        <v>246</v>
      </c>
      <c r="E95" s="215" t="s">
        <v>236</v>
      </c>
      <c r="F95" s="215" t="s">
        <v>226</v>
      </c>
      <c r="G95" s="215" t="s">
        <v>222</v>
      </c>
      <c r="H95" s="215" t="s">
        <v>234</v>
      </c>
      <c r="I95" s="215" t="s">
        <v>260</v>
      </c>
      <c r="J95" s="215" t="s">
        <v>266</v>
      </c>
      <c r="K95" s="215" t="s">
        <v>223</v>
      </c>
      <c r="L95" s="215" t="s">
        <v>225</v>
      </c>
      <c r="M95" s="215" t="s">
        <v>216</v>
      </c>
      <c r="N95" s="215" t="s">
        <v>247</v>
      </c>
      <c r="O95" s="215" t="s">
        <v>250</v>
      </c>
      <c r="P95" s="215" t="s">
        <v>230</v>
      </c>
      <c r="Q95" s="215" t="s">
        <v>231</v>
      </c>
      <c r="R95" s="215" t="s">
        <v>268</v>
      </c>
      <c r="S95" s="215" t="s">
        <v>252</v>
      </c>
      <c r="T95" s="215" t="s">
        <v>241</v>
      </c>
      <c r="U95" s="215" t="s">
        <v>259</v>
      </c>
      <c r="V95" s="215" t="s">
        <v>253</v>
      </c>
      <c r="W95" s="215" t="s">
        <v>254</v>
      </c>
      <c r="X95" s="215" t="s">
        <v>239</v>
      </c>
      <c r="Y95" s="215" t="s">
        <v>245</v>
      </c>
      <c r="Z95" s="215" t="s">
        <v>251</v>
      </c>
      <c r="AA95" s="215" t="s">
        <v>238</v>
      </c>
      <c r="AB95" s="215" t="s">
        <v>262</v>
      </c>
      <c r="AC95" s="215" t="s">
        <v>228</v>
      </c>
      <c r="AD95" s="215" t="s">
        <v>265</v>
      </c>
      <c r="AE95" s="215" t="s">
        <v>248</v>
      </c>
      <c r="AF95" s="215" t="s">
        <v>232</v>
      </c>
      <c r="AG95" s="215" t="s">
        <v>224</v>
      </c>
      <c r="AH95" s="215" t="s">
        <v>244</v>
      </c>
      <c r="AI95" s="215" t="s">
        <v>229</v>
      </c>
      <c r="AJ95" s="215" t="s">
        <v>263</v>
      </c>
      <c r="AK95" s="215" t="s">
        <v>242</v>
      </c>
      <c r="AL95" s="215" t="s">
        <v>243</v>
      </c>
      <c r="AM95" s="215" t="s">
        <v>255</v>
      </c>
      <c r="AN95" s="215" t="s">
        <v>237</v>
      </c>
      <c r="AO95" s="215" t="s">
        <v>258</v>
      </c>
      <c r="AP95" s="215" t="s">
        <v>249</v>
      </c>
      <c r="AQ95" s="215" t="s">
        <v>221</v>
      </c>
      <c r="AR95" s="215" t="s">
        <v>233</v>
      </c>
      <c r="AS95" s="215" t="s">
        <v>227</v>
      </c>
      <c r="AT95" s="215" t="s">
        <v>267</v>
      </c>
      <c r="AU95" s="215" t="s">
        <v>256</v>
      </c>
      <c r="AV95" s="215" t="s">
        <v>235</v>
      </c>
      <c r="AW95" s="215" t="s">
        <v>264</v>
      </c>
      <c r="AX95" s="216" t="s">
        <v>257</v>
      </c>
      <c r="AZ95" s="334" t="s">
        <v>214</v>
      </c>
      <c r="BA95" s="215" t="s">
        <v>361</v>
      </c>
      <c r="BB95" s="215" t="s">
        <v>215</v>
      </c>
      <c r="BC95" s="215" t="s">
        <v>246</v>
      </c>
      <c r="BD95" s="215" t="s">
        <v>236</v>
      </c>
      <c r="BE95" s="215" t="s">
        <v>226</v>
      </c>
      <c r="BF95" s="215" t="s">
        <v>222</v>
      </c>
      <c r="BG95" s="215" t="s">
        <v>234</v>
      </c>
      <c r="BH95" s="215" t="s">
        <v>260</v>
      </c>
      <c r="BI95" s="215" t="s">
        <v>266</v>
      </c>
      <c r="BJ95" s="215" t="s">
        <v>223</v>
      </c>
      <c r="BK95" s="215" t="s">
        <v>225</v>
      </c>
      <c r="BL95" s="215" t="s">
        <v>216</v>
      </c>
      <c r="BM95" s="215" t="s">
        <v>247</v>
      </c>
      <c r="BN95" s="215" t="s">
        <v>250</v>
      </c>
      <c r="BO95" s="215" t="s">
        <v>230</v>
      </c>
      <c r="BP95" s="215" t="s">
        <v>231</v>
      </c>
      <c r="BQ95" s="215" t="s">
        <v>268</v>
      </c>
      <c r="BR95" s="215" t="s">
        <v>252</v>
      </c>
      <c r="BS95" s="215" t="s">
        <v>241</v>
      </c>
      <c r="BT95" s="215" t="s">
        <v>259</v>
      </c>
      <c r="BU95" s="215" t="s">
        <v>253</v>
      </c>
      <c r="BV95" s="215" t="s">
        <v>254</v>
      </c>
      <c r="BW95" s="215" t="s">
        <v>239</v>
      </c>
      <c r="BX95" s="215" t="s">
        <v>245</v>
      </c>
      <c r="BY95" s="215" t="s">
        <v>251</v>
      </c>
      <c r="BZ95" s="215" t="s">
        <v>238</v>
      </c>
      <c r="CA95" s="215" t="s">
        <v>262</v>
      </c>
      <c r="CB95" s="215" t="s">
        <v>228</v>
      </c>
      <c r="CC95" s="215" t="s">
        <v>265</v>
      </c>
      <c r="CD95" s="215" t="s">
        <v>248</v>
      </c>
      <c r="CE95" s="215" t="s">
        <v>232</v>
      </c>
      <c r="CF95" s="215" t="s">
        <v>224</v>
      </c>
      <c r="CG95" s="215" t="s">
        <v>244</v>
      </c>
      <c r="CH95" s="215" t="s">
        <v>229</v>
      </c>
      <c r="CI95" s="215" t="s">
        <v>263</v>
      </c>
      <c r="CJ95" s="215" t="s">
        <v>242</v>
      </c>
      <c r="CK95" s="215" t="s">
        <v>243</v>
      </c>
      <c r="CL95" s="215" t="s">
        <v>255</v>
      </c>
      <c r="CM95" s="215" t="s">
        <v>237</v>
      </c>
      <c r="CN95" s="215" t="s">
        <v>258</v>
      </c>
      <c r="CO95" s="215" t="s">
        <v>249</v>
      </c>
      <c r="CP95" s="215" t="s">
        <v>221</v>
      </c>
      <c r="CQ95" s="215" t="s">
        <v>233</v>
      </c>
      <c r="CR95" s="215" t="s">
        <v>227</v>
      </c>
      <c r="CS95" s="215" t="s">
        <v>267</v>
      </c>
      <c r="CT95" s="215" t="s">
        <v>256</v>
      </c>
      <c r="CU95" s="215" t="s">
        <v>235</v>
      </c>
      <c r="CV95" s="215" t="s">
        <v>264</v>
      </c>
      <c r="CW95" s="216" t="s">
        <v>257</v>
      </c>
    </row>
    <row r="96" spans="1:101" x14ac:dyDescent="0.2">
      <c r="A96" s="217">
        <v>2007</v>
      </c>
      <c r="B96" s="4">
        <v>2</v>
      </c>
      <c r="H96" s="4">
        <v>1</v>
      </c>
      <c r="AG96" s="4">
        <v>1</v>
      </c>
      <c r="AX96" s="218"/>
      <c r="AZ96" s="217">
        <v>2007</v>
      </c>
      <c r="BA96" s="4">
        <v>2</v>
      </c>
      <c r="BG96" s="4">
        <v>1</v>
      </c>
      <c r="CF96" s="4">
        <v>1</v>
      </c>
      <c r="CW96" s="218"/>
    </row>
    <row r="97" spans="1:101" x14ac:dyDescent="0.2">
      <c r="A97" s="217">
        <v>2008</v>
      </c>
      <c r="B97" s="4">
        <v>1</v>
      </c>
      <c r="AG97" s="4">
        <v>1</v>
      </c>
      <c r="AX97" s="218"/>
      <c r="AZ97" s="217">
        <v>2008</v>
      </c>
      <c r="BA97" s="4">
        <v>1</v>
      </c>
      <c r="CF97" s="4">
        <v>1</v>
      </c>
      <c r="CW97" s="218"/>
    </row>
    <row r="98" spans="1:101" x14ac:dyDescent="0.2">
      <c r="A98" s="217">
        <v>2009</v>
      </c>
      <c r="B98" s="4">
        <v>2</v>
      </c>
      <c r="G98" s="4">
        <v>1</v>
      </c>
      <c r="K98" s="4">
        <v>1</v>
      </c>
      <c r="AX98" s="218"/>
      <c r="AZ98" s="217">
        <v>2009</v>
      </c>
      <c r="BA98" s="4">
        <v>2</v>
      </c>
      <c r="BF98" s="4">
        <v>1</v>
      </c>
      <c r="BJ98" s="4">
        <v>1</v>
      </c>
      <c r="CW98" s="218"/>
    </row>
    <row r="99" spans="1:101" x14ac:dyDescent="0.2">
      <c r="A99" s="217">
        <v>2010</v>
      </c>
      <c r="B99" s="4">
        <v>10</v>
      </c>
      <c r="H99" s="4">
        <v>1</v>
      </c>
      <c r="K99" s="4">
        <v>2</v>
      </c>
      <c r="P99" s="4">
        <v>1</v>
      </c>
      <c r="AC99" s="4">
        <v>1</v>
      </c>
      <c r="AE99" s="4">
        <v>1</v>
      </c>
      <c r="AF99" s="4">
        <v>1</v>
      </c>
      <c r="AG99" s="4">
        <v>1</v>
      </c>
      <c r="AI99" s="4">
        <v>1</v>
      </c>
      <c r="AQ99" s="4">
        <v>1</v>
      </c>
      <c r="AX99" s="218"/>
      <c r="AZ99" s="217">
        <v>2010</v>
      </c>
      <c r="BA99" s="4">
        <v>10</v>
      </c>
      <c r="BG99" s="4">
        <v>1</v>
      </c>
      <c r="BJ99" s="4">
        <v>2</v>
      </c>
      <c r="BO99" s="4">
        <v>1</v>
      </c>
      <c r="CB99" s="4">
        <v>1</v>
      </c>
      <c r="CD99" s="4">
        <v>1</v>
      </c>
      <c r="CE99" s="4">
        <v>1</v>
      </c>
      <c r="CF99" s="4">
        <v>1</v>
      </c>
      <c r="CH99" s="4">
        <v>1</v>
      </c>
      <c r="CP99" s="4">
        <v>1</v>
      </c>
      <c r="CW99" s="218"/>
    </row>
    <row r="100" spans="1:101" x14ac:dyDescent="0.2">
      <c r="A100" s="217">
        <v>2011</v>
      </c>
      <c r="B100" s="4">
        <v>29</v>
      </c>
      <c r="F100" s="4">
        <v>6</v>
      </c>
      <c r="G100" s="4">
        <v>8</v>
      </c>
      <c r="H100" s="4">
        <v>2</v>
      </c>
      <c r="J100" s="4">
        <v>1</v>
      </c>
      <c r="K100" s="4">
        <v>1</v>
      </c>
      <c r="AE100" s="4">
        <v>4</v>
      </c>
      <c r="AF100" s="4">
        <v>4</v>
      </c>
      <c r="AH100" s="4">
        <v>1</v>
      </c>
      <c r="AI100" s="4">
        <v>1</v>
      </c>
      <c r="AQ100" s="4">
        <v>1</v>
      </c>
      <c r="AX100" s="218"/>
      <c r="AZ100" s="217">
        <v>2011</v>
      </c>
      <c r="BA100" s="4">
        <v>29</v>
      </c>
      <c r="BE100" s="4">
        <v>6</v>
      </c>
      <c r="BF100" s="4">
        <v>8</v>
      </c>
      <c r="BG100" s="4">
        <v>2</v>
      </c>
      <c r="BI100" s="4">
        <v>1</v>
      </c>
      <c r="BJ100" s="4">
        <v>1</v>
      </c>
      <c r="CD100" s="4">
        <v>4</v>
      </c>
      <c r="CE100" s="4">
        <v>4</v>
      </c>
      <c r="CG100" s="4">
        <v>1</v>
      </c>
      <c r="CH100" s="4">
        <v>1</v>
      </c>
      <c r="CP100" s="4">
        <v>1</v>
      </c>
      <c r="CW100" s="218"/>
    </row>
    <row r="101" spans="1:101" x14ac:dyDescent="0.2">
      <c r="A101" s="217">
        <v>2012</v>
      </c>
      <c r="B101" s="4">
        <v>41</v>
      </c>
      <c r="F101" s="4">
        <v>7</v>
      </c>
      <c r="G101" s="4">
        <v>12</v>
      </c>
      <c r="H101" s="4">
        <v>1</v>
      </c>
      <c r="J101" s="4">
        <v>1</v>
      </c>
      <c r="M101" s="4">
        <v>1</v>
      </c>
      <c r="P101" s="4">
        <v>1</v>
      </c>
      <c r="V101" s="4">
        <v>3</v>
      </c>
      <c r="AC101" s="4">
        <v>2</v>
      </c>
      <c r="AE101" s="4">
        <v>3</v>
      </c>
      <c r="AF101" s="4">
        <v>1</v>
      </c>
      <c r="AG101" s="4">
        <v>4</v>
      </c>
      <c r="AL101" s="4">
        <v>1</v>
      </c>
      <c r="AP101" s="4">
        <v>1</v>
      </c>
      <c r="AQ101" s="4">
        <v>3</v>
      </c>
      <c r="AX101" s="218"/>
      <c r="AZ101" s="217">
        <v>2012</v>
      </c>
      <c r="BA101" s="4">
        <v>41</v>
      </c>
      <c r="BE101" s="4">
        <v>7</v>
      </c>
      <c r="BF101" s="4">
        <v>12</v>
      </c>
      <c r="BG101" s="4">
        <v>1</v>
      </c>
      <c r="BI101" s="4">
        <v>1</v>
      </c>
      <c r="BL101" s="4">
        <v>1</v>
      </c>
      <c r="BO101" s="4">
        <v>1</v>
      </c>
      <c r="BU101" s="4">
        <v>3</v>
      </c>
      <c r="CB101" s="4">
        <v>2</v>
      </c>
      <c r="CD101" s="4">
        <v>3</v>
      </c>
      <c r="CE101" s="4">
        <v>1</v>
      </c>
      <c r="CF101" s="4">
        <v>4</v>
      </c>
      <c r="CK101" s="4">
        <v>1</v>
      </c>
      <c r="CO101" s="4">
        <v>1</v>
      </c>
      <c r="CP101" s="4">
        <v>3</v>
      </c>
      <c r="CW101" s="218"/>
    </row>
    <row r="102" spans="1:101" x14ac:dyDescent="0.2">
      <c r="A102" s="217">
        <v>2013</v>
      </c>
      <c r="B102" s="4">
        <v>38</v>
      </c>
      <c r="F102" s="4">
        <v>6</v>
      </c>
      <c r="G102" s="4">
        <v>18</v>
      </c>
      <c r="L102" s="4">
        <v>2</v>
      </c>
      <c r="Q102" s="4">
        <v>4</v>
      </c>
      <c r="AC102" s="4">
        <v>1</v>
      </c>
      <c r="AE102" s="4">
        <v>2</v>
      </c>
      <c r="AF102" s="4">
        <v>2</v>
      </c>
      <c r="AG102" s="4">
        <v>1</v>
      </c>
      <c r="AQ102" s="4">
        <v>2</v>
      </c>
      <c r="AX102" s="218"/>
      <c r="AZ102" s="217">
        <v>2013</v>
      </c>
      <c r="BA102" s="4">
        <v>38</v>
      </c>
      <c r="BE102" s="4">
        <v>6</v>
      </c>
      <c r="BF102" s="4">
        <v>18</v>
      </c>
      <c r="BK102" s="4">
        <v>2</v>
      </c>
      <c r="BP102" s="4">
        <v>4</v>
      </c>
      <c r="CB102" s="4">
        <v>1</v>
      </c>
      <c r="CD102" s="4">
        <v>2</v>
      </c>
      <c r="CE102" s="4">
        <v>2</v>
      </c>
      <c r="CF102" s="4">
        <v>1</v>
      </c>
      <c r="CP102" s="4">
        <v>2</v>
      </c>
      <c r="CW102" s="218"/>
    </row>
    <row r="103" spans="1:101" x14ac:dyDescent="0.2">
      <c r="A103" s="217">
        <v>2014</v>
      </c>
      <c r="B103" s="4">
        <v>64</v>
      </c>
      <c r="F103" s="4">
        <v>7</v>
      </c>
      <c r="G103" s="4">
        <v>33</v>
      </c>
      <c r="L103" s="4">
        <v>1</v>
      </c>
      <c r="M103" s="4">
        <v>1</v>
      </c>
      <c r="Q103" s="4">
        <v>2</v>
      </c>
      <c r="U103" s="4">
        <v>2</v>
      </c>
      <c r="AC103" s="4">
        <v>3</v>
      </c>
      <c r="AE103" s="4">
        <v>6</v>
      </c>
      <c r="AF103" s="4">
        <v>4</v>
      </c>
      <c r="AG103" s="4">
        <v>2</v>
      </c>
      <c r="AP103" s="4">
        <v>2</v>
      </c>
      <c r="AQ103" s="4">
        <v>1</v>
      </c>
      <c r="AX103" s="218"/>
      <c r="AZ103" s="217">
        <v>2014</v>
      </c>
      <c r="BA103" s="4">
        <v>64</v>
      </c>
      <c r="BE103" s="4">
        <v>7</v>
      </c>
      <c r="BF103" s="4">
        <v>33</v>
      </c>
      <c r="BK103" s="4">
        <v>1</v>
      </c>
      <c r="BL103" s="4">
        <v>1</v>
      </c>
      <c r="BP103" s="4">
        <v>2</v>
      </c>
      <c r="BT103" s="4">
        <v>2</v>
      </c>
      <c r="CB103" s="4">
        <v>3</v>
      </c>
      <c r="CD103" s="4">
        <v>6</v>
      </c>
      <c r="CE103" s="4">
        <v>4</v>
      </c>
      <c r="CF103" s="4">
        <v>2</v>
      </c>
      <c r="CO103" s="4">
        <v>2</v>
      </c>
      <c r="CP103" s="4">
        <v>1</v>
      </c>
      <c r="CW103" s="218"/>
    </row>
    <row r="104" spans="1:101" x14ac:dyDescent="0.2">
      <c r="A104" s="217">
        <v>2015</v>
      </c>
      <c r="B104" s="4">
        <v>87</v>
      </c>
      <c r="E104" s="4">
        <v>1</v>
      </c>
      <c r="F104" s="4">
        <v>4</v>
      </c>
      <c r="G104" s="4">
        <v>36</v>
      </c>
      <c r="H104" s="4">
        <v>1</v>
      </c>
      <c r="K104" s="4">
        <v>1</v>
      </c>
      <c r="L104" s="4">
        <v>6</v>
      </c>
      <c r="M104" s="4">
        <v>1</v>
      </c>
      <c r="Q104" s="4">
        <v>3</v>
      </c>
      <c r="V104" s="4">
        <v>1</v>
      </c>
      <c r="AC104" s="4">
        <v>16</v>
      </c>
      <c r="AE104" s="4">
        <v>4</v>
      </c>
      <c r="AF104" s="4">
        <v>4</v>
      </c>
      <c r="AG104" s="4">
        <v>4</v>
      </c>
      <c r="AQ104" s="4">
        <v>3</v>
      </c>
      <c r="AR104" s="4">
        <v>2</v>
      </c>
      <c r="AX104" s="218"/>
      <c r="AZ104" s="217">
        <v>2015</v>
      </c>
      <c r="BA104" s="4">
        <v>87</v>
      </c>
      <c r="BD104" s="4">
        <v>1</v>
      </c>
      <c r="BE104" s="4">
        <v>4</v>
      </c>
      <c r="BF104" s="4">
        <v>36</v>
      </c>
      <c r="BG104" s="4">
        <v>1</v>
      </c>
      <c r="BJ104" s="4">
        <v>1</v>
      </c>
      <c r="BK104" s="4">
        <v>6</v>
      </c>
      <c r="BL104" s="4">
        <v>1</v>
      </c>
      <c r="BP104" s="4">
        <v>3</v>
      </c>
      <c r="BU104" s="4">
        <v>1</v>
      </c>
      <c r="CB104" s="4">
        <v>16</v>
      </c>
      <c r="CD104" s="4">
        <v>4</v>
      </c>
      <c r="CE104" s="4">
        <v>4</v>
      </c>
      <c r="CF104" s="4">
        <v>4</v>
      </c>
      <c r="CP104" s="4">
        <v>3</v>
      </c>
      <c r="CQ104" s="4">
        <v>2</v>
      </c>
      <c r="CW104" s="218"/>
    </row>
    <row r="105" spans="1:101" x14ac:dyDescent="0.2">
      <c r="A105" s="217">
        <v>2016</v>
      </c>
      <c r="B105" s="4">
        <v>146</v>
      </c>
      <c r="D105" s="4">
        <v>1</v>
      </c>
      <c r="F105" s="4">
        <v>6</v>
      </c>
      <c r="G105" s="4">
        <v>48</v>
      </c>
      <c r="H105" s="4">
        <v>7</v>
      </c>
      <c r="K105" s="4">
        <v>4</v>
      </c>
      <c r="L105" s="4">
        <v>14</v>
      </c>
      <c r="M105" s="4">
        <v>1</v>
      </c>
      <c r="O105" s="4">
        <v>2</v>
      </c>
      <c r="Q105" s="4">
        <v>3</v>
      </c>
      <c r="S105" s="4">
        <v>1</v>
      </c>
      <c r="U105" s="4">
        <v>2</v>
      </c>
      <c r="V105" s="4">
        <v>3</v>
      </c>
      <c r="Y105" s="4">
        <v>1</v>
      </c>
      <c r="AC105" s="4">
        <v>9</v>
      </c>
      <c r="AE105" s="4">
        <v>7</v>
      </c>
      <c r="AF105" s="4">
        <v>3</v>
      </c>
      <c r="AG105" s="4">
        <v>5</v>
      </c>
      <c r="AH105" s="4">
        <v>1</v>
      </c>
      <c r="AK105" s="4">
        <v>8</v>
      </c>
      <c r="AN105" s="4">
        <v>2</v>
      </c>
      <c r="AP105" s="4">
        <v>2</v>
      </c>
      <c r="AQ105" s="4">
        <v>2</v>
      </c>
      <c r="AR105" s="4">
        <v>10</v>
      </c>
      <c r="AS105" s="4">
        <v>4</v>
      </c>
      <c r="AX105" s="218"/>
      <c r="AZ105" s="217">
        <v>2016</v>
      </c>
      <c r="BA105" s="4">
        <v>145</v>
      </c>
      <c r="BC105" s="4">
        <v>1</v>
      </c>
      <c r="BE105" s="4">
        <v>6</v>
      </c>
      <c r="BF105" s="4">
        <v>48</v>
      </c>
      <c r="BG105" s="4">
        <v>7</v>
      </c>
      <c r="BJ105" s="4">
        <v>4</v>
      </c>
      <c r="BK105" s="4">
        <v>13</v>
      </c>
      <c r="BL105" s="4">
        <v>1</v>
      </c>
      <c r="BN105" s="4">
        <v>2</v>
      </c>
      <c r="BP105" s="4">
        <v>3</v>
      </c>
      <c r="BR105" s="4">
        <v>1</v>
      </c>
      <c r="BT105" s="4">
        <v>2</v>
      </c>
      <c r="BU105" s="4">
        <v>3</v>
      </c>
      <c r="BX105" s="4">
        <v>1</v>
      </c>
      <c r="CB105" s="4">
        <v>9</v>
      </c>
      <c r="CD105" s="4">
        <v>7</v>
      </c>
      <c r="CE105" s="4">
        <v>3</v>
      </c>
      <c r="CF105" s="4">
        <v>5</v>
      </c>
      <c r="CG105" s="4">
        <v>1</v>
      </c>
      <c r="CJ105" s="4">
        <v>8</v>
      </c>
      <c r="CM105" s="4">
        <v>2</v>
      </c>
      <c r="CO105" s="4">
        <v>2</v>
      </c>
      <c r="CP105" s="4">
        <v>2</v>
      </c>
      <c r="CQ105" s="4">
        <v>10</v>
      </c>
      <c r="CR105" s="4">
        <v>4</v>
      </c>
      <c r="CW105" s="218"/>
    </row>
    <row r="106" spans="1:101" x14ac:dyDescent="0.2">
      <c r="A106" s="217">
        <v>2017</v>
      </c>
      <c r="B106" s="4">
        <v>163</v>
      </c>
      <c r="D106" s="4">
        <v>4</v>
      </c>
      <c r="F106" s="4">
        <v>3</v>
      </c>
      <c r="G106" s="4">
        <v>28</v>
      </c>
      <c r="H106" s="4">
        <v>1</v>
      </c>
      <c r="K106" s="4">
        <v>7</v>
      </c>
      <c r="M106" s="4">
        <v>3</v>
      </c>
      <c r="O106" s="4">
        <v>6</v>
      </c>
      <c r="Q106" s="4">
        <v>3</v>
      </c>
      <c r="S106" s="4">
        <v>1</v>
      </c>
      <c r="U106" s="4">
        <v>3</v>
      </c>
      <c r="W106" s="4">
        <v>1</v>
      </c>
      <c r="X106" s="4">
        <v>2</v>
      </c>
      <c r="Y106" s="4">
        <v>13</v>
      </c>
      <c r="Z106" s="4">
        <v>1</v>
      </c>
      <c r="AA106" s="4">
        <v>3</v>
      </c>
      <c r="AC106" s="4">
        <v>22</v>
      </c>
      <c r="AD106" s="4">
        <v>1</v>
      </c>
      <c r="AE106" s="4">
        <v>4</v>
      </c>
      <c r="AF106" s="4">
        <v>2</v>
      </c>
      <c r="AG106" s="4">
        <v>5</v>
      </c>
      <c r="AH106" s="4">
        <v>2</v>
      </c>
      <c r="AI106" s="4">
        <v>1</v>
      </c>
      <c r="AJ106" s="4">
        <v>1</v>
      </c>
      <c r="AK106" s="4">
        <v>6</v>
      </c>
      <c r="AN106" s="4">
        <v>14</v>
      </c>
      <c r="AP106" s="4">
        <v>2</v>
      </c>
      <c r="AQ106" s="4">
        <v>14</v>
      </c>
      <c r="AS106" s="4">
        <v>10</v>
      </c>
      <c r="AX106" s="218"/>
      <c r="AZ106" s="217">
        <v>2017</v>
      </c>
      <c r="BA106" s="4">
        <v>163</v>
      </c>
      <c r="BC106" s="4">
        <v>4</v>
      </c>
      <c r="BE106" s="4">
        <v>3</v>
      </c>
      <c r="BF106" s="4">
        <v>28</v>
      </c>
      <c r="BG106" s="4">
        <v>1</v>
      </c>
      <c r="BJ106" s="4">
        <v>7</v>
      </c>
      <c r="BL106" s="4">
        <v>3</v>
      </c>
      <c r="BN106" s="4">
        <v>6</v>
      </c>
      <c r="BP106" s="4">
        <v>3</v>
      </c>
      <c r="BR106" s="4">
        <v>1</v>
      </c>
      <c r="BT106" s="4">
        <v>3</v>
      </c>
      <c r="BV106" s="4">
        <v>1</v>
      </c>
      <c r="BW106" s="4">
        <v>2</v>
      </c>
      <c r="BX106" s="4">
        <v>13</v>
      </c>
      <c r="BY106" s="4">
        <v>1</v>
      </c>
      <c r="BZ106" s="4">
        <v>3</v>
      </c>
      <c r="CB106" s="4">
        <v>22</v>
      </c>
      <c r="CC106" s="4">
        <v>1</v>
      </c>
      <c r="CD106" s="4">
        <v>4</v>
      </c>
      <c r="CE106" s="4">
        <v>2</v>
      </c>
      <c r="CF106" s="4">
        <v>5</v>
      </c>
      <c r="CG106" s="4">
        <v>2</v>
      </c>
      <c r="CH106" s="4">
        <v>1</v>
      </c>
      <c r="CI106" s="4">
        <v>1</v>
      </c>
      <c r="CJ106" s="4">
        <v>6</v>
      </c>
      <c r="CM106" s="4">
        <v>14</v>
      </c>
      <c r="CO106" s="4">
        <v>2</v>
      </c>
      <c r="CP106" s="4">
        <v>14</v>
      </c>
      <c r="CR106" s="4">
        <v>10</v>
      </c>
      <c r="CW106" s="218"/>
    </row>
    <row r="107" spans="1:101" x14ac:dyDescent="0.2">
      <c r="A107" s="217">
        <v>2018</v>
      </c>
      <c r="B107" s="4">
        <v>94</v>
      </c>
      <c r="D107" s="4">
        <v>1</v>
      </c>
      <c r="E107" s="4">
        <v>1</v>
      </c>
      <c r="F107" s="4">
        <v>2</v>
      </c>
      <c r="G107" s="4">
        <v>10</v>
      </c>
      <c r="H107" s="4">
        <v>1</v>
      </c>
      <c r="I107" s="4">
        <v>2</v>
      </c>
      <c r="K107" s="4">
        <v>13</v>
      </c>
      <c r="L107" s="4">
        <v>1</v>
      </c>
      <c r="M107" s="4">
        <v>1</v>
      </c>
      <c r="Q107" s="4">
        <v>1</v>
      </c>
      <c r="V107" s="4">
        <v>2</v>
      </c>
      <c r="X107" s="4">
        <v>2</v>
      </c>
      <c r="Y107" s="4">
        <v>1</v>
      </c>
      <c r="Z107" s="4">
        <v>1</v>
      </c>
      <c r="AC107" s="4">
        <v>9</v>
      </c>
      <c r="AE107" s="4">
        <v>6</v>
      </c>
      <c r="AF107" s="4">
        <v>4</v>
      </c>
      <c r="AG107" s="4">
        <v>1</v>
      </c>
      <c r="AH107" s="4">
        <v>1</v>
      </c>
      <c r="AJ107" s="4">
        <v>1</v>
      </c>
      <c r="AK107" s="4">
        <v>9</v>
      </c>
      <c r="AN107" s="4">
        <v>5</v>
      </c>
      <c r="AP107" s="4">
        <v>2</v>
      </c>
      <c r="AQ107" s="4">
        <v>10</v>
      </c>
      <c r="AS107" s="4">
        <v>4</v>
      </c>
      <c r="AT107" s="4">
        <v>1</v>
      </c>
      <c r="AU107" s="4">
        <v>1</v>
      </c>
      <c r="AX107" s="218">
        <v>1</v>
      </c>
      <c r="AZ107" s="217">
        <v>2018</v>
      </c>
      <c r="BA107" s="4">
        <v>94</v>
      </c>
      <c r="BC107" s="4">
        <v>1</v>
      </c>
      <c r="BD107" s="4">
        <v>1</v>
      </c>
      <c r="BE107" s="4">
        <v>2</v>
      </c>
      <c r="BF107" s="4">
        <v>10</v>
      </c>
      <c r="BG107" s="4">
        <v>1</v>
      </c>
      <c r="BH107" s="4">
        <v>2</v>
      </c>
      <c r="BJ107" s="4">
        <v>13</v>
      </c>
      <c r="BK107" s="4">
        <v>1</v>
      </c>
      <c r="BL107" s="4">
        <v>1</v>
      </c>
      <c r="BP107" s="4">
        <v>1</v>
      </c>
      <c r="BU107" s="4">
        <v>2</v>
      </c>
      <c r="BW107" s="4">
        <v>2</v>
      </c>
      <c r="BX107" s="4">
        <v>1</v>
      </c>
      <c r="BY107" s="4">
        <v>1</v>
      </c>
      <c r="CB107" s="4">
        <v>9</v>
      </c>
      <c r="CD107" s="4">
        <v>6</v>
      </c>
      <c r="CE107" s="4">
        <v>4</v>
      </c>
      <c r="CF107" s="4">
        <v>1</v>
      </c>
      <c r="CG107" s="4">
        <v>1</v>
      </c>
      <c r="CI107" s="4">
        <v>1</v>
      </c>
      <c r="CJ107" s="4">
        <v>9</v>
      </c>
      <c r="CM107" s="4">
        <v>5</v>
      </c>
      <c r="CO107" s="4">
        <v>2</v>
      </c>
      <c r="CP107" s="4">
        <v>10</v>
      </c>
      <c r="CR107" s="4">
        <v>4</v>
      </c>
      <c r="CS107" s="4">
        <v>1</v>
      </c>
      <c r="CT107" s="4">
        <v>1</v>
      </c>
      <c r="CW107" s="218">
        <v>1</v>
      </c>
    </row>
    <row r="108" spans="1:101" x14ac:dyDescent="0.2">
      <c r="A108" s="217">
        <v>2019</v>
      </c>
      <c r="B108" s="4">
        <v>102</v>
      </c>
      <c r="E108" s="4">
        <v>2</v>
      </c>
      <c r="F108" s="4">
        <v>1</v>
      </c>
      <c r="G108" s="4">
        <v>12</v>
      </c>
      <c r="H108" s="4">
        <v>2</v>
      </c>
      <c r="I108" s="4">
        <v>1</v>
      </c>
      <c r="K108" s="4">
        <v>13</v>
      </c>
      <c r="L108" s="4">
        <v>4</v>
      </c>
      <c r="M108" s="4">
        <v>4</v>
      </c>
      <c r="Q108" s="4">
        <v>3</v>
      </c>
      <c r="R108" s="4">
        <v>1</v>
      </c>
      <c r="U108" s="4">
        <v>2</v>
      </c>
      <c r="V108" s="4">
        <v>1</v>
      </c>
      <c r="AA108" s="4">
        <v>1</v>
      </c>
      <c r="AC108" s="4">
        <v>7</v>
      </c>
      <c r="AE108" s="4">
        <v>3</v>
      </c>
      <c r="AF108" s="4">
        <v>6</v>
      </c>
      <c r="AG108" s="4">
        <v>4</v>
      </c>
      <c r="AH108" s="4">
        <v>5</v>
      </c>
      <c r="AI108" s="4">
        <v>2</v>
      </c>
      <c r="AK108" s="4">
        <v>4</v>
      </c>
      <c r="AL108" s="4">
        <v>1</v>
      </c>
      <c r="AM108" s="4">
        <v>3</v>
      </c>
      <c r="AN108" s="4">
        <v>7</v>
      </c>
      <c r="AQ108" s="4">
        <v>8</v>
      </c>
      <c r="AR108" s="4">
        <v>1</v>
      </c>
      <c r="AS108" s="4">
        <v>2</v>
      </c>
      <c r="AT108" s="4">
        <v>2</v>
      </c>
      <c r="AX108" s="218"/>
      <c r="AZ108" s="217">
        <v>2019</v>
      </c>
      <c r="BA108" s="4">
        <v>102</v>
      </c>
      <c r="BD108" s="4">
        <v>2</v>
      </c>
      <c r="BE108" s="4">
        <v>1</v>
      </c>
      <c r="BF108" s="4">
        <v>12</v>
      </c>
      <c r="BG108" s="4">
        <v>2</v>
      </c>
      <c r="BH108" s="4">
        <v>1</v>
      </c>
      <c r="BJ108" s="4">
        <v>13</v>
      </c>
      <c r="BK108" s="4">
        <v>4</v>
      </c>
      <c r="BL108" s="4">
        <v>4</v>
      </c>
      <c r="BP108" s="4">
        <v>3</v>
      </c>
      <c r="BQ108" s="4">
        <v>1</v>
      </c>
      <c r="BT108" s="4">
        <v>2</v>
      </c>
      <c r="BU108" s="4">
        <v>1</v>
      </c>
      <c r="BZ108" s="4">
        <v>1</v>
      </c>
      <c r="CB108" s="4">
        <v>7</v>
      </c>
      <c r="CD108" s="4">
        <v>3</v>
      </c>
      <c r="CE108" s="4">
        <v>6</v>
      </c>
      <c r="CF108" s="4">
        <v>4</v>
      </c>
      <c r="CG108" s="4">
        <v>5</v>
      </c>
      <c r="CH108" s="4">
        <v>2</v>
      </c>
      <c r="CJ108" s="4">
        <v>4</v>
      </c>
      <c r="CK108" s="4">
        <v>1</v>
      </c>
      <c r="CL108" s="4">
        <v>3</v>
      </c>
      <c r="CM108" s="4">
        <v>7</v>
      </c>
      <c r="CP108" s="4">
        <v>8</v>
      </c>
      <c r="CQ108" s="4">
        <v>1</v>
      </c>
      <c r="CR108" s="4">
        <v>2</v>
      </c>
      <c r="CS108" s="4">
        <v>2</v>
      </c>
      <c r="CW108" s="218"/>
    </row>
    <row r="109" spans="1:101" x14ac:dyDescent="0.2">
      <c r="A109" s="217">
        <v>2020</v>
      </c>
      <c r="B109" s="4">
        <v>157</v>
      </c>
      <c r="E109" s="4">
        <v>1</v>
      </c>
      <c r="F109" s="4">
        <v>3</v>
      </c>
      <c r="G109" s="4">
        <v>19</v>
      </c>
      <c r="H109" s="4">
        <v>2</v>
      </c>
      <c r="I109" s="4">
        <v>1</v>
      </c>
      <c r="K109" s="4">
        <v>22</v>
      </c>
      <c r="L109" s="4">
        <v>7</v>
      </c>
      <c r="M109" s="4">
        <v>1</v>
      </c>
      <c r="Q109" s="4">
        <v>3</v>
      </c>
      <c r="R109" s="4">
        <v>1</v>
      </c>
      <c r="T109" s="4">
        <v>2</v>
      </c>
      <c r="U109" s="4">
        <v>1</v>
      </c>
      <c r="V109" s="4">
        <v>2</v>
      </c>
      <c r="W109" s="4">
        <v>1</v>
      </c>
      <c r="X109" s="4">
        <v>4</v>
      </c>
      <c r="AC109" s="4">
        <v>8</v>
      </c>
      <c r="AE109" s="4">
        <v>6</v>
      </c>
      <c r="AF109" s="4">
        <v>1</v>
      </c>
      <c r="AG109" s="4">
        <v>4</v>
      </c>
      <c r="AH109" s="4">
        <v>3</v>
      </c>
      <c r="AJ109" s="4">
        <v>2</v>
      </c>
      <c r="AK109" s="4">
        <v>11</v>
      </c>
      <c r="AL109" s="4">
        <v>4</v>
      </c>
      <c r="AN109" s="4">
        <v>12</v>
      </c>
      <c r="AQ109" s="4">
        <v>16</v>
      </c>
      <c r="AR109" s="4">
        <v>3</v>
      </c>
      <c r="AS109" s="4">
        <v>14</v>
      </c>
      <c r="AV109" s="4">
        <v>3</v>
      </c>
      <c r="AX109" s="218"/>
      <c r="AZ109" s="217">
        <v>2020</v>
      </c>
      <c r="BA109" s="4">
        <v>157</v>
      </c>
      <c r="BD109" s="4">
        <v>1</v>
      </c>
      <c r="BE109" s="4">
        <v>3</v>
      </c>
      <c r="BF109" s="4">
        <v>19</v>
      </c>
      <c r="BG109" s="4">
        <v>2</v>
      </c>
      <c r="BH109" s="4">
        <v>1</v>
      </c>
      <c r="BJ109" s="4">
        <v>22</v>
      </c>
      <c r="BK109" s="4">
        <v>7</v>
      </c>
      <c r="BL109" s="4">
        <v>1</v>
      </c>
      <c r="BP109" s="4">
        <v>3</v>
      </c>
      <c r="BQ109" s="4">
        <v>1</v>
      </c>
      <c r="BS109" s="4">
        <v>2</v>
      </c>
      <c r="BT109" s="4">
        <v>1</v>
      </c>
      <c r="BU109" s="4">
        <v>2</v>
      </c>
      <c r="BV109" s="4">
        <v>1</v>
      </c>
      <c r="BW109" s="4">
        <v>4</v>
      </c>
      <c r="CB109" s="4">
        <v>8</v>
      </c>
      <c r="CD109" s="4">
        <v>6</v>
      </c>
      <c r="CE109" s="4">
        <v>1</v>
      </c>
      <c r="CF109" s="4">
        <v>4</v>
      </c>
      <c r="CG109" s="4">
        <v>3</v>
      </c>
      <c r="CI109" s="4">
        <v>2</v>
      </c>
      <c r="CJ109" s="4">
        <v>11</v>
      </c>
      <c r="CK109" s="4">
        <v>4</v>
      </c>
      <c r="CM109" s="4">
        <v>12</v>
      </c>
      <c r="CP109" s="4">
        <v>16</v>
      </c>
      <c r="CQ109" s="4">
        <v>3</v>
      </c>
      <c r="CR109" s="4">
        <v>14</v>
      </c>
      <c r="CU109" s="4">
        <v>3</v>
      </c>
      <c r="CW109" s="218"/>
    </row>
    <row r="110" spans="1:101" x14ac:dyDescent="0.2">
      <c r="A110" s="217">
        <v>2021</v>
      </c>
      <c r="B110" s="4">
        <v>129</v>
      </c>
      <c r="D110" s="4">
        <v>1</v>
      </c>
      <c r="E110" s="4">
        <v>1</v>
      </c>
      <c r="F110" s="4">
        <v>3</v>
      </c>
      <c r="G110" s="4">
        <v>10</v>
      </c>
      <c r="H110" s="4">
        <v>4</v>
      </c>
      <c r="I110" s="4">
        <v>2</v>
      </c>
      <c r="K110" s="4">
        <v>15</v>
      </c>
      <c r="L110" s="4">
        <v>8</v>
      </c>
      <c r="P110" s="4">
        <v>5</v>
      </c>
      <c r="Q110" s="4">
        <v>9</v>
      </c>
      <c r="U110" s="4">
        <v>2</v>
      </c>
      <c r="V110" s="4">
        <v>1</v>
      </c>
      <c r="W110" s="4">
        <v>4</v>
      </c>
      <c r="X110" s="4">
        <v>2</v>
      </c>
      <c r="Y110" s="4">
        <v>1</v>
      </c>
      <c r="Z110" s="4">
        <v>1</v>
      </c>
      <c r="AC110" s="4">
        <v>10</v>
      </c>
      <c r="AG110" s="4">
        <v>4</v>
      </c>
      <c r="AH110" s="4">
        <v>2</v>
      </c>
      <c r="AI110" s="4">
        <v>3</v>
      </c>
      <c r="AK110" s="4">
        <v>3</v>
      </c>
      <c r="AP110" s="4">
        <v>1</v>
      </c>
      <c r="AQ110" s="4">
        <v>17</v>
      </c>
      <c r="AR110" s="4">
        <v>3</v>
      </c>
      <c r="AS110" s="4">
        <v>14</v>
      </c>
      <c r="AV110" s="4">
        <v>3</v>
      </c>
      <c r="AX110" s="218"/>
      <c r="AZ110" s="217">
        <v>2021</v>
      </c>
      <c r="BA110" s="4">
        <v>129</v>
      </c>
      <c r="BC110" s="4">
        <v>1</v>
      </c>
      <c r="BD110" s="4">
        <v>1</v>
      </c>
      <c r="BE110" s="4">
        <v>3</v>
      </c>
      <c r="BF110" s="4">
        <v>10</v>
      </c>
      <c r="BG110" s="4">
        <v>4</v>
      </c>
      <c r="BH110" s="4">
        <v>2</v>
      </c>
      <c r="BJ110" s="4">
        <v>15</v>
      </c>
      <c r="BK110" s="4">
        <v>8</v>
      </c>
      <c r="BO110" s="4">
        <v>5</v>
      </c>
      <c r="BP110" s="4">
        <v>9</v>
      </c>
      <c r="BT110" s="4">
        <v>2</v>
      </c>
      <c r="BU110" s="4">
        <v>1</v>
      </c>
      <c r="BV110" s="4">
        <v>4</v>
      </c>
      <c r="BW110" s="4">
        <v>2</v>
      </c>
      <c r="BX110" s="4">
        <v>1</v>
      </c>
      <c r="BY110" s="4">
        <v>1</v>
      </c>
      <c r="CB110" s="4">
        <v>10</v>
      </c>
      <c r="CF110" s="4">
        <v>4</v>
      </c>
      <c r="CG110" s="4">
        <v>2</v>
      </c>
      <c r="CH110" s="4">
        <v>3</v>
      </c>
      <c r="CJ110" s="4">
        <v>3</v>
      </c>
      <c r="CO110" s="4">
        <v>1</v>
      </c>
      <c r="CP110" s="4">
        <v>17</v>
      </c>
      <c r="CQ110" s="4">
        <v>3</v>
      </c>
      <c r="CR110" s="4">
        <v>14</v>
      </c>
      <c r="CU110" s="4">
        <v>3</v>
      </c>
      <c r="CW110" s="218"/>
    </row>
    <row r="111" spans="1:101" x14ac:dyDescent="0.2">
      <c r="A111" s="217">
        <v>2022</v>
      </c>
      <c r="B111" s="4">
        <v>139</v>
      </c>
      <c r="E111" s="4">
        <v>1</v>
      </c>
      <c r="F111" s="4">
        <v>3</v>
      </c>
      <c r="G111" s="4">
        <v>19</v>
      </c>
      <c r="H111" s="4">
        <v>2</v>
      </c>
      <c r="I111" s="4">
        <v>1</v>
      </c>
      <c r="J111" s="4">
        <v>1</v>
      </c>
      <c r="K111" s="4">
        <v>16</v>
      </c>
      <c r="L111" s="4">
        <v>5</v>
      </c>
      <c r="N111" s="4">
        <v>3</v>
      </c>
      <c r="O111" s="4">
        <v>1</v>
      </c>
      <c r="P111" s="4">
        <v>2</v>
      </c>
      <c r="Q111" s="4">
        <v>3</v>
      </c>
      <c r="S111" s="4">
        <v>1</v>
      </c>
      <c r="T111" s="4">
        <v>1</v>
      </c>
      <c r="U111" s="4">
        <v>2</v>
      </c>
      <c r="V111" s="4">
        <v>2</v>
      </c>
      <c r="W111" s="4">
        <v>3</v>
      </c>
      <c r="X111" s="4">
        <v>5</v>
      </c>
      <c r="Y111" s="4">
        <v>3</v>
      </c>
      <c r="Z111" s="4">
        <v>2</v>
      </c>
      <c r="AA111" s="4">
        <v>1</v>
      </c>
      <c r="AC111" s="4">
        <v>6</v>
      </c>
      <c r="AD111" s="4">
        <v>1</v>
      </c>
      <c r="AE111" s="4">
        <v>1</v>
      </c>
      <c r="AF111" s="4">
        <v>3</v>
      </c>
      <c r="AG111" s="4">
        <v>2</v>
      </c>
      <c r="AH111" s="4">
        <v>8</v>
      </c>
      <c r="AK111" s="4">
        <v>1</v>
      </c>
      <c r="AL111" s="4">
        <v>1</v>
      </c>
      <c r="AM111" s="4">
        <v>2</v>
      </c>
      <c r="AN111" s="4">
        <v>5</v>
      </c>
      <c r="AP111" s="4">
        <v>2</v>
      </c>
      <c r="AQ111" s="4">
        <v>13</v>
      </c>
      <c r="AR111" s="4">
        <v>1</v>
      </c>
      <c r="AS111" s="4">
        <v>10</v>
      </c>
      <c r="AU111" s="4">
        <v>1</v>
      </c>
      <c r="AV111" s="4">
        <v>5</v>
      </c>
      <c r="AX111" s="218"/>
      <c r="AZ111" s="217">
        <v>2022</v>
      </c>
      <c r="BA111" s="4">
        <v>139</v>
      </c>
      <c r="BD111" s="4">
        <v>1</v>
      </c>
      <c r="BE111" s="4">
        <v>3</v>
      </c>
      <c r="BF111" s="4">
        <v>19</v>
      </c>
      <c r="BG111" s="4">
        <v>2</v>
      </c>
      <c r="BH111" s="4">
        <v>1</v>
      </c>
      <c r="BI111" s="4">
        <v>1</v>
      </c>
      <c r="BJ111" s="4">
        <v>16</v>
      </c>
      <c r="BK111" s="4">
        <v>5</v>
      </c>
      <c r="BM111" s="4">
        <v>3</v>
      </c>
      <c r="BN111" s="4">
        <v>1</v>
      </c>
      <c r="BO111" s="4">
        <v>2</v>
      </c>
      <c r="BP111" s="4">
        <v>3</v>
      </c>
      <c r="BR111" s="4">
        <v>1</v>
      </c>
      <c r="BS111" s="4">
        <v>1</v>
      </c>
      <c r="BT111" s="4">
        <v>2</v>
      </c>
      <c r="BU111" s="4">
        <v>2</v>
      </c>
      <c r="BV111" s="4">
        <v>3</v>
      </c>
      <c r="BW111" s="4">
        <v>5</v>
      </c>
      <c r="BX111" s="4">
        <v>3</v>
      </c>
      <c r="BY111" s="4">
        <v>2</v>
      </c>
      <c r="BZ111" s="4">
        <v>1</v>
      </c>
      <c r="CB111" s="4">
        <v>6</v>
      </c>
      <c r="CC111" s="4">
        <v>1</v>
      </c>
      <c r="CD111" s="4">
        <v>1</v>
      </c>
      <c r="CE111" s="4">
        <v>3</v>
      </c>
      <c r="CF111" s="4">
        <v>2</v>
      </c>
      <c r="CG111" s="4">
        <v>8</v>
      </c>
      <c r="CJ111" s="4">
        <v>1</v>
      </c>
      <c r="CK111" s="4">
        <v>1</v>
      </c>
      <c r="CL111" s="4">
        <v>2</v>
      </c>
      <c r="CM111" s="4">
        <v>5</v>
      </c>
      <c r="CO111" s="4">
        <v>2</v>
      </c>
      <c r="CP111" s="4">
        <v>13</v>
      </c>
      <c r="CQ111" s="4">
        <v>1</v>
      </c>
      <c r="CR111" s="4">
        <v>10</v>
      </c>
      <c r="CT111" s="4">
        <v>1</v>
      </c>
      <c r="CU111" s="4">
        <v>5</v>
      </c>
      <c r="CW111" s="218"/>
    </row>
    <row r="112" spans="1:101" x14ac:dyDescent="0.2">
      <c r="A112" s="217">
        <v>2023</v>
      </c>
      <c r="B112" s="4">
        <v>198</v>
      </c>
      <c r="C112" s="4">
        <v>1</v>
      </c>
      <c r="D112" s="4">
        <v>2</v>
      </c>
      <c r="E112" s="4">
        <v>3</v>
      </c>
      <c r="F112" s="4">
        <v>6</v>
      </c>
      <c r="G112" s="4">
        <v>14</v>
      </c>
      <c r="H112" s="4">
        <v>5</v>
      </c>
      <c r="K112" s="4">
        <v>25</v>
      </c>
      <c r="L112" s="4">
        <v>7</v>
      </c>
      <c r="O112" s="4">
        <v>1</v>
      </c>
      <c r="P112" s="4">
        <v>4</v>
      </c>
      <c r="Q112" s="4">
        <v>5</v>
      </c>
      <c r="T112" s="4">
        <v>2</v>
      </c>
      <c r="V112" s="4">
        <v>1</v>
      </c>
      <c r="X112" s="4">
        <v>9</v>
      </c>
      <c r="Y112" s="4">
        <v>3</v>
      </c>
      <c r="Z112" s="4">
        <v>1</v>
      </c>
      <c r="AA112" s="4">
        <v>1</v>
      </c>
      <c r="AB112" s="4">
        <v>2</v>
      </c>
      <c r="AC112" s="4">
        <v>9</v>
      </c>
      <c r="AF112" s="4">
        <v>6</v>
      </c>
      <c r="AG112" s="4">
        <v>6</v>
      </c>
      <c r="AH112" s="4">
        <v>4</v>
      </c>
      <c r="AI112" s="4">
        <v>7</v>
      </c>
      <c r="AK112" s="4">
        <v>2</v>
      </c>
      <c r="AL112" s="4">
        <v>10</v>
      </c>
      <c r="AM112" s="4">
        <v>2</v>
      </c>
      <c r="AN112" s="4">
        <v>4</v>
      </c>
      <c r="AO112" s="4">
        <v>1</v>
      </c>
      <c r="AP112" s="4">
        <v>3</v>
      </c>
      <c r="AQ112" s="4">
        <v>19</v>
      </c>
      <c r="AR112" s="4">
        <v>2</v>
      </c>
      <c r="AS112" s="4">
        <v>15</v>
      </c>
      <c r="AV112" s="4">
        <v>16</v>
      </c>
      <c r="AX112" s="218"/>
      <c r="AZ112" s="217">
        <v>2023</v>
      </c>
      <c r="BA112" s="4">
        <v>197</v>
      </c>
      <c r="BB112" s="4">
        <v>1</v>
      </c>
      <c r="BC112" s="4">
        <v>2</v>
      </c>
      <c r="BD112" s="4">
        <v>3</v>
      </c>
      <c r="BE112" s="4">
        <v>6</v>
      </c>
      <c r="BF112" s="4">
        <v>14</v>
      </c>
      <c r="BG112" s="4">
        <v>5</v>
      </c>
      <c r="BJ112" s="4">
        <v>25</v>
      </c>
      <c r="BK112" s="4">
        <v>7</v>
      </c>
      <c r="BN112" s="4">
        <v>1</v>
      </c>
      <c r="BO112" s="4">
        <v>4</v>
      </c>
      <c r="BP112" s="4">
        <v>5</v>
      </c>
      <c r="BS112" s="4">
        <v>2</v>
      </c>
      <c r="BU112" s="4">
        <v>1</v>
      </c>
      <c r="BW112" s="4">
        <v>9</v>
      </c>
      <c r="BX112" s="4">
        <v>3</v>
      </c>
      <c r="BY112" s="4">
        <v>1</v>
      </c>
      <c r="BZ112" s="4">
        <v>1</v>
      </c>
      <c r="CA112" s="4">
        <v>2</v>
      </c>
      <c r="CB112" s="4">
        <v>9</v>
      </c>
      <c r="CE112" s="4">
        <v>6</v>
      </c>
      <c r="CF112" s="4">
        <v>6</v>
      </c>
      <c r="CG112" s="4">
        <v>4</v>
      </c>
      <c r="CH112" s="4">
        <v>7</v>
      </c>
      <c r="CJ112" s="4">
        <v>2</v>
      </c>
      <c r="CK112" s="4">
        <v>10</v>
      </c>
      <c r="CL112" s="4">
        <v>2</v>
      </c>
      <c r="CM112" s="4">
        <v>4</v>
      </c>
      <c r="CN112" s="4">
        <v>1</v>
      </c>
      <c r="CO112" s="4">
        <v>3</v>
      </c>
      <c r="CP112" s="4">
        <v>18</v>
      </c>
      <c r="CQ112" s="4">
        <v>2</v>
      </c>
      <c r="CR112" s="4">
        <v>15</v>
      </c>
      <c r="CU112" s="4">
        <v>16</v>
      </c>
      <c r="CW112" s="218"/>
    </row>
    <row r="113" spans="1:101" ht="13.5" thickBot="1" x14ac:dyDescent="0.25">
      <c r="A113" s="219">
        <v>2024</v>
      </c>
      <c r="B113" s="220">
        <v>227</v>
      </c>
      <c r="C113" s="220"/>
      <c r="D113" s="220">
        <v>1</v>
      </c>
      <c r="E113" s="220">
        <v>7</v>
      </c>
      <c r="F113" s="220">
        <v>5</v>
      </c>
      <c r="G113" s="220">
        <v>15</v>
      </c>
      <c r="H113" s="220">
        <v>3</v>
      </c>
      <c r="I113" s="220">
        <v>1</v>
      </c>
      <c r="J113" s="220"/>
      <c r="K113" s="220">
        <v>43</v>
      </c>
      <c r="L113" s="220">
        <v>7</v>
      </c>
      <c r="M113" s="220"/>
      <c r="N113" s="220">
        <v>4</v>
      </c>
      <c r="O113" s="220">
        <v>1</v>
      </c>
      <c r="P113" s="220">
        <v>9</v>
      </c>
      <c r="Q113" s="220">
        <v>7</v>
      </c>
      <c r="R113" s="220"/>
      <c r="S113" s="220">
        <v>2</v>
      </c>
      <c r="T113" s="220">
        <v>5</v>
      </c>
      <c r="U113" s="220"/>
      <c r="V113" s="220">
        <v>1</v>
      </c>
      <c r="W113" s="220">
        <v>1</v>
      </c>
      <c r="X113" s="220">
        <v>3</v>
      </c>
      <c r="Y113" s="220">
        <v>4</v>
      </c>
      <c r="Z113" s="220">
        <v>2</v>
      </c>
      <c r="AA113" s="220">
        <v>7</v>
      </c>
      <c r="AB113" s="220"/>
      <c r="AC113" s="220">
        <v>2</v>
      </c>
      <c r="AD113" s="220">
        <v>2</v>
      </c>
      <c r="AE113" s="220"/>
      <c r="AF113" s="220">
        <v>5</v>
      </c>
      <c r="AG113" s="220">
        <v>4</v>
      </c>
      <c r="AH113" s="220">
        <v>7</v>
      </c>
      <c r="AI113" s="220">
        <v>7</v>
      </c>
      <c r="AJ113" s="220">
        <v>1</v>
      </c>
      <c r="AK113" s="220"/>
      <c r="AL113" s="220">
        <v>10</v>
      </c>
      <c r="AM113" s="220"/>
      <c r="AN113" s="220">
        <v>2</v>
      </c>
      <c r="AO113" s="220">
        <v>1</v>
      </c>
      <c r="AP113" s="220">
        <v>1</v>
      </c>
      <c r="AQ113" s="220">
        <v>31</v>
      </c>
      <c r="AR113" s="220">
        <v>5</v>
      </c>
      <c r="AS113" s="220">
        <v>10</v>
      </c>
      <c r="AT113" s="220"/>
      <c r="AU113" s="220">
        <v>1</v>
      </c>
      <c r="AV113" s="220">
        <v>5</v>
      </c>
      <c r="AW113" s="220">
        <v>4</v>
      </c>
      <c r="AX113" s="221">
        <v>1</v>
      </c>
      <c r="AZ113" s="219">
        <v>2024</v>
      </c>
      <c r="BA113" s="220">
        <v>201</v>
      </c>
      <c r="BB113" s="220"/>
      <c r="BC113" s="220">
        <v>1</v>
      </c>
      <c r="BD113" s="220">
        <v>6</v>
      </c>
      <c r="BE113" s="220">
        <v>5</v>
      </c>
      <c r="BF113" s="220">
        <v>11</v>
      </c>
      <c r="BG113" s="220">
        <v>1</v>
      </c>
      <c r="BH113" s="220"/>
      <c r="BI113" s="220"/>
      <c r="BJ113" s="220">
        <v>43</v>
      </c>
      <c r="BK113" s="220">
        <v>7</v>
      </c>
      <c r="BL113" s="220"/>
      <c r="BM113" s="220">
        <v>3</v>
      </c>
      <c r="BN113" s="220">
        <v>1</v>
      </c>
      <c r="BO113" s="220">
        <v>8</v>
      </c>
      <c r="BP113" s="220">
        <v>7</v>
      </c>
      <c r="BQ113" s="220"/>
      <c r="BR113" s="220">
        <v>2</v>
      </c>
      <c r="BS113" s="220">
        <v>4</v>
      </c>
      <c r="BT113" s="220"/>
      <c r="BU113" s="220">
        <v>1</v>
      </c>
      <c r="BV113" s="220">
        <v>1</v>
      </c>
      <c r="BW113" s="220">
        <v>3</v>
      </c>
      <c r="BX113" s="220">
        <v>4</v>
      </c>
      <c r="BY113" s="220">
        <v>2</v>
      </c>
      <c r="BZ113" s="220">
        <v>7</v>
      </c>
      <c r="CA113" s="220"/>
      <c r="CB113" s="220">
        <v>2</v>
      </c>
      <c r="CC113" s="220">
        <v>2</v>
      </c>
      <c r="CD113" s="220"/>
      <c r="CE113" s="220">
        <v>2</v>
      </c>
      <c r="CF113" s="220">
        <v>3</v>
      </c>
      <c r="CG113" s="220">
        <v>5</v>
      </c>
      <c r="CH113" s="220">
        <v>7</v>
      </c>
      <c r="CI113" s="220">
        <v>1</v>
      </c>
      <c r="CJ113" s="220"/>
      <c r="CK113" s="220">
        <v>10</v>
      </c>
      <c r="CL113" s="220"/>
      <c r="CM113" s="220">
        <v>2</v>
      </c>
      <c r="CN113" s="220">
        <v>1</v>
      </c>
      <c r="CO113" s="220">
        <v>1</v>
      </c>
      <c r="CP113" s="220">
        <v>30</v>
      </c>
      <c r="CQ113" s="220">
        <v>4</v>
      </c>
      <c r="CR113" s="220">
        <v>7</v>
      </c>
      <c r="CS113" s="220"/>
      <c r="CT113" s="220">
        <v>1</v>
      </c>
      <c r="CU113" s="220">
        <v>3</v>
      </c>
      <c r="CV113" s="220">
        <v>3</v>
      </c>
      <c r="CW113" s="221"/>
    </row>
  </sheetData>
  <mergeCells count="8">
    <mergeCell ref="B94:AX94"/>
    <mergeCell ref="BA94:CW94"/>
    <mergeCell ref="B30:AX30"/>
    <mergeCell ref="BA30:CW30"/>
    <mergeCell ref="B51:AX51"/>
    <mergeCell ref="BA51:CW51"/>
    <mergeCell ref="B72:AX72"/>
    <mergeCell ref="BA72:CW72"/>
  </mergeCell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EFA239-B599-4635-9167-093A70483BC5}">
  <sheetPr>
    <tabColor theme="7" tint="0.39997558519241921"/>
  </sheetPr>
  <dimension ref="A1:O34"/>
  <sheetViews>
    <sheetView workbookViewId="0">
      <selection activeCell="F61" sqref="F61"/>
    </sheetView>
  </sheetViews>
  <sheetFormatPr defaultColWidth="11.42578125" defaultRowHeight="12.75" x14ac:dyDescent="0.2"/>
  <cols>
    <col min="3" max="3" width="18.7109375" customWidth="1"/>
    <col min="4" max="4" width="11.85546875" customWidth="1"/>
    <col min="5" max="5" width="18.42578125" customWidth="1"/>
    <col min="6" max="6" width="19.7109375" customWidth="1"/>
    <col min="7" max="7" width="18.85546875" customWidth="1"/>
    <col min="8" max="8" width="21.28515625" customWidth="1"/>
    <col min="9" max="9" width="21.42578125" customWidth="1"/>
    <col min="10" max="10" width="22.28515625" customWidth="1"/>
    <col min="11" max="11" width="20.28515625" customWidth="1"/>
    <col min="12" max="12" width="9.42578125" customWidth="1"/>
    <col min="13" max="13" width="11.7109375" customWidth="1"/>
    <col min="14" max="15" width="14.42578125" customWidth="1"/>
  </cols>
  <sheetData>
    <row r="1" spans="1:1" x14ac:dyDescent="0.2">
      <c r="A1" s="147" t="s">
        <v>416</v>
      </c>
    </row>
    <row r="24" spans="1:15" x14ac:dyDescent="0.2">
      <c r="A24" s="403" t="s">
        <v>358</v>
      </c>
    </row>
    <row r="25" spans="1:15" x14ac:dyDescent="0.2">
      <c r="A25" s="67" t="s">
        <v>372</v>
      </c>
    </row>
    <row r="26" spans="1:15" x14ac:dyDescent="0.2">
      <c r="A26" s="67" t="s">
        <v>373</v>
      </c>
    </row>
    <row r="27" spans="1:15" x14ac:dyDescent="0.2">
      <c r="A27" s="67" t="s">
        <v>417</v>
      </c>
    </row>
    <row r="28" spans="1:15" x14ac:dyDescent="0.2">
      <c r="A28" s="4" t="s">
        <v>418</v>
      </c>
    </row>
    <row r="29" spans="1:15" ht="14.25" x14ac:dyDescent="0.2">
      <c r="L29" s="1290" t="s">
        <v>419</v>
      </c>
      <c r="M29" s="1291"/>
      <c r="N29" s="1291"/>
      <c r="O29" s="1292"/>
    </row>
    <row r="30" spans="1:15" ht="28.5" customHeight="1" x14ac:dyDescent="0.2">
      <c r="A30" s="847" t="s">
        <v>420</v>
      </c>
      <c r="B30" s="848" t="s">
        <v>421</v>
      </c>
      <c r="C30" s="848" t="s">
        <v>422</v>
      </c>
      <c r="D30" s="848" t="s">
        <v>423</v>
      </c>
      <c r="E30" s="847" t="s">
        <v>424</v>
      </c>
      <c r="F30" s="848" t="s">
        <v>425</v>
      </c>
      <c r="G30" s="849" t="s">
        <v>426</v>
      </c>
      <c r="H30" s="848" t="s">
        <v>427</v>
      </c>
      <c r="I30" s="848" t="s">
        <v>428</v>
      </c>
      <c r="J30" s="848" t="s">
        <v>429</v>
      </c>
      <c r="K30" s="848" t="s">
        <v>430</v>
      </c>
      <c r="L30" s="847" t="s">
        <v>431</v>
      </c>
      <c r="M30" s="848" t="s">
        <v>432</v>
      </c>
      <c r="N30" s="848" t="s">
        <v>433</v>
      </c>
      <c r="O30" s="849" t="s">
        <v>434</v>
      </c>
    </row>
    <row r="31" spans="1:15" x14ac:dyDescent="0.2">
      <c r="A31" s="692">
        <v>2023</v>
      </c>
      <c r="B31">
        <v>167</v>
      </c>
      <c r="C31">
        <v>22</v>
      </c>
      <c r="D31">
        <v>32</v>
      </c>
      <c r="E31" s="689">
        <v>13403.25</v>
      </c>
      <c r="F31" s="863">
        <v>3301.28</v>
      </c>
      <c r="G31" s="514">
        <v>3747.28</v>
      </c>
      <c r="H31" s="863">
        <v>2069</v>
      </c>
      <c r="I31" s="863">
        <v>2304.5</v>
      </c>
      <c r="J31" s="863">
        <v>8211</v>
      </c>
      <c r="K31" s="863">
        <v>9223.4</v>
      </c>
      <c r="L31" s="700">
        <v>1.61</v>
      </c>
      <c r="M31" s="699">
        <v>1.55</v>
      </c>
      <c r="N31" s="699">
        <v>0.85</v>
      </c>
      <c r="O31" s="701">
        <v>2.44</v>
      </c>
    </row>
    <row r="32" spans="1:15" x14ac:dyDescent="0.2">
      <c r="A32" s="692">
        <v>2024</v>
      </c>
      <c r="B32">
        <v>202</v>
      </c>
      <c r="C32">
        <v>23</v>
      </c>
      <c r="D32">
        <v>32</v>
      </c>
      <c r="E32" s="689">
        <v>22040.1</v>
      </c>
      <c r="F32" s="863">
        <v>3920.5</v>
      </c>
      <c r="G32" s="514">
        <v>5687.2</v>
      </c>
      <c r="H32" s="863">
        <v>2283</v>
      </c>
      <c r="I32" s="863">
        <v>3177.9</v>
      </c>
      <c r="J32" s="863">
        <v>8562.7000000000007</v>
      </c>
      <c r="K32" s="863">
        <v>10470.700000000001</v>
      </c>
      <c r="L32" s="700">
        <v>1.63</v>
      </c>
      <c r="M32" s="699">
        <v>1.52</v>
      </c>
      <c r="N32" s="699">
        <v>1</v>
      </c>
      <c r="O32" s="701">
        <v>2.46</v>
      </c>
    </row>
    <row r="33" spans="1:15" x14ac:dyDescent="0.2">
      <c r="A33" s="692">
        <v>2023</v>
      </c>
      <c r="B33">
        <v>167</v>
      </c>
      <c r="C33">
        <v>22</v>
      </c>
      <c r="D33">
        <v>32</v>
      </c>
      <c r="E33" s="689">
        <v>13403.25</v>
      </c>
      <c r="F33" s="863">
        <v>3301.28</v>
      </c>
      <c r="G33" s="514">
        <v>3747.28</v>
      </c>
      <c r="H33" s="863">
        <v>2069</v>
      </c>
      <c r="I33" s="863">
        <v>2304.5</v>
      </c>
      <c r="J33" s="863">
        <v>8211</v>
      </c>
      <c r="K33" s="863">
        <v>9223.4</v>
      </c>
      <c r="L33" s="700">
        <v>1.61</v>
      </c>
      <c r="M33" s="699">
        <v>1.55</v>
      </c>
      <c r="N33" s="699">
        <v>0.85</v>
      </c>
      <c r="O33" s="701">
        <v>2.44</v>
      </c>
    </row>
    <row r="34" spans="1:15" x14ac:dyDescent="0.2">
      <c r="A34" s="694">
        <v>2024</v>
      </c>
      <c r="B34" s="106">
        <v>202</v>
      </c>
      <c r="C34" s="106">
        <v>23</v>
      </c>
      <c r="D34" s="106">
        <v>32</v>
      </c>
      <c r="E34" s="779">
        <v>22040.1</v>
      </c>
      <c r="F34" s="780">
        <v>3920.5</v>
      </c>
      <c r="G34" s="864">
        <v>5687.2</v>
      </c>
      <c r="H34" s="780">
        <v>2283</v>
      </c>
      <c r="I34" s="780">
        <v>3177.9</v>
      </c>
      <c r="J34" s="780">
        <v>8562.7000000000007</v>
      </c>
      <c r="K34" s="780">
        <v>10470.700000000001</v>
      </c>
      <c r="L34" s="703">
        <v>1.63</v>
      </c>
      <c r="M34" s="702">
        <v>1.52</v>
      </c>
      <c r="N34" s="702">
        <v>1</v>
      </c>
      <c r="O34" s="704">
        <v>2.46</v>
      </c>
    </row>
  </sheetData>
  <mergeCells count="1">
    <mergeCell ref="L29:O29"/>
  </mergeCell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705933-59C3-4308-8B0E-62CDCB396DB4}">
  <sheetPr>
    <tabColor theme="7" tint="0.39997558519241921"/>
  </sheetPr>
  <dimension ref="A1:N38"/>
  <sheetViews>
    <sheetView workbookViewId="0">
      <selection activeCell="M10" sqref="M10"/>
    </sheetView>
  </sheetViews>
  <sheetFormatPr defaultColWidth="8.85546875" defaultRowHeight="12.75" x14ac:dyDescent="0.2"/>
  <cols>
    <col min="1" max="1" width="12.42578125" customWidth="1"/>
    <col min="2" max="2" width="12.42578125" bestFit="1" customWidth="1"/>
    <col min="3" max="3" width="20.28515625" bestFit="1" customWidth="1"/>
    <col min="4" max="4" width="19.85546875" bestFit="1" customWidth="1"/>
    <col min="5" max="7" width="24.7109375" customWidth="1"/>
    <col min="8" max="8" width="22.28515625" customWidth="1"/>
    <col min="9" max="9" width="9.7109375" bestFit="1" customWidth="1"/>
    <col min="10" max="11" width="16.28515625" bestFit="1" customWidth="1"/>
    <col min="12" max="12" width="22.42578125" customWidth="1"/>
    <col min="13" max="13" width="23.140625" customWidth="1"/>
    <col min="14" max="14" width="23.42578125" customWidth="1"/>
  </cols>
  <sheetData>
    <row r="1" spans="1:6" x14ac:dyDescent="0.2">
      <c r="A1" s="147" t="s">
        <v>435</v>
      </c>
      <c r="F1" s="147" t="s">
        <v>436</v>
      </c>
    </row>
    <row r="2" spans="1:6" x14ac:dyDescent="0.2">
      <c r="A2" s="147"/>
    </row>
    <row r="24" spans="1:14" x14ac:dyDescent="0.2">
      <c r="A24" s="403" t="s">
        <v>358</v>
      </c>
    </row>
    <row r="25" spans="1:14" x14ac:dyDescent="0.2">
      <c r="A25" s="67" t="s">
        <v>372</v>
      </c>
    </row>
    <row r="26" spans="1:14" x14ac:dyDescent="0.2">
      <c r="A26" s="67" t="s">
        <v>373</v>
      </c>
    </row>
    <row r="27" spans="1:14" x14ac:dyDescent="0.2">
      <c r="A27" s="4" t="s">
        <v>437</v>
      </c>
    </row>
    <row r="28" spans="1:14" x14ac:dyDescent="0.2">
      <c r="H28" s="1293" t="s">
        <v>438</v>
      </c>
      <c r="I28" s="1294"/>
      <c r="J28" s="1294"/>
      <c r="K28" s="1294"/>
      <c r="L28" s="1294"/>
      <c r="M28" s="1294"/>
      <c r="N28" s="1238"/>
    </row>
    <row r="29" spans="1:14" ht="33" customHeight="1" x14ac:dyDescent="0.2">
      <c r="A29" s="847" t="s">
        <v>280</v>
      </c>
      <c r="B29" s="848" t="s">
        <v>439</v>
      </c>
      <c r="C29" s="848" t="s">
        <v>440</v>
      </c>
      <c r="D29" s="848" t="s">
        <v>441</v>
      </c>
      <c r="E29" s="848" t="s">
        <v>442</v>
      </c>
      <c r="F29" s="848" t="s">
        <v>443</v>
      </c>
      <c r="G29" s="848" t="s">
        <v>3191</v>
      </c>
      <c r="H29" s="847" t="s">
        <v>444</v>
      </c>
      <c r="I29" s="848" t="s">
        <v>342</v>
      </c>
      <c r="J29" s="848" t="s">
        <v>343</v>
      </c>
      <c r="K29" s="849" t="s">
        <v>344</v>
      </c>
      <c r="L29" s="848" t="s">
        <v>445</v>
      </c>
      <c r="M29" s="848" t="s">
        <v>446</v>
      </c>
      <c r="N29" s="849" t="s">
        <v>447</v>
      </c>
    </row>
    <row r="30" spans="1:14" x14ac:dyDescent="0.2">
      <c r="A30" s="584">
        <v>2018</v>
      </c>
      <c r="B30" s="837">
        <v>5</v>
      </c>
      <c r="C30" s="840">
        <v>53</v>
      </c>
      <c r="D30" s="840">
        <v>214</v>
      </c>
      <c r="E30" s="837">
        <v>0.7</v>
      </c>
      <c r="F30" s="837">
        <v>4.3</v>
      </c>
      <c r="G30" s="837">
        <v>3.06</v>
      </c>
      <c r="H30" s="850">
        <v>474.58</v>
      </c>
      <c r="I30" s="841">
        <v>489.74</v>
      </c>
      <c r="J30" s="841">
        <v>438.01</v>
      </c>
      <c r="K30" s="842">
        <v>561.59</v>
      </c>
      <c r="L30" s="841"/>
      <c r="M30" s="841">
        <v>726.4</v>
      </c>
      <c r="N30" s="842">
        <v>451.45</v>
      </c>
    </row>
    <row r="31" spans="1:14" x14ac:dyDescent="0.2">
      <c r="A31" s="584">
        <v>2019</v>
      </c>
      <c r="B31" s="837">
        <v>11</v>
      </c>
      <c r="C31" s="840">
        <v>48.8</v>
      </c>
      <c r="D31" s="840">
        <v>118.9</v>
      </c>
      <c r="E31" s="837">
        <v>0.62</v>
      </c>
      <c r="F31" s="837">
        <v>3</v>
      </c>
      <c r="G31" s="837">
        <v>1.28</v>
      </c>
      <c r="H31" s="850">
        <v>552.34</v>
      </c>
      <c r="I31" s="841">
        <v>606.66999999999996</v>
      </c>
      <c r="J31" s="841">
        <v>578.85</v>
      </c>
      <c r="K31" s="842">
        <v>915.05</v>
      </c>
      <c r="L31" s="841">
        <v>1319.19</v>
      </c>
      <c r="M31" s="841">
        <v>658.81</v>
      </c>
      <c r="N31" s="842">
        <v>309.60000000000002</v>
      </c>
    </row>
    <row r="32" spans="1:14" x14ac:dyDescent="0.2">
      <c r="A32" s="584">
        <v>2020</v>
      </c>
      <c r="B32" s="837">
        <v>3</v>
      </c>
      <c r="C32" s="840">
        <v>8.02</v>
      </c>
      <c r="D32" s="840">
        <v>17.899999999999999</v>
      </c>
      <c r="E32" s="837">
        <v>0.59</v>
      </c>
      <c r="F32" s="837">
        <v>2.23</v>
      </c>
      <c r="G32" s="837">
        <v>1.33</v>
      </c>
      <c r="H32" s="850">
        <v>782.77</v>
      </c>
      <c r="I32" s="841">
        <v>950.69</v>
      </c>
      <c r="J32" s="841">
        <v>691.9</v>
      </c>
      <c r="K32" s="842">
        <v>1051.53</v>
      </c>
      <c r="L32" s="841"/>
      <c r="M32" s="841">
        <v>782.77</v>
      </c>
      <c r="N32" s="842"/>
    </row>
    <row r="33" spans="1:14" x14ac:dyDescent="0.2">
      <c r="A33" s="584">
        <v>2021</v>
      </c>
      <c r="B33" s="837">
        <v>22</v>
      </c>
      <c r="C33" s="840">
        <v>1650.57</v>
      </c>
      <c r="D33" s="840">
        <v>5434.2</v>
      </c>
      <c r="E33" s="837">
        <v>2.2999999999999998</v>
      </c>
      <c r="F33" s="837">
        <v>3.65</v>
      </c>
      <c r="G33" s="837">
        <v>6.72</v>
      </c>
      <c r="H33" s="850">
        <v>687.6</v>
      </c>
      <c r="I33" s="841">
        <v>735.4</v>
      </c>
      <c r="J33" s="841">
        <v>383.56</v>
      </c>
      <c r="K33" s="842">
        <v>1097.95</v>
      </c>
      <c r="L33" s="841">
        <v>983.66</v>
      </c>
      <c r="M33" s="841">
        <v>391.37</v>
      </c>
      <c r="N33" s="842">
        <v>827.72</v>
      </c>
    </row>
    <row r="34" spans="1:14" x14ac:dyDescent="0.2">
      <c r="A34" s="584">
        <v>2022</v>
      </c>
      <c r="B34" s="837">
        <v>27</v>
      </c>
      <c r="C34" s="840">
        <v>1343.9</v>
      </c>
      <c r="D34" s="840">
        <v>4191.71</v>
      </c>
      <c r="E34" s="837">
        <v>0.55000000000000004</v>
      </c>
      <c r="F34" s="837">
        <v>3.47</v>
      </c>
      <c r="G34" s="837">
        <v>1.85</v>
      </c>
      <c r="H34" s="850">
        <v>403.77</v>
      </c>
      <c r="I34" s="841">
        <v>461.42</v>
      </c>
      <c r="J34" s="841">
        <v>336.35</v>
      </c>
      <c r="K34" s="842">
        <v>939.15</v>
      </c>
      <c r="L34" s="841">
        <v>465.21</v>
      </c>
      <c r="M34" s="841">
        <v>523.79999999999995</v>
      </c>
      <c r="N34" s="842">
        <v>365.24</v>
      </c>
    </row>
    <row r="35" spans="1:14" x14ac:dyDescent="0.2">
      <c r="A35" s="584">
        <v>2023</v>
      </c>
      <c r="B35" s="837">
        <v>41</v>
      </c>
      <c r="C35" s="840">
        <v>2910.1</v>
      </c>
      <c r="D35" s="840">
        <v>10075.4</v>
      </c>
      <c r="E35" s="837">
        <v>0.7</v>
      </c>
      <c r="F35" s="837">
        <v>3.74</v>
      </c>
      <c r="G35" s="837">
        <v>2.63</v>
      </c>
      <c r="H35" s="850">
        <v>380.99</v>
      </c>
      <c r="I35" s="841">
        <v>396.91</v>
      </c>
      <c r="J35" s="841">
        <v>265.81</v>
      </c>
      <c r="K35" s="842">
        <v>689.79</v>
      </c>
      <c r="L35" s="841">
        <v>655.03</v>
      </c>
      <c r="M35" s="841">
        <v>569.13</v>
      </c>
      <c r="N35" s="842">
        <v>343.06</v>
      </c>
    </row>
    <row r="36" spans="1:14" x14ac:dyDescent="0.2">
      <c r="A36" s="587">
        <v>2024</v>
      </c>
      <c r="B36" s="843">
        <v>29</v>
      </c>
      <c r="C36" s="844">
        <v>2519</v>
      </c>
      <c r="D36" s="844">
        <v>9458.7000000000007</v>
      </c>
      <c r="E36" s="843">
        <v>0.75</v>
      </c>
      <c r="F36" s="843">
        <v>4</v>
      </c>
      <c r="G36" s="843">
        <v>2.97</v>
      </c>
      <c r="H36" s="851">
        <v>458.07</v>
      </c>
      <c r="I36" s="845">
        <v>426.82</v>
      </c>
      <c r="J36" s="845">
        <v>360.55</v>
      </c>
      <c r="K36" s="846">
        <v>603.22</v>
      </c>
      <c r="L36" s="845">
        <v>671.73</v>
      </c>
      <c r="M36" s="845">
        <v>461.93</v>
      </c>
      <c r="N36" s="846">
        <v>449.02</v>
      </c>
    </row>
    <row r="37" spans="1:14" x14ac:dyDescent="0.2">
      <c r="A37" s="838" t="s">
        <v>89</v>
      </c>
      <c r="B37" s="838">
        <v>138</v>
      </c>
      <c r="C37" s="839">
        <v>8533.39</v>
      </c>
      <c r="D37" s="839">
        <v>29510.81</v>
      </c>
      <c r="E37" s="837"/>
      <c r="F37" s="837"/>
      <c r="G37" s="837"/>
      <c r="H37" s="837"/>
      <c r="I37" s="837"/>
      <c r="J37" s="837"/>
      <c r="K37" s="837"/>
      <c r="L37" s="837"/>
      <c r="M37" s="837"/>
      <c r="N37" s="837"/>
    </row>
    <row r="38" spans="1:14" x14ac:dyDescent="0.2">
      <c r="H38" s="705"/>
    </row>
  </sheetData>
  <mergeCells count="1">
    <mergeCell ref="H28:N28"/>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6646E4-6EE8-4376-A5C7-CB9CB27243B8}">
  <sheetPr>
    <tabColor theme="7" tint="0.39997558519241921"/>
  </sheetPr>
  <dimension ref="A1:L65"/>
  <sheetViews>
    <sheetView workbookViewId="0">
      <selection activeCell="A31" sqref="A31"/>
    </sheetView>
  </sheetViews>
  <sheetFormatPr defaultColWidth="8.85546875" defaultRowHeight="12.75" x14ac:dyDescent="0.2"/>
  <cols>
    <col min="1" max="1" width="15.42578125" customWidth="1"/>
    <col min="2" max="2" width="8.85546875" customWidth="1"/>
    <col min="3" max="3" width="9.28515625" customWidth="1"/>
    <col min="4" max="4" width="7.28515625" bestFit="1" customWidth="1"/>
    <col min="5" max="5" width="6.7109375" bestFit="1" customWidth="1"/>
    <col min="6" max="6" width="9.140625" customWidth="1"/>
    <col min="7" max="7" width="9.42578125" customWidth="1"/>
    <col min="8" max="8" width="10.85546875" customWidth="1"/>
    <col min="9" max="10" width="6.7109375" bestFit="1" customWidth="1"/>
    <col min="11" max="11" width="9.42578125" customWidth="1"/>
    <col min="12" max="12" width="8.85546875" bestFit="1" customWidth="1"/>
  </cols>
  <sheetData>
    <row r="1" spans="1:1" ht="15" x14ac:dyDescent="0.25">
      <c r="A1" s="144" t="s">
        <v>448</v>
      </c>
    </row>
    <row r="23" spans="1:12" x14ac:dyDescent="0.2">
      <c r="A23" s="403" t="s">
        <v>358</v>
      </c>
    </row>
    <row r="24" spans="1:12" x14ac:dyDescent="0.2">
      <c r="A24" s="67" t="s">
        <v>372</v>
      </c>
    </row>
    <row r="25" spans="1:12" x14ac:dyDescent="0.2">
      <c r="A25" s="67" t="s">
        <v>373</v>
      </c>
    </row>
    <row r="26" spans="1:12" ht="13.5" thickBot="1" x14ac:dyDescent="0.25">
      <c r="A26" s="4" t="s">
        <v>437</v>
      </c>
    </row>
    <row r="27" spans="1:12" x14ac:dyDescent="0.2">
      <c r="A27" s="333"/>
      <c r="B27" s="1272" t="s">
        <v>449</v>
      </c>
      <c r="C27" s="1272"/>
      <c r="D27" s="1272"/>
      <c r="E27" s="1272"/>
      <c r="F27" s="1272"/>
      <c r="G27" s="1272"/>
      <c r="H27" s="1272"/>
      <c r="I27" s="1272"/>
      <c r="J27" s="1272"/>
      <c r="K27" s="1272"/>
      <c r="L27" s="1273"/>
    </row>
    <row r="28" spans="1:12" ht="25.5" x14ac:dyDescent="0.2">
      <c r="A28" s="334" t="s">
        <v>403</v>
      </c>
      <c r="B28" s="335" t="s">
        <v>361</v>
      </c>
      <c r="C28" s="336" t="s">
        <v>176</v>
      </c>
      <c r="D28" s="335" t="s">
        <v>177</v>
      </c>
      <c r="E28" s="335" t="s">
        <v>105</v>
      </c>
      <c r="F28" s="335" t="s">
        <v>217</v>
      </c>
      <c r="G28" s="335" t="s">
        <v>179</v>
      </c>
      <c r="H28" s="335" t="s">
        <v>181</v>
      </c>
      <c r="I28" s="335" t="s">
        <v>180</v>
      </c>
      <c r="J28" s="335" t="s">
        <v>178</v>
      </c>
      <c r="K28" s="337" t="s">
        <v>404</v>
      </c>
      <c r="L28" s="338" t="s">
        <v>405</v>
      </c>
    </row>
    <row r="29" spans="1:12" x14ac:dyDescent="0.2">
      <c r="A29" s="339">
        <v>2018</v>
      </c>
      <c r="B29" s="340">
        <v>474.58</v>
      </c>
      <c r="C29" s="341"/>
      <c r="D29" s="342"/>
      <c r="E29" s="341"/>
      <c r="F29" s="342"/>
      <c r="G29" s="341"/>
      <c r="H29" s="342"/>
      <c r="I29" s="341"/>
      <c r="J29" s="342"/>
      <c r="K29" s="341"/>
      <c r="L29" s="343"/>
    </row>
    <row r="30" spans="1:12" x14ac:dyDescent="0.2">
      <c r="A30" s="339">
        <v>2019</v>
      </c>
      <c r="B30" s="852">
        <v>552.34</v>
      </c>
      <c r="C30" s="853"/>
      <c r="D30" s="852"/>
      <c r="E30" s="853"/>
      <c r="F30" s="852">
        <v>693.67</v>
      </c>
      <c r="G30" s="853"/>
      <c r="H30" s="852"/>
      <c r="I30" s="853"/>
      <c r="J30" s="852"/>
      <c r="K30" s="853"/>
      <c r="L30" s="856"/>
    </row>
    <row r="31" spans="1:12" x14ac:dyDescent="0.2">
      <c r="A31" s="339">
        <v>2020</v>
      </c>
      <c r="B31" s="852">
        <v>782.77</v>
      </c>
      <c r="C31" s="853"/>
      <c r="D31" s="852"/>
      <c r="E31" s="853"/>
      <c r="F31" s="852"/>
      <c r="G31" s="853"/>
      <c r="H31" s="852"/>
      <c r="I31" s="853"/>
      <c r="J31" s="852"/>
      <c r="K31" s="853"/>
      <c r="L31" s="856"/>
    </row>
    <row r="32" spans="1:12" x14ac:dyDescent="0.2">
      <c r="A32" s="339">
        <v>2021</v>
      </c>
      <c r="B32" s="852">
        <v>687.6</v>
      </c>
      <c r="C32" s="853">
        <v>754.9</v>
      </c>
      <c r="D32" s="852"/>
      <c r="E32" s="853"/>
      <c r="F32" s="852">
        <v>842.75</v>
      </c>
      <c r="G32" s="853"/>
      <c r="H32" s="852"/>
      <c r="I32" s="853"/>
      <c r="J32" s="852"/>
      <c r="K32" s="853">
        <v>367.24</v>
      </c>
      <c r="L32" s="856">
        <v>811.81</v>
      </c>
    </row>
    <row r="33" spans="1:12" x14ac:dyDescent="0.2">
      <c r="A33" s="339">
        <v>2022</v>
      </c>
      <c r="B33" s="852">
        <v>403.77</v>
      </c>
      <c r="C33" s="853">
        <v>397.84</v>
      </c>
      <c r="D33" s="852"/>
      <c r="E33" s="853"/>
      <c r="F33" s="852">
        <v>944.11</v>
      </c>
      <c r="G33" s="853"/>
      <c r="H33" s="852">
        <v>1476.52</v>
      </c>
      <c r="I33" s="853"/>
      <c r="J33" s="852"/>
      <c r="K33" s="853"/>
      <c r="L33" s="856">
        <v>296.35000000000002</v>
      </c>
    </row>
    <row r="34" spans="1:12" x14ac:dyDescent="0.2">
      <c r="A34" s="339">
        <v>2023</v>
      </c>
      <c r="B34" s="852">
        <v>380.99</v>
      </c>
      <c r="C34" s="853">
        <v>451.05</v>
      </c>
      <c r="D34" s="852">
        <v>392.43</v>
      </c>
      <c r="E34" s="853"/>
      <c r="F34" s="852"/>
      <c r="G34" s="853"/>
      <c r="H34" s="852"/>
      <c r="I34" s="853"/>
      <c r="J34" s="852"/>
      <c r="K34" s="853">
        <v>535.59</v>
      </c>
      <c r="L34" s="856">
        <v>279.75</v>
      </c>
    </row>
    <row r="35" spans="1:12" ht="13.5" thickBot="1" x14ac:dyDescent="0.25">
      <c r="A35" s="345">
        <v>2024</v>
      </c>
      <c r="B35" s="857">
        <v>458.07</v>
      </c>
      <c r="C35" s="858">
        <v>441.82</v>
      </c>
      <c r="D35" s="857"/>
      <c r="E35" s="858"/>
      <c r="F35" s="857"/>
      <c r="G35" s="858">
        <v>351.07</v>
      </c>
      <c r="H35" s="857"/>
      <c r="I35" s="858"/>
      <c r="J35" s="857"/>
      <c r="K35" s="858">
        <v>473.23</v>
      </c>
      <c r="L35" s="859">
        <v>463.46</v>
      </c>
    </row>
    <row r="36" spans="1:12" ht="13.5" thickBot="1" x14ac:dyDescent="0.25"/>
    <row r="37" spans="1:12" x14ac:dyDescent="0.2">
      <c r="A37" s="1287" t="s">
        <v>450</v>
      </c>
      <c r="B37" s="1272"/>
      <c r="C37" s="1272"/>
      <c r="D37" s="1272"/>
      <c r="E37" s="1272"/>
      <c r="F37" s="1272"/>
      <c r="G37" s="1272"/>
      <c r="H37" s="1272"/>
      <c r="I37" s="1272"/>
      <c r="J37" s="1272"/>
      <c r="K37" s="1272"/>
      <c r="L37" s="1273"/>
    </row>
    <row r="38" spans="1:12" ht="25.5" x14ac:dyDescent="0.2">
      <c r="A38" s="334" t="s">
        <v>403</v>
      </c>
      <c r="B38" s="335" t="s">
        <v>361</v>
      </c>
      <c r="C38" s="336" t="s">
        <v>176</v>
      </c>
      <c r="D38" s="335" t="s">
        <v>177</v>
      </c>
      <c r="E38" s="335" t="s">
        <v>105</v>
      </c>
      <c r="F38" s="335" t="s">
        <v>217</v>
      </c>
      <c r="G38" s="335" t="s">
        <v>179</v>
      </c>
      <c r="H38" s="335" t="s">
        <v>181</v>
      </c>
      <c r="I38" s="335" t="s">
        <v>180</v>
      </c>
      <c r="J38" s="335" t="s">
        <v>178</v>
      </c>
      <c r="K38" s="337" t="s">
        <v>404</v>
      </c>
      <c r="L38" s="338" t="s">
        <v>405</v>
      </c>
    </row>
    <row r="39" spans="1:12" x14ac:dyDescent="0.2">
      <c r="A39" s="339">
        <v>2018</v>
      </c>
      <c r="B39" s="852">
        <v>489.74</v>
      </c>
      <c r="C39" s="853"/>
      <c r="D39" s="854"/>
      <c r="E39" s="853"/>
      <c r="F39" s="854"/>
      <c r="G39" s="853"/>
      <c r="H39" s="854"/>
      <c r="I39" s="853"/>
      <c r="J39" s="854"/>
      <c r="K39" s="853"/>
      <c r="L39" s="855"/>
    </row>
    <row r="40" spans="1:12" x14ac:dyDescent="0.2">
      <c r="A40" s="339">
        <v>2019</v>
      </c>
      <c r="B40" s="852">
        <v>606.66999999999996</v>
      </c>
      <c r="C40" s="853"/>
      <c r="D40" s="852"/>
      <c r="E40" s="853"/>
      <c r="F40" s="852">
        <v>606.66999999999996</v>
      </c>
      <c r="G40" s="853"/>
      <c r="H40" s="852"/>
      <c r="I40" s="853"/>
      <c r="J40" s="852"/>
      <c r="K40" s="853"/>
      <c r="L40" s="856"/>
    </row>
    <row r="41" spans="1:12" x14ac:dyDescent="0.2">
      <c r="A41" s="339">
        <v>2020</v>
      </c>
      <c r="B41" s="852">
        <v>950.69</v>
      </c>
      <c r="C41" s="853"/>
      <c r="D41" s="852"/>
      <c r="E41" s="853"/>
      <c r="F41" s="852"/>
      <c r="G41" s="853"/>
      <c r="H41" s="852"/>
      <c r="I41" s="853"/>
      <c r="J41" s="852"/>
      <c r="K41" s="853"/>
      <c r="L41" s="856"/>
    </row>
    <row r="42" spans="1:12" x14ac:dyDescent="0.2">
      <c r="A42" s="339">
        <v>2021</v>
      </c>
      <c r="B42" s="852">
        <v>735.4</v>
      </c>
      <c r="C42" s="853">
        <v>768.26</v>
      </c>
      <c r="D42" s="852"/>
      <c r="E42" s="853"/>
      <c r="F42" s="852">
        <v>804.49</v>
      </c>
      <c r="G42" s="853"/>
      <c r="H42" s="852"/>
      <c r="I42" s="853"/>
      <c r="J42" s="852"/>
      <c r="K42" s="853">
        <v>325.22000000000003</v>
      </c>
      <c r="L42" s="856">
        <v>897.96</v>
      </c>
    </row>
    <row r="43" spans="1:12" x14ac:dyDescent="0.2">
      <c r="A43" s="339">
        <v>2022</v>
      </c>
      <c r="B43" s="852">
        <v>461.42</v>
      </c>
      <c r="C43" s="853">
        <v>458.43</v>
      </c>
      <c r="D43" s="852"/>
      <c r="E43" s="853"/>
      <c r="F43" s="852">
        <v>964.85</v>
      </c>
      <c r="G43" s="853"/>
      <c r="H43" s="852">
        <v>1424.59</v>
      </c>
      <c r="I43" s="853"/>
      <c r="J43" s="852"/>
      <c r="K43" s="853"/>
      <c r="L43" s="856">
        <v>327.02</v>
      </c>
    </row>
    <row r="44" spans="1:12" x14ac:dyDescent="0.2">
      <c r="A44" s="339">
        <v>2023</v>
      </c>
      <c r="B44" s="852">
        <v>396.91</v>
      </c>
      <c r="C44" s="853">
        <v>403.41</v>
      </c>
      <c r="D44" s="852">
        <v>358.15</v>
      </c>
      <c r="E44" s="853"/>
      <c r="F44" s="852"/>
      <c r="G44" s="853"/>
      <c r="H44" s="852"/>
      <c r="I44" s="853"/>
      <c r="J44" s="852"/>
      <c r="K44" s="853">
        <v>521.57000000000005</v>
      </c>
      <c r="L44" s="856">
        <v>346.42</v>
      </c>
    </row>
    <row r="45" spans="1:12" ht="13.5" thickBot="1" x14ac:dyDescent="0.25">
      <c r="A45" s="345">
        <v>2024</v>
      </c>
      <c r="B45" s="857">
        <v>426.82</v>
      </c>
      <c r="C45" s="858">
        <v>424.81</v>
      </c>
      <c r="D45" s="857"/>
      <c r="E45" s="858"/>
      <c r="F45" s="857"/>
      <c r="G45" s="858">
        <v>354.75</v>
      </c>
      <c r="H45" s="857"/>
      <c r="I45" s="858"/>
      <c r="J45" s="857"/>
      <c r="K45" s="858">
        <v>486.12</v>
      </c>
      <c r="L45" s="859">
        <v>420.72</v>
      </c>
    </row>
    <row r="46" spans="1:12" ht="13.5" thickBot="1" x14ac:dyDescent="0.25">
      <c r="A46" s="3"/>
      <c r="B46" s="1"/>
      <c r="C46" s="1"/>
      <c r="D46" s="1"/>
      <c r="E46" s="1"/>
      <c r="F46" s="1"/>
      <c r="G46" s="1"/>
      <c r="H46" s="1"/>
      <c r="I46" s="1"/>
      <c r="J46" s="1"/>
      <c r="K46" s="1"/>
      <c r="L46" s="1"/>
    </row>
    <row r="47" spans="1:12" x14ac:dyDescent="0.2">
      <c r="A47" s="1284" t="s">
        <v>451</v>
      </c>
      <c r="B47" s="1285"/>
      <c r="C47" s="1285"/>
      <c r="D47" s="1285"/>
      <c r="E47" s="1285"/>
      <c r="F47" s="1285"/>
      <c r="G47" s="1285"/>
      <c r="H47" s="1285"/>
      <c r="I47" s="1285"/>
      <c r="J47" s="1285"/>
      <c r="K47" s="1285"/>
      <c r="L47" s="1286"/>
    </row>
    <row r="48" spans="1:12" ht="25.5" x14ac:dyDescent="0.2">
      <c r="A48" s="334" t="s">
        <v>403</v>
      </c>
      <c r="B48" s="335" t="s">
        <v>361</v>
      </c>
      <c r="C48" s="336" t="s">
        <v>176</v>
      </c>
      <c r="D48" s="335" t="s">
        <v>177</v>
      </c>
      <c r="E48" s="335" t="s">
        <v>105</v>
      </c>
      <c r="F48" s="335" t="s">
        <v>217</v>
      </c>
      <c r="G48" s="335" t="s">
        <v>179</v>
      </c>
      <c r="H48" s="335" t="s">
        <v>181</v>
      </c>
      <c r="I48" s="335" t="s">
        <v>180</v>
      </c>
      <c r="J48" s="335" t="s">
        <v>178</v>
      </c>
      <c r="K48" s="337" t="s">
        <v>404</v>
      </c>
      <c r="L48" s="338" t="s">
        <v>405</v>
      </c>
    </row>
    <row r="49" spans="1:12" x14ac:dyDescent="0.2">
      <c r="A49" s="339">
        <v>2018</v>
      </c>
      <c r="B49" s="207">
        <v>53</v>
      </c>
      <c r="C49" s="208"/>
      <c r="D49" s="209"/>
      <c r="E49" s="208"/>
      <c r="F49" s="209"/>
      <c r="G49" s="208"/>
      <c r="H49" s="209"/>
      <c r="I49" s="208"/>
      <c r="J49" s="209"/>
      <c r="K49" s="208"/>
      <c r="L49" s="210"/>
    </row>
    <row r="50" spans="1:12" x14ac:dyDescent="0.2">
      <c r="A50" s="339">
        <v>2019</v>
      </c>
      <c r="B50" s="207">
        <v>49</v>
      </c>
      <c r="C50" s="208"/>
      <c r="D50" s="207"/>
      <c r="E50" s="208"/>
      <c r="F50" s="207">
        <v>13</v>
      </c>
      <c r="G50" s="208"/>
      <c r="H50" s="207"/>
      <c r="I50" s="208"/>
      <c r="J50" s="207"/>
      <c r="K50" s="208"/>
      <c r="L50" s="211"/>
    </row>
    <row r="51" spans="1:12" x14ac:dyDescent="0.2">
      <c r="A51" s="339">
        <v>2020</v>
      </c>
      <c r="B51" s="207">
        <v>8</v>
      </c>
      <c r="C51" s="208"/>
      <c r="D51" s="207"/>
      <c r="E51" s="208"/>
      <c r="F51" s="207"/>
      <c r="G51" s="208"/>
      <c r="H51" s="207"/>
      <c r="I51" s="208"/>
      <c r="J51" s="207"/>
      <c r="K51" s="208"/>
      <c r="L51" s="211"/>
    </row>
    <row r="52" spans="1:12" x14ac:dyDescent="0.2">
      <c r="A52" s="339">
        <v>2021</v>
      </c>
      <c r="B52" s="207">
        <v>1651</v>
      </c>
      <c r="C52" s="208">
        <v>919</v>
      </c>
      <c r="D52" s="207"/>
      <c r="E52" s="208"/>
      <c r="F52" s="207">
        <v>10</v>
      </c>
      <c r="G52" s="208"/>
      <c r="H52" s="207"/>
      <c r="I52" s="208"/>
      <c r="J52" s="207"/>
      <c r="K52" s="208">
        <v>509</v>
      </c>
      <c r="L52" s="211">
        <v>145</v>
      </c>
    </row>
    <row r="53" spans="1:12" x14ac:dyDescent="0.2">
      <c r="A53" s="339">
        <v>2022</v>
      </c>
      <c r="B53" s="207">
        <v>1344</v>
      </c>
      <c r="C53" s="208">
        <v>1010</v>
      </c>
      <c r="D53" s="207"/>
      <c r="E53" s="208"/>
      <c r="F53" s="207">
        <v>12</v>
      </c>
      <c r="G53" s="208"/>
      <c r="H53" s="207">
        <v>9</v>
      </c>
      <c r="I53" s="208"/>
      <c r="J53" s="207"/>
      <c r="K53" s="208"/>
      <c r="L53" s="211">
        <v>118</v>
      </c>
    </row>
    <row r="54" spans="1:12" x14ac:dyDescent="0.2">
      <c r="A54" s="339">
        <v>2023</v>
      </c>
      <c r="B54" s="207">
        <v>2910</v>
      </c>
      <c r="C54" s="208">
        <v>1567</v>
      </c>
      <c r="D54" s="207">
        <v>203</v>
      </c>
      <c r="E54" s="208"/>
      <c r="F54" s="207"/>
      <c r="G54" s="208"/>
      <c r="H54" s="207"/>
      <c r="I54" s="208"/>
      <c r="J54" s="207"/>
      <c r="K54" s="208">
        <v>51</v>
      </c>
      <c r="L54" s="211">
        <v>1084</v>
      </c>
    </row>
    <row r="55" spans="1:12" ht="13.5" thickBot="1" x14ac:dyDescent="0.25">
      <c r="A55" s="345">
        <v>2024</v>
      </c>
      <c r="B55" s="212">
        <v>2519</v>
      </c>
      <c r="C55" s="213">
        <v>688</v>
      </c>
      <c r="D55" s="212"/>
      <c r="E55" s="213"/>
      <c r="F55" s="212"/>
      <c r="G55" s="213">
        <v>52</v>
      </c>
      <c r="H55" s="212"/>
      <c r="I55" s="213"/>
      <c r="J55" s="212"/>
      <c r="K55" s="213">
        <v>131</v>
      </c>
      <c r="L55" s="214">
        <v>1470</v>
      </c>
    </row>
    <row r="56" spans="1:12" ht="13.5" thickBot="1" x14ac:dyDescent="0.25">
      <c r="A56" s="3"/>
      <c r="B56" s="1"/>
      <c r="C56" s="1"/>
      <c r="D56" s="1"/>
      <c r="E56" s="1"/>
      <c r="F56" s="1"/>
      <c r="G56" s="1"/>
      <c r="H56" s="1"/>
      <c r="I56" s="1"/>
      <c r="J56" s="1"/>
      <c r="K56" s="1"/>
      <c r="L56" s="1"/>
    </row>
    <row r="57" spans="1:12" x14ac:dyDescent="0.2">
      <c r="A57" s="1295" t="s">
        <v>452</v>
      </c>
      <c r="B57" s="1281"/>
      <c r="C57" s="1281"/>
      <c r="D57" s="1281"/>
      <c r="E57" s="1281"/>
      <c r="F57" s="1281"/>
      <c r="G57" s="1281"/>
      <c r="H57" s="1281"/>
      <c r="I57" s="1281"/>
      <c r="J57" s="1282"/>
      <c r="K57" s="1282"/>
      <c r="L57" s="1283"/>
    </row>
    <row r="58" spans="1:12" ht="25.5" x14ac:dyDescent="0.2">
      <c r="A58" s="334" t="s">
        <v>403</v>
      </c>
      <c r="B58" s="335" t="s">
        <v>361</v>
      </c>
      <c r="C58" s="336" t="s">
        <v>176</v>
      </c>
      <c r="D58" s="335" t="s">
        <v>177</v>
      </c>
      <c r="E58" s="335" t="s">
        <v>105</v>
      </c>
      <c r="F58" s="335" t="s">
        <v>217</v>
      </c>
      <c r="G58" s="335" t="s">
        <v>179</v>
      </c>
      <c r="H58" s="335" t="s">
        <v>181</v>
      </c>
      <c r="I58" s="335" t="s">
        <v>180</v>
      </c>
      <c r="J58" s="335" t="s">
        <v>178</v>
      </c>
      <c r="K58" s="337" t="s">
        <v>404</v>
      </c>
      <c r="L58" s="338" t="s">
        <v>405</v>
      </c>
    </row>
    <row r="59" spans="1:12" x14ac:dyDescent="0.2">
      <c r="A59" s="339">
        <v>2018</v>
      </c>
      <c r="B59" s="349">
        <v>5</v>
      </c>
      <c r="C59" s="350"/>
      <c r="D59" s="351"/>
      <c r="E59" s="350">
        <v>1</v>
      </c>
      <c r="F59" s="351"/>
      <c r="G59" s="350">
        <v>1</v>
      </c>
      <c r="H59" s="351"/>
      <c r="I59" s="350"/>
      <c r="J59" s="351"/>
      <c r="K59" s="350">
        <v>2</v>
      </c>
      <c r="L59" s="352">
        <v>1</v>
      </c>
    </row>
    <row r="60" spans="1:12" x14ac:dyDescent="0.2">
      <c r="A60" s="339">
        <v>2019</v>
      </c>
      <c r="B60" s="349">
        <v>11</v>
      </c>
      <c r="C60" s="350"/>
      <c r="D60" s="349">
        <v>2</v>
      </c>
      <c r="E60" s="350"/>
      <c r="F60" s="349">
        <v>5</v>
      </c>
      <c r="G60" s="350"/>
      <c r="H60" s="349"/>
      <c r="I60" s="350"/>
      <c r="J60" s="349">
        <v>2</v>
      </c>
      <c r="K60" s="350">
        <v>1</v>
      </c>
      <c r="L60" s="353">
        <v>1</v>
      </c>
    </row>
    <row r="61" spans="1:12" x14ac:dyDescent="0.2">
      <c r="A61" s="339">
        <v>2020</v>
      </c>
      <c r="B61" s="349">
        <v>3</v>
      </c>
      <c r="C61" s="350"/>
      <c r="D61" s="349"/>
      <c r="E61" s="350"/>
      <c r="F61" s="349">
        <v>1</v>
      </c>
      <c r="G61" s="350"/>
      <c r="H61" s="349">
        <v>2</v>
      </c>
      <c r="I61" s="350"/>
      <c r="J61" s="349"/>
      <c r="K61" s="350"/>
      <c r="L61" s="353"/>
    </row>
    <row r="62" spans="1:12" x14ac:dyDescent="0.2">
      <c r="A62" s="339">
        <v>2021</v>
      </c>
      <c r="B62" s="349">
        <v>22</v>
      </c>
      <c r="C62" s="350">
        <v>8</v>
      </c>
      <c r="D62" s="349">
        <v>1</v>
      </c>
      <c r="E62" s="350">
        <v>1</v>
      </c>
      <c r="F62" s="349">
        <v>3</v>
      </c>
      <c r="G62" s="350"/>
      <c r="H62" s="349">
        <v>1</v>
      </c>
      <c r="I62" s="350">
        <v>1</v>
      </c>
      <c r="J62" s="349"/>
      <c r="K62" s="350">
        <v>4</v>
      </c>
      <c r="L62" s="353">
        <v>3</v>
      </c>
    </row>
    <row r="63" spans="1:12" x14ac:dyDescent="0.2">
      <c r="A63" s="339">
        <v>2022</v>
      </c>
      <c r="B63" s="349">
        <v>27</v>
      </c>
      <c r="C63" s="350">
        <v>12</v>
      </c>
      <c r="D63" s="349">
        <v>2</v>
      </c>
      <c r="E63" s="350"/>
      <c r="F63" s="349">
        <v>3</v>
      </c>
      <c r="G63" s="350">
        <v>1</v>
      </c>
      <c r="H63" s="349">
        <v>3</v>
      </c>
      <c r="I63" s="350"/>
      <c r="J63" s="349"/>
      <c r="K63" s="350">
        <v>1</v>
      </c>
      <c r="L63" s="353">
        <v>5</v>
      </c>
    </row>
    <row r="64" spans="1:12" x14ac:dyDescent="0.2">
      <c r="A64" s="339">
        <v>2023</v>
      </c>
      <c r="B64" s="349">
        <v>41</v>
      </c>
      <c r="C64" s="350">
        <v>15</v>
      </c>
      <c r="D64" s="349">
        <v>3</v>
      </c>
      <c r="E64" s="350"/>
      <c r="F64" s="349">
        <v>1</v>
      </c>
      <c r="G64" s="350"/>
      <c r="H64" s="349"/>
      <c r="I64" s="350"/>
      <c r="J64" s="349"/>
      <c r="K64" s="350">
        <v>4</v>
      </c>
      <c r="L64" s="353">
        <v>18</v>
      </c>
    </row>
    <row r="65" spans="1:12" ht="13.5" thickBot="1" x14ac:dyDescent="0.25">
      <c r="A65" s="345">
        <v>2024</v>
      </c>
      <c r="B65" s="354">
        <v>29</v>
      </c>
      <c r="C65" s="355">
        <v>10</v>
      </c>
      <c r="D65" s="354">
        <v>2</v>
      </c>
      <c r="E65" s="355"/>
      <c r="F65" s="354"/>
      <c r="G65" s="355">
        <v>3</v>
      </c>
      <c r="H65" s="354"/>
      <c r="I65" s="355">
        <v>1</v>
      </c>
      <c r="J65" s="354"/>
      <c r="K65" s="355">
        <v>3</v>
      </c>
      <c r="L65" s="356">
        <v>10</v>
      </c>
    </row>
  </sheetData>
  <mergeCells count="4">
    <mergeCell ref="B27:L27"/>
    <mergeCell ref="A37:L37"/>
    <mergeCell ref="A47:L47"/>
    <mergeCell ref="A57:L57"/>
  </mergeCell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8242C9-DCAE-4CDF-9215-4F59114B92AE}">
  <sheetPr>
    <tabColor theme="7" tint="0.39997558519241921"/>
  </sheetPr>
  <dimension ref="A1:K38"/>
  <sheetViews>
    <sheetView workbookViewId="0">
      <selection activeCell="A2" sqref="A2"/>
    </sheetView>
  </sheetViews>
  <sheetFormatPr defaultColWidth="8.85546875" defaultRowHeight="12.75" x14ac:dyDescent="0.2"/>
  <cols>
    <col min="1" max="1" width="14" customWidth="1"/>
    <col min="2" max="2" width="7.42578125" bestFit="1" customWidth="1"/>
    <col min="3" max="3" width="13.7109375" customWidth="1"/>
    <col min="4" max="4" width="14" customWidth="1"/>
    <col min="5" max="5" width="21.7109375" customWidth="1"/>
    <col min="6" max="6" width="19.28515625" customWidth="1"/>
    <col min="7" max="7" width="25.42578125" customWidth="1"/>
    <col min="8" max="8" width="20" customWidth="1"/>
    <col min="9" max="9" width="8.7109375" bestFit="1" customWidth="1"/>
    <col min="10" max="10" width="14.42578125" customWidth="1"/>
    <col min="11" max="11" width="15.85546875" customWidth="1"/>
  </cols>
  <sheetData>
    <row r="1" spans="1:1" ht="15" x14ac:dyDescent="0.25">
      <c r="A1" s="144" t="s">
        <v>453</v>
      </c>
    </row>
    <row r="23" spans="1:11" x14ac:dyDescent="0.2">
      <c r="A23" s="403" t="s">
        <v>358</v>
      </c>
    </row>
    <row r="24" spans="1:11" x14ac:dyDescent="0.2">
      <c r="A24" s="67" t="s">
        <v>372</v>
      </c>
    </row>
    <row r="25" spans="1:11" x14ac:dyDescent="0.2">
      <c r="A25" s="67" t="s">
        <v>373</v>
      </c>
    </row>
    <row r="26" spans="1:11" x14ac:dyDescent="0.2">
      <c r="A26" s="5" t="s">
        <v>454</v>
      </c>
    </row>
    <row r="27" spans="1:11" x14ac:dyDescent="0.2">
      <c r="A27" s="4" t="s">
        <v>455</v>
      </c>
    </row>
    <row r="28" spans="1:11" x14ac:dyDescent="0.2">
      <c r="A28" s="4"/>
    </row>
    <row r="29" spans="1:11" ht="14.25" x14ac:dyDescent="0.25">
      <c r="H29" s="1293" t="s">
        <v>456</v>
      </c>
      <c r="I29" s="1294"/>
      <c r="J29" s="1294"/>
      <c r="K29" s="1238"/>
    </row>
    <row r="30" spans="1:11" ht="30" customHeight="1" x14ac:dyDescent="0.2">
      <c r="A30" s="847" t="s">
        <v>280</v>
      </c>
      <c r="B30" s="848" t="s">
        <v>439</v>
      </c>
      <c r="C30" s="848" t="s">
        <v>440</v>
      </c>
      <c r="D30" s="848" t="s">
        <v>441</v>
      </c>
      <c r="E30" s="848" t="s">
        <v>457</v>
      </c>
      <c r="F30" s="848" t="s">
        <v>458</v>
      </c>
      <c r="G30" s="848" t="s">
        <v>3192</v>
      </c>
      <c r="H30" s="847" t="s">
        <v>382</v>
      </c>
      <c r="I30" s="848" t="s">
        <v>342</v>
      </c>
      <c r="J30" s="848" t="s">
        <v>343</v>
      </c>
      <c r="K30" s="849" t="s">
        <v>344</v>
      </c>
    </row>
    <row r="31" spans="1:11" x14ac:dyDescent="0.2">
      <c r="A31" s="584">
        <v>2018</v>
      </c>
      <c r="B31" s="837">
        <v>5</v>
      </c>
      <c r="C31" s="840">
        <v>80</v>
      </c>
      <c r="D31" s="840">
        <v>214</v>
      </c>
      <c r="E31" s="837">
        <v>0.33</v>
      </c>
      <c r="F31" s="837">
        <v>3.28</v>
      </c>
      <c r="G31" s="837">
        <v>0.87</v>
      </c>
      <c r="H31" s="850">
        <v>0.48</v>
      </c>
      <c r="I31" s="841">
        <v>0.5</v>
      </c>
      <c r="J31" s="841">
        <v>0.23</v>
      </c>
      <c r="K31" s="842">
        <v>1.07</v>
      </c>
    </row>
    <row r="32" spans="1:11" x14ac:dyDescent="0.2">
      <c r="A32" s="584">
        <v>2019</v>
      </c>
      <c r="B32" s="837">
        <v>8</v>
      </c>
      <c r="C32" s="840">
        <v>26.8</v>
      </c>
      <c r="D32" s="840">
        <v>82.7</v>
      </c>
      <c r="E32" s="837">
        <v>0.09</v>
      </c>
      <c r="F32" s="837">
        <v>3.09</v>
      </c>
      <c r="G32" s="837">
        <v>0.28000000000000003</v>
      </c>
      <c r="H32" s="850">
        <v>0.14000000000000001</v>
      </c>
      <c r="I32" s="841">
        <v>0.75</v>
      </c>
      <c r="J32" s="841">
        <v>0.25</v>
      </c>
      <c r="K32" s="842">
        <v>1.02</v>
      </c>
    </row>
    <row r="33" spans="1:11" x14ac:dyDescent="0.2">
      <c r="A33" s="584">
        <v>2020</v>
      </c>
      <c r="B33" s="837">
        <v>3</v>
      </c>
      <c r="C33" s="840">
        <v>8.02</v>
      </c>
      <c r="D33" s="840">
        <v>17.899999999999999</v>
      </c>
      <c r="E33" s="837">
        <v>0.53</v>
      </c>
      <c r="F33" s="837">
        <v>2.23</v>
      </c>
      <c r="G33" s="837">
        <v>1.19</v>
      </c>
      <c r="H33" s="850">
        <v>0.93</v>
      </c>
      <c r="I33" s="841">
        <v>0.91</v>
      </c>
      <c r="J33" s="841">
        <v>0.87</v>
      </c>
      <c r="K33" s="842">
        <v>1</v>
      </c>
    </row>
    <row r="34" spans="1:11" x14ac:dyDescent="0.2">
      <c r="A34" s="584">
        <v>2021</v>
      </c>
      <c r="B34" s="837">
        <v>19</v>
      </c>
      <c r="C34" s="840">
        <v>1018.37</v>
      </c>
      <c r="D34" s="840">
        <v>3892.7</v>
      </c>
      <c r="E34" s="837">
        <v>0.45</v>
      </c>
      <c r="F34" s="837">
        <v>3.09</v>
      </c>
      <c r="G34" s="837">
        <v>1.72</v>
      </c>
      <c r="H34" s="850">
        <v>1.38</v>
      </c>
      <c r="I34" s="841">
        <v>0.97</v>
      </c>
      <c r="J34" s="841">
        <v>0.32</v>
      </c>
      <c r="K34" s="842">
        <v>3.04</v>
      </c>
    </row>
    <row r="35" spans="1:11" x14ac:dyDescent="0.2">
      <c r="A35" s="584">
        <v>2022</v>
      </c>
      <c r="B35" s="837">
        <v>28</v>
      </c>
      <c r="C35" s="840">
        <v>1348.9</v>
      </c>
      <c r="D35" s="840">
        <v>4195.21</v>
      </c>
      <c r="E35" s="837">
        <v>0.43</v>
      </c>
      <c r="F35" s="837">
        <v>3.09</v>
      </c>
      <c r="G35" s="837">
        <v>1.34</v>
      </c>
      <c r="H35" s="850">
        <v>0.54</v>
      </c>
      <c r="I35" s="841">
        <v>0.77</v>
      </c>
      <c r="J35" s="841">
        <v>0.26</v>
      </c>
      <c r="K35" s="842">
        <v>1.45</v>
      </c>
    </row>
    <row r="36" spans="1:11" x14ac:dyDescent="0.2">
      <c r="A36" s="584">
        <v>2023</v>
      </c>
      <c r="B36" s="837">
        <v>39</v>
      </c>
      <c r="C36" s="840">
        <v>2867</v>
      </c>
      <c r="D36" s="840">
        <v>9960.4</v>
      </c>
      <c r="E36" s="837">
        <v>0.56000000000000005</v>
      </c>
      <c r="F36" s="837">
        <v>3.28</v>
      </c>
      <c r="G36" s="837">
        <v>1.93</v>
      </c>
      <c r="H36" s="850">
        <v>0.74</v>
      </c>
      <c r="I36" s="841">
        <v>0.85</v>
      </c>
      <c r="J36" s="841">
        <v>0.46</v>
      </c>
      <c r="K36" s="842">
        <v>1.51</v>
      </c>
    </row>
    <row r="37" spans="1:11" x14ac:dyDescent="0.2">
      <c r="A37" s="587">
        <v>2024</v>
      </c>
      <c r="B37" s="843">
        <v>29</v>
      </c>
      <c r="C37" s="844">
        <v>2628</v>
      </c>
      <c r="D37" s="844">
        <v>9108.7000000000007</v>
      </c>
      <c r="E37" s="843">
        <v>0.57999999999999996</v>
      </c>
      <c r="F37" s="843">
        <v>3.54</v>
      </c>
      <c r="G37" s="843">
        <v>2.0299999999999998</v>
      </c>
      <c r="H37" s="851">
        <v>1</v>
      </c>
      <c r="I37" s="845">
        <v>0.84</v>
      </c>
      <c r="J37" s="845">
        <v>0.46</v>
      </c>
      <c r="K37" s="846">
        <v>1.34</v>
      </c>
    </row>
    <row r="38" spans="1:11" x14ac:dyDescent="0.2">
      <c r="A38" s="64" t="s">
        <v>89</v>
      </c>
      <c r="B38" s="64">
        <v>131</v>
      </c>
      <c r="C38" s="860">
        <v>7977.09</v>
      </c>
      <c r="D38" s="860">
        <v>27471.61</v>
      </c>
    </row>
  </sheetData>
  <mergeCells count="1">
    <mergeCell ref="H29:K29"/>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theme="7" tint="0.39997558519241921"/>
  </sheetPr>
  <dimension ref="A1:AW724"/>
  <sheetViews>
    <sheetView topLeftCell="A4" zoomScaleNormal="100" workbookViewId="0">
      <selection activeCell="K55" sqref="K55"/>
    </sheetView>
  </sheetViews>
  <sheetFormatPr defaultColWidth="9.140625" defaultRowHeight="15" x14ac:dyDescent="0.25"/>
  <cols>
    <col min="1" max="1" width="37.28515625" style="363" bestFit="1" customWidth="1"/>
    <col min="2" max="2" width="17.85546875" style="363" bestFit="1" customWidth="1"/>
    <col min="3" max="3" width="10.7109375" style="363" bestFit="1" customWidth="1"/>
    <col min="4" max="4" width="14.42578125" style="363" bestFit="1" customWidth="1"/>
    <col min="5" max="5" width="10" style="363" bestFit="1" customWidth="1"/>
    <col min="6" max="6" width="8.28515625" style="363" bestFit="1" customWidth="1"/>
    <col min="7" max="7" width="5.42578125" style="363" bestFit="1" customWidth="1"/>
    <col min="8" max="8" width="19.42578125" style="363" customWidth="1"/>
    <col min="9" max="9" width="12.7109375" style="363" bestFit="1" customWidth="1"/>
    <col min="10" max="14" width="9.140625" style="363"/>
    <col min="15" max="15" width="19" style="363" customWidth="1"/>
    <col min="16" max="16384" width="9.140625" style="363"/>
  </cols>
  <sheetData>
    <row r="1" spans="1:15" x14ac:dyDescent="0.25">
      <c r="A1" s="362" t="s">
        <v>459</v>
      </c>
    </row>
    <row r="2" spans="1:15" x14ac:dyDescent="0.25">
      <c r="O2" s="364"/>
    </row>
    <row r="3" spans="1:15" x14ac:dyDescent="0.25">
      <c r="O3" s="364"/>
    </row>
    <row r="4" spans="1:15" x14ac:dyDescent="0.25">
      <c r="O4" s="364"/>
    </row>
    <row r="5" spans="1:15" x14ac:dyDescent="0.25">
      <c r="O5" s="364"/>
    </row>
    <row r="6" spans="1:15" x14ac:dyDescent="0.25">
      <c r="O6" s="364"/>
    </row>
    <row r="7" spans="1:15" x14ac:dyDescent="0.25">
      <c r="O7" s="364"/>
    </row>
    <row r="8" spans="1:15" x14ac:dyDescent="0.25">
      <c r="O8" s="364"/>
    </row>
    <row r="9" spans="1:15" x14ac:dyDescent="0.25">
      <c r="O9" s="364"/>
    </row>
    <row r="10" spans="1:15" x14ac:dyDescent="0.25">
      <c r="O10" s="364"/>
    </row>
    <row r="11" spans="1:15" x14ac:dyDescent="0.25">
      <c r="A11" s="1296"/>
      <c r="B11" s="1296"/>
      <c r="C11" s="1296"/>
      <c r="D11" s="1296"/>
      <c r="E11" s="1296"/>
      <c r="F11" s="1296"/>
      <c r="G11" s="1296"/>
      <c r="I11" s="1296"/>
      <c r="J11" s="1296"/>
      <c r="O11" s="364"/>
    </row>
    <row r="12" spans="1:15" x14ac:dyDescent="0.25">
      <c r="O12" s="364"/>
    </row>
    <row r="13" spans="1:15" x14ac:dyDescent="0.25">
      <c r="O13" s="364"/>
    </row>
    <row r="14" spans="1:15" x14ac:dyDescent="0.25">
      <c r="O14" s="364"/>
    </row>
    <row r="15" spans="1:15" x14ac:dyDescent="0.25">
      <c r="O15" s="364"/>
    </row>
    <row r="16" spans="1:15" x14ac:dyDescent="0.25">
      <c r="O16" s="364"/>
    </row>
    <row r="17" spans="1:17" x14ac:dyDescent="0.25">
      <c r="O17" s="364"/>
    </row>
    <row r="18" spans="1:17" x14ac:dyDescent="0.25">
      <c r="O18" s="364"/>
    </row>
    <row r="19" spans="1:17" x14ac:dyDescent="0.25">
      <c r="O19" s="364"/>
    </row>
    <row r="20" spans="1:17" ht="48.75" customHeight="1" x14ac:dyDescent="0.25">
      <c r="A20" s="365" t="s">
        <v>460</v>
      </c>
      <c r="B20" s="366" t="s">
        <v>461</v>
      </c>
      <c r="C20" s="366" t="s">
        <v>214</v>
      </c>
      <c r="D20" s="366" t="s">
        <v>462</v>
      </c>
      <c r="E20" s="367" t="s">
        <v>463</v>
      </c>
      <c r="F20" s="368"/>
      <c r="G20" s="369"/>
      <c r="H20" s="1099" t="s">
        <v>464</v>
      </c>
      <c r="I20" s="370" t="s">
        <v>465</v>
      </c>
      <c r="O20" s="364"/>
    </row>
    <row r="21" spans="1:17" x14ac:dyDescent="0.25">
      <c r="A21" s="371" t="s">
        <v>466</v>
      </c>
      <c r="B21" s="372">
        <v>370</v>
      </c>
      <c r="C21" s="372">
        <v>2014</v>
      </c>
      <c r="D21" s="1100">
        <v>7.9906724345206932</v>
      </c>
      <c r="E21" s="373">
        <v>1</v>
      </c>
      <c r="F21" s="374"/>
      <c r="G21" s="375">
        <v>2010</v>
      </c>
      <c r="H21" s="1100">
        <v>5.8857872303730652</v>
      </c>
      <c r="I21" s="376">
        <v>10</v>
      </c>
      <c r="J21" s="1101"/>
      <c r="N21" s="1101"/>
      <c r="Q21" s="377"/>
    </row>
    <row r="22" spans="1:17" x14ac:dyDescent="0.25">
      <c r="A22" s="371" t="s">
        <v>466</v>
      </c>
      <c r="B22" s="372">
        <v>110</v>
      </c>
      <c r="C22" s="372">
        <v>2015</v>
      </c>
      <c r="D22" s="1100">
        <v>11.406070757307964</v>
      </c>
      <c r="E22" s="373">
        <v>1</v>
      </c>
      <c r="F22" s="374"/>
      <c r="G22" s="375">
        <v>2011</v>
      </c>
      <c r="H22" s="1100">
        <v>5.546621581764585</v>
      </c>
      <c r="I22" s="376">
        <v>10</v>
      </c>
      <c r="J22" s="1101"/>
      <c r="N22" s="1101"/>
      <c r="Q22" s="377"/>
    </row>
    <row r="23" spans="1:17" x14ac:dyDescent="0.25">
      <c r="A23" s="375"/>
      <c r="D23" s="1100"/>
      <c r="E23" s="378"/>
      <c r="F23" s="374"/>
      <c r="G23" s="375">
        <v>2012</v>
      </c>
      <c r="H23" s="1100">
        <v>4.7360370270601786</v>
      </c>
      <c r="I23" s="376">
        <v>10</v>
      </c>
      <c r="N23" s="1101"/>
      <c r="Q23" s="377"/>
    </row>
    <row r="24" spans="1:17" x14ac:dyDescent="0.25">
      <c r="A24" s="375"/>
      <c r="D24" s="1100"/>
      <c r="E24" s="378"/>
      <c r="F24" s="374"/>
      <c r="G24" s="375">
        <v>2013</v>
      </c>
      <c r="H24" s="1100">
        <v>4.9292913555861384</v>
      </c>
      <c r="I24" s="376">
        <v>10</v>
      </c>
      <c r="O24" s="379"/>
      <c r="Q24" s="377"/>
    </row>
    <row r="25" spans="1:17" x14ac:dyDescent="0.25">
      <c r="A25" s="375"/>
      <c r="E25" s="378"/>
      <c r="F25" s="374"/>
      <c r="G25" s="375">
        <v>2014</v>
      </c>
      <c r="H25" s="1100">
        <v>4.7442274046569546</v>
      </c>
      <c r="I25" s="376">
        <v>10</v>
      </c>
      <c r="O25" s="379"/>
      <c r="Q25" s="377"/>
    </row>
    <row r="26" spans="1:17" x14ac:dyDescent="0.25">
      <c r="A26" s="371" t="s">
        <v>460</v>
      </c>
      <c r="B26" s="372" t="s">
        <v>461</v>
      </c>
      <c r="C26" s="372" t="s">
        <v>214</v>
      </c>
      <c r="D26" s="1100" t="s">
        <v>462</v>
      </c>
      <c r="E26" s="373" t="s">
        <v>463</v>
      </c>
      <c r="F26" s="374"/>
      <c r="G26" s="375">
        <v>2015</v>
      </c>
      <c r="H26" s="1100">
        <v>3.90883936692064</v>
      </c>
      <c r="I26" s="376">
        <v>10</v>
      </c>
      <c r="O26" s="379"/>
      <c r="Q26" s="377"/>
    </row>
    <row r="27" spans="1:17" x14ac:dyDescent="0.25">
      <c r="A27" s="371" t="s">
        <v>467</v>
      </c>
      <c r="B27" s="372">
        <v>68.5</v>
      </c>
      <c r="C27" s="372">
        <v>2007</v>
      </c>
      <c r="D27" s="1100">
        <v>5.8368191613736133</v>
      </c>
      <c r="E27" s="373">
        <v>1</v>
      </c>
      <c r="F27" s="374"/>
      <c r="G27" s="375">
        <v>2016</v>
      </c>
      <c r="H27" s="1100">
        <v>3.0180844827888116</v>
      </c>
      <c r="I27" s="376">
        <v>10</v>
      </c>
      <c r="O27" s="379"/>
      <c r="Q27" s="377"/>
    </row>
    <row r="28" spans="1:17" x14ac:dyDescent="0.25">
      <c r="A28" s="371" t="s">
        <v>467</v>
      </c>
      <c r="B28" s="372">
        <v>75</v>
      </c>
      <c r="C28" s="372">
        <v>2010</v>
      </c>
      <c r="D28" s="1100">
        <v>7.4093797073991441</v>
      </c>
      <c r="E28" s="373">
        <v>1</v>
      </c>
      <c r="F28" s="374"/>
      <c r="G28" s="375">
        <v>2017</v>
      </c>
      <c r="H28" s="1100">
        <v>2.7383135892094783</v>
      </c>
      <c r="I28" s="376">
        <v>10</v>
      </c>
      <c r="O28" s="379"/>
      <c r="Q28" s="377"/>
    </row>
    <row r="29" spans="1:17" x14ac:dyDescent="0.25">
      <c r="A29" s="371" t="s">
        <v>467</v>
      </c>
      <c r="B29" s="372">
        <v>250</v>
      </c>
      <c r="C29" s="372">
        <v>2013</v>
      </c>
      <c r="D29" s="1100">
        <v>8.809305234013781</v>
      </c>
      <c r="E29" s="373">
        <v>1</v>
      </c>
      <c r="F29" s="374"/>
      <c r="G29" s="375">
        <v>2018</v>
      </c>
      <c r="H29" s="1100">
        <v>2.3146201730226652</v>
      </c>
      <c r="I29" s="376">
        <v>10</v>
      </c>
      <c r="O29" s="379"/>
      <c r="Q29" s="377"/>
    </row>
    <row r="30" spans="1:17" x14ac:dyDescent="0.25">
      <c r="A30" s="371" t="s">
        <v>467</v>
      </c>
      <c r="B30" s="372">
        <v>250</v>
      </c>
      <c r="C30" s="372">
        <v>2014</v>
      </c>
      <c r="D30" s="1100">
        <v>6.6638934860790773</v>
      </c>
      <c r="E30" s="373">
        <v>1</v>
      </c>
      <c r="F30" s="374"/>
      <c r="G30" s="375">
        <v>2019</v>
      </c>
      <c r="H30" s="1100">
        <v>1.9746799285122476</v>
      </c>
      <c r="I30" s="376">
        <v>10</v>
      </c>
      <c r="O30" s="379"/>
      <c r="Q30" s="377"/>
    </row>
    <row r="31" spans="1:17" x14ac:dyDescent="0.25">
      <c r="A31" s="371" t="s">
        <v>467</v>
      </c>
      <c r="B31" s="372">
        <v>250</v>
      </c>
      <c r="C31" s="372">
        <v>2014</v>
      </c>
      <c r="D31" s="1100">
        <v>8.0005061138133815</v>
      </c>
      <c r="E31" s="373">
        <v>1</v>
      </c>
      <c r="F31" s="374"/>
      <c r="G31" s="375">
        <v>2020</v>
      </c>
      <c r="H31" s="1100">
        <v>1.7625574101248918</v>
      </c>
      <c r="I31" s="380">
        <v>10</v>
      </c>
      <c r="O31" s="379"/>
      <c r="Q31" s="377"/>
    </row>
    <row r="32" spans="1:17" x14ac:dyDescent="0.25">
      <c r="A32" s="371"/>
      <c r="B32" s="372"/>
      <c r="C32" s="372"/>
      <c r="D32" s="1100"/>
      <c r="E32" s="373"/>
      <c r="F32" s="374"/>
      <c r="G32" s="375">
        <v>2021</v>
      </c>
      <c r="H32" s="1100">
        <v>1.6494439351375603</v>
      </c>
      <c r="I32" s="380">
        <v>10</v>
      </c>
      <c r="O32" s="379"/>
      <c r="Q32" s="377"/>
    </row>
    <row r="33" spans="1:17" x14ac:dyDescent="0.25">
      <c r="A33" s="371"/>
      <c r="B33" s="372"/>
      <c r="C33" s="372"/>
      <c r="D33" s="1100"/>
      <c r="E33" s="373"/>
      <c r="F33" s="374"/>
      <c r="G33" s="375">
        <v>2022</v>
      </c>
      <c r="H33" s="1100">
        <v>1.5909066802504035</v>
      </c>
      <c r="I33" s="380">
        <v>10</v>
      </c>
      <c r="O33" s="379"/>
      <c r="Q33" s="377"/>
    </row>
    <row r="34" spans="1:17" x14ac:dyDescent="0.25">
      <c r="A34" s="371"/>
      <c r="B34" s="372"/>
      <c r="C34" s="372"/>
      <c r="D34" s="1100"/>
      <c r="E34" s="373"/>
      <c r="F34" s="374"/>
      <c r="G34" s="375">
        <v>2023</v>
      </c>
      <c r="H34" s="1100">
        <v>1.5926165714488127</v>
      </c>
      <c r="I34" s="380">
        <v>10</v>
      </c>
      <c r="O34" s="379"/>
      <c r="Q34" s="377"/>
    </row>
    <row r="35" spans="1:17" x14ac:dyDescent="0.25">
      <c r="A35" s="381"/>
      <c r="B35" s="382"/>
      <c r="C35" s="382"/>
      <c r="D35" s="1102"/>
      <c r="E35" s="383"/>
      <c r="F35" s="384"/>
      <c r="G35" s="385">
        <v>2024</v>
      </c>
      <c r="H35" s="1102">
        <v>1.6091842266283802</v>
      </c>
      <c r="I35" s="386">
        <v>10</v>
      </c>
      <c r="O35" s="364"/>
    </row>
    <row r="36" spans="1:17" x14ac:dyDescent="0.25">
      <c r="O36" s="364"/>
    </row>
    <row r="37" spans="1:17" x14ac:dyDescent="0.25">
      <c r="O37" s="364"/>
    </row>
    <row r="38" spans="1:17" x14ac:dyDescent="0.25">
      <c r="O38" s="364"/>
    </row>
    <row r="39" spans="1:17" x14ac:dyDescent="0.25">
      <c r="O39" s="364"/>
    </row>
    <row r="40" spans="1:17" x14ac:dyDescent="0.25">
      <c r="O40" s="364"/>
    </row>
    <row r="41" spans="1:17" x14ac:dyDescent="0.25">
      <c r="O41" s="364"/>
    </row>
    <row r="42" spans="1:17" x14ac:dyDescent="0.25">
      <c r="O42" s="364"/>
    </row>
    <row r="43" spans="1:17" x14ac:dyDescent="0.25">
      <c r="O43" s="364"/>
    </row>
    <row r="44" spans="1:17" x14ac:dyDescent="0.25">
      <c r="O44" s="364"/>
    </row>
    <row r="45" spans="1:17" x14ac:dyDescent="0.25">
      <c r="O45" s="364"/>
    </row>
    <row r="46" spans="1:17" x14ac:dyDescent="0.25">
      <c r="O46" s="364"/>
    </row>
    <row r="47" spans="1:17" x14ac:dyDescent="0.25">
      <c r="O47" s="364"/>
    </row>
    <row r="48" spans="1:17" x14ac:dyDescent="0.25">
      <c r="O48" s="364"/>
    </row>
    <row r="49" spans="15:15" x14ac:dyDescent="0.25">
      <c r="O49" s="364"/>
    </row>
    <row r="50" spans="15:15" x14ac:dyDescent="0.25">
      <c r="O50" s="364"/>
    </row>
    <row r="51" spans="15:15" x14ac:dyDescent="0.25">
      <c r="O51" s="364"/>
    </row>
    <row r="52" spans="15:15" x14ac:dyDescent="0.25">
      <c r="O52" s="364"/>
    </row>
    <row r="53" spans="15:15" x14ac:dyDescent="0.25">
      <c r="O53" s="364"/>
    </row>
    <row r="54" spans="15:15" x14ac:dyDescent="0.25">
      <c r="O54" s="364"/>
    </row>
    <row r="55" spans="15:15" x14ac:dyDescent="0.25">
      <c r="O55" s="364"/>
    </row>
    <row r="56" spans="15:15" x14ac:dyDescent="0.25">
      <c r="O56" s="364"/>
    </row>
    <row r="57" spans="15:15" x14ac:dyDescent="0.25">
      <c r="O57" s="364"/>
    </row>
    <row r="58" spans="15:15" x14ac:dyDescent="0.25">
      <c r="O58" s="364"/>
    </row>
    <row r="59" spans="15:15" x14ac:dyDescent="0.25">
      <c r="O59" s="364"/>
    </row>
    <row r="60" spans="15:15" x14ac:dyDescent="0.25">
      <c r="O60" s="364"/>
    </row>
    <row r="61" spans="15:15" x14ac:dyDescent="0.25">
      <c r="O61" s="364"/>
    </row>
    <row r="62" spans="15:15" x14ac:dyDescent="0.25">
      <c r="O62" s="364"/>
    </row>
    <row r="63" spans="15:15" x14ac:dyDescent="0.25">
      <c r="O63" s="364"/>
    </row>
    <row r="64" spans="15:15" x14ac:dyDescent="0.25">
      <c r="O64" s="364"/>
    </row>
    <row r="65" spans="15:35" x14ac:dyDescent="0.25">
      <c r="O65" s="364"/>
    </row>
    <row r="66" spans="15:35" x14ac:dyDescent="0.25">
      <c r="O66" s="364"/>
      <c r="AI66" s="387"/>
    </row>
    <row r="67" spans="15:35" x14ac:dyDescent="0.25">
      <c r="O67" s="364"/>
    </row>
    <row r="68" spans="15:35" x14ac:dyDescent="0.25">
      <c r="O68" s="364"/>
    </row>
    <row r="69" spans="15:35" x14ac:dyDescent="0.25">
      <c r="O69" s="364"/>
    </row>
    <row r="70" spans="15:35" x14ac:dyDescent="0.25">
      <c r="O70" s="364"/>
    </row>
    <row r="71" spans="15:35" x14ac:dyDescent="0.25">
      <c r="O71" s="364"/>
    </row>
    <row r="72" spans="15:35" x14ac:dyDescent="0.25">
      <c r="O72" s="364"/>
    </row>
    <row r="73" spans="15:35" x14ac:dyDescent="0.25">
      <c r="O73" s="364"/>
    </row>
    <row r="74" spans="15:35" x14ac:dyDescent="0.25">
      <c r="O74" s="364"/>
    </row>
    <row r="75" spans="15:35" x14ac:dyDescent="0.25">
      <c r="O75" s="364"/>
    </row>
    <row r="76" spans="15:35" x14ac:dyDescent="0.25">
      <c r="O76" s="364"/>
    </row>
    <row r="77" spans="15:35" x14ac:dyDescent="0.25">
      <c r="O77" s="364"/>
    </row>
    <row r="78" spans="15:35" x14ac:dyDescent="0.25">
      <c r="O78" s="364"/>
    </row>
    <row r="79" spans="15:35" x14ac:dyDescent="0.25">
      <c r="O79" s="364"/>
    </row>
    <row r="80" spans="15:35" x14ac:dyDescent="0.25">
      <c r="O80" s="364"/>
    </row>
    <row r="81" spans="15:15" x14ac:dyDescent="0.25">
      <c r="O81" s="364"/>
    </row>
    <row r="82" spans="15:15" x14ac:dyDescent="0.25">
      <c r="O82" s="364"/>
    </row>
    <row r="83" spans="15:15" x14ac:dyDescent="0.25">
      <c r="O83" s="364"/>
    </row>
    <row r="84" spans="15:15" x14ac:dyDescent="0.25">
      <c r="O84" s="364"/>
    </row>
    <row r="85" spans="15:15" x14ac:dyDescent="0.25">
      <c r="O85" s="364"/>
    </row>
    <row r="86" spans="15:15" x14ac:dyDescent="0.25">
      <c r="O86" s="364"/>
    </row>
    <row r="87" spans="15:15" x14ac:dyDescent="0.25">
      <c r="O87" s="364"/>
    </row>
    <row r="88" spans="15:15" x14ac:dyDescent="0.25">
      <c r="O88" s="364"/>
    </row>
    <row r="89" spans="15:15" x14ac:dyDescent="0.25">
      <c r="O89" s="364"/>
    </row>
    <row r="90" spans="15:15" x14ac:dyDescent="0.25">
      <c r="O90" s="364"/>
    </row>
    <row r="91" spans="15:15" x14ac:dyDescent="0.25">
      <c r="O91" s="364"/>
    </row>
    <row r="92" spans="15:15" x14ac:dyDescent="0.25">
      <c r="O92" s="364"/>
    </row>
    <row r="93" spans="15:15" x14ac:dyDescent="0.25">
      <c r="O93" s="364"/>
    </row>
    <row r="94" spans="15:15" x14ac:dyDescent="0.25">
      <c r="O94" s="364"/>
    </row>
    <row r="95" spans="15:15" x14ac:dyDescent="0.25">
      <c r="O95" s="364"/>
    </row>
    <row r="96" spans="15:15" x14ac:dyDescent="0.25">
      <c r="O96" s="364"/>
    </row>
    <row r="97" spans="15:15" x14ac:dyDescent="0.25">
      <c r="O97" s="364"/>
    </row>
    <row r="98" spans="15:15" x14ac:dyDescent="0.25">
      <c r="O98" s="364"/>
    </row>
    <row r="99" spans="15:15" x14ac:dyDescent="0.25">
      <c r="O99" s="364"/>
    </row>
    <row r="100" spans="15:15" x14ac:dyDescent="0.25">
      <c r="O100" s="364"/>
    </row>
    <row r="101" spans="15:15" x14ac:dyDescent="0.25">
      <c r="O101" s="364"/>
    </row>
    <row r="102" spans="15:15" x14ac:dyDescent="0.25">
      <c r="O102" s="364"/>
    </row>
    <row r="103" spans="15:15" x14ac:dyDescent="0.25">
      <c r="O103" s="364"/>
    </row>
    <row r="104" spans="15:15" x14ac:dyDescent="0.25">
      <c r="O104" s="364"/>
    </row>
    <row r="105" spans="15:15" x14ac:dyDescent="0.25">
      <c r="O105" s="364"/>
    </row>
    <row r="106" spans="15:15" x14ac:dyDescent="0.25">
      <c r="O106" s="364"/>
    </row>
    <row r="107" spans="15:15" x14ac:dyDescent="0.25">
      <c r="O107" s="364"/>
    </row>
    <row r="108" spans="15:15" x14ac:dyDescent="0.25">
      <c r="O108" s="364"/>
    </row>
    <row r="109" spans="15:15" x14ac:dyDescent="0.25">
      <c r="O109" s="364"/>
    </row>
    <row r="110" spans="15:15" x14ac:dyDescent="0.25">
      <c r="O110" s="364"/>
    </row>
    <row r="111" spans="15:15" x14ac:dyDescent="0.25">
      <c r="O111" s="364"/>
    </row>
    <row r="112" spans="15:15" x14ac:dyDescent="0.25">
      <c r="O112" s="364"/>
    </row>
    <row r="113" spans="15:49" x14ac:dyDescent="0.25">
      <c r="O113" s="364"/>
    </row>
    <row r="114" spans="15:49" x14ac:dyDescent="0.25">
      <c r="O114" s="364"/>
    </row>
    <row r="115" spans="15:49" x14ac:dyDescent="0.25">
      <c r="O115" s="364"/>
    </row>
    <row r="116" spans="15:49" x14ac:dyDescent="0.25">
      <c r="O116" s="364"/>
    </row>
    <row r="117" spans="15:49" x14ac:dyDescent="0.25">
      <c r="O117" s="364"/>
    </row>
    <row r="118" spans="15:49" x14ac:dyDescent="0.25">
      <c r="O118" s="364"/>
    </row>
    <row r="119" spans="15:49" x14ac:dyDescent="0.25">
      <c r="O119" s="364"/>
    </row>
    <row r="120" spans="15:49" x14ac:dyDescent="0.25">
      <c r="O120" s="364"/>
    </row>
    <row r="121" spans="15:49" x14ac:dyDescent="0.25">
      <c r="O121" s="364"/>
    </row>
    <row r="122" spans="15:49" x14ac:dyDescent="0.25">
      <c r="O122" s="364"/>
      <c r="AW122" s="388"/>
    </row>
    <row r="123" spans="15:49" x14ac:dyDescent="0.25">
      <c r="O123" s="364"/>
    </row>
    <row r="124" spans="15:49" x14ac:dyDescent="0.25">
      <c r="O124" s="364"/>
    </row>
    <row r="125" spans="15:49" x14ac:dyDescent="0.25">
      <c r="O125" s="364"/>
    </row>
    <row r="126" spans="15:49" x14ac:dyDescent="0.25">
      <c r="O126" s="364"/>
    </row>
    <row r="127" spans="15:49" x14ac:dyDescent="0.25">
      <c r="O127" s="364"/>
    </row>
    <row r="128" spans="15:49" x14ac:dyDescent="0.25">
      <c r="O128" s="364"/>
    </row>
    <row r="129" spans="15:15" x14ac:dyDescent="0.25">
      <c r="O129" s="364"/>
    </row>
    <row r="130" spans="15:15" x14ac:dyDescent="0.25">
      <c r="O130" s="364"/>
    </row>
    <row r="131" spans="15:15" x14ac:dyDescent="0.25">
      <c r="O131" s="364"/>
    </row>
    <row r="132" spans="15:15" x14ac:dyDescent="0.25">
      <c r="O132" s="364"/>
    </row>
    <row r="133" spans="15:15" x14ac:dyDescent="0.25">
      <c r="O133" s="364"/>
    </row>
    <row r="134" spans="15:15" x14ac:dyDescent="0.25">
      <c r="O134" s="364"/>
    </row>
    <row r="135" spans="15:15" x14ac:dyDescent="0.25">
      <c r="O135" s="364"/>
    </row>
    <row r="136" spans="15:15" x14ac:dyDescent="0.25">
      <c r="O136" s="364"/>
    </row>
    <row r="137" spans="15:15" x14ac:dyDescent="0.25">
      <c r="O137" s="364"/>
    </row>
    <row r="138" spans="15:15" x14ac:dyDescent="0.25">
      <c r="O138" s="364"/>
    </row>
    <row r="139" spans="15:15" x14ac:dyDescent="0.25">
      <c r="O139" s="364"/>
    </row>
    <row r="140" spans="15:15" x14ac:dyDescent="0.25">
      <c r="O140" s="364"/>
    </row>
    <row r="141" spans="15:15" x14ac:dyDescent="0.25">
      <c r="O141" s="364"/>
    </row>
    <row r="142" spans="15:15" x14ac:dyDescent="0.25">
      <c r="O142" s="364"/>
    </row>
    <row r="143" spans="15:15" x14ac:dyDescent="0.25">
      <c r="O143" s="364"/>
    </row>
    <row r="144" spans="15:15" x14ac:dyDescent="0.25">
      <c r="O144" s="364"/>
    </row>
    <row r="145" spans="15:15" x14ac:dyDescent="0.25">
      <c r="O145" s="364"/>
    </row>
    <row r="146" spans="15:15" x14ac:dyDescent="0.25">
      <c r="O146" s="364"/>
    </row>
    <row r="147" spans="15:15" x14ac:dyDescent="0.25">
      <c r="O147" s="364"/>
    </row>
    <row r="148" spans="15:15" x14ac:dyDescent="0.25">
      <c r="O148" s="364"/>
    </row>
    <row r="149" spans="15:15" x14ac:dyDescent="0.25">
      <c r="O149" s="364"/>
    </row>
    <row r="150" spans="15:15" x14ac:dyDescent="0.25">
      <c r="O150" s="364"/>
    </row>
    <row r="151" spans="15:15" x14ac:dyDescent="0.25">
      <c r="O151" s="364"/>
    </row>
    <row r="152" spans="15:15" x14ac:dyDescent="0.25">
      <c r="O152" s="364"/>
    </row>
    <row r="153" spans="15:15" x14ac:dyDescent="0.25">
      <c r="O153" s="364"/>
    </row>
    <row r="154" spans="15:15" x14ac:dyDescent="0.25">
      <c r="O154" s="364"/>
    </row>
    <row r="155" spans="15:15" x14ac:dyDescent="0.25">
      <c r="O155" s="364"/>
    </row>
    <row r="156" spans="15:15" x14ac:dyDescent="0.25">
      <c r="O156" s="364"/>
    </row>
    <row r="157" spans="15:15" x14ac:dyDescent="0.25">
      <c r="O157" s="364"/>
    </row>
    <row r="158" spans="15:15" x14ac:dyDescent="0.25">
      <c r="O158" s="364"/>
    </row>
    <row r="159" spans="15:15" x14ac:dyDescent="0.25">
      <c r="O159" s="364"/>
    </row>
    <row r="160" spans="15:15" x14ac:dyDescent="0.25">
      <c r="O160" s="364"/>
    </row>
    <row r="161" spans="15:15" x14ac:dyDescent="0.25">
      <c r="O161" s="364"/>
    </row>
    <row r="162" spans="15:15" x14ac:dyDescent="0.25">
      <c r="O162" s="364"/>
    </row>
    <row r="163" spans="15:15" x14ac:dyDescent="0.25">
      <c r="O163" s="364"/>
    </row>
    <row r="164" spans="15:15" x14ac:dyDescent="0.25">
      <c r="O164" s="364"/>
    </row>
    <row r="165" spans="15:15" x14ac:dyDescent="0.25">
      <c r="O165" s="364"/>
    </row>
    <row r="166" spans="15:15" x14ac:dyDescent="0.25">
      <c r="O166" s="364"/>
    </row>
    <row r="167" spans="15:15" x14ac:dyDescent="0.25">
      <c r="O167" s="364"/>
    </row>
    <row r="168" spans="15:15" x14ac:dyDescent="0.25">
      <c r="O168" s="364"/>
    </row>
    <row r="169" spans="15:15" x14ac:dyDescent="0.25">
      <c r="O169" s="364"/>
    </row>
    <row r="170" spans="15:15" x14ac:dyDescent="0.25">
      <c r="O170" s="364"/>
    </row>
    <row r="171" spans="15:15" x14ac:dyDescent="0.25">
      <c r="O171" s="364"/>
    </row>
    <row r="172" spans="15:15" x14ac:dyDescent="0.25">
      <c r="O172" s="364"/>
    </row>
    <row r="173" spans="15:15" x14ac:dyDescent="0.25">
      <c r="O173" s="364"/>
    </row>
    <row r="174" spans="15:15" x14ac:dyDescent="0.25">
      <c r="O174" s="364"/>
    </row>
    <row r="175" spans="15:15" x14ac:dyDescent="0.25">
      <c r="O175" s="364"/>
    </row>
    <row r="176" spans="15:15" x14ac:dyDescent="0.25">
      <c r="O176" s="364"/>
    </row>
    <row r="177" spans="15:49" x14ac:dyDescent="0.25">
      <c r="O177" s="364"/>
    </row>
    <row r="178" spans="15:49" x14ac:dyDescent="0.25">
      <c r="O178" s="364"/>
    </row>
    <row r="179" spans="15:49" x14ac:dyDescent="0.25">
      <c r="O179" s="364"/>
    </row>
    <row r="180" spans="15:49" x14ac:dyDescent="0.25">
      <c r="O180" s="364"/>
    </row>
    <row r="181" spans="15:49" x14ac:dyDescent="0.25">
      <c r="O181" s="364"/>
    </row>
    <row r="182" spans="15:49" x14ac:dyDescent="0.25">
      <c r="O182" s="364"/>
    </row>
    <row r="183" spans="15:49" x14ac:dyDescent="0.25">
      <c r="O183" s="364"/>
    </row>
    <row r="184" spans="15:49" x14ac:dyDescent="0.25">
      <c r="O184" s="364"/>
    </row>
    <row r="185" spans="15:49" x14ac:dyDescent="0.25">
      <c r="O185" s="364"/>
    </row>
    <row r="186" spans="15:49" x14ac:dyDescent="0.25">
      <c r="O186" s="364"/>
      <c r="AW186" s="388"/>
    </row>
    <row r="187" spans="15:49" x14ac:dyDescent="0.25">
      <c r="O187" s="364"/>
      <c r="AW187" s="388"/>
    </row>
    <row r="188" spans="15:49" x14ac:dyDescent="0.25">
      <c r="O188" s="364"/>
    </row>
    <row r="189" spans="15:49" x14ac:dyDescent="0.25">
      <c r="O189" s="364"/>
    </row>
    <row r="190" spans="15:49" x14ac:dyDescent="0.25">
      <c r="O190" s="364"/>
    </row>
    <row r="191" spans="15:49" x14ac:dyDescent="0.25">
      <c r="O191" s="364"/>
    </row>
    <row r="192" spans="15:49" x14ac:dyDescent="0.25">
      <c r="O192" s="364"/>
    </row>
    <row r="193" spans="15:49" x14ac:dyDescent="0.25">
      <c r="O193" s="364"/>
    </row>
    <row r="194" spans="15:49" x14ac:dyDescent="0.25">
      <c r="O194" s="364"/>
    </row>
    <row r="195" spans="15:49" x14ac:dyDescent="0.25">
      <c r="O195" s="364"/>
    </row>
    <row r="196" spans="15:49" x14ac:dyDescent="0.25">
      <c r="O196" s="364"/>
    </row>
    <row r="197" spans="15:49" x14ac:dyDescent="0.25">
      <c r="O197" s="364"/>
    </row>
    <row r="198" spans="15:49" x14ac:dyDescent="0.25">
      <c r="O198" s="364"/>
    </row>
    <row r="199" spans="15:49" x14ac:dyDescent="0.25">
      <c r="O199" s="364"/>
    </row>
    <row r="200" spans="15:49" x14ac:dyDescent="0.25">
      <c r="O200" s="364"/>
    </row>
    <row r="201" spans="15:49" x14ac:dyDescent="0.25">
      <c r="O201" s="364"/>
    </row>
    <row r="202" spans="15:49" x14ac:dyDescent="0.25">
      <c r="O202" s="364"/>
      <c r="AW202" s="388"/>
    </row>
    <row r="203" spans="15:49" x14ac:dyDescent="0.25">
      <c r="O203" s="364"/>
    </row>
    <row r="204" spans="15:49" x14ac:dyDescent="0.25">
      <c r="O204" s="364"/>
    </row>
    <row r="205" spans="15:49" x14ac:dyDescent="0.25">
      <c r="O205" s="364"/>
      <c r="AW205" s="388"/>
    </row>
    <row r="206" spans="15:49" x14ac:dyDescent="0.25">
      <c r="O206" s="364"/>
    </row>
    <row r="207" spans="15:49" x14ac:dyDescent="0.25">
      <c r="O207" s="364"/>
    </row>
    <row r="208" spans="15:49" x14ac:dyDescent="0.25">
      <c r="O208" s="364"/>
    </row>
    <row r="209" spans="15:15" x14ac:dyDescent="0.25">
      <c r="O209" s="364"/>
    </row>
    <row r="210" spans="15:15" x14ac:dyDescent="0.25">
      <c r="O210" s="364"/>
    </row>
    <row r="211" spans="15:15" x14ac:dyDescent="0.25">
      <c r="O211" s="364"/>
    </row>
    <row r="212" spans="15:15" x14ac:dyDescent="0.25">
      <c r="O212" s="364"/>
    </row>
    <row r="213" spans="15:15" x14ac:dyDescent="0.25">
      <c r="O213" s="364"/>
    </row>
    <row r="214" spans="15:15" x14ac:dyDescent="0.25">
      <c r="O214" s="364"/>
    </row>
    <row r="215" spans="15:15" x14ac:dyDescent="0.25">
      <c r="O215" s="364"/>
    </row>
    <row r="216" spans="15:15" x14ac:dyDescent="0.25">
      <c r="O216" s="364"/>
    </row>
    <row r="217" spans="15:15" x14ac:dyDescent="0.25">
      <c r="O217" s="364"/>
    </row>
    <row r="218" spans="15:15" x14ac:dyDescent="0.25">
      <c r="O218" s="364"/>
    </row>
    <row r="219" spans="15:15" x14ac:dyDescent="0.25">
      <c r="O219" s="364"/>
    </row>
    <row r="220" spans="15:15" x14ac:dyDescent="0.25">
      <c r="O220" s="364"/>
    </row>
    <row r="221" spans="15:15" x14ac:dyDescent="0.25">
      <c r="O221" s="364"/>
    </row>
    <row r="222" spans="15:15" x14ac:dyDescent="0.25">
      <c r="O222" s="364"/>
    </row>
    <row r="223" spans="15:15" x14ac:dyDescent="0.25">
      <c r="O223" s="364"/>
    </row>
    <row r="224" spans="15:15" x14ac:dyDescent="0.25">
      <c r="O224" s="364"/>
    </row>
    <row r="225" spans="15:15" x14ac:dyDescent="0.25">
      <c r="O225" s="364"/>
    </row>
    <row r="226" spans="15:15" x14ac:dyDescent="0.25">
      <c r="O226" s="364"/>
    </row>
    <row r="227" spans="15:15" x14ac:dyDescent="0.25">
      <c r="O227" s="364"/>
    </row>
    <row r="228" spans="15:15" x14ac:dyDescent="0.25">
      <c r="O228" s="364"/>
    </row>
    <row r="229" spans="15:15" x14ac:dyDescent="0.25">
      <c r="O229" s="364"/>
    </row>
    <row r="230" spans="15:15" x14ac:dyDescent="0.25">
      <c r="O230" s="364"/>
    </row>
    <row r="231" spans="15:15" x14ac:dyDescent="0.25">
      <c r="O231" s="364"/>
    </row>
    <row r="232" spans="15:15" x14ac:dyDescent="0.25">
      <c r="O232" s="364"/>
    </row>
    <row r="233" spans="15:15" x14ac:dyDescent="0.25">
      <c r="O233" s="364"/>
    </row>
    <row r="234" spans="15:15" x14ac:dyDescent="0.25">
      <c r="O234" s="364"/>
    </row>
    <row r="235" spans="15:15" x14ac:dyDescent="0.25">
      <c r="O235" s="364"/>
    </row>
    <row r="236" spans="15:15" x14ac:dyDescent="0.25">
      <c r="O236" s="364"/>
    </row>
    <row r="237" spans="15:15" x14ac:dyDescent="0.25">
      <c r="O237" s="364"/>
    </row>
    <row r="238" spans="15:15" x14ac:dyDescent="0.25">
      <c r="O238" s="364"/>
    </row>
    <row r="239" spans="15:15" x14ac:dyDescent="0.25">
      <c r="O239" s="364"/>
    </row>
    <row r="240" spans="15:15" x14ac:dyDescent="0.25">
      <c r="O240" s="364"/>
    </row>
    <row r="241" spans="15:49" x14ac:dyDescent="0.25">
      <c r="O241" s="364"/>
    </row>
    <row r="242" spans="15:49" x14ac:dyDescent="0.25">
      <c r="O242" s="364"/>
    </row>
    <row r="243" spans="15:49" x14ac:dyDescent="0.25">
      <c r="O243" s="364"/>
    </row>
    <row r="244" spans="15:49" x14ac:dyDescent="0.25">
      <c r="O244" s="364"/>
    </row>
    <row r="245" spans="15:49" x14ac:dyDescent="0.25">
      <c r="O245" s="364"/>
    </row>
    <row r="246" spans="15:49" x14ac:dyDescent="0.25">
      <c r="O246" s="364"/>
    </row>
    <row r="247" spans="15:49" x14ac:dyDescent="0.25">
      <c r="O247" s="364"/>
    </row>
    <row r="248" spans="15:49" x14ac:dyDescent="0.25">
      <c r="O248" s="364"/>
    </row>
    <row r="249" spans="15:49" x14ac:dyDescent="0.25">
      <c r="O249" s="364"/>
    </row>
    <row r="250" spans="15:49" x14ac:dyDescent="0.25">
      <c r="O250" s="364"/>
    </row>
    <row r="251" spans="15:49" x14ac:dyDescent="0.25">
      <c r="O251" s="364"/>
      <c r="AW251" s="388"/>
    </row>
    <row r="252" spans="15:49" x14ac:dyDescent="0.25">
      <c r="O252" s="364"/>
    </row>
    <row r="253" spans="15:49" x14ac:dyDescent="0.25">
      <c r="O253" s="364"/>
    </row>
    <row r="254" spans="15:49" x14ac:dyDescent="0.25">
      <c r="O254" s="364"/>
    </row>
    <row r="255" spans="15:49" x14ac:dyDescent="0.25">
      <c r="O255" s="364"/>
    </row>
    <row r="256" spans="15:49" x14ac:dyDescent="0.25">
      <c r="O256" s="364"/>
    </row>
    <row r="257" spans="15:15" x14ac:dyDescent="0.25">
      <c r="O257" s="364"/>
    </row>
    <row r="258" spans="15:15" x14ac:dyDescent="0.25">
      <c r="O258" s="364"/>
    </row>
    <row r="259" spans="15:15" x14ac:dyDescent="0.25">
      <c r="O259" s="364"/>
    </row>
    <row r="260" spans="15:15" x14ac:dyDescent="0.25">
      <c r="O260" s="364"/>
    </row>
    <row r="261" spans="15:15" x14ac:dyDescent="0.25">
      <c r="O261" s="364"/>
    </row>
    <row r="262" spans="15:15" x14ac:dyDescent="0.25">
      <c r="O262" s="364"/>
    </row>
    <row r="263" spans="15:15" x14ac:dyDescent="0.25">
      <c r="O263" s="364"/>
    </row>
    <row r="264" spans="15:15" x14ac:dyDescent="0.25">
      <c r="O264" s="364"/>
    </row>
    <row r="265" spans="15:15" x14ac:dyDescent="0.25">
      <c r="O265" s="364"/>
    </row>
    <row r="266" spans="15:15" x14ac:dyDescent="0.25">
      <c r="O266" s="364"/>
    </row>
    <row r="267" spans="15:15" x14ac:dyDescent="0.25">
      <c r="O267" s="364"/>
    </row>
    <row r="268" spans="15:15" x14ac:dyDescent="0.25">
      <c r="O268" s="364"/>
    </row>
    <row r="269" spans="15:15" x14ac:dyDescent="0.25">
      <c r="O269" s="364"/>
    </row>
    <row r="270" spans="15:15" x14ac:dyDescent="0.25">
      <c r="O270" s="364"/>
    </row>
    <row r="271" spans="15:15" x14ac:dyDescent="0.25">
      <c r="O271" s="364"/>
    </row>
    <row r="272" spans="15:15" x14ac:dyDescent="0.25">
      <c r="O272" s="364"/>
    </row>
    <row r="273" spans="15:49" x14ac:dyDescent="0.25">
      <c r="O273" s="364"/>
    </row>
    <row r="274" spans="15:49" x14ac:dyDescent="0.25">
      <c r="O274" s="364"/>
      <c r="AW274" s="388"/>
    </row>
    <row r="275" spans="15:49" x14ac:dyDescent="0.25">
      <c r="O275" s="364"/>
    </row>
    <row r="276" spans="15:49" x14ac:dyDescent="0.25">
      <c r="O276" s="364"/>
    </row>
    <row r="277" spans="15:49" x14ac:dyDescent="0.25">
      <c r="O277" s="364"/>
    </row>
    <row r="278" spans="15:49" x14ac:dyDescent="0.25">
      <c r="O278" s="364"/>
    </row>
    <row r="279" spans="15:49" x14ac:dyDescent="0.25">
      <c r="O279" s="364"/>
      <c r="AW279" s="388"/>
    </row>
    <row r="280" spans="15:49" x14ac:dyDescent="0.25">
      <c r="O280" s="364"/>
    </row>
    <row r="281" spans="15:49" x14ac:dyDescent="0.25">
      <c r="O281" s="364"/>
    </row>
    <row r="282" spans="15:49" x14ac:dyDescent="0.25">
      <c r="O282" s="364"/>
    </row>
    <row r="283" spans="15:49" x14ac:dyDescent="0.25">
      <c r="O283" s="364"/>
    </row>
    <row r="284" spans="15:49" x14ac:dyDescent="0.25">
      <c r="O284" s="364"/>
      <c r="AW284" s="388"/>
    </row>
    <row r="285" spans="15:49" x14ac:dyDescent="0.25">
      <c r="O285" s="364"/>
    </row>
    <row r="286" spans="15:49" x14ac:dyDescent="0.25">
      <c r="O286" s="364"/>
    </row>
    <row r="287" spans="15:49" x14ac:dyDescent="0.25">
      <c r="O287" s="364"/>
    </row>
    <row r="288" spans="15:49" x14ac:dyDescent="0.25">
      <c r="O288" s="364"/>
    </row>
    <row r="289" spans="15:49" x14ac:dyDescent="0.25">
      <c r="O289" s="364"/>
    </row>
    <row r="290" spans="15:49" x14ac:dyDescent="0.25">
      <c r="O290" s="364"/>
    </row>
    <row r="291" spans="15:49" x14ac:dyDescent="0.25">
      <c r="O291" s="364"/>
    </row>
    <row r="292" spans="15:49" x14ac:dyDescent="0.25">
      <c r="O292" s="364"/>
    </row>
    <row r="293" spans="15:49" x14ac:dyDescent="0.25">
      <c r="O293" s="364"/>
    </row>
    <row r="294" spans="15:49" x14ac:dyDescent="0.25">
      <c r="O294" s="364"/>
    </row>
    <row r="295" spans="15:49" x14ac:dyDescent="0.25">
      <c r="O295" s="364"/>
    </row>
    <row r="296" spans="15:49" x14ac:dyDescent="0.25">
      <c r="O296" s="364"/>
      <c r="AW296" s="388"/>
    </row>
    <row r="297" spans="15:49" x14ac:dyDescent="0.25">
      <c r="O297" s="364"/>
    </row>
    <row r="298" spans="15:49" x14ac:dyDescent="0.25">
      <c r="O298" s="364"/>
    </row>
    <row r="299" spans="15:49" x14ac:dyDescent="0.25">
      <c r="O299" s="364"/>
    </row>
    <row r="300" spans="15:49" x14ac:dyDescent="0.25">
      <c r="O300" s="364"/>
    </row>
    <row r="301" spans="15:49" x14ac:dyDescent="0.25">
      <c r="O301" s="364"/>
    </row>
    <row r="302" spans="15:49" x14ac:dyDescent="0.25">
      <c r="O302" s="364"/>
    </row>
    <row r="303" spans="15:49" x14ac:dyDescent="0.25">
      <c r="O303" s="364"/>
    </row>
    <row r="304" spans="15:49" x14ac:dyDescent="0.25">
      <c r="O304" s="364"/>
    </row>
    <row r="305" spans="15:49" x14ac:dyDescent="0.25">
      <c r="O305" s="364"/>
      <c r="AW305" s="388"/>
    </row>
    <row r="306" spans="15:49" x14ac:dyDescent="0.25">
      <c r="O306" s="364"/>
    </row>
    <row r="307" spans="15:49" x14ac:dyDescent="0.25">
      <c r="O307" s="364"/>
    </row>
    <row r="308" spans="15:49" x14ac:dyDescent="0.25">
      <c r="O308" s="364"/>
    </row>
    <row r="309" spans="15:49" x14ac:dyDescent="0.25">
      <c r="O309" s="364"/>
    </row>
    <row r="310" spans="15:49" x14ac:dyDescent="0.25">
      <c r="O310" s="364"/>
    </row>
    <row r="311" spans="15:49" x14ac:dyDescent="0.25">
      <c r="O311" s="364"/>
    </row>
    <row r="312" spans="15:49" x14ac:dyDescent="0.25">
      <c r="O312" s="364"/>
    </row>
    <row r="313" spans="15:49" x14ac:dyDescent="0.25">
      <c r="O313" s="364"/>
    </row>
    <row r="314" spans="15:49" x14ac:dyDescent="0.25">
      <c r="O314" s="364"/>
    </row>
    <row r="315" spans="15:49" x14ac:dyDescent="0.25">
      <c r="O315" s="364"/>
    </row>
    <row r="316" spans="15:49" x14ac:dyDescent="0.25">
      <c r="O316" s="364"/>
    </row>
    <row r="317" spans="15:49" x14ac:dyDescent="0.25">
      <c r="O317" s="364"/>
    </row>
    <row r="318" spans="15:49" x14ac:dyDescent="0.25">
      <c r="O318" s="364"/>
    </row>
    <row r="319" spans="15:49" x14ac:dyDescent="0.25">
      <c r="O319" s="364"/>
    </row>
    <row r="320" spans="15:49" x14ac:dyDescent="0.25">
      <c r="O320" s="364"/>
    </row>
    <row r="321" spans="15:15" x14ac:dyDescent="0.25">
      <c r="O321" s="364"/>
    </row>
    <row r="322" spans="15:15" x14ac:dyDescent="0.25">
      <c r="O322" s="364"/>
    </row>
    <row r="323" spans="15:15" x14ac:dyDescent="0.25">
      <c r="O323" s="364"/>
    </row>
    <row r="324" spans="15:15" x14ac:dyDescent="0.25">
      <c r="O324" s="364"/>
    </row>
    <row r="325" spans="15:15" x14ac:dyDescent="0.25">
      <c r="O325" s="364"/>
    </row>
    <row r="326" spans="15:15" x14ac:dyDescent="0.25">
      <c r="O326" s="364"/>
    </row>
    <row r="327" spans="15:15" x14ac:dyDescent="0.25">
      <c r="O327" s="364"/>
    </row>
    <row r="328" spans="15:15" x14ac:dyDescent="0.25">
      <c r="O328" s="364"/>
    </row>
    <row r="329" spans="15:15" x14ac:dyDescent="0.25">
      <c r="O329" s="364"/>
    </row>
    <row r="330" spans="15:15" x14ac:dyDescent="0.25">
      <c r="O330" s="364"/>
    </row>
    <row r="331" spans="15:15" x14ac:dyDescent="0.25">
      <c r="O331" s="364"/>
    </row>
    <row r="332" spans="15:15" x14ac:dyDescent="0.25">
      <c r="O332" s="364"/>
    </row>
    <row r="333" spans="15:15" x14ac:dyDescent="0.25">
      <c r="O333" s="364"/>
    </row>
    <row r="334" spans="15:15" x14ac:dyDescent="0.25">
      <c r="O334" s="364"/>
    </row>
    <row r="335" spans="15:15" x14ac:dyDescent="0.25">
      <c r="O335" s="364"/>
    </row>
    <row r="336" spans="15:15" x14ac:dyDescent="0.25">
      <c r="O336" s="364"/>
    </row>
    <row r="337" spans="15:49" x14ac:dyDescent="0.25">
      <c r="O337" s="364"/>
    </row>
    <row r="338" spans="15:49" x14ac:dyDescent="0.25">
      <c r="O338" s="364"/>
    </row>
    <row r="339" spans="15:49" x14ac:dyDescent="0.25">
      <c r="O339" s="364"/>
    </row>
    <row r="340" spans="15:49" x14ac:dyDescent="0.25">
      <c r="O340" s="364"/>
    </row>
    <row r="341" spans="15:49" x14ac:dyDescent="0.25">
      <c r="O341" s="364"/>
    </row>
    <row r="342" spans="15:49" x14ac:dyDescent="0.25">
      <c r="O342" s="364"/>
    </row>
    <row r="343" spans="15:49" x14ac:dyDescent="0.25">
      <c r="O343" s="364"/>
    </row>
    <row r="344" spans="15:49" x14ac:dyDescent="0.25">
      <c r="O344" s="364"/>
      <c r="AW344" s="388"/>
    </row>
    <row r="345" spans="15:49" x14ac:dyDescent="0.25">
      <c r="O345" s="364"/>
    </row>
    <row r="346" spans="15:49" x14ac:dyDescent="0.25">
      <c r="O346" s="364"/>
    </row>
    <row r="347" spans="15:49" x14ac:dyDescent="0.25">
      <c r="O347" s="364"/>
    </row>
    <row r="348" spans="15:49" x14ac:dyDescent="0.25">
      <c r="O348" s="364"/>
    </row>
    <row r="349" spans="15:49" x14ac:dyDescent="0.25">
      <c r="O349" s="364"/>
    </row>
    <row r="350" spans="15:49" x14ac:dyDescent="0.25">
      <c r="O350" s="364"/>
    </row>
    <row r="351" spans="15:49" x14ac:dyDescent="0.25">
      <c r="O351" s="364"/>
    </row>
    <row r="352" spans="15:49" x14ac:dyDescent="0.25">
      <c r="O352" s="364"/>
    </row>
    <row r="353" spans="15:15" x14ac:dyDescent="0.25">
      <c r="O353" s="364"/>
    </row>
    <row r="354" spans="15:15" x14ac:dyDescent="0.25">
      <c r="O354" s="364"/>
    </row>
    <row r="355" spans="15:15" x14ac:dyDescent="0.25">
      <c r="O355" s="364"/>
    </row>
    <row r="356" spans="15:15" x14ac:dyDescent="0.25">
      <c r="O356" s="364"/>
    </row>
    <row r="357" spans="15:15" x14ac:dyDescent="0.25">
      <c r="O357" s="364"/>
    </row>
    <row r="358" spans="15:15" x14ac:dyDescent="0.25">
      <c r="O358" s="364"/>
    </row>
    <row r="359" spans="15:15" x14ac:dyDescent="0.25">
      <c r="O359" s="364"/>
    </row>
    <row r="360" spans="15:15" x14ac:dyDescent="0.25">
      <c r="O360" s="364"/>
    </row>
    <row r="361" spans="15:15" x14ac:dyDescent="0.25">
      <c r="O361" s="364"/>
    </row>
    <row r="362" spans="15:15" x14ac:dyDescent="0.25">
      <c r="O362" s="364"/>
    </row>
    <row r="363" spans="15:15" x14ac:dyDescent="0.25">
      <c r="O363" s="364"/>
    </row>
    <row r="364" spans="15:15" x14ac:dyDescent="0.25">
      <c r="O364" s="364"/>
    </row>
    <row r="365" spans="15:15" x14ac:dyDescent="0.25">
      <c r="O365" s="364"/>
    </row>
    <row r="366" spans="15:15" x14ac:dyDescent="0.25">
      <c r="O366" s="364"/>
    </row>
    <row r="367" spans="15:15" x14ac:dyDescent="0.25">
      <c r="O367" s="364"/>
    </row>
    <row r="368" spans="15:15" x14ac:dyDescent="0.25">
      <c r="O368" s="364"/>
    </row>
    <row r="369" spans="15:15" x14ac:dyDescent="0.25">
      <c r="O369" s="364"/>
    </row>
    <row r="370" spans="15:15" x14ac:dyDescent="0.25">
      <c r="O370" s="364"/>
    </row>
    <row r="371" spans="15:15" x14ac:dyDescent="0.25">
      <c r="O371" s="364"/>
    </row>
    <row r="372" spans="15:15" x14ac:dyDescent="0.25">
      <c r="O372" s="364"/>
    </row>
    <row r="373" spans="15:15" x14ac:dyDescent="0.25">
      <c r="O373" s="364"/>
    </row>
    <row r="374" spans="15:15" x14ac:dyDescent="0.25">
      <c r="O374" s="364"/>
    </row>
    <row r="375" spans="15:15" x14ac:dyDescent="0.25">
      <c r="O375" s="364"/>
    </row>
    <row r="376" spans="15:15" x14ac:dyDescent="0.25">
      <c r="O376" s="364"/>
    </row>
    <row r="377" spans="15:15" x14ac:dyDescent="0.25">
      <c r="O377" s="364"/>
    </row>
    <row r="378" spans="15:15" x14ac:dyDescent="0.25">
      <c r="O378" s="364"/>
    </row>
    <row r="379" spans="15:15" x14ac:dyDescent="0.25">
      <c r="O379" s="364"/>
    </row>
    <row r="380" spans="15:15" x14ac:dyDescent="0.25">
      <c r="O380" s="364"/>
    </row>
    <row r="381" spans="15:15" x14ac:dyDescent="0.25">
      <c r="O381" s="364"/>
    </row>
    <row r="382" spans="15:15" x14ac:dyDescent="0.25">
      <c r="O382" s="364"/>
    </row>
    <row r="383" spans="15:15" x14ac:dyDescent="0.25">
      <c r="O383" s="364"/>
    </row>
    <row r="384" spans="15:15" x14ac:dyDescent="0.25">
      <c r="O384" s="364"/>
    </row>
    <row r="385" spans="15:15" x14ac:dyDescent="0.25">
      <c r="O385" s="364"/>
    </row>
    <row r="386" spans="15:15" x14ac:dyDescent="0.25">
      <c r="O386" s="364"/>
    </row>
    <row r="387" spans="15:15" x14ac:dyDescent="0.25">
      <c r="O387" s="364"/>
    </row>
    <row r="388" spans="15:15" x14ac:dyDescent="0.25">
      <c r="O388" s="364"/>
    </row>
    <row r="389" spans="15:15" x14ac:dyDescent="0.25">
      <c r="O389" s="364"/>
    </row>
    <row r="390" spans="15:15" x14ac:dyDescent="0.25">
      <c r="O390" s="364"/>
    </row>
    <row r="391" spans="15:15" x14ac:dyDescent="0.25">
      <c r="O391" s="364"/>
    </row>
    <row r="392" spans="15:15" x14ac:dyDescent="0.25">
      <c r="O392" s="364"/>
    </row>
    <row r="393" spans="15:15" x14ac:dyDescent="0.25">
      <c r="O393" s="364"/>
    </row>
    <row r="394" spans="15:15" x14ac:dyDescent="0.25">
      <c r="O394" s="364"/>
    </row>
    <row r="395" spans="15:15" x14ac:dyDescent="0.25">
      <c r="O395" s="364"/>
    </row>
    <row r="396" spans="15:15" x14ac:dyDescent="0.25">
      <c r="O396" s="364"/>
    </row>
    <row r="397" spans="15:15" x14ac:dyDescent="0.25">
      <c r="O397" s="364"/>
    </row>
    <row r="398" spans="15:15" x14ac:dyDescent="0.25">
      <c r="O398" s="364"/>
    </row>
    <row r="399" spans="15:15" x14ac:dyDescent="0.25">
      <c r="O399" s="364"/>
    </row>
    <row r="400" spans="15:15" x14ac:dyDescent="0.25">
      <c r="O400" s="364"/>
    </row>
    <row r="401" spans="15:15" x14ac:dyDescent="0.25">
      <c r="O401" s="364"/>
    </row>
    <row r="402" spans="15:15" x14ac:dyDescent="0.25">
      <c r="O402" s="364"/>
    </row>
    <row r="403" spans="15:15" x14ac:dyDescent="0.25">
      <c r="O403" s="364"/>
    </row>
    <row r="404" spans="15:15" x14ac:dyDescent="0.25">
      <c r="O404" s="364"/>
    </row>
    <row r="405" spans="15:15" x14ac:dyDescent="0.25">
      <c r="O405" s="364"/>
    </row>
    <row r="406" spans="15:15" x14ac:dyDescent="0.25">
      <c r="O406" s="364"/>
    </row>
    <row r="407" spans="15:15" x14ac:dyDescent="0.25">
      <c r="O407" s="364"/>
    </row>
    <row r="408" spans="15:15" x14ac:dyDescent="0.25">
      <c r="O408" s="364"/>
    </row>
    <row r="409" spans="15:15" x14ac:dyDescent="0.25">
      <c r="O409" s="364"/>
    </row>
    <row r="410" spans="15:15" x14ac:dyDescent="0.25">
      <c r="O410" s="364"/>
    </row>
    <row r="411" spans="15:15" x14ac:dyDescent="0.25">
      <c r="O411" s="364"/>
    </row>
    <row r="412" spans="15:15" x14ac:dyDescent="0.25">
      <c r="O412" s="364"/>
    </row>
    <row r="413" spans="15:15" x14ac:dyDescent="0.25">
      <c r="O413" s="364"/>
    </row>
    <row r="414" spans="15:15" x14ac:dyDescent="0.25">
      <c r="O414" s="364"/>
    </row>
    <row r="415" spans="15:15" x14ac:dyDescent="0.25">
      <c r="O415" s="364"/>
    </row>
    <row r="416" spans="15:15" x14ac:dyDescent="0.25">
      <c r="O416" s="364"/>
    </row>
    <row r="417" spans="15:15" x14ac:dyDescent="0.25">
      <c r="O417" s="364"/>
    </row>
    <row r="418" spans="15:15" x14ac:dyDescent="0.25">
      <c r="O418" s="364"/>
    </row>
    <row r="419" spans="15:15" x14ac:dyDescent="0.25">
      <c r="O419" s="364"/>
    </row>
    <row r="420" spans="15:15" x14ac:dyDescent="0.25">
      <c r="O420" s="364"/>
    </row>
    <row r="421" spans="15:15" x14ac:dyDescent="0.25">
      <c r="O421" s="364"/>
    </row>
    <row r="422" spans="15:15" x14ac:dyDescent="0.25">
      <c r="O422" s="364"/>
    </row>
    <row r="423" spans="15:15" x14ac:dyDescent="0.25">
      <c r="O423" s="364"/>
    </row>
    <row r="424" spans="15:15" x14ac:dyDescent="0.25">
      <c r="O424" s="364"/>
    </row>
    <row r="425" spans="15:15" x14ac:dyDescent="0.25">
      <c r="O425" s="364"/>
    </row>
    <row r="426" spans="15:15" x14ac:dyDescent="0.25">
      <c r="O426" s="364"/>
    </row>
    <row r="427" spans="15:15" x14ac:dyDescent="0.25">
      <c r="O427" s="364"/>
    </row>
    <row r="428" spans="15:15" x14ac:dyDescent="0.25">
      <c r="O428" s="364"/>
    </row>
    <row r="429" spans="15:15" x14ac:dyDescent="0.25">
      <c r="O429" s="364"/>
    </row>
    <row r="430" spans="15:15" x14ac:dyDescent="0.25">
      <c r="O430" s="364"/>
    </row>
    <row r="431" spans="15:15" x14ac:dyDescent="0.25">
      <c r="O431" s="364"/>
    </row>
    <row r="432" spans="15:15" x14ac:dyDescent="0.25">
      <c r="O432" s="364"/>
    </row>
    <row r="433" spans="15:15" x14ac:dyDescent="0.25">
      <c r="O433" s="364"/>
    </row>
    <row r="434" spans="15:15" x14ac:dyDescent="0.25">
      <c r="O434" s="364"/>
    </row>
    <row r="435" spans="15:15" x14ac:dyDescent="0.25">
      <c r="O435" s="364"/>
    </row>
    <row r="436" spans="15:15" x14ac:dyDescent="0.25">
      <c r="O436" s="364"/>
    </row>
    <row r="437" spans="15:15" x14ac:dyDescent="0.25">
      <c r="O437" s="364"/>
    </row>
    <row r="438" spans="15:15" x14ac:dyDescent="0.25">
      <c r="O438" s="364"/>
    </row>
    <row r="439" spans="15:15" x14ac:dyDescent="0.25">
      <c r="O439" s="364"/>
    </row>
    <row r="440" spans="15:15" x14ac:dyDescent="0.25">
      <c r="O440" s="364"/>
    </row>
    <row r="441" spans="15:15" x14ac:dyDescent="0.25">
      <c r="O441" s="364"/>
    </row>
    <row r="442" spans="15:15" x14ac:dyDescent="0.25">
      <c r="O442" s="364"/>
    </row>
    <row r="443" spans="15:15" x14ac:dyDescent="0.25">
      <c r="O443" s="364"/>
    </row>
    <row r="444" spans="15:15" x14ac:dyDescent="0.25">
      <c r="O444" s="364"/>
    </row>
    <row r="445" spans="15:15" x14ac:dyDescent="0.25">
      <c r="O445" s="364"/>
    </row>
    <row r="446" spans="15:15" x14ac:dyDescent="0.25">
      <c r="O446" s="364"/>
    </row>
    <row r="447" spans="15:15" x14ac:dyDescent="0.25">
      <c r="O447" s="364"/>
    </row>
    <row r="448" spans="15:15" x14ac:dyDescent="0.25">
      <c r="O448" s="364"/>
    </row>
    <row r="449" spans="15:15" x14ac:dyDescent="0.25">
      <c r="O449" s="364"/>
    </row>
    <row r="450" spans="15:15" x14ac:dyDescent="0.25">
      <c r="O450" s="364"/>
    </row>
    <row r="451" spans="15:15" x14ac:dyDescent="0.25">
      <c r="O451" s="364"/>
    </row>
    <row r="452" spans="15:15" x14ac:dyDescent="0.25">
      <c r="O452" s="364"/>
    </row>
    <row r="453" spans="15:15" x14ac:dyDescent="0.25">
      <c r="O453" s="364"/>
    </row>
    <row r="454" spans="15:15" x14ac:dyDescent="0.25">
      <c r="O454" s="364"/>
    </row>
    <row r="455" spans="15:15" x14ac:dyDescent="0.25">
      <c r="O455" s="364"/>
    </row>
    <row r="456" spans="15:15" x14ac:dyDescent="0.25">
      <c r="O456" s="364"/>
    </row>
    <row r="457" spans="15:15" x14ac:dyDescent="0.25">
      <c r="O457" s="364"/>
    </row>
    <row r="458" spans="15:15" x14ac:dyDescent="0.25">
      <c r="O458" s="364"/>
    </row>
    <row r="459" spans="15:15" x14ac:dyDescent="0.25">
      <c r="O459" s="364"/>
    </row>
    <row r="460" spans="15:15" x14ac:dyDescent="0.25">
      <c r="O460" s="364"/>
    </row>
    <row r="461" spans="15:15" x14ac:dyDescent="0.25">
      <c r="O461" s="364"/>
    </row>
    <row r="462" spans="15:15" x14ac:dyDescent="0.25">
      <c r="O462" s="364"/>
    </row>
    <row r="463" spans="15:15" x14ac:dyDescent="0.25">
      <c r="O463" s="364"/>
    </row>
    <row r="464" spans="15:15" x14ac:dyDescent="0.25">
      <c r="O464" s="364"/>
    </row>
    <row r="465" spans="15:15" x14ac:dyDescent="0.25">
      <c r="O465" s="364"/>
    </row>
    <row r="466" spans="15:15" x14ac:dyDescent="0.25">
      <c r="O466" s="364"/>
    </row>
    <row r="467" spans="15:15" x14ac:dyDescent="0.25">
      <c r="O467" s="364"/>
    </row>
    <row r="468" spans="15:15" x14ac:dyDescent="0.25">
      <c r="O468" s="364"/>
    </row>
    <row r="469" spans="15:15" x14ac:dyDescent="0.25">
      <c r="O469" s="364"/>
    </row>
    <row r="470" spans="15:15" x14ac:dyDescent="0.25">
      <c r="O470" s="364"/>
    </row>
    <row r="471" spans="15:15" x14ac:dyDescent="0.25">
      <c r="O471" s="364"/>
    </row>
    <row r="472" spans="15:15" x14ac:dyDescent="0.25">
      <c r="O472" s="364"/>
    </row>
    <row r="473" spans="15:15" x14ac:dyDescent="0.25">
      <c r="O473" s="364"/>
    </row>
    <row r="474" spans="15:15" x14ac:dyDescent="0.25">
      <c r="O474" s="364"/>
    </row>
    <row r="475" spans="15:15" x14ac:dyDescent="0.25">
      <c r="O475" s="364"/>
    </row>
    <row r="476" spans="15:15" x14ac:dyDescent="0.25">
      <c r="O476" s="364"/>
    </row>
    <row r="477" spans="15:15" x14ac:dyDescent="0.25">
      <c r="O477" s="364"/>
    </row>
    <row r="478" spans="15:15" x14ac:dyDescent="0.25">
      <c r="O478" s="364"/>
    </row>
    <row r="479" spans="15:15" x14ac:dyDescent="0.25">
      <c r="O479" s="364"/>
    </row>
    <row r="480" spans="15:15" x14ac:dyDescent="0.25">
      <c r="O480" s="364"/>
    </row>
    <row r="481" spans="15:15" x14ac:dyDescent="0.25">
      <c r="O481" s="364"/>
    </row>
    <row r="482" spans="15:15" x14ac:dyDescent="0.25">
      <c r="O482" s="364"/>
    </row>
    <row r="483" spans="15:15" x14ac:dyDescent="0.25">
      <c r="O483" s="364"/>
    </row>
    <row r="484" spans="15:15" x14ac:dyDescent="0.25">
      <c r="O484" s="364"/>
    </row>
    <row r="485" spans="15:15" x14ac:dyDescent="0.25">
      <c r="O485" s="364"/>
    </row>
    <row r="486" spans="15:15" x14ac:dyDescent="0.25">
      <c r="O486" s="364"/>
    </row>
    <row r="487" spans="15:15" x14ac:dyDescent="0.25">
      <c r="O487" s="364"/>
    </row>
    <row r="488" spans="15:15" x14ac:dyDescent="0.25">
      <c r="O488" s="364"/>
    </row>
    <row r="489" spans="15:15" x14ac:dyDescent="0.25">
      <c r="O489" s="364"/>
    </row>
    <row r="490" spans="15:15" x14ac:dyDescent="0.25">
      <c r="O490" s="364"/>
    </row>
    <row r="491" spans="15:15" x14ac:dyDescent="0.25">
      <c r="O491" s="364"/>
    </row>
    <row r="492" spans="15:15" x14ac:dyDescent="0.25">
      <c r="O492" s="364"/>
    </row>
    <row r="493" spans="15:15" x14ac:dyDescent="0.25">
      <c r="O493" s="364"/>
    </row>
    <row r="494" spans="15:15" x14ac:dyDescent="0.25">
      <c r="O494" s="364"/>
    </row>
    <row r="495" spans="15:15" x14ac:dyDescent="0.25">
      <c r="O495" s="364"/>
    </row>
    <row r="496" spans="15:15" x14ac:dyDescent="0.25">
      <c r="O496" s="364"/>
    </row>
    <row r="497" spans="15:15" x14ac:dyDescent="0.25">
      <c r="O497" s="364"/>
    </row>
    <row r="498" spans="15:15" x14ac:dyDescent="0.25">
      <c r="O498" s="364"/>
    </row>
    <row r="499" spans="15:15" x14ac:dyDescent="0.25">
      <c r="O499" s="364"/>
    </row>
    <row r="500" spans="15:15" x14ac:dyDescent="0.25">
      <c r="O500" s="364"/>
    </row>
    <row r="501" spans="15:15" x14ac:dyDescent="0.25">
      <c r="O501" s="364"/>
    </row>
    <row r="502" spans="15:15" x14ac:dyDescent="0.25">
      <c r="O502" s="364"/>
    </row>
    <row r="503" spans="15:15" x14ac:dyDescent="0.25">
      <c r="O503" s="364"/>
    </row>
    <row r="504" spans="15:15" x14ac:dyDescent="0.25">
      <c r="O504" s="364"/>
    </row>
    <row r="505" spans="15:15" x14ac:dyDescent="0.25">
      <c r="O505" s="364"/>
    </row>
    <row r="506" spans="15:15" x14ac:dyDescent="0.25">
      <c r="O506" s="364"/>
    </row>
    <row r="507" spans="15:15" x14ac:dyDescent="0.25">
      <c r="O507" s="364"/>
    </row>
    <row r="508" spans="15:15" x14ac:dyDescent="0.25">
      <c r="O508" s="364"/>
    </row>
    <row r="509" spans="15:15" x14ac:dyDescent="0.25">
      <c r="O509" s="364"/>
    </row>
    <row r="510" spans="15:15" x14ac:dyDescent="0.25">
      <c r="O510" s="364"/>
    </row>
    <row r="511" spans="15:15" x14ac:dyDescent="0.25">
      <c r="O511" s="364"/>
    </row>
    <row r="512" spans="15:15" x14ac:dyDescent="0.25">
      <c r="O512" s="364"/>
    </row>
    <row r="513" spans="15:15" x14ac:dyDescent="0.25">
      <c r="O513" s="364"/>
    </row>
    <row r="514" spans="15:15" x14ac:dyDescent="0.25">
      <c r="O514" s="364"/>
    </row>
    <row r="515" spans="15:15" x14ac:dyDescent="0.25">
      <c r="O515" s="364"/>
    </row>
    <row r="516" spans="15:15" x14ac:dyDescent="0.25">
      <c r="O516" s="364"/>
    </row>
    <row r="517" spans="15:15" x14ac:dyDescent="0.25">
      <c r="O517" s="364"/>
    </row>
    <row r="518" spans="15:15" x14ac:dyDescent="0.25">
      <c r="O518" s="364"/>
    </row>
    <row r="519" spans="15:15" x14ac:dyDescent="0.25">
      <c r="O519" s="364"/>
    </row>
    <row r="520" spans="15:15" x14ac:dyDescent="0.25">
      <c r="O520" s="364"/>
    </row>
    <row r="521" spans="15:15" x14ac:dyDescent="0.25">
      <c r="O521" s="364"/>
    </row>
    <row r="522" spans="15:15" x14ac:dyDescent="0.25">
      <c r="O522" s="364"/>
    </row>
    <row r="523" spans="15:15" x14ac:dyDescent="0.25">
      <c r="O523" s="364"/>
    </row>
    <row r="524" spans="15:15" x14ac:dyDescent="0.25">
      <c r="O524" s="364"/>
    </row>
    <row r="525" spans="15:15" x14ac:dyDescent="0.25">
      <c r="O525" s="364"/>
    </row>
    <row r="526" spans="15:15" x14ac:dyDescent="0.25">
      <c r="O526" s="364"/>
    </row>
    <row r="527" spans="15:15" x14ac:dyDescent="0.25">
      <c r="O527" s="364"/>
    </row>
    <row r="528" spans="15:15" x14ac:dyDescent="0.25">
      <c r="O528" s="364"/>
    </row>
    <row r="529" spans="15:15" x14ac:dyDescent="0.25">
      <c r="O529" s="364"/>
    </row>
    <row r="530" spans="15:15" x14ac:dyDescent="0.25">
      <c r="O530" s="364"/>
    </row>
    <row r="531" spans="15:15" x14ac:dyDescent="0.25">
      <c r="O531" s="364"/>
    </row>
    <row r="532" spans="15:15" x14ac:dyDescent="0.25">
      <c r="O532" s="364"/>
    </row>
    <row r="533" spans="15:15" x14ac:dyDescent="0.25">
      <c r="O533" s="364"/>
    </row>
    <row r="534" spans="15:15" x14ac:dyDescent="0.25">
      <c r="O534" s="364"/>
    </row>
    <row r="535" spans="15:15" x14ac:dyDescent="0.25">
      <c r="O535" s="364"/>
    </row>
    <row r="536" spans="15:15" x14ac:dyDescent="0.25">
      <c r="O536" s="364"/>
    </row>
    <row r="537" spans="15:15" x14ac:dyDescent="0.25">
      <c r="O537" s="364"/>
    </row>
    <row r="538" spans="15:15" x14ac:dyDescent="0.25">
      <c r="O538" s="364"/>
    </row>
    <row r="539" spans="15:15" x14ac:dyDescent="0.25">
      <c r="O539" s="364"/>
    </row>
    <row r="540" spans="15:15" x14ac:dyDescent="0.25">
      <c r="O540" s="364"/>
    </row>
    <row r="541" spans="15:15" x14ac:dyDescent="0.25">
      <c r="O541" s="364"/>
    </row>
    <row r="542" spans="15:15" x14ac:dyDescent="0.25">
      <c r="O542" s="364"/>
    </row>
    <row r="543" spans="15:15" x14ac:dyDescent="0.25">
      <c r="O543" s="364"/>
    </row>
    <row r="544" spans="15:15" x14ac:dyDescent="0.25">
      <c r="O544" s="364"/>
    </row>
    <row r="545" spans="15:15" x14ac:dyDescent="0.25">
      <c r="O545" s="364"/>
    </row>
    <row r="546" spans="15:15" x14ac:dyDescent="0.25">
      <c r="O546" s="364"/>
    </row>
    <row r="547" spans="15:15" x14ac:dyDescent="0.25">
      <c r="O547" s="364"/>
    </row>
    <row r="548" spans="15:15" x14ac:dyDescent="0.25">
      <c r="O548" s="364"/>
    </row>
    <row r="549" spans="15:15" x14ac:dyDescent="0.25">
      <c r="O549" s="364"/>
    </row>
    <row r="550" spans="15:15" x14ac:dyDescent="0.25">
      <c r="O550" s="364"/>
    </row>
    <row r="551" spans="15:15" x14ac:dyDescent="0.25">
      <c r="O551" s="364"/>
    </row>
    <row r="552" spans="15:15" x14ac:dyDescent="0.25">
      <c r="O552" s="364"/>
    </row>
    <row r="553" spans="15:15" x14ac:dyDescent="0.25">
      <c r="O553" s="364"/>
    </row>
    <row r="554" spans="15:15" x14ac:dyDescent="0.25">
      <c r="O554" s="364"/>
    </row>
    <row r="555" spans="15:15" x14ac:dyDescent="0.25">
      <c r="O555" s="364"/>
    </row>
    <row r="556" spans="15:15" x14ac:dyDescent="0.25">
      <c r="O556" s="364"/>
    </row>
    <row r="557" spans="15:15" x14ac:dyDescent="0.25">
      <c r="O557" s="364"/>
    </row>
    <row r="558" spans="15:15" x14ac:dyDescent="0.25">
      <c r="O558" s="364"/>
    </row>
    <row r="559" spans="15:15" x14ac:dyDescent="0.25">
      <c r="O559" s="364"/>
    </row>
    <row r="560" spans="15:15" x14ac:dyDescent="0.25">
      <c r="O560" s="364"/>
    </row>
    <row r="561" spans="15:15" x14ac:dyDescent="0.25">
      <c r="O561" s="364"/>
    </row>
    <row r="562" spans="15:15" x14ac:dyDescent="0.25">
      <c r="O562" s="364"/>
    </row>
    <row r="563" spans="15:15" x14ac:dyDescent="0.25">
      <c r="O563" s="364"/>
    </row>
    <row r="564" spans="15:15" x14ac:dyDescent="0.25">
      <c r="O564" s="364"/>
    </row>
    <row r="565" spans="15:15" x14ac:dyDescent="0.25">
      <c r="O565" s="364"/>
    </row>
    <row r="566" spans="15:15" x14ac:dyDescent="0.25">
      <c r="O566" s="364"/>
    </row>
    <row r="567" spans="15:15" x14ac:dyDescent="0.25">
      <c r="O567" s="364"/>
    </row>
    <row r="568" spans="15:15" x14ac:dyDescent="0.25">
      <c r="O568" s="364"/>
    </row>
    <row r="569" spans="15:15" x14ac:dyDescent="0.25">
      <c r="O569" s="364"/>
    </row>
    <row r="570" spans="15:15" x14ac:dyDescent="0.25">
      <c r="O570" s="364"/>
    </row>
    <row r="571" spans="15:15" x14ac:dyDescent="0.25">
      <c r="O571" s="364"/>
    </row>
    <row r="572" spans="15:15" x14ac:dyDescent="0.25">
      <c r="O572" s="364"/>
    </row>
    <row r="573" spans="15:15" x14ac:dyDescent="0.25">
      <c r="O573" s="364"/>
    </row>
    <row r="574" spans="15:15" x14ac:dyDescent="0.25">
      <c r="O574" s="364"/>
    </row>
    <row r="575" spans="15:15" x14ac:dyDescent="0.25">
      <c r="O575" s="364"/>
    </row>
    <row r="576" spans="15:15" x14ac:dyDescent="0.25">
      <c r="O576" s="364"/>
    </row>
    <row r="577" spans="15:49" x14ac:dyDescent="0.25">
      <c r="O577" s="364"/>
    </row>
    <row r="578" spans="15:49" x14ac:dyDescent="0.25">
      <c r="O578" s="364"/>
    </row>
    <row r="579" spans="15:49" x14ac:dyDescent="0.25">
      <c r="O579" s="364"/>
    </row>
    <row r="580" spans="15:49" x14ac:dyDescent="0.25">
      <c r="O580" s="364"/>
    </row>
    <row r="581" spans="15:49" x14ac:dyDescent="0.25">
      <c r="O581" s="364"/>
      <c r="AW581" s="388"/>
    </row>
    <row r="582" spans="15:49" x14ac:dyDescent="0.25">
      <c r="O582" s="364"/>
    </row>
    <row r="583" spans="15:49" x14ac:dyDescent="0.25">
      <c r="O583" s="364"/>
    </row>
    <row r="584" spans="15:49" x14ac:dyDescent="0.25">
      <c r="O584" s="364"/>
    </row>
    <row r="585" spans="15:49" x14ac:dyDescent="0.25">
      <c r="O585" s="364"/>
    </row>
    <row r="586" spans="15:49" x14ac:dyDescent="0.25">
      <c r="O586" s="364"/>
    </row>
    <row r="587" spans="15:49" x14ac:dyDescent="0.25">
      <c r="O587" s="364"/>
    </row>
    <row r="588" spans="15:49" x14ac:dyDescent="0.25">
      <c r="O588" s="364"/>
    </row>
    <row r="589" spans="15:49" x14ac:dyDescent="0.25">
      <c r="O589" s="364"/>
    </row>
    <row r="590" spans="15:49" x14ac:dyDescent="0.25">
      <c r="O590" s="364"/>
    </row>
    <row r="591" spans="15:49" x14ac:dyDescent="0.25">
      <c r="O591" s="364"/>
    </row>
    <row r="592" spans="15:49" x14ac:dyDescent="0.25">
      <c r="O592" s="364"/>
    </row>
    <row r="593" spans="15:15" x14ac:dyDescent="0.25">
      <c r="O593" s="364"/>
    </row>
    <row r="594" spans="15:15" x14ac:dyDescent="0.25">
      <c r="O594" s="364"/>
    </row>
    <row r="595" spans="15:15" x14ac:dyDescent="0.25">
      <c r="O595" s="364"/>
    </row>
    <row r="596" spans="15:15" x14ac:dyDescent="0.25">
      <c r="O596" s="364"/>
    </row>
    <row r="597" spans="15:15" x14ac:dyDescent="0.25">
      <c r="O597" s="364"/>
    </row>
    <row r="598" spans="15:15" x14ac:dyDescent="0.25">
      <c r="O598" s="364"/>
    </row>
    <row r="599" spans="15:15" x14ac:dyDescent="0.25">
      <c r="O599" s="364"/>
    </row>
    <row r="600" spans="15:15" x14ac:dyDescent="0.25">
      <c r="O600" s="364"/>
    </row>
    <row r="601" spans="15:15" x14ac:dyDescent="0.25">
      <c r="O601" s="364"/>
    </row>
    <row r="602" spans="15:15" x14ac:dyDescent="0.25">
      <c r="O602" s="364"/>
    </row>
    <row r="603" spans="15:15" x14ac:dyDescent="0.25">
      <c r="O603" s="364"/>
    </row>
    <row r="604" spans="15:15" x14ac:dyDescent="0.25">
      <c r="O604" s="364"/>
    </row>
    <row r="605" spans="15:15" x14ac:dyDescent="0.25">
      <c r="O605" s="364"/>
    </row>
    <row r="606" spans="15:15" x14ac:dyDescent="0.25">
      <c r="O606" s="364"/>
    </row>
    <row r="607" spans="15:15" x14ac:dyDescent="0.25">
      <c r="O607" s="364"/>
    </row>
    <row r="608" spans="15:15" x14ac:dyDescent="0.25">
      <c r="O608" s="364"/>
    </row>
    <row r="609" spans="15:15" x14ac:dyDescent="0.25">
      <c r="O609" s="364"/>
    </row>
    <row r="610" spans="15:15" x14ac:dyDescent="0.25">
      <c r="O610" s="364"/>
    </row>
    <row r="611" spans="15:15" x14ac:dyDescent="0.25">
      <c r="O611" s="364"/>
    </row>
    <row r="612" spans="15:15" x14ac:dyDescent="0.25">
      <c r="O612" s="364"/>
    </row>
    <row r="613" spans="15:15" x14ac:dyDescent="0.25">
      <c r="O613" s="364"/>
    </row>
    <row r="614" spans="15:15" x14ac:dyDescent="0.25">
      <c r="O614" s="364"/>
    </row>
    <row r="615" spans="15:15" x14ac:dyDescent="0.25">
      <c r="O615" s="364"/>
    </row>
    <row r="616" spans="15:15" x14ac:dyDescent="0.25">
      <c r="O616" s="364"/>
    </row>
    <row r="617" spans="15:15" x14ac:dyDescent="0.25">
      <c r="O617" s="364"/>
    </row>
    <row r="618" spans="15:15" x14ac:dyDescent="0.25">
      <c r="O618" s="364"/>
    </row>
    <row r="619" spans="15:15" x14ac:dyDescent="0.25">
      <c r="O619" s="364"/>
    </row>
    <row r="620" spans="15:15" x14ac:dyDescent="0.25">
      <c r="O620" s="364"/>
    </row>
    <row r="621" spans="15:15" x14ac:dyDescent="0.25">
      <c r="O621" s="364"/>
    </row>
    <row r="622" spans="15:15" x14ac:dyDescent="0.25">
      <c r="O622" s="364"/>
    </row>
    <row r="623" spans="15:15" x14ac:dyDescent="0.25">
      <c r="O623" s="364"/>
    </row>
    <row r="624" spans="15:15" x14ac:dyDescent="0.25">
      <c r="O624" s="364"/>
    </row>
    <row r="625" spans="15:15" x14ac:dyDescent="0.25">
      <c r="O625" s="364"/>
    </row>
    <row r="626" spans="15:15" x14ac:dyDescent="0.25">
      <c r="O626" s="364"/>
    </row>
    <row r="627" spans="15:15" x14ac:dyDescent="0.25">
      <c r="O627" s="364"/>
    </row>
    <row r="628" spans="15:15" x14ac:dyDescent="0.25">
      <c r="O628" s="364"/>
    </row>
    <row r="629" spans="15:15" x14ac:dyDescent="0.25">
      <c r="O629" s="364"/>
    </row>
    <row r="630" spans="15:15" x14ac:dyDescent="0.25">
      <c r="O630" s="364"/>
    </row>
    <row r="631" spans="15:15" x14ac:dyDescent="0.25">
      <c r="O631" s="364"/>
    </row>
    <row r="632" spans="15:15" x14ac:dyDescent="0.25">
      <c r="O632" s="364"/>
    </row>
    <row r="633" spans="15:15" x14ac:dyDescent="0.25">
      <c r="O633" s="364"/>
    </row>
    <row r="634" spans="15:15" x14ac:dyDescent="0.25">
      <c r="O634" s="364"/>
    </row>
    <row r="635" spans="15:15" x14ac:dyDescent="0.25">
      <c r="O635" s="364"/>
    </row>
    <row r="636" spans="15:15" x14ac:dyDescent="0.25">
      <c r="O636" s="364"/>
    </row>
    <row r="637" spans="15:15" x14ac:dyDescent="0.25">
      <c r="O637" s="364"/>
    </row>
    <row r="638" spans="15:15" x14ac:dyDescent="0.25">
      <c r="O638" s="364"/>
    </row>
    <row r="639" spans="15:15" x14ac:dyDescent="0.25">
      <c r="O639" s="364"/>
    </row>
    <row r="640" spans="15:15" x14ac:dyDescent="0.25">
      <c r="O640" s="364"/>
    </row>
    <row r="641" spans="15:15" x14ac:dyDescent="0.25">
      <c r="O641" s="364"/>
    </row>
    <row r="642" spans="15:15" x14ac:dyDescent="0.25">
      <c r="O642" s="364"/>
    </row>
    <row r="643" spans="15:15" x14ac:dyDescent="0.25">
      <c r="O643" s="364"/>
    </row>
    <row r="644" spans="15:15" x14ac:dyDescent="0.25">
      <c r="O644" s="364"/>
    </row>
    <row r="645" spans="15:15" x14ac:dyDescent="0.25">
      <c r="O645" s="364"/>
    </row>
    <row r="646" spans="15:15" x14ac:dyDescent="0.25">
      <c r="O646" s="364"/>
    </row>
    <row r="647" spans="15:15" x14ac:dyDescent="0.25">
      <c r="O647" s="364"/>
    </row>
    <row r="648" spans="15:15" x14ac:dyDescent="0.25">
      <c r="O648" s="364"/>
    </row>
    <row r="649" spans="15:15" x14ac:dyDescent="0.25">
      <c r="O649" s="364"/>
    </row>
    <row r="650" spans="15:15" x14ac:dyDescent="0.25">
      <c r="O650" s="364"/>
    </row>
    <row r="651" spans="15:15" x14ac:dyDescent="0.25">
      <c r="O651" s="364"/>
    </row>
    <row r="652" spans="15:15" x14ac:dyDescent="0.25">
      <c r="O652" s="364"/>
    </row>
    <row r="653" spans="15:15" x14ac:dyDescent="0.25">
      <c r="O653" s="364"/>
    </row>
    <row r="654" spans="15:15" x14ac:dyDescent="0.25">
      <c r="O654" s="364"/>
    </row>
    <row r="655" spans="15:15" x14ac:dyDescent="0.25">
      <c r="O655" s="364"/>
    </row>
    <row r="656" spans="15:15" x14ac:dyDescent="0.25">
      <c r="O656" s="364"/>
    </row>
    <row r="657" spans="15:15" x14ac:dyDescent="0.25">
      <c r="O657" s="364"/>
    </row>
    <row r="658" spans="15:15" x14ac:dyDescent="0.25">
      <c r="O658" s="364"/>
    </row>
    <row r="659" spans="15:15" x14ac:dyDescent="0.25">
      <c r="O659" s="364"/>
    </row>
    <row r="660" spans="15:15" x14ac:dyDescent="0.25">
      <c r="O660" s="364"/>
    </row>
    <row r="661" spans="15:15" x14ac:dyDescent="0.25">
      <c r="O661" s="364"/>
    </row>
    <row r="662" spans="15:15" x14ac:dyDescent="0.25">
      <c r="O662" s="364"/>
    </row>
    <row r="663" spans="15:15" x14ac:dyDescent="0.25">
      <c r="O663" s="364"/>
    </row>
    <row r="664" spans="15:15" x14ac:dyDescent="0.25">
      <c r="O664" s="364"/>
    </row>
    <row r="665" spans="15:15" x14ac:dyDescent="0.25">
      <c r="O665" s="364"/>
    </row>
    <row r="666" spans="15:15" x14ac:dyDescent="0.25">
      <c r="O666" s="364"/>
    </row>
    <row r="667" spans="15:15" x14ac:dyDescent="0.25">
      <c r="O667" s="364"/>
    </row>
    <row r="668" spans="15:15" x14ac:dyDescent="0.25">
      <c r="O668" s="364"/>
    </row>
    <row r="669" spans="15:15" x14ac:dyDescent="0.25">
      <c r="O669" s="364"/>
    </row>
    <row r="670" spans="15:15" x14ac:dyDescent="0.25">
      <c r="O670" s="364"/>
    </row>
    <row r="671" spans="15:15" x14ac:dyDescent="0.25">
      <c r="O671" s="364"/>
    </row>
    <row r="672" spans="15:15" x14ac:dyDescent="0.25">
      <c r="O672" s="364"/>
    </row>
    <row r="673" spans="15:15" x14ac:dyDescent="0.25">
      <c r="O673" s="364"/>
    </row>
    <row r="674" spans="15:15" x14ac:dyDescent="0.25">
      <c r="O674" s="364"/>
    </row>
    <row r="675" spans="15:15" x14ac:dyDescent="0.25">
      <c r="O675" s="364"/>
    </row>
    <row r="676" spans="15:15" x14ac:dyDescent="0.25">
      <c r="O676" s="364"/>
    </row>
    <row r="677" spans="15:15" x14ac:dyDescent="0.25">
      <c r="O677" s="364"/>
    </row>
    <row r="678" spans="15:15" x14ac:dyDescent="0.25">
      <c r="O678" s="364"/>
    </row>
    <row r="679" spans="15:15" x14ac:dyDescent="0.25">
      <c r="O679" s="364"/>
    </row>
    <row r="680" spans="15:15" x14ac:dyDescent="0.25">
      <c r="O680" s="364"/>
    </row>
    <row r="681" spans="15:15" x14ac:dyDescent="0.25">
      <c r="O681" s="364"/>
    </row>
    <row r="682" spans="15:15" x14ac:dyDescent="0.25">
      <c r="O682" s="364"/>
    </row>
    <row r="683" spans="15:15" x14ac:dyDescent="0.25">
      <c r="O683" s="364"/>
    </row>
    <row r="684" spans="15:15" x14ac:dyDescent="0.25">
      <c r="O684" s="364"/>
    </row>
    <row r="685" spans="15:15" x14ac:dyDescent="0.25">
      <c r="O685" s="364"/>
    </row>
    <row r="686" spans="15:15" x14ac:dyDescent="0.25">
      <c r="O686" s="364"/>
    </row>
    <row r="687" spans="15:15" x14ac:dyDescent="0.25">
      <c r="O687" s="364"/>
    </row>
    <row r="688" spans="15:15" x14ac:dyDescent="0.25">
      <c r="O688" s="364"/>
    </row>
    <row r="689" spans="15:15" x14ac:dyDescent="0.25">
      <c r="O689" s="364"/>
    </row>
    <row r="690" spans="15:15" x14ac:dyDescent="0.25">
      <c r="O690" s="364"/>
    </row>
    <row r="691" spans="15:15" x14ac:dyDescent="0.25">
      <c r="O691" s="364"/>
    </row>
    <row r="692" spans="15:15" x14ac:dyDescent="0.25">
      <c r="O692" s="364"/>
    </row>
    <row r="693" spans="15:15" x14ac:dyDescent="0.25">
      <c r="O693" s="364"/>
    </row>
    <row r="694" spans="15:15" x14ac:dyDescent="0.25">
      <c r="O694" s="364"/>
    </row>
    <row r="695" spans="15:15" x14ac:dyDescent="0.25">
      <c r="O695" s="364"/>
    </row>
    <row r="696" spans="15:15" x14ac:dyDescent="0.25">
      <c r="O696" s="364"/>
    </row>
    <row r="697" spans="15:15" x14ac:dyDescent="0.25">
      <c r="O697" s="364"/>
    </row>
    <row r="698" spans="15:15" x14ac:dyDescent="0.25">
      <c r="O698" s="364"/>
    </row>
    <row r="699" spans="15:15" x14ac:dyDescent="0.25">
      <c r="O699" s="364"/>
    </row>
    <row r="700" spans="15:15" x14ac:dyDescent="0.25">
      <c r="O700" s="364"/>
    </row>
    <row r="701" spans="15:15" x14ac:dyDescent="0.25">
      <c r="O701" s="364"/>
    </row>
    <row r="702" spans="15:15" x14ac:dyDescent="0.25">
      <c r="O702" s="364"/>
    </row>
    <row r="703" spans="15:15" x14ac:dyDescent="0.25">
      <c r="O703" s="364"/>
    </row>
    <row r="704" spans="15:15" x14ac:dyDescent="0.25">
      <c r="O704" s="364"/>
    </row>
    <row r="705" spans="15:15" x14ac:dyDescent="0.25">
      <c r="O705" s="364"/>
    </row>
    <row r="706" spans="15:15" x14ac:dyDescent="0.25">
      <c r="O706" s="364"/>
    </row>
    <row r="707" spans="15:15" x14ac:dyDescent="0.25">
      <c r="O707" s="364"/>
    </row>
    <row r="708" spans="15:15" x14ac:dyDescent="0.25">
      <c r="O708" s="364"/>
    </row>
    <row r="709" spans="15:15" x14ac:dyDescent="0.25">
      <c r="O709" s="364"/>
    </row>
    <row r="710" spans="15:15" x14ac:dyDescent="0.25">
      <c r="O710" s="364"/>
    </row>
    <row r="711" spans="15:15" x14ac:dyDescent="0.25">
      <c r="O711" s="364"/>
    </row>
    <row r="712" spans="15:15" x14ac:dyDescent="0.25">
      <c r="O712" s="364"/>
    </row>
    <row r="713" spans="15:15" x14ac:dyDescent="0.25">
      <c r="O713" s="364"/>
    </row>
    <row r="714" spans="15:15" x14ac:dyDescent="0.25">
      <c r="O714" s="364"/>
    </row>
    <row r="715" spans="15:15" x14ac:dyDescent="0.25">
      <c r="O715" s="364"/>
    </row>
    <row r="716" spans="15:15" x14ac:dyDescent="0.25">
      <c r="O716" s="364"/>
    </row>
    <row r="717" spans="15:15" x14ac:dyDescent="0.25">
      <c r="O717" s="364"/>
    </row>
    <row r="718" spans="15:15" x14ac:dyDescent="0.25">
      <c r="O718" s="364"/>
    </row>
    <row r="719" spans="15:15" x14ac:dyDescent="0.25">
      <c r="O719" s="364"/>
    </row>
    <row r="720" spans="15:15" x14ac:dyDescent="0.25">
      <c r="O720" s="364"/>
    </row>
    <row r="721" spans="15:15" x14ac:dyDescent="0.25">
      <c r="O721" s="364"/>
    </row>
    <row r="722" spans="15:15" x14ac:dyDescent="0.25">
      <c r="O722" s="364"/>
    </row>
    <row r="723" spans="15:15" x14ac:dyDescent="0.25">
      <c r="O723" s="364"/>
    </row>
    <row r="724" spans="15:15" x14ac:dyDescent="0.25">
      <c r="O724" s="364"/>
    </row>
  </sheetData>
  <mergeCells count="2">
    <mergeCell ref="A11:G11"/>
    <mergeCell ref="I11:J11"/>
  </mergeCells>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2D3E92-298A-42EF-947E-DCBA0C265401}">
  <sheetPr>
    <tabColor theme="7" tint="0.39997558519241921"/>
  </sheetPr>
  <dimension ref="A1:Z850"/>
  <sheetViews>
    <sheetView zoomScaleNormal="100" workbookViewId="0">
      <selection activeCell="A61" sqref="A61"/>
    </sheetView>
  </sheetViews>
  <sheetFormatPr defaultColWidth="9.140625" defaultRowHeight="12.75" x14ac:dyDescent="0.2"/>
  <cols>
    <col min="1" max="1" width="9.140625" style="21"/>
    <col min="2" max="2" width="10.85546875" style="21" bestFit="1" customWidth="1"/>
    <col min="3" max="3" width="12.85546875" style="21" bestFit="1" customWidth="1"/>
    <col min="4" max="4" width="14.28515625" style="21" customWidth="1"/>
    <col min="5" max="10" width="16.42578125" style="21" customWidth="1"/>
    <col min="11" max="11" width="13.7109375" style="21" customWidth="1"/>
    <col min="12" max="12" width="12.42578125" style="21" customWidth="1"/>
    <col min="13" max="13" width="16.42578125" style="21" customWidth="1"/>
    <col min="14" max="14" width="12.140625" style="21" customWidth="1"/>
    <col min="15" max="15" width="9.140625" style="21"/>
    <col min="16" max="16" width="37.140625" style="47" bestFit="1" customWidth="1"/>
    <col min="17" max="17" width="36.28515625" style="47" bestFit="1" customWidth="1"/>
    <col min="18" max="18" width="14.42578125" style="21" customWidth="1"/>
    <col min="19" max="19" width="7" style="21" customWidth="1"/>
    <col min="20" max="20" width="11.140625" style="21" customWidth="1"/>
    <col min="21" max="21" width="13.42578125" style="21" customWidth="1"/>
    <col min="22" max="22" width="12.7109375" style="21" customWidth="1"/>
    <col min="23" max="16384" width="9.140625" style="21"/>
  </cols>
  <sheetData>
    <row r="1" spans="1:26" ht="15" x14ac:dyDescent="0.25">
      <c r="A1" s="144" t="s">
        <v>468</v>
      </c>
      <c r="B1" s="467"/>
      <c r="C1" s="467"/>
      <c r="D1" s="467"/>
      <c r="E1" s="467"/>
      <c r="F1" s="467"/>
      <c r="G1" s="467"/>
      <c r="H1" s="467"/>
      <c r="I1" s="467"/>
      <c r="J1" s="467"/>
      <c r="K1" s="467"/>
      <c r="L1" s="467"/>
      <c r="M1" s="467"/>
      <c r="N1" s="467"/>
      <c r="P1" s="468" t="s">
        <v>469</v>
      </c>
      <c r="Q1" s="466"/>
      <c r="R1" s="166"/>
      <c r="S1" s="166"/>
      <c r="T1" s="166"/>
      <c r="U1" s="166"/>
      <c r="V1" s="166"/>
      <c r="W1" s="166"/>
      <c r="X1" s="166"/>
      <c r="Y1" s="166"/>
      <c r="Z1" s="166"/>
    </row>
    <row r="2" spans="1:26" ht="29.25" customHeight="1" x14ac:dyDescent="0.2">
      <c r="B2" s="467"/>
      <c r="C2" s="467"/>
      <c r="D2" s="467"/>
      <c r="E2" s="467"/>
      <c r="F2" s="467"/>
      <c r="G2" s="467"/>
      <c r="H2" s="467"/>
      <c r="I2" s="467"/>
      <c r="J2" s="467"/>
      <c r="K2" s="467"/>
      <c r="L2" s="467"/>
      <c r="M2" s="467"/>
      <c r="N2" s="467"/>
      <c r="O2" s="467"/>
      <c r="P2" s="623" t="s">
        <v>470</v>
      </c>
      <c r="Q2" s="624" t="s">
        <v>471</v>
      </c>
      <c r="R2" s="888" t="s">
        <v>472</v>
      </c>
      <c r="S2" s="888" t="s">
        <v>473</v>
      </c>
      <c r="T2" s="888" t="s">
        <v>474</v>
      </c>
      <c r="U2" s="888" t="s">
        <v>475</v>
      </c>
      <c r="V2" s="889" t="s">
        <v>476</v>
      </c>
    </row>
    <row r="3" spans="1:26" x14ac:dyDescent="0.2">
      <c r="A3" s="467"/>
      <c r="B3" s="467"/>
      <c r="C3" s="467"/>
      <c r="D3" s="467"/>
      <c r="E3" s="467"/>
      <c r="F3" s="467"/>
      <c r="G3" s="467"/>
      <c r="H3" s="467"/>
      <c r="I3" s="467"/>
      <c r="J3" s="467"/>
      <c r="K3" s="467"/>
      <c r="L3" s="467"/>
      <c r="M3" s="467"/>
      <c r="N3" s="467"/>
      <c r="O3" s="467"/>
      <c r="P3" s="623" t="s">
        <v>477</v>
      </c>
      <c r="Q3" s="624" t="s">
        <v>478</v>
      </c>
      <c r="R3" s="625">
        <v>2017</v>
      </c>
      <c r="S3" s="626">
        <v>2019</v>
      </c>
      <c r="T3" s="626">
        <v>7.38</v>
      </c>
      <c r="U3" s="626">
        <v>8869.8989999999994</v>
      </c>
      <c r="V3" s="627">
        <v>288920.60089056438</v>
      </c>
    </row>
    <row r="4" spans="1:26" x14ac:dyDescent="0.2">
      <c r="A4" s="467"/>
      <c r="B4" s="467"/>
      <c r="C4" s="467"/>
      <c r="D4" s="467"/>
      <c r="E4" s="467"/>
      <c r="F4" s="467"/>
      <c r="G4" s="467"/>
      <c r="H4" s="467"/>
      <c r="I4" s="467"/>
      <c r="J4" s="467"/>
      <c r="K4" s="467"/>
      <c r="L4" s="467"/>
      <c r="M4" s="467"/>
      <c r="N4" s="467"/>
      <c r="O4" s="467"/>
      <c r="P4" s="469" t="s">
        <v>477</v>
      </c>
      <c r="Q4" s="47" t="s">
        <v>478</v>
      </c>
      <c r="R4" s="890">
        <v>2017</v>
      </c>
      <c r="S4" s="891">
        <v>2020</v>
      </c>
      <c r="T4" s="891">
        <v>7.38</v>
      </c>
      <c r="U4" s="891">
        <v>11736.089</v>
      </c>
      <c r="V4" s="470">
        <v>233920.90631258249</v>
      </c>
    </row>
    <row r="5" spans="1:26" x14ac:dyDescent="0.2">
      <c r="A5" s="467"/>
      <c r="B5" s="467"/>
      <c r="C5" s="467"/>
      <c r="D5" s="467"/>
      <c r="E5" s="467"/>
      <c r="F5" s="467"/>
      <c r="G5" s="467"/>
      <c r="H5" s="467"/>
      <c r="I5" s="467"/>
      <c r="J5" s="467"/>
      <c r="K5" s="467"/>
      <c r="L5" s="467"/>
      <c r="M5" s="467"/>
      <c r="N5" s="467"/>
      <c r="O5" s="467"/>
      <c r="P5" s="469" t="s">
        <v>477</v>
      </c>
      <c r="Q5" s="47" t="s">
        <v>478</v>
      </c>
      <c r="R5" s="890">
        <v>2017</v>
      </c>
      <c r="S5" s="891">
        <v>2022</v>
      </c>
      <c r="T5" s="891">
        <v>7.38</v>
      </c>
      <c r="U5" s="891">
        <v>11468.691000000001</v>
      </c>
      <c r="V5" s="470">
        <v>255114.77106739199</v>
      </c>
    </row>
    <row r="6" spans="1:26" x14ac:dyDescent="0.2">
      <c r="A6" s="467"/>
      <c r="B6" s="467"/>
      <c r="C6" s="467"/>
      <c r="D6" s="467"/>
      <c r="E6" s="467"/>
      <c r="F6" s="467"/>
      <c r="G6" s="467"/>
      <c r="H6" s="467"/>
      <c r="I6" s="467"/>
      <c r="J6" s="467"/>
      <c r="K6" s="467"/>
      <c r="L6" s="467"/>
      <c r="M6" s="467"/>
      <c r="N6" s="467"/>
      <c r="O6" s="467"/>
      <c r="P6" s="469" t="s">
        <v>477</v>
      </c>
      <c r="Q6" s="47" t="s">
        <v>478</v>
      </c>
      <c r="R6" s="890">
        <v>2017</v>
      </c>
      <c r="S6" s="891">
        <v>2023</v>
      </c>
      <c r="T6" s="891">
        <v>7.38</v>
      </c>
      <c r="U6" s="891">
        <v>10690.556</v>
      </c>
      <c r="V6" s="470">
        <v>365608.96093168569</v>
      </c>
    </row>
    <row r="7" spans="1:26" x14ac:dyDescent="0.2">
      <c r="A7" s="467"/>
      <c r="B7" s="467"/>
      <c r="C7" s="467"/>
      <c r="D7" s="467"/>
      <c r="E7" s="467"/>
      <c r="F7" s="467"/>
      <c r="G7" s="467"/>
      <c r="H7" s="467"/>
      <c r="I7" s="467"/>
      <c r="J7" s="467"/>
      <c r="K7" s="467"/>
      <c r="L7" s="467"/>
      <c r="M7" s="467"/>
      <c r="N7" s="467"/>
      <c r="O7" s="467"/>
      <c r="P7" s="469" t="s">
        <v>477</v>
      </c>
      <c r="Q7" s="47" t="s">
        <v>478</v>
      </c>
      <c r="R7" s="890">
        <v>2017</v>
      </c>
      <c r="S7" s="891">
        <v>2024</v>
      </c>
      <c r="T7" s="891">
        <v>7.38</v>
      </c>
      <c r="U7" s="891">
        <v>12893.196</v>
      </c>
      <c r="V7" s="470">
        <v>335597</v>
      </c>
    </row>
    <row r="8" spans="1:26" x14ac:dyDescent="0.2">
      <c r="A8" s="467"/>
      <c r="B8" s="467"/>
      <c r="C8" s="467"/>
      <c r="D8" s="467"/>
      <c r="E8" s="467"/>
      <c r="F8" s="467"/>
      <c r="G8" s="467"/>
      <c r="H8" s="467"/>
      <c r="I8" s="467"/>
      <c r="J8" s="467"/>
      <c r="K8" s="467"/>
      <c r="L8" s="467"/>
      <c r="M8" s="467"/>
      <c r="N8" s="467"/>
      <c r="O8" s="467"/>
      <c r="P8" s="469" t="s">
        <v>477</v>
      </c>
      <c r="Q8" s="47" t="s">
        <v>479</v>
      </c>
      <c r="R8" s="890">
        <v>2017</v>
      </c>
      <c r="S8" s="891">
        <v>2024</v>
      </c>
      <c r="T8" s="891">
        <v>10.56</v>
      </c>
      <c r="U8" s="891">
        <v>12522.237999999999</v>
      </c>
      <c r="V8" s="470">
        <v>293617</v>
      </c>
    </row>
    <row r="9" spans="1:26" x14ac:dyDescent="0.2">
      <c r="A9" s="467"/>
      <c r="B9" s="467"/>
      <c r="C9" s="467"/>
      <c r="D9" s="467"/>
      <c r="E9" s="467"/>
      <c r="F9" s="467"/>
      <c r="G9" s="467"/>
      <c r="H9" s="467"/>
      <c r="I9" s="467"/>
      <c r="J9" s="467"/>
      <c r="K9" s="467"/>
      <c r="L9" s="467"/>
      <c r="M9" s="467"/>
      <c r="N9" s="467"/>
      <c r="O9" s="467"/>
      <c r="P9" s="469" t="s">
        <v>477</v>
      </c>
      <c r="Q9" s="47" t="s">
        <v>480</v>
      </c>
      <c r="R9" s="890">
        <v>2017</v>
      </c>
      <c r="S9" s="891">
        <v>2019</v>
      </c>
      <c r="T9" s="891">
        <v>10.56</v>
      </c>
      <c r="U9" s="891">
        <v>14222.656999999999</v>
      </c>
      <c r="V9" s="470">
        <v>416051.10907010071</v>
      </c>
    </row>
    <row r="10" spans="1:26" x14ac:dyDescent="0.2">
      <c r="A10" s="467"/>
      <c r="B10" s="467"/>
      <c r="C10" s="467"/>
      <c r="D10" s="467"/>
      <c r="E10" s="467"/>
      <c r="F10" s="467"/>
      <c r="G10" s="467"/>
      <c r="H10" s="467"/>
      <c r="I10" s="467"/>
      <c r="J10" s="467"/>
      <c r="K10" s="467"/>
      <c r="L10" s="467"/>
      <c r="M10" s="467"/>
      <c r="N10" s="467"/>
      <c r="O10" s="467"/>
      <c r="P10" s="469" t="s">
        <v>477</v>
      </c>
      <c r="Q10" s="47" t="s">
        <v>480</v>
      </c>
      <c r="R10" s="890">
        <v>2017</v>
      </c>
      <c r="S10" s="891">
        <v>2020</v>
      </c>
      <c r="T10" s="891">
        <v>10.56</v>
      </c>
      <c r="U10" s="891">
        <v>14919.264999999999</v>
      </c>
      <c r="V10" s="470">
        <v>305131.12413511641</v>
      </c>
    </row>
    <row r="11" spans="1:26" x14ac:dyDescent="0.2">
      <c r="A11" s="467"/>
      <c r="B11" s="467"/>
      <c r="C11" s="467"/>
      <c r="D11" s="467"/>
      <c r="E11" s="467"/>
      <c r="F11" s="467"/>
      <c r="G11" s="467"/>
      <c r="H11" s="467"/>
      <c r="I11" s="467"/>
      <c r="J11" s="467"/>
      <c r="K11" s="467"/>
      <c r="L11" s="467"/>
      <c r="M11" s="467"/>
      <c r="N11" s="467"/>
      <c r="O11" s="467"/>
      <c r="P11" s="469" t="s">
        <v>477</v>
      </c>
      <c r="Q11" s="47" t="s">
        <v>480</v>
      </c>
      <c r="R11" s="890">
        <v>2017</v>
      </c>
      <c r="S11" s="891">
        <v>2022</v>
      </c>
      <c r="T11" s="891">
        <v>10.56</v>
      </c>
      <c r="U11" s="891">
        <v>13841.228999999999</v>
      </c>
      <c r="V11" s="470">
        <v>250236.12110890821</v>
      </c>
    </row>
    <row r="12" spans="1:26" x14ac:dyDescent="0.2">
      <c r="A12" s="467"/>
      <c r="B12" s="467"/>
      <c r="C12" s="467"/>
      <c r="D12" s="467"/>
      <c r="E12" s="467"/>
      <c r="F12" s="467"/>
      <c r="G12" s="467"/>
      <c r="H12" s="467"/>
      <c r="I12" s="467"/>
      <c r="J12" s="467"/>
      <c r="K12" s="467"/>
      <c r="L12" s="467"/>
      <c r="M12" s="467"/>
      <c r="N12" s="467"/>
      <c r="O12" s="467"/>
      <c r="P12" s="469" t="s">
        <v>477</v>
      </c>
      <c r="Q12" s="47" t="s">
        <v>480</v>
      </c>
      <c r="R12" s="890">
        <v>2017</v>
      </c>
      <c r="S12" s="891">
        <v>2023</v>
      </c>
      <c r="T12" s="891">
        <v>10.56</v>
      </c>
      <c r="U12" s="891">
        <v>13778.112999999999</v>
      </c>
      <c r="V12" s="470">
        <v>241507.61124696379</v>
      </c>
    </row>
    <row r="13" spans="1:26" x14ac:dyDescent="0.2">
      <c r="A13" s="467"/>
      <c r="B13" s="467"/>
      <c r="C13" s="467"/>
      <c r="D13" s="467"/>
      <c r="E13" s="467"/>
      <c r="F13" s="467"/>
      <c r="G13" s="467"/>
      <c r="H13" s="467"/>
      <c r="I13" s="467"/>
      <c r="J13" s="467"/>
      <c r="K13" s="467"/>
      <c r="L13" s="467"/>
      <c r="M13" s="467"/>
      <c r="N13" s="467"/>
      <c r="O13" s="467"/>
      <c r="P13" s="469" t="s">
        <v>481</v>
      </c>
      <c r="Q13" s="47" t="s">
        <v>482</v>
      </c>
      <c r="R13" s="890">
        <v>2016</v>
      </c>
      <c r="S13" s="891">
        <v>2021</v>
      </c>
      <c r="T13" s="891">
        <v>10</v>
      </c>
      <c r="U13" s="891">
        <v>17200.41</v>
      </c>
      <c r="V13" s="470">
        <v>112279.8367098718</v>
      </c>
    </row>
    <row r="14" spans="1:26" x14ac:dyDescent="0.2">
      <c r="A14" s="467"/>
      <c r="B14" s="467"/>
      <c r="C14" s="467"/>
      <c r="D14" s="467"/>
      <c r="E14" s="467"/>
      <c r="F14" s="467"/>
      <c r="G14" s="467"/>
      <c r="H14" s="467"/>
      <c r="I14" s="467"/>
      <c r="J14" s="467"/>
      <c r="K14" s="467"/>
      <c r="L14" s="467"/>
      <c r="M14" s="467"/>
      <c r="N14" s="467"/>
      <c r="O14" s="467"/>
      <c r="P14" s="469" t="s">
        <v>481</v>
      </c>
      <c r="Q14" s="47" t="s">
        <v>482</v>
      </c>
      <c r="R14" s="890">
        <v>2016</v>
      </c>
      <c r="S14" s="891">
        <v>2022</v>
      </c>
      <c r="T14" s="891">
        <v>10</v>
      </c>
      <c r="U14" s="891">
        <v>16111.71</v>
      </c>
      <c r="V14" s="470">
        <v>71097.994001321742</v>
      </c>
    </row>
    <row r="15" spans="1:26" x14ac:dyDescent="0.2">
      <c r="A15" s="467"/>
      <c r="B15" s="467"/>
      <c r="C15" s="467"/>
      <c r="D15" s="467"/>
      <c r="E15" s="467"/>
      <c r="F15" s="467"/>
      <c r="G15" s="467"/>
      <c r="H15" s="467"/>
      <c r="I15" s="467"/>
      <c r="J15" s="467"/>
      <c r="K15" s="467"/>
      <c r="L15" s="467"/>
      <c r="M15" s="467"/>
      <c r="N15" s="467"/>
      <c r="O15" s="467"/>
      <c r="P15" s="469" t="s">
        <v>481</v>
      </c>
      <c r="Q15" s="47" t="s">
        <v>482</v>
      </c>
      <c r="R15" s="890">
        <v>2016</v>
      </c>
      <c r="S15" s="891">
        <v>2023</v>
      </c>
      <c r="T15" s="891">
        <v>10</v>
      </c>
      <c r="U15" s="891">
        <v>15789.65</v>
      </c>
      <c r="V15" s="470">
        <v>87874.951951780036</v>
      </c>
    </row>
    <row r="16" spans="1:26" x14ac:dyDescent="0.2">
      <c r="A16" s="467"/>
      <c r="B16" s="467"/>
      <c r="C16" s="467"/>
      <c r="D16" s="467"/>
      <c r="E16" s="467"/>
      <c r="F16" s="467"/>
      <c r="G16" s="467"/>
      <c r="H16" s="467"/>
      <c r="I16" s="467"/>
      <c r="J16" s="467"/>
      <c r="K16" s="467"/>
      <c r="L16" s="467"/>
      <c r="M16" s="467"/>
      <c r="N16" s="467"/>
      <c r="O16" s="467"/>
      <c r="P16" s="469" t="s">
        <v>481</v>
      </c>
      <c r="Q16" s="47" t="s">
        <v>482</v>
      </c>
      <c r="R16" s="890">
        <v>2016</v>
      </c>
      <c r="S16" s="891">
        <v>2024</v>
      </c>
      <c r="T16" s="891">
        <v>10</v>
      </c>
      <c r="U16" s="891">
        <v>15045.66</v>
      </c>
      <c r="V16" s="470">
        <v>91067</v>
      </c>
    </row>
    <row r="17" spans="1:22" x14ac:dyDescent="0.2">
      <c r="A17" s="467"/>
      <c r="B17" s="467"/>
      <c r="C17" s="467"/>
      <c r="D17" s="467"/>
      <c r="E17" s="467"/>
      <c r="F17" s="467"/>
      <c r="G17" s="467"/>
      <c r="H17" s="467"/>
      <c r="I17" s="467"/>
      <c r="J17" s="467"/>
      <c r="K17" s="467"/>
      <c r="L17" s="467"/>
      <c r="M17" s="467"/>
      <c r="N17" s="467"/>
      <c r="O17" s="467"/>
      <c r="P17" s="469" t="s">
        <v>483</v>
      </c>
      <c r="Q17" s="47" t="s">
        <v>482</v>
      </c>
      <c r="R17" s="890">
        <v>2016</v>
      </c>
      <c r="S17" s="891">
        <v>2017</v>
      </c>
      <c r="T17" s="891">
        <v>10</v>
      </c>
      <c r="U17" s="891">
        <v>17065.75</v>
      </c>
      <c r="V17" s="470">
        <v>268028.51669999998</v>
      </c>
    </row>
    <row r="18" spans="1:22" x14ac:dyDescent="0.2">
      <c r="A18" s="467"/>
      <c r="B18" s="467"/>
      <c r="C18" s="467"/>
      <c r="D18" s="467"/>
      <c r="E18" s="467"/>
      <c r="F18" s="467"/>
      <c r="G18" s="467"/>
      <c r="H18" s="467"/>
      <c r="I18" s="467"/>
      <c r="J18" s="467"/>
      <c r="K18" s="467"/>
      <c r="L18" s="467"/>
      <c r="M18" s="467"/>
      <c r="N18" s="467"/>
      <c r="O18" s="467"/>
      <c r="P18" s="469" t="s">
        <v>483</v>
      </c>
      <c r="Q18" s="47" t="s">
        <v>482</v>
      </c>
      <c r="R18" s="890">
        <v>2016</v>
      </c>
      <c r="S18" s="891">
        <v>2018</v>
      </c>
      <c r="T18" s="891">
        <v>10</v>
      </c>
      <c r="U18" s="891">
        <v>16678.3</v>
      </c>
      <c r="V18" s="470">
        <v>247237.76774105249</v>
      </c>
    </row>
    <row r="19" spans="1:22" x14ac:dyDescent="0.2">
      <c r="A19" s="467"/>
      <c r="B19" s="467"/>
      <c r="C19" s="467"/>
      <c r="D19" s="467"/>
      <c r="E19" s="467"/>
      <c r="F19" s="467"/>
      <c r="G19" s="467"/>
      <c r="H19" s="467"/>
      <c r="I19" s="467"/>
      <c r="J19" s="467"/>
      <c r="K19" s="467"/>
      <c r="L19" s="467"/>
      <c r="M19" s="467"/>
      <c r="N19" s="467"/>
      <c r="O19" s="467"/>
      <c r="P19" s="469" t="s">
        <v>483</v>
      </c>
      <c r="Q19" s="47" t="s">
        <v>482</v>
      </c>
      <c r="R19" s="890">
        <v>2016</v>
      </c>
      <c r="S19" s="891">
        <v>2019</v>
      </c>
      <c r="T19" s="891">
        <v>10</v>
      </c>
      <c r="U19" s="891">
        <v>14011.8</v>
      </c>
      <c r="V19" s="470">
        <v>249271.27910443451</v>
      </c>
    </row>
    <row r="20" spans="1:22" x14ac:dyDescent="0.2">
      <c r="A20" s="467"/>
      <c r="B20" s="467"/>
      <c r="C20" s="467"/>
      <c r="D20" s="467"/>
      <c r="E20" s="467"/>
      <c r="F20" s="467"/>
      <c r="G20" s="467"/>
      <c r="H20" s="467"/>
      <c r="I20" s="467"/>
      <c r="J20" s="467"/>
      <c r="K20" s="467"/>
      <c r="L20" s="467"/>
      <c r="M20" s="467"/>
      <c r="N20" s="467"/>
      <c r="O20" s="467"/>
      <c r="P20" s="469" t="s">
        <v>483</v>
      </c>
      <c r="Q20" s="47" t="s">
        <v>482</v>
      </c>
      <c r="R20" s="890">
        <v>2016</v>
      </c>
      <c r="S20" s="891">
        <v>2020</v>
      </c>
      <c r="T20" s="891">
        <v>10</v>
      </c>
      <c r="U20" s="891">
        <v>16164.64</v>
      </c>
      <c r="V20" s="470">
        <v>102311.7963003388</v>
      </c>
    </row>
    <row r="21" spans="1:22" x14ac:dyDescent="0.2">
      <c r="A21" s="467"/>
      <c r="B21" s="467"/>
      <c r="C21" s="467"/>
      <c r="D21" s="467"/>
      <c r="E21" s="467"/>
      <c r="F21" s="467"/>
      <c r="G21" s="467"/>
      <c r="H21" s="467"/>
      <c r="I21" s="467"/>
      <c r="J21" s="467"/>
      <c r="K21" s="467"/>
      <c r="L21" s="467"/>
      <c r="M21" s="467"/>
      <c r="N21" s="467"/>
      <c r="O21" s="467"/>
      <c r="P21" s="469" t="s">
        <v>484</v>
      </c>
      <c r="Q21" s="47" t="s">
        <v>485</v>
      </c>
      <c r="R21" s="890">
        <v>2017</v>
      </c>
      <c r="S21" s="891">
        <v>2018</v>
      </c>
      <c r="T21" s="891">
        <v>28.56</v>
      </c>
      <c r="U21" s="891">
        <v>39708</v>
      </c>
      <c r="V21" s="470">
        <v>712620.16971190041</v>
      </c>
    </row>
    <row r="22" spans="1:22" x14ac:dyDescent="0.2">
      <c r="A22" s="67" t="s">
        <v>486</v>
      </c>
      <c r="B22" s="467"/>
      <c r="C22" s="467"/>
      <c r="D22" s="467"/>
      <c r="E22" s="467"/>
      <c r="F22" s="467"/>
      <c r="G22" s="467"/>
      <c r="H22" s="467"/>
      <c r="I22" s="467"/>
      <c r="J22" s="467"/>
      <c r="K22" s="467"/>
      <c r="L22" s="467"/>
      <c r="M22" s="467"/>
      <c r="N22" s="467"/>
      <c r="O22" s="467"/>
      <c r="P22" s="469" t="s">
        <v>484</v>
      </c>
      <c r="Q22" s="47" t="s">
        <v>485</v>
      </c>
      <c r="R22" s="890">
        <v>2017</v>
      </c>
      <c r="S22" s="891">
        <v>2019</v>
      </c>
      <c r="T22" s="891">
        <v>28.56</v>
      </c>
      <c r="U22" s="891">
        <v>40099</v>
      </c>
      <c r="V22" s="470">
        <v>806694.6639225228</v>
      </c>
    </row>
    <row r="23" spans="1:22" ht="12.75" customHeight="1" x14ac:dyDescent="0.2">
      <c r="A23" s="1297" t="s">
        <v>487</v>
      </c>
      <c r="B23" s="1297"/>
      <c r="C23" s="1297"/>
      <c r="D23" s="1297"/>
      <c r="E23" s="1297"/>
      <c r="F23" s="1297"/>
      <c r="G23" s="1297"/>
      <c r="H23" s="1297"/>
      <c r="I23" s="1297"/>
      <c r="J23" s="1297"/>
      <c r="K23" s="26"/>
      <c r="L23" s="26"/>
      <c r="M23" s="467"/>
      <c r="N23" s="467"/>
      <c r="O23" s="467"/>
      <c r="P23" s="469" t="s">
        <v>484</v>
      </c>
      <c r="Q23" s="47" t="s">
        <v>485</v>
      </c>
      <c r="R23" s="890">
        <v>2017</v>
      </c>
      <c r="S23" s="891">
        <v>2020</v>
      </c>
      <c r="T23" s="891">
        <v>28.56</v>
      </c>
      <c r="U23" s="891">
        <v>43186</v>
      </c>
      <c r="V23" s="470">
        <v>602410.48737198778</v>
      </c>
    </row>
    <row r="24" spans="1:22" x14ac:dyDescent="0.2">
      <c r="A24" s="1297"/>
      <c r="B24" s="1297"/>
      <c r="C24" s="1297"/>
      <c r="D24" s="1297"/>
      <c r="E24" s="1297"/>
      <c r="F24" s="1297"/>
      <c r="G24" s="1297"/>
      <c r="H24" s="1297"/>
      <c r="I24" s="1297"/>
      <c r="J24" s="1297"/>
      <c r="K24" s="471"/>
      <c r="L24" s="471"/>
      <c r="M24" s="467"/>
      <c r="N24" s="467"/>
      <c r="O24" s="467"/>
      <c r="P24" s="469" t="s">
        <v>484</v>
      </c>
      <c r="Q24" s="47" t="s">
        <v>485</v>
      </c>
      <c r="R24" s="890">
        <v>2017</v>
      </c>
      <c r="S24" s="891">
        <v>2021</v>
      </c>
      <c r="T24" s="891">
        <v>28.56</v>
      </c>
      <c r="U24" s="891">
        <v>39369</v>
      </c>
      <c r="V24" s="470">
        <v>461152.21163271973</v>
      </c>
    </row>
    <row r="25" spans="1:22" x14ac:dyDescent="0.2">
      <c r="A25" s="1297"/>
      <c r="B25" s="1297"/>
      <c r="C25" s="1297"/>
      <c r="D25" s="1297"/>
      <c r="E25" s="1297"/>
      <c r="F25" s="1297"/>
      <c r="G25" s="1297"/>
      <c r="H25" s="1297"/>
      <c r="I25" s="1297"/>
      <c r="J25" s="1297"/>
      <c r="K25" s="67"/>
      <c r="L25" s="467"/>
      <c r="M25" s="467"/>
      <c r="N25" s="467"/>
      <c r="O25" s="467"/>
      <c r="P25" s="469" t="s">
        <v>484</v>
      </c>
      <c r="Q25" s="47" t="s">
        <v>485</v>
      </c>
      <c r="R25" s="890">
        <v>2017</v>
      </c>
      <c r="S25" s="891">
        <v>2022</v>
      </c>
      <c r="T25" s="891">
        <v>28.56</v>
      </c>
      <c r="U25" s="891">
        <v>38302</v>
      </c>
      <c r="V25" s="470">
        <v>220400.81049938151</v>
      </c>
    </row>
    <row r="26" spans="1:22" x14ac:dyDescent="0.2">
      <c r="B26" s="467"/>
      <c r="C26" s="467"/>
      <c r="D26" s="467"/>
      <c r="E26" s="467"/>
      <c r="F26" s="467"/>
      <c r="G26" s="467"/>
      <c r="H26" s="467"/>
      <c r="I26" s="467"/>
      <c r="J26" s="467"/>
      <c r="K26" s="467"/>
      <c r="L26" s="467"/>
      <c r="M26" s="467"/>
      <c r="N26" s="467"/>
      <c r="O26" s="467"/>
      <c r="P26" s="475" t="s">
        <v>484</v>
      </c>
      <c r="Q26" s="47" t="s">
        <v>485</v>
      </c>
      <c r="R26" s="890">
        <v>2017</v>
      </c>
      <c r="S26" s="891">
        <v>2023</v>
      </c>
      <c r="T26" s="891">
        <v>28.56</v>
      </c>
      <c r="U26" s="891">
        <v>36705</v>
      </c>
      <c r="V26" s="470">
        <v>1218979.211109567</v>
      </c>
    </row>
    <row r="27" spans="1:22" ht="26.25" thickBot="1" x14ac:dyDescent="0.25">
      <c r="A27" s="472"/>
      <c r="B27" s="473" t="s">
        <v>488</v>
      </c>
      <c r="C27" s="473" t="s">
        <v>489</v>
      </c>
      <c r="D27" s="474" t="s">
        <v>490</v>
      </c>
      <c r="E27" s="473" t="s">
        <v>491</v>
      </c>
      <c r="F27" s="473" t="s">
        <v>492</v>
      </c>
      <c r="G27" s="473" t="s">
        <v>493</v>
      </c>
      <c r="H27" s="474" t="s">
        <v>494</v>
      </c>
      <c r="I27" s="473" t="s">
        <v>495</v>
      </c>
      <c r="J27" s="473" t="s">
        <v>496</v>
      </c>
      <c r="K27" s="473" t="s">
        <v>497</v>
      </c>
      <c r="L27" s="474" t="s">
        <v>498</v>
      </c>
      <c r="M27" s="230"/>
      <c r="N27" s="230"/>
      <c r="O27" s="230"/>
      <c r="P27" s="475" t="s">
        <v>484</v>
      </c>
      <c r="Q27" s="47" t="s">
        <v>485</v>
      </c>
      <c r="R27" s="890">
        <v>2017</v>
      </c>
      <c r="S27" s="891">
        <v>2024</v>
      </c>
      <c r="T27" s="891">
        <v>28.56</v>
      </c>
      <c r="U27" s="891">
        <v>37698</v>
      </c>
      <c r="V27" s="470">
        <v>886132</v>
      </c>
    </row>
    <row r="28" spans="1:22" x14ac:dyDescent="0.2">
      <c r="A28" s="476">
        <v>2011</v>
      </c>
      <c r="B28" s="105">
        <v>2</v>
      </c>
      <c r="C28" s="477">
        <v>3.6999999999999998E-2</v>
      </c>
      <c r="D28" s="478">
        <v>70.688000000000002</v>
      </c>
      <c r="E28" s="479">
        <v>48.404243084882637</v>
      </c>
      <c r="F28" s="479">
        <v>45.240060301450981</v>
      </c>
      <c r="G28" s="479">
        <v>51.568425868314293</v>
      </c>
      <c r="H28" s="480">
        <v>48.404243084882637</v>
      </c>
      <c r="I28" s="479">
        <v>25.47429927578106</v>
      </c>
      <c r="J28" s="479">
        <v>23.666733941625839</v>
      </c>
      <c r="K28" s="198">
        <v>27.281864609936289</v>
      </c>
      <c r="L28" s="481">
        <v>25.47429927578106</v>
      </c>
      <c r="M28" s="230"/>
      <c r="N28" s="230"/>
      <c r="O28" s="230"/>
      <c r="P28" s="475" t="s">
        <v>484</v>
      </c>
      <c r="Q28" s="47" t="s">
        <v>499</v>
      </c>
      <c r="R28" s="890">
        <v>2017</v>
      </c>
      <c r="S28" s="891">
        <v>2018</v>
      </c>
      <c r="T28" s="891">
        <v>19.72</v>
      </c>
      <c r="U28" s="891">
        <v>26497</v>
      </c>
      <c r="V28" s="470">
        <v>1044115.8831177721</v>
      </c>
    </row>
    <row r="29" spans="1:22" x14ac:dyDescent="0.2">
      <c r="A29" s="194">
        <v>2012</v>
      </c>
      <c r="B29" s="105">
        <v>7</v>
      </c>
      <c r="C29" s="477">
        <v>0.10730000000000001</v>
      </c>
      <c r="D29" s="478">
        <v>199.25</v>
      </c>
      <c r="E29" s="479">
        <v>40.289497745424782</v>
      </c>
      <c r="F29" s="479">
        <v>32.082584475585612</v>
      </c>
      <c r="G29" s="479">
        <v>48.379889467188917</v>
      </c>
      <c r="H29" s="480">
        <v>39.437675421088088</v>
      </c>
      <c r="I29" s="479">
        <v>22.46831044569322</v>
      </c>
      <c r="J29" s="479">
        <v>21.220944484676458</v>
      </c>
      <c r="K29" s="198">
        <v>26.82882626459466</v>
      </c>
      <c r="L29" s="481">
        <v>22.876702460362338</v>
      </c>
      <c r="M29" s="230"/>
      <c r="N29" s="230"/>
      <c r="O29" s="230"/>
      <c r="P29" s="475" t="s">
        <v>484</v>
      </c>
      <c r="Q29" s="47" t="s">
        <v>499</v>
      </c>
      <c r="R29" s="890">
        <v>2017</v>
      </c>
      <c r="S29" s="891">
        <v>2019</v>
      </c>
      <c r="T29" s="891">
        <v>19.72</v>
      </c>
      <c r="U29" s="891">
        <v>26777</v>
      </c>
      <c r="V29" s="470">
        <v>559209.47710595408</v>
      </c>
    </row>
    <row r="30" spans="1:22" x14ac:dyDescent="0.2">
      <c r="A30" s="194">
        <v>2013</v>
      </c>
      <c r="B30" s="105">
        <v>12</v>
      </c>
      <c r="C30" s="477">
        <v>0.1744</v>
      </c>
      <c r="D30" s="478">
        <v>339.45405599999998</v>
      </c>
      <c r="E30" s="479">
        <v>41.760462537961878</v>
      </c>
      <c r="F30" s="479">
        <v>23.957436109420879</v>
      </c>
      <c r="G30" s="479">
        <v>44.746865954071737</v>
      </c>
      <c r="H30" s="480">
        <v>36.537129328391792</v>
      </c>
      <c r="I30" s="479">
        <v>19.8841160885578</v>
      </c>
      <c r="J30" s="479">
        <v>15.112780884811871</v>
      </c>
      <c r="K30" s="198">
        <v>23.15423653974883</v>
      </c>
      <c r="L30" s="481">
        <v>20.163495328075939</v>
      </c>
      <c r="M30" s="230"/>
      <c r="N30" s="230"/>
      <c r="O30" s="230"/>
      <c r="P30" s="475" t="s">
        <v>484</v>
      </c>
      <c r="Q30" s="47" t="s">
        <v>499</v>
      </c>
      <c r="R30" s="890">
        <v>2017</v>
      </c>
      <c r="S30" s="891">
        <v>2020</v>
      </c>
      <c r="T30" s="891">
        <v>19.72</v>
      </c>
      <c r="U30" s="891">
        <v>27233</v>
      </c>
      <c r="V30" s="470">
        <v>414714.6541889314</v>
      </c>
    </row>
    <row r="31" spans="1:22" x14ac:dyDescent="0.2">
      <c r="A31" s="194">
        <v>2014</v>
      </c>
      <c r="B31" s="105">
        <v>18</v>
      </c>
      <c r="C31" s="477">
        <v>0.24390000000000001</v>
      </c>
      <c r="D31" s="478">
        <v>498.60399999999998</v>
      </c>
      <c r="E31" s="479">
        <v>43.314428392155243</v>
      </c>
      <c r="F31" s="479">
        <v>17.650156956933081</v>
      </c>
      <c r="G31" s="479">
        <v>43.379367565156969</v>
      </c>
      <c r="H31" s="480">
        <v>35.10547622222883</v>
      </c>
      <c r="I31" s="479">
        <v>19.189763835540809</v>
      </c>
      <c r="J31" s="479">
        <v>8.7748709691433913</v>
      </c>
      <c r="K31" s="198">
        <v>21.327557659679901</v>
      </c>
      <c r="L31" s="481">
        <v>18.76327382307112</v>
      </c>
      <c r="M31" s="230"/>
      <c r="N31" s="230"/>
      <c r="O31" s="230"/>
      <c r="P31" s="475" t="s">
        <v>484</v>
      </c>
      <c r="Q31" s="47" t="s">
        <v>499</v>
      </c>
      <c r="R31" s="890">
        <v>2017</v>
      </c>
      <c r="S31" s="891">
        <v>2021</v>
      </c>
      <c r="T31" s="891">
        <v>19.72</v>
      </c>
      <c r="U31" s="891">
        <v>26636</v>
      </c>
      <c r="V31" s="470">
        <v>317231.82850452018</v>
      </c>
    </row>
    <row r="32" spans="1:22" x14ac:dyDescent="0.2">
      <c r="A32" s="194">
        <v>2015</v>
      </c>
      <c r="B32" s="105">
        <v>22</v>
      </c>
      <c r="C32" s="477">
        <v>0.30199999999999999</v>
      </c>
      <c r="D32" s="478">
        <v>569.58069399999999</v>
      </c>
      <c r="E32" s="479">
        <v>15.622286792510989</v>
      </c>
      <c r="F32" s="479">
        <v>12.44752690718895</v>
      </c>
      <c r="G32" s="479">
        <v>29.812298461883621</v>
      </c>
      <c r="H32" s="480">
        <v>19.378240181483651</v>
      </c>
      <c r="I32" s="479">
        <v>7.2199622152737</v>
      </c>
      <c r="J32" s="479">
        <v>5.4159846223243724</v>
      </c>
      <c r="K32" s="198">
        <v>16.90838759730612</v>
      </c>
      <c r="L32" s="481">
        <v>10.145028400307989</v>
      </c>
      <c r="M32" s="230"/>
      <c r="N32" s="230"/>
      <c r="O32" s="230"/>
      <c r="P32" s="475" t="s">
        <v>484</v>
      </c>
      <c r="Q32" s="47" t="s">
        <v>499</v>
      </c>
      <c r="R32" s="890">
        <v>2017</v>
      </c>
      <c r="S32" s="891">
        <v>2022</v>
      </c>
      <c r="T32" s="891">
        <v>19.72</v>
      </c>
      <c r="U32" s="891">
        <v>25994</v>
      </c>
      <c r="V32" s="470">
        <v>125109.04173656651</v>
      </c>
    </row>
    <row r="33" spans="1:22" x14ac:dyDescent="0.2">
      <c r="A33" s="194">
        <v>2016</v>
      </c>
      <c r="B33" s="105">
        <v>27</v>
      </c>
      <c r="C33" s="477">
        <v>0.38790000000000002</v>
      </c>
      <c r="D33" s="478">
        <v>775.11699999999996</v>
      </c>
      <c r="E33" s="479">
        <v>26.49654907150104</v>
      </c>
      <c r="F33" s="479">
        <v>13.332040791522889</v>
      </c>
      <c r="G33" s="479">
        <v>26.49669070731953</v>
      </c>
      <c r="H33" s="480">
        <v>22.709294313810361</v>
      </c>
      <c r="I33" s="479">
        <v>10.70308170605148</v>
      </c>
      <c r="J33" s="479">
        <v>6.6810836140585383</v>
      </c>
      <c r="K33" s="198">
        <v>12.02210526759543</v>
      </c>
      <c r="L33" s="481">
        <v>11.567301089039249</v>
      </c>
      <c r="M33" s="230"/>
      <c r="N33" s="230"/>
      <c r="O33" s="230"/>
      <c r="P33" s="475" t="s">
        <v>484</v>
      </c>
      <c r="Q33" s="47" t="s">
        <v>499</v>
      </c>
      <c r="R33" s="890">
        <v>2017</v>
      </c>
      <c r="S33" s="891">
        <v>2023</v>
      </c>
      <c r="T33" s="891">
        <v>19.72</v>
      </c>
      <c r="U33" s="891">
        <v>25107</v>
      </c>
      <c r="V33" s="470">
        <v>813776.33680370974</v>
      </c>
    </row>
    <row r="34" spans="1:22" x14ac:dyDescent="0.2">
      <c r="A34" s="194">
        <v>2017</v>
      </c>
      <c r="B34" s="105">
        <v>32</v>
      </c>
      <c r="C34" s="477">
        <v>0.49349999999999999</v>
      </c>
      <c r="D34" s="478">
        <v>960.27674999999999</v>
      </c>
      <c r="E34" s="479">
        <v>23.93786234097222</v>
      </c>
      <c r="F34" s="479">
        <v>8.1345901560000016</v>
      </c>
      <c r="G34" s="479">
        <v>24.188358170666671</v>
      </c>
      <c r="H34" s="480">
        <v>19.114752929030772</v>
      </c>
      <c r="I34" s="479">
        <v>9.5553266298340169</v>
      </c>
      <c r="J34" s="479">
        <v>4.7635301754115096</v>
      </c>
      <c r="K34" s="198">
        <v>13.629445019405139</v>
      </c>
      <c r="L34" s="481">
        <v>10.102063547094369</v>
      </c>
      <c r="M34" s="230"/>
      <c r="N34" s="230"/>
      <c r="O34" s="230"/>
      <c r="P34" s="475" t="s">
        <v>484</v>
      </c>
      <c r="Q34" s="47" t="s">
        <v>499</v>
      </c>
      <c r="R34" s="890">
        <v>2017</v>
      </c>
      <c r="S34" s="891">
        <v>2024</v>
      </c>
      <c r="T34" s="891">
        <v>19.72</v>
      </c>
      <c r="U34" s="891">
        <v>25839</v>
      </c>
      <c r="V34" s="470">
        <v>582679</v>
      </c>
    </row>
    <row r="35" spans="1:22" x14ac:dyDescent="0.2">
      <c r="A35" s="194">
        <v>2018</v>
      </c>
      <c r="B35" s="105">
        <v>41</v>
      </c>
      <c r="C35" s="477">
        <v>0.70413999999999999</v>
      </c>
      <c r="D35" s="478">
        <v>1328.482702</v>
      </c>
      <c r="E35" s="479">
        <v>22.52474744709809</v>
      </c>
      <c r="F35" s="479">
        <v>16.260479945433719</v>
      </c>
      <c r="G35" s="479">
        <v>24.72377677410525</v>
      </c>
      <c r="H35" s="480">
        <v>22.390000910868039</v>
      </c>
      <c r="I35" s="479">
        <v>9.9039480048211512</v>
      </c>
      <c r="J35" s="479">
        <v>8.2969422780228737</v>
      </c>
      <c r="K35" s="198">
        <v>17.25751378991869</v>
      </c>
      <c r="L35" s="481">
        <v>12.44324545422732</v>
      </c>
      <c r="M35" s="230"/>
      <c r="N35" s="230"/>
      <c r="O35" s="230"/>
      <c r="P35" s="475" t="s">
        <v>500</v>
      </c>
      <c r="Q35" s="47" t="s">
        <v>501</v>
      </c>
      <c r="R35" s="890">
        <v>2020</v>
      </c>
      <c r="S35" s="891">
        <v>2024</v>
      </c>
      <c r="T35" s="891">
        <v>20</v>
      </c>
      <c r="U35" s="891">
        <v>21983</v>
      </c>
      <c r="V35" s="470">
        <v>629893</v>
      </c>
    </row>
    <row r="36" spans="1:22" x14ac:dyDescent="0.2">
      <c r="A36" s="194">
        <v>2019</v>
      </c>
      <c r="B36" s="105">
        <v>60</v>
      </c>
      <c r="C36" s="477">
        <v>1.8131900000000001</v>
      </c>
      <c r="D36" s="478">
        <v>3593.1053270000002</v>
      </c>
      <c r="E36" s="479">
        <v>20.106184205464569</v>
      </c>
      <c r="F36" s="479">
        <v>7.548177328398884</v>
      </c>
      <c r="G36" s="479">
        <v>28.26798489651857</v>
      </c>
      <c r="H36" s="480">
        <v>19.32392768873882</v>
      </c>
      <c r="I36" s="479">
        <v>8.4407396893231059</v>
      </c>
      <c r="J36" s="479">
        <v>3.8647306263478911</v>
      </c>
      <c r="K36" s="198">
        <v>19.253150461866749</v>
      </c>
      <c r="L36" s="481">
        <v>11.16259892331057</v>
      </c>
      <c r="M36" s="230"/>
      <c r="N36" s="230"/>
      <c r="O36" s="230"/>
      <c r="P36" s="475" t="s">
        <v>502</v>
      </c>
      <c r="Q36" s="47" t="s">
        <v>503</v>
      </c>
      <c r="R36" s="890">
        <v>2023</v>
      </c>
      <c r="S36" s="891">
        <v>2024</v>
      </c>
      <c r="T36" s="891">
        <v>6.6</v>
      </c>
      <c r="U36" s="891">
        <v>7684</v>
      </c>
      <c r="V36" s="470">
        <v>54783</v>
      </c>
    </row>
    <row r="37" spans="1:22" x14ac:dyDescent="0.2">
      <c r="A37" s="194">
        <v>2020</v>
      </c>
      <c r="B37" s="105">
        <v>79</v>
      </c>
      <c r="C37" s="477">
        <v>2.74457</v>
      </c>
      <c r="D37" s="478">
        <v>5413.3281950000001</v>
      </c>
      <c r="E37" s="479">
        <v>20.45782996013617</v>
      </c>
      <c r="F37" s="479">
        <v>7.2236913411983599</v>
      </c>
      <c r="G37" s="479">
        <v>22.59958869232225</v>
      </c>
      <c r="H37" s="480">
        <v>17.133779136590601</v>
      </c>
      <c r="I37" s="479">
        <v>8.5240224957831288</v>
      </c>
      <c r="J37" s="479">
        <v>4.0909005060251689</v>
      </c>
      <c r="K37" s="198">
        <v>13.473931803346311</v>
      </c>
      <c r="L37" s="481">
        <v>9.2374992028037752</v>
      </c>
      <c r="M37" s="230"/>
      <c r="N37" s="230"/>
      <c r="O37" s="230"/>
      <c r="P37" s="475" t="s">
        <v>504</v>
      </c>
      <c r="Q37" s="47" t="s">
        <v>505</v>
      </c>
      <c r="R37" s="890">
        <v>2023</v>
      </c>
      <c r="S37" s="891">
        <v>2024</v>
      </c>
      <c r="T37" s="891">
        <v>74.5</v>
      </c>
      <c r="U37" s="891">
        <v>128441.43</v>
      </c>
      <c r="V37" s="470">
        <v>232680</v>
      </c>
    </row>
    <row r="38" spans="1:22" x14ac:dyDescent="0.2">
      <c r="A38" s="194">
        <v>2021</v>
      </c>
      <c r="B38" s="105">
        <v>88</v>
      </c>
      <c r="C38" s="477">
        <v>3.7428300000000001</v>
      </c>
      <c r="D38" s="478">
        <v>7438.0510990000002</v>
      </c>
      <c r="E38" s="479">
        <v>11.871840609651571</v>
      </c>
      <c r="F38" s="479">
        <v>4.1759095257113117</v>
      </c>
      <c r="G38" s="479">
        <v>23.750579904272261</v>
      </c>
      <c r="H38" s="480">
        <v>15.33999024890827</v>
      </c>
      <c r="I38" s="479">
        <v>6.5482959676548687</v>
      </c>
      <c r="J38" s="479">
        <v>2.0897391826279321</v>
      </c>
      <c r="K38" s="198">
        <v>11.24939921607738</v>
      </c>
      <c r="L38" s="481">
        <v>8.5443979068401426</v>
      </c>
      <c r="M38" s="230"/>
      <c r="N38" s="230"/>
      <c r="O38" s="230"/>
      <c r="P38" s="475" t="s">
        <v>504</v>
      </c>
      <c r="Q38" s="47" t="s">
        <v>506</v>
      </c>
      <c r="R38" s="890">
        <v>2023</v>
      </c>
      <c r="S38" s="891">
        <v>2024</v>
      </c>
      <c r="T38" s="891">
        <v>74.5</v>
      </c>
      <c r="U38" s="891">
        <v>141526.45000000001</v>
      </c>
      <c r="V38" s="470">
        <v>169282</v>
      </c>
    </row>
    <row r="39" spans="1:22" x14ac:dyDescent="0.2">
      <c r="A39" s="194">
        <v>2022</v>
      </c>
      <c r="B39" s="105">
        <v>126</v>
      </c>
      <c r="C39" s="477">
        <v>6.1778300000000002</v>
      </c>
      <c r="D39" s="478">
        <v>11858.479423999999</v>
      </c>
      <c r="E39" s="479">
        <v>12.087019732940201</v>
      </c>
      <c r="F39" s="479">
        <v>4.6170405774998731</v>
      </c>
      <c r="G39" s="479">
        <v>24.74743418116913</v>
      </c>
      <c r="H39" s="480">
        <v>15.69883478500592</v>
      </c>
      <c r="I39" s="479">
        <v>7.1234110940995947</v>
      </c>
      <c r="J39" s="479">
        <v>2.2302745251119398</v>
      </c>
      <c r="K39" s="198">
        <v>13.209394286912181</v>
      </c>
      <c r="L39" s="481">
        <v>8.696076383705714</v>
      </c>
      <c r="M39" s="230"/>
      <c r="N39" s="230"/>
      <c r="O39" s="230"/>
      <c r="P39" s="475" t="s">
        <v>504</v>
      </c>
      <c r="Q39" s="47" t="s">
        <v>507</v>
      </c>
      <c r="R39" s="890">
        <v>2016</v>
      </c>
      <c r="S39" s="891">
        <v>2019</v>
      </c>
      <c r="T39" s="891">
        <v>74.5</v>
      </c>
      <c r="U39" s="891">
        <v>161060</v>
      </c>
      <c r="V39" s="470">
        <v>635787.43121207168</v>
      </c>
    </row>
    <row r="40" spans="1:22" x14ac:dyDescent="0.2">
      <c r="A40" s="194">
        <v>2023</v>
      </c>
      <c r="B40" s="105">
        <v>147</v>
      </c>
      <c r="C40" s="477">
        <v>7.5081699999999998</v>
      </c>
      <c r="D40" s="478">
        <v>13789.221116999999</v>
      </c>
      <c r="E40" s="479">
        <v>11.57258944628069</v>
      </c>
      <c r="F40" s="479">
        <v>4.7551180606583019</v>
      </c>
      <c r="G40" s="479">
        <v>23.010925076767698</v>
      </c>
      <c r="H40" s="480">
        <v>16.096691630272019</v>
      </c>
      <c r="I40" s="479">
        <v>7.1650460669845728</v>
      </c>
      <c r="J40" s="479">
        <v>2.4522517314276908</v>
      </c>
      <c r="K40" s="198">
        <v>14.738607942840829</v>
      </c>
      <c r="L40" s="481">
        <v>9.9425614760317398</v>
      </c>
      <c r="M40" s="230"/>
      <c r="N40" s="230"/>
      <c r="O40" s="230"/>
      <c r="P40" s="475" t="s">
        <v>504</v>
      </c>
      <c r="Q40" s="47" t="s">
        <v>508</v>
      </c>
      <c r="R40" s="890">
        <v>2020</v>
      </c>
      <c r="S40" s="891">
        <v>2021</v>
      </c>
      <c r="T40" s="891">
        <v>75</v>
      </c>
      <c r="U40" s="891">
        <v>168237</v>
      </c>
      <c r="V40" s="470">
        <v>177292.08891551389</v>
      </c>
    </row>
    <row r="41" spans="1:22" x14ac:dyDescent="0.2">
      <c r="A41" s="195">
        <v>2024</v>
      </c>
      <c r="B41" s="269">
        <v>187</v>
      </c>
      <c r="C41" s="482">
        <v>10.007569999999999</v>
      </c>
      <c r="D41" s="483">
        <v>18087.787849</v>
      </c>
      <c r="E41" s="484">
        <v>8.5856499999999993</v>
      </c>
      <c r="F41" s="484">
        <v>3.5558630872483219</v>
      </c>
      <c r="G41" s="484">
        <v>18.69127505106507</v>
      </c>
      <c r="H41" s="485">
        <v>10.976689638694319</v>
      </c>
      <c r="I41" s="484">
        <v>5.0902736737408434</v>
      </c>
      <c r="J41" s="484">
        <v>1.9045194233577241</v>
      </c>
      <c r="K41" s="200">
        <v>9.5484879754543108</v>
      </c>
      <c r="L41" s="486">
        <v>6.633734518057004</v>
      </c>
      <c r="M41" s="230"/>
      <c r="N41" s="230"/>
      <c r="O41" s="230"/>
      <c r="P41" s="475" t="s">
        <v>504</v>
      </c>
      <c r="Q41" s="47" t="s">
        <v>508</v>
      </c>
      <c r="R41" s="890">
        <v>2020</v>
      </c>
      <c r="S41" s="891">
        <v>2022</v>
      </c>
      <c r="T41" s="891">
        <v>75</v>
      </c>
      <c r="U41" s="891">
        <v>165982.51999999999</v>
      </c>
      <c r="V41" s="470">
        <v>193767.7107586464</v>
      </c>
    </row>
    <row r="42" spans="1:22" x14ac:dyDescent="0.2">
      <c r="P42" s="475" t="s">
        <v>504</v>
      </c>
      <c r="Q42" s="47" t="s">
        <v>508</v>
      </c>
      <c r="R42" s="890">
        <v>2020</v>
      </c>
      <c r="S42" s="891">
        <v>2023</v>
      </c>
      <c r="T42" s="891">
        <v>74.5</v>
      </c>
      <c r="U42" s="891">
        <v>160895.82999999999</v>
      </c>
      <c r="V42" s="470">
        <v>320982.20940027648</v>
      </c>
    </row>
    <row r="43" spans="1:22" x14ac:dyDescent="0.2">
      <c r="F43" s="268" t="s">
        <v>509</v>
      </c>
      <c r="G43" s="268" t="s">
        <v>510</v>
      </c>
      <c r="H43" s="268"/>
      <c r="I43" s="268"/>
      <c r="J43" s="268" t="s">
        <v>509</v>
      </c>
      <c r="K43" s="268" t="s">
        <v>510</v>
      </c>
      <c r="L43" s="268" t="s">
        <v>511</v>
      </c>
      <c r="P43" s="475" t="s">
        <v>504</v>
      </c>
      <c r="Q43" s="47" t="s">
        <v>508</v>
      </c>
      <c r="R43" s="890">
        <v>2020</v>
      </c>
      <c r="S43" s="891">
        <v>2024</v>
      </c>
      <c r="T43" s="891">
        <v>74.5</v>
      </c>
      <c r="U43" s="891">
        <v>138799.19</v>
      </c>
      <c r="V43" s="470">
        <v>349872</v>
      </c>
    </row>
    <row r="44" spans="1:22" x14ac:dyDescent="0.2">
      <c r="F44" s="670">
        <f>E28-F28</f>
        <v>3.1641827834316558</v>
      </c>
      <c r="G44" s="670">
        <f>G28-E28</f>
        <v>3.1641827834316558</v>
      </c>
      <c r="H44" s="268"/>
      <c r="I44" s="268"/>
      <c r="J44" s="670">
        <f>I28-J28</f>
        <v>1.8075653341552211</v>
      </c>
      <c r="K44" s="670">
        <f>K28-I28</f>
        <v>1.8075653341552282</v>
      </c>
      <c r="L44" s="670">
        <v>1.2</v>
      </c>
      <c r="P44" s="475" t="s">
        <v>504</v>
      </c>
      <c r="Q44" s="47" t="s">
        <v>512</v>
      </c>
      <c r="R44" s="890">
        <v>2016</v>
      </c>
      <c r="S44" s="891">
        <v>2020</v>
      </c>
      <c r="T44" s="891">
        <v>74.5</v>
      </c>
      <c r="U44" s="891">
        <v>157073</v>
      </c>
      <c r="V44" s="470">
        <v>347039.27392488677</v>
      </c>
    </row>
    <row r="45" spans="1:22" x14ac:dyDescent="0.2">
      <c r="F45" s="670">
        <f t="shared" ref="F45:F57" si="0">E29-F29</f>
        <v>8.2069132698391698</v>
      </c>
      <c r="G45" s="670">
        <f t="shared" ref="G45:G57" si="1">G29-E29</f>
        <v>8.090391721764135</v>
      </c>
      <c r="H45" s="268"/>
      <c r="I45" s="268"/>
      <c r="J45" s="670">
        <f t="shared" ref="J45:J57" si="2">I29-J29</f>
        <v>1.2473659610167616</v>
      </c>
      <c r="K45" s="670">
        <f t="shared" ref="K45:K57" si="3">K29-I29</f>
        <v>4.3605158189014404</v>
      </c>
      <c r="L45" s="671">
        <f>L44+1</f>
        <v>2.2000000000000002</v>
      </c>
      <c r="P45" s="475" t="s">
        <v>504</v>
      </c>
      <c r="Q45" s="47" t="s">
        <v>513</v>
      </c>
      <c r="R45" s="890">
        <v>2016</v>
      </c>
      <c r="S45" s="891">
        <v>2022</v>
      </c>
      <c r="T45" s="891">
        <v>75</v>
      </c>
      <c r="U45" s="891">
        <v>155026.06</v>
      </c>
      <c r="V45" s="470">
        <v>438836.57973666821</v>
      </c>
    </row>
    <row r="46" spans="1:22" x14ac:dyDescent="0.2">
      <c r="F46" s="670">
        <f t="shared" si="0"/>
        <v>17.803026428540999</v>
      </c>
      <c r="G46" s="670">
        <f t="shared" si="1"/>
        <v>2.9864034161098587</v>
      </c>
      <c r="H46" s="268"/>
      <c r="I46" s="268"/>
      <c r="J46" s="670">
        <f t="shared" si="2"/>
        <v>4.7713352037459291</v>
      </c>
      <c r="K46" s="670">
        <f t="shared" si="3"/>
        <v>3.2701204511910298</v>
      </c>
      <c r="L46" s="671">
        <f t="shared" ref="L46:L57" si="4">L45+1</f>
        <v>3.2</v>
      </c>
      <c r="P46" s="475" t="s">
        <v>504</v>
      </c>
      <c r="Q46" s="47" t="s">
        <v>514</v>
      </c>
      <c r="R46" s="890">
        <v>2016</v>
      </c>
      <c r="S46" s="891">
        <v>2021</v>
      </c>
      <c r="T46" s="891">
        <v>75</v>
      </c>
      <c r="U46" s="891">
        <v>157960</v>
      </c>
      <c r="V46" s="470">
        <v>510864.78878480918</v>
      </c>
    </row>
    <row r="47" spans="1:22" x14ac:dyDescent="0.2">
      <c r="F47" s="670">
        <f t="shared" si="0"/>
        <v>25.664271435222162</v>
      </c>
      <c r="G47" s="670">
        <f t="shared" si="1"/>
        <v>6.4939173001725692E-2</v>
      </c>
      <c r="H47" s="268"/>
      <c r="I47" s="268"/>
      <c r="J47" s="670">
        <f t="shared" si="2"/>
        <v>10.414892866397418</v>
      </c>
      <c r="K47" s="670">
        <f t="shared" si="3"/>
        <v>2.1377938241390915</v>
      </c>
      <c r="L47" s="671">
        <f t="shared" si="4"/>
        <v>4.2</v>
      </c>
      <c r="P47" s="475" t="s">
        <v>504</v>
      </c>
      <c r="Q47" s="47" t="s">
        <v>514</v>
      </c>
      <c r="R47" s="890">
        <v>2016</v>
      </c>
      <c r="S47" s="891">
        <v>2023</v>
      </c>
      <c r="T47" s="891">
        <v>74.5</v>
      </c>
      <c r="U47" s="891">
        <v>146156.14000000001</v>
      </c>
      <c r="V47" s="470">
        <v>248414.70537240439</v>
      </c>
    </row>
    <row r="48" spans="1:22" x14ac:dyDescent="0.2">
      <c r="F48" s="670">
        <f t="shared" si="0"/>
        <v>3.1747598853220396</v>
      </c>
      <c r="G48" s="670">
        <f t="shared" si="1"/>
        <v>14.190011669372632</v>
      </c>
      <c r="H48" s="268"/>
      <c r="I48" s="268"/>
      <c r="J48" s="670">
        <f t="shared" si="2"/>
        <v>1.8039775929493276</v>
      </c>
      <c r="K48" s="670">
        <f t="shared" si="3"/>
        <v>9.6884253820324204</v>
      </c>
      <c r="L48" s="671">
        <f t="shared" si="4"/>
        <v>5.2</v>
      </c>
      <c r="P48" s="475" t="s">
        <v>504</v>
      </c>
      <c r="Q48" s="47" t="s">
        <v>514</v>
      </c>
      <c r="R48" s="890">
        <v>2016</v>
      </c>
      <c r="S48" s="891">
        <v>2024</v>
      </c>
      <c r="T48" s="891">
        <v>74.5</v>
      </c>
      <c r="U48" s="891">
        <v>133061.14000000001</v>
      </c>
      <c r="V48" s="470">
        <v>349872</v>
      </c>
    </row>
    <row r="49" spans="6:22" x14ac:dyDescent="0.2">
      <c r="F49" s="670">
        <f t="shared" si="0"/>
        <v>13.164508279978151</v>
      </c>
      <c r="G49" s="670">
        <f t="shared" si="1"/>
        <v>1.4163581849047091E-4</v>
      </c>
      <c r="H49" s="268"/>
      <c r="I49" s="268"/>
      <c r="J49" s="670">
        <f t="shared" si="2"/>
        <v>4.0219980919929412</v>
      </c>
      <c r="K49" s="670">
        <f t="shared" si="3"/>
        <v>1.3190235615439505</v>
      </c>
      <c r="L49" s="671">
        <f t="shared" si="4"/>
        <v>6.2</v>
      </c>
      <c r="P49" s="475" t="s">
        <v>504</v>
      </c>
      <c r="Q49" s="47" t="s">
        <v>515</v>
      </c>
      <c r="R49" s="890">
        <v>2018</v>
      </c>
      <c r="S49" s="891">
        <v>2019</v>
      </c>
      <c r="T49" s="891">
        <v>74.5</v>
      </c>
      <c r="U49" s="891">
        <v>162477</v>
      </c>
      <c r="V49" s="470">
        <v>294308.98719933833</v>
      </c>
    </row>
    <row r="50" spans="6:22" x14ac:dyDescent="0.2">
      <c r="F50" s="670">
        <f t="shared" si="0"/>
        <v>15.803272184972219</v>
      </c>
      <c r="G50" s="670">
        <f t="shared" si="1"/>
        <v>0.25049582969445083</v>
      </c>
      <c r="H50" s="268"/>
      <c r="I50" s="268"/>
      <c r="J50" s="670">
        <f t="shared" si="2"/>
        <v>4.7917964544225073</v>
      </c>
      <c r="K50" s="670">
        <f t="shared" si="3"/>
        <v>4.0741183895711224</v>
      </c>
      <c r="L50" s="671">
        <f t="shared" si="4"/>
        <v>7.2</v>
      </c>
      <c r="P50" s="475" t="s">
        <v>504</v>
      </c>
      <c r="Q50" s="47" t="s">
        <v>515</v>
      </c>
      <c r="R50" s="890">
        <v>2018</v>
      </c>
      <c r="S50" s="891">
        <v>2020</v>
      </c>
      <c r="T50" s="891">
        <v>74.5</v>
      </c>
      <c r="U50" s="891">
        <v>160660</v>
      </c>
      <c r="V50" s="470">
        <v>277930.46592192561</v>
      </c>
    </row>
    <row r="51" spans="6:22" x14ac:dyDescent="0.2">
      <c r="F51" s="670">
        <f t="shared" si="0"/>
        <v>6.2642675016643707</v>
      </c>
      <c r="G51" s="670">
        <f t="shared" si="1"/>
        <v>2.1990293270071604</v>
      </c>
      <c r="H51" s="268"/>
      <c r="I51" s="268"/>
      <c r="J51" s="670">
        <f t="shared" si="2"/>
        <v>1.6070057267982776</v>
      </c>
      <c r="K51" s="670">
        <f t="shared" si="3"/>
        <v>7.3535657850975387</v>
      </c>
      <c r="L51" s="671">
        <f t="shared" si="4"/>
        <v>8.1999999999999993</v>
      </c>
      <c r="P51" s="475" t="s">
        <v>504</v>
      </c>
      <c r="Q51" s="47" t="s">
        <v>516</v>
      </c>
      <c r="R51" s="890">
        <v>2018</v>
      </c>
      <c r="S51" s="891">
        <v>2021</v>
      </c>
      <c r="T51" s="891">
        <v>75</v>
      </c>
      <c r="U51" s="891">
        <v>166112</v>
      </c>
      <c r="V51" s="470">
        <v>248249.16285444581</v>
      </c>
    </row>
    <row r="52" spans="6:22" x14ac:dyDescent="0.2">
      <c r="F52" s="670">
        <f t="shared" si="0"/>
        <v>12.558006877065685</v>
      </c>
      <c r="G52" s="670">
        <f t="shared" si="1"/>
        <v>8.1618006910540011</v>
      </c>
      <c r="H52" s="268"/>
      <c r="I52" s="268"/>
      <c r="J52" s="670">
        <f t="shared" si="2"/>
        <v>4.5760090629752153</v>
      </c>
      <c r="K52" s="670">
        <f t="shared" si="3"/>
        <v>10.812410772543643</v>
      </c>
      <c r="L52" s="671">
        <f t="shared" si="4"/>
        <v>9.1999999999999993</v>
      </c>
      <c r="P52" s="475" t="s">
        <v>504</v>
      </c>
      <c r="Q52" s="47" t="s">
        <v>516</v>
      </c>
      <c r="R52" s="890">
        <v>2018</v>
      </c>
      <c r="S52" s="891">
        <v>2022</v>
      </c>
      <c r="T52" s="891">
        <v>75</v>
      </c>
      <c r="U52" s="891">
        <v>160276</v>
      </c>
      <c r="V52" s="470">
        <v>346414.91713690199</v>
      </c>
    </row>
    <row r="53" spans="6:22" x14ac:dyDescent="0.2">
      <c r="F53" s="670">
        <f t="shared" si="0"/>
        <v>13.234138618937809</v>
      </c>
      <c r="G53" s="670">
        <f t="shared" si="1"/>
        <v>2.14175873218608</v>
      </c>
      <c r="H53" s="268"/>
      <c r="I53" s="268"/>
      <c r="J53" s="670">
        <f t="shared" si="2"/>
        <v>4.4331219897579599</v>
      </c>
      <c r="K53" s="670">
        <f t="shared" si="3"/>
        <v>4.9499093075631819</v>
      </c>
      <c r="L53" s="671">
        <f t="shared" si="4"/>
        <v>10.199999999999999</v>
      </c>
      <c r="P53" s="475" t="s">
        <v>504</v>
      </c>
      <c r="Q53" s="47" t="s">
        <v>516</v>
      </c>
      <c r="R53" s="890">
        <v>2018</v>
      </c>
      <c r="S53" s="891">
        <v>2023</v>
      </c>
      <c r="T53" s="891">
        <v>74.5</v>
      </c>
      <c r="U53" s="891">
        <v>156124.92000000001</v>
      </c>
      <c r="V53" s="470">
        <v>310372.69159994437</v>
      </c>
    </row>
    <row r="54" spans="6:22" x14ac:dyDescent="0.2">
      <c r="F54" s="670">
        <f t="shared" si="0"/>
        <v>7.695931083940259</v>
      </c>
      <c r="G54" s="670">
        <f t="shared" si="1"/>
        <v>11.87873929462069</v>
      </c>
      <c r="H54" s="268"/>
      <c r="I54" s="268"/>
      <c r="J54" s="670">
        <f t="shared" si="2"/>
        <v>4.4585567850269365</v>
      </c>
      <c r="K54" s="670">
        <f t="shared" si="3"/>
        <v>4.7011032484225117</v>
      </c>
      <c r="L54" s="671">
        <f t="shared" si="4"/>
        <v>11.2</v>
      </c>
      <c r="P54" s="475" t="s">
        <v>504</v>
      </c>
      <c r="Q54" s="47" t="s">
        <v>516</v>
      </c>
      <c r="R54" s="890">
        <v>2018</v>
      </c>
      <c r="S54" s="891">
        <v>2024</v>
      </c>
      <c r="T54" s="891">
        <v>74.5</v>
      </c>
      <c r="U54" s="891">
        <v>134347.21</v>
      </c>
      <c r="V54" s="470">
        <v>346712</v>
      </c>
    </row>
    <row r="55" spans="6:22" x14ac:dyDescent="0.2">
      <c r="F55" s="670">
        <f t="shared" si="0"/>
        <v>7.4699791554403276</v>
      </c>
      <c r="G55" s="670">
        <f t="shared" si="1"/>
        <v>12.660414448228929</v>
      </c>
      <c r="H55" s="268"/>
      <c r="I55" s="268"/>
      <c r="J55" s="670">
        <f t="shared" si="2"/>
        <v>4.8931365689876554</v>
      </c>
      <c r="K55" s="670">
        <f t="shared" si="3"/>
        <v>6.085983192812586</v>
      </c>
      <c r="L55" s="671">
        <f t="shared" si="4"/>
        <v>12.2</v>
      </c>
      <c r="P55" s="475" t="s">
        <v>504</v>
      </c>
      <c r="Q55" s="47" t="s">
        <v>517</v>
      </c>
      <c r="R55" s="890">
        <v>2023</v>
      </c>
      <c r="S55" s="891">
        <v>2024</v>
      </c>
      <c r="T55" s="891">
        <v>74.5</v>
      </c>
      <c r="U55" s="891">
        <v>141637.54</v>
      </c>
      <c r="V55" s="470">
        <v>338575</v>
      </c>
    </row>
    <row r="56" spans="6:22" x14ac:dyDescent="0.2">
      <c r="F56" s="670">
        <f t="shared" si="0"/>
        <v>6.8174713856223876</v>
      </c>
      <c r="G56" s="670">
        <f t="shared" si="1"/>
        <v>11.438335630487009</v>
      </c>
      <c r="H56" s="268"/>
      <c r="I56" s="268"/>
      <c r="J56" s="670">
        <f t="shared" si="2"/>
        <v>4.7127943355568824</v>
      </c>
      <c r="K56" s="670">
        <f t="shared" si="3"/>
        <v>7.5735618758562566</v>
      </c>
      <c r="L56" s="671">
        <f t="shared" si="4"/>
        <v>13.2</v>
      </c>
      <c r="P56" s="475" t="s">
        <v>504</v>
      </c>
      <c r="Q56" s="47" t="s">
        <v>518</v>
      </c>
      <c r="R56" s="890">
        <v>2018</v>
      </c>
      <c r="S56" s="891">
        <v>2019</v>
      </c>
      <c r="T56" s="891">
        <v>74.5</v>
      </c>
      <c r="U56" s="891">
        <v>152835</v>
      </c>
      <c r="V56" s="470">
        <v>420820.44518604717</v>
      </c>
    </row>
    <row r="57" spans="6:22" x14ac:dyDescent="0.2">
      <c r="F57" s="670">
        <f t="shared" si="0"/>
        <v>5.0297869127516774</v>
      </c>
      <c r="G57" s="670">
        <f t="shared" si="1"/>
        <v>10.10562505106507</v>
      </c>
      <c r="H57" s="268"/>
      <c r="I57" s="268"/>
      <c r="J57" s="670">
        <f t="shared" si="2"/>
        <v>3.1857542503831193</v>
      </c>
      <c r="K57" s="670">
        <f t="shared" si="3"/>
        <v>4.4582143017134674</v>
      </c>
      <c r="L57" s="671">
        <f t="shared" si="4"/>
        <v>14.2</v>
      </c>
      <c r="P57" s="475" t="s">
        <v>504</v>
      </c>
      <c r="Q57" s="47" t="s">
        <v>518</v>
      </c>
      <c r="R57" s="890">
        <v>2018</v>
      </c>
      <c r="S57" s="891">
        <v>2020</v>
      </c>
      <c r="T57" s="891">
        <v>74.5</v>
      </c>
      <c r="U57" s="891">
        <v>157493</v>
      </c>
      <c r="V57" s="470">
        <v>292805.54730877653</v>
      </c>
    </row>
    <row r="58" spans="6:22" x14ac:dyDescent="0.2">
      <c r="P58" s="475" t="s">
        <v>504</v>
      </c>
      <c r="Q58" s="47" t="s">
        <v>519</v>
      </c>
      <c r="R58" s="890">
        <v>2018</v>
      </c>
      <c r="S58" s="891">
        <v>2021</v>
      </c>
      <c r="T58" s="891">
        <v>75</v>
      </c>
      <c r="U58" s="891">
        <v>159162</v>
      </c>
      <c r="V58" s="470">
        <v>379418.30120175728</v>
      </c>
    </row>
    <row r="59" spans="6:22" x14ac:dyDescent="0.2">
      <c r="P59" s="475" t="s">
        <v>504</v>
      </c>
      <c r="Q59" s="47" t="s">
        <v>519</v>
      </c>
      <c r="R59" s="890">
        <v>2018</v>
      </c>
      <c r="S59" s="891">
        <v>2022</v>
      </c>
      <c r="T59" s="891">
        <v>75</v>
      </c>
      <c r="U59" s="891">
        <v>149972.07999999999</v>
      </c>
      <c r="V59" s="470">
        <v>286162.8474234491</v>
      </c>
    </row>
    <row r="60" spans="6:22" x14ac:dyDescent="0.2">
      <c r="P60" s="475" t="s">
        <v>504</v>
      </c>
      <c r="Q60" s="47" t="s">
        <v>519</v>
      </c>
      <c r="R60" s="890">
        <v>2018</v>
      </c>
      <c r="S60" s="891">
        <v>2023</v>
      </c>
      <c r="T60" s="891">
        <v>74.5</v>
      </c>
      <c r="U60" s="891">
        <v>149236.85</v>
      </c>
      <c r="V60" s="470">
        <v>213724.58302323491</v>
      </c>
    </row>
    <row r="61" spans="6:22" x14ac:dyDescent="0.2">
      <c r="P61" s="475" t="s">
        <v>504</v>
      </c>
      <c r="Q61" s="47" t="s">
        <v>519</v>
      </c>
      <c r="R61" s="890">
        <v>2018</v>
      </c>
      <c r="S61" s="891">
        <v>2024</v>
      </c>
      <c r="T61" s="891">
        <v>74.5</v>
      </c>
      <c r="U61" s="891">
        <v>135984.87</v>
      </c>
      <c r="V61" s="470">
        <v>274068</v>
      </c>
    </row>
    <row r="62" spans="6:22" x14ac:dyDescent="0.2">
      <c r="P62" s="475" t="s">
        <v>504</v>
      </c>
      <c r="Q62" s="47" t="s">
        <v>520</v>
      </c>
      <c r="R62" s="890">
        <v>2020</v>
      </c>
      <c r="S62" s="891">
        <v>2021</v>
      </c>
      <c r="T62" s="891">
        <v>75</v>
      </c>
      <c r="U62" s="891">
        <v>167388</v>
      </c>
      <c r="V62" s="470">
        <v>302747.15100025409</v>
      </c>
    </row>
    <row r="63" spans="6:22" x14ac:dyDescent="0.2">
      <c r="P63" s="475" t="s">
        <v>504</v>
      </c>
      <c r="Q63" s="47" t="s">
        <v>520</v>
      </c>
      <c r="R63" s="890">
        <v>2020</v>
      </c>
      <c r="S63" s="891">
        <v>2022</v>
      </c>
      <c r="T63" s="891">
        <v>75</v>
      </c>
      <c r="U63" s="891">
        <v>162995.32</v>
      </c>
      <c r="V63" s="470">
        <v>242264.54713368241</v>
      </c>
    </row>
    <row r="64" spans="6:22" x14ac:dyDescent="0.2">
      <c r="P64" s="475" t="s">
        <v>504</v>
      </c>
      <c r="Q64" s="47" t="s">
        <v>520</v>
      </c>
      <c r="R64" s="890">
        <v>2020</v>
      </c>
      <c r="S64" s="891">
        <v>2023</v>
      </c>
      <c r="T64" s="891">
        <v>74.5</v>
      </c>
      <c r="U64" s="891">
        <v>155587.87</v>
      </c>
      <c r="V64" s="470">
        <v>355241.15045840049</v>
      </c>
    </row>
    <row r="65" spans="16:22" x14ac:dyDescent="0.2">
      <c r="P65" s="475" t="s">
        <v>504</v>
      </c>
      <c r="Q65" s="47" t="s">
        <v>520</v>
      </c>
      <c r="R65" s="890">
        <v>2020</v>
      </c>
      <c r="S65" s="891">
        <v>2024</v>
      </c>
      <c r="T65" s="891">
        <v>74.5</v>
      </c>
      <c r="U65" s="891">
        <v>146781.94</v>
      </c>
      <c r="V65" s="470">
        <v>295761</v>
      </c>
    </row>
    <row r="66" spans="16:22" x14ac:dyDescent="0.2">
      <c r="P66" s="475" t="s">
        <v>504</v>
      </c>
      <c r="Q66" s="47" t="s">
        <v>521</v>
      </c>
      <c r="R66" s="890">
        <v>2020</v>
      </c>
      <c r="S66" s="891">
        <v>2022</v>
      </c>
      <c r="T66" s="891">
        <v>74.5</v>
      </c>
      <c r="U66" s="891">
        <v>164060.59</v>
      </c>
      <c r="V66" s="470">
        <v>482046.26675478288</v>
      </c>
    </row>
    <row r="67" spans="16:22" x14ac:dyDescent="0.2">
      <c r="P67" s="475" t="s">
        <v>504</v>
      </c>
      <c r="Q67" s="47" t="s">
        <v>521</v>
      </c>
      <c r="R67" s="890">
        <v>2020</v>
      </c>
      <c r="S67" s="891">
        <v>2023</v>
      </c>
      <c r="T67" s="891">
        <v>74.5</v>
      </c>
      <c r="U67" s="891">
        <v>140207.07999999999</v>
      </c>
      <c r="V67" s="470">
        <v>388601.8825088123</v>
      </c>
    </row>
    <row r="68" spans="16:22" x14ac:dyDescent="0.2">
      <c r="P68" s="475" t="s">
        <v>504</v>
      </c>
      <c r="Q68" s="47" t="s">
        <v>521</v>
      </c>
      <c r="R68" s="890">
        <v>2020</v>
      </c>
      <c r="S68" s="891">
        <v>2024</v>
      </c>
      <c r="T68" s="891">
        <v>74.5</v>
      </c>
      <c r="U68" s="891">
        <v>136132.19</v>
      </c>
      <c r="V68" s="470">
        <v>501209</v>
      </c>
    </row>
    <row r="69" spans="16:22" x14ac:dyDescent="0.2">
      <c r="P69" s="475" t="s">
        <v>504</v>
      </c>
      <c r="Q69" s="47" t="s">
        <v>522</v>
      </c>
      <c r="R69" s="890">
        <v>2021</v>
      </c>
      <c r="S69" s="891">
        <v>2022</v>
      </c>
      <c r="T69" s="891">
        <v>74.5</v>
      </c>
      <c r="U69" s="891">
        <v>150619.35</v>
      </c>
      <c r="V69" s="470">
        <v>202410.9214071476</v>
      </c>
    </row>
    <row r="70" spans="16:22" x14ac:dyDescent="0.2">
      <c r="P70" s="475" t="s">
        <v>504</v>
      </c>
      <c r="Q70" s="47" t="s">
        <v>522</v>
      </c>
      <c r="R70" s="890">
        <v>2021</v>
      </c>
      <c r="S70" s="891">
        <v>2023</v>
      </c>
      <c r="T70" s="891">
        <v>74.5</v>
      </c>
      <c r="U70" s="891">
        <v>141153.12</v>
      </c>
      <c r="V70" s="470">
        <v>286926.05669281038</v>
      </c>
    </row>
    <row r="71" spans="16:22" x14ac:dyDescent="0.2">
      <c r="P71" s="475" t="s">
        <v>504</v>
      </c>
      <c r="Q71" s="47" t="s">
        <v>522</v>
      </c>
      <c r="R71" s="890">
        <v>2021</v>
      </c>
      <c r="S71" s="891">
        <v>2024</v>
      </c>
      <c r="T71" s="891">
        <v>74.5</v>
      </c>
      <c r="U71" s="891">
        <v>130910.61</v>
      </c>
      <c r="V71" s="470">
        <v>183916</v>
      </c>
    </row>
    <row r="72" spans="16:22" x14ac:dyDescent="0.2">
      <c r="P72" s="475" t="s">
        <v>504</v>
      </c>
      <c r="Q72" s="47" t="s">
        <v>523</v>
      </c>
      <c r="R72" s="890">
        <v>2023</v>
      </c>
      <c r="S72" s="891">
        <v>2024</v>
      </c>
      <c r="T72" s="891">
        <v>74.5</v>
      </c>
      <c r="U72" s="891">
        <v>149060.84</v>
      </c>
      <c r="V72" s="470">
        <v>120678</v>
      </c>
    </row>
    <row r="73" spans="16:22" x14ac:dyDescent="0.2">
      <c r="P73" s="475" t="s">
        <v>504</v>
      </c>
      <c r="Q73" s="47" t="s">
        <v>524</v>
      </c>
      <c r="R73" s="890">
        <v>2020</v>
      </c>
      <c r="S73" s="891">
        <v>2021</v>
      </c>
      <c r="T73" s="891">
        <v>75</v>
      </c>
      <c r="U73" s="891">
        <v>160612</v>
      </c>
      <c r="V73" s="470">
        <v>305011.4119740043</v>
      </c>
    </row>
    <row r="74" spans="16:22" x14ac:dyDescent="0.2">
      <c r="P74" s="475" t="s">
        <v>504</v>
      </c>
      <c r="Q74" s="47" t="s">
        <v>524</v>
      </c>
      <c r="R74" s="890">
        <v>2020</v>
      </c>
      <c r="S74" s="891">
        <v>2022</v>
      </c>
      <c r="T74" s="891">
        <v>75</v>
      </c>
      <c r="U74" s="891">
        <v>147633.79</v>
      </c>
      <c r="V74" s="470">
        <v>297316.4725568943</v>
      </c>
    </row>
    <row r="75" spans="16:22" x14ac:dyDescent="0.2">
      <c r="P75" s="475" t="s">
        <v>504</v>
      </c>
      <c r="Q75" s="47" t="s">
        <v>524</v>
      </c>
      <c r="R75" s="890">
        <v>2020</v>
      </c>
      <c r="S75" s="891">
        <v>2023</v>
      </c>
      <c r="T75" s="891">
        <v>74.5</v>
      </c>
      <c r="U75" s="891">
        <v>148015.54999999999</v>
      </c>
      <c r="V75" s="470">
        <v>335095.45925919869</v>
      </c>
    </row>
    <row r="76" spans="16:22" x14ac:dyDescent="0.2">
      <c r="P76" s="475" t="s">
        <v>504</v>
      </c>
      <c r="Q76" s="47" t="s">
        <v>524</v>
      </c>
      <c r="R76" s="890">
        <v>2020</v>
      </c>
      <c r="S76" s="891">
        <v>2024</v>
      </c>
      <c r="T76" s="891">
        <v>74.5</v>
      </c>
      <c r="U76" s="891">
        <v>139812.59</v>
      </c>
      <c r="V76" s="470">
        <v>475714</v>
      </c>
    </row>
    <row r="77" spans="16:22" x14ac:dyDescent="0.2">
      <c r="P77" s="475" t="s">
        <v>504</v>
      </c>
      <c r="Q77" s="47" t="s">
        <v>525</v>
      </c>
      <c r="R77" s="890">
        <v>2023</v>
      </c>
      <c r="S77" s="891">
        <v>2024</v>
      </c>
      <c r="T77" s="891">
        <v>74.5</v>
      </c>
      <c r="U77" s="891">
        <v>126432.65</v>
      </c>
      <c r="V77" s="470">
        <v>115132</v>
      </c>
    </row>
    <row r="78" spans="16:22" x14ac:dyDescent="0.2">
      <c r="P78" s="475" t="s">
        <v>504</v>
      </c>
      <c r="Q78" s="47" t="s">
        <v>526</v>
      </c>
      <c r="R78" s="890">
        <v>2023</v>
      </c>
      <c r="S78" s="891">
        <v>2024</v>
      </c>
      <c r="T78" s="891">
        <v>74.5</v>
      </c>
      <c r="U78" s="891">
        <v>164164.07</v>
      </c>
      <c r="V78" s="470">
        <v>274777</v>
      </c>
    </row>
    <row r="79" spans="16:22" x14ac:dyDescent="0.2">
      <c r="P79" s="475" t="s">
        <v>504</v>
      </c>
      <c r="Q79" s="47" t="s">
        <v>527</v>
      </c>
      <c r="R79" s="890">
        <v>2023</v>
      </c>
      <c r="S79" s="891">
        <v>2024</v>
      </c>
      <c r="T79" s="891">
        <v>74.5</v>
      </c>
      <c r="U79" s="891">
        <v>139821.22</v>
      </c>
      <c r="V79" s="470">
        <v>253520</v>
      </c>
    </row>
    <row r="80" spans="16:22" x14ac:dyDescent="0.2">
      <c r="P80" s="475" t="s">
        <v>504</v>
      </c>
      <c r="Q80" s="47" t="s">
        <v>528</v>
      </c>
      <c r="R80" s="890">
        <v>2016</v>
      </c>
      <c r="S80" s="891">
        <v>2019</v>
      </c>
      <c r="T80" s="891">
        <v>74.5</v>
      </c>
      <c r="U80" s="891">
        <v>163838</v>
      </c>
      <c r="V80" s="470">
        <v>441989.7939006915</v>
      </c>
    </row>
    <row r="81" spans="16:22" x14ac:dyDescent="0.2">
      <c r="P81" s="475" t="s">
        <v>504</v>
      </c>
      <c r="Q81" s="47" t="s">
        <v>528</v>
      </c>
      <c r="R81" s="890">
        <v>2016</v>
      </c>
      <c r="S81" s="891">
        <v>2020</v>
      </c>
      <c r="T81" s="891">
        <v>74.5</v>
      </c>
      <c r="U81" s="891">
        <v>155917</v>
      </c>
      <c r="V81" s="470">
        <v>409096.2355140897</v>
      </c>
    </row>
    <row r="82" spans="16:22" x14ac:dyDescent="0.2">
      <c r="P82" s="475" t="s">
        <v>504</v>
      </c>
      <c r="Q82" s="47" t="s">
        <v>529</v>
      </c>
      <c r="R82" s="890">
        <v>2016</v>
      </c>
      <c r="S82" s="891">
        <v>2021</v>
      </c>
      <c r="T82" s="891">
        <v>75</v>
      </c>
      <c r="U82" s="891">
        <v>159604</v>
      </c>
      <c r="V82" s="470">
        <v>437824.18554623681</v>
      </c>
    </row>
    <row r="83" spans="16:22" x14ac:dyDescent="0.2">
      <c r="P83" s="475" t="s">
        <v>504</v>
      </c>
      <c r="Q83" s="47" t="s">
        <v>529</v>
      </c>
      <c r="R83" s="890">
        <v>2016</v>
      </c>
      <c r="S83" s="891">
        <v>2022</v>
      </c>
      <c r="T83" s="891">
        <v>75</v>
      </c>
      <c r="U83" s="891">
        <v>153528.57999999999</v>
      </c>
      <c r="V83" s="470">
        <v>499905.64824699651</v>
      </c>
    </row>
    <row r="84" spans="16:22" x14ac:dyDescent="0.2">
      <c r="P84" s="475" t="s">
        <v>504</v>
      </c>
      <c r="Q84" s="47" t="s">
        <v>529</v>
      </c>
      <c r="R84" s="890">
        <v>2016</v>
      </c>
      <c r="S84" s="891">
        <v>2023</v>
      </c>
      <c r="T84" s="891">
        <v>74.5</v>
      </c>
      <c r="U84" s="891">
        <v>149051.01</v>
      </c>
      <c r="V84" s="470">
        <v>471282.1752962633</v>
      </c>
    </row>
    <row r="85" spans="16:22" x14ac:dyDescent="0.2">
      <c r="P85" s="475" t="s">
        <v>504</v>
      </c>
      <c r="Q85" s="47" t="s">
        <v>529</v>
      </c>
      <c r="R85" s="890">
        <v>2016</v>
      </c>
      <c r="S85" s="891">
        <v>2024</v>
      </c>
      <c r="T85" s="891">
        <v>74.5</v>
      </c>
      <c r="U85" s="891">
        <v>135411.35999999999</v>
      </c>
      <c r="V85" s="470">
        <v>264700</v>
      </c>
    </row>
    <row r="86" spans="16:22" x14ac:dyDescent="0.2">
      <c r="P86" s="475" t="s">
        <v>504</v>
      </c>
      <c r="Q86" s="47" t="s">
        <v>530</v>
      </c>
      <c r="R86" s="890">
        <v>2018</v>
      </c>
      <c r="S86" s="891">
        <v>2019</v>
      </c>
      <c r="T86" s="891">
        <v>74.5</v>
      </c>
      <c r="U86" s="891">
        <v>154754</v>
      </c>
      <c r="V86" s="470">
        <v>288984.43291433848</v>
      </c>
    </row>
    <row r="87" spans="16:22" x14ac:dyDescent="0.2">
      <c r="P87" s="475" t="s">
        <v>504</v>
      </c>
      <c r="Q87" s="47" t="s">
        <v>530</v>
      </c>
      <c r="R87" s="890">
        <v>2018</v>
      </c>
      <c r="S87" s="891">
        <v>2020</v>
      </c>
      <c r="T87" s="891">
        <v>74.5</v>
      </c>
      <c r="U87" s="891">
        <v>149472</v>
      </c>
      <c r="V87" s="470">
        <v>342330.1191142833</v>
      </c>
    </row>
    <row r="88" spans="16:22" x14ac:dyDescent="0.2">
      <c r="P88" s="475" t="s">
        <v>504</v>
      </c>
      <c r="Q88" s="47" t="s">
        <v>531</v>
      </c>
      <c r="R88" s="890">
        <v>2018</v>
      </c>
      <c r="S88" s="891">
        <v>2021</v>
      </c>
      <c r="T88" s="891">
        <v>75</v>
      </c>
      <c r="U88" s="891">
        <v>137996</v>
      </c>
      <c r="V88" s="470">
        <v>350027.23895363609</v>
      </c>
    </row>
    <row r="89" spans="16:22" x14ac:dyDescent="0.2">
      <c r="P89" s="475" t="s">
        <v>504</v>
      </c>
      <c r="Q89" s="47" t="s">
        <v>531</v>
      </c>
      <c r="R89" s="890">
        <v>2018</v>
      </c>
      <c r="S89" s="891">
        <v>2022</v>
      </c>
      <c r="T89" s="891">
        <v>75</v>
      </c>
      <c r="U89" s="891">
        <v>145814.09</v>
      </c>
      <c r="V89" s="470">
        <v>455291.14771321579</v>
      </c>
    </row>
    <row r="90" spans="16:22" x14ac:dyDescent="0.2">
      <c r="P90" s="475" t="s">
        <v>504</v>
      </c>
      <c r="Q90" s="47" t="s">
        <v>531</v>
      </c>
      <c r="R90" s="890">
        <v>2018</v>
      </c>
      <c r="S90" s="891">
        <v>2023</v>
      </c>
      <c r="T90" s="891">
        <v>74.5</v>
      </c>
      <c r="U90" s="891">
        <v>134640.60999999999</v>
      </c>
      <c r="V90" s="470">
        <v>423232.60220980918</v>
      </c>
    </row>
    <row r="91" spans="16:22" x14ac:dyDescent="0.2">
      <c r="P91" s="475" t="s">
        <v>504</v>
      </c>
      <c r="Q91" s="47" t="s">
        <v>531</v>
      </c>
      <c r="R91" s="890">
        <v>2018</v>
      </c>
      <c r="S91" s="891">
        <v>2024</v>
      </c>
      <c r="T91" s="891">
        <v>74.5</v>
      </c>
      <c r="U91" s="891">
        <v>108985.08</v>
      </c>
      <c r="V91" s="470">
        <v>298242</v>
      </c>
    </row>
    <row r="92" spans="16:22" x14ac:dyDescent="0.2">
      <c r="P92" s="475" t="s">
        <v>504</v>
      </c>
      <c r="Q92" s="47" t="s">
        <v>532</v>
      </c>
      <c r="R92" s="890">
        <v>2021</v>
      </c>
      <c r="S92" s="891">
        <v>2022</v>
      </c>
      <c r="T92" s="891">
        <v>74.5</v>
      </c>
      <c r="U92" s="891">
        <v>153378.59</v>
      </c>
      <c r="V92" s="470">
        <v>402388.88405944448</v>
      </c>
    </row>
    <row r="93" spans="16:22" x14ac:dyDescent="0.2">
      <c r="P93" s="475" t="s">
        <v>504</v>
      </c>
      <c r="Q93" s="47" t="s">
        <v>532</v>
      </c>
      <c r="R93" s="890">
        <v>2021</v>
      </c>
      <c r="S93" s="891">
        <v>2023</v>
      </c>
      <c r="T93" s="891">
        <v>74.5</v>
      </c>
      <c r="U93" s="891">
        <v>144789.44</v>
      </c>
      <c r="V93" s="470">
        <v>412336.31300450629</v>
      </c>
    </row>
    <row r="94" spans="16:22" x14ac:dyDescent="0.2">
      <c r="P94" s="475" t="s">
        <v>504</v>
      </c>
      <c r="Q94" s="47" t="s">
        <v>532</v>
      </c>
      <c r="R94" s="890">
        <v>2021</v>
      </c>
      <c r="S94" s="891">
        <v>2024</v>
      </c>
      <c r="T94" s="891">
        <v>74.5</v>
      </c>
      <c r="U94" s="891">
        <v>140436.04</v>
      </c>
      <c r="V94" s="470">
        <v>249353</v>
      </c>
    </row>
    <row r="95" spans="16:22" x14ac:dyDescent="0.2">
      <c r="P95" s="475" t="s">
        <v>504</v>
      </c>
      <c r="Q95" s="47" t="s">
        <v>533</v>
      </c>
      <c r="R95" s="890">
        <v>2023</v>
      </c>
      <c r="S95" s="891">
        <v>2024</v>
      </c>
      <c r="T95" s="891">
        <v>74.5</v>
      </c>
      <c r="U95" s="891">
        <v>163967.82</v>
      </c>
      <c r="V95" s="470">
        <v>141359</v>
      </c>
    </row>
    <row r="96" spans="16:22" x14ac:dyDescent="0.2">
      <c r="P96" s="475" t="s">
        <v>504</v>
      </c>
      <c r="Q96" s="47" t="s">
        <v>534</v>
      </c>
      <c r="R96" s="890">
        <v>2009</v>
      </c>
      <c r="S96" s="891">
        <v>2017</v>
      </c>
      <c r="T96" s="891">
        <v>22.5</v>
      </c>
      <c r="U96" s="891">
        <v>48199</v>
      </c>
      <c r="V96" s="470">
        <v>621296.08519999997</v>
      </c>
    </row>
    <row r="97" spans="16:22" x14ac:dyDescent="0.2">
      <c r="P97" s="475" t="s">
        <v>504</v>
      </c>
      <c r="Q97" s="47" t="s">
        <v>535</v>
      </c>
      <c r="R97" s="890">
        <v>2009</v>
      </c>
      <c r="S97" s="891">
        <v>2011</v>
      </c>
      <c r="T97" s="891">
        <v>27</v>
      </c>
      <c r="U97" s="891">
        <v>51845</v>
      </c>
      <c r="V97" s="470">
        <v>1164526.338037407</v>
      </c>
    </row>
    <row r="98" spans="16:22" x14ac:dyDescent="0.2">
      <c r="P98" s="475" t="s">
        <v>504</v>
      </c>
      <c r="Q98" s="47" t="s">
        <v>535</v>
      </c>
      <c r="R98" s="890">
        <v>2009</v>
      </c>
      <c r="S98" s="891">
        <v>2012</v>
      </c>
      <c r="T98" s="891">
        <v>27</v>
      </c>
      <c r="U98" s="891">
        <v>52025</v>
      </c>
      <c r="V98" s="470">
        <v>1087816.439126469</v>
      </c>
    </row>
    <row r="99" spans="16:22" x14ac:dyDescent="0.2">
      <c r="P99" s="475" t="s">
        <v>504</v>
      </c>
      <c r="Q99" s="47" t="s">
        <v>535</v>
      </c>
      <c r="R99" s="890">
        <v>2009</v>
      </c>
      <c r="S99" s="891">
        <v>2013</v>
      </c>
      <c r="T99" s="891">
        <v>27</v>
      </c>
      <c r="U99" s="891">
        <v>49829</v>
      </c>
      <c r="V99" s="470">
        <v>1047375.298772831</v>
      </c>
    </row>
    <row r="100" spans="16:22" x14ac:dyDescent="0.2">
      <c r="P100" s="475" t="s">
        <v>504</v>
      </c>
      <c r="Q100" s="47" t="s">
        <v>535</v>
      </c>
      <c r="R100" s="890">
        <v>2009</v>
      </c>
      <c r="S100" s="891">
        <v>2014</v>
      </c>
      <c r="T100" s="891">
        <v>23</v>
      </c>
      <c r="U100" s="891">
        <v>50714</v>
      </c>
      <c r="V100" s="470">
        <v>1117000.5318343509</v>
      </c>
    </row>
    <row r="101" spans="16:22" x14ac:dyDescent="0.2">
      <c r="P101" s="475" t="s">
        <v>504</v>
      </c>
      <c r="Q101" s="47" t="s">
        <v>535</v>
      </c>
      <c r="R101" s="890">
        <v>2009</v>
      </c>
      <c r="S101" s="891">
        <v>2015</v>
      </c>
      <c r="T101" s="891">
        <v>23</v>
      </c>
      <c r="U101" s="891">
        <v>50003</v>
      </c>
      <c r="V101" s="470">
        <v>1154827.1118829381</v>
      </c>
    </row>
    <row r="102" spans="16:22" x14ac:dyDescent="0.2">
      <c r="P102" s="475" t="s">
        <v>504</v>
      </c>
      <c r="Q102" s="47" t="s">
        <v>535</v>
      </c>
      <c r="R102" s="890">
        <v>2009</v>
      </c>
      <c r="S102" s="891">
        <v>2016</v>
      </c>
      <c r="T102" s="891">
        <v>23</v>
      </c>
      <c r="U102" s="891">
        <v>48651</v>
      </c>
      <c r="V102" s="470">
        <v>991327.3646440896</v>
      </c>
    </row>
    <row r="103" spans="16:22" x14ac:dyDescent="0.2">
      <c r="P103" s="475" t="s">
        <v>504</v>
      </c>
      <c r="Q103" s="47" t="s">
        <v>535</v>
      </c>
      <c r="R103" s="890">
        <v>2009</v>
      </c>
      <c r="S103" s="891">
        <v>2018</v>
      </c>
      <c r="T103" s="891">
        <v>22.5</v>
      </c>
      <c r="U103" s="891">
        <v>46881</v>
      </c>
      <c r="V103" s="470">
        <v>761442.13029494288</v>
      </c>
    </row>
    <row r="104" spans="16:22" x14ac:dyDescent="0.2">
      <c r="P104" s="475" t="s">
        <v>504</v>
      </c>
      <c r="Q104" s="47" t="s">
        <v>535</v>
      </c>
      <c r="R104" s="890">
        <v>2009</v>
      </c>
      <c r="S104" s="891">
        <v>2019</v>
      </c>
      <c r="T104" s="891">
        <v>22.5</v>
      </c>
      <c r="U104" s="891">
        <v>45754</v>
      </c>
      <c r="V104" s="470">
        <v>885528.41766125849</v>
      </c>
    </row>
    <row r="105" spans="16:22" x14ac:dyDescent="0.2">
      <c r="P105" s="475" t="s">
        <v>504</v>
      </c>
      <c r="Q105" s="47" t="s">
        <v>535</v>
      </c>
      <c r="R105" s="890">
        <v>2009</v>
      </c>
      <c r="S105" s="891">
        <v>2020</v>
      </c>
      <c r="T105" s="891">
        <v>23</v>
      </c>
      <c r="U105" s="891">
        <v>43355</v>
      </c>
      <c r="V105" s="470">
        <v>632387.66896669543</v>
      </c>
    </row>
    <row r="106" spans="16:22" x14ac:dyDescent="0.2">
      <c r="P106" s="475" t="s">
        <v>504</v>
      </c>
      <c r="Q106" s="47" t="s">
        <v>536</v>
      </c>
      <c r="R106" s="890">
        <v>2009</v>
      </c>
      <c r="S106" s="891">
        <v>2021</v>
      </c>
      <c r="T106" s="891">
        <v>23</v>
      </c>
      <c r="U106" s="891">
        <v>43744</v>
      </c>
      <c r="V106" s="470">
        <v>692669.48616708419</v>
      </c>
    </row>
    <row r="107" spans="16:22" x14ac:dyDescent="0.2">
      <c r="P107" s="475" t="s">
        <v>504</v>
      </c>
      <c r="Q107" s="47" t="s">
        <v>536</v>
      </c>
      <c r="R107" s="890">
        <v>2009</v>
      </c>
      <c r="S107" s="891">
        <v>2022</v>
      </c>
      <c r="T107" s="891">
        <v>23</v>
      </c>
      <c r="U107" s="891">
        <v>37524.559999999998</v>
      </c>
      <c r="V107" s="470">
        <v>654677.05149712786</v>
      </c>
    </row>
    <row r="108" spans="16:22" x14ac:dyDescent="0.2">
      <c r="P108" s="475" t="s">
        <v>504</v>
      </c>
      <c r="Q108" s="47" t="s">
        <v>536</v>
      </c>
      <c r="R108" s="890">
        <v>2009</v>
      </c>
      <c r="S108" s="891">
        <v>2023</v>
      </c>
      <c r="T108" s="891">
        <v>23</v>
      </c>
      <c r="U108" s="891">
        <v>33461.39</v>
      </c>
      <c r="V108" s="470">
        <v>483419.7750116543</v>
      </c>
    </row>
    <row r="109" spans="16:22" x14ac:dyDescent="0.2">
      <c r="P109" s="475" t="s">
        <v>504</v>
      </c>
      <c r="Q109" s="47" t="s">
        <v>536</v>
      </c>
      <c r="R109" s="890">
        <v>2009</v>
      </c>
      <c r="S109" s="891">
        <v>2024</v>
      </c>
      <c r="T109" s="891">
        <v>23</v>
      </c>
      <c r="U109" s="891">
        <v>27825.01</v>
      </c>
      <c r="V109" s="470">
        <v>430101</v>
      </c>
    </row>
    <row r="110" spans="16:22" x14ac:dyDescent="0.2">
      <c r="P110" s="475" t="s">
        <v>504</v>
      </c>
      <c r="Q110" s="47" t="s">
        <v>537</v>
      </c>
      <c r="R110" s="890">
        <v>2021</v>
      </c>
      <c r="S110" s="891">
        <v>2022</v>
      </c>
      <c r="T110" s="891">
        <v>75</v>
      </c>
      <c r="U110" s="891">
        <v>149822.95000000001</v>
      </c>
      <c r="V110" s="470">
        <v>151115.0683747649</v>
      </c>
    </row>
    <row r="111" spans="16:22" x14ac:dyDescent="0.2">
      <c r="P111" s="475" t="s">
        <v>504</v>
      </c>
      <c r="Q111" s="47" t="s">
        <v>537</v>
      </c>
      <c r="R111" s="890">
        <v>2021</v>
      </c>
      <c r="S111" s="891">
        <v>2023</v>
      </c>
      <c r="T111" s="891">
        <v>74.5</v>
      </c>
      <c r="U111" s="891">
        <v>148512.13</v>
      </c>
      <c r="V111" s="470">
        <v>130506.59385146351</v>
      </c>
    </row>
    <row r="112" spans="16:22" x14ac:dyDescent="0.2">
      <c r="P112" s="475" t="s">
        <v>504</v>
      </c>
      <c r="Q112" s="47" t="s">
        <v>537</v>
      </c>
      <c r="R112" s="890">
        <v>2021</v>
      </c>
      <c r="S112" s="891">
        <v>2024</v>
      </c>
      <c r="T112" s="891">
        <v>74.5</v>
      </c>
      <c r="U112" s="891">
        <v>135594</v>
      </c>
      <c r="V112" s="470">
        <v>178267</v>
      </c>
    </row>
    <row r="113" spans="16:22" x14ac:dyDescent="0.2">
      <c r="P113" s="475" t="s">
        <v>504</v>
      </c>
      <c r="Q113" s="47" t="s">
        <v>538</v>
      </c>
      <c r="R113" s="890">
        <v>2020</v>
      </c>
      <c r="S113" s="891">
        <v>2021</v>
      </c>
      <c r="T113" s="891">
        <v>75</v>
      </c>
      <c r="U113" s="891">
        <v>157043</v>
      </c>
      <c r="V113" s="470">
        <v>374836.35542606108</v>
      </c>
    </row>
    <row r="114" spans="16:22" x14ac:dyDescent="0.2">
      <c r="P114" s="475" t="s">
        <v>504</v>
      </c>
      <c r="Q114" s="47" t="s">
        <v>538</v>
      </c>
      <c r="R114" s="890">
        <v>2020</v>
      </c>
      <c r="S114" s="891">
        <v>2022</v>
      </c>
      <c r="T114" s="891">
        <v>75</v>
      </c>
      <c r="U114" s="891">
        <v>175986.87</v>
      </c>
      <c r="V114" s="470">
        <v>254974.71413078479</v>
      </c>
    </row>
    <row r="115" spans="16:22" x14ac:dyDescent="0.2">
      <c r="P115" s="475" t="s">
        <v>504</v>
      </c>
      <c r="Q115" s="47" t="s">
        <v>538</v>
      </c>
      <c r="R115" s="890">
        <v>2020</v>
      </c>
      <c r="S115" s="891">
        <v>2023</v>
      </c>
      <c r="T115" s="891">
        <v>74.5</v>
      </c>
      <c r="U115" s="891">
        <v>164680.95999999999</v>
      </c>
      <c r="V115" s="470">
        <v>477786.76527115557</v>
      </c>
    </row>
    <row r="116" spans="16:22" x14ac:dyDescent="0.2">
      <c r="P116" s="475" t="s">
        <v>504</v>
      </c>
      <c r="Q116" s="47" t="s">
        <v>538</v>
      </c>
      <c r="R116" s="890">
        <v>2020</v>
      </c>
      <c r="S116" s="891">
        <v>2024</v>
      </c>
      <c r="T116" s="891">
        <v>74.5</v>
      </c>
      <c r="U116" s="891">
        <v>149909.57999999999</v>
      </c>
      <c r="V116" s="470">
        <v>456678</v>
      </c>
    </row>
    <row r="117" spans="16:22" x14ac:dyDescent="0.2">
      <c r="P117" s="475" t="s">
        <v>504</v>
      </c>
      <c r="Q117" s="47" t="s">
        <v>539</v>
      </c>
      <c r="R117" s="890">
        <v>2020</v>
      </c>
      <c r="S117" s="891">
        <v>2021</v>
      </c>
      <c r="T117" s="891">
        <v>75</v>
      </c>
      <c r="U117" s="891">
        <v>148907</v>
      </c>
      <c r="V117" s="470">
        <v>214589.87773663001</v>
      </c>
    </row>
    <row r="118" spans="16:22" x14ac:dyDescent="0.2">
      <c r="P118" s="475" t="s">
        <v>504</v>
      </c>
      <c r="Q118" s="47" t="s">
        <v>539</v>
      </c>
      <c r="R118" s="890">
        <v>2020</v>
      </c>
      <c r="S118" s="891">
        <v>2022</v>
      </c>
      <c r="T118" s="891">
        <v>75</v>
      </c>
      <c r="U118" s="891">
        <v>148907</v>
      </c>
      <c r="V118" s="470">
        <v>215476.5359327606</v>
      </c>
    </row>
    <row r="119" spans="16:22" x14ac:dyDescent="0.2">
      <c r="P119" s="475" t="s">
        <v>504</v>
      </c>
      <c r="Q119" s="47" t="s">
        <v>539</v>
      </c>
      <c r="R119" s="890">
        <v>2020</v>
      </c>
      <c r="S119" s="891">
        <v>2023</v>
      </c>
      <c r="T119" s="891">
        <v>74.5</v>
      </c>
      <c r="U119" s="891">
        <v>141641.34</v>
      </c>
      <c r="V119" s="470">
        <v>216932.32602455161</v>
      </c>
    </row>
    <row r="120" spans="16:22" x14ac:dyDescent="0.2">
      <c r="P120" s="475" t="s">
        <v>504</v>
      </c>
      <c r="Q120" s="47" t="s">
        <v>539</v>
      </c>
      <c r="R120" s="890">
        <v>2020</v>
      </c>
      <c r="S120" s="891">
        <v>2024</v>
      </c>
      <c r="T120" s="891">
        <v>74.5</v>
      </c>
      <c r="U120" s="891">
        <v>139072.94</v>
      </c>
      <c r="V120" s="470">
        <v>156281</v>
      </c>
    </row>
    <row r="121" spans="16:22" x14ac:dyDescent="0.2">
      <c r="P121" s="475" t="s">
        <v>504</v>
      </c>
      <c r="Q121" s="47" t="s">
        <v>540</v>
      </c>
      <c r="R121" s="890">
        <v>2022</v>
      </c>
      <c r="S121" s="891">
        <v>2023</v>
      </c>
      <c r="T121" s="891">
        <v>74.5</v>
      </c>
      <c r="U121" s="891">
        <v>181118.81</v>
      </c>
      <c r="V121" s="470">
        <v>434350.11507037532</v>
      </c>
    </row>
    <row r="122" spans="16:22" x14ac:dyDescent="0.2">
      <c r="P122" s="475" t="s">
        <v>504</v>
      </c>
      <c r="Q122" s="47" t="s">
        <v>540</v>
      </c>
      <c r="R122" s="890">
        <v>2022</v>
      </c>
      <c r="S122" s="891">
        <v>2024</v>
      </c>
      <c r="T122" s="891">
        <v>74.5</v>
      </c>
      <c r="U122" s="891">
        <v>166178.85999999999</v>
      </c>
      <c r="V122" s="470">
        <v>232956</v>
      </c>
    </row>
    <row r="123" spans="16:22" x14ac:dyDescent="0.2">
      <c r="P123" s="475" t="s">
        <v>504</v>
      </c>
      <c r="Q123" s="47" t="s">
        <v>541</v>
      </c>
      <c r="R123" s="890">
        <v>2023</v>
      </c>
      <c r="S123" s="891">
        <v>2024</v>
      </c>
      <c r="T123" s="891">
        <v>74.5</v>
      </c>
      <c r="U123" s="891">
        <v>158558.35999999999</v>
      </c>
      <c r="V123" s="470">
        <v>260694</v>
      </c>
    </row>
    <row r="124" spans="16:22" x14ac:dyDescent="0.2">
      <c r="P124" s="475" t="s">
        <v>504</v>
      </c>
      <c r="Q124" s="47" t="s">
        <v>542</v>
      </c>
      <c r="R124" s="890">
        <v>2022</v>
      </c>
      <c r="S124" s="891">
        <v>2023</v>
      </c>
      <c r="T124" s="891">
        <v>74.5</v>
      </c>
      <c r="U124" s="891">
        <v>157239.37</v>
      </c>
      <c r="V124" s="470">
        <v>264218.88233706541</v>
      </c>
    </row>
    <row r="125" spans="16:22" x14ac:dyDescent="0.2">
      <c r="P125" s="475" t="s">
        <v>504</v>
      </c>
      <c r="Q125" s="47" t="s">
        <v>542</v>
      </c>
      <c r="R125" s="890">
        <v>2022</v>
      </c>
      <c r="S125" s="891">
        <v>2024</v>
      </c>
      <c r="T125" s="891">
        <v>74.5</v>
      </c>
      <c r="U125" s="891">
        <v>145105.5</v>
      </c>
      <c r="V125" s="470">
        <v>233352</v>
      </c>
    </row>
    <row r="126" spans="16:22" x14ac:dyDescent="0.2">
      <c r="P126" s="475" t="s">
        <v>504</v>
      </c>
      <c r="Q126" s="47" t="s">
        <v>543</v>
      </c>
      <c r="R126" s="890">
        <v>2023</v>
      </c>
      <c r="S126" s="891">
        <v>2024</v>
      </c>
      <c r="T126" s="891">
        <v>74.5</v>
      </c>
      <c r="U126" s="891">
        <v>142877.24</v>
      </c>
      <c r="V126" s="470">
        <v>143554</v>
      </c>
    </row>
    <row r="127" spans="16:22" x14ac:dyDescent="0.2">
      <c r="P127" s="475" t="s">
        <v>504</v>
      </c>
      <c r="Q127" s="47" t="s">
        <v>544</v>
      </c>
      <c r="R127" s="890">
        <v>2023</v>
      </c>
      <c r="S127" s="891">
        <v>2024</v>
      </c>
      <c r="T127" s="891">
        <v>74.5</v>
      </c>
      <c r="U127" s="891">
        <v>126452.2</v>
      </c>
      <c r="V127" s="470">
        <v>143899</v>
      </c>
    </row>
    <row r="128" spans="16:22" x14ac:dyDescent="0.2">
      <c r="P128" s="475" t="s">
        <v>504</v>
      </c>
      <c r="Q128" s="47" t="s">
        <v>545</v>
      </c>
      <c r="R128" s="890">
        <v>2023</v>
      </c>
      <c r="S128" s="891">
        <v>2024</v>
      </c>
      <c r="T128" s="891">
        <v>74.5</v>
      </c>
      <c r="U128" s="891">
        <v>122091.63</v>
      </c>
      <c r="V128" s="470">
        <v>192087</v>
      </c>
    </row>
    <row r="129" spans="16:22" x14ac:dyDescent="0.2">
      <c r="P129" s="475" t="s">
        <v>504</v>
      </c>
      <c r="Q129" s="47" t="s">
        <v>546</v>
      </c>
      <c r="R129" s="890">
        <v>2021</v>
      </c>
      <c r="S129" s="891">
        <v>2022</v>
      </c>
      <c r="T129" s="891">
        <v>75</v>
      </c>
      <c r="U129" s="891">
        <v>138412</v>
      </c>
      <c r="V129" s="470">
        <v>287887.03319607553</v>
      </c>
    </row>
    <row r="130" spans="16:22" x14ac:dyDescent="0.2">
      <c r="P130" s="475" t="s">
        <v>504</v>
      </c>
      <c r="Q130" s="47" t="s">
        <v>546</v>
      </c>
      <c r="R130" s="890">
        <v>2021</v>
      </c>
      <c r="S130" s="891">
        <v>2023</v>
      </c>
      <c r="T130" s="891">
        <v>74.5</v>
      </c>
      <c r="U130" s="891">
        <v>151529</v>
      </c>
      <c r="V130" s="470">
        <v>197040.63235546689</v>
      </c>
    </row>
    <row r="131" spans="16:22" x14ac:dyDescent="0.2">
      <c r="P131" s="475" t="s">
        <v>504</v>
      </c>
      <c r="Q131" s="47" t="s">
        <v>546</v>
      </c>
      <c r="R131" s="890">
        <v>2021</v>
      </c>
      <c r="S131" s="891">
        <v>2024</v>
      </c>
      <c r="T131" s="891">
        <v>74.5</v>
      </c>
      <c r="U131" s="891">
        <v>136964.07</v>
      </c>
      <c r="V131" s="470">
        <v>116029</v>
      </c>
    </row>
    <row r="132" spans="16:22" x14ac:dyDescent="0.2">
      <c r="P132" s="475" t="s">
        <v>504</v>
      </c>
      <c r="Q132" s="47" t="s">
        <v>547</v>
      </c>
      <c r="R132" s="890">
        <v>2022</v>
      </c>
      <c r="S132" s="891">
        <v>2023</v>
      </c>
      <c r="T132" s="891">
        <v>74.5</v>
      </c>
      <c r="U132" s="891">
        <v>145682.47</v>
      </c>
      <c r="V132" s="470">
        <v>250631.03865939341</v>
      </c>
    </row>
    <row r="133" spans="16:22" x14ac:dyDescent="0.2">
      <c r="P133" s="475" t="s">
        <v>504</v>
      </c>
      <c r="Q133" s="47" t="s">
        <v>547</v>
      </c>
      <c r="R133" s="890">
        <v>2022</v>
      </c>
      <c r="S133" s="891">
        <v>2024</v>
      </c>
      <c r="T133" s="891">
        <v>74.5</v>
      </c>
      <c r="U133" s="891">
        <v>145753.79</v>
      </c>
      <c r="V133" s="470">
        <v>180268</v>
      </c>
    </row>
    <row r="134" spans="16:22" x14ac:dyDescent="0.2">
      <c r="P134" s="475" t="s">
        <v>504</v>
      </c>
      <c r="Q134" s="47" t="s">
        <v>548</v>
      </c>
      <c r="R134" s="890">
        <v>2018</v>
      </c>
      <c r="S134" s="891">
        <v>2019</v>
      </c>
      <c r="T134" s="891">
        <v>74.5</v>
      </c>
      <c r="U134" s="891">
        <v>157053</v>
      </c>
      <c r="V134" s="470">
        <v>336464.61920195422</v>
      </c>
    </row>
    <row r="135" spans="16:22" x14ac:dyDescent="0.2">
      <c r="P135" s="475" t="s">
        <v>504</v>
      </c>
      <c r="Q135" s="47" t="s">
        <v>548</v>
      </c>
      <c r="R135" s="890">
        <v>2018</v>
      </c>
      <c r="S135" s="891">
        <v>2020</v>
      </c>
      <c r="T135" s="891">
        <v>74.5</v>
      </c>
      <c r="U135" s="891">
        <v>159621</v>
      </c>
      <c r="V135" s="470">
        <v>344120.1209176071</v>
      </c>
    </row>
    <row r="136" spans="16:22" x14ac:dyDescent="0.2">
      <c r="P136" s="475" t="s">
        <v>504</v>
      </c>
      <c r="Q136" s="47" t="s">
        <v>549</v>
      </c>
      <c r="R136" s="890">
        <v>2018</v>
      </c>
      <c r="S136" s="891">
        <v>2022</v>
      </c>
      <c r="T136" s="891">
        <v>75</v>
      </c>
      <c r="U136" s="891">
        <v>155227</v>
      </c>
      <c r="V136" s="470">
        <v>339556.37139274401</v>
      </c>
    </row>
    <row r="137" spans="16:22" x14ac:dyDescent="0.2">
      <c r="P137" s="475" t="s">
        <v>504</v>
      </c>
      <c r="Q137" s="47" t="s">
        <v>550</v>
      </c>
      <c r="R137" s="890">
        <v>2018</v>
      </c>
      <c r="S137" s="891">
        <v>2021</v>
      </c>
      <c r="T137" s="891">
        <v>75</v>
      </c>
      <c r="U137" s="891">
        <v>159741</v>
      </c>
      <c r="V137" s="470">
        <v>242294.11102639511</v>
      </c>
    </row>
    <row r="138" spans="16:22" x14ac:dyDescent="0.2">
      <c r="P138" s="475" t="s">
        <v>504</v>
      </c>
      <c r="Q138" s="47" t="s">
        <v>550</v>
      </c>
      <c r="R138" s="890">
        <v>2018</v>
      </c>
      <c r="S138" s="891">
        <v>2023</v>
      </c>
      <c r="T138" s="891">
        <v>74.5</v>
      </c>
      <c r="U138" s="891">
        <v>151275.97</v>
      </c>
      <c r="V138" s="470">
        <v>463410.30022981373</v>
      </c>
    </row>
    <row r="139" spans="16:22" x14ac:dyDescent="0.2">
      <c r="P139" s="475" t="s">
        <v>504</v>
      </c>
      <c r="Q139" s="47" t="s">
        <v>550</v>
      </c>
      <c r="R139" s="890">
        <v>2018</v>
      </c>
      <c r="S139" s="891">
        <v>2024</v>
      </c>
      <c r="T139" s="891">
        <v>74.5</v>
      </c>
      <c r="U139" s="891">
        <v>135793.22</v>
      </c>
      <c r="V139" s="470">
        <v>550608</v>
      </c>
    </row>
    <row r="140" spans="16:22" x14ac:dyDescent="0.2">
      <c r="P140" s="475" t="s">
        <v>504</v>
      </c>
      <c r="Q140" s="47" t="s">
        <v>551</v>
      </c>
      <c r="R140" s="890">
        <v>2020</v>
      </c>
      <c r="S140" s="891">
        <v>2021</v>
      </c>
      <c r="T140" s="891">
        <v>75</v>
      </c>
      <c r="U140" s="891">
        <v>160573</v>
      </c>
      <c r="V140" s="470">
        <v>111662.6209926297</v>
      </c>
    </row>
    <row r="141" spans="16:22" x14ac:dyDescent="0.2">
      <c r="P141" s="475" t="s">
        <v>504</v>
      </c>
      <c r="Q141" s="47" t="s">
        <v>551</v>
      </c>
      <c r="R141" s="890">
        <v>2020</v>
      </c>
      <c r="S141" s="891">
        <v>2022</v>
      </c>
      <c r="T141" s="891">
        <v>75</v>
      </c>
      <c r="U141" s="891">
        <v>137982.13</v>
      </c>
      <c r="V141" s="470">
        <v>232038.26868656059</v>
      </c>
    </row>
    <row r="142" spans="16:22" x14ac:dyDescent="0.2">
      <c r="P142" s="475" t="s">
        <v>504</v>
      </c>
      <c r="Q142" s="47" t="s">
        <v>551</v>
      </c>
      <c r="R142" s="890">
        <v>2020</v>
      </c>
      <c r="S142" s="891">
        <v>2023</v>
      </c>
      <c r="T142" s="891">
        <v>74.5</v>
      </c>
      <c r="U142" s="891">
        <v>156010</v>
      </c>
      <c r="V142" s="470">
        <v>333711.7872302144</v>
      </c>
    </row>
    <row r="143" spans="16:22" x14ac:dyDescent="0.2">
      <c r="P143" s="475" t="s">
        <v>504</v>
      </c>
      <c r="Q143" s="47" t="s">
        <v>551</v>
      </c>
      <c r="R143" s="890">
        <v>2020</v>
      </c>
      <c r="S143" s="891">
        <v>2024</v>
      </c>
      <c r="T143" s="891">
        <v>74.5</v>
      </c>
      <c r="U143" s="891">
        <v>149122.99</v>
      </c>
      <c r="V143" s="470">
        <v>355775</v>
      </c>
    </row>
    <row r="144" spans="16:22" x14ac:dyDescent="0.2">
      <c r="P144" s="475" t="s">
        <v>504</v>
      </c>
      <c r="Q144" s="47" t="s">
        <v>552</v>
      </c>
      <c r="R144" s="890">
        <v>2018</v>
      </c>
      <c r="S144" s="891">
        <v>2019</v>
      </c>
      <c r="T144" s="891">
        <v>74.5</v>
      </c>
      <c r="U144" s="891">
        <v>156045</v>
      </c>
      <c r="V144" s="470">
        <v>357798.9676761654</v>
      </c>
    </row>
    <row r="145" spans="16:22" x14ac:dyDescent="0.2">
      <c r="P145" s="475" t="s">
        <v>504</v>
      </c>
      <c r="Q145" s="47" t="s">
        <v>552</v>
      </c>
      <c r="R145" s="890">
        <v>2018</v>
      </c>
      <c r="S145" s="891">
        <v>2020</v>
      </c>
      <c r="T145" s="891">
        <v>74.5</v>
      </c>
      <c r="U145" s="891">
        <v>150955</v>
      </c>
      <c r="V145" s="470">
        <v>440118.17911751033</v>
      </c>
    </row>
    <row r="146" spans="16:22" x14ac:dyDescent="0.2">
      <c r="P146" s="475" t="s">
        <v>504</v>
      </c>
      <c r="Q146" s="47" t="s">
        <v>553</v>
      </c>
      <c r="R146" s="890">
        <v>2018</v>
      </c>
      <c r="S146" s="891">
        <v>2021</v>
      </c>
      <c r="T146" s="891">
        <v>75</v>
      </c>
      <c r="U146" s="891">
        <v>142500</v>
      </c>
      <c r="V146" s="470">
        <v>383406.90148132009</v>
      </c>
    </row>
    <row r="147" spans="16:22" x14ac:dyDescent="0.2">
      <c r="P147" s="475" t="s">
        <v>504</v>
      </c>
      <c r="Q147" s="47" t="s">
        <v>553</v>
      </c>
      <c r="R147" s="890">
        <v>2018</v>
      </c>
      <c r="S147" s="891">
        <v>2022</v>
      </c>
      <c r="T147" s="891">
        <v>75</v>
      </c>
      <c r="U147" s="891">
        <v>148251.16</v>
      </c>
      <c r="V147" s="470">
        <v>397891.14652703638</v>
      </c>
    </row>
    <row r="148" spans="16:22" x14ac:dyDescent="0.2">
      <c r="P148" s="475" t="s">
        <v>504</v>
      </c>
      <c r="Q148" s="47" t="s">
        <v>553</v>
      </c>
      <c r="R148" s="890">
        <v>2018</v>
      </c>
      <c r="S148" s="891">
        <v>2023</v>
      </c>
      <c r="T148" s="891">
        <v>74.5</v>
      </c>
      <c r="U148" s="891">
        <v>141129.34</v>
      </c>
      <c r="V148" s="470">
        <v>460316.2416068961</v>
      </c>
    </row>
    <row r="149" spans="16:22" x14ac:dyDescent="0.2">
      <c r="P149" s="475" t="s">
        <v>504</v>
      </c>
      <c r="Q149" s="47" t="s">
        <v>553</v>
      </c>
      <c r="R149" s="890">
        <v>2018</v>
      </c>
      <c r="S149" s="891">
        <v>2024</v>
      </c>
      <c r="T149" s="891">
        <v>74.5</v>
      </c>
      <c r="U149" s="891">
        <v>113466.71</v>
      </c>
      <c r="V149" s="470">
        <v>601466</v>
      </c>
    </row>
    <row r="150" spans="16:22" x14ac:dyDescent="0.2">
      <c r="P150" s="475" t="s">
        <v>504</v>
      </c>
      <c r="Q150" s="47" t="s">
        <v>554</v>
      </c>
      <c r="R150" s="890">
        <v>2022</v>
      </c>
      <c r="S150" s="891">
        <v>2023</v>
      </c>
      <c r="T150" s="891">
        <v>74.5</v>
      </c>
      <c r="U150" s="891">
        <v>160042.17000000001</v>
      </c>
      <c r="V150" s="470">
        <v>230302.01859772799</v>
      </c>
    </row>
    <row r="151" spans="16:22" x14ac:dyDescent="0.2">
      <c r="P151" s="475" t="s">
        <v>504</v>
      </c>
      <c r="Q151" s="47" t="s">
        <v>554</v>
      </c>
      <c r="R151" s="890">
        <v>2022</v>
      </c>
      <c r="S151" s="891">
        <v>2024</v>
      </c>
      <c r="T151" s="891">
        <v>74.5</v>
      </c>
      <c r="U151" s="891">
        <v>150669.5</v>
      </c>
      <c r="V151" s="470">
        <v>322618</v>
      </c>
    </row>
    <row r="152" spans="16:22" x14ac:dyDescent="0.2">
      <c r="P152" s="475" t="s">
        <v>504</v>
      </c>
      <c r="Q152" s="47" t="s">
        <v>555</v>
      </c>
      <c r="R152" s="890">
        <v>2018</v>
      </c>
      <c r="S152" s="891">
        <v>2019</v>
      </c>
      <c r="T152" s="891">
        <v>74.5</v>
      </c>
      <c r="U152" s="891">
        <v>157633</v>
      </c>
      <c r="V152" s="470">
        <v>307287.36244818667</v>
      </c>
    </row>
    <row r="153" spans="16:22" x14ac:dyDescent="0.2">
      <c r="P153" s="475" t="s">
        <v>504</v>
      </c>
      <c r="Q153" s="47" t="s">
        <v>555</v>
      </c>
      <c r="R153" s="890">
        <v>2018</v>
      </c>
      <c r="S153" s="891">
        <v>2020</v>
      </c>
      <c r="T153" s="891">
        <v>74.5</v>
      </c>
      <c r="U153" s="891">
        <v>157675</v>
      </c>
      <c r="V153" s="470">
        <v>288204.55329770979</v>
      </c>
    </row>
    <row r="154" spans="16:22" x14ac:dyDescent="0.2">
      <c r="P154" s="475" t="s">
        <v>504</v>
      </c>
      <c r="Q154" s="47" t="s">
        <v>556</v>
      </c>
      <c r="R154" s="890">
        <v>2018</v>
      </c>
      <c r="S154" s="891">
        <v>2021</v>
      </c>
      <c r="T154" s="891">
        <v>75</v>
      </c>
      <c r="U154" s="891">
        <v>160331</v>
      </c>
      <c r="V154" s="470">
        <v>214651.25830519549</v>
      </c>
    </row>
    <row r="155" spans="16:22" x14ac:dyDescent="0.2">
      <c r="P155" s="475" t="s">
        <v>504</v>
      </c>
      <c r="Q155" s="47" t="s">
        <v>556</v>
      </c>
      <c r="R155" s="890">
        <v>2018</v>
      </c>
      <c r="S155" s="891">
        <v>2022</v>
      </c>
      <c r="T155" s="891">
        <v>75</v>
      </c>
      <c r="U155" s="891">
        <v>152154.42000000001</v>
      </c>
      <c r="V155" s="470">
        <v>259230.5351363259</v>
      </c>
    </row>
    <row r="156" spans="16:22" x14ac:dyDescent="0.2">
      <c r="P156" s="475" t="s">
        <v>504</v>
      </c>
      <c r="Q156" s="47" t="s">
        <v>556</v>
      </c>
      <c r="R156" s="890">
        <v>2018</v>
      </c>
      <c r="S156" s="891">
        <v>2023</v>
      </c>
      <c r="T156" s="891">
        <v>74.5</v>
      </c>
      <c r="U156" s="891">
        <v>5368.3850000000002</v>
      </c>
      <c r="V156" s="470">
        <v>354010.08178420417</v>
      </c>
    </row>
    <row r="157" spans="16:22" x14ac:dyDescent="0.2">
      <c r="P157" s="475" t="s">
        <v>504</v>
      </c>
      <c r="Q157" s="47" t="s">
        <v>556</v>
      </c>
      <c r="R157" s="890">
        <v>2018</v>
      </c>
      <c r="S157" s="891">
        <v>2024</v>
      </c>
      <c r="T157" s="891">
        <v>74.5</v>
      </c>
      <c r="U157" s="891">
        <v>142785.4</v>
      </c>
      <c r="V157" s="470">
        <v>353528</v>
      </c>
    </row>
    <row r="158" spans="16:22" x14ac:dyDescent="0.2">
      <c r="P158" s="475" t="s">
        <v>504</v>
      </c>
      <c r="Q158" s="47" t="s">
        <v>557</v>
      </c>
      <c r="R158" s="890">
        <v>2019</v>
      </c>
      <c r="S158" s="891">
        <v>2020</v>
      </c>
      <c r="T158" s="891">
        <v>74.5</v>
      </c>
      <c r="U158" s="891">
        <v>151909</v>
      </c>
      <c r="V158" s="470">
        <v>302791.99827260559</v>
      </c>
    </row>
    <row r="159" spans="16:22" x14ac:dyDescent="0.2">
      <c r="P159" s="475" t="s">
        <v>504</v>
      </c>
      <c r="Q159" s="47" t="s">
        <v>558</v>
      </c>
      <c r="R159" s="890">
        <v>2019</v>
      </c>
      <c r="S159" s="891">
        <v>2021</v>
      </c>
      <c r="T159" s="891">
        <v>75</v>
      </c>
      <c r="U159" s="891">
        <v>155105</v>
      </c>
      <c r="V159" s="470">
        <v>500539.21313945472</v>
      </c>
    </row>
    <row r="160" spans="16:22" x14ac:dyDescent="0.2">
      <c r="P160" s="475" t="s">
        <v>504</v>
      </c>
      <c r="Q160" s="47" t="s">
        <v>558</v>
      </c>
      <c r="R160" s="890">
        <v>2019</v>
      </c>
      <c r="S160" s="891">
        <v>2022</v>
      </c>
      <c r="T160" s="891">
        <v>75</v>
      </c>
      <c r="U160" s="891">
        <v>145853.39000000001</v>
      </c>
      <c r="V160" s="470">
        <v>291678.11982105637</v>
      </c>
    </row>
    <row r="161" spans="16:22" x14ac:dyDescent="0.2">
      <c r="P161" s="475" t="s">
        <v>504</v>
      </c>
      <c r="Q161" s="47" t="s">
        <v>558</v>
      </c>
      <c r="R161" s="890">
        <v>2019</v>
      </c>
      <c r="S161" s="891">
        <v>2023</v>
      </c>
      <c r="T161" s="891">
        <v>74.5</v>
      </c>
      <c r="U161" s="891">
        <v>146902.54999999999</v>
      </c>
      <c r="V161" s="470">
        <v>597214.76523844188</v>
      </c>
    </row>
    <row r="162" spans="16:22" x14ac:dyDescent="0.2">
      <c r="P162" s="475" t="s">
        <v>504</v>
      </c>
      <c r="Q162" s="47" t="s">
        <v>559</v>
      </c>
      <c r="R162" s="890">
        <v>2020</v>
      </c>
      <c r="S162" s="891">
        <v>2021</v>
      </c>
      <c r="T162" s="891">
        <v>75</v>
      </c>
      <c r="U162" s="891">
        <v>157993</v>
      </c>
      <c r="V162" s="470">
        <v>239797.96790473079</v>
      </c>
    </row>
    <row r="163" spans="16:22" x14ac:dyDescent="0.2">
      <c r="P163" s="475" t="s">
        <v>504</v>
      </c>
      <c r="Q163" s="47" t="s">
        <v>559</v>
      </c>
      <c r="R163" s="890">
        <v>2020</v>
      </c>
      <c r="S163" s="891">
        <v>2022</v>
      </c>
      <c r="T163" s="891">
        <v>75</v>
      </c>
      <c r="U163" s="891">
        <v>151906</v>
      </c>
      <c r="V163" s="470">
        <v>319103.81449850037</v>
      </c>
    </row>
    <row r="164" spans="16:22" x14ac:dyDescent="0.2">
      <c r="P164" s="475" t="s">
        <v>504</v>
      </c>
      <c r="Q164" s="47" t="s">
        <v>559</v>
      </c>
      <c r="R164" s="890">
        <v>2020</v>
      </c>
      <c r="S164" s="891">
        <v>2023</v>
      </c>
      <c r="T164" s="891">
        <v>74.5</v>
      </c>
      <c r="U164" s="891">
        <v>149748.19</v>
      </c>
      <c r="V164" s="470">
        <v>414352.9304916049</v>
      </c>
    </row>
    <row r="165" spans="16:22" x14ac:dyDescent="0.2">
      <c r="P165" s="475" t="s">
        <v>504</v>
      </c>
      <c r="Q165" s="47" t="s">
        <v>559</v>
      </c>
      <c r="R165" s="890">
        <v>2020</v>
      </c>
      <c r="S165" s="891">
        <v>2024</v>
      </c>
      <c r="T165" s="891">
        <v>74.5</v>
      </c>
      <c r="U165" s="891">
        <v>137559.20000000001</v>
      </c>
      <c r="V165" s="470">
        <v>364338</v>
      </c>
    </row>
    <row r="166" spans="16:22" x14ac:dyDescent="0.2">
      <c r="P166" s="475" t="s">
        <v>504</v>
      </c>
      <c r="Q166" s="47" t="s">
        <v>560</v>
      </c>
      <c r="R166" s="890">
        <v>2018</v>
      </c>
      <c r="S166" s="891">
        <v>2019</v>
      </c>
      <c r="T166" s="891">
        <v>74.5</v>
      </c>
      <c r="U166" s="891">
        <v>155527</v>
      </c>
      <c r="V166" s="470">
        <v>313546.51391146291</v>
      </c>
    </row>
    <row r="167" spans="16:22" x14ac:dyDescent="0.2">
      <c r="P167" s="475" t="s">
        <v>504</v>
      </c>
      <c r="Q167" s="47" t="s">
        <v>560</v>
      </c>
      <c r="R167" s="890">
        <v>2018</v>
      </c>
      <c r="S167" s="891">
        <v>2020</v>
      </c>
      <c r="T167" s="891">
        <v>74.5</v>
      </c>
      <c r="U167" s="891">
        <v>158223</v>
      </c>
      <c r="V167" s="470">
        <v>350079.66211406502</v>
      </c>
    </row>
    <row r="168" spans="16:22" x14ac:dyDescent="0.2">
      <c r="P168" s="475" t="s">
        <v>504</v>
      </c>
      <c r="Q168" s="47" t="s">
        <v>561</v>
      </c>
      <c r="R168" s="890">
        <v>2018</v>
      </c>
      <c r="S168" s="891">
        <v>2021</v>
      </c>
      <c r="T168" s="891">
        <v>75</v>
      </c>
      <c r="U168" s="891">
        <v>157382</v>
      </c>
      <c r="V168" s="470">
        <v>342687.71430127439</v>
      </c>
    </row>
    <row r="169" spans="16:22" x14ac:dyDescent="0.2">
      <c r="P169" s="475" t="s">
        <v>504</v>
      </c>
      <c r="Q169" s="47" t="s">
        <v>561</v>
      </c>
      <c r="R169" s="890">
        <v>2018</v>
      </c>
      <c r="S169" s="891">
        <v>2022</v>
      </c>
      <c r="T169" s="891">
        <v>75</v>
      </c>
      <c r="U169" s="891">
        <v>147558</v>
      </c>
      <c r="V169" s="470">
        <v>368932.25280870323</v>
      </c>
    </row>
    <row r="170" spans="16:22" x14ac:dyDescent="0.2">
      <c r="P170" s="475" t="s">
        <v>504</v>
      </c>
      <c r="Q170" s="47" t="s">
        <v>561</v>
      </c>
      <c r="R170" s="890">
        <v>2018</v>
      </c>
      <c r="S170" s="891">
        <v>2023</v>
      </c>
      <c r="T170" s="891">
        <v>74.5</v>
      </c>
      <c r="U170" s="891">
        <v>145146</v>
      </c>
      <c r="V170" s="470">
        <v>273466.23596378602</v>
      </c>
    </row>
    <row r="171" spans="16:22" x14ac:dyDescent="0.2">
      <c r="P171" s="475" t="s">
        <v>504</v>
      </c>
      <c r="Q171" s="47" t="s">
        <v>561</v>
      </c>
      <c r="R171" s="890">
        <v>2018</v>
      </c>
      <c r="S171" s="891">
        <v>2024</v>
      </c>
      <c r="T171" s="891">
        <v>74.5</v>
      </c>
      <c r="U171" s="891">
        <v>133297.57999999999</v>
      </c>
      <c r="V171" s="470">
        <v>353448</v>
      </c>
    </row>
    <row r="172" spans="16:22" x14ac:dyDescent="0.2">
      <c r="P172" s="475" t="s">
        <v>504</v>
      </c>
      <c r="Q172" s="47" t="s">
        <v>562</v>
      </c>
      <c r="R172" s="890">
        <v>2021</v>
      </c>
      <c r="S172" s="891">
        <v>2022</v>
      </c>
      <c r="T172" s="891">
        <v>75</v>
      </c>
      <c r="U172" s="891">
        <v>158143</v>
      </c>
      <c r="V172" s="470">
        <v>351070.74924169248</v>
      </c>
    </row>
    <row r="173" spans="16:22" x14ac:dyDescent="0.2">
      <c r="P173" s="475" t="s">
        <v>504</v>
      </c>
      <c r="Q173" s="47" t="s">
        <v>562</v>
      </c>
      <c r="R173" s="890">
        <v>2021</v>
      </c>
      <c r="S173" s="891">
        <v>2023</v>
      </c>
      <c r="T173" s="891">
        <v>74.5</v>
      </c>
      <c r="U173" s="891">
        <v>151318.1</v>
      </c>
      <c r="V173" s="470">
        <v>229972.23148201159</v>
      </c>
    </row>
    <row r="174" spans="16:22" x14ac:dyDescent="0.2">
      <c r="P174" s="475" t="s">
        <v>504</v>
      </c>
      <c r="Q174" s="47" t="s">
        <v>562</v>
      </c>
      <c r="R174" s="890">
        <v>2021</v>
      </c>
      <c r="S174" s="891">
        <v>2024</v>
      </c>
      <c r="T174" s="891">
        <v>74.5</v>
      </c>
      <c r="U174" s="891">
        <v>141753.29</v>
      </c>
      <c r="V174" s="470">
        <v>129166</v>
      </c>
    </row>
    <row r="175" spans="16:22" x14ac:dyDescent="0.2">
      <c r="P175" s="475" t="s">
        <v>504</v>
      </c>
      <c r="Q175" s="47" t="s">
        <v>563</v>
      </c>
      <c r="R175" s="890">
        <v>2016</v>
      </c>
      <c r="S175" s="891">
        <v>2019</v>
      </c>
      <c r="T175" s="891">
        <v>74.5</v>
      </c>
      <c r="U175" s="891">
        <v>164300</v>
      </c>
      <c r="V175" s="470">
        <v>359698.27147789462</v>
      </c>
    </row>
    <row r="176" spans="16:22" x14ac:dyDescent="0.2">
      <c r="P176" s="475" t="s">
        <v>504</v>
      </c>
      <c r="Q176" s="47" t="s">
        <v>563</v>
      </c>
      <c r="R176" s="890">
        <v>2016</v>
      </c>
      <c r="S176" s="891">
        <v>2020</v>
      </c>
      <c r="T176" s="891">
        <v>74.5</v>
      </c>
      <c r="U176" s="891">
        <v>161541</v>
      </c>
      <c r="V176" s="470">
        <v>333163.78849859058</v>
      </c>
    </row>
    <row r="177" spans="16:22" x14ac:dyDescent="0.2">
      <c r="P177" s="475" t="s">
        <v>504</v>
      </c>
      <c r="Q177" s="47" t="s">
        <v>564</v>
      </c>
      <c r="R177" s="890">
        <v>2016</v>
      </c>
      <c r="S177" s="891">
        <v>2021</v>
      </c>
      <c r="T177" s="891">
        <v>75</v>
      </c>
      <c r="U177" s="891">
        <v>161150</v>
      </c>
      <c r="V177" s="470">
        <v>310103.72581055079</v>
      </c>
    </row>
    <row r="178" spans="16:22" x14ac:dyDescent="0.2">
      <c r="P178" s="475" t="s">
        <v>504</v>
      </c>
      <c r="Q178" s="47" t="s">
        <v>564</v>
      </c>
      <c r="R178" s="890">
        <v>2016</v>
      </c>
      <c r="S178" s="891">
        <v>2022</v>
      </c>
      <c r="T178" s="891">
        <v>75</v>
      </c>
      <c r="U178" s="891">
        <v>96835.01</v>
      </c>
      <c r="V178" s="470">
        <v>408357.21942622808</v>
      </c>
    </row>
    <row r="179" spans="16:22" x14ac:dyDescent="0.2">
      <c r="P179" s="475" t="s">
        <v>504</v>
      </c>
      <c r="Q179" s="47" t="s">
        <v>564</v>
      </c>
      <c r="R179" s="890">
        <v>2016</v>
      </c>
      <c r="S179" s="891">
        <v>2024</v>
      </c>
      <c r="T179" s="891">
        <v>74.5</v>
      </c>
      <c r="U179" s="891">
        <v>107339.42</v>
      </c>
      <c r="V179" s="470">
        <v>415194</v>
      </c>
    </row>
    <row r="180" spans="16:22" x14ac:dyDescent="0.2">
      <c r="P180" s="475" t="s">
        <v>504</v>
      </c>
      <c r="Q180" s="47" t="s">
        <v>565</v>
      </c>
      <c r="R180" s="890">
        <v>2019</v>
      </c>
      <c r="S180" s="891">
        <v>2020</v>
      </c>
      <c r="T180" s="891">
        <v>74.5</v>
      </c>
      <c r="U180" s="891">
        <v>153245</v>
      </c>
      <c r="V180" s="470">
        <v>318493.1429086664</v>
      </c>
    </row>
    <row r="181" spans="16:22" x14ac:dyDescent="0.2">
      <c r="P181" s="475" t="s">
        <v>504</v>
      </c>
      <c r="Q181" s="47" t="s">
        <v>566</v>
      </c>
      <c r="R181" s="890">
        <v>2019</v>
      </c>
      <c r="S181" s="891">
        <v>2021</v>
      </c>
      <c r="T181" s="891">
        <v>75</v>
      </c>
      <c r="U181" s="891">
        <v>151774</v>
      </c>
      <c r="V181" s="470">
        <v>395357.92551646521</v>
      </c>
    </row>
    <row r="182" spans="16:22" x14ac:dyDescent="0.2">
      <c r="P182" s="475" t="s">
        <v>504</v>
      </c>
      <c r="Q182" s="47" t="s">
        <v>566</v>
      </c>
      <c r="R182" s="890">
        <v>2019</v>
      </c>
      <c r="S182" s="891">
        <v>2022</v>
      </c>
      <c r="T182" s="891">
        <v>75</v>
      </c>
      <c r="U182" s="891">
        <v>144699.94</v>
      </c>
      <c r="V182" s="470">
        <v>387970.44685069402</v>
      </c>
    </row>
    <row r="183" spans="16:22" x14ac:dyDescent="0.2">
      <c r="P183" s="475" t="s">
        <v>504</v>
      </c>
      <c r="Q183" s="47" t="s">
        <v>566</v>
      </c>
      <c r="R183" s="890">
        <v>2019</v>
      </c>
      <c r="S183" s="891">
        <v>2023</v>
      </c>
      <c r="T183" s="891">
        <v>74.5</v>
      </c>
      <c r="U183" s="891">
        <v>138098.49</v>
      </c>
      <c r="V183" s="470">
        <v>462428.10816778848</v>
      </c>
    </row>
    <row r="184" spans="16:22" x14ac:dyDescent="0.2">
      <c r="P184" s="475" t="s">
        <v>504</v>
      </c>
      <c r="Q184" s="47" t="s">
        <v>566</v>
      </c>
      <c r="R184" s="890">
        <v>2019</v>
      </c>
      <c r="S184" s="891">
        <v>2024</v>
      </c>
      <c r="T184" s="891">
        <v>74.5</v>
      </c>
      <c r="U184" s="891">
        <v>134113.87</v>
      </c>
      <c r="V184" s="470">
        <v>442625</v>
      </c>
    </row>
    <row r="185" spans="16:22" x14ac:dyDescent="0.2">
      <c r="P185" s="475" t="s">
        <v>504</v>
      </c>
      <c r="Q185" s="47" t="s">
        <v>567</v>
      </c>
      <c r="R185" s="890">
        <v>2020</v>
      </c>
      <c r="S185" s="891">
        <v>2021</v>
      </c>
      <c r="T185" s="891">
        <v>75</v>
      </c>
      <c r="U185" s="891">
        <v>142627</v>
      </c>
      <c r="V185" s="470">
        <v>208965.5989725157</v>
      </c>
    </row>
    <row r="186" spans="16:22" x14ac:dyDescent="0.2">
      <c r="P186" s="475" t="s">
        <v>504</v>
      </c>
      <c r="Q186" s="47" t="s">
        <v>567</v>
      </c>
      <c r="R186" s="890">
        <v>2020</v>
      </c>
      <c r="S186" s="891">
        <v>2022</v>
      </c>
      <c r="T186" s="891">
        <v>75</v>
      </c>
      <c r="U186" s="891">
        <v>153691</v>
      </c>
      <c r="V186" s="470">
        <v>395064.54289732769</v>
      </c>
    </row>
    <row r="187" spans="16:22" x14ac:dyDescent="0.2">
      <c r="P187" s="475" t="s">
        <v>504</v>
      </c>
      <c r="Q187" s="47" t="s">
        <v>567</v>
      </c>
      <c r="R187" s="890">
        <v>2020</v>
      </c>
      <c r="S187" s="891">
        <v>2023</v>
      </c>
      <c r="T187" s="891">
        <v>74.5</v>
      </c>
      <c r="U187" s="891">
        <v>141683.82999999999</v>
      </c>
      <c r="V187" s="470">
        <v>553014.07408013218</v>
      </c>
    </row>
    <row r="188" spans="16:22" x14ac:dyDescent="0.2">
      <c r="P188" s="475" t="s">
        <v>504</v>
      </c>
      <c r="Q188" s="47" t="s">
        <v>567</v>
      </c>
      <c r="R188" s="890">
        <v>2020</v>
      </c>
      <c r="S188" s="891">
        <v>2024</v>
      </c>
      <c r="T188" s="891">
        <v>74.5</v>
      </c>
      <c r="U188" s="891">
        <v>128218.83</v>
      </c>
      <c r="V188" s="470">
        <v>353853</v>
      </c>
    </row>
    <row r="189" spans="16:22" x14ac:dyDescent="0.2">
      <c r="P189" s="475" t="s">
        <v>504</v>
      </c>
      <c r="Q189" s="47" t="s">
        <v>568</v>
      </c>
      <c r="R189" s="890">
        <v>2020</v>
      </c>
      <c r="S189" s="891">
        <v>2021</v>
      </c>
      <c r="T189" s="891">
        <v>75</v>
      </c>
      <c r="U189" s="891">
        <v>130104</v>
      </c>
      <c r="V189" s="470">
        <v>203061.69761826959</v>
      </c>
    </row>
    <row r="190" spans="16:22" x14ac:dyDescent="0.2">
      <c r="P190" s="475" t="s">
        <v>504</v>
      </c>
      <c r="Q190" s="47" t="s">
        <v>568</v>
      </c>
      <c r="R190" s="890">
        <v>2020</v>
      </c>
      <c r="S190" s="891">
        <v>2022</v>
      </c>
      <c r="T190" s="891">
        <v>75</v>
      </c>
      <c r="U190" s="891">
        <v>133987.38</v>
      </c>
      <c r="V190" s="470">
        <v>357782.87182485219</v>
      </c>
    </row>
    <row r="191" spans="16:22" x14ac:dyDescent="0.2">
      <c r="P191" s="475" t="s">
        <v>504</v>
      </c>
      <c r="Q191" s="47" t="s">
        <v>568</v>
      </c>
      <c r="R191" s="890">
        <v>2020</v>
      </c>
      <c r="S191" s="891">
        <v>2023</v>
      </c>
      <c r="T191" s="891">
        <v>74.5</v>
      </c>
      <c r="U191" s="891">
        <v>125963.23</v>
      </c>
      <c r="V191" s="470">
        <v>326313.08498196659</v>
      </c>
    </row>
    <row r="192" spans="16:22" x14ac:dyDescent="0.2">
      <c r="P192" s="475" t="s">
        <v>504</v>
      </c>
      <c r="Q192" s="47" t="s">
        <v>568</v>
      </c>
      <c r="R192" s="890">
        <v>2020</v>
      </c>
      <c r="S192" s="891">
        <v>2024</v>
      </c>
      <c r="T192" s="891">
        <v>74.5</v>
      </c>
      <c r="U192" s="891">
        <v>116652.91</v>
      </c>
      <c r="V192" s="470">
        <v>290086</v>
      </c>
    </row>
    <row r="193" spans="16:22" x14ac:dyDescent="0.2">
      <c r="P193" s="475" t="s">
        <v>504</v>
      </c>
      <c r="Q193" s="47" t="s">
        <v>569</v>
      </c>
      <c r="R193" s="890">
        <v>2020</v>
      </c>
      <c r="S193" s="891">
        <v>2021</v>
      </c>
      <c r="T193" s="891">
        <v>75</v>
      </c>
      <c r="U193" s="891">
        <v>172334</v>
      </c>
      <c r="V193" s="470">
        <v>174710.6950041753</v>
      </c>
    </row>
    <row r="194" spans="16:22" x14ac:dyDescent="0.2">
      <c r="P194" s="475" t="s">
        <v>504</v>
      </c>
      <c r="Q194" s="47" t="s">
        <v>569</v>
      </c>
      <c r="R194" s="890">
        <v>2020</v>
      </c>
      <c r="S194" s="891">
        <v>2022</v>
      </c>
      <c r="T194" s="891">
        <v>75</v>
      </c>
      <c r="U194" s="891">
        <v>162372.04999999999</v>
      </c>
      <c r="V194" s="470">
        <v>276321.72555199702</v>
      </c>
    </row>
    <row r="195" spans="16:22" x14ac:dyDescent="0.2">
      <c r="P195" s="475" t="s">
        <v>504</v>
      </c>
      <c r="Q195" s="47" t="s">
        <v>569</v>
      </c>
      <c r="R195" s="890">
        <v>2020</v>
      </c>
      <c r="S195" s="891">
        <v>2023</v>
      </c>
      <c r="T195" s="891">
        <v>74.5</v>
      </c>
      <c r="U195" s="891">
        <v>155236.65</v>
      </c>
      <c r="V195" s="470">
        <v>249561.7909922878</v>
      </c>
    </row>
    <row r="196" spans="16:22" x14ac:dyDescent="0.2">
      <c r="P196" s="475" t="s">
        <v>504</v>
      </c>
      <c r="Q196" s="47" t="s">
        <v>570</v>
      </c>
      <c r="R196" s="890">
        <v>2021</v>
      </c>
      <c r="S196" s="891">
        <v>2022</v>
      </c>
      <c r="T196" s="891">
        <v>75</v>
      </c>
      <c r="U196" s="891">
        <v>155789</v>
      </c>
      <c r="V196" s="470">
        <v>200017.2210360429</v>
      </c>
    </row>
    <row r="197" spans="16:22" x14ac:dyDescent="0.2">
      <c r="P197" s="475" t="s">
        <v>504</v>
      </c>
      <c r="Q197" s="47" t="s">
        <v>570</v>
      </c>
      <c r="R197" s="890">
        <v>2021</v>
      </c>
      <c r="S197" s="891">
        <v>2023</v>
      </c>
      <c r="T197" s="891">
        <v>74.5</v>
      </c>
      <c r="U197" s="891">
        <v>158727.48000000001</v>
      </c>
      <c r="V197" s="470">
        <v>258425.07577306521</v>
      </c>
    </row>
    <row r="198" spans="16:22" x14ac:dyDescent="0.2">
      <c r="P198" s="475" t="s">
        <v>504</v>
      </c>
      <c r="Q198" s="47" t="s">
        <v>570</v>
      </c>
      <c r="R198" s="890">
        <v>2021</v>
      </c>
      <c r="S198" s="891">
        <v>2024</v>
      </c>
      <c r="T198" s="891">
        <v>74.5</v>
      </c>
      <c r="U198" s="891">
        <v>148829.68</v>
      </c>
      <c r="V198" s="470">
        <v>265759</v>
      </c>
    </row>
    <row r="199" spans="16:22" x14ac:dyDescent="0.2">
      <c r="P199" s="475" t="s">
        <v>504</v>
      </c>
      <c r="Q199" s="47" t="s">
        <v>571</v>
      </c>
      <c r="R199" s="890">
        <v>2021</v>
      </c>
      <c r="S199" s="891">
        <v>2022</v>
      </c>
      <c r="T199" s="891">
        <v>75</v>
      </c>
      <c r="U199" s="891">
        <v>164037</v>
      </c>
      <c r="V199" s="470">
        <v>129179.1811973633</v>
      </c>
    </row>
    <row r="200" spans="16:22" x14ac:dyDescent="0.2">
      <c r="P200" s="475" t="s">
        <v>504</v>
      </c>
      <c r="Q200" s="47" t="s">
        <v>571</v>
      </c>
      <c r="R200" s="890">
        <v>2021</v>
      </c>
      <c r="S200" s="891">
        <v>2023</v>
      </c>
      <c r="T200" s="891">
        <v>74.5</v>
      </c>
      <c r="U200" s="891">
        <v>162817.82</v>
      </c>
      <c r="V200" s="470">
        <v>161708.3468958805</v>
      </c>
    </row>
    <row r="201" spans="16:22" x14ac:dyDescent="0.2">
      <c r="P201" s="475" t="s">
        <v>504</v>
      </c>
      <c r="Q201" s="47" t="s">
        <v>571</v>
      </c>
      <c r="R201" s="890">
        <v>2021</v>
      </c>
      <c r="S201" s="891">
        <v>2024</v>
      </c>
      <c r="T201" s="891">
        <v>74.5</v>
      </c>
      <c r="U201" s="891">
        <v>142110.31</v>
      </c>
      <c r="V201" s="470">
        <v>271917</v>
      </c>
    </row>
    <row r="202" spans="16:22" x14ac:dyDescent="0.2">
      <c r="P202" s="475" t="s">
        <v>504</v>
      </c>
      <c r="Q202" s="47" t="s">
        <v>572</v>
      </c>
      <c r="R202" s="890">
        <v>2021</v>
      </c>
      <c r="S202" s="891">
        <v>2022</v>
      </c>
      <c r="T202" s="891">
        <v>74.5</v>
      </c>
      <c r="U202" s="891">
        <v>159009</v>
      </c>
      <c r="V202" s="470">
        <v>110551.6086286073</v>
      </c>
    </row>
    <row r="203" spans="16:22" x14ac:dyDescent="0.2">
      <c r="P203" s="475" t="s">
        <v>504</v>
      </c>
      <c r="Q203" s="47" t="s">
        <v>572</v>
      </c>
      <c r="R203" s="890">
        <v>2021</v>
      </c>
      <c r="S203" s="891">
        <v>2023</v>
      </c>
      <c r="T203" s="891">
        <v>74.5</v>
      </c>
      <c r="U203" s="891">
        <v>158328.39000000001</v>
      </c>
      <c r="V203" s="470">
        <v>227811.2041088384</v>
      </c>
    </row>
    <row r="204" spans="16:22" x14ac:dyDescent="0.2">
      <c r="P204" s="475" t="s">
        <v>504</v>
      </c>
      <c r="Q204" s="47" t="s">
        <v>572</v>
      </c>
      <c r="R204" s="890">
        <v>2021</v>
      </c>
      <c r="S204" s="891">
        <v>2024</v>
      </c>
      <c r="T204" s="891">
        <v>74.5</v>
      </c>
      <c r="U204" s="891">
        <v>151955.22</v>
      </c>
      <c r="V204" s="470">
        <v>176432</v>
      </c>
    </row>
    <row r="205" spans="16:22" x14ac:dyDescent="0.2">
      <c r="P205" s="475" t="s">
        <v>504</v>
      </c>
      <c r="Q205" s="47" t="s">
        <v>573</v>
      </c>
      <c r="R205" s="890">
        <v>2023</v>
      </c>
      <c r="S205" s="891">
        <v>2024</v>
      </c>
      <c r="T205" s="891">
        <v>74.5</v>
      </c>
      <c r="U205" s="891">
        <v>150530.22</v>
      </c>
      <c r="V205" s="470">
        <v>94795</v>
      </c>
    </row>
    <row r="206" spans="16:22" x14ac:dyDescent="0.2">
      <c r="P206" s="475" t="s">
        <v>504</v>
      </c>
      <c r="Q206" s="47" t="s">
        <v>574</v>
      </c>
      <c r="R206" s="890">
        <v>2019</v>
      </c>
      <c r="S206" s="891">
        <v>2020</v>
      </c>
      <c r="T206" s="891">
        <v>74.5</v>
      </c>
      <c r="U206" s="891">
        <v>145362</v>
      </c>
      <c r="V206" s="470">
        <v>262883.04040394461</v>
      </c>
    </row>
    <row r="207" spans="16:22" x14ac:dyDescent="0.2">
      <c r="P207" s="475" t="s">
        <v>504</v>
      </c>
      <c r="Q207" s="47" t="s">
        <v>575</v>
      </c>
      <c r="R207" s="890">
        <v>2019</v>
      </c>
      <c r="S207" s="891">
        <v>2021</v>
      </c>
      <c r="T207" s="891">
        <v>75</v>
      </c>
      <c r="U207" s="891">
        <v>148209</v>
      </c>
      <c r="V207" s="470">
        <v>317827.44735504477</v>
      </c>
    </row>
    <row r="208" spans="16:22" x14ac:dyDescent="0.2">
      <c r="P208" s="475" t="s">
        <v>504</v>
      </c>
      <c r="Q208" s="47" t="s">
        <v>575</v>
      </c>
      <c r="R208" s="890">
        <v>2019</v>
      </c>
      <c r="S208" s="891">
        <v>2022</v>
      </c>
      <c r="T208" s="891">
        <v>75</v>
      </c>
      <c r="U208" s="891">
        <v>134814.91</v>
      </c>
      <c r="V208" s="470">
        <v>346278.04331249051</v>
      </c>
    </row>
    <row r="209" spans="16:22" x14ac:dyDescent="0.2">
      <c r="P209" s="475" t="s">
        <v>504</v>
      </c>
      <c r="Q209" s="47" t="s">
        <v>575</v>
      </c>
      <c r="R209" s="890">
        <v>2019</v>
      </c>
      <c r="S209" s="891">
        <v>2023</v>
      </c>
      <c r="T209" s="891">
        <v>74.5</v>
      </c>
      <c r="U209" s="891">
        <v>130847.29</v>
      </c>
      <c r="V209" s="470">
        <v>316346.7544756406</v>
      </c>
    </row>
    <row r="210" spans="16:22" x14ac:dyDescent="0.2">
      <c r="P210" s="475" t="s">
        <v>504</v>
      </c>
      <c r="Q210" s="47" t="s">
        <v>575</v>
      </c>
      <c r="R210" s="890">
        <v>2019</v>
      </c>
      <c r="S210" s="891">
        <v>2024</v>
      </c>
      <c r="T210" s="891">
        <v>74.5</v>
      </c>
      <c r="U210" s="891">
        <v>111050.13</v>
      </c>
      <c r="V210" s="470">
        <v>379496</v>
      </c>
    </row>
    <row r="211" spans="16:22" x14ac:dyDescent="0.2">
      <c r="P211" s="475" t="s">
        <v>504</v>
      </c>
      <c r="Q211" s="47" t="s">
        <v>576</v>
      </c>
      <c r="R211" s="890">
        <v>2021</v>
      </c>
      <c r="S211" s="891">
        <v>2022</v>
      </c>
      <c r="T211" s="891">
        <v>75</v>
      </c>
      <c r="U211" s="891">
        <v>155964.5</v>
      </c>
      <c r="V211" s="470">
        <v>163618.3330791521</v>
      </c>
    </row>
    <row r="212" spans="16:22" x14ac:dyDescent="0.2">
      <c r="P212" s="475" t="s">
        <v>504</v>
      </c>
      <c r="Q212" s="47" t="s">
        <v>576</v>
      </c>
      <c r="R212" s="890">
        <v>2021</v>
      </c>
      <c r="S212" s="891">
        <v>2023</v>
      </c>
      <c r="T212" s="891">
        <v>74.5</v>
      </c>
      <c r="U212" s="891">
        <v>158306.78</v>
      </c>
      <c r="V212" s="470">
        <v>153643.9253146647</v>
      </c>
    </row>
    <row r="213" spans="16:22" x14ac:dyDescent="0.2">
      <c r="P213" s="475" t="s">
        <v>504</v>
      </c>
      <c r="Q213" s="47" t="s">
        <v>576</v>
      </c>
      <c r="R213" s="890">
        <v>2021</v>
      </c>
      <c r="S213" s="891">
        <v>2024</v>
      </c>
      <c r="T213" s="891">
        <v>74.5</v>
      </c>
      <c r="U213" s="891">
        <v>138922.60999999999</v>
      </c>
      <c r="V213" s="470">
        <v>133619</v>
      </c>
    </row>
    <row r="214" spans="16:22" x14ac:dyDescent="0.2">
      <c r="P214" s="475" t="s">
        <v>504</v>
      </c>
      <c r="Q214" s="47" t="s">
        <v>577</v>
      </c>
      <c r="R214" s="890">
        <v>2021</v>
      </c>
      <c r="S214" s="891">
        <v>2022</v>
      </c>
      <c r="T214" s="891">
        <v>75</v>
      </c>
      <c r="U214" s="891">
        <v>161637</v>
      </c>
      <c r="V214" s="470">
        <v>360494.88341551862</v>
      </c>
    </row>
    <row r="215" spans="16:22" x14ac:dyDescent="0.2">
      <c r="P215" s="475" t="s">
        <v>504</v>
      </c>
      <c r="Q215" s="47" t="s">
        <v>577</v>
      </c>
      <c r="R215" s="890">
        <v>2021</v>
      </c>
      <c r="S215" s="891">
        <v>2023</v>
      </c>
      <c r="T215" s="891">
        <v>74.5</v>
      </c>
      <c r="U215" s="891">
        <v>160882.42000000001</v>
      </c>
      <c r="V215" s="470">
        <v>272777.98459185602</v>
      </c>
    </row>
    <row r="216" spans="16:22" x14ac:dyDescent="0.2">
      <c r="P216" s="475" t="s">
        <v>504</v>
      </c>
      <c r="Q216" s="47" t="s">
        <v>577</v>
      </c>
      <c r="R216" s="890">
        <v>2021</v>
      </c>
      <c r="S216" s="891">
        <v>2024</v>
      </c>
      <c r="T216" s="891">
        <v>74.5</v>
      </c>
      <c r="U216" s="891">
        <v>153384.35999999999</v>
      </c>
      <c r="V216" s="470">
        <v>321403</v>
      </c>
    </row>
    <row r="217" spans="16:22" x14ac:dyDescent="0.2">
      <c r="P217" s="475" t="s">
        <v>504</v>
      </c>
      <c r="Q217" s="47" t="s">
        <v>578</v>
      </c>
      <c r="R217" s="890">
        <v>2023</v>
      </c>
      <c r="S217" s="891">
        <v>2024</v>
      </c>
      <c r="T217" s="891">
        <v>74.5</v>
      </c>
      <c r="U217" s="891">
        <v>160448.04999999999</v>
      </c>
      <c r="V217" s="470">
        <v>309661</v>
      </c>
    </row>
    <row r="218" spans="16:22" x14ac:dyDescent="0.2">
      <c r="P218" s="475" t="s">
        <v>504</v>
      </c>
      <c r="Q218" s="47" t="s">
        <v>579</v>
      </c>
      <c r="R218" s="890">
        <v>2022</v>
      </c>
      <c r="S218" s="891">
        <v>2023</v>
      </c>
      <c r="T218" s="891">
        <v>74.5</v>
      </c>
      <c r="U218" s="891">
        <v>146657.34</v>
      </c>
      <c r="V218" s="470">
        <v>161924.44963319789</v>
      </c>
    </row>
    <row r="219" spans="16:22" x14ac:dyDescent="0.2">
      <c r="P219" s="475" t="s">
        <v>504</v>
      </c>
      <c r="Q219" s="47" t="s">
        <v>579</v>
      </c>
      <c r="R219" s="890">
        <v>2022</v>
      </c>
      <c r="S219" s="891">
        <v>2024</v>
      </c>
      <c r="T219" s="891">
        <v>74.5</v>
      </c>
      <c r="U219" s="891">
        <v>148287.26999999999</v>
      </c>
      <c r="V219" s="470">
        <v>106356</v>
      </c>
    </row>
    <row r="220" spans="16:22" x14ac:dyDescent="0.2">
      <c r="P220" s="475" t="s">
        <v>504</v>
      </c>
      <c r="Q220" s="47" t="s">
        <v>580</v>
      </c>
      <c r="R220" s="890">
        <v>2023</v>
      </c>
      <c r="S220" s="891">
        <v>2024</v>
      </c>
      <c r="T220" s="891">
        <v>74.5</v>
      </c>
      <c r="U220" s="891">
        <v>173356.17</v>
      </c>
      <c r="V220" s="470">
        <v>220785</v>
      </c>
    </row>
    <row r="221" spans="16:22" x14ac:dyDescent="0.2">
      <c r="P221" s="475" t="s">
        <v>504</v>
      </c>
      <c r="Q221" s="47" t="s">
        <v>581</v>
      </c>
      <c r="R221" s="890">
        <v>2020</v>
      </c>
      <c r="S221" s="891">
        <v>2021</v>
      </c>
      <c r="T221" s="891">
        <v>75</v>
      </c>
      <c r="U221" s="891">
        <v>179139</v>
      </c>
      <c r="V221" s="470">
        <v>457053.35366517812</v>
      </c>
    </row>
    <row r="222" spans="16:22" x14ac:dyDescent="0.2">
      <c r="P222" s="475" t="s">
        <v>504</v>
      </c>
      <c r="Q222" s="47" t="s">
        <v>581</v>
      </c>
      <c r="R222" s="890">
        <v>2020</v>
      </c>
      <c r="S222" s="891">
        <v>2022</v>
      </c>
      <c r="T222" s="891">
        <v>75</v>
      </c>
      <c r="U222" s="891">
        <v>179991.15</v>
      </c>
      <c r="V222" s="470">
        <v>323643.99352685013</v>
      </c>
    </row>
    <row r="223" spans="16:22" x14ac:dyDescent="0.2">
      <c r="P223" s="475" t="s">
        <v>504</v>
      </c>
      <c r="Q223" s="47" t="s">
        <v>581</v>
      </c>
      <c r="R223" s="890">
        <v>2020</v>
      </c>
      <c r="S223" s="891">
        <v>2023</v>
      </c>
      <c r="T223" s="891">
        <v>74.5</v>
      </c>
      <c r="U223" s="891">
        <v>180618.09</v>
      </c>
      <c r="V223" s="470">
        <v>561923.44712242286</v>
      </c>
    </row>
    <row r="224" spans="16:22" x14ac:dyDescent="0.2">
      <c r="P224" s="475" t="s">
        <v>504</v>
      </c>
      <c r="Q224" s="47" t="s">
        <v>581</v>
      </c>
      <c r="R224" s="890">
        <v>2020</v>
      </c>
      <c r="S224" s="891">
        <v>2024</v>
      </c>
      <c r="T224" s="891">
        <v>74.5</v>
      </c>
      <c r="U224" s="891">
        <v>161669.48000000001</v>
      </c>
      <c r="V224" s="470">
        <v>332403</v>
      </c>
    </row>
    <row r="225" spans="16:22" x14ac:dyDescent="0.2">
      <c r="P225" s="475" t="s">
        <v>504</v>
      </c>
      <c r="Q225" s="47" t="s">
        <v>582</v>
      </c>
      <c r="R225" s="890">
        <v>2010</v>
      </c>
      <c r="S225" s="891">
        <v>2011</v>
      </c>
      <c r="T225" s="891">
        <v>10</v>
      </c>
      <c r="U225" s="891">
        <v>18843</v>
      </c>
      <c r="V225" s="470">
        <v>536778.8105726873</v>
      </c>
    </row>
    <row r="226" spans="16:22" x14ac:dyDescent="0.2">
      <c r="P226" s="475" t="s">
        <v>504</v>
      </c>
      <c r="Q226" s="47" t="s">
        <v>582</v>
      </c>
      <c r="R226" s="890">
        <v>2010</v>
      </c>
      <c r="S226" s="891">
        <v>2012</v>
      </c>
      <c r="T226" s="891">
        <v>10</v>
      </c>
      <c r="U226" s="891">
        <v>18509</v>
      </c>
      <c r="V226" s="470">
        <v>240250.49943660459</v>
      </c>
    </row>
    <row r="227" spans="16:22" x14ac:dyDescent="0.2">
      <c r="P227" s="475" t="s">
        <v>504</v>
      </c>
      <c r="Q227" s="47" t="s">
        <v>582</v>
      </c>
      <c r="R227" s="890">
        <v>2010</v>
      </c>
      <c r="S227" s="891">
        <v>2013</v>
      </c>
      <c r="T227" s="891">
        <v>10</v>
      </c>
      <c r="U227" s="891">
        <v>18163</v>
      </c>
      <c r="V227" s="470">
        <v>218128.08791718981</v>
      </c>
    </row>
    <row r="228" spans="16:22" x14ac:dyDescent="0.2">
      <c r="P228" s="475" t="s">
        <v>504</v>
      </c>
      <c r="Q228" s="47" t="s">
        <v>582</v>
      </c>
      <c r="R228" s="890">
        <v>2010</v>
      </c>
      <c r="S228" s="891">
        <v>2014</v>
      </c>
      <c r="T228" s="891">
        <v>10</v>
      </c>
      <c r="U228" s="891">
        <v>17552</v>
      </c>
      <c r="V228" s="470">
        <v>249808.01070306261</v>
      </c>
    </row>
    <row r="229" spans="16:22" x14ac:dyDescent="0.2">
      <c r="P229" s="475" t="s">
        <v>504</v>
      </c>
      <c r="Q229" s="47" t="s">
        <v>582</v>
      </c>
      <c r="R229" s="890">
        <v>2010</v>
      </c>
      <c r="S229" s="891">
        <v>2015</v>
      </c>
      <c r="T229" s="891">
        <v>10</v>
      </c>
      <c r="U229" s="891">
        <v>17685</v>
      </c>
      <c r="V229" s="470">
        <v>309947.98183238111</v>
      </c>
    </row>
    <row r="230" spans="16:22" x14ac:dyDescent="0.2">
      <c r="P230" s="475" t="s">
        <v>504</v>
      </c>
      <c r="Q230" s="47" t="s">
        <v>582</v>
      </c>
      <c r="R230" s="890">
        <v>2010</v>
      </c>
      <c r="S230" s="891">
        <v>2016</v>
      </c>
      <c r="T230" s="891">
        <v>10</v>
      </c>
      <c r="U230" s="891">
        <v>18300</v>
      </c>
      <c r="V230" s="470">
        <v>276140.55679400661</v>
      </c>
    </row>
    <row r="231" spans="16:22" x14ac:dyDescent="0.2">
      <c r="P231" s="475" t="s">
        <v>504</v>
      </c>
      <c r="Q231" s="47" t="s">
        <v>582</v>
      </c>
      <c r="R231" s="890">
        <v>2010</v>
      </c>
      <c r="S231" s="891">
        <v>2017</v>
      </c>
      <c r="T231" s="891">
        <v>10</v>
      </c>
      <c r="U231" s="891">
        <v>17555</v>
      </c>
      <c r="V231" s="470">
        <v>242509.14730000001</v>
      </c>
    </row>
    <row r="232" spans="16:22" x14ac:dyDescent="0.2">
      <c r="P232" s="475" t="s">
        <v>504</v>
      </c>
      <c r="Q232" s="47" t="s">
        <v>582</v>
      </c>
      <c r="R232" s="890">
        <v>2010</v>
      </c>
      <c r="S232" s="891">
        <v>2018</v>
      </c>
      <c r="T232" s="891">
        <v>10</v>
      </c>
      <c r="U232" s="891">
        <v>17546</v>
      </c>
      <c r="V232" s="470">
        <v>352094.98391842883</v>
      </c>
    </row>
    <row r="233" spans="16:22" x14ac:dyDescent="0.2">
      <c r="P233" s="475" t="s">
        <v>504</v>
      </c>
      <c r="Q233" s="47" t="s">
        <v>582</v>
      </c>
      <c r="R233" s="890">
        <v>2010</v>
      </c>
      <c r="S233" s="891">
        <v>2019</v>
      </c>
      <c r="T233" s="891">
        <v>10</v>
      </c>
      <c r="U233" s="891">
        <v>16553</v>
      </c>
      <c r="V233" s="470">
        <v>301556.93284220848</v>
      </c>
    </row>
    <row r="234" spans="16:22" x14ac:dyDescent="0.2">
      <c r="P234" s="475" t="s">
        <v>504</v>
      </c>
      <c r="Q234" s="47" t="s">
        <v>582</v>
      </c>
      <c r="R234" s="890">
        <v>2010</v>
      </c>
      <c r="S234" s="891">
        <v>2020</v>
      </c>
      <c r="T234" s="891">
        <v>10</v>
      </c>
      <c r="U234" s="891">
        <v>15937</v>
      </c>
      <c r="V234" s="470">
        <v>221565.61498087531</v>
      </c>
    </row>
    <row r="235" spans="16:22" x14ac:dyDescent="0.2">
      <c r="P235" s="475" t="s">
        <v>504</v>
      </c>
      <c r="Q235" s="47" t="s">
        <v>583</v>
      </c>
      <c r="R235" s="890">
        <v>2010</v>
      </c>
      <c r="S235" s="891">
        <v>2021</v>
      </c>
      <c r="T235" s="891">
        <v>10</v>
      </c>
      <c r="U235" s="891">
        <v>16431</v>
      </c>
      <c r="V235" s="470">
        <v>162775.58444976949</v>
      </c>
    </row>
    <row r="236" spans="16:22" x14ac:dyDescent="0.2">
      <c r="P236" s="475" t="s">
        <v>504</v>
      </c>
      <c r="Q236" s="47" t="s">
        <v>583</v>
      </c>
      <c r="R236" s="890">
        <v>2010</v>
      </c>
      <c r="S236" s="891">
        <v>2022</v>
      </c>
      <c r="T236" s="891">
        <v>10</v>
      </c>
      <c r="U236" s="891">
        <v>14878.49</v>
      </c>
      <c r="V236" s="470">
        <v>135761.85721790121</v>
      </c>
    </row>
    <row r="237" spans="16:22" x14ac:dyDescent="0.2">
      <c r="P237" s="475" t="s">
        <v>504</v>
      </c>
      <c r="Q237" s="47" t="s">
        <v>583</v>
      </c>
      <c r="R237" s="890">
        <v>2010</v>
      </c>
      <c r="S237" s="891">
        <v>2023</v>
      </c>
      <c r="T237" s="891">
        <v>10</v>
      </c>
      <c r="U237" s="891">
        <v>12815.3</v>
      </c>
      <c r="V237" s="470">
        <v>190983.610609047</v>
      </c>
    </row>
    <row r="238" spans="16:22" x14ac:dyDescent="0.2">
      <c r="P238" s="475" t="s">
        <v>504</v>
      </c>
      <c r="Q238" s="47" t="s">
        <v>583</v>
      </c>
      <c r="R238" s="890">
        <v>2010</v>
      </c>
      <c r="S238" s="891">
        <v>2024</v>
      </c>
      <c r="T238" s="891">
        <v>10</v>
      </c>
      <c r="U238" s="891">
        <v>8586.2099999999991</v>
      </c>
      <c r="V238" s="470">
        <v>123576</v>
      </c>
    </row>
    <row r="239" spans="16:22" x14ac:dyDescent="0.2">
      <c r="P239" s="475" t="s">
        <v>504</v>
      </c>
      <c r="Q239" s="47" t="s">
        <v>584</v>
      </c>
      <c r="R239" s="890">
        <v>2022</v>
      </c>
      <c r="S239" s="891">
        <v>2023</v>
      </c>
      <c r="T239" s="891">
        <v>74.5</v>
      </c>
      <c r="U239" s="891">
        <v>154897.01999999999</v>
      </c>
      <c r="V239" s="470">
        <v>237052.4126340239</v>
      </c>
    </row>
    <row r="240" spans="16:22" x14ac:dyDescent="0.2">
      <c r="P240" s="475" t="s">
        <v>504</v>
      </c>
      <c r="Q240" s="47" t="s">
        <v>584</v>
      </c>
      <c r="R240" s="890">
        <v>2022</v>
      </c>
      <c r="S240" s="891">
        <v>2024</v>
      </c>
      <c r="T240" s="891">
        <v>74.5</v>
      </c>
      <c r="U240" s="891">
        <v>147716.63</v>
      </c>
      <c r="V240" s="470">
        <v>180102</v>
      </c>
    </row>
    <row r="241" spans="16:22" x14ac:dyDescent="0.2">
      <c r="P241" s="475" t="s">
        <v>504</v>
      </c>
      <c r="Q241" s="47" t="s">
        <v>585</v>
      </c>
      <c r="R241" s="890">
        <v>2019</v>
      </c>
      <c r="S241" s="891">
        <v>2020</v>
      </c>
      <c r="T241" s="891">
        <v>74.5</v>
      </c>
      <c r="U241" s="891">
        <v>152223</v>
      </c>
      <c r="V241" s="470">
        <v>268389.7325386054</v>
      </c>
    </row>
    <row r="242" spans="16:22" x14ac:dyDescent="0.2">
      <c r="P242" s="475" t="s">
        <v>504</v>
      </c>
      <c r="Q242" s="47" t="s">
        <v>586</v>
      </c>
      <c r="R242" s="890">
        <v>2019</v>
      </c>
      <c r="S242" s="891">
        <v>2021</v>
      </c>
      <c r="T242" s="891">
        <v>75</v>
      </c>
      <c r="U242" s="891">
        <v>143807</v>
      </c>
      <c r="V242" s="470">
        <v>295273.49843880482</v>
      </c>
    </row>
    <row r="243" spans="16:22" x14ac:dyDescent="0.2">
      <c r="P243" s="475" t="s">
        <v>504</v>
      </c>
      <c r="Q243" s="47" t="s">
        <v>586</v>
      </c>
      <c r="R243" s="890">
        <v>2019</v>
      </c>
      <c r="S243" s="891">
        <v>2022</v>
      </c>
      <c r="T243" s="891">
        <v>75</v>
      </c>
      <c r="U243" s="891">
        <v>150502.76</v>
      </c>
      <c r="V243" s="470">
        <v>460765.03965227999</v>
      </c>
    </row>
    <row r="244" spans="16:22" x14ac:dyDescent="0.2">
      <c r="P244" s="475" t="s">
        <v>504</v>
      </c>
      <c r="Q244" s="47" t="s">
        <v>586</v>
      </c>
      <c r="R244" s="890">
        <v>2019</v>
      </c>
      <c r="S244" s="891">
        <v>2023</v>
      </c>
      <c r="T244" s="891">
        <v>74.5</v>
      </c>
      <c r="U244" s="891">
        <v>140367.14000000001</v>
      </c>
      <c r="V244" s="470">
        <v>480004.12274173368</v>
      </c>
    </row>
    <row r="245" spans="16:22" x14ac:dyDescent="0.2">
      <c r="P245" s="475" t="s">
        <v>504</v>
      </c>
      <c r="Q245" s="47" t="s">
        <v>586</v>
      </c>
      <c r="R245" s="890">
        <v>2019</v>
      </c>
      <c r="S245" s="891">
        <v>2024</v>
      </c>
      <c r="T245" s="891">
        <v>74.5</v>
      </c>
      <c r="U245" s="891">
        <v>133185.07</v>
      </c>
      <c r="V245" s="470">
        <v>499834</v>
      </c>
    </row>
    <row r="246" spans="16:22" x14ac:dyDescent="0.2">
      <c r="P246" s="475" t="s">
        <v>504</v>
      </c>
      <c r="Q246" s="47" t="s">
        <v>587</v>
      </c>
      <c r="R246" s="890">
        <v>2020</v>
      </c>
      <c r="S246" s="891">
        <v>2021</v>
      </c>
      <c r="T246" s="891">
        <v>75</v>
      </c>
      <c r="U246" s="891">
        <v>144673</v>
      </c>
      <c r="V246" s="470">
        <v>393464.22130849952</v>
      </c>
    </row>
    <row r="247" spans="16:22" x14ac:dyDescent="0.2">
      <c r="P247" s="475" t="s">
        <v>504</v>
      </c>
      <c r="Q247" s="47" t="s">
        <v>587</v>
      </c>
      <c r="R247" s="890">
        <v>2020</v>
      </c>
      <c r="S247" s="891">
        <v>2022</v>
      </c>
      <c r="T247" s="891">
        <v>75</v>
      </c>
      <c r="U247" s="891">
        <v>137457.37</v>
      </c>
      <c r="V247" s="470">
        <v>317494.22076491622</v>
      </c>
    </row>
    <row r="248" spans="16:22" x14ac:dyDescent="0.2">
      <c r="P248" s="475" t="s">
        <v>504</v>
      </c>
      <c r="Q248" s="47" t="s">
        <v>587</v>
      </c>
      <c r="R248" s="890">
        <v>2020</v>
      </c>
      <c r="S248" s="891">
        <v>2023</v>
      </c>
      <c r="T248" s="891">
        <v>74.5</v>
      </c>
      <c r="U248" s="891">
        <v>126405.38</v>
      </c>
      <c r="V248" s="470">
        <v>513202.0096014656</v>
      </c>
    </row>
    <row r="249" spans="16:22" x14ac:dyDescent="0.2">
      <c r="P249" s="475" t="s">
        <v>504</v>
      </c>
      <c r="Q249" s="47" t="s">
        <v>587</v>
      </c>
      <c r="R249" s="890">
        <v>2020</v>
      </c>
      <c r="S249" s="891">
        <v>2024</v>
      </c>
      <c r="T249" s="891">
        <v>74.5</v>
      </c>
      <c r="U249" s="891">
        <v>119162.98</v>
      </c>
      <c r="V249" s="470">
        <v>355196</v>
      </c>
    </row>
    <row r="250" spans="16:22" x14ac:dyDescent="0.2">
      <c r="P250" s="475" t="s">
        <v>504</v>
      </c>
      <c r="Q250" s="47" t="s">
        <v>588</v>
      </c>
      <c r="R250" s="890">
        <v>2020</v>
      </c>
      <c r="S250" s="891">
        <v>2021</v>
      </c>
      <c r="T250" s="891">
        <v>75</v>
      </c>
      <c r="U250" s="891">
        <v>150410</v>
      </c>
      <c r="V250" s="470">
        <v>232335.68211523801</v>
      </c>
    </row>
    <row r="251" spans="16:22" x14ac:dyDescent="0.2">
      <c r="P251" s="475" t="s">
        <v>504</v>
      </c>
      <c r="Q251" s="47" t="s">
        <v>588</v>
      </c>
      <c r="R251" s="890">
        <v>2020</v>
      </c>
      <c r="S251" s="891">
        <v>2022</v>
      </c>
      <c r="T251" s="891">
        <v>75</v>
      </c>
      <c r="U251" s="891">
        <v>153540.54999999999</v>
      </c>
      <c r="V251" s="470">
        <v>451309.07435649767</v>
      </c>
    </row>
    <row r="252" spans="16:22" x14ac:dyDescent="0.2">
      <c r="P252" s="475" t="s">
        <v>504</v>
      </c>
      <c r="Q252" s="47" t="s">
        <v>588</v>
      </c>
      <c r="R252" s="890">
        <v>2020</v>
      </c>
      <c r="S252" s="891">
        <v>2023</v>
      </c>
      <c r="T252" s="891">
        <v>74.5</v>
      </c>
      <c r="U252" s="891">
        <v>144663.51</v>
      </c>
      <c r="V252" s="470">
        <v>282695.15428590123</v>
      </c>
    </row>
    <row r="253" spans="16:22" x14ac:dyDescent="0.2">
      <c r="P253" s="475" t="s">
        <v>504</v>
      </c>
      <c r="Q253" s="47" t="s">
        <v>588</v>
      </c>
      <c r="R253" s="890">
        <v>2020</v>
      </c>
      <c r="S253" s="891">
        <v>2024</v>
      </c>
      <c r="T253" s="891">
        <v>74.5</v>
      </c>
      <c r="U253" s="891">
        <v>132788.31</v>
      </c>
      <c r="V253" s="470">
        <v>298959</v>
      </c>
    </row>
    <row r="254" spans="16:22" x14ac:dyDescent="0.2">
      <c r="P254" s="475" t="s">
        <v>504</v>
      </c>
      <c r="Q254" s="47" t="s">
        <v>589</v>
      </c>
      <c r="R254" s="890">
        <v>2020</v>
      </c>
      <c r="S254" s="891">
        <v>2021</v>
      </c>
      <c r="T254" s="891">
        <v>75</v>
      </c>
      <c r="U254" s="891">
        <v>144119</v>
      </c>
      <c r="V254" s="470">
        <v>221611.1327742076</v>
      </c>
    </row>
    <row r="255" spans="16:22" x14ac:dyDescent="0.2">
      <c r="P255" s="475" t="s">
        <v>504</v>
      </c>
      <c r="Q255" s="47" t="s">
        <v>589</v>
      </c>
      <c r="R255" s="890">
        <v>2020</v>
      </c>
      <c r="S255" s="891">
        <v>2022</v>
      </c>
      <c r="T255" s="891">
        <v>75</v>
      </c>
      <c r="U255" s="891">
        <v>145817.25</v>
      </c>
      <c r="V255" s="470">
        <v>282158.49228136177</v>
      </c>
    </row>
    <row r="256" spans="16:22" x14ac:dyDescent="0.2">
      <c r="P256" s="475" t="s">
        <v>504</v>
      </c>
      <c r="Q256" s="47" t="s">
        <v>589</v>
      </c>
      <c r="R256" s="890">
        <v>2020</v>
      </c>
      <c r="S256" s="891">
        <v>2023</v>
      </c>
      <c r="T256" s="891">
        <v>74.5</v>
      </c>
      <c r="U256" s="891">
        <v>128651.18</v>
      </c>
      <c r="V256" s="470">
        <v>430349.65397103212</v>
      </c>
    </row>
    <row r="257" spans="16:22" x14ac:dyDescent="0.2">
      <c r="P257" s="475" t="s">
        <v>504</v>
      </c>
      <c r="Q257" s="47" t="s">
        <v>589</v>
      </c>
      <c r="R257" s="890">
        <v>2020</v>
      </c>
      <c r="S257" s="891">
        <v>2024</v>
      </c>
      <c r="T257" s="891">
        <v>74.5</v>
      </c>
      <c r="U257" s="891">
        <v>122724.5</v>
      </c>
      <c r="V257" s="470">
        <v>476814</v>
      </c>
    </row>
    <row r="258" spans="16:22" x14ac:dyDescent="0.2">
      <c r="P258" s="475" t="s">
        <v>504</v>
      </c>
      <c r="Q258" s="47" t="s">
        <v>590</v>
      </c>
      <c r="R258" s="890">
        <v>2020</v>
      </c>
      <c r="S258" s="891">
        <v>2021</v>
      </c>
      <c r="T258" s="891">
        <v>75</v>
      </c>
      <c r="U258" s="891">
        <v>146305</v>
      </c>
      <c r="V258" s="470">
        <v>292234.0236176161</v>
      </c>
    </row>
    <row r="259" spans="16:22" x14ac:dyDescent="0.2">
      <c r="P259" s="475" t="s">
        <v>504</v>
      </c>
      <c r="Q259" s="47" t="s">
        <v>590</v>
      </c>
      <c r="R259" s="890">
        <v>2020</v>
      </c>
      <c r="S259" s="891">
        <v>2022</v>
      </c>
      <c r="T259" s="891">
        <v>75</v>
      </c>
      <c r="U259" s="891">
        <v>160493</v>
      </c>
      <c r="V259" s="470">
        <v>296216.17677460902</v>
      </c>
    </row>
    <row r="260" spans="16:22" x14ac:dyDescent="0.2">
      <c r="P260" s="475" t="s">
        <v>504</v>
      </c>
      <c r="Q260" s="47" t="s">
        <v>590</v>
      </c>
      <c r="R260" s="890">
        <v>2020</v>
      </c>
      <c r="S260" s="891">
        <v>2023</v>
      </c>
      <c r="T260" s="891">
        <v>74.5</v>
      </c>
      <c r="U260" s="891">
        <v>152572.94</v>
      </c>
      <c r="V260" s="470">
        <v>159578.04503038281</v>
      </c>
    </row>
    <row r="261" spans="16:22" x14ac:dyDescent="0.2">
      <c r="P261" s="475" t="s">
        <v>504</v>
      </c>
      <c r="Q261" s="47" t="s">
        <v>590</v>
      </c>
      <c r="R261" s="890">
        <v>2020</v>
      </c>
      <c r="S261" s="891">
        <v>2024</v>
      </c>
      <c r="T261" s="891">
        <v>74.5</v>
      </c>
      <c r="U261" s="891">
        <v>146030.20000000001</v>
      </c>
      <c r="V261" s="470">
        <v>357268</v>
      </c>
    </row>
    <row r="262" spans="16:22" x14ac:dyDescent="0.2">
      <c r="P262" s="475" t="s">
        <v>504</v>
      </c>
      <c r="Q262" s="47" t="s">
        <v>591</v>
      </c>
      <c r="R262" s="890">
        <v>2023</v>
      </c>
      <c r="S262" s="891">
        <v>2024</v>
      </c>
      <c r="T262" s="891">
        <v>74.5</v>
      </c>
      <c r="U262" s="891">
        <v>170057.49</v>
      </c>
      <c r="V262" s="470">
        <v>126715</v>
      </c>
    </row>
    <row r="263" spans="16:22" x14ac:dyDescent="0.2">
      <c r="P263" s="475" t="s">
        <v>504</v>
      </c>
      <c r="Q263" s="47" t="s">
        <v>592</v>
      </c>
      <c r="R263" s="890">
        <v>2018</v>
      </c>
      <c r="S263" s="891">
        <v>2019</v>
      </c>
      <c r="T263" s="891">
        <v>74.5</v>
      </c>
      <c r="U263" s="891">
        <v>162578</v>
      </c>
      <c r="V263" s="470">
        <v>306950.13666221063</v>
      </c>
    </row>
    <row r="264" spans="16:22" x14ac:dyDescent="0.2">
      <c r="P264" s="475" t="s">
        <v>504</v>
      </c>
      <c r="Q264" s="47" t="s">
        <v>592</v>
      </c>
      <c r="R264" s="890">
        <v>2018</v>
      </c>
      <c r="S264" s="891">
        <v>2020</v>
      </c>
      <c r="T264" s="891">
        <v>74.5</v>
      </c>
      <c r="U264" s="891">
        <v>158320</v>
      </c>
      <c r="V264" s="470">
        <v>329075.07256005541</v>
      </c>
    </row>
    <row r="265" spans="16:22" x14ac:dyDescent="0.2">
      <c r="P265" s="475" t="s">
        <v>504</v>
      </c>
      <c r="Q265" s="47" t="s">
        <v>593</v>
      </c>
      <c r="R265" s="890">
        <v>2018</v>
      </c>
      <c r="S265" s="891">
        <v>2021</v>
      </c>
      <c r="T265" s="891">
        <v>75</v>
      </c>
      <c r="U265" s="891">
        <v>159204</v>
      </c>
      <c r="V265" s="470">
        <v>281728.85297534772</v>
      </c>
    </row>
    <row r="266" spans="16:22" x14ac:dyDescent="0.2">
      <c r="P266" s="475" t="s">
        <v>504</v>
      </c>
      <c r="Q266" s="47" t="s">
        <v>593</v>
      </c>
      <c r="R266" s="890">
        <v>2018</v>
      </c>
      <c r="S266" s="891">
        <v>2022</v>
      </c>
      <c r="T266" s="891">
        <v>75</v>
      </c>
      <c r="U266" s="891">
        <v>148633</v>
      </c>
      <c r="V266" s="470">
        <v>352747.18833138462</v>
      </c>
    </row>
    <row r="267" spans="16:22" x14ac:dyDescent="0.2">
      <c r="P267" s="475" t="s">
        <v>504</v>
      </c>
      <c r="Q267" s="47" t="s">
        <v>593</v>
      </c>
      <c r="R267" s="890">
        <v>2018</v>
      </c>
      <c r="S267" s="891">
        <v>2023</v>
      </c>
      <c r="T267" s="891">
        <v>74.5</v>
      </c>
      <c r="U267" s="891">
        <v>157707</v>
      </c>
      <c r="V267" s="470">
        <v>221232.87291552511</v>
      </c>
    </row>
    <row r="268" spans="16:22" x14ac:dyDescent="0.2">
      <c r="P268" s="475" t="s">
        <v>504</v>
      </c>
      <c r="Q268" s="47" t="s">
        <v>593</v>
      </c>
      <c r="R268" s="890">
        <v>2018</v>
      </c>
      <c r="S268" s="891">
        <v>2024</v>
      </c>
      <c r="T268" s="891">
        <v>74.5</v>
      </c>
      <c r="U268" s="891">
        <v>148619.69</v>
      </c>
      <c r="V268" s="470">
        <v>297819</v>
      </c>
    </row>
    <row r="269" spans="16:22" x14ac:dyDescent="0.2">
      <c r="P269" s="475" t="s">
        <v>504</v>
      </c>
      <c r="Q269" s="47" t="s">
        <v>594</v>
      </c>
      <c r="R269" s="890">
        <v>2021</v>
      </c>
      <c r="S269" s="891">
        <v>2022</v>
      </c>
      <c r="T269" s="891">
        <v>75</v>
      </c>
      <c r="U269" s="891">
        <v>166371.99</v>
      </c>
      <c r="V269" s="470">
        <v>214529.029535865</v>
      </c>
    </row>
    <row r="270" spans="16:22" x14ac:dyDescent="0.2">
      <c r="P270" s="475" t="s">
        <v>504</v>
      </c>
      <c r="Q270" s="47" t="s">
        <v>594</v>
      </c>
      <c r="R270" s="890">
        <v>2021</v>
      </c>
      <c r="S270" s="891">
        <v>2024</v>
      </c>
      <c r="T270" s="891">
        <v>74.5</v>
      </c>
      <c r="U270" s="891">
        <v>159009.1</v>
      </c>
      <c r="V270" s="470">
        <v>206287</v>
      </c>
    </row>
    <row r="271" spans="16:22" x14ac:dyDescent="0.2">
      <c r="P271" s="475" t="s">
        <v>595</v>
      </c>
      <c r="Q271" s="47" t="s">
        <v>596</v>
      </c>
      <c r="R271" s="890">
        <v>2011</v>
      </c>
      <c r="S271" s="891">
        <v>2014</v>
      </c>
      <c r="T271" s="891">
        <v>8</v>
      </c>
      <c r="U271" s="891">
        <v>1623</v>
      </c>
      <c r="V271" s="470">
        <v>17004.971842233539</v>
      </c>
    </row>
    <row r="272" spans="16:22" x14ac:dyDescent="0.2">
      <c r="P272" s="475" t="s">
        <v>595</v>
      </c>
      <c r="Q272" s="47" t="s">
        <v>596</v>
      </c>
      <c r="R272" s="890">
        <v>2011</v>
      </c>
      <c r="S272" s="891">
        <v>2015</v>
      </c>
      <c r="T272" s="891">
        <v>8</v>
      </c>
      <c r="U272" s="891">
        <v>10823.694</v>
      </c>
      <c r="V272" s="470">
        <v>24666.125200378148</v>
      </c>
    </row>
    <row r="273" spans="16:22" x14ac:dyDescent="0.2">
      <c r="P273" s="475" t="s">
        <v>595</v>
      </c>
      <c r="Q273" s="47" t="s">
        <v>597</v>
      </c>
      <c r="R273" s="890">
        <v>2015</v>
      </c>
      <c r="S273" s="891">
        <v>2016</v>
      </c>
      <c r="T273" s="891">
        <v>30</v>
      </c>
      <c r="U273" s="891">
        <v>60634</v>
      </c>
      <c r="V273" s="470">
        <v>269888.04358668992</v>
      </c>
    </row>
    <row r="274" spans="16:22" x14ac:dyDescent="0.2">
      <c r="P274" s="475" t="s">
        <v>595</v>
      </c>
      <c r="Q274" s="47" t="s">
        <v>597</v>
      </c>
      <c r="R274" s="890">
        <v>2015</v>
      </c>
      <c r="S274" s="891">
        <v>2017</v>
      </c>
      <c r="T274" s="891">
        <v>30</v>
      </c>
      <c r="U274" s="891">
        <v>56460</v>
      </c>
      <c r="V274" s="470">
        <v>166931.59</v>
      </c>
    </row>
    <row r="275" spans="16:22" x14ac:dyDescent="0.2">
      <c r="P275" s="475" t="s">
        <v>595</v>
      </c>
      <c r="Q275" s="47" t="s">
        <v>597</v>
      </c>
      <c r="R275" s="890">
        <v>2015</v>
      </c>
      <c r="S275" s="891">
        <v>2018</v>
      </c>
      <c r="T275" s="891">
        <v>30</v>
      </c>
      <c r="U275" s="891">
        <v>55294</v>
      </c>
      <c r="V275" s="470">
        <v>547628.9009785807</v>
      </c>
    </row>
    <row r="276" spans="16:22" x14ac:dyDescent="0.2">
      <c r="P276" s="475" t="s">
        <v>595</v>
      </c>
      <c r="Q276" s="47" t="s">
        <v>597</v>
      </c>
      <c r="R276" s="890">
        <v>2015</v>
      </c>
      <c r="S276" s="891">
        <v>2019</v>
      </c>
      <c r="T276" s="891">
        <v>30.01</v>
      </c>
      <c r="U276" s="891">
        <v>53291</v>
      </c>
      <c r="V276" s="470">
        <v>676390.62022139085</v>
      </c>
    </row>
    <row r="277" spans="16:22" x14ac:dyDescent="0.2">
      <c r="P277" s="475" t="s">
        <v>595</v>
      </c>
      <c r="Q277" s="47" t="s">
        <v>597</v>
      </c>
      <c r="R277" s="890">
        <v>2015</v>
      </c>
      <c r="S277" s="891">
        <v>2020</v>
      </c>
      <c r="T277" s="891">
        <v>30.01</v>
      </c>
      <c r="U277" s="891">
        <v>51095</v>
      </c>
      <c r="V277" s="470">
        <v>640839.66287335928</v>
      </c>
    </row>
    <row r="278" spans="16:22" x14ac:dyDescent="0.2">
      <c r="P278" s="475" t="s">
        <v>595</v>
      </c>
      <c r="Q278" s="47" t="s">
        <v>597</v>
      </c>
      <c r="R278" s="890">
        <v>2015</v>
      </c>
      <c r="S278" s="891">
        <v>2021</v>
      </c>
      <c r="T278" s="891">
        <v>30.01</v>
      </c>
      <c r="U278" s="891">
        <v>48077</v>
      </c>
      <c r="V278" s="470">
        <v>586249.22040082782</v>
      </c>
    </row>
    <row r="279" spans="16:22" x14ac:dyDescent="0.2">
      <c r="P279" s="475" t="s">
        <v>595</v>
      </c>
      <c r="Q279" s="47" t="s">
        <v>597</v>
      </c>
      <c r="R279" s="890">
        <v>2015</v>
      </c>
      <c r="S279" s="891">
        <v>2022</v>
      </c>
      <c r="T279" s="891">
        <v>30.01</v>
      </c>
      <c r="U279" s="891">
        <v>52960</v>
      </c>
      <c r="V279" s="470">
        <v>339599.87392608408</v>
      </c>
    </row>
    <row r="280" spans="16:22" x14ac:dyDescent="0.2">
      <c r="P280" s="475" t="s">
        <v>595</v>
      </c>
      <c r="Q280" s="47" t="s">
        <v>597</v>
      </c>
      <c r="R280" s="890">
        <v>2015</v>
      </c>
      <c r="S280" s="891">
        <v>2023</v>
      </c>
      <c r="T280" s="891">
        <v>30.01</v>
      </c>
      <c r="U280" s="891">
        <v>51472</v>
      </c>
      <c r="V280" s="470">
        <v>371414.0335151669</v>
      </c>
    </row>
    <row r="281" spans="16:22" x14ac:dyDescent="0.2">
      <c r="P281" s="475" t="s">
        <v>595</v>
      </c>
      <c r="Q281" s="47" t="s">
        <v>597</v>
      </c>
      <c r="R281" s="890">
        <v>2015</v>
      </c>
      <c r="S281" s="891">
        <v>2024</v>
      </c>
      <c r="T281" s="891">
        <v>30.01</v>
      </c>
      <c r="U281" s="891">
        <v>51471</v>
      </c>
      <c r="V281" s="470">
        <v>679928</v>
      </c>
    </row>
    <row r="282" spans="16:22" x14ac:dyDescent="0.2">
      <c r="P282" s="475" t="s">
        <v>595</v>
      </c>
      <c r="Q282" s="47" t="s">
        <v>598</v>
      </c>
      <c r="R282" s="890">
        <v>2016</v>
      </c>
      <c r="S282" s="891">
        <v>2017</v>
      </c>
      <c r="T282" s="891">
        <v>30</v>
      </c>
      <c r="U282" s="891">
        <v>58891</v>
      </c>
      <c r="V282" s="470">
        <v>274937.4558</v>
      </c>
    </row>
    <row r="283" spans="16:22" x14ac:dyDescent="0.2">
      <c r="P283" s="475" t="s">
        <v>595</v>
      </c>
      <c r="Q283" s="47" t="s">
        <v>598</v>
      </c>
      <c r="R283" s="890">
        <v>2016</v>
      </c>
      <c r="S283" s="891">
        <v>2018</v>
      </c>
      <c r="T283" s="891">
        <v>30</v>
      </c>
      <c r="U283" s="891">
        <v>56530</v>
      </c>
      <c r="V283" s="470">
        <v>358189.31225621031</v>
      </c>
    </row>
    <row r="284" spans="16:22" x14ac:dyDescent="0.2">
      <c r="P284" s="475" t="s">
        <v>595</v>
      </c>
      <c r="Q284" s="47" t="s">
        <v>598</v>
      </c>
      <c r="R284" s="890">
        <v>2016</v>
      </c>
      <c r="S284" s="891">
        <v>2019</v>
      </c>
      <c r="T284" s="891">
        <v>30</v>
      </c>
      <c r="U284" s="891">
        <v>56554</v>
      </c>
      <c r="V284" s="470">
        <v>514830.56367151061</v>
      </c>
    </row>
    <row r="285" spans="16:22" x14ac:dyDescent="0.2">
      <c r="P285" s="475" t="s">
        <v>595</v>
      </c>
      <c r="Q285" s="47" t="s">
        <v>598</v>
      </c>
      <c r="R285" s="890">
        <v>2016</v>
      </c>
      <c r="S285" s="891">
        <v>2020</v>
      </c>
      <c r="T285" s="891">
        <v>30</v>
      </c>
      <c r="U285" s="891">
        <v>53884</v>
      </c>
      <c r="V285" s="470">
        <v>658952.43676502688</v>
      </c>
    </row>
    <row r="286" spans="16:22" x14ac:dyDescent="0.2">
      <c r="P286" s="475" t="s">
        <v>595</v>
      </c>
      <c r="Q286" s="47" t="s">
        <v>598</v>
      </c>
      <c r="R286" s="890">
        <v>2016</v>
      </c>
      <c r="S286" s="891">
        <v>2021</v>
      </c>
      <c r="T286" s="891">
        <v>30</v>
      </c>
      <c r="U286" s="891">
        <v>56403</v>
      </c>
      <c r="V286" s="470">
        <v>830950.81372762588</v>
      </c>
    </row>
    <row r="287" spans="16:22" x14ac:dyDescent="0.2">
      <c r="P287" s="475" t="s">
        <v>595</v>
      </c>
      <c r="Q287" s="47" t="s">
        <v>598</v>
      </c>
      <c r="R287" s="890">
        <v>2016</v>
      </c>
      <c r="S287" s="891">
        <v>2022</v>
      </c>
      <c r="T287" s="891">
        <v>30</v>
      </c>
      <c r="U287" s="891">
        <v>57016</v>
      </c>
      <c r="V287" s="470">
        <v>348277.03777133848</v>
      </c>
    </row>
    <row r="288" spans="16:22" x14ac:dyDescent="0.2">
      <c r="P288" s="475" t="s">
        <v>595</v>
      </c>
      <c r="Q288" s="47" t="s">
        <v>598</v>
      </c>
      <c r="R288" s="890">
        <v>2016</v>
      </c>
      <c r="S288" s="891">
        <v>2023</v>
      </c>
      <c r="T288" s="891">
        <v>30</v>
      </c>
      <c r="U288" s="891">
        <v>54727</v>
      </c>
      <c r="V288" s="470">
        <v>413704.62227965292</v>
      </c>
    </row>
    <row r="289" spans="16:22" x14ac:dyDescent="0.2">
      <c r="P289" s="475" t="s">
        <v>595</v>
      </c>
      <c r="Q289" s="47" t="s">
        <v>598</v>
      </c>
      <c r="R289" s="890">
        <v>2016</v>
      </c>
      <c r="S289" s="891">
        <v>2024</v>
      </c>
      <c r="T289" s="891">
        <v>30</v>
      </c>
      <c r="U289" s="891">
        <v>43959</v>
      </c>
      <c r="V289" s="470">
        <v>537252</v>
      </c>
    </row>
    <row r="290" spans="16:22" x14ac:dyDescent="0.2">
      <c r="P290" s="475" t="s">
        <v>595</v>
      </c>
      <c r="Q290" s="47" t="s">
        <v>599</v>
      </c>
      <c r="R290" s="890">
        <v>2016</v>
      </c>
      <c r="S290" s="891">
        <v>2017</v>
      </c>
      <c r="T290" s="891">
        <v>30</v>
      </c>
      <c r="U290" s="891">
        <v>58299</v>
      </c>
      <c r="V290" s="470">
        <v>326592.32620000001</v>
      </c>
    </row>
    <row r="291" spans="16:22" x14ac:dyDescent="0.2">
      <c r="P291" s="475" t="s">
        <v>595</v>
      </c>
      <c r="Q291" s="47" t="s">
        <v>599</v>
      </c>
      <c r="R291" s="890">
        <v>2016</v>
      </c>
      <c r="S291" s="891">
        <v>2018</v>
      </c>
      <c r="T291" s="891">
        <v>30</v>
      </c>
      <c r="U291" s="891">
        <v>52716</v>
      </c>
      <c r="V291" s="470">
        <v>383405.23848627938</v>
      </c>
    </row>
    <row r="292" spans="16:22" x14ac:dyDescent="0.2">
      <c r="P292" s="475" t="s">
        <v>595</v>
      </c>
      <c r="Q292" s="47" t="s">
        <v>599</v>
      </c>
      <c r="R292" s="890">
        <v>2016</v>
      </c>
      <c r="S292" s="891">
        <v>2019</v>
      </c>
      <c r="T292" s="891">
        <v>30</v>
      </c>
      <c r="U292" s="891">
        <v>54268</v>
      </c>
      <c r="V292" s="470">
        <v>494643.98724742502</v>
      </c>
    </row>
    <row r="293" spans="16:22" x14ac:dyDescent="0.2">
      <c r="P293" s="475" t="s">
        <v>595</v>
      </c>
      <c r="Q293" s="47" t="s">
        <v>599</v>
      </c>
      <c r="R293" s="890">
        <v>2016</v>
      </c>
      <c r="S293" s="891">
        <v>2020</v>
      </c>
      <c r="T293" s="891">
        <v>30</v>
      </c>
      <c r="U293" s="891">
        <v>50513</v>
      </c>
      <c r="V293" s="470">
        <v>689162.58008181397</v>
      </c>
    </row>
    <row r="294" spans="16:22" x14ac:dyDescent="0.2">
      <c r="P294" s="475" t="s">
        <v>595</v>
      </c>
      <c r="Q294" s="47" t="s">
        <v>599</v>
      </c>
      <c r="R294" s="890">
        <v>2016</v>
      </c>
      <c r="S294" s="891">
        <v>2021</v>
      </c>
      <c r="T294" s="891">
        <v>30</v>
      </c>
      <c r="U294" s="891">
        <v>47724</v>
      </c>
      <c r="V294" s="470">
        <v>701559.43851432309</v>
      </c>
    </row>
    <row r="295" spans="16:22" x14ac:dyDescent="0.2">
      <c r="P295" s="475" t="s">
        <v>595</v>
      </c>
      <c r="Q295" s="47" t="s">
        <v>599</v>
      </c>
      <c r="R295" s="890">
        <v>2016</v>
      </c>
      <c r="S295" s="891">
        <v>2022</v>
      </c>
      <c r="T295" s="891">
        <v>30</v>
      </c>
      <c r="U295" s="891">
        <v>53215</v>
      </c>
      <c r="V295" s="470">
        <v>417131.99871214823</v>
      </c>
    </row>
    <row r="296" spans="16:22" x14ac:dyDescent="0.2">
      <c r="P296" s="475" t="s">
        <v>595</v>
      </c>
      <c r="Q296" s="47" t="s">
        <v>599</v>
      </c>
      <c r="R296" s="890">
        <v>2016</v>
      </c>
      <c r="S296" s="891">
        <v>2023</v>
      </c>
      <c r="T296" s="891">
        <v>30</v>
      </c>
      <c r="U296" s="891">
        <v>51230</v>
      </c>
      <c r="V296" s="470">
        <v>669996.3236364529</v>
      </c>
    </row>
    <row r="297" spans="16:22" x14ac:dyDescent="0.2">
      <c r="P297" s="475" t="s">
        <v>595</v>
      </c>
      <c r="Q297" s="47" t="s">
        <v>599</v>
      </c>
      <c r="R297" s="890">
        <v>2016</v>
      </c>
      <c r="S297" s="891">
        <v>2024</v>
      </c>
      <c r="T297" s="891">
        <v>30</v>
      </c>
      <c r="U297" s="891">
        <v>35247</v>
      </c>
      <c r="V297" s="470">
        <v>709220</v>
      </c>
    </row>
    <row r="298" spans="16:22" x14ac:dyDescent="0.2">
      <c r="P298" s="475" t="s">
        <v>595</v>
      </c>
      <c r="Q298" s="47" t="s">
        <v>600</v>
      </c>
      <c r="R298" s="890">
        <v>2022</v>
      </c>
      <c r="S298" s="891">
        <v>2023</v>
      </c>
      <c r="T298" s="891">
        <v>10.8</v>
      </c>
      <c r="U298" s="891">
        <v>20595</v>
      </c>
      <c r="V298" s="470">
        <v>301197.03082446661</v>
      </c>
    </row>
    <row r="299" spans="16:22" x14ac:dyDescent="0.2">
      <c r="P299" s="475" t="s">
        <v>595</v>
      </c>
      <c r="Q299" s="47" t="s">
        <v>600</v>
      </c>
      <c r="R299" s="890">
        <v>2022</v>
      </c>
      <c r="S299" s="891">
        <v>2024</v>
      </c>
      <c r="T299" s="891">
        <v>10.8</v>
      </c>
      <c r="U299" s="891">
        <v>21145</v>
      </c>
      <c r="V299" s="470">
        <v>216015</v>
      </c>
    </row>
    <row r="300" spans="16:22" x14ac:dyDescent="0.2">
      <c r="P300" s="475" t="s">
        <v>595</v>
      </c>
      <c r="Q300" s="47" t="s">
        <v>601</v>
      </c>
      <c r="R300" s="890">
        <v>2016</v>
      </c>
      <c r="S300" s="891">
        <v>2017</v>
      </c>
      <c r="T300" s="891">
        <v>30</v>
      </c>
      <c r="U300" s="891">
        <v>59697</v>
      </c>
      <c r="V300" s="470">
        <v>116199.66469999999</v>
      </c>
    </row>
    <row r="301" spans="16:22" x14ac:dyDescent="0.2">
      <c r="P301" s="475" t="s">
        <v>595</v>
      </c>
      <c r="Q301" s="47" t="s">
        <v>601</v>
      </c>
      <c r="R301" s="890">
        <v>2016</v>
      </c>
      <c r="S301" s="891">
        <v>2018</v>
      </c>
      <c r="T301" s="891">
        <v>30.16</v>
      </c>
      <c r="U301" s="891">
        <v>55206</v>
      </c>
      <c r="V301" s="470">
        <v>597730.20529665367</v>
      </c>
    </row>
    <row r="302" spans="16:22" x14ac:dyDescent="0.2">
      <c r="P302" s="475" t="s">
        <v>595</v>
      </c>
      <c r="Q302" s="47" t="s">
        <v>601</v>
      </c>
      <c r="R302" s="890">
        <v>2016</v>
      </c>
      <c r="S302" s="891">
        <v>2019</v>
      </c>
      <c r="T302" s="891">
        <v>30.16</v>
      </c>
      <c r="U302" s="891">
        <v>59430</v>
      </c>
      <c r="V302" s="470">
        <v>587994.10669462103</v>
      </c>
    </row>
    <row r="303" spans="16:22" x14ac:dyDescent="0.2">
      <c r="P303" s="475" t="s">
        <v>595</v>
      </c>
      <c r="Q303" s="47" t="s">
        <v>601</v>
      </c>
      <c r="R303" s="890">
        <v>2016</v>
      </c>
      <c r="S303" s="891">
        <v>2020</v>
      </c>
      <c r="T303" s="891">
        <v>30.16</v>
      </c>
      <c r="U303" s="891">
        <v>55713</v>
      </c>
      <c r="V303" s="470">
        <v>773060.89169616846</v>
      </c>
    </row>
    <row r="304" spans="16:22" x14ac:dyDescent="0.2">
      <c r="P304" s="475" t="s">
        <v>595</v>
      </c>
      <c r="Q304" s="47" t="s">
        <v>601</v>
      </c>
      <c r="R304" s="890">
        <v>2016</v>
      </c>
      <c r="S304" s="891">
        <v>2021</v>
      </c>
      <c r="T304" s="891">
        <v>30.16</v>
      </c>
      <c r="U304" s="891">
        <v>47450</v>
      </c>
      <c r="V304" s="470">
        <v>2760719.5157571798</v>
      </c>
    </row>
    <row r="305" spans="16:22" x14ac:dyDescent="0.2">
      <c r="P305" s="475" t="s">
        <v>595</v>
      </c>
      <c r="Q305" s="47" t="s">
        <v>601</v>
      </c>
      <c r="R305" s="890">
        <v>2016</v>
      </c>
      <c r="S305" s="891">
        <v>2022</v>
      </c>
      <c r="T305" s="891">
        <v>30.16</v>
      </c>
      <c r="U305" s="891">
        <v>56817</v>
      </c>
      <c r="V305" s="470">
        <v>1333495.88692322</v>
      </c>
    </row>
    <row r="306" spans="16:22" x14ac:dyDescent="0.2">
      <c r="P306" s="475" t="s">
        <v>595</v>
      </c>
      <c r="Q306" s="47" t="s">
        <v>601</v>
      </c>
      <c r="R306" s="890">
        <v>2016</v>
      </c>
      <c r="S306" s="891">
        <v>2023</v>
      </c>
      <c r="T306" s="891">
        <v>30.16</v>
      </c>
      <c r="U306" s="891">
        <v>55658</v>
      </c>
      <c r="V306" s="470">
        <v>461396.75529348262</v>
      </c>
    </row>
    <row r="307" spans="16:22" x14ac:dyDescent="0.2">
      <c r="P307" s="475" t="s">
        <v>595</v>
      </c>
      <c r="Q307" s="47" t="s">
        <v>601</v>
      </c>
      <c r="R307" s="890">
        <v>2016</v>
      </c>
      <c r="S307" s="891">
        <v>2024</v>
      </c>
      <c r="T307" s="891">
        <v>30.16</v>
      </c>
      <c r="U307" s="891">
        <v>49092</v>
      </c>
      <c r="V307" s="470">
        <v>503073</v>
      </c>
    </row>
    <row r="308" spans="16:22" x14ac:dyDescent="0.2">
      <c r="P308" s="475" t="s">
        <v>595</v>
      </c>
      <c r="Q308" s="47" t="s">
        <v>602</v>
      </c>
      <c r="R308" s="890">
        <v>2020</v>
      </c>
      <c r="S308" s="891">
        <v>2022</v>
      </c>
      <c r="T308" s="891">
        <v>49.5</v>
      </c>
      <c r="U308" s="891">
        <v>98807</v>
      </c>
      <c r="V308" s="470">
        <v>445329.06757833023</v>
      </c>
    </row>
    <row r="309" spans="16:22" x14ac:dyDescent="0.2">
      <c r="P309" s="475" t="s">
        <v>595</v>
      </c>
      <c r="Q309" s="47" t="s">
        <v>602</v>
      </c>
      <c r="R309" s="890">
        <v>2020</v>
      </c>
      <c r="S309" s="891">
        <v>2023</v>
      </c>
      <c r="T309" s="891">
        <v>49.5</v>
      </c>
      <c r="U309" s="891">
        <v>92957</v>
      </c>
      <c r="V309" s="470">
        <v>502609.90292214957</v>
      </c>
    </row>
    <row r="310" spans="16:22" x14ac:dyDescent="0.2">
      <c r="P310" s="475" t="s">
        <v>595</v>
      </c>
      <c r="Q310" s="47" t="s">
        <v>602</v>
      </c>
      <c r="R310" s="890">
        <v>2020</v>
      </c>
      <c r="S310" s="891">
        <v>2024</v>
      </c>
      <c r="T310" s="891">
        <v>49.5</v>
      </c>
      <c r="U310" s="891">
        <v>84105</v>
      </c>
      <c r="V310" s="470">
        <v>834177</v>
      </c>
    </row>
    <row r="311" spans="16:22" x14ac:dyDescent="0.2">
      <c r="P311" s="475" t="s">
        <v>595</v>
      </c>
      <c r="Q311" s="47" t="s">
        <v>603</v>
      </c>
      <c r="R311" s="890">
        <v>2021</v>
      </c>
      <c r="S311" s="891">
        <v>2022</v>
      </c>
      <c r="T311" s="891">
        <v>128</v>
      </c>
      <c r="U311" s="891">
        <v>255400</v>
      </c>
      <c r="V311" s="470">
        <v>1619653.4291596769</v>
      </c>
    </row>
    <row r="312" spans="16:22" x14ac:dyDescent="0.2">
      <c r="P312" s="475" t="s">
        <v>595</v>
      </c>
      <c r="Q312" s="47" t="s">
        <v>603</v>
      </c>
      <c r="R312" s="890">
        <v>2021</v>
      </c>
      <c r="S312" s="891">
        <v>2023</v>
      </c>
      <c r="T312" s="891">
        <v>128</v>
      </c>
      <c r="U312" s="891">
        <v>225198</v>
      </c>
      <c r="V312" s="470">
        <v>1699611.158391468</v>
      </c>
    </row>
    <row r="313" spans="16:22" x14ac:dyDescent="0.2">
      <c r="P313" s="475" t="s">
        <v>595</v>
      </c>
      <c r="Q313" s="47" t="s">
        <v>603</v>
      </c>
      <c r="R313" s="890">
        <v>2021</v>
      </c>
      <c r="S313" s="891">
        <v>2024</v>
      </c>
      <c r="T313" s="891">
        <v>128</v>
      </c>
      <c r="U313" s="891">
        <v>234936</v>
      </c>
      <c r="V313" s="470">
        <v>2078256</v>
      </c>
    </row>
    <row r="314" spans="16:22" x14ac:dyDescent="0.2">
      <c r="P314" s="475" t="s">
        <v>604</v>
      </c>
      <c r="Q314" s="47" t="s">
        <v>605</v>
      </c>
      <c r="R314" s="890">
        <v>2020</v>
      </c>
      <c r="S314" s="891">
        <v>2021</v>
      </c>
      <c r="T314" s="891">
        <v>20</v>
      </c>
      <c r="U314" s="891">
        <v>27221</v>
      </c>
      <c r="V314" s="470">
        <v>302625.5265403188</v>
      </c>
    </row>
    <row r="315" spans="16:22" x14ac:dyDescent="0.2">
      <c r="P315" s="475" t="s">
        <v>604</v>
      </c>
      <c r="Q315" s="47" t="s">
        <v>605</v>
      </c>
      <c r="R315" s="890">
        <v>2020</v>
      </c>
      <c r="S315" s="891">
        <v>2022</v>
      </c>
      <c r="T315" s="891">
        <v>20</v>
      </c>
      <c r="U315" s="891">
        <v>24276</v>
      </c>
      <c r="V315" s="470">
        <v>723338.90363140334</v>
      </c>
    </row>
    <row r="316" spans="16:22" x14ac:dyDescent="0.2">
      <c r="P316" s="475" t="s">
        <v>604</v>
      </c>
      <c r="Q316" s="47" t="s">
        <v>605</v>
      </c>
      <c r="R316" s="890">
        <v>2020</v>
      </c>
      <c r="S316" s="891">
        <v>2023</v>
      </c>
      <c r="T316" s="891">
        <v>20</v>
      </c>
      <c r="U316" s="891">
        <v>32397</v>
      </c>
      <c r="V316" s="470">
        <v>98876.732066768629</v>
      </c>
    </row>
    <row r="317" spans="16:22" x14ac:dyDescent="0.2">
      <c r="P317" s="475" t="s">
        <v>604</v>
      </c>
      <c r="Q317" s="47" t="s">
        <v>605</v>
      </c>
      <c r="R317" s="890">
        <v>2020</v>
      </c>
      <c r="S317" s="891">
        <v>2024</v>
      </c>
      <c r="T317" s="891">
        <v>20</v>
      </c>
      <c r="U317" s="891">
        <v>37999</v>
      </c>
      <c r="V317" s="470">
        <v>207300</v>
      </c>
    </row>
    <row r="318" spans="16:22" x14ac:dyDescent="0.2">
      <c r="P318" s="475" t="s">
        <v>606</v>
      </c>
      <c r="Q318" s="47" t="s">
        <v>607</v>
      </c>
      <c r="R318" s="890">
        <v>2023</v>
      </c>
      <c r="S318" s="891">
        <v>2024</v>
      </c>
      <c r="T318" s="891">
        <v>50</v>
      </c>
      <c r="U318" s="891">
        <v>76301.645999999993</v>
      </c>
      <c r="V318" s="470">
        <v>260593</v>
      </c>
    </row>
    <row r="319" spans="16:22" x14ac:dyDescent="0.2">
      <c r="P319" s="475" t="s">
        <v>608</v>
      </c>
      <c r="Q319" s="47" t="s">
        <v>609</v>
      </c>
      <c r="R319" s="890">
        <v>2016</v>
      </c>
      <c r="S319" s="891">
        <v>2017</v>
      </c>
      <c r="T319" s="891">
        <v>6.1</v>
      </c>
      <c r="U319" s="891">
        <v>10643</v>
      </c>
      <c r="V319" s="470">
        <v>152750.5448</v>
      </c>
    </row>
    <row r="320" spans="16:22" x14ac:dyDescent="0.2">
      <c r="P320" s="475" t="s">
        <v>608</v>
      </c>
      <c r="Q320" s="47" t="s">
        <v>609</v>
      </c>
      <c r="R320" s="890">
        <v>2016</v>
      </c>
      <c r="S320" s="891">
        <v>2018</v>
      </c>
      <c r="T320" s="891">
        <v>6.1</v>
      </c>
      <c r="U320" s="891">
        <v>10389</v>
      </c>
      <c r="V320" s="470">
        <v>99188.927667145705</v>
      </c>
    </row>
    <row r="321" spans="16:22" x14ac:dyDescent="0.2">
      <c r="P321" s="475" t="s">
        <v>608</v>
      </c>
      <c r="Q321" s="47" t="s">
        <v>609</v>
      </c>
      <c r="R321" s="890">
        <v>2016</v>
      </c>
      <c r="S321" s="891">
        <v>2019</v>
      </c>
      <c r="T321" s="891">
        <v>6.1</v>
      </c>
      <c r="U321" s="891">
        <v>10666.62</v>
      </c>
      <c r="V321" s="470">
        <v>112217.9021725541</v>
      </c>
    </row>
    <row r="322" spans="16:22" x14ac:dyDescent="0.2">
      <c r="P322" s="475" t="s">
        <v>608</v>
      </c>
      <c r="Q322" s="47" t="s">
        <v>609</v>
      </c>
      <c r="R322" s="890">
        <v>2016</v>
      </c>
      <c r="S322" s="891">
        <v>2020</v>
      </c>
      <c r="T322" s="891">
        <v>6.1</v>
      </c>
      <c r="U322" s="891">
        <v>10128.879999999999</v>
      </c>
      <c r="V322" s="470">
        <v>76914.2142728334</v>
      </c>
    </row>
    <row r="323" spans="16:22" x14ac:dyDescent="0.2">
      <c r="P323" s="475" t="s">
        <v>608</v>
      </c>
      <c r="Q323" s="47" t="s">
        <v>609</v>
      </c>
      <c r="R323" s="890">
        <v>2016</v>
      </c>
      <c r="S323" s="891">
        <v>2021</v>
      </c>
      <c r="T323" s="891">
        <v>6.1</v>
      </c>
      <c r="U323" s="891">
        <v>10083</v>
      </c>
      <c r="V323" s="470">
        <v>67482.251751806267</v>
      </c>
    </row>
    <row r="324" spans="16:22" x14ac:dyDescent="0.2">
      <c r="P324" s="475" t="s">
        <v>608</v>
      </c>
      <c r="Q324" s="47" t="s">
        <v>609</v>
      </c>
      <c r="R324" s="890">
        <v>2016</v>
      </c>
      <c r="S324" s="891">
        <v>2022</v>
      </c>
      <c r="T324" s="891">
        <v>6.1</v>
      </c>
      <c r="U324" s="891">
        <v>10396</v>
      </c>
      <c r="V324" s="470">
        <v>66012.44175012286</v>
      </c>
    </row>
    <row r="325" spans="16:22" x14ac:dyDescent="0.2">
      <c r="P325" s="475" t="s">
        <v>608</v>
      </c>
      <c r="Q325" s="47" t="s">
        <v>609</v>
      </c>
      <c r="R325" s="890">
        <v>2016</v>
      </c>
      <c r="S325" s="891">
        <v>2023</v>
      </c>
      <c r="T325" s="891">
        <v>6.1</v>
      </c>
      <c r="U325" s="891">
        <v>10009</v>
      </c>
      <c r="V325" s="470">
        <v>50579.306551732603</v>
      </c>
    </row>
    <row r="326" spans="16:22" x14ac:dyDescent="0.2">
      <c r="P326" s="475" t="s">
        <v>608</v>
      </c>
      <c r="Q326" s="47" t="s">
        <v>609</v>
      </c>
      <c r="R326" s="890">
        <v>2016</v>
      </c>
      <c r="S326" s="891">
        <v>2024</v>
      </c>
      <c r="T326" s="891">
        <v>6.1</v>
      </c>
      <c r="U326" s="891">
        <v>9552</v>
      </c>
      <c r="V326" s="470">
        <v>42449</v>
      </c>
    </row>
    <row r="327" spans="16:22" x14ac:dyDescent="0.2">
      <c r="P327" s="475" t="s">
        <v>610</v>
      </c>
      <c r="Q327" s="47" t="s">
        <v>611</v>
      </c>
      <c r="R327" s="890">
        <v>2017</v>
      </c>
      <c r="S327" s="891">
        <v>2018</v>
      </c>
      <c r="T327" s="891">
        <v>50</v>
      </c>
      <c r="U327" s="891">
        <v>129359</v>
      </c>
      <c r="V327" s="470">
        <v>1107391.367275713</v>
      </c>
    </row>
    <row r="328" spans="16:22" x14ac:dyDescent="0.2">
      <c r="P328" s="475" t="s">
        <v>610</v>
      </c>
      <c r="Q328" s="47" t="s">
        <v>611</v>
      </c>
      <c r="R328" s="890">
        <v>2017</v>
      </c>
      <c r="S328" s="891">
        <v>2019</v>
      </c>
      <c r="T328" s="891">
        <v>50</v>
      </c>
      <c r="U328" s="891">
        <v>129678</v>
      </c>
      <c r="V328" s="470">
        <v>1078694.961001741</v>
      </c>
    </row>
    <row r="329" spans="16:22" x14ac:dyDescent="0.2">
      <c r="P329" s="475" t="s">
        <v>610</v>
      </c>
      <c r="Q329" s="47" t="s">
        <v>611</v>
      </c>
      <c r="R329" s="890">
        <v>2017</v>
      </c>
      <c r="S329" s="891">
        <v>2020</v>
      </c>
      <c r="T329" s="891">
        <v>50</v>
      </c>
      <c r="U329" s="891">
        <v>137784</v>
      </c>
      <c r="V329" s="470">
        <v>1559947.348449616</v>
      </c>
    </row>
    <row r="330" spans="16:22" x14ac:dyDescent="0.2">
      <c r="P330" s="475" t="s">
        <v>610</v>
      </c>
      <c r="Q330" s="47" t="s">
        <v>611</v>
      </c>
      <c r="R330" s="890">
        <v>2017</v>
      </c>
      <c r="S330" s="891">
        <v>2021</v>
      </c>
      <c r="T330" s="891">
        <v>50</v>
      </c>
      <c r="U330" s="891">
        <v>111602</v>
      </c>
      <c r="V330" s="470">
        <v>1922251.8557346689</v>
      </c>
    </row>
    <row r="331" spans="16:22" x14ac:dyDescent="0.2">
      <c r="P331" s="475" t="s">
        <v>610</v>
      </c>
      <c r="Q331" s="47" t="s">
        <v>611</v>
      </c>
      <c r="R331" s="890">
        <v>2017</v>
      </c>
      <c r="S331" s="891">
        <v>2022</v>
      </c>
      <c r="T331" s="891">
        <v>50</v>
      </c>
      <c r="U331" s="891">
        <v>129673</v>
      </c>
      <c r="V331" s="470">
        <v>1278056.682849542</v>
      </c>
    </row>
    <row r="332" spans="16:22" x14ac:dyDescent="0.2">
      <c r="P332" s="475" t="s">
        <v>610</v>
      </c>
      <c r="Q332" s="47" t="s">
        <v>611</v>
      </c>
      <c r="R332" s="890">
        <v>2017</v>
      </c>
      <c r="S332" s="891">
        <v>2023</v>
      </c>
      <c r="T332" s="891">
        <v>50</v>
      </c>
      <c r="U332" s="891">
        <v>125578</v>
      </c>
      <c r="V332" s="470">
        <v>1412033.7209359391</v>
      </c>
    </row>
    <row r="333" spans="16:22" x14ac:dyDescent="0.2">
      <c r="P333" s="475" t="s">
        <v>610</v>
      </c>
      <c r="Q333" s="47" t="s">
        <v>612</v>
      </c>
      <c r="R333" s="890">
        <v>2019</v>
      </c>
      <c r="S333" s="891">
        <v>2020</v>
      </c>
      <c r="T333" s="891">
        <v>10</v>
      </c>
      <c r="U333" s="891">
        <v>16186</v>
      </c>
      <c r="V333" s="470">
        <v>405418.76832983742</v>
      </c>
    </row>
    <row r="334" spans="16:22" x14ac:dyDescent="0.2">
      <c r="P334" s="475" t="s">
        <v>610</v>
      </c>
      <c r="Q334" s="47" t="s">
        <v>612</v>
      </c>
      <c r="R334" s="890">
        <v>2019</v>
      </c>
      <c r="S334" s="891">
        <v>2021</v>
      </c>
      <c r="T334" s="891">
        <v>10</v>
      </c>
      <c r="U334" s="891">
        <v>22223</v>
      </c>
      <c r="V334" s="470">
        <v>333470.39892168611</v>
      </c>
    </row>
    <row r="335" spans="16:22" x14ac:dyDescent="0.2">
      <c r="P335" s="475" t="s">
        <v>610</v>
      </c>
      <c r="Q335" s="47" t="s">
        <v>612</v>
      </c>
      <c r="R335" s="890">
        <v>2019</v>
      </c>
      <c r="S335" s="891">
        <v>2022</v>
      </c>
      <c r="T335" s="891">
        <v>10</v>
      </c>
      <c r="U335" s="891">
        <v>24147</v>
      </c>
      <c r="V335" s="470">
        <v>482220.27688814327</v>
      </c>
    </row>
    <row r="336" spans="16:22" x14ac:dyDescent="0.2">
      <c r="P336" s="475" t="s">
        <v>610</v>
      </c>
      <c r="Q336" s="47" t="s">
        <v>612</v>
      </c>
      <c r="R336" s="890">
        <v>2019</v>
      </c>
      <c r="S336" s="891">
        <v>2023</v>
      </c>
      <c r="T336" s="891">
        <v>10</v>
      </c>
      <c r="U336" s="891">
        <v>14783</v>
      </c>
      <c r="V336" s="470">
        <v>330975.16867992119</v>
      </c>
    </row>
    <row r="337" spans="16:22" x14ac:dyDescent="0.2">
      <c r="P337" s="475" t="s">
        <v>610</v>
      </c>
      <c r="Q337" s="47" t="s">
        <v>612</v>
      </c>
      <c r="R337" s="890">
        <v>2019</v>
      </c>
      <c r="S337" s="891">
        <v>2024</v>
      </c>
      <c r="T337" s="891">
        <v>10</v>
      </c>
      <c r="U337" s="891">
        <v>9246</v>
      </c>
      <c r="V337" s="470">
        <v>396697</v>
      </c>
    </row>
    <row r="338" spans="16:22" x14ac:dyDescent="0.2">
      <c r="P338" s="475" t="s">
        <v>613</v>
      </c>
      <c r="Q338" s="47" t="s">
        <v>614</v>
      </c>
      <c r="R338" s="890">
        <v>2021</v>
      </c>
      <c r="S338" s="891">
        <v>2022</v>
      </c>
      <c r="T338" s="891">
        <v>50</v>
      </c>
      <c r="U338" s="891">
        <v>98626.5</v>
      </c>
      <c r="V338" s="470">
        <v>864288.17269076314</v>
      </c>
    </row>
    <row r="339" spans="16:22" x14ac:dyDescent="0.2">
      <c r="P339" s="475" t="s">
        <v>613</v>
      </c>
      <c r="Q339" s="47" t="s">
        <v>615</v>
      </c>
      <c r="R339" s="890">
        <v>2020</v>
      </c>
      <c r="S339" s="891">
        <v>2021</v>
      </c>
      <c r="T339" s="891">
        <v>34</v>
      </c>
      <c r="U339" s="891">
        <v>48310.7</v>
      </c>
      <c r="V339" s="470">
        <v>420104.52474312892</v>
      </c>
    </row>
    <row r="340" spans="16:22" x14ac:dyDescent="0.2">
      <c r="P340" s="475" t="s">
        <v>613</v>
      </c>
      <c r="Q340" s="47" t="s">
        <v>615</v>
      </c>
      <c r="R340" s="890">
        <v>2020</v>
      </c>
      <c r="S340" s="891">
        <v>2022</v>
      </c>
      <c r="T340" s="891">
        <v>34</v>
      </c>
      <c r="U340" s="891">
        <v>76914.399999999994</v>
      </c>
      <c r="V340" s="470">
        <v>572930.48616406554</v>
      </c>
    </row>
    <row r="341" spans="16:22" x14ac:dyDescent="0.2">
      <c r="P341" s="475" t="s">
        <v>613</v>
      </c>
      <c r="Q341" s="47" t="s">
        <v>616</v>
      </c>
      <c r="R341" s="890">
        <v>2020</v>
      </c>
      <c r="S341" s="891">
        <v>2023</v>
      </c>
      <c r="T341" s="891">
        <v>46</v>
      </c>
      <c r="U341" s="891">
        <v>73790.645000000004</v>
      </c>
      <c r="V341" s="470">
        <v>739472.84159217495</v>
      </c>
    </row>
    <row r="342" spans="16:22" x14ac:dyDescent="0.2">
      <c r="P342" s="475" t="s">
        <v>613</v>
      </c>
      <c r="Q342" s="47" t="s">
        <v>616</v>
      </c>
      <c r="R342" s="890">
        <v>2020</v>
      </c>
      <c r="S342" s="891">
        <v>2024</v>
      </c>
      <c r="T342" s="891">
        <v>52</v>
      </c>
      <c r="U342" s="891">
        <v>84225.907999999996</v>
      </c>
      <c r="V342" s="470">
        <v>821215</v>
      </c>
    </row>
    <row r="343" spans="16:22" x14ac:dyDescent="0.2">
      <c r="P343" s="475" t="s">
        <v>613</v>
      </c>
      <c r="Q343" s="47" t="s">
        <v>617</v>
      </c>
      <c r="R343" s="890">
        <v>2023</v>
      </c>
      <c r="S343" s="891">
        <v>2024</v>
      </c>
      <c r="T343" s="891">
        <v>50</v>
      </c>
      <c r="U343" s="891">
        <v>99284.78</v>
      </c>
      <c r="V343" s="470">
        <v>675847.35000000009</v>
      </c>
    </row>
    <row r="344" spans="16:22" x14ac:dyDescent="0.2">
      <c r="P344" s="475" t="s">
        <v>613</v>
      </c>
      <c r="Q344" s="47" t="s">
        <v>618</v>
      </c>
      <c r="R344" s="890">
        <v>2021</v>
      </c>
      <c r="S344" s="891">
        <v>2023</v>
      </c>
      <c r="T344" s="891">
        <v>50</v>
      </c>
      <c r="U344" s="891">
        <v>87135.59</v>
      </c>
      <c r="V344" s="470">
        <v>766200.6841894777</v>
      </c>
    </row>
    <row r="345" spans="16:22" x14ac:dyDescent="0.2">
      <c r="P345" s="475" t="s">
        <v>613</v>
      </c>
      <c r="Q345" s="47" t="s">
        <v>618</v>
      </c>
      <c r="R345" s="890">
        <v>2021</v>
      </c>
      <c r="S345" s="891">
        <v>2024</v>
      </c>
      <c r="T345" s="891">
        <v>50</v>
      </c>
      <c r="U345" s="891">
        <v>98406.31</v>
      </c>
      <c r="V345" s="470">
        <v>848765.77</v>
      </c>
    </row>
    <row r="346" spans="16:22" x14ac:dyDescent="0.2">
      <c r="P346" s="475" t="s">
        <v>613</v>
      </c>
      <c r="Q346" s="47" t="s">
        <v>619</v>
      </c>
      <c r="R346" s="890">
        <v>2020</v>
      </c>
      <c r="S346" s="891">
        <v>2023</v>
      </c>
      <c r="T346" s="891">
        <v>50</v>
      </c>
      <c r="U346" s="891">
        <v>96312.89</v>
      </c>
      <c r="V346" s="470">
        <v>1049050.9408381251</v>
      </c>
    </row>
    <row r="347" spans="16:22" x14ac:dyDescent="0.2">
      <c r="P347" s="475" t="s">
        <v>613</v>
      </c>
      <c r="Q347" s="47" t="s">
        <v>619</v>
      </c>
      <c r="R347" s="890">
        <v>2020</v>
      </c>
      <c r="S347" s="891">
        <v>2024</v>
      </c>
      <c r="T347" s="891">
        <v>50</v>
      </c>
      <c r="U347" s="891">
        <v>99686.28</v>
      </c>
      <c r="V347" s="470">
        <v>1024280.17</v>
      </c>
    </row>
    <row r="348" spans="16:22" x14ac:dyDescent="0.2">
      <c r="P348" s="475" t="s">
        <v>613</v>
      </c>
      <c r="Q348" s="47" t="s">
        <v>620</v>
      </c>
      <c r="R348" s="890">
        <v>2020</v>
      </c>
      <c r="S348" s="891">
        <v>2021</v>
      </c>
      <c r="T348" s="891">
        <v>50</v>
      </c>
      <c r="U348" s="891">
        <v>95564.3</v>
      </c>
      <c r="V348" s="470">
        <v>1083453.4226482229</v>
      </c>
    </row>
    <row r="349" spans="16:22" x14ac:dyDescent="0.2">
      <c r="P349" s="475" t="s">
        <v>613</v>
      </c>
      <c r="Q349" s="47" t="s">
        <v>620</v>
      </c>
      <c r="R349" s="890">
        <v>2020</v>
      </c>
      <c r="S349" s="891">
        <v>2022</v>
      </c>
      <c r="T349" s="891">
        <v>50</v>
      </c>
      <c r="U349" s="891">
        <v>94793.600000000006</v>
      </c>
      <c r="V349" s="470">
        <v>1086799.386575839</v>
      </c>
    </row>
    <row r="350" spans="16:22" x14ac:dyDescent="0.2">
      <c r="P350" s="475" t="s">
        <v>621</v>
      </c>
      <c r="Q350" s="47" t="s">
        <v>622</v>
      </c>
      <c r="R350" s="890">
        <v>2022</v>
      </c>
      <c r="S350" s="891">
        <v>2024</v>
      </c>
      <c r="T350" s="891">
        <v>24</v>
      </c>
      <c r="U350" s="891">
        <v>43289.98</v>
      </c>
      <c r="V350" s="470">
        <v>353926</v>
      </c>
    </row>
    <row r="351" spans="16:22" x14ac:dyDescent="0.2">
      <c r="P351" s="475" t="s">
        <v>621</v>
      </c>
      <c r="Q351" s="47" t="s">
        <v>623</v>
      </c>
      <c r="R351" s="890">
        <v>2022</v>
      </c>
      <c r="S351" s="891">
        <v>2023</v>
      </c>
      <c r="T351" s="891">
        <v>24</v>
      </c>
      <c r="U351" s="891">
        <v>44418.720000000001</v>
      </c>
      <c r="V351" s="470">
        <v>255731.47293351771</v>
      </c>
    </row>
    <row r="352" spans="16:22" x14ac:dyDescent="0.2">
      <c r="P352" s="475" t="s">
        <v>621</v>
      </c>
      <c r="Q352" s="47" t="s">
        <v>624</v>
      </c>
      <c r="R352" s="890">
        <v>2022</v>
      </c>
      <c r="S352" s="891">
        <v>2023</v>
      </c>
      <c r="T352" s="891">
        <v>7</v>
      </c>
      <c r="U352" s="891">
        <v>13638.24</v>
      </c>
      <c r="V352" s="470">
        <v>43158.072264522831</v>
      </c>
    </row>
    <row r="353" spans="16:22" x14ac:dyDescent="0.2">
      <c r="P353" s="475" t="s">
        <v>621</v>
      </c>
      <c r="Q353" s="47" t="s">
        <v>624</v>
      </c>
      <c r="R353" s="890">
        <v>2022</v>
      </c>
      <c r="S353" s="891">
        <v>2024</v>
      </c>
      <c r="T353" s="891">
        <v>7</v>
      </c>
      <c r="U353" s="891">
        <v>11743.18</v>
      </c>
      <c r="V353" s="470">
        <v>59776</v>
      </c>
    </row>
    <row r="354" spans="16:22" x14ac:dyDescent="0.2">
      <c r="P354" s="475" t="s">
        <v>621</v>
      </c>
      <c r="Q354" s="47" t="s">
        <v>625</v>
      </c>
      <c r="R354" s="890">
        <v>2022</v>
      </c>
      <c r="S354" s="891">
        <v>2023</v>
      </c>
      <c r="T354" s="891">
        <v>100</v>
      </c>
      <c r="U354" s="891">
        <v>204261.81</v>
      </c>
      <c r="V354" s="470">
        <v>1077276.2422611699</v>
      </c>
    </row>
    <row r="355" spans="16:22" x14ac:dyDescent="0.2">
      <c r="P355" s="475" t="s">
        <v>621</v>
      </c>
      <c r="Q355" s="47" t="s">
        <v>625</v>
      </c>
      <c r="R355" s="890">
        <v>2022</v>
      </c>
      <c r="S355" s="891">
        <v>2024</v>
      </c>
      <c r="T355" s="891">
        <v>100</v>
      </c>
      <c r="U355" s="891">
        <v>207093.3</v>
      </c>
      <c r="V355" s="470">
        <v>911532</v>
      </c>
    </row>
    <row r="356" spans="16:22" x14ac:dyDescent="0.2">
      <c r="P356" s="475" t="s">
        <v>626</v>
      </c>
      <c r="Q356" s="47" t="s">
        <v>627</v>
      </c>
      <c r="R356" s="890">
        <v>2015</v>
      </c>
      <c r="S356" s="891">
        <v>2021</v>
      </c>
      <c r="T356" s="891">
        <v>15</v>
      </c>
      <c r="U356" s="891">
        <v>37312</v>
      </c>
      <c r="V356" s="470">
        <v>329316.98044875287</v>
      </c>
    </row>
    <row r="357" spans="16:22" x14ac:dyDescent="0.2">
      <c r="P357" s="475" t="s">
        <v>626</v>
      </c>
      <c r="Q357" s="47" t="s">
        <v>627</v>
      </c>
      <c r="R357" s="890">
        <v>2015</v>
      </c>
      <c r="S357" s="891">
        <v>2022</v>
      </c>
      <c r="T357" s="891">
        <v>15</v>
      </c>
      <c r="U357" s="891">
        <v>38364</v>
      </c>
      <c r="V357" s="470">
        <v>484033.58980224701</v>
      </c>
    </row>
    <row r="358" spans="16:22" x14ac:dyDescent="0.2">
      <c r="P358" s="475" t="s">
        <v>626</v>
      </c>
      <c r="Q358" s="47" t="s">
        <v>627</v>
      </c>
      <c r="R358" s="890">
        <v>2015</v>
      </c>
      <c r="S358" s="891">
        <v>2023</v>
      </c>
      <c r="T358" s="891">
        <v>15</v>
      </c>
      <c r="U358" s="891">
        <v>37449</v>
      </c>
      <c r="V358" s="470">
        <v>268323.81016250531</v>
      </c>
    </row>
    <row r="359" spans="16:22" x14ac:dyDescent="0.2">
      <c r="P359" s="475" t="s">
        <v>626</v>
      </c>
      <c r="Q359" s="47" t="s">
        <v>627</v>
      </c>
      <c r="R359" s="890">
        <v>2015</v>
      </c>
      <c r="S359" s="891">
        <v>2024</v>
      </c>
      <c r="T359" s="891">
        <v>15</v>
      </c>
      <c r="U359" s="891">
        <v>38861</v>
      </c>
      <c r="V359" s="470">
        <v>631288</v>
      </c>
    </row>
    <row r="360" spans="16:22" x14ac:dyDescent="0.2">
      <c r="P360" s="475" t="s">
        <v>628</v>
      </c>
      <c r="Q360" s="47" t="s">
        <v>627</v>
      </c>
      <c r="R360" s="890">
        <v>2015</v>
      </c>
      <c r="S360" s="891">
        <v>2016</v>
      </c>
      <c r="T360" s="891">
        <v>15</v>
      </c>
      <c r="U360" s="891">
        <v>39334</v>
      </c>
      <c r="V360" s="470">
        <v>630.98757138058454</v>
      </c>
    </row>
    <row r="361" spans="16:22" x14ac:dyDescent="0.2">
      <c r="P361" s="475" t="s">
        <v>628</v>
      </c>
      <c r="Q361" s="47" t="s">
        <v>627</v>
      </c>
      <c r="R361" s="890">
        <v>2015</v>
      </c>
      <c r="S361" s="891">
        <v>2017</v>
      </c>
      <c r="T361" s="891">
        <v>15</v>
      </c>
      <c r="U361" s="891">
        <v>40475</v>
      </c>
      <c r="V361" s="470">
        <v>1688.1004</v>
      </c>
    </row>
    <row r="362" spans="16:22" x14ac:dyDescent="0.2">
      <c r="P362" s="475" t="s">
        <v>628</v>
      </c>
      <c r="Q362" s="47" t="s">
        <v>627</v>
      </c>
      <c r="R362" s="890">
        <v>2015</v>
      </c>
      <c r="S362" s="891">
        <v>2018</v>
      </c>
      <c r="T362" s="891">
        <v>15</v>
      </c>
      <c r="U362" s="891">
        <v>40614</v>
      </c>
      <c r="V362" s="470">
        <v>734006.63450352428</v>
      </c>
    </row>
    <row r="363" spans="16:22" x14ac:dyDescent="0.2">
      <c r="P363" s="475" t="s">
        <v>628</v>
      </c>
      <c r="Q363" s="47" t="s">
        <v>627</v>
      </c>
      <c r="R363" s="890">
        <v>2015</v>
      </c>
      <c r="S363" s="891">
        <v>2019</v>
      </c>
      <c r="T363" s="891">
        <v>15</v>
      </c>
      <c r="U363" s="891">
        <v>39324</v>
      </c>
      <c r="V363" s="470">
        <v>301995.32636397728</v>
      </c>
    </row>
    <row r="364" spans="16:22" x14ac:dyDescent="0.2">
      <c r="P364" s="475" t="s">
        <v>628</v>
      </c>
      <c r="Q364" s="47" t="s">
        <v>627</v>
      </c>
      <c r="R364" s="890">
        <v>2015</v>
      </c>
      <c r="S364" s="891">
        <v>2020</v>
      </c>
      <c r="T364" s="891">
        <v>15</v>
      </c>
      <c r="U364" s="891">
        <v>40088</v>
      </c>
      <c r="V364" s="470">
        <v>197921.18877003831</v>
      </c>
    </row>
    <row r="365" spans="16:22" x14ac:dyDescent="0.2">
      <c r="P365" s="475" t="s">
        <v>629</v>
      </c>
      <c r="Q365" s="47" t="s">
        <v>630</v>
      </c>
      <c r="R365" s="890">
        <v>2023</v>
      </c>
      <c r="S365" s="891">
        <v>2024</v>
      </c>
      <c r="T365" s="891">
        <v>49.9</v>
      </c>
      <c r="U365" s="891">
        <v>72335</v>
      </c>
      <c r="V365" s="470">
        <v>585420</v>
      </c>
    </row>
    <row r="366" spans="16:22" x14ac:dyDescent="0.2">
      <c r="P366" s="475" t="s">
        <v>631</v>
      </c>
      <c r="Q366" s="47" t="s">
        <v>632</v>
      </c>
      <c r="R366" s="890">
        <v>2012</v>
      </c>
      <c r="S366" s="891">
        <v>2013</v>
      </c>
      <c r="T366" s="891">
        <v>20</v>
      </c>
      <c r="U366" s="891">
        <v>48175</v>
      </c>
      <c r="V366" s="470">
        <v>894584.94687193341</v>
      </c>
    </row>
    <row r="367" spans="16:22" x14ac:dyDescent="0.2">
      <c r="P367" s="475" t="s">
        <v>631</v>
      </c>
      <c r="Q367" s="47" t="s">
        <v>632</v>
      </c>
      <c r="R367" s="890">
        <v>2012</v>
      </c>
      <c r="S367" s="891">
        <v>2014</v>
      </c>
      <c r="T367" s="891">
        <v>20</v>
      </c>
      <c r="U367" s="891">
        <v>43209</v>
      </c>
      <c r="V367" s="470">
        <v>866288.56784310471</v>
      </c>
    </row>
    <row r="368" spans="16:22" x14ac:dyDescent="0.2">
      <c r="P368" s="475" t="s">
        <v>631</v>
      </c>
      <c r="Q368" s="47" t="s">
        <v>632</v>
      </c>
      <c r="R368" s="890">
        <v>2012</v>
      </c>
      <c r="S368" s="891">
        <v>2015</v>
      </c>
      <c r="T368" s="891">
        <v>20</v>
      </c>
      <c r="U368" s="891">
        <v>42547</v>
      </c>
      <c r="V368" s="470">
        <v>321537.2516338526</v>
      </c>
    </row>
    <row r="369" spans="16:22" x14ac:dyDescent="0.2">
      <c r="P369" s="475" t="s">
        <v>631</v>
      </c>
      <c r="Q369" s="47" t="s">
        <v>632</v>
      </c>
      <c r="R369" s="890">
        <v>2012</v>
      </c>
      <c r="S369" s="891">
        <v>2016</v>
      </c>
      <c r="T369" s="891">
        <v>20</v>
      </c>
      <c r="U369" s="891">
        <v>43802</v>
      </c>
      <c r="V369" s="470">
        <v>267036.48965299618</v>
      </c>
    </row>
    <row r="370" spans="16:22" x14ac:dyDescent="0.2">
      <c r="P370" s="475" t="s">
        <v>631</v>
      </c>
      <c r="Q370" s="47" t="s">
        <v>632</v>
      </c>
      <c r="R370" s="890">
        <v>2012</v>
      </c>
      <c r="S370" s="891">
        <v>2017</v>
      </c>
      <c r="T370" s="891">
        <v>20</v>
      </c>
      <c r="U370" s="891">
        <v>39822</v>
      </c>
      <c r="V370" s="470">
        <v>204817.42189999999</v>
      </c>
    </row>
    <row r="371" spans="16:22" x14ac:dyDescent="0.2">
      <c r="P371" s="475" t="s">
        <v>631</v>
      </c>
      <c r="Q371" s="47" t="s">
        <v>632</v>
      </c>
      <c r="R371" s="890">
        <v>2012</v>
      </c>
      <c r="S371" s="891">
        <v>2018</v>
      </c>
      <c r="T371" s="891">
        <v>20</v>
      </c>
      <c r="U371" s="891">
        <v>42223.391000000003</v>
      </c>
      <c r="V371" s="470">
        <v>492000.09717374941</v>
      </c>
    </row>
    <row r="372" spans="16:22" x14ac:dyDescent="0.2">
      <c r="P372" s="475" t="s">
        <v>631</v>
      </c>
      <c r="Q372" s="47" t="s">
        <v>632</v>
      </c>
      <c r="R372" s="890">
        <v>2012</v>
      </c>
      <c r="S372" s="891">
        <v>2019</v>
      </c>
      <c r="T372" s="891">
        <v>20</v>
      </c>
      <c r="U372" s="891">
        <v>40364.940999999999</v>
      </c>
      <c r="V372" s="470">
        <v>138587.75425807131</v>
      </c>
    </row>
    <row r="373" spans="16:22" x14ac:dyDescent="0.2">
      <c r="P373" s="475" t="s">
        <v>631</v>
      </c>
      <c r="Q373" s="47" t="s">
        <v>632</v>
      </c>
      <c r="R373" s="890">
        <v>2012</v>
      </c>
      <c r="S373" s="891">
        <v>2020</v>
      </c>
      <c r="T373" s="891">
        <v>20</v>
      </c>
      <c r="U373" s="891">
        <v>42368.078000000001</v>
      </c>
      <c r="V373" s="470">
        <v>273503.00462220359</v>
      </c>
    </row>
    <row r="374" spans="16:22" x14ac:dyDescent="0.2">
      <c r="P374" s="475" t="s">
        <v>631</v>
      </c>
      <c r="Q374" s="47" t="s">
        <v>632</v>
      </c>
      <c r="R374" s="890">
        <v>2012</v>
      </c>
      <c r="S374" s="891">
        <v>2021</v>
      </c>
      <c r="T374" s="891">
        <v>20</v>
      </c>
      <c r="U374" s="891">
        <v>42368.078000000001</v>
      </c>
      <c r="V374" s="470">
        <v>202920.7496460081</v>
      </c>
    </row>
    <row r="375" spans="16:22" x14ac:dyDescent="0.2">
      <c r="P375" s="475" t="s">
        <v>631</v>
      </c>
      <c r="Q375" s="47" t="s">
        <v>632</v>
      </c>
      <c r="R375" s="890">
        <v>2012</v>
      </c>
      <c r="S375" s="891">
        <v>2022</v>
      </c>
      <c r="T375" s="891">
        <v>20</v>
      </c>
      <c r="U375" s="891">
        <v>36603.442999999999</v>
      </c>
      <c r="V375" s="470">
        <v>177263.27402436751</v>
      </c>
    </row>
    <row r="376" spans="16:22" x14ac:dyDescent="0.2">
      <c r="P376" s="475" t="s">
        <v>631</v>
      </c>
      <c r="Q376" s="47" t="s">
        <v>632</v>
      </c>
      <c r="R376" s="890">
        <v>2012</v>
      </c>
      <c r="S376" s="891">
        <v>2023</v>
      </c>
      <c r="T376" s="891">
        <v>20</v>
      </c>
      <c r="U376" s="891">
        <v>33904.091</v>
      </c>
      <c r="V376" s="470">
        <v>202955.29258299051</v>
      </c>
    </row>
    <row r="377" spans="16:22" x14ac:dyDescent="0.2">
      <c r="P377" s="475" t="s">
        <v>631</v>
      </c>
      <c r="Q377" s="47" t="s">
        <v>632</v>
      </c>
      <c r="R377" s="890">
        <v>2012</v>
      </c>
      <c r="S377" s="891">
        <v>2024</v>
      </c>
      <c r="T377" s="891">
        <v>20</v>
      </c>
      <c r="U377" s="891">
        <v>31213.623</v>
      </c>
      <c r="V377" s="470">
        <v>277270</v>
      </c>
    </row>
    <row r="378" spans="16:22" x14ac:dyDescent="0.2">
      <c r="P378" s="475" t="s">
        <v>631</v>
      </c>
      <c r="Q378" s="47" t="s">
        <v>633</v>
      </c>
      <c r="R378" s="890">
        <v>2011</v>
      </c>
      <c r="S378" s="891">
        <v>2012</v>
      </c>
      <c r="T378" s="891">
        <v>15</v>
      </c>
      <c r="U378" s="891">
        <v>29948</v>
      </c>
      <c r="V378" s="470">
        <v>725698.34200783388</v>
      </c>
    </row>
    <row r="379" spans="16:22" x14ac:dyDescent="0.2">
      <c r="P379" s="475" t="s">
        <v>631</v>
      </c>
      <c r="Q379" s="47" t="s">
        <v>633</v>
      </c>
      <c r="R379" s="890">
        <v>2011</v>
      </c>
      <c r="S379" s="891">
        <v>2013</v>
      </c>
      <c r="T379" s="891">
        <v>15</v>
      </c>
      <c r="U379" s="891">
        <v>28338</v>
      </c>
      <c r="V379" s="470">
        <v>671269.0591003577</v>
      </c>
    </row>
    <row r="380" spans="16:22" x14ac:dyDescent="0.2">
      <c r="P380" s="475" t="s">
        <v>631</v>
      </c>
      <c r="Q380" s="47" t="s">
        <v>633</v>
      </c>
      <c r="R380" s="890">
        <v>2011</v>
      </c>
      <c r="S380" s="891">
        <v>2014</v>
      </c>
      <c r="T380" s="891">
        <v>15</v>
      </c>
      <c r="U380" s="891">
        <v>28299</v>
      </c>
      <c r="V380" s="470">
        <v>649391.7300173199</v>
      </c>
    </row>
    <row r="381" spans="16:22" x14ac:dyDescent="0.2">
      <c r="P381" s="475" t="s">
        <v>631</v>
      </c>
      <c r="Q381" s="47" t="s">
        <v>633</v>
      </c>
      <c r="R381" s="890">
        <v>2011</v>
      </c>
      <c r="S381" s="891">
        <v>2015</v>
      </c>
      <c r="T381" s="891">
        <v>15</v>
      </c>
      <c r="U381" s="891">
        <v>25471</v>
      </c>
      <c r="V381" s="470">
        <v>449887.83560771088</v>
      </c>
    </row>
    <row r="382" spans="16:22" x14ac:dyDescent="0.2">
      <c r="P382" s="475" t="s">
        <v>631</v>
      </c>
      <c r="Q382" s="47" t="s">
        <v>633</v>
      </c>
      <c r="R382" s="890">
        <v>2011</v>
      </c>
      <c r="S382" s="891">
        <v>2016</v>
      </c>
      <c r="T382" s="891">
        <v>15</v>
      </c>
      <c r="U382" s="891">
        <v>29839</v>
      </c>
      <c r="V382" s="470">
        <v>317526.96786474081</v>
      </c>
    </row>
    <row r="383" spans="16:22" x14ac:dyDescent="0.2">
      <c r="P383" s="475" t="s">
        <v>631</v>
      </c>
      <c r="Q383" s="47" t="s">
        <v>633</v>
      </c>
      <c r="R383" s="890">
        <v>2011</v>
      </c>
      <c r="S383" s="891">
        <v>2017</v>
      </c>
      <c r="T383" s="891">
        <v>15</v>
      </c>
      <c r="U383" s="891">
        <v>27708</v>
      </c>
      <c r="V383" s="470">
        <v>204709.72409999999</v>
      </c>
    </row>
    <row r="384" spans="16:22" x14ac:dyDescent="0.2">
      <c r="P384" s="475" t="s">
        <v>631</v>
      </c>
      <c r="Q384" s="47" t="s">
        <v>633</v>
      </c>
      <c r="R384" s="890">
        <v>2011</v>
      </c>
      <c r="S384" s="891">
        <v>2018</v>
      </c>
      <c r="T384" s="891">
        <v>15</v>
      </c>
      <c r="U384" s="891">
        <v>28699.173999999999</v>
      </c>
      <c r="V384" s="470">
        <v>211287.59666050781</v>
      </c>
    </row>
    <row r="385" spans="16:22" x14ac:dyDescent="0.2">
      <c r="P385" s="475" t="s">
        <v>631</v>
      </c>
      <c r="Q385" s="47" t="s">
        <v>633</v>
      </c>
      <c r="R385" s="890">
        <v>2011</v>
      </c>
      <c r="S385" s="891">
        <v>2019</v>
      </c>
      <c r="T385" s="891">
        <v>15</v>
      </c>
      <c r="U385" s="891">
        <v>26209.055</v>
      </c>
      <c r="V385" s="470">
        <v>214434.6510353052</v>
      </c>
    </row>
    <row r="386" spans="16:22" x14ac:dyDescent="0.2">
      <c r="P386" s="475" t="s">
        <v>631</v>
      </c>
      <c r="Q386" s="47" t="s">
        <v>633</v>
      </c>
      <c r="R386" s="890">
        <v>2011</v>
      </c>
      <c r="S386" s="891">
        <v>2020</v>
      </c>
      <c r="T386" s="891">
        <v>15</v>
      </c>
      <c r="U386" s="891">
        <v>24139.525000000001</v>
      </c>
      <c r="V386" s="470">
        <v>196698.13972912179</v>
      </c>
    </row>
    <row r="387" spans="16:22" x14ac:dyDescent="0.2">
      <c r="P387" s="475" t="s">
        <v>631</v>
      </c>
      <c r="Q387" s="47" t="s">
        <v>633</v>
      </c>
      <c r="R387" s="890">
        <v>2011</v>
      </c>
      <c r="S387" s="891">
        <v>2021</v>
      </c>
      <c r="T387" s="891">
        <v>15</v>
      </c>
      <c r="U387" s="891">
        <v>24139.525000000001</v>
      </c>
      <c r="V387" s="470">
        <v>263313.54572849732</v>
      </c>
    </row>
    <row r="388" spans="16:22" x14ac:dyDescent="0.2">
      <c r="P388" s="475" t="s">
        <v>631</v>
      </c>
      <c r="Q388" s="47" t="s">
        <v>633</v>
      </c>
      <c r="R388" s="890">
        <v>2011</v>
      </c>
      <c r="S388" s="891">
        <v>2022</v>
      </c>
      <c r="T388" s="891">
        <v>15</v>
      </c>
      <c r="U388" s="891">
        <v>17983.548999999999</v>
      </c>
      <c r="V388" s="470">
        <v>322820.62850558362</v>
      </c>
    </row>
    <row r="389" spans="16:22" x14ac:dyDescent="0.2">
      <c r="P389" s="475" t="s">
        <v>631</v>
      </c>
      <c r="Q389" s="47" t="s">
        <v>633</v>
      </c>
      <c r="R389" s="890">
        <v>2011</v>
      </c>
      <c r="S389" s="891">
        <v>2023</v>
      </c>
      <c r="T389" s="891">
        <v>15</v>
      </c>
      <c r="U389" s="891">
        <v>18480.933000000001</v>
      </c>
      <c r="V389" s="470">
        <v>157122.0527835254</v>
      </c>
    </row>
    <row r="390" spans="16:22" x14ac:dyDescent="0.2">
      <c r="P390" s="475" t="s">
        <v>631</v>
      </c>
      <c r="Q390" s="47" t="s">
        <v>633</v>
      </c>
      <c r="R390" s="890">
        <v>2011</v>
      </c>
      <c r="S390" s="891">
        <v>2024</v>
      </c>
      <c r="T390" s="891">
        <v>15</v>
      </c>
      <c r="U390" s="891">
        <v>15413.517</v>
      </c>
      <c r="V390" s="470">
        <v>313230</v>
      </c>
    </row>
    <row r="391" spans="16:22" x14ac:dyDescent="0.2">
      <c r="P391" s="475" t="s">
        <v>631</v>
      </c>
      <c r="Q391" s="47" t="s">
        <v>634</v>
      </c>
      <c r="R391" s="890">
        <v>2013</v>
      </c>
      <c r="S391" s="891">
        <v>2014</v>
      </c>
      <c r="T391" s="891">
        <v>20</v>
      </c>
      <c r="U391" s="891">
        <v>47646</v>
      </c>
      <c r="V391" s="470">
        <v>866288.56784310471</v>
      </c>
    </row>
    <row r="392" spans="16:22" x14ac:dyDescent="0.2">
      <c r="P392" s="475" t="s">
        <v>631</v>
      </c>
      <c r="Q392" s="47" t="s">
        <v>634</v>
      </c>
      <c r="R392" s="890">
        <v>2013</v>
      </c>
      <c r="S392" s="891">
        <v>2015</v>
      </c>
      <c r="T392" s="891">
        <v>20</v>
      </c>
      <c r="U392" s="891">
        <v>43228</v>
      </c>
      <c r="V392" s="470">
        <v>228448.6231452176</v>
      </c>
    </row>
    <row r="393" spans="16:22" x14ac:dyDescent="0.2">
      <c r="P393" s="475" t="s">
        <v>631</v>
      </c>
      <c r="Q393" s="47" t="s">
        <v>634</v>
      </c>
      <c r="R393" s="890">
        <v>2013</v>
      </c>
      <c r="S393" s="891">
        <v>2016</v>
      </c>
      <c r="T393" s="891">
        <v>20</v>
      </c>
      <c r="U393" s="891">
        <v>43717</v>
      </c>
      <c r="V393" s="470">
        <v>169419.52555450369</v>
      </c>
    </row>
    <row r="394" spans="16:22" x14ac:dyDescent="0.2">
      <c r="P394" s="475" t="s">
        <v>631</v>
      </c>
      <c r="Q394" s="47" t="s">
        <v>634</v>
      </c>
      <c r="R394" s="890">
        <v>2013</v>
      </c>
      <c r="S394" s="891">
        <v>2017</v>
      </c>
      <c r="T394" s="891">
        <v>20</v>
      </c>
      <c r="U394" s="891">
        <v>42378</v>
      </c>
      <c r="V394" s="470">
        <v>121803.7072</v>
      </c>
    </row>
    <row r="395" spans="16:22" x14ac:dyDescent="0.2">
      <c r="P395" s="475" t="s">
        <v>631</v>
      </c>
      <c r="Q395" s="47" t="s">
        <v>634</v>
      </c>
      <c r="R395" s="890">
        <v>2013</v>
      </c>
      <c r="S395" s="891">
        <v>2018</v>
      </c>
      <c r="T395" s="891">
        <v>20</v>
      </c>
      <c r="U395" s="891">
        <v>43311.245000000003</v>
      </c>
      <c r="V395" s="470">
        <v>128654.2339013208</v>
      </c>
    </row>
    <row r="396" spans="16:22" x14ac:dyDescent="0.2">
      <c r="P396" s="475" t="s">
        <v>631</v>
      </c>
      <c r="Q396" s="47" t="s">
        <v>634</v>
      </c>
      <c r="R396" s="890">
        <v>2013</v>
      </c>
      <c r="S396" s="891">
        <v>2019</v>
      </c>
      <c r="T396" s="891">
        <v>20</v>
      </c>
      <c r="U396" s="891">
        <v>33234.616000000002</v>
      </c>
      <c r="V396" s="470">
        <v>146307.81600130789</v>
      </c>
    </row>
    <row r="397" spans="16:22" x14ac:dyDescent="0.2">
      <c r="P397" s="475" t="s">
        <v>631</v>
      </c>
      <c r="Q397" s="47" t="s">
        <v>634</v>
      </c>
      <c r="R397" s="890">
        <v>2013</v>
      </c>
      <c r="S397" s="891">
        <v>2020</v>
      </c>
      <c r="T397" s="891">
        <v>20</v>
      </c>
      <c r="U397" s="891">
        <v>30953.94</v>
      </c>
      <c r="V397" s="470">
        <v>120711.0180237469</v>
      </c>
    </row>
    <row r="398" spans="16:22" x14ac:dyDescent="0.2">
      <c r="P398" s="475" t="s">
        <v>631</v>
      </c>
      <c r="Q398" s="47" t="s">
        <v>634</v>
      </c>
      <c r="R398" s="890">
        <v>2013</v>
      </c>
      <c r="S398" s="891">
        <v>2021</v>
      </c>
      <c r="T398" s="891">
        <v>20</v>
      </c>
      <c r="U398" s="891">
        <v>30953.94</v>
      </c>
      <c r="V398" s="470">
        <v>358551.1812438732</v>
      </c>
    </row>
    <row r="399" spans="16:22" x14ac:dyDescent="0.2">
      <c r="P399" s="475" t="s">
        <v>631</v>
      </c>
      <c r="Q399" s="47" t="s">
        <v>634</v>
      </c>
      <c r="R399" s="890">
        <v>2013</v>
      </c>
      <c r="S399" s="891">
        <v>2022</v>
      </c>
      <c r="T399" s="891">
        <v>20</v>
      </c>
      <c r="U399" s="891">
        <v>27186.01</v>
      </c>
      <c r="V399" s="470">
        <v>311677.61374612368</v>
      </c>
    </row>
    <row r="400" spans="16:22" x14ac:dyDescent="0.2">
      <c r="P400" s="475" t="s">
        <v>631</v>
      </c>
      <c r="Q400" s="47" t="s">
        <v>634</v>
      </c>
      <c r="R400" s="890">
        <v>2013</v>
      </c>
      <c r="S400" s="891">
        <v>2023</v>
      </c>
      <c r="T400" s="891">
        <v>20</v>
      </c>
      <c r="U400" s="891">
        <v>37517.288</v>
      </c>
      <c r="V400" s="470">
        <v>155405.52108805711</v>
      </c>
    </row>
    <row r="401" spans="16:22" x14ac:dyDescent="0.2">
      <c r="P401" s="475" t="s">
        <v>631</v>
      </c>
      <c r="Q401" s="47" t="s">
        <v>634</v>
      </c>
      <c r="R401" s="890">
        <v>2013</v>
      </c>
      <c r="S401" s="891">
        <v>2024</v>
      </c>
      <c r="T401" s="891">
        <v>20</v>
      </c>
      <c r="U401" s="891">
        <v>31703.732</v>
      </c>
      <c r="V401" s="470">
        <v>249536</v>
      </c>
    </row>
    <row r="402" spans="16:22" x14ac:dyDescent="0.2">
      <c r="P402" s="475" t="s">
        <v>631</v>
      </c>
      <c r="Q402" s="47" t="s">
        <v>635</v>
      </c>
      <c r="R402" s="890">
        <v>2012</v>
      </c>
      <c r="S402" s="891">
        <v>2013</v>
      </c>
      <c r="T402" s="891">
        <v>10</v>
      </c>
      <c r="U402" s="891">
        <v>24000</v>
      </c>
      <c r="V402" s="470">
        <v>447953.17132878199</v>
      </c>
    </row>
    <row r="403" spans="16:22" x14ac:dyDescent="0.2">
      <c r="P403" s="475" t="s">
        <v>631</v>
      </c>
      <c r="Q403" s="47" t="s">
        <v>635</v>
      </c>
      <c r="R403" s="890">
        <v>2012</v>
      </c>
      <c r="S403" s="891">
        <v>2014</v>
      </c>
      <c r="T403" s="891">
        <v>10</v>
      </c>
      <c r="U403" s="891">
        <v>21518</v>
      </c>
      <c r="V403" s="470">
        <v>433793.67565156968</v>
      </c>
    </row>
    <row r="404" spans="16:22" x14ac:dyDescent="0.2">
      <c r="P404" s="475" t="s">
        <v>631</v>
      </c>
      <c r="Q404" s="47" t="s">
        <v>635</v>
      </c>
      <c r="R404" s="890">
        <v>2012</v>
      </c>
      <c r="S404" s="891">
        <v>2015</v>
      </c>
      <c r="T404" s="891">
        <v>10</v>
      </c>
      <c r="U404" s="891">
        <v>21772</v>
      </c>
      <c r="V404" s="470">
        <v>211459.7779399071</v>
      </c>
    </row>
    <row r="405" spans="16:22" x14ac:dyDescent="0.2">
      <c r="P405" s="475" t="s">
        <v>631</v>
      </c>
      <c r="Q405" s="47" t="s">
        <v>635</v>
      </c>
      <c r="R405" s="890">
        <v>2012</v>
      </c>
      <c r="S405" s="891">
        <v>2016</v>
      </c>
      <c r="T405" s="891">
        <v>10</v>
      </c>
      <c r="U405" s="891">
        <v>20678</v>
      </c>
      <c r="V405" s="470">
        <v>248625.67451471381</v>
      </c>
    </row>
    <row r="406" spans="16:22" x14ac:dyDescent="0.2">
      <c r="P406" s="475" t="s">
        <v>631</v>
      </c>
      <c r="Q406" s="47" t="s">
        <v>635</v>
      </c>
      <c r="R406" s="890">
        <v>2012</v>
      </c>
      <c r="S406" s="891">
        <v>2017</v>
      </c>
      <c r="T406" s="891">
        <v>10</v>
      </c>
      <c r="U406" s="891">
        <v>18175</v>
      </c>
      <c r="V406" s="470">
        <v>154289.62150000001</v>
      </c>
    </row>
    <row r="407" spans="16:22" x14ac:dyDescent="0.2">
      <c r="P407" s="475" t="s">
        <v>631</v>
      </c>
      <c r="Q407" s="47" t="s">
        <v>635</v>
      </c>
      <c r="R407" s="890">
        <v>2012</v>
      </c>
      <c r="S407" s="891">
        <v>2018</v>
      </c>
      <c r="T407" s="891">
        <v>10</v>
      </c>
      <c r="U407" s="891">
        <v>18948.349999999999</v>
      </c>
      <c r="V407" s="470">
        <v>127063.9300622733</v>
      </c>
    </row>
    <row r="408" spans="16:22" x14ac:dyDescent="0.2">
      <c r="P408" s="475" t="s">
        <v>631</v>
      </c>
      <c r="Q408" s="47" t="s">
        <v>635</v>
      </c>
      <c r="R408" s="890">
        <v>2012</v>
      </c>
      <c r="S408" s="891">
        <v>2019</v>
      </c>
      <c r="T408" s="891">
        <v>10</v>
      </c>
      <c r="U408" s="891">
        <v>17464.493999999999</v>
      </c>
      <c r="V408" s="470">
        <v>133761.81238519319</v>
      </c>
    </row>
    <row r="409" spans="16:22" x14ac:dyDescent="0.2">
      <c r="P409" s="475" t="s">
        <v>631</v>
      </c>
      <c r="Q409" s="47" t="s">
        <v>635</v>
      </c>
      <c r="R409" s="890">
        <v>2012</v>
      </c>
      <c r="S409" s="891">
        <v>2020</v>
      </c>
      <c r="T409" s="891">
        <v>10</v>
      </c>
      <c r="U409" s="891">
        <v>19036.013999999999</v>
      </c>
      <c r="V409" s="470">
        <v>143126.45229259401</v>
      </c>
    </row>
    <row r="410" spans="16:22" x14ac:dyDescent="0.2">
      <c r="P410" s="475" t="s">
        <v>631</v>
      </c>
      <c r="Q410" s="47" t="s">
        <v>635</v>
      </c>
      <c r="R410" s="890">
        <v>2012</v>
      </c>
      <c r="S410" s="891">
        <v>2021</v>
      </c>
      <c r="T410" s="891">
        <v>10</v>
      </c>
      <c r="U410" s="891">
        <v>19036.013999999999</v>
      </c>
      <c r="V410" s="470">
        <v>125044.7216171078</v>
      </c>
    </row>
    <row r="411" spans="16:22" x14ac:dyDescent="0.2">
      <c r="P411" s="475" t="s">
        <v>631</v>
      </c>
      <c r="Q411" s="47" t="s">
        <v>635</v>
      </c>
      <c r="R411" s="890">
        <v>2012</v>
      </c>
      <c r="S411" s="891">
        <v>2022</v>
      </c>
      <c r="T411" s="891">
        <v>10</v>
      </c>
      <c r="U411" s="891">
        <v>17190.931</v>
      </c>
      <c r="V411" s="470">
        <v>119419.75920559881</v>
      </c>
    </row>
    <row r="412" spans="16:22" x14ac:dyDescent="0.2">
      <c r="P412" s="475" t="s">
        <v>631</v>
      </c>
      <c r="Q412" s="47" t="s">
        <v>635</v>
      </c>
      <c r="R412" s="890">
        <v>2012</v>
      </c>
      <c r="S412" s="891">
        <v>2023</v>
      </c>
      <c r="T412" s="891">
        <v>10</v>
      </c>
      <c r="U412" s="891">
        <v>13159.231</v>
      </c>
      <c r="V412" s="470">
        <v>138635.5389987978</v>
      </c>
    </row>
    <row r="413" spans="16:22" x14ac:dyDescent="0.2">
      <c r="P413" s="475" t="s">
        <v>631</v>
      </c>
      <c r="Q413" s="47" t="s">
        <v>635</v>
      </c>
      <c r="R413" s="890">
        <v>2012</v>
      </c>
      <c r="S413" s="891">
        <v>2024</v>
      </c>
      <c r="T413" s="891">
        <v>10</v>
      </c>
      <c r="U413" s="891">
        <v>13554.999</v>
      </c>
      <c r="V413" s="470">
        <v>167500</v>
      </c>
    </row>
    <row r="414" spans="16:22" x14ac:dyDescent="0.2">
      <c r="P414" s="475" t="s">
        <v>631</v>
      </c>
      <c r="Q414" s="47" t="s">
        <v>636</v>
      </c>
      <c r="R414" s="890">
        <v>2013</v>
      </c>
      <c r="S414" s="891">
        <v>2014</v>
      </c>
      <c r="T414" s="891">
        <v>20</v>
      </c>
      <c r="U414" s="891">
        <v>46332</v>
      </c>
      <c r="V414" s="470">
        <v>866288.56784310471</v>
      </c>
    </row>
    <row r="415" spans="16:22" x14ac:dyDescent="0.2">
      <c r="P415" s="475" t="s">
        <v>631</v>
      </c>
      <c r="Q415" s="47" t="s">
        <v>636</v>
      </c>
      <c r="R415" s="890">
        <v>2013</v>
      </c>
      <c r="S415" s="891">
        <v>2015</v>
      </c>
      <c r="T415" s="891">
        <v>20</v>
      </c>
      <c r="U415" s="891">
        <v>46157</v>
      </c>
      <c r="V415" s="470">
        <v>666404.88984339673</v>
      </c>
    </row>
    <row r="416" spans="16:22" x14ac:dyDescent="0.2">
      <c r="P416" s="475" t="s">
        <v>631</v>
      </c>
      <c r="Q416" s="47" t="s">
        <v>636</v>
      </c>
      <c r="R416" s="890">
        <v>2013</v>
      </c>
      <c r="S416" s="891">
        <v>2016</v>
      </c>
      <c r="T416" s="891">
        <v>20</v>
      </c>
      <c r="U416" s="891">
        <v>45922</v>
      </c>
      <c r="V416" s="470">
        <v>450898.61961910001</v>
      </c>
    </row>
    <row r="417" spans="16:22" x14ac:dyDescent="0.2">
      <c r="P417" s="475" t="s">
        <v>631</v>
      </c>
      <c r="Q417" s="47" t="s">
        <v>636</v>
      </c>
      <c r="R417" s="890">
        <v>2013</v>
      </c>
      <c r="S417" s="891">
        <v>2017</v>
      </c>
      <c r="T417" s="891">
        <v>20</v>
      </c>
      <c r="U417" s="891">
        <v>44076</v>
      </c>
      <c r="V417" s="470">
        <v>346556.49280000001</v>
      </c>
    </row>
    <row r="418" spans="16:22" x14ac:dyDescent="0.2">
      <c r="P418" s="475" t="s">
        <v>631</v>
      </c>
      <c r="Q418" s="47" t="s">
        <v>636</v>
      </c>
      <c r="R418" s="890">
        <v>2013</v>
      </c>
      <c r="S418" s="891">
        <v>2018</v>
      </c>
      <c r="T418" s="891">
        <v>20</v>
      </c>
      <c r="U418" s="891">
        <v>43716.766000000003</v>
      </c>
      <c r="V418" s="470">
        <v>495893.21973585169</v>
      </c>
    </row>
    <row r="419" spans="16:22" x14ac:dyDescent="0.2">
      <c r="P419" s="475" t="s">
        <v>631</v>
      </c>
      <c r="Q419" s="47" t="s">
        <v>636</v>
      </c>
      <c r="R419" s="890">
        <v>2013</v>
      </c>
      <c r="S419" s="891">
        <v>2019</v>
      </c>
      <c r="T419" s="891">
        <v>20</v>
      </c>
      <c r="U419" s="891">
        <v>43082.968000000001</v>
      </c>
      <c r="V419" s="470">
        <v>152236.96794545051</v>
      </c>
    </row>
    <row r="420" spans="16:22" x14ac:dyDescent="0.2">
      <c r="P420" s="475" t="s">
        <v>631</v>
      </c>
      <c r="Q420" s="47" t="s">
        <v>636</v>
      </c>
      <c r="R420" s="890">
        <v>2013</v>
      </c>
      <c r="S420" s="891">
        <v>2020</v>
      </c>
      <c r="T420" s="891">
        <v>20</v>
      </c>
      <c r="U420" s="891">
        <v>41821.843999999997</v>
      </c>
      <c r="V420" s="470">
        <v>202623.2120993537</v>
      </c>
    </row>
    <row r="421" spans="16:22" x14ac:dyDescent="0.2">
      <c r="P421" s="475" t="s">
        <v>631</v>
      </c>
      <c r="Q421" s="47" t="s">
        <v>636</v>
      </c>
      <c r="R421" s="890">
        <v>2013</v>
      </c>
      <c r="S421" s="891">
        <v>2021</v>
      </c>
      <c r="T421" s="891">
        <v>20</v>
      </c>
      <c r="U421" s="891">
        <v>41821.843999999997</v>
      </c>
      <c r="V421" s="470">
        <v>185272.69950622661</v>
      </c>
    </row>
    <row r="422" spans="16:22" x14ac:dyDescent="0.2">
      <c r="P422" s="475" t="s">
        <v>631</v>
      </c>
      <c r="Q422" s="47" t="s">
        <v>636</v>
      </c>
      <c r="R422" s="890">
        <v>2013</v>
      </c>
      <c r="S422" s="891">
        <v>2022</v>
      </c>
      <c r="T422" s="891">
        <v>20</v>
      </c>
      <c r="U422" s="891">
        <v>31281.017</v>
      </c>
      <c r="V422" s="470">
        <v>419894.94009794458</v>
      </c>
    </row>
    <row r="423" spans="16:22" x14ac:dyDescent="0.2">
      <c r="P423" s="475" t="s">
        <v>631</v>
      </c>
      <c r="Q423" s="47" t="s">
        <v>636</v>
      </c>
      <c r="R423" s="890">
        <v>2013</v>
      </c>
      <c r="S423" s="891">
        <v>2023</v>
      </c>
      <c r="T423" s="891">
        <v>20</v>
      </c>
      <c r="U423" s="891">
        <v>24217.427</v>
      </c>
      <c r="V423" s="470">
        <v>971420.72321771784</v>
      </c>
    </row>
    <row r="424" spans="16:22" x14ac:dyDescent="0.2">
      <c r="P424" s="475" t="s">
        <v>631</v>
      </c>
      <c r="Q424" s="47" t="s">
        <v>636</v>
      </c>
      <c r="R424" s="890">
        <v>2013</v>
      </c>
      <c r="S424" s="891">
        <v>2024</v>
      </c>
      <c r="T424" s="891">
        <v>20</v>
      </c>
      <c r="U424" s="891">
        <v>22737.657999999999</v>
      </c>
      <c r="V424" s="470">
        <v>487840</v>
      </c>
    </row>
    <row r="425" spans="16:22" x14ac:dyDescent="0.2">
      <c r="P425" s="475" t="s">
        <v>631</v>
      </c>
      <c r="Q425" s="47" t="s">
        <v>637</v>
      </c>
      <c r="R425" s="890">
        <v>2012</v>
      </c>
      <c r="S425" s="891">
        <v>2013</v>
      </c>
      <c r="T425" s="891">
        <v>20</v>
      </c>
      <c r="U425" s="891">
        <v>45047</v>
      </c>
      <c r="V425" s="470">
        <v>894584.94687193341</v>
      </c>
    </row>
    <row r="426" spans="16:22" x14ac:dyDescent="0.2">
      <c r="P426" s="475" t="s">
        <v>631</v>
      </c>
      <c r="Q426" s="47" t="s">
        <v>637</v>
      </c>
      <c r="R426" s="890">
        <v>2012</v>
      </c>
      <c r="S426" s="891">
        <v>2014</v>
      </c>
      <c r="T426" s="891">
        <v>20</v>
      </c>
      <c r="U426" s="891">
        <v>44014</v>
      </c>
      <c r="V426" s="470">
        <v>866288.56784310471</v>
      </c>
    </row>
    <row r="427" spans="16:22" x14ac:dyDescent="0.2">
      <c r="P427" s="475" t="s">
        <v>631</v>
      </c>
      <c r="Q427" s="47" t="s">
        <v>637</v>
      </c>
      <c r="R427" s="890">
        <v>2012</v>
      </c>
      <c r="S427" s="891">
        <v>2015</v>
      </c>
      <c r="T427" s="891">
        <v>20</v>
      </c>
      <c r="U427" s="891">
        <v>42785</v>
      </c>
      <c r="V427" s="470">
        <v>279880.99438941182</v>
      </c>
    </row>
    <row r="428" spans="16:22" x14ac:dyDescent="0.2">
      <c r="P428" s="475" t="s">
        <v>631</v>
      </c>
      <c r="Q428" s="47" t="s">
        <v>637</v>
      </c>
      <c r="R428" s="890">
        <v>2012</v>
      </c>
      <c r="S428" s="891">
        <v>2016</v>
      </c>
      <c r="T428" s="891">
        <v>20</v>
      </c>
      <c r="U428" s="891">
        <v>42504</v>
      </c>
      <c r="V428" s="470">
        <v>223001.20550483</v>
      </c>
    </row>
    <row r="429" spans="16:22" x14ac:dyDescent="0.2">
      <c r="P429" s="475" t="s">
        <v>631</v>
      </c>
      <c r="Q429" s="47" t="s">
        <v>637</v>
      </c>
      <c r="R429" s="890">
        <v>2012</v>
      </c>
      <c r="S429" s="891">
        <v>2017</v>
      </c>
      <c r="T429" s="891">
        <v>20</v>
      </c>
      <c r="U429" s="891">
        <v>40413</v>
      </c>
      <c r="V429" s="470">
        <v>157541.84460000001</v>
      </c>
    </row>
    <row r="430" spans="16:22" x14ac:dyDescent="0.2">
      <c r="P430" s="475" t="s">
        <v>631</v>
      </c>
      <c r="Q430" s="47" t="s">
        <v>637</v>
      </c>
      <c r="R430" s="890">
        <v>2012</v>
      </c>
      <c r="S430" s="891">
        <v>2018</v>
      </c>
      <c r="T430" s="891">
        <v>20</v>
      </c>
      <c r="U430" s="891">
        <v>41312.76</v>
      </c>
      <c r="V430" s="470">
        <v>378609.84192157671</v>
      </c>
    </row>
    <row r="431" spans="16:22" x14ac:dyDescent="0.2">
      <c r="P431" s="475" t="s">
        <v>631</v>
      </c>
      <c r="Q431" s="47" t="s">
        <v>637</v>
      </c>
      <c r="R431" s="890">
        <v>2012</v>
      </c>
      <c r="S431" s="891">
        <v>2019</v>
      </c>
      <c r="T431" s="891">
        <v>20</v>
      </c>
      <c r="U431" s="891">
        <v>39941.300999999999</v>
      </c>
      <c r="V431" s="470">
        <v>170786.7949297454</v>
      </c>
    </row>
    <row r="432" spans="16:22" x14ac:dyDescent="0.2">
      <c r="P432" s="475" t="s">
        <v>631</v>
      </c>
      <c r="Q432" s="47" t="s">
        <v>637</v>
      </c>
      <c r="R432" s="890">
        <v>2012</v>
      </c>
      <c r="S432" s="891">
        <v>2020</v>
      </c>
      <c r="T432" s="891">
        <v>20</v>
      </c>
      <c r="U432" s="891">
        <v>37664.438000000002</v>
      </c>
      <c r="V432" s="470">
        <v>197078.48539782269</v>
      </c>
    </row>
    <row r="433" spans="16:22" x14ac:dyDescent="0.2">
      <c r="P433" s="475" t="s">
        <v>631</v>
      </c>
      <c r="Q433" s="47" t="s">
        <v>637</v>
      </c>
      <c r="R433" s="890">
        <v>2012</v>
      </c>
      <c r="S433" s="891">
        <v>2021</v>
      </c>
      <c r="T433" s="891">
        <v>20</v>
      </c>
      <c r="U433" s="891">
        <v>37664.438000000002</v>
      </c>
      <c r="V433" s="470">
        <v>135731.76061068149</v>
      </c>
    </row>
    <row r="434" spans="16:22" x14ac:dyDescent="0.2">
      <c r="P434" s="475" t="s">
        <v>631</v>
      </c>
      <c r="Q434" s="47" t="s">
        <v>637</v>
      </c>
      <c r="R434" s="890">
        <v>2012</v>
      </c>
      <c r="S434" s="891">
        <v>2022</v>
      </c>
      <c r="T434" s="891">
        <v>20</v>
      </c>
      <c r="U434" s="891">
        <v>29274.170999999998</v>
      </c>
      <c r="V434" s="470">
        <v>218780.60639181201</v>
      </c>
    </row>
    <row r="435" spans="16:22" x14ac:dyDescent="0.2">
      <c r="P435" s="475" t="s">
        <v>631</v>
      </c>
      <c r="Q435" s="47" t="s">
        <v>637</v>
      </c>
      <c r="R435" s="890">
        <v>2012</v>
      </c>
      <c r="S435" s="891">
        <v>2023</v>
      </c>
      <c r="T435" s="891">
        <v>20</v>
      </c>
      <c r="U435" s="891">
        <v>31300.71</v>
      </c>
      <c r="V435" s="470">
        <v>325502.95576292399</v>
      </c>
    </row>
    <row r="436" spans="16:22" x14ac:dyDescent="0.2">
      <c r="P436" s="475" t="s">
        <v>631</v>
      </c>
      <c r="Q436" s="47" t="s">
        <v>637</v>
      </c>
      <c r="R436" s="890">
        <v>2012</v>
      </c>
      <c r="S436" s="891">
        <v>2024</v>
      </c>
      <c r="T436" s="891">
        <v>20</v>
      </c>
      <c r="U436" s="891">
        <v>28770.159</v>
      </c>
      <c r="V436" s="470">
        <v>231970</v>
      </c>
    </row>
    <row r="437" spans="16:22" x14ac:dyDescent="0.2">
      <c r="P437" s="475" t="s">
        <v>631</v>
      </c>
      <c r="Q437" s="47" t="s">
        <v>638</v>
      </c>
      <c r="R437" s="890">
        <v>2011</v>
      </c>
      <c r="S437" s="891">
        <v>2012</v>
      </c>
      <c r="T437" s="891">
        <v>20</v>
      </c>
      <c r="U437" s="891">
        <v>43065</v>
      </c>
      <c r="V437" s="470">
        <v>967597.78934377863</v>
      </c>
    </row>
    <row r="438" spans="16:22" x14ac:dyDescent="0.2">
      <c r="P438" s="475" t="s">
        <v>631</v>
      </c>
      <c r="Q438" s="47" t="s">
        <v>638</v>
      </c>
      <c r="R438" s="890">
        <v>2011</v>
      </c>
      <c r="S438" s="891">
        <v>2013</v>
      </c>
      <c r="T438" s="891">
        <v>20</v>
      </c>
      <c r="U438" s="891">
        <v>44933</v>
      </c>
      <c r="V438" s="470">
        <v>894584.94687193341</v>
      </c>
    </row>
    <row r="439" spans="16:22" x14ac:dyDescent="0.2">
      <c r="P439" s="475" t="s">
        <v>631</v>
      </c>
      <c r="Q439" s="47" t="s">
        <v>638</v>
      </c>
      <c r="R439" s="890">
        <v>2011</v>
      </c>
      <c r="S439" s="891">
        <v>2014</v>
      </c>
      <c r="T439" s="891">
        <v>20</v>
      </c>
      <c r="U439" s="891">
        <v>42715</v>
      </c>
      <c r="V439" s="470">
        <v>866288.56784310471</v>
      </c>
    </row>
    <row r="440" spans="16:22" x14ac:dyDescent="0.2">
      <c r="P440" s="475" t="s">
        <v>631</v>
      </c>
      <c r="Q440" s="47" t="s">
        <v>638</v>
      </c>
      <c r="R440" s="890">
        <v>2011</v>
      </c>
      <c r="S440" s="891">
        <v>2015</v>
      </c>
      <c r="T440" s="891">
        <v>20</v>
      </c>
      <c r="U440" s="891">
        <v>40966</v>
      </c>
      <c r="V440" s="470">
        <v>281956.66529655957</v>
      </c>
    </row>
    <row r="441" spans="16:22" x14ac:dyDescent="0.2">
      <c r="P441" s="475" t="s">
        <v>631</v>
      </c>
      <c r="Q441" s="47" t="s">
        <v>638</v>
      </c>
      <c r="R441" s="890">
        <v>2011</v>
      </c>
      <c r="S441" s="891">
        <v>2016</v>
      </c>
      <c r="T441" s="891">
        <v>20</v>
      </c>
      <c r="U441" s="891">
        <v>38539</v>
      </c>
      <c r="V441" s="470">
        <v>397973.42168748291</v>
      </c>
    </row>
    <row r="442" spans="16:22" x14ac:dyDescent="0.2">
      <c r="P442" s="475" t="s">
        <v>631</v>
      </c>
      <c r="Q442" s="47" t="s">
        <v>638</v>
      </c>
      <c r="R442" s="890">
        <v>2011</v>
      </c>
      <c r="S442" s="891">
        <v>2017</v>
      </c>
      <c r="T442" s="891">
        <v>20</v>
      </c>
      <c r="U442" s="891">
        <v>34562</v>
      </c>
      <c r="V442" s="470">
        <v>652394.45110000006</v>
      </c>
    </row>
    <row r="443" spans="16:22" x14ac:dyDescent="0.2">
      <c r="P443" s="475" t="s">
        <v>631</v>
      </c>
      <c r="Q443" s="47" t="s">
        <v>638</v>
      </c>
      <c r="R443" s="890">
        <v>2011</v>
      </c>
      <c r="S443" s="891">
        <v>2018</v>
      </c>
      <c r="T443" s="891">
        <v>20</v>
      </c>
      <c r="U443" s="891">
        <v>37339.125999999997</v>
      </c>
      <c r="V443" s="470">
        <v>264515.64155204268</v>
      </c>
    </row>
    <row r="444" spans="16:22" x14ac:dyDescent="0.2">
      <c r="P444" s="475" t="s">
        <v>631</v>
      </c>
      <c r="Q444" s="47" t="s">
        <v>638</v>
      </c>
      <c r="R444" s="890">
        <v>2011</v>
      </c>
      <c r="S444" s="891">
        <v>2019</v>
      </c>
      <c r="T444" s="891">
        <v>20</v>
      </c>
      <c r="U444" s="891">
        <v>33508.633000000002</v>
      </c>
      <c r="V444" s="470">
        <v>189642.5338770329</v>
      </c>
    </row>
    <row r="445" spans="16:22" x14ac:dyDescent="0.2">
      <c r="P445" s="475" t="s">
        <v>631</v>
      </c>
      <c r="Q445" s="47" t="s">
        <v>638</v>
      </c>
      <c r="R445" s="890">
        <v>2011</v>
      </c>
      <c r="S445" s="891">
        <v>2020</v>
      </c>
      <c r="T445" s="891">
        <v>20</v>
      </c>
      <c r="U445" s="891">
        <v>33705.355000000003</v>
      </c>
      <c r="V445" s="470">
        <v>965827.20807509427</v>
      </c>
    </row>
    <row r="446" spans="16:22" x14ac:dyDescent="0.2">
      <c r="P446" s="475" t="s">
        <v>631</v>
      </c>
      <c r="Q446" s="47" t="s">
        <v>638</v>
      </c>
      <c r="R446" s="890">
        <v>2011</v>
      </c>
      <c r="S446" s="891">
        <v>2021</v>
      </c>
      <c r="T446" s="891">
        <v>20</v>
      </c>
      <c r="U446" s="891">
        <v>33705.355000000003</v>
      </c>
      <c r="V446" s="470">
        <v>181146.56128598921</v>
      </c>
    </row>
    <row r="447" spans="16:22" x14ac:dyDescent="0.2">
      <c r="P447" s="475" t="s">
        <v>631</v>
      </c>
      <c r="Q447" s="47" t="s">
        <v>638</v>
      </c>
      <c r="R447" s="890">
        <v>2011</v>
      </c>
      <c r="S447" s="891">
        <v>2022</v>
      </c>
      <c r="T447" s="891">
        <v>20</v>
      </c>
      <c r="U447" s="891">
        <v>29512.392</v>
      </c>
      <c r="V447" s="470">
        <v>422718.36061545758</v>
      </c>
    </row>
    <row r="448" spans="16:22" x14ac:dyDescent="0.2">
      <c r="P448" s="475" t="s">
        <v>631</v>
      </c>
      <c r="Q448" s="47" t="s">
        <v>638</v>
      </c>
      <c r="R448" s="890">
        <v>2011</v>
      </c>
      <c r="S448" s="891">
        <v>2023</v>
      </c>
      <c r="T448" s="891">
        <v>20</v>
      </c>
      <c r="U448" s="891">
        <v>23456.758000000002</v>
      </c>
      <c r="V448" s="470">
        <v>294205.9536447131</v>
      </c>
    </row>
    <row r="449" spans="16:22" x14ac:dyDescent="0.2">
      <c r="P449" s="475" t="s">
        <v>631</v>
      </c>
      <c r="Q449" s="47" t="s">
        <v>638</v>
      </c>
      <c r="R449" s="890">
        <v>2011</v>
      </c>
      <c r="S449" s="891">
        <v>2024</v>
      </c>
      <c r="T449" s="891">
        <v>20</v>
      </c>
      <c r="U449" s="891">
        <v>21268.218000000001</v>
      </c>
      <c r="V449" s="470">
        <v>223539</v>
      </c>
    </row>
    <row r="450" spans="16:22" x14ac:dyDescent="0.2">
      <c r="P450" s="475" t="s">
        <v>631</v>
      </c>
      <c r="Q450" s="47" t="s">
        <v>639</v>
      </c>
      <c r="R450" s="890">
        <v>2013</v>
      </c>
      <c r="S450" s="891">
        <v>2014</v>
      </c>
      <c r="T450" s="891">
        <v>10</v>
      </c>
      <c r="U450" s="891">
        <v>23405</v>
      </c>
      <c r="V450" s="470">
        <v>433793.67565156968</v>
      </c>
    </row>
    <row r="451" spans="16:22" x14ac:dyDescent="0.2">
      <c r="P451" s="475" t="s">
        <v>631</v>
      </c>
      <c r="Q451" s="47" t="s">
        <v>639</v>
      </c>
      <c r="R451" s="890">
        <v>2013</v>
      </c>
      <c r="S451" s="891">
        <v>2015</v>
      </c>
      <c r="T451" s="891">
        <v>10</v>
      </c>
      <c r="U451" s="891">
        <v>22148</v>
      </c>
      <c r="V451" s="470">
        <v>151677.1100332936</v>
      </c>
    </row>
    <row r="452" spans="16:22" x14ac:dyDescent="0.2">
      <c r="P452" s="475" t="s">
        <v>631</v>
      </c>
      <c r="Q452" s="47" t="s">
        <v>639</v>
      </c>
      <c r="R452" s="890">
        <v>2013</v>
      </c>
      <c r="S452" s="891">
        <v>2016</v>
      </c>
      <c r="T452" s="891">
        <v>10</v>
      </c>
      <c r="U452" s="891">
        <v>22441</v>
      </c>
      <c r="V452" s="470">
        <v>133270.94868741161</v>
      </c>
    </row>
    <row r="453" spans="16:22" x14ac:dyDescent="0.2">
      <c r="P453" s="475" t="s">
        <v>631</v>
      </c>
      <c r="Q453" s="47" t="s">
        <v>639</v>
      </c>
      <c r="R453" s="890">
        <v>2013</v>
      </c>
      <c r="S453" s="891">
        <v>2017</v>
      </c>
      <c r="T453" s="891">
        <v>10</v>
      </c>
      <c r="U453" s="891">
        <v>21555</v>
      </c>
      <c r="V453" s="470">
        <v>52619.1414</v>
      </c>
    </row>
    <row r="454" spans="16:22" x14ac:dyDescent="0.2">
      <c r="P454" s="475" t="s">
        <v>631</v>
      </c>
      <c r="Q454" s="47" t="s">
        <v>639</v>
      </c>
      <c r="R454" s="890">
        <v>2013</v>
      </c>
      <c r="S454" s="891">
        <v>2018</v>
      </c>
      <c r="T454" s="891">
        <v>10</v>
      </c>
      <c r="U454" s="891">
        <v>21698.973000000002</v>
      </c>
      <c r="V454" s="470">
        <v>136423.33949223289</v>
      </c>
    </row>
    <row r="455" spans="16:22" x14ac:dyDescent="0.2">
      <c r="P455" s="475" t="s">
        <v>631</v>
      </c>
      <c r="Q455" s="47" t="s">
        <v>639</v>
      </c>
      <c r="R455" s="890">
        <v>2013</v>
      </c>
      <c r="S455" s="891">
        <v>2019</v>
      </c>
      <c r="T455" s="891">
        <v>10</v>
      </c>
      <c r="U455" s="891">
        <v>18063.327000000001</v>
      </c>
      <c r="V455" s="470">
        <v>97952.047047961605</v>
      </c>
    </row>
    <row r="456" spans="16:22" x14ac:dyDescent="0.2">
      <c r="P456" s="475" t="s">
        <v>631</v>
      </c>
      <c r="Q456" s="47" t="s">
        <v>639</v>
      </c>
      <c r="R456" s="890">
        <v>2013</v>
      </c>
      <c r="S456" s="891">
        <v>2020</v>
      </c>
      <c r="T456" s="891">
        <v>10</v>
      </c>
      <c r="U456" s="891">
        <v>19002.096000000001</v>
      </c>
      <c r="V456" s="470">
        <v>80157.849678723636</v>
      </c>
    </row>
    <row r="457" spans="16:22" x14ac:dyDescent="0.2">
      <c r="P457" s="475" t="s">
        <v>631</v>
      </c>
      <c r="Q457" s="47" t="s">
        <v>639</v>
      </c>
      <c r="R457" s="890">
        <v>2013</v>
      </c>
      <c r="S457" s="891">
        <v>2021</v>
      </c>
      <c r="T457" s="891">
        <v>10</v>
      </c>
      <c r="U457" s="891">
        <v>19002.096000000001</v>
      </c>
      <c r="V457" s="470">
        <v>79652.654485713254</v>
      </c>
    </row>
    <row r="458" spans="16:22" x14ac:dyDescent="0.2">
      <c r="P458" s="475" t="s">
        <v>631</v>
      </c>
      <c r="Q458" s="47" t="s">
        <v>639</v>
      </c>
      <c r="R458" s="890">
        <v>2013</v>
      </c>
      <c r="S458" s="891">
        <v>2022</v>
      </c>
      <c r="T458" s="891">
        <v>10</v>
      </c>
      <c r="U458" s="891">
        <v>19739.031999999999</v>
      </c>
      <c r="V458" s="470">
        <v>122320.63545320521</v>
      </c>
    </row>
    <row r="459" spans="16:22" x14ac:dyDescent="0.2">
      <c r="P459" s="475" t="s">
        <v>631</v>
      </c>
      <c r="Q459" s="47" t="s">
        <v>639</v>
      </c>
      <c r="R459" s="890">
        <v>2013</v>
      </c>
      <c r="S459" s="891">
        <v>2023</v>
      </c>
      <c r="T459" s="891">
        <v>10</v>
      </c>
      <c r="U459" s="891">
        <v>20243.432000000001</v>
      </c>
      <c r="V459" s="470">
        <v>94535.217832227892</v>
      </c>
    </row>
    <row r="460" spans="16:22" x14ac:dyDescent="0.2">
      <c r="P460" s="475" t="s">
        <v>631</v>
      </c>
      <c r="Q460" s="47" t="s">
        <v>639</v>
      </c>
      <c r="R460" s="890">
        <v>2013</v>
      </c>
      <c r="S460" s="891">
        <v>2024</v>
      </c>
      <c r="T460" s="891">
        <v>10</v>
      </c>
      <c r="U460" s="891">
        <v>19248.933000000001</v>
      </c>
      <c r="V460" s="470">
        <v>74578</v>
      </c>
    </row>
    <row r="461" spans="16:22" x14ac:dyDescent="0.2">
      <c r="P461" s="475" t="s">
        <v>631</v>
      </c>
      <c r="Q461" s="47" t="s">
        <v>640</v>
      </c>
      <c r="R461" s="890">
        <v>2011</v>
      </c>
      <c r="S461" s="891">
        <v>2012</v>
      </c>
      <c r="T461" s="891">
        <v>15</v>
      </c>
      <c r="U461" s="891">
        <v>32301</v>
      </c>
      <c r="V461" s="470">
        <v>725698.34200783388</v>
      </c>
    </row>
    <row r="462" spans="16:22" x14ac:dyDescent="0.2">
      <c r="P462" s="475" t="s">
        <v>631</v>
      </c>
      <c r="Q462" s="47" t="s">
        <v>640</v>
      </c>
      <c r="R462" s="890">
        <v>2011</v>
      </c>
      <c r="S462" s="891">
        <v>2013</v>
      </c>
      <c r="T462" s="891">
        <v>15</v>
      </c>
      <c r="U462" s="891">
        <v>32642</v>
      </c>
      <c r="V462" s="470">
        <v>671269.0591003577</v>
      </c>
    </row>
    <row r="463" spans="16:22" x14ac:dyDescent="0.2">
      <c r="P463" s="475" t="s">
        <v>631</v>
      </c>
      <c r="Q463" s="47" t="s">
        <v>640</v>
      </c>
      <c r="R463" s="890">
        <v>2011</v>
      </c>
      <c r="S463" s="891">
        <v>2014</v>
      </c>
      <c r="T463" s="891">
        <v>15</v>
      </c>
      <c r="U463" s="891">
        <v>32102</v>
      </c>
      <c r="V463" s="470">
        <v>649391.7300173199</v>
      </c>
    </row>
    <row r="464" spans="16:22" x14ac:dyDescent="0.2">
      <c r="P464" s="475" t="s">
        <v>631</v>
      </c>
      <c r="Q464" s="47" t="s">
        <v>640</v>
      </c>
      <c r="R464" s="890">
        <v>2011</v>
      </c>
      <c r="S464" s="891">
        <v>2015</v>
      </c>
      <c r="T464" s="891">
        <v>15</v>
      </c>
      <c r="U464" s="891">
        <v>28713</v>
      </c>
      <c r="V464" s="470">
        <v>286304.89343992772</v>
      </c>
    </row>
    <row r="465" spans="16:22" x14ac:dyDescent="0.2">
      <c r="P465" s="475" t="s">
        <v>631</v>
      </c>
      <c r="Q465" s="47" t="s">
        <v>640</v>
      </c>
      <c r="R465" s="890">
        <v>2011</v>
      </c>
      <c r="S465" s="891">
        <v>2016</v>
      </c>
      <c r="T465" s="891">
        <v>15</v>
      </c>
      <c r="U465" s="891">
        <v>30612</v>
      </c>
      <c r="V465" s="470">
        <v>295415.63369672542</v>
      </c>
    </row>
    <row r="466" spans="16:22" x14ac:dyDescent="0.2">
      <c r="P466" s="475" t="s">
        <v>631</v>
      </c>
      <c r="Q466" s="47" t="s">
        <v>640</v>
      </c>
      <c r="R466" s="890">
        <v>2011</v>
      </c>
      <c r="S466" s="891">
        <v>2017</v>
      </c>
      <c r="T466" s="891">
        <v>15</v>
      </c>
      <c r="U466" s="891">
        <v>25383</v>
      </c>
      <c r="V466" s="470">
        <v>735224.07770000002</v>
      </c>
    </row>
    <row r="467" spans="16:22" x14ac:dyDescent="0.2">
      <c r="P467" s="475" t="s">
        <v>631</v>
      </c>
      <c r="Q467" s="47" t="s">
        <v>640</v>
      </c>
      <c r="R467" s="890">
        <v>2011</v>
      </c>
      <c r="S467" s="891">
        <v>2018</v>
      </c>
      <c r="T467" s="891">
        <v>15</v>
      </c>
      <c r="U467" s="891">
        <v>28707.717000000001</v>
      </c>
      <c r="V467" s="470">
        <v>326320.79860398278</v>
      </c>
    </row>
    <row r="468" spans="16:22" x14ac:dyDescent="0.2">
      <c r="P468" s="475" t="s">
        <v>631</v>
      </c>
      <c r="Q468" s="47" t="s">
        <v>640</v>
      </c>
      <c r="R468" s="890">
        <v>2011</v>
      </c>
      <c r="S468" s="891">
        <v>2019</v>
      </c>
      <c r="T468" s="891">
        <v>15</v>
      </c>
      <c r="U468" s="891">
        <v>27663.216</v>
      </c>
      <c r="V468" s="470">
        <v>154495.17633368279</v>
      </c>
    </row>
    <row r="469" spans="16:22" x14ac:dyDescent="0.2">
      <c r="P469" s="475" t="s">
        <v>631</v>
      </c>
      <c r="Q469" s="47" t="s">
        <v>640</v>
      </c>
      <c r="R469" s="890">
        <v>2011</v>
      </c>
      <c r="S469" s="891">
        <v>2020</v>
      </c>
      <c r="T469" s="891">
        <v>15</v>
      </c>
      <c r="U469" s="891">
        <v>24388.942999999999</v>
      </c>
      <c r="V469" s="470">
        <v>208738.45730393601</v>
      </c>
    </row>
    <row r="470" spans="16:22" x14ac:dyDescent="0.2">
      <c r="P470" s="475" t="s">
        <v>631</v>
      </c>
      <c r="Q470" s="47" t="s">
        <v>640</v>
      </c>
      <c r="R470" s="890">
        <v>2011</v>
      </c>
      <c r="S470" s="891">
        <v>2021</v>
      </c>
      <c r="T470" s="891">
        <v>15</v>
      </c>
      <c r="U470" s="891">
        <v>24388.942999999999</v>
      </c>
      <c r="V470" s="470">
        <v>730383.29884181102</v>
      </c>
    </row>
    <row r="471" spans="16:22" x14ac:dyDescent="0.2">
      <c r="P471" s="475" t="s">
        <v>631</v>
      </c>
      <c r="Q471" s="47" t="s">
        <v>640</v>
      </c>
      <c r="R471" s="890">
        <v>2011</v>
      </c>
      <c r="S471" s="891">
        <v>2022</v>
      </c>
      <c r="T471" s="891">
        <v>15</v>
      </c>
      <c r="U471" s="891">
        <v>17699.297999999999</v>
      </c>
      <c r="V471" s="470">
        <v>346783.09711419517</v>
      </c>
    </row>
    <row r="472" spans="16:22" x14ac:dyDescent="0.2">
      <c r="P472" s="475" t="s">
        <v>631</v>
      </c>
      <c r="Q472" s="47" t="s">
        <v>640</v>
      </c>
      <c r="R472" s="890">
        <v>2011</v>
      </c>
      <c r="S472" s="891">
        <v>2023</v>
      </c>
      <c r="T472" s="891">
        <v>15</v>
      </c>
      <c r="U472" s="891">
        <v>18528.988000000001</v>
      </c>
      <c r="V472" s="470">
        <v>273618.83931857412</v>
      </c>
    </row>
    <row r="473" spans="16:22" x14ac:dyDescent="0.2">
      <c r="P473" s="475" t="s">
        <v>631</v>
      </c>
      <c r="Q473" s="47" t="s">
        <v>640</v>
      </c>
      <c r="R473" s="890">
        <v>2011</v>
      </c>
      <c r="S473" s="891">
        <v>2024</v>
      </c>
      <c r="T473" s="891">
        <v>15</v>
      </c>
      <c r="U473" s="891">
        <v>13869.722</v>
      </c>
      <c r="V473" s="470">
        <v>311499</v>
      </c>
    </row>
    <row r="474" spans="16:22" x14ac:dyDescent="0.2">
      <c r="P474" s="475" t="s">
        <v>641</v>
      </c>
      <c r="Q474" s="47" t="s">
        <v>642</v>
      </c>
      <c r="R474" s="890">
        <v>2014</v>
      </c>
      <c r="S474" s="891">
        <v>2015</v>
      </c>
      <c r="T474" s="891">
        <v>8</v>
      </c>
      <c r="U474" s="891">
        <v>18284</v>
      </c>
      <c r="V474" s="470">
        <v>96487.169632948338</v>
      </c>
    </row>
    <row r="475" spans="16:22" x14ac:dyDescent="0.2">
      <c r="P475" s="475" t="s">
        <v>641</v>
      </c>
      <c r="Q475" s="47" t="s">
        <v>642</v>
      </c>
      <c r="R475" s="890">
        <v>2014</v>
      </c>
      <c r="S475" s="891">
        <v>2016</v>
      </c>
      <c r="T475" s="891">
        <v>8</v>
      </c>
      <c r="U475" s="891">
        <v>19149</v>
      </c>
      <c r="V475" s="470">
        <v>211973.58231288361</v>
      </c>
    </row>
    <row r="476" spans="16:22" x14ac:dyDescent="0.2">
      <c r="P476" s="475" t="s">
        <v>641</v>
      </c>
      <c r="Q476" s="47" t="s">
        <v>642</v>
      </c>
      <c r="R476" s="890">
        <v>2014</v>
      </c>
      <c r="S476" s="891">
        <v>2017</v>
      </c>
      <c r="T476" s="891">
        <v>8</v>
      </c>
      <c r="U476" s="891">
        <v>19983</v>
      </c>
      <c r="V476" s="470">
        <v>191504.2206</v>
      </c>
    </row>
    <row r="477" spans="16:22" x14ac:dyDescent="0.2">
      <c r="P477" s="475" t="s">
        <v>641</v>
      </c>
      <c r="Q477" s="47" t="s">
        <v>642</v>
      </c>
      <c r="R477" s="890">
        <v>2014</v>
      </c>
      <c r="S477" s="891">
        <v>2018</v>
      </c>
      <c r="T477" s="891">
        <v>8</v>
      </c>
      <c r="U477" s="891">
        <v>19678</v>
      </c>
      <c r="V477" s="470">
        <v>180197.70752070079</v>
      </c>
    </row>
    <row r="478" spans="16:22" x14ac:dyDescent="0.2">
      <c r="P478" s="475" t="s">
        <v>641</v>
      </c>
      <c r="Q478" s="47" t="s">
        <v>642</v>
      </c>
      <c r="R478" s="890">
        <v>2014</v>
      </c>
      <c r="S478" s="891">
        <v>2019</v>
      </c>
      <c r="T478" s="891">
        <v>8</v>
      </c>
      <c r="U478" s="891">
        <v>19762</v>
      </c>
      <c r="V478" s="470">
        <v>160849.47364371651</v>
      </c>
    </row>
    <row r="479" spans="16:22" x14ac:dyDescent="0.2">
      <c r="P479" s="475" t="s">
        <v>641</v>
      </c>
      <c r="Q479" s="47" t="s">
        <v>642</v>
      </c>
      <c r="R479" s="890">
        <v>2014</v>
      </c>
      <c r="S479" s="891">
        <v>2020</v>
      </c>
      <c r="T479" s="891">
        <v>8</v>
      </c>
      <c r="U479" s="891">
        <v>20437</v>
      </c>
      <c r="V479" s="470">
        <v>174205.44774631981</v>
      </c>
    </row>
    <row r="480" spans="16:22" x14ac:dyDescent="0.2">
      <c r="P480" s="475" t="s">
        <v>641</v>
      </c>
      <c r="Q480" s="47" t="s">
        <v>642</v>
      </c>
      <c r="R480" s="890">
        <v>2014</v>
      </c>
      <c r="S480" s="891">
        <v>2021</v>
      </c>
      <c r="T480" s="891">
        <v>8</v>
      </c>
      <c r="U480" s="891">
        <v>19854</v>
      </c>
      <c r="V480" s="470">
        <v>190003.54999455399</v>
      </c>
    </row>
    <row r="481" spans="16:22" x14ac:dyDescent="0.2">
      <c r="P481" s="475" t="s">
        <v>641</v>
      </c>
      <c r="Q481" s="47" t="s">
        <v>642</v>
      </c>
      <c r="R481" s="890">
        <v>2014</v>
      </c>
      <c r="S481" s="891">
        <v>2022</v>
      </c>
      <c r="T481" s="891">
        <v>8</v>
      </c>
      <c r="U481" s="891">
        <v>20004</v>
      </c>
      <c r="V481" s="470">
        <v>197980.02923084749</v>
      </c>
    </row>
    <row r="482" spans="16:22" x14ac:dyDescent="0.2">
      <c r="P482" s="475" t="s">
        <v>641</v>
      </c>
      <c r="Q482" s="47" t="s">
        <v>642</v>
      </c>
      <c r="R482" s="890">
        <v>2014</v>
      </c>
      <c r="S482" s="891">
        <v>2023</v>
      </c>
      <c r="T482" s="891">
        <v>8</v>
      </c>
      <c r="U482" s="891">
        <v>19137</v>
      </c>
      <c r="V482" s="470">
        <v>180299.32740670469</v>
      </c>
    </row>
    <row r="483" spans="16:22" x14ac:dyDescent="0.2">
      <c r="P483" s="475" t="s">
        <v>641</v>
      </c>
      <c r="Q483" s="47" t="s">
        <v>642</v>
      </c>
      <c r="R483" s="890">
        <v>2014</v>
      </c>
      <c r="S483" s="891">
        <v>2024</v>
      </c>
      <c r="T483" s="891">
        <v>8</v>
      </c>
      <c r="U483" s="891">
        <v>19157</v>
      </c>
      <c r="V483" s="470">
        <v>182130</v>
      </c>
    </row>
    <row r="484" spans="16:22" x14ac:dyDescent="0.2">
      <c r="P484" s="475" t="s">
        <v>641</v>
      </c>
      <c r="Q484" s="47" t="s">
        <v>643</v>
      </c>
      <c r="R484" s="890">
        <v>2011</v>
      </c>
      <c r="S484" s="891">
        <v>2013</v>
      </c>
      <c r="T484" s="891">
        <v>9</v>
      </c>
      <c r="U484" s="891">
        <v>12417.236000000001</v>
      </c>
      <c r="V484" s="470">
        <v>176928.28871701259</v>
      </c>
    </row>
    <row r="485" spans="16:22" x14ac:dyDescent="0.2">
      <c r="P485" s="475" t="s">
        <v>641</v>
      </c>
      <c r="Q485" s="47" t="s">
        <v>643</v>
      </c>
      <c r="R485" s="890">
        <v>2011</v>
      </c>
      <c r="S485" s="891">
        <v>2014</v>
      </c>
      <c r="T485" s="891">
        <v>9</v>
      </c>
      <c r="U485" s="891">
        <v>21061</v>
      </c>
      <c r="V485" s="470">
        <v>158851.60742991671</v>
      </c>
    </row>
    <row r="486" spans="16:22" x14ac:dyDescent="0.2">
      <c r="P486" s="475" t="s">
        <v>641</v>
      </c>
      <c r="Q486" s="47" t="s">
        <v>643</v>
      </c>
      <c r="R486" s="890">
        <v>2011</v>
      </c>
      <c r="S486" s="891">
        <v>2015</v>
      </c>
      <c r="T486" s="891">
        <v>9</v>
      </c>
      <c r="U486" s="891">
        <v>19987</v>
      </c>
      <c r="V486" s="470">
        <v>135079.46380862349</v>
      </c>
    </row>
    <row r="487" spans="16:22" x14ac:dyDescent="0.2">
      <c r="P487" s="475" t="s">
        <v>641</v>
      </c>
      <c r="Q487" s="47" t="s">
        <v>643</v>
      </c>
      <c r="R487" s="890">
        <v>2011</v>
      </c>
      <c r="S487" s="891">
        <v>2016</v>
      </c>
      <c r="T487" s="891">
        <v>9</v>
      </c>
      <c r="U487" s="891">
        <v>20863</v>
      </c>
      <c r="V487" s="470">
        <v>238469.96142140249</v>
      </c>
    </row>
    <row r="488" spans="16:22" x14ac:dyDescent="0.2">
      <c r="P488" s="475" t="s">
        <v>641</v>
      </c>
      <c r="Q488" s="47" t="s">
        <v>643</v>
      </c>
      <c r="R488" s="890">
        <v>2011</v>
      </c>
      <c r="S488" s="891">
        <v>2017</v>
      </c>
      <c r="T488" s="891">
        <v>9</v>
      </c>
      <c r="U488" s="891">
        <v>17638</v>
      </c>
      <c r="V488" s="470">
        <v>215440.68280000001</v>
      </c>
    </row>
    <row r="489" spans="16:22" x14ac:dyDescent="0.2">
      <c r="P489" s="475" t="s">
        <v>641</v>
      </c>
      <c r="Q489" s="47" t="s">
        <v>643</v>
      </c>
      <c r="R489" s="890">
        <v>2011</v>
      </c>
      <c r="S489" s="891">
        <v>2018</v>
      </c>
      <c r="T489" s="891">
        <v>9</v>
      </c>
      <c r="U489" s="891">
        <v>20161</v>
      </c>
      <c r="V489" s="470">
        <v>202722.72702388279</v>
      </c>
    </row>
    <row r="490" spans="16:22" x14ac:dyDescent="0.2">
      <c r="P490" s="475" t="s">
        <v>641</v>
      </c>
      <c r="Q490" s="47" t="s">
        <v>643</v>
      </c>
      <c r="R490" s="890">
        <v>2011</v>
      </c>
      <c r="S490" s="891">
        <v>2019</v>
      </c>
      <c r="T490" s="891">
        <v>9</v>
      </c>
      <c r="U490" s="891">
        <v>18808</v>
      </c>
      <c r="V490" s="470">
        <v>180955.35675472929</v>
      </c>
    </row>
    <row r="491" spans="16:22" x14ac:dyDescent="0.2">
      <c r="P491" s="475" t="s">
        <v>641</v>
      </c>
      <c r="Q491" s="47" t="s">
        <v>643</v>
      </c>
      <c r="R491" s="890">
        <v>2011</v>
      </c>
      <c r="S491" s="891">
        <v>2020</v>
      </c>
      <c r="T491" s="891">
        <v>9</v>
      </c>
      <c r="U491" s="891">
        <v>20172</v>
      </c>
      <c r="V491" s="470">
        <v>195981.42585966349</v>
      </c>
    </row>
    <row r="492" spans="16:22" x14ac:dyDescent="0.2">
      <c r="P492" s="475" t="s">
        <v>641</v>
      </c>
      <c r="Q492" s="47" t="s">
        <v>643</v>
      </c>
      <c r="R492" s="890">
        <v>2011</v>
      </c>
      <c r="S492" s="891">
        <v>2021</v>
      </c>
      <c r="T492" s="891">
        <v>9</v>
      </c>
      <c r="U492" s="891">
        <v>19470</v>
      </c>
      <c r="V492" s="470">
        <v>213754.41999782159</v>
      </c>
    </row>
    <row r="493" spans="16:22" x14ac:dyDescent="0.2">
      <c r="P493" s="475" t="s">
        <v>641</v>
      </c>
      <c r="Q493" s="47" t="s">
        <v>643</v>
      </c>
      <c r="R493" s="890">
        <v>2011</v>
      </c>
      <c r="S493" s="891">
        <v>2022</v>
      </c>
      <c r="T493" s="891">
        <v>9</v>
      </c>
      <c r="U493" s="891">
        <v>18596</v>
      </c>
      <c r="V493" s="470">
        <v>222727.6655143782</v>
      </c>
    </row>
    <row r="494" spans="16:22" x14ac:dyDescent="0.2">
      <c r="P494" s="475" t="s">
        <v>641</v>
      </c>
      <c r="Q494" s="47" t="s">
        <v>643</v>
      </c>
      <c r="R494" s="890">
        <v>2011</v>
      </c>
      <c r="S494" s="891">
        <v>2023</v>
      </c>
      <c r="T494" s="891">
        <v>9</v>
      </c>
      <c r="U494" s="891">
        <v>19241</v>
      </c>
      <c r="V494" s="470">
        <v>202836.48728664551</v>
      </c>
    </row>
    <row r="495" spans="16:22" x14ac:dyDescent="0.2">
      <c r="P495" s="475" t="s">
        <v>641</v>
      </c>
      <c r="Q495" s="47" t="s">
        <v>643</v>
      </c>
      <c r="R495" s="890">
        <v>2011</v>
      </c>
      <c r="S495" s="891">
        <v>2024</v>
      </c>
      <c r="T495" s="891">
        <v>9</v>
      </c>
      <c r="U495" s="891">
        <v>20008</v>
      </c>
      <c r="V495" s="470">
        <v>204895</v>
      </c>
    </row>
    <row r="496" spans="16:22" x14ac:dyDescent="0.2">
      <c r="P496" s="475" t="s">
        <v>641</v>
      </c>
      <c r="Q496" s="47" t="s">
        <v>644</v>
      </c>
      <c r="R496" s="890">
        <v>2011</v>
      </c>
      <c r="S496" s="891">
        <v>2013</v>
      </c>
      <c r="T496" s="891">
        <v>7</v>
      </c>
      <c r="U496" s="891">
        <v>12161.82</v>
      </c>
      <c r="V496" s="470">
        <v>137611.47851135899</v>
      </c>
    </row>
    <row r="497" spans="16:22" x14ac:dyDescent="0.2">
      <c r="P497" s="475" t="s">
        <v>641</v>
      </c>
      <c r="Q497" s="47" t="s">
        <v>644</v>
      </c>
      <c r="R497" s="890">
        <v>2011</v>
      </c>
      <c r="S497" s="891">
        <v>2014</v>
      </c>
      <c r="T497" s="891">
        <v>7</v>
      </c>
      <c r="U497" s="891">
        <v>16172</v>
      </c>
      <c r="V497" s="470">
        <v>123550.6729861752</v>
      </c>
    </row>
    <row r="498" spans="16:22" x14ac:dyDescent="0.2">
      <c r="P498" s="475" t="s">
        <v>641</v>
      </c>
      <c r="Q498" s="47" t="s">
        <v>644</v>
      </c>
      <c r="R498" s="890">
        <v>2011</v>
      </c>
      <c r="S498" s="891">
        <v>2015</v>
      </c>
      <c r="T498" s="891">
        <v>7</v>
      </c>
      <c r="U498" s="891">
        <v>15286</v>
      </c>
      <c r="V498" s="470">
        <v>33769.222532779808</v>
      </c>
    </row>
    <row r="499" spans="16:22" x14ac:dyDescent="0.2">
      <c r="P499" s="475" t="s">
        <v>641</v>
      </c>
      <c r="Q499" s="47" t="s">
        <v>644</v>
      </c>
      <c r="R499" s="890">
        <v>2011</v>
      </c>
      <c r="S499" s="891">
        <v>2016</v>
      </c>
      <c r="T499" s="891">
        <v>7</v>
      </c>
      <c r="U499" s="891">
        <v>15436</v>
      </c>
      <c r="V499" s="470">
        <v>185475.92848199839</v>
      </c>
    </row>
    <row r="500" spans="16:22" x14ac:dyDescent="0.2">
      <c r="P500" s="475" t="s">
        <v>641</v>
      </c>
      <c r="Q500" s="47" t="s">
        <v>644</v>
      </c>
      <c r="R500" s="890">
        <v>2011</v>
      </c>
      <c r="S500" s="891">
        <v>2017</v>
      </c>
      <c r="T500" s="891">
        <v>7</v>
      </c>
      <c r="U500" s="891">
        <v>13437</v>
      </c>
      <c r="V500" s="470">
        <v>167566.5061</v>
      </c>
    </row>
    <row r="501" spans="16:22" x14ac:dyDescent="0.2">
      <c r="P501" s="475" t="s">
        <v>641</v>
      </c>
      <c r="Q501" s="47" t="s">
        <v>644</v>
      </c>
      <c r="R501" s="890">
        <v>2011</v>
      </c>
      <c r="S501" s="891">
        <v>2018</v>
      </c>
      <c r="T501" s="891">
        <v>7</v>
      </c>
      <c r="U501" s="891">
        <v>14973</v>
      </c>
      <c r="V501" s="470">
        <v>157673.91226989671</v>
      </c>
    </row>
    <row r="502" spans="16:22" x14ac:dyDescent="0.2">
      <c r="P502" s="475" t="s">
        <v>641</v>
      </c>
      <c r="Q502" s="47" t="s">
        <v>644</v>
      </c>
      <c r="R502" s="890">
        <v>2011</v>
      </c>
      <c r="S502" s="891">
        <v>2019</v>
      </c>
      <c r="T502" s="891">
        <v>7</v>
      </c>
      <c r="U502" s="891">
        <v>15071</v>
      </c>
      <c r="V502" s="470">
        <v>140743.5905327037</v>
      </c>
    </row>
    <row r="503" spans="16:22" x14ac:dyDescent="0.2">
      <c r="P503" s="475" t="s">
        <v>641</v>
      </c>
      <c r="Q503" s="47" t="s">
        <v>644</v>
      </c>
      <c r="R503" s="890">
        <v>2011</v>
      </c>
      <c r="S503" s="891">
        <v>2020</v>
      </c>
      <c r="T503" s="891">
        <v>7</v>
      </c>
      <c r="U503" s="891">
        <v>15487</v>
      </c>
      <c r="V503" s="470">
        <v>152429.46963297619</v>
      </c>
    </row>
    <row r="504" spans="16:22" x14ac:dyDescent="0.2">
      <c r="P504" s="475" t="s">
        <v>641</v>
      </c>
      <c r="Q504" s="47" t="s">
        <v>644</v>
      </c>
      <c r="R504" s="890">
        <v>2011</v>
      </c>
      <c r="S504" s="891">
        <v>2021</v>
      </c>
      <c r="T504" s="891">
        <v>7</v>
      </c>
      <c r="U504" s="891">
        <v>15190</v>
      </c>
      <c r="V504" s="470">
        <v>166253.816668482</v>
      </c>
    </row>
    <row r="505" spans="16:22" x14ac:dyDescent="0.2">
      <c r="P505" s="475" t="s">
        <v>641</v>
      </c>
      <c r="Q505" s="47" t="s">
        <v>644</v>
      </c>
      <c r="R505" s="890">
        <v>2011</v>
      </c>
      <c r="S505" s="891">
        <v>2022</v>
      </c>
      <c r="T505" s="891">
        <v>7</v>
      </c>
      <c r="U505" s="891">
        <v>14715</v>
      </c>
      <c r="V505" s="470">
        <v>173232.39294731669</v>
      </c>
    </row>
    <row r="506" spans="16:22" x14ac:dyDescent="0.2">
      <c r="P506" s="475" t="s">
        <v>641</v>
      </c>
      <c r="Q506" s="47" t="s">
        <v>644</v>
      </c>
      <c r="R506" s="890">
        <v>2011</v>
      </c>
      <c r="S506" s="891">
        <v>2023</v>
      </c>
      <c r="T506" s="891">
        <v>7</v>
      </c>
      <c r="U506" s="891">
        <v>15026</v>
      </c>
      <c r="V506" s="470">
        <v>157762.16752676389</v>
      </c>
    </row>
    <row r="507" spans="16:22" x14ac:dyDescent="0.2">
      <c r="P507" s="475" t="s">
        <v>641</v>
      </c>
      <c r="Q507" s="47" t="s">
        <v>644</v>
      </c>
      <c r="R507" s="890">
        <v>2011</v>
      </c>
      <c r="S507" s="891">
        <v>2024</v>
      </c>
      <c r="T507" s="891">
        <v>7</v>
      </c>
      <c r="U507" s="891">
        <v>13600</v>
      </c>
      <c r="V507" s="470">
        <v>159363</v>
      </c>
    </row>
    <row r="508" spans="16:22" x14ac:dyDescent="0.2">
      <c r="P508" s="475" t="s">
        <v>641</v>
      </c>
      <c r="Q508" s="47" t="s">
        <v>645</v>
      </c>
      <c r="R508" s="890">
        <v>2013</v>
      </c>
      <c r="S508" s="891">
        <v>2014</v>
      </c>
      <c r="T508" s="891">
        <v>8</v>
      </c>
      <c r="U508" s="891">
        <v>18744</v>
      </c>
      <c r="V508" s="470">
        <v>141201.14020804601</v>
      </c>
    </row>
    <row r="509" spans="16:22" x14ac:dyDescent="0.2">
      <c r="P509" s="475" t="s">
        <v>641</v>
      </c>
      <c r="Q509" s="47" t="s">
        <v>645</v>
      </c>
      <c r="R509" s="890">
        <v>2013</v>
      </c>
      <c r="S509" s="891">
        <v>2015</v>
      </c>
      <c r="T509" s="891">
        <v>8</v>
      </c>
      <c r="U509" s="891">
        <v>18080</v>
      </c>
      <c r="V509" s="470">
        <v>118193.56570348141</v>
      </c>
    </row>
    <row r="510" spans="16:22" x14ac:dyDescent="0.2">
      <c r="P510" s="475" t="s">
        <v>641</v>
      </c>
      <c r="Q510" s="47" t="s">
        <v>645</v>
      </c>
      <c r="R510" s="890">
        <v>2013</v>
      </c>
      <c r="S510" s="891">
        <v>2016</v>
      </c>
      <c r="T510" s="891">
        <v>8</v>
      </c>
      <c r="U510" s="891">
        <v>18799</v>
      </c>
      <c r="V510" s="470">
        <v>211973.58231288361</v>
      </c>
    </row>
    <row r="511" spans="16:22" x14ac:dyDescent="0.2">
      <c r="P511" s="475" t="s">
        <v>641</v>
      </c>
      <c r="Q511" s="47" t="s">
        <v>645</v>
      </c>
      <c r="R511" s="890">
        <v>2013</v>
      </c>
      <c r="S511" s="891">
        <v>2017</v>
      </c>
      <c r="T511" s="891">
        <v>8</v>
      </c>
      <c r="U511" s="891">
        <v>18902</v>
      </c>
      <c r="V511" s="470">
        <v>191502.96830000001</v>
      </c>
    </row>
    <row r="512" spans="16:22" x14ac:dyDescent="0.2">
      <c r="P512" s="475" t="s">
        <v>641</v>
      </c>
      <c r="Q512" s="47" t="s">
        <v>645</v>
      </c>
      <c r="R512" s="890">
        <v>2013</v>
      </c>
      <c r="S512" s="891">
        <v>2018</v>
      </c>
      <c r="T512" s="891">
        <v>8</v>
      </c>
      <c r="U512" s="891">
        <v>18631</v>
      </c>
      <c r="V512" s="470">
        <v>180197.70752070079</v>
      </c>
    </row>
    <row r="513" spans="16:22" x14ac:dyDescent="0.2">
      <c r="P513" s="475" t="s">
        <v>641</v>
      </c>
      <c r="Q513" s="47" t="s">
        <v>645</v>
      </c>
      <c r="R513" s="890">
        <v>2013</v>
      </c>
      <c r="S513" s="891">
        <v>2019</v>
      </c>
      <c r="T513" s="891">
        <v>8</v>
      </c>
      <c r="U513" s="891">
        <v>18051</v>
      </c>
      <c r="V513" s="470">
        <v>160849.47364371651</v>
      </c>
    </row>
    <row r="514" spans="16:22" x14ac:dyDescent="0.2">
      <c r="P514" s="475" t="s">
        <v>641</v>
      </c>
      <c r="Q514" s="47" t="s">
        <v>645</v>
      </c>
      <c r="R514" s="890">
        <v>2013</v>
      </c>
      <c r="S514" s="891">
        <v>2020</v>
      </c>
      <c r="T514" s="891">
        <v>8.4</v>
      </c>
      <c r="U514" s="891">
        <v>18472</v>
      </c>
      <c r="V514" s="470">
        <v>182915.36355957139</v>
      </c>
    </row>
    <row r="515" spans="16:22" x14ac:dyDescent="0.2">
      <c r="P515" s="475" t="s">
        <v>641</v>
      </c>
      <c r="Q515" s="47" t="s">
        <v>645</v>
      </c>
      <c r="R515" s="890">
        <v>2013</v>
      </c>
      <c r="S515" s="891">
        <v>2021</v>
      </c>
      <c r="T515" s="891">
        <v>8.4</v>
      </c>
      <c r="U515" s="891">
        <v>16269</v>
      </c>
      <c r="V515" s="470">
        <v>199505.03467305671</v>
      </c>
    </row>
    <row r="516" spans="16:22" x14ac:dyDescent="0.2">
      <c r="P516" s="475" t="s">
        <v>641</v>
      </c>
      <c r="Q516" s="47" t="s">
        <v>645</v>
      </c>
      <c r="R516" s="890">
        <v>2013</v>
      </c>
      <c r="S516" s="891">
        <v>2022</v>
      </c>
      <c r="T516" s="891">
        <v>8.4</v>
      </c>
      <c r="U516" s="891">
        <v>15861</v>
      </c>
      <c r="V516" s="470">
        <v>207878.44712182059</v>
      </c>
    </row>
    <row r="517" spans="16:22" x14ac:dyDescent="0.2">
      <c r="P517" s="475" t="s">
        <v>641</v>
      </c>
      <c r="Q517" s="47" t="s">
        <v>645</v>
      </c>
      <c r="R517" s="890">
        <v>2013</v>
      </c>
      <c r="S517" s="891">
        <v>2023</v>
      </c>
      <c r="T517" s="891">
        <v>8.4</v>
      </c>
      <c r="U517" s="891">
        <v>17875</v>
      </c>
      <c r="V517" s="470">
        <v>180299.32740670469</v>
      </c>
    </row>
    <row r="518" spans="16:22" x14ac:dyDescent="0.2">
      <c r="P518" s="475" t="s">
        <v>641</v>
      </c>
      <c r="Q518" s="47" t="s">
        <v>645</v>
      </c>
      <c r="R518" s="890">
        <v>2013</v>
      </c>
      <c r="S518" s="891">
        <v>2024</v>
      </c>
      <c r="T518" s="891">
        <v>8.4</v>
      </c>
      <c r="U518" s="891">
        <v>18287</v>
      </c>
      <c r="V518" s="470">
        <v>182130</v>
      </c>
    </row>
    <row r="519" spans="16:22" x14ac:dyDescent="0.2">
      <c r="P519" s="475" t="s">
        <v>641</v>
      </c>
      <c r="Q519" s="47" t="s">
        <v>646</v>
      </c>
      <c r="R519" s="890">
        <v>2014</v>
      </c>
      <c r="S519" s="891">
        <v>2015</v>
      </c>
      <c r="T519" s="891">
        <v>9</v>
      </c>
      <c r="U519" s="891">
        <v>21316</v>
      </c>
      <c r="V519" s="470">
        <v>126637.80159480459</v>
      </c>
    </row>
    <row r="520" spans="16:22" x14ac:dyDescent="0.2">
      <c r="P520" s="475" t="s">
        <v>641</v>
      </c>
      <c r="Q520" s="47" t="s">
        <v>646</v>
      </c>
      <c r="R520" s="890">
        <v>2014</v>
      </c>
      <c r="S520" s="891">
        <v>2016</v>
      </c>
      <c r="T520" s="891">
        <v>9</v>
      </c>
      <c r="U520" s="891">
        <v>14604</v>
      </c>
      <c r="V520" s="470">
        <v>238469.96142140249</v>
      </c>
    </row>
    <row r="521" spans="16:22" x14ac:dyDescent="0.2">
      <c r="P521" s="475" t="s">
        <v>641</v>
      </c>
      <c r="Q521" s="47" t="s">
        <v>646</v>
      </c>
      <c r="R521" s="890">
        <v>2014</v>
      </c>
      <c r="S521" s="891">
        <v>2017</v>
      </c>
      <c r="T521" s="891">
        <v>9</v>
      </c>
      <c r="U521" s="891">
        <v>24793</v>
      </c>
      <c r="V521" s="470">
        <v>215440.68280000001</v>
      </c>
    </row>
    <row r="522" spans="16:22" x14ac:dyDescent="0.2">
      <c r="P522" s="475" t="s">
        <v>641</v>
      </c>
      <c r="Q522" s="47" t="s">
        <v>646</v>
      </c>
      <c r="R522" s="890">
        <v>2014</v>
      </c>
      <c r="S522" s="891">
        <v>2018</v>
      </c>
      <c r="T522" s="891">
        <v>9</v>
      </c>
      <c r="U522" s="891">
        <v>24828</v>
      </c>
      <c r="V522" s="470">
        <v>202722.72702388279</v>
      </c>
    </row>
    <row r="523" spans="16:22" x14ac:dyDescent="0.2">
      <c r="P523" s="475" t="s">
        <v>641</v>
      </c>
      <c r="Q523" s="47" t="s">
        <v>646</v>
      </c>
      <c r="R523" s="890">
        <v>2014</v>
      </c>
      <c r="S523" s="891">
        <v>2019</v>
      </c>
      <c r="T523" s="891">
        <v>9</v>
      </c>
      <c r="U523" s="891">
        <v>23743</v>
      </c>
      <c r="V523" s="470">
        <v>180955.35675472929</v>
      </c>
    </row>
    <row r="524" spans="16:22" x14ac:dyDescent="0.2">
      <c r="P524" s="475" t="s">
        <v>641</v>
      </c>
      <c r="Q524" s="47" t="s">
        <v>646</v>
      </c>
      <c r="R524" s="890">
        <v>2014</v>
      </c>
      <c r="S524" s="891">
        <v>2020</v>
      </c>
      <c r="T524" s="891">
        <v>8.9</v>
      </c>
      <c r="U524" s="891">
        <v>24856</v>
      </c>
      <c r="V524" s="470">
        <v>193803.94690635061</v>
      </c>
    </row>
    <row r="525" spans="16:22" x14ac:dyDescent="0.2">
      <c r="P525" s="475" t="s">
        <v>641</v>
      </c>
      <c r="Q525" s="47" t="s">
        <v>646</v>
      </c>
      <c r="R525" s="890">
        <v>2014</v>
      </c>
      <c r="S525" s="891">
        <v>2021</v>
      </c>
      <c r="T525" s="891">
        <v>8.9</v>
      </c>
      <c r="U525" s="891">
        <v>24404</v>
      </c>
      <c r="V525" s="470">
        <v>211379.90133609259</v>
      </c>
    </row>
    <row r="526" spans="16:22" x14ac:dyDescent="0.2">
      <c r="P526" s="475" t="s">
        <v>641</v>
      </c>
      <c r="Q526" s="47" t="s">
        <v>646</v>
      </c>
      <c r="R526" s="890">
        <v>2014</v>
      </c>
      <c r="S526" s="891">
        <v>2022</v>
      </c>
      <c r="T526" s="891">
        <v>8.9</v>
      </c>
      <c r="U526" s="891">
        <v>23632</v>
      </c>
      <c r="V526" s="470">
        <v>220253.32630098451</v>
      </c>
    </row>
    <row r="527" spans="16:22" x14ac:dyDescent="0.2">
      <c r="P527" s="475" t="s">
        <v>641</v>
      </c>
      <c r="Q527" s="47" t="s">
        <v>646</v>
      </c>
      <c r="R527" s="890">
        <v>2014</v>
      </c>
      <c r="S527" s="891">
        <v>2023</v>
      </c>
      <c r="T527" s="891">
        <v>8.9</v>
      </c>
      <c r="U527" s="891">
        <v>24125</v>
      </c>
      <c r="V527" s="470">
        <v>202836.48728664551</v>
      </c>
    </row>
    <row r="528" spans="16:22" x14ac:dyDescent="0.2">
      <c r="P528" s="475" t="s">
        <v>641</v>
      </c>
      <c r="Q528" s="47" t="s">
        <v>646</v>
      </c>
      <c r="R528" s="890">
        <v>2014</v>
      </c>
      <c r="S528" s="891">
        <v>2024</v>
      </c>
      <c r="T528" s="891">
        <v>8.9</v>
      </c>
      <c r="U528" s="891">
        <v>23621</v>
      </c>
      <c r="V528" s="470">
        <v>204895</v>
      </c>
    </row>
    <row r="529" spans="16:22" x14ac:dyDescent="0.2">
      <c r="P529" s="475" t="s">
        <v>641</v>
      </c>
      <c r="Q529" s="47" t="s">
        <v>647</v>
      </c>
      <c r="R529" s="890">
        <v>2013</v>
      </c>
      <c r="S529" s="891">
        <v>2014</v>
      </c>
      <c r="T529" s="891">
        <v>7.5</v>
      </c>
      <c r="U529" s="891">
        <v>18251</v>
      </c>
      <c r="V529" s="470">
        <v>132375.90659711059</v>
      </c>
    </row>
    <row r="530" spans="16:22" x14ac:dyDescent="0.2">
      <c r="P530" s="475" t="s">
        <v>641</v>
      </c>
      <c r="Q530" s="47" t="s">
        <v>647</v>
      </c>
      <c r="R530" s="890">
        <v>2013</v>
      </c>
      <c r="S530" s="891">
        <v>2015</v>
      </c>
      <c r="T530" s="891">
        <v>7.5</v>
      </c>
      <c r="U530" s="891">
        <v>17747</v>
      </c>
      <c r="V530" s="470">
        <v>135079.46380862349</v>
      </c>
    </row>
    <row r="531" spans="16:22" x14ac:dyDescent="0.2">
      <c r="P531" s="475" t="s">
        <v>641</v>
      </c>
      <c r="Q531" s="47" t="s">
        <v>647</v>
      </c>
      <c r="R531" s="890">
        <v>2013</v>
      </c>
      <c r="S531" s="891">
        <v>2016</v>
      </c>
      <c r="T531" s="891">
        <v>7.5</v>
      </c>
      <c r="U531" s="891">
        <v>18567</v>
      </c>
      <c r="V531" s="470">
        <v>198724.1180362578</v>
      </c>
    </row>
    <row r="532" spans="16:22" x14ac:dyDescent="0.2">
      <c r="P532" s="475" t="s">
        <v>641</v>
      </c>
      <c r="Q532" s="47" t="s">
        <v>647</v>
      </c>
      <c r="R532" s="890">
        <v>2013</v>
      </c>
      <c r="S532" s="891">
        <v>2017</v>
      </c>
      <c r="T532" s="891">
        <v>7.5</v>
      </c>
      <c r="U532" s="891">
        <v>18690</v>
      </c>
      <c r="V532" s="470">
        <v>179534.7372</v>
      </c>
    </row>
    <row r="533" spans="16:22" x14ac:dyDescent="0.2">
      <c r="P533" s="475" t="s">
        <v>641</v>
      </c>
      <c r="Q533" s="47" t="s">
        <v>647</v>
      </c>
      <c r="R533" s="890">
        <v>2013</v>
      </c>
      <c r="S533" s="891">
        <v>2018</v>
      </c>
      <c r="T533" s="891">
        <v>7.5</v>
      </c>
      <c r="U533" s="891">
        <v>17968</v>
      </c>
      <c r="V533" s="470">
        <v>168937.03414767669</v>
      </c>
    </row>
    <row r="534" spans="16:22" x14ac:dyDescent="0.2">
      <c r="P534" s="475" t="s">
        <v>641</v>
      </c>
      <c r="Q534" s="47" t="s">
        <v>647</v>
      </c>
      <c r="R534" s="890">
        <v>2013</v>
      </c>
      <c r="S534" s="891">
        <v>2019</v>
      </c>
      <c r="T534" s="891">
        <v>7.5</v>
      </c>
      <c r="U534" s="891">
        <v>17222</v>
      </c>
      <c r="V534" s="470">
        <v>150796.53208821011</v>
      </c>
    </row>
    <row r="535" spans="16:22" x14ac:dyDescent="0.2">
      <c r="P535" s="475" t="s">
        <v>641</v>
      </c>
      <c r="Q535" s="47" t="s">
        <v>647</v>
      </c>
      <c r="R535" s="890">
        <v>2013</v>
      </c>
      <c r="S535" s="891">
        <v>2020</v>
      </c>
      <c r="T535" s="891">
        <v>8</v>
      </c>
      <c r="U535" s="891">
        <v>17615</v>
      </c>
      <c r="V535" s="470">
        <v>174205.44774631981</v>
      </c>
    </row>
    <row r="536" spans="16:22" x14ac:dyDescent="0.2">
      <c r="P536" s="475" t="s">
        <v>641</v>
      </c>
      <c r="Q536" s="47" t="s">
        <v>647</v>
      </c>
      <c r="R536" s="890">
        <v>2013</v>
      </c>
      <c r="S536" s="891">
        <v>2021</v>
      </c>
      <c r="T536" s="891">
        <v>8</v>
      </c>
      <c r="U536" s="891">
        <v>17664</v>
      </c>
      <c r="V536" s="470">
        <v>190003.54999455399</v>
      </c>
    </row>
    <row r="537" spans="16:22" x14ac:dyDescent="0.2">
      <c r="P537" s="475" t="s">
        <v>641</v>
      </c>
      <c r="Q537" s="47" t="s">
        <v>647</v>
      </c>
      <c r="R537" s="890">
        <v>2013</v>
      </c>
      <c r="S537" s="891">
        <v>2022</v>
      </c>
      <c r="T537" s="891">
        <v>8</v>
      </c>
      <c r="U537" s="891">
        <v>16718</v>
      </c>
      <c r="V537" s="470">
        <v>197980.02923084749</v>
      </c>
    </row>
    <row r="538" spans="16:22" x14ac:dyDescent="0.2">
      <c r="P538" s="475" t="s">
        <v>641</v>
      </c>
      <c r="Q538" s="47" t="s">
        <v>647</v>
      </c>
      <c r="R538" s="890">
        <v>2013</v>
      </c>
      <c r="S538" s="891">
        <v>2023</v>
      </c>
      <c r="T538" s="891">
        <v>8</v>
      </c>
      <c r="U538" s="891">
        <v>18044</v>
      </c>
      <c r="V538" s="470">
        <v>169030.23537493969</v>
      </c>
    </row>
    <row r="539" spans="16:22" x14ac:dyDescent="0.2">
      <c r="P539" s="475" t="s">
        <v>641</v>
      </c>
      <c r="Q539" s="47" t="s">
        <v>647</v>
      </c>
      <c r="R539" s="890">
        <v>2013</v>
      </c>
      <c r="S539" s="891">
        <v>2024</v>
      </c>
      <c r="T539" s="891">
        <v>8</v>
      </c>
      <c r="U539" s="891">
        <v>17213</v>
      </c>
      <c r="V539" s="470">
        <v>170746</v>
      </c>
    </row>
    <row r="540" spans="16:22" x14ac:dyDescent="0.2">
      <c r="P540" s="475" t="s">
        <v>641</v>
      </c>
      <c r="Q540" s="47" t="s">
        <v>648</v>
      </c>
      <c r="R540" s="890">
        <v>2015</v>
      </c>
      <c r="S540" s="891">
        <v>2016</v>
      </c>
      <c r="T540" s="891">
        <v>10</v>
      </c>
      <c r="U540" s="891">
        <v>23594</v>
      </c>
      <c r="V540" s="470">
        <v>264966.34052992129</v>
      </c>
    </row>
    <row r="541" spans="16:22" x14ac:dyDescent="0.2">
      <c r="P541" s="475" t="s">
        <v>641</v>
      </c>
      <c r="Q541" s="47" t="s">
        <v>648</v>
      </c>
      <c r="R541" s="890">
        <v>2015</v>
      </c>
      <c r="S541" s="891">
        <v>2017</v>
      </c>
      <c r="T541" s="891">
        <v>10</v>
      </c>
      <c r="U541" s="891">
        <v>24101</v>
      </c>
      <c r="V541" s="470">
        <v>239379.6496</v>
      </c>
    </row>
    <row r="542" spans="16:22" x14ac:dyDescent="0.2">
      <c r="P542" s="475" t="s">
        <v>641</v>
      </c>
      <c r="Q542" s="47" t="s">
        <v>648</v>
      </c>
      <c r="R542" s="890">
        <v>2015</v>
      </c>
      <c r="S542" s="891">
        <v>2018</v>
      </c>
      <c r="T542" s="891">
        <v>10</v>
      </c>
      <c r="U542" s="891">
        <v>23515</v>
      </c>
      <c r="V542" s="470">
        <v>225248.97077944301</v>
      </c>
    </row>
    <row r="543" spans="16:22" x14ac:dyDescent="0.2">
      <c r="P543" s="475" t="s">
        <v>641</v>
      </c>
      <c r="Q543" s="47" t="s">
        <v>648</v>
      </c>
      <c r="R543" s="890">
        <v>2015</v>
      </c>
      <c r="S543" s="891">
        <v>2019</v>
      </c>
      <c r="T543" s="891">
        <v>10</v>
      </c>
      <c r="U543" s="891">
        <v>24131</v>
      </c>
      <c r="V543" s="470">
        <v>201063.6486213562</v>
      </c>
    </row>
    <row r="544" spans="16:22" x14ac:dyDescent="0.2">
      <c r="P544" s="475" t="s">
        <v>641</v>
      </c>
      <c r="Q544" s="47" t="s">
        <v>648</v>
      </c>
      <c r="R544" s="890">
        <v>2015</v>
      </c>
      <c r="S544" s="891">
        <v>2020</v>
      </c>
      <c r="T544" s="891">
        <v>10</v>
      </c>
      <c r="U544" s="891">
        <v>24599</v>
      </c>
      <c r="V544" s="470">
        <v>217758.5925532218</v>
      </c>
    </row>
    <row r="545" spans="16:22" x14ac:dyDescent="0.2">
      <c r="P545" s="475" t="s">
        <v>641</v>
      </c>
      <c r="Q545" s="47" t="s">
        <v>648</v>
      </c>
      <c r="R545" s="890">
        <v>2015</v>
      </c>
      <c r="S545" s="891">
        <v>2021</v>
      </c>
      <c r="T545" s="891">
        <v>10</v>
      </c>
      <c r="U545" s="891">
        <v>23607</v>
      </c>
      <c r="V545" s="470">
        <v>237506.42667828489</v>
      </c>
    </row>
    <row r="546" spans="16:22" x14ac:dyDescent="0.2">
      <c r="P546" s="475" t="s">
        <v>641</v>
      </c>
      <c r="Q546" s="47" t="s">
        <v>648</v>
      </c>
      <c r="R546" s="890">
        <v>2015</v>
      </c>
      <c r="S546" s="891">
        <v>2022</v>
      </c>
      <c r="T546" s="891">
        <v>10</v>
      </c>
      <c r="U546" s="891">
        <v>23260</v>
      </c>
      <c r="V546" s="470">
        <v>247474.24076051041</v>
      </c>
    </row>
    <row r="547" spans="16:22" x14ac:dyDescent="0.2">
      <c r="P547" s="475" t="s">
        <v>641</v>
      </c>
      <c r="Q547" s="47" t="s">
        <v>648</v>
      </c>
      <c r="R547" s="890">
        <v>2015</v>
      </c>
      <c r="S547" s="891">
        <v>2023</v>
      </c>
      <c r="T547" s="891">
        <v>10</v>
      </c>
      <c r="U547" s="891">
        <v>25409</v>
      </c>
      <c r="V547" s="470">
        <v>225373.64716658619</v>
      </c>
    </row>
    <row r="548" spans="16:22" x14ac:dyDescent="0.2">
      <c r="P548" s="475" t="s">
        <v>641</v>
      </c>
      <c r="Q548" s="47" t="s">
        <v>648</v>
      </c>
      <c r="R548" s="890">
        <v>2015</v>
      </c>
      <c r="S548" s="891">
        <v>2024</v>
      </c>
      <c r="T548" s="891">
        <v>10</v>
      </c>
      <c r="U548" s="891">
        <v>26661</v>
      </c>
      <c r="V548" s="470">
        <v>227662</v>
      </c>
    </row>
    <row r="549" spans="16:22" x14ac:dyDescent="0.2">
      <c r="P549" s="475" t="s">
        <v>641</v>
      </c>
      <c r="Q549" s="47" t="s">
        <v>649</v>
      </c>
      <c r="R549" s="890">
        <v>2019</v>
      </c>
      <c r="S549" s="891">
        <v>2020</v>
      </c>
      <c r="T549" s="891">
        <v>10</v>
      </c>
      <c r="U549" s="891">
        <v>24245</v>
      </c>
      <c r="V549" s="470">
        <v>217758.5925532218</v>
      </c>
    </row>
    <row r="550" spans="16:22" x14ac:dyDescent="0.2">
      <c r="P550" s="475" t="s">
        <v>641</v>
      </c>
      <c r="Q550" s="47" t="s">
        <v>649</v>
      </c>
      <c r="R550" s="890">
        <v>2019</v>
      </c>
      <c r="S550" s="891">
        <v>2021</v>
      </c>
      <c r="T550" s="891">
        <v>10</v>
      </c>
      <c r="U550" s="891">
        <v>27736</v>
      </c>
      <c r="V550" s="470">
        <v>237506.42667828489</v>
      </c>
    </row>
    <row r="551" spans="16:22" x14ac:dyDescent="0.2">
      <c r="P551" s="475" t="s">
        <v>641</v>
      </c>
      <c r="Q551" s="47" t="s">
        <v>649</v>
      </c>
      <c r="R551" s="890">
        <v>2019</v>
      </c>
      <c r="S551" s="891">
        <v>2022</v>
      </c>
      <c r="T551" s="891">
        <v>10</v>
      </c>
      <c r="U551" s="891">
        <v>27179</v>
      </c>
      <c r="V551" s="470">
        <v>247474.24076051041</v>
      </c>
    </row>
    <row r="552" spans="16:22" x14ac:dyDescent="0.2">
      <c r="P552" s="475" t="s">
        <v>641</v>
      </c>
      <c r="Q552" s="47" t="s">
        <v>649</v>
      </c>
      <c r="R552" s="890">
        <v>2019</v>
      </c>
      <c r="S552" s="891">
        <v>2023</v>
      </c>
      <c r="T552" s="891">
        <v>10</v>
      </c>
      <c r="U552" s="891">
        <v>27859</v>
      </c>
      <c r="V552" s="470">
        <v>225373.64716658619</v>
      </c>
    </row>
    <row r="553" spans="16:22" x14ac:dyDescent="0.2">
      <c r="P553" s="475" t="s">
        <v>641</v>
      </c>
      <c r="Q553" s="47" t="s">
        <v>649</v>
      </c>
      <c r="R553" s="890">
        <v>2019</v>
      </c>
      <c r="S553" s="891">
        <v>2024</v>
      </c>
      <c r="T553" s="891">
        <v>10</v>
      </c>
      <c r="U553" s="891">
        <v>22886</v>
      </c>
      <c r="V553" s="470">
        <v>227662</v>
      </c>
    </row>
    <row r="554" spans="16:22" x14ac:dyDescent="0.2">
      <c r="P554" s="475" t="s">
        <v>641</v>
      </c>
      <c r="Q554" s="47" t="s">
        <v>650</v>
      </c>
      <c r="R554" s="890">
        <v>2019</v>
      </c>
      <c r="S554" s="891">
        <v>2020</v>
      </c>
      <c r="T554" s="891">
        <v>10</v>
      </c>
      <c r="U554" s="891">
        <v>25806</v>
      </c>
      <c r="V554" s="470">
        <v>217758.5925532218</v>
      </c>
    </row>
    <row r="555" spans="16:22" x14ac:dyDescent="0.2">
      <c r="P555" s="475" t="s">
        <v>641</v>
      </c>
      <c r="Q555" s="47" t="s">
        <v>650</v>
      </c>
      <c r="R555" s="890">
        <v>2019</v>
      </c>
      <c r="S555" s="891">
        <v>2021</v>
      </c>
      <c r="T555" s="891">
        <v>10</v>
      </c>
      <c r="U555" s="891">
        <v>27651</v>
      </c>
      <c r="V555" s="470">
        <v>237506.42667828489</v>
      </c>
    </row>
    <row r="556" spans="16:22" x14ac:dyDescent="0.2">
      <c r="P556" s="475" t="s">
        <v>641</v>
      </c>
      <c r="Q556" s="47" t="s">
        <v>650</v>
      </c>
      <c r="R556" s="890">
        <v>2019</v>
      </c>
      <c r="S556" s="891">
        <v>2022</v>
      </c>
      <c r="T556" s="891">
        <v>10</v>
      </c>
      <c r="U556" s="891">
        <v>27330</v>
      </c>
      <c r="V556" s="470">
        <v>247474.24076051041</v>
      </c>
    </row>
    <row r="557" spans="16:22" x14ac:dyDescent="0.2">
      <c r="P557" s="475" t="s">
        <v>641</v>
      </c>
      <c r="Q557" s="47" t="s">
        <v>650</v>
      </c>
      <c r="R557" s="890">
        <v>2019</v>
      </c>
      <c r="S557" s="891">
        <v>2023</v>
      </c>
      <c r="T557" s="891">
        <v>10</v>
      </c>
      <c r="U557" s="891">
        <v>25535</v>
      </c>
      <c r="V557" s="470">
        <v>225373.64716658619</v>
      </c>
    </row>
    <row r="558" spans="16:22" x14ac:dyDescent="0.2">
      <c r="P558" s="475" t="s">
        <v>641</v>
      </c>
      <c r="Q558" s="47" t="s">
        <v>650</v>
      </c>
      <c r="R558" s="890">
        <v>2019</v>
      </c>
      <c r="S558" s="891">
        <v>2024</v>
      </c>
      <c r="T558" s="891">
        <v>10</v>
      </c>
      <c r="U558" s="891">
        <v>23817</v>
      </c>
      <c r="V558" s="470">
        <v>227662</v>
      </c>
    </row>
    <row r="559" spans="16:22" x14ac:dyDescent="0.2">
      <c r="P559" s="475" t="s">
        <v>641</v>
      </c>
      <c r="Q559" s="47" t="s">
        <v>651</v>
      </c>
      <c r="R559" s="890">
        <v>2019</v>
      </c>
      <c r="S559" s="891">
        <v>2020</v>
      </c>
      <c r="T559" s="891">
        <v>10</v>
      </c>
      <c r="U559" s="891">
        <v>25402</v>
      </c>
      <c r="V559" s="470">
        <v>217758.5925532218</v>
      </c>
    </row>
    <row r="560" spans="16:22" x14ac:dyDescent="0.2">
      <c r="P560" s="475" t="s">
        <v>641</v>
      </c>
      <c r="Q560" s="47" t="s">
        <v>651</v>
      </c>
      <c r="R560" s="890">
        <v>2019</v>
      </c>
      <c r="S560" s="891">
        <v>2021</v>
      </c>
      <c r="T560" s="891">
        <v>10</v>
      </c>
      <c r="U560" s="891">
        <v>26407</v>
      </c>
      <c r="V560" s="470">
        <v>237506.42667828489</v>
      </c>
    </row>
    <row r="561" spans="16:22" x14ac:dyDescent="0.2">
      <c r="P561" s="475" t="s">
        <v>641</v>
      </c>
      <c r="Q561" s="47" t="s">
        <v>651</v>
      </c>
      <c r="R561" s="890">
        <v>2019</v>
      </c>
      <c r="S561" s="891">
        <v>2022</v>
      </c>
      <c r="T561" s="891">
        <v>10</v>
      </c>
      <c r="U561" s="891">
        <v>26190</v>
      </c>
      <c r="V561" s="470">
        <v>247474.24076051041</v>
      </c>
    </row>
    <row r="562" spans="16:22" x14ac:dyDescent="0.2">
      <c r="P562" s="475" t="s">
        <v>641</v>
      </c>
      <c r="Q562" s="47" t="s">
        <v>651</v>
      </c>
      <c r="R562" s="890">
        <v>2019</v>
      </c>
      <c r="S562" s="891">
        <v>2023</v>
      </c>
      <c r="T562" s="891">
        <v>10</v>
      </c>
      <c r="U562" s="891">
        <v>26715</v>
      </c>
      <c r="V562" s="470">
        <v>225373.64716658619</v>
      </c>
    </row>
    <row r="563" spans="16:22" x14ac:dyDescent="0.2">
      <c r="P563" s="475" t="s">
        <v>641</v>
      </c>
      <c r="Q563" s="47" t="s">
        <v>651</v>
      </c>
      <c r="R563" s="890">
        <v>2019</v>
      </c>
      <c r="S563" s="891">
        <v>2024</v>
      </c>
      <c r="T563" s="891">
        <v>10</v>
      </c>
      <c r="U563" s="891">
        <v>26249</v>
      </c>
      <c r="V563" s="470">
        <v>227662</v>
      </c>
    </row>
    <row r="564" spans="16:22" x14ac:dyDescent="0.2">
      <c r="P564" s="475" t="s">
        <v>641</v>
      </c>
      <c r="Q564" s="47" t="s">
        <v>652</v>
      </c>
      <c r="R564" s="890">
        <v>2019</v>
      </c>
      <c r="S564" s="891">
        <v>2020</v>
      </c>
      <c r="T564" s="891">
        <v>10</v>
      </c>
      <c r="U564" s="891">
        <v>25558</v>
      </c>
      <c r="V564" s="470">
        <v>217758.5925532218</v>
      </c>
    </row>
    <row r="565" spans="16:22" x14ac:dyDescent="0.2">
      <c r="P565" s="475" t="s">
        <v>641</v>
      </c>
      <c r="Q565" s="47" t="s">
        <v>652</v>
      </c>
      <c r="R565" s="890">
        <v>2019</v>
      </c>
      <c r="S565" s="891">
        <v>2021</v>
      </c>
      <c r="T565" s="891">
        <v>10</v>
      </c>
      <c r="U565" s="891">
        <v>27320</v>
      </c>
      <c r="V565" s="470">
        <v>237506.42667828489</v>
      </c>
    </row>
    <row r="566" spans="16:22" x14ac:dyDescent="0.2">
      <c r="P566" s="475" t="s">
        <v>641</v>
      </c>
      <c r="Q566" s="47" t="s">
        <v>652</v>
      </c>
      <c r="R566" s="890">
        <v>2019</v>
      </c>
      <c r="S566" s="891">
        <v>2022</v>
      </c>
      <c r="T566" s="891">
        <v>10</v>
      </c>
      <c r="U566" s="891">
        <v>26407</v>
      </c>
      <c r="V566" s="470">
        <v>247474.24076051041</v>
      </c>
    </row>
    <row r="567" spans="16:22" x14ac:dyDescent="0.2">
      <c r="P567" s="475" t="s">
        <v>641</v>
      </c>
      <c r="Q567" s="47" t="s">
        <v>652</v>
      </c>
      <c r="R567" s="890">
        <v>2019</v>
      </c>
      <c r="S567" s="891">
        <v>2023</v>
      </c>
      <c r="T567" s="891">
        <v>10</v>
      </c>
      <c r="U567" s="891">
        <v>26344</v>
      </c>
      <c r="V567" s="470">
        <v>225373.64716658619</v>
      </c>
    </row>
    <row r="568" spans="16:22" x14ac:dyDescent="0.2">
      <c r="P568" s="475" t="s">
        <v>641</v>
      </c>
      <c r="Q568" s="47" t="s">
        <v>652</v>
      </c>
      <c r="R568" s="890">
        <v>2019</v>
      </c>
      <c r="S568" s="891">
        <v>2024</v>
      </c>
      <c r="T568" s="891">
        <v>10</v>
      </c>
      <c r="U568" s="891">
        <v>26964</v>
      </c>
      <c r="V568" s="470">
        <v>227662</v>
      </c>
    </row>
    <row r="569" spans="16:22" x14ac:dyDescent="0.2">
      <c r="P569" s="475" t="s">
        <v>641</v>
      </c>
      <c r="Q569" s="47" t="s">
        <v>653</v>
      </c>
      <c r="R569" s="890">
        <v>2014</v>
      </c>
      <c r="S569" s="891">
        <v>2015</v>
      </c>
      <c r="T569" s="891">
        <v>6</v>
      </c>
      <c r="U569" s="891">
        <v>15329</v>
      </c>
      <c r="V569" s="470">
        <v>168848.68634140331</v>
      </c>
    </row>
    <row r="570" spans="16:22" x14ac:dyDescent="0.2">
      <c r="P570" s="475" t="s">
        <v>641</v>
      </c>
      <c r="Q570" s="47" t="s">
        <v>653</v>
      </c>
      <c r="R570" s="890">
        <v>2014</v>
      </c>
      <c r="S570" s="891">
        <v>2016</v>
      </c>
      <c r="T570" s="891">
        <v>6</v>
      </c>
      <c r="U570" s="891">
        <v>16243</v>
      </c>
      <c r="V570" s="470">
        <v>158980.82409584601</v>
      </c>
    </row>
    <row r="571" spans="16:22" x14ac:dyDescent="0.2">
      <c r="P571" s="475" t="s">
        <v>641</v>
      </c>
      <c r="Q571" s="47" t="s">
        <v>653</v>
      </c>
      <c r="R571" s="890">
        <v>2014</v>
      </c>
      <c r="S571" s="891">
        <v>2017</v>
      </c>
      <c r="T571" s="891">
        <v>6</v>
      </c>
      <c r="U571" s="891">
        <v>16354</v>
      </c>
      <c r="V571" s="470">
        <v>143628.7916</v>
      </c>
    </row>
    <row r="572" spans="16:22" x14ac:dyDescent="0.2">
      <c r="P572" s="475" t="s">
        <v>641</v>
      </c>
      <c r="Q572" s="47" t="s">
        <v>653</v>
      </c>
      <c r="R572" s="890">
        <v>2014</v>
      </c>
      <c r="S572" s="891">
        <v>2018</v>
      </c>
      <c r="T572" s="891">
        <v>6</v>
      </c>
      <c r="U572" s="891">
        <v>16289</v>
      </c>
      <c r="V572" s="470">
        <v>135148.89276671459</v>
      </c>
    </row>
    <row r="573" spans="16:22" x14ac:dyDescent="0.2">
      <c r="P573" s="475" t="s">
        <v>641</v>
      </c>
      <c r="Q573" s="47" t="s">
        <v>653</v>
      </c>
      <c r="R573" s="890">
        <v>2014</v>
      </c>
      <c r="S573" s="891">
        <v>2019</v>
      </c>
      <c r="T573" s="891">
        <v>6</v>
      </c>
      <c r="U573" s="891">
        <v>15319</v>
      </c>
      <c r="V573" s="470">
        <v>120637.70742169089</v>
      </c>
    </row>
    <row r="574" spans="16:22" x14ac:dyDescent="0.2">
      <c r="P574" s="475" t="s">
        <v>641</v>
      </c>
      <c r="Q574" s="47" t="s">
        <v>653</v>
      </c>
      <c r="R574" s="890">
        <v>2014</v>
      </c>
      <c r="S574" s="891">
        <v>2020</v>
      </c>
      <c r="T574" s="891">
        <v>6.1</v>
      </c>
      <c r="U574" s="891">
        <v>15138</v>
      </c>
      <c r="V574" s="470">
        <v>132832.15905316011</v>
      </c>
    </row>
    <row r="575" spans="16:22" x14ac:dyDescent="0.2">
      <c r="P575" s="475" t="s">
        <v>641</v>
      </c>
      <c r="Q575" s="47" t="s">
        <v>653</v>
      </c>
      <c r="R575" s="890">
        <v>2014</v>
      </c>
      <c r="S575" s="891">
        <v>2021</v>
      </c>
      <c r="T575" s="891">
        <v>6.1</v>
      </c>
      <c r="U575" s="891">
        <v>14156</v>
      </c>
      <c r="V575" s="470">
        <v>144877.46532694329</v>
      </c>
    </row>
    <row r="576" spans="16:22" x14ac:dyDescent="0.2">
      <c r="P576" s="475" t="s">
        <v>641</v>
      </c>
      <c r="Q576" s="47" t="s">
        <v>653</v>
      </c>
      <c r="R576" s="890">
        <v>2014</v>
      </c>
      <c r="S576" s="891">
        <v>2022</v>
      </c>
      <c r="T576" s="891">
        <v>6.1</v>
      </c>
      <c r="U576" s="891">
        <v>15819</v>
      </c>
      <c r="V576" s="470">
        <v>150960.1569145782</v>
      </c>
    </row>
    <row r="577" spans="16:22" x14ac:dyDescent="0.2">
      <c r="P577" s="475" t="s">
        <v>641</v>
      </c>
      <c r="Q577" s="47" t="s">
        <v>653</v>
      </c>
      <c r="R577" s="890">
        <v>2014</v>
      </c>
      <c r="S577" s="891">
        <v>2023</v>
      </c>
      <c r="T577" s="891">
        <v>6.1</v>
      </c>
      <c r="U577" s="891">
        <v>15562</v>
      </c>
      <c r="V577" s="470">
        <v>135223.98346323389</v>
      </c>
    </row>
    <row r="578" spans="16:22" x14ac:dyDescent="0.2">
      <c r="P578" s="475" t="s">
        <v>641</v>
      </c>
      <c r="Q578" s="47" t="s">
        <v>653</v>
      </c>
      <c r="R578" s="890">
        <v>2014</v>
      </c>
      <c r="S578" s="891">
        <v>2024</v>
      </c>
      <c r="T578" s="891">
        <v>6.1</v>
      </c>
      <c r="U578" s="891">
        <v>15559</v>
      </c>
      <c r="V578" s="470">
        <v>136597</v>
      </c>
    </row>
    <row r="579" spans="16:22" x14ac:dyDescent="0.2">
      <c r="P579" s="475" t="s">
        <v>641</v>
      </c>
      <c r="Q579" s="47" t="s">
        <v>654</v>
      </c>
      <c r="R579" s="890">
        <v>2015</v>
      </c>
      <c r="S579" s="891">
        <v>2016</v>
      </c>
      <c r="T579" s="891">
        <v>9.5</v>
      </c>
      <c r="U579" s="891">
        <v>22187</v>
      </c>
      <c r="V579" s="470">
        <v>251718.15097566191</v>
      </c>
    </row>
    <row r="580" spans="16:22" x14ac:dyDescent="0.2">
      <c r="P580" s="475" t="s">
        <v>641</v>
      </c>
      <c r="Q580" s="47" t="s">
        <v>654</v>
      </c>
      <c r="R580" s="890">
        <v>2015</v>
      </c>
      <c r="S580" s="891">
        <v>2017</v>
      </c>
      <c r="T580" s="891">
        <v>9.5</v>
      </c>
      <c r="U580" s="891">
        <v>21598</v>
      </c>
      <c r="V580" s="470">
        <v>227410.16620000001</v>
      </c>
    </row>
    <row r="581" spans="16:22" x14ac:dyDescent="0.2">
      <c r="P581" s="475" t="s">
        <v>641</v>
      </c>
      <c r="Q581" s="47" t="s">
        <v>654</v>
      </c>
      <c r="R581" s="890">
        <v>2015</v>
      </c>
      <c r="S581" s="891">
        <v>2018</v>
      </c>
      <c r="T581" s="891">
        <v>9.5</v>
      </c>
      <c r="U581" s="891">
        <v>24097</v>
      </c>
      <c r="V581" s="470">
        <v>213985.84890166289</v>
      </c>
    </row>
    <row r="582" spans="16:22" x14ac:dyDescent="0.2">
      <c r="P582" s="475" t="s">
        <v>641</v>
      </c>
      <c r="Q582" s="47" t="s">
        <v>654</v>
      </c>
      <c r="R582" s="890">
        <v>2015</v>
      </c>
      <c r="S582" s="891">
        <v>2019</v>
      </c>
      <c r="T582" s="891">
        <v>9.5</v>
      </c>
      <c r="U582" s="891">
        <v>23901</v>
      </c>
      <c r="V582" s="470">
        <v>191009.50268804279</v>
      </c>
    </row>
    <row r="583" spans="16:22" x14ac:dyDescent="0.2">
      <c r="P583" s="475" t="s">
        <v>641</v>
      </c>
      <c r="Q583" s="47" t="s">
        <v>654</v>
      </c>
      <c r="R583" s="890">
        <v>2015</v>
      </c>
      <c r="S583" s="891">
        <v>2020</v>
      </c>
      <c r="T583" s="891">
        <v>9.5</v>
      </c>
      <c r="U583" s="891">
        <v>21551</v>
      </c>
      <c r="V583" s="470">
        <v>206868.82062622791</v>
      </c>
    </row>
    <row r="584" spans="16:22" x14ac:dyDescent="0.2">
      <c r="P584" s="475" t="s">
        <v>641</v>
      </c>
      <c r="Q584" s="47" t="s">
        <v>654</v>
      </c>
      <c r="R584" s="890">
        <v>2015</v>
      </c>
      <c r="S584" s="891">
        <v>2021</v>
      </c>
      <c r="T584" s="891">
        <v>9.5</v>
      </c>
      <c r="U584" s="891">
        <v>22564</v>
      </c>
      <c r="V584" s="470">
        <v>225629.28666085759</v>
      </c>
    </row>
    <row r="585" spans="16:22" x14ac:dyDescent="0.2">
      <c r="P585" s="475" t="s">
        <v>641</v>
      </c>
      <c r="Q585" s="47" t="s">
        <v>654</v>
      </c>
      <c r="R585" s="890">
        <v>2015</v>
      </c>
      <c r="S585" s="891">
        <v>2022</v>
      </c>
      <c r="T585" s="891">
        <v>9.5</v>
      </c>
      <c r="U585" s="891">
        <v>22499</v>
      </c>
      <c r="V585" s="470">
        <v>235101.48365614359</v>
      </c>
    </row>
    <row r="586" spans="16:22" x14ac:dyDescent="0.2">
      <c r="P586" s="475" t="s">
        <v>641</v>
      </c>
      <c r="Q586" s="47" t="s">
        <v>654</v>
      </c>
      <c r="R586" s="890">
        <v>2015</v>
      </c>
      <c r="S586" s="891">
        <v>2023</v>
      </c>
      <c r="T586" s="891">
        <v>9.5</v>
      </c>
      <c r="U586" s="891">
        <v>23942</v>
      </c>
      <c r="V586" s="470">
        <v>214105.57931841051</v>
      </c>
    </row>
    <row r="587" spans="16:22" x14ac:dyDescent="0.2">
      <c r="P587" s="475" t="s">
        <v>641</v>
      </c>
      <c r="Q587" s="47" t="s">
        <v>654</v>
      </c>
      <c r="R587" s="890">
        <v>2015</v>
      </c>
      <c r="S587" s="891">
        <v>2024</v>
      </c>
      <c r="T587" s="891">
        <v>9.5</v>
      </c>
      <c r="U587" s="891">
        <v>24449</v>
      </c>
      <c r="V587" s="470">
        <v>216278</v>
      </c>
    </row>
    <row r="588" spans="16:22" x14ac:dyDescent="0.2">
      <c r="P588" s="475" t="s">
        <v>641</v>
      </c>
      <c r="Q588" s="47" t="s">
        <v>655</v>
      </c>
      <c r="R588" s="890">
        <v>2015</v>
      </c>
      <c r="S588" s="891">
        <v>2016</v>
      </c>
      <c r="T588" s="891">
        <v>10.5</v>
      </c>
      <c r="U588" s="891">
        <v>25344</v>
      </c>
      <c r="V588" s="470">
        <v>278214.53008418082</v>
      </c>
    </row>
    <row r="589" spans="16:22" x14ac:dyDescent="0.2">
      <c r="P589" s="475" t="s">
        <v>641</v>
      </c>
      <c r="Q589" s="47" t="s">
        <v>655</v>
      </c>
      <c r="R589" s="890">
        <v>2015</v>
      </c>
      <c r="S589" s="891">
        <v>2017</v>
      </c>
      <c r="T589" s="891">
        <v>10.5</v>
      </c>
      <c r="U589" s="891">
        <v>26382</v>
      </c>
      <c r="V589" s="470">
        <v>251349.133</v>
      </c>
    </row>
    <row r="590" spans="16:22" x14ac:dyDescent="0.2">
      <c r="P590" s="475" t="s">
        <v>641</v>
      </c>
      <c r="Q590" s="47" t="s">
        <v>655</v>
      </c>
      <c r="R590" s="890">
        <v>2015</v>
      </c>
      <c r="S590" s="891">
        <v>2018</v>
      </c>
      <c r="T590" s="891">
        <v>10.5</v>
      </c>
      <c r="U590" s="891">
        <v>26573</v>
      </c>
      <c r="V590" s="470">
        <v>236510.86840484501</v>
      </c>
    </row>
    <row r="591" spans="16:22" x14ac:dyDescent="0.2">
      <c r="P591" s="475" t="s">
        <v>641</v>
      </c>
      <c r="Q591" s="47" t="s">
        <v>655</v>
      </c>
      <c r="R591" s="890">
        <v>2015</v>
      </c>
      <c r="S591" s="891">
        <v>2019</v>
      </c>
      <c r="T591" s="891">
        <v>10.5</v>
      </c>
      <c r="U591" s="891">
        <v>24694</v>
      </c>
      <c r="V591" s="470">
        <v>211116.59017686261</v>
      </c>
    </row>
    <row r="592" spans="16:22" x14ac:dyDescent="0.2">
      <c r="P592" s="475" t="s">
        <v>641</v>
      </c>
      <c r="Q592" s="47" t="s">
        <v>655</v>
      </c>
      <c r="R592" s="890">
        <v>2015</v>
      </c>
      <c r="S592" s="891">
        <v>2020</v>
      </c>
      <c r="T592" s="891">
        <v>10.5</v>
      </c>
      <c r="U592" s="891">
        <v>26052</v>
      </c>
      <c r="V592" s="470">
        <v>228644.79873957159</v>
      </c>
    </row>
    <row r="593" spans="16:22" x14ac:dyDescent="0.2">
      <c r="P593" s="475" t="s">
        <v>641</v>
      </c>
      <c r="Q593" s="47" t="s">
        <v>655</v>
      </c>
      <c r="R593" s="890">
        <v>2015</v>
      </c>
      <c r="S593" s="891">
        <v>2021</v>
      </c>
      <c r="T593" s="891">
        <v>10.5</v>
      </c>
      <c r="U593" s="891">
        <v>25940</v>
      </c>
      <c r="V593" s="470">
        <v>249381.29334132091</v>
      </c>
    </row>
    <row r="594" spans="16:22" x14ac:dyDescent="0.2">
      <c r="P594" s="475" t="s">
        <v>641</v>
      </c>
      <c r="Q594" s="47" t="s">
        <v>655</v>
      </c>
      <c r="R594" s="890">
        <v>2015</v>
      </c>
      <c r="S594" s="891">
        <v>2022</v>
      </c>
      <c r="T594" s="891">
        <v>10.5</v>
      </c>
      <c r="U594" s="891">
        <v>23626</v>
      </c>
      <c r="V594" s="470">
        <v>259849.1199396743</v>
      </c>
    </row>
    <row r="595" spans="16:22" x14ac:dyDescent="0.2">
      <c r="P595" s="475" t="s">
        <v>641</v>
      </c>
      <c r="Q595" s="47" t="s">
        <v>655</v>
      </c>
      <c r="R595" s="890">
        <v>2015</v>
      </c>
      <c r="S595" s="891">
        <v>2023</v>
      </c>
      <c r="T595" s="891">
        <v>10.5</v>
      </c>
      <c r="U595" s="891">
        <v>23035</v>
      </c>
      <c r="V595" s="470">
        <v>236642.73919835119</v>
      </c>
    </row>
    <row r="596" spans="16:22" x14ac:dyDescent="0.2">
      <c r="P596" s="475" t="s">
        <v>641</v>
      </c>
      <c r="Q596" s="47" t="s">
        <v>655</v>
      </c>
      <c r="R596" s="890">
        <v>2015</v>
      </c>
      <c r="S596" s="891">
        <v>2024</v>
      </c>
      <c r="T596" s="891">
        <v>10.5</v>
      </c>
      <c r="U596" s="891">
        <v>27432</v>
      </c>
      <c r="V596" s="470">
        <v>239045</v>
      </c>
    </row>
    <row r="597" spans="16:22" x14ac:dyDescent="0.2">
      <c r="P597" s="475" t="s">
        <v>641</v>
      </c>
      <c r="Q597" s="47" t="s">
        <v>656</v>
      </c>
      <c r="R597" s="890">
        <v>2015</v>
      </c>
      <c r="S597" s="891">
        <v>2016</v>
      </c>
      <c r="T597" s="891">
        <v>10</v>
      </c>
      <c r="U597" s="891">
        <v>24990</v>
      </c>
      <c r="V597" s="470">
        <v>264966.34052992129</v>
      </c>
    </row>
    <row r="598" spans="16:22" x14ac:dyDescent="0.2">
      <c r="P598" s="475" t="s">
        <v>641</v>
      </c>
      <c r="Q598" s="47" t="s">
        <v>656</v>
      </c>
      <c r="R598" s="890">
        <v>2015</v>
      </c>
      <c r="S598" s="891">
        <v>2017</v>
      </c>
      <c r="T598" s="891">
        <v>10</v>
      </c>
      <c r="U598" s="891">
        <v>19000</v>
      </c>
      <c r="V598" s="470">
        <v>239379.6496</v>
      </c>
    </row>
    <row r="599" spans="16:22" x14ac:dyDescent="0.2">
      <c r="P599" s="475" t="s">
        <v>641</v>
      </c>
      <c r="Q599" s="47" t="s">
        <v>656</v>
      </c>
      <c r="R599" s="890">
        <v>2015</v>
      </c>
      <c r="S599" s="891">
        <v>2018</v>
      </c>
      <c r="T599" s="891">
        <v>10</v>
      </c>
      <c r="U599" s="891">
        <v>25253</v>
      </c>
      <c r="V599" s="470">
        <v>225248.97077944301</v>
      </c>
    </row>
    <row r="600" spans="16:22" x14ac:dyDescent="0.2">
      <c r="P600" s="475" t="s">
        <v>641</v>
      </c>
      <c r="Q600" s="47" t="s">
        <v>656</v>
      </c>
      <c r="R600" s="890">
        <v>2015</v>
      </c>
      <c r="S600" s="891">
        <v>2019</v>
      </c>
      <c r="T600" s="891">
        <v>10</v>
      </c>
      <c r="U600" s="891">
        <v>24158</v>
      </c>
      <c r="V600" s="470">
        <v>201063.6486213562</v>
      </c>
    </row>
    <row r="601" spans="16:22" x14ac:dyDescent="0.2">
      <c r="P601" s="475" t="s">
        <v>641</v>
      </c>
      <c r="Q601" s="47" t="s">
        <v>656</v>
      </c>
      <c r="R601" s="890">
        <v>2015</v>
      </c>
      <c r="S601" s="891">
        <v>2020</v>
      </c>
      <c r="T601" s="891">
        <v>10</v>
      </c>
      <c r="U601" s="891">
        <v>26321</v>
      </c>
      <c r="V601" s="470">
        <v>217758.5925532218</v>
      </c>
    </row>
    <row r="602" spans="16:22" x14ac:dyDescent="0.2">
      <c r="P602" s="475" t="s">
        <v>641</v>
      </c>
      <c r="Q602" s="47" t="s">
        <v>656</v>
      </c>
      <c r="R602" s="890">
        <v>2015</v>
      </c>
      <c r="S602" s="891">
        <v>2021</v>
      </c>
      <c r="T602" s="891">
        <v>10</v>
      </c>
      <c r="U602" s="891">
        <v>23016</v>
      </c>
      <c r="V602" s="470">
        <v>237506.42667828489</v>
      </c>
    </row>
    <row r="603" spans="16:22" x14ac:dyDescent="0.2">
      <c r="P603" s="475" t="s">
        <v>641</v>
      </c>
      <c r="Q603" s="47" t="s">
        <v>656</v>
      </c>
      <c r="R603" s="890">
        <v>2015</v>
      </c>
      <c r="S603" s="891">
        <v>2022</v>
      </c>
      <c r="T603" s="891">
        <v>10</v>
      </c>
      <c r="U603" s="891">
        <v>21628</v>
      </c>
      <c r="V603" s="470">
        <v>247474.24076051041</v>
      </c>
    </row>
    <row r="604" spans="16:22" x14ac:dyDescent="0.2">
      <c r="P604" s="475" t="s">
        <v>641</v>
      </c>
      <c r="Q604" s="47" t="s">
        <v>656</v>
      </c>
      <c r="R604" s="890">
        <v>2015</v>
      </c>
      <c r="S604" s="891">
        <v>2023</v>
      </c>
      <c r="T604" s="891">
        <v>10</v>
      </c>
      <c r="U604" s="891">
        <v>24906</v>
      </c>
      <c r="V604" s="470">
        <v>225373.64716658619</v>
      </c>
    </row>
    <row r="605" spans="16:22" x14ac:dyDescent="0.2">
      <c r="P605" s="475" t="s">
        <v>641</v>
      </c>
      <c r="Q605" s="47" t="s">
        <v>656</v>
      </c>
      <c r="R605" s="890">
        <v>2015</v>
      </c>
      <c r="S605" s="891">
        <v>2024</v>
      </c>
      <c r="T605" s="891">
        <v>10</v>
      </c>
      <c r="U605" s="891">
        <v>24616</v>
      </c>
      <c r="V605" s="470">
        <v>227662</v>
      </c>
    </row>
    <row r="606" spans="16:22" x14ac:dyDescent="0.2">
      <c r="P606" s="475" t="s">
        <v>641</v>
      </c>
      <c r="Q606" s="47" t="s">
        <v>657</v>
      </c>
      <c r="R606" s="890">
        <v>2019</v>
      </c>
      <c r="S606" s="891">
        <v>2020</v>
      </c>
      <c r="T606" s="891">
        <v>10</v>
      </c>
      <c r="U606" s="891">
        <v>26082</v>
      </c>
      <c r="V606" s="470">
        <v>217758.5925532218</v>
      </c>
    </row>
    <row r="607" spans="16:22" x14ac:dyDescent="0.2">
      <c r="P607" s="475" t="s">
        <v>641</v>
      </c>
      <c r="Q607" s="47" t="s">
        <v>657</v>
      </c>
      <c r="R607" s="890">
        <v>2019</v>
      </c>
      <c r="S607" s="891">
        <v>2021</v>
      </c>
      <c r="T607" s="891">
        <v>10</v>
      </c>
      <c r="U607" s="891">
        <v>23577</v>
      </c>
      <c r="V607" s="470">
        <v>237506.42667828489</v>
      </c>
    </row>
    <row r="608" spans="16:22" x14ac:dyDescent="0.2">
      <c r="P608" s="475" t="s">
        <v>641</v>
      </c>
      <c r="Q608" s="47" t="s">
        <v>657</v>
      </c>
      <c r="R608" s="890">
        <v>2019</v>
      </c>
      <c r="S608" s="891">
        <v>2022</v>
      </c>
      <c r="T608" s="891">
        <v>10</v>
      </c>
      <c r="U608" s="891">
        <v>25460</v>
      </c>
      <c r="V608" s="470">
        <v>247474.24076051041</v>
      </c>
    </row>
    <row r="609" spans="16:22" x14ac:dyDescent="0.2">
      <c r="P609" s="475" t="s">
        <v>641</v>
      </c>
      <c r="Q609" s="47" t="s">
        <v>657</v>
      </c>
      <c r="R609" s="890">
        <v>2019</v>
      </c>
      <c r="S609" s="891">
        <v>2023</v>
      </c>
      <c r="T609" s="891">
        <v>10</v>
      </c>
      <c r="U609" s="891">
        <v>27476</v>
      </c>
      <c r="V609" s="470">
        <v>225373.64716658619</v>
      </c>
    </row>
    <row r="610" spans="16:22" x14ac:dyDescent="0.2">
      <c r="P610" s="475" t="s">
        <v>641</v>
      </c>
      <c r="Q610" s="47" t="s">
        <v>657</v>
      </c>
      <c r="R610" s="890">
        <v>2019</v>
      </c>
      <c r="S610" s="891">
        <v>2024</v>
      </c>
      <c r="T610" s="891">
        <v>10</v>
      </c>
      <c r="U610" s="891">
        <v>28167</v>
      </c>
      <c r="V610" s="470">
        <v>227662</v>
      </c>
    </row>
    <row r="611" spans="16:22" x14ac:dyDescent="0.2">
      <c r="P611" s="475" t="s">
        <v>658</v>
      </c>
      <c r="Q611" s="47" t="s">
        <v>659</v>
      </c>
      <c r="R611" s="890">
        <v>2014</v>
      </c>
      <c r="S611" s="891">
        <v>2020</v>
      </c>
      <c r="T611" s="891">
        <v>42</v>
      </c>
      <c r="U611" s="891">
        <v>48612</v>
      </c>
      <c r="V611" s="470">
        <v>541108.2742191134</v>
      </c>
    </row>
    <row r="612" spans="16:22" x14ac:dyDescent="0.2">
      <c r="P612" s="475" t="s">
        <v>658</v>
      </c>
      <c r="Q612" s="47" t="s">
        <v>660</v>
      </c>
      <c r="R612" s="890">
        <v>2014</v>
      </c>
      <c r="S612" s="891">
        <v>2015</v>
      </c>
      <c r="T612" s="891">
        <v>35.1</v>
      </c>
      <c r="U612" s="891">
        <v>25153</v>
      </c>
      <c r="V612" s="470">
        <v>37472.74446134243</v>
      </c>
    </row>
    <row r="613" spans="16:22" x14ac:dyDescent="0.2">
      <c r="P613" s="475" t="s">
        <v>658</v>
      </c>
      <c r="Q613" s="47" t="s">
        <v>660</v>
      </c>
      <c r="R613" s="890">
        <v>2014</v>
      </c>
      <c r="S613" s="891">
        <v>2016</v>
      </c>
      <c r="T613" s="891">
        <v>44</v>
      </c>
      <c r="U613" s="891">
        <v>43489</v>
      </c>
      <c r="V613" s="470">
        <v>392255.01715169841</v>
      </c>
    </row>
    <row r="614" spans="16:22" x14ac:dyDescent="0.2">
      <c r="P614" s="475" t="s">
        <v>658</v>
      </c>
      <c r="Q614" s="47" t="s">
        <v>660</v>
      </c>
      <c r="R614" s="890">
        <v>2014</v>
      </c>
      <c r="S614" s="891">
        <v>2017</v>
      </c>
      <c r="T614" s="891">
        <v>44</v>
      </c>
      <c r="U614" s="891">
        <v>53294</v>
      </c>
      <c r="V614" s="470">
        <v>325993.7268</v>
      </c>
    </row>
    <row r="615" spans="16:22" x14ac:dyDescent="0.2">
      <c r="P615" s="475" t="s">
        <v>658</v>
      </c>
      <c r="Q615" s="47" t="s">
        <v>660</v>
      </c>
      <c r="R615" s="890">
        <v>2014</v>
      </c>
      <c r="S615" s="891">
        <v>2018</v>
      </c>
      <c r="T615" s="891">
        <v>42</v>
      </c>
      <c r="U615" s="891">
        <v>49005</v>
      </c>
      <c r="V615" s="470">
        <v>498679.6181482242</v>
      </c>
    </row>
    <row r="616" spans="16:22" x14ac:dyDescent="0.2">
      <c r="P616" s="475" t="s">
        <v>658</v>
      </c>
      <c r="Q616" s="47" t="s">
        <v>660</v>
      </c>
      <c r="R616" s="890">
        <v>2014</v>
      </c>
      <c r="S616" s="891">
        <v>2019</v>
      </c>
      <c r="T616" s="891">
        <v>42</v>
      </c>
      <c r="U616" s="891">
        <v>52748</v>
      </c>
      <c r="V616" s="470">
        <v>532259.11491743522</v>
      </c>
    </row>
    <row r="617" spans="16:22" x14ac:dyDescent="0.2">
      <c r="P617" s="475" t="s">
        <v>658</v>
      </c>
      <c r="Q617" s="47" t="s">
        <v>661</v>
      </c>
      <c r="R617" s="890">
        <v>2019</v>
      </c>
      <c r="S617" s="891">
        <v>2020</v>
      </c>
      <c r="T617" s="891">
        <v>33</v>
      </c>
      <c r="U617" s="891">
        <v>39100</v>
      </c>
      <c r="V617" s="470">
        <v>337197.82974725001</v>
      </c>
    </row>
    <row r="618" spans="16:22" x14ac:dyDescent="0.2">
      <c r="P618" s="475" t="s">
        <v>658</v>
      </c>
      <c r="Q618" s="47" t="s">
        <v>662</v>
      </c>
      <c r="R618" s="890">
        <v>2010</v>
      </c>
      <c r="S618" s="891">
        <v>2015</v>
      </c>
      <c r="T618" s="891">
        <v>16</v>
      </c>
      <c r="U618" s="891">
        <v>19331</v>
      </c>
      <c r="V618" s="470">
        <v>465462.44502445642</v>
      </c>
    </row>
    <row r="619" spans="16:22" x14ac:dyDescent="0.2">
      <c r="P619" s="475" t="s">
        <v>658</v>
      </c>
      <c r="Q619" s="47" t="s">
        <v>662</v>
      </c>
      <c r="R619" s="890">
        <v>2010</v>
      </c>
      <c r="S619" s="891">
        <v>2016</v>
      </c>
      <c r="T619" s="891">
        <v>16</v>
      </c>
      <c r="U619" s="891">
        <v>20512</v>
      </c>
      <c r="V619" s="470">
        <v>855571.98206451489</v>
      </c>
    </row>
    <row r="620" spans="16:22" x14ac:dyDescent="0.2">
      <c r="P620" s="475" t="s">
        <v>658</v>
      </c>
      <c r="Q620" s="47" t="s">
        <v>662</v>
      </c>
      <c r="R620" s="890">
        <v>2010</v>
      </c>
      <c r="S620" s="891">
        <v>2017</v>
      </c>
      <c r="T620" s="891">
        <v>16</v>
      </c>
      <c r="U620" s="891">
        <v>19118</v>
      </c>
      <c r="V620" s="470">
        <v>381158.7941</v>
      </c>
    </row>
    <row r="621" spans="16:22" x14ac:dyDescent="0.2">
      <c r="P621" s="475" t="s">
        <v>658</v>
      </c>
      <c r="Q621" s="47" t="s">
        <v>662</v>
      </c>
      <c r="R621" s="890">
        <v>2010</v>
      </c>
      <c r="S621" s="891">
        <v>2018</v>
      </c>
      <c r="T621" s="891">
        <v>16</v>
      </c>
      <c r="U621" s="891">
        <v>17991</v>
      </c>
      <c r="V621" s="470">
        <v>388995.17484431667</v>
      </c>
    </row>
    <row r="622" spans="16:22" x14ac:dyDescent="0.2">
      <c r="P622" s="475" t="s">
        <v>658</v>
      </c>
      <c r="Q622" s="47" t="s">
        <v>662</v>
      </c>
      <c r="R622" s="890">
        <v>2010</v>
      </c>
      <c r="S622" s="891">
        <v>2019</v>
      </c>
      <c r="T622" s="891">
        <v>16</v>
      </c>
      <c r="U622" s="891">
        <v>19402</v>
      </c>
      <c r="V622" s="470">
        <v>430339.84737302718</v>
      </c>
    </row>
    <row r="623" spans="16:22" x14ac:dyDescent="0.2">
      <c r="P623" s="475" t="s">
        <v>658</v>
      </c>
      <c r="Q623" s="47" t="s">
        <v>662</v>
      </c>
      <c r="R623" s="890">
        <v>2010</v>
      </c>
      <c r="S623" s="891">
        <v>2020</v>
      </c>
      <c r="T623" s="891">
        <v>16</v>
      </c>
      <c r="U623" s="891">
        <v>19602</v>
      </c>
      <c r="V623" s="470">
        <v>406981.75131215539</v>
      </c>
    </row>
    <row r="624" spans="16:22" x14ac:dyDescent="0.2">
      <c r="P624" s="475" t="s">
        <v>658</v>
      </c>
      <c r="Q624" s="47" t="s">
        <v>663</v>
      </c>
      <c r="R624" s="890">
        <v>2010</v>
      </c>
      <c r="S624" s="891">
        <v>2015</v>
      </c>
      <c r="T624" s="891">
        <v>5.4</v>
      </c>
      <c r="U624" s="891">
        <v>6769</v>
      </c>
      <c r="V624" s="470">
        <v>165665.04726869171</v>
      </c>
    </row>
    <row r="625" spans="16:22" x14ac:dyDescent="0.2">
      <c r="P625" s="475" t="s">
        <v>658</v>
      </c>
      <c r="Q625" s="47" t="s">
        <v>663</v>
      </c>
      <c r="R625" s="890">
        <v>2010</v>
      </c>
      <c r="S625" s="891">
        <v>2016</v>
      </c>
      <c r="T625" s="891">
        <v>5.4</v>
      </c>
      <c r="U625" s="891">
        <v>6367</v>
      </c>
      <c r="V625" s="470">
        <v>135416.30643010559</v>
      </c>
    </row>
    <row r="626" spans="16:22" x14ac:dyDescent="0.2">
      <c r="P626" s="475" t="s">
        <v>658</v>
      </c>
      <c r="Q626" s="47" t="s">
        <v>663</v>
      </c>
      <c r="R626" s="890">
        <v>2010</v>
      </c>
      <c r="S626" s="891">
        <v>2017</v>
      </c>
      <c r="T626" s="891">
        <v>5.4</v>
      </c>
      <c r="U626" s="891">
        <v>5630</v>
      </c>
      <c r="V626" s="470">
        <v>142047.1367</v>
      </c>
    </row>
    <row r="627" spans="16:22" x14ac:dyDescent="0.2">
      <c r="P627" s="475" t="s">
        <v>658</v>
      </c>
      <c r="Q627" s="47" t="s">
        <v>663</v>
      </c>
      <c r="R627" s="890">
        <v>2010</v>
      </c>
      <c r="S627" s="891">
        <v>2018</v>
      </c>
      <c r="T627" s="891">
        <v>5.4</v>
      </c>
      <c r="U627" s="891">
        <v>5086</v>
      </c>
      <c r="V627" s="470">
        <v>125105.126257442</v>
      </c>
    </row>
    <row r="628" spans="16:22" x14ac:dyDescent="0.2">
      <c r="P628" s="475" t="s">
        <v>658</v>
      </c>
      <c r="Q628" s="47" t="s">
        <v>663</v>
      </c>
      <c r="R628" s="890">
        <v>2010</v>
      </c>
      <c r="S628" s="891">
        <v>2019</v>
      </c>
      <c r="T628" s="891">
        <v>5.4</v>
      </c>
      <c r="U628" s="891">
        <v>5162</v>
      </c>
      <c r="V628" s="470">
        <v>133414.95157676071</v>
      </c>
    </row>
    <row r="629" spans="16:22" x14ac:dyDescent="0.2">
      <c r="P629" s="475" t="s">
        <v>658</v>
      </c>
      <c r="Q629" s="47" t="s">
        <v>663</v>
      </c>
      <c r="R629" s="890">
        <v>2010</v>
      </c>
      <c r="S629" s="891">
        <v>2020</v>
      </c>
      <c r="T629" s="891">
        <v>5.4</v>
      </c>
      <c r="U629" s="891">
        <v>5877</v>
      </c>
      <c r="V629" s="470">
        <v>155587.5272634087</v>
      </c>
    </row>
    <row r="630" spans="16:22" x14ac:dyDescent="0.2">
      <c r="P630" s="475" t="s">
        <v>658</v>
      </c>
      <c r="Q630" s="47" t="s">
        <v>664</v>
      </c>
      <c r="R630" s="890">
        <v>2014</v>
      </c>
      <c r="S630" s="891">
        <v>2021</v>
      </c>
      <c r="T630" s="891">
        <v>41.99</v>
      </c>
      <c r="U630" s="891">
        <v>52323</v>
      </c>
      <c r="V630" s="470">
        <v>510890.93236030941</v>
      </c>
    </row>
    <row r="631" spans="16:22" x14ac:dyDescent="0.2">
      <c r="P631" s="475" t="s">
        <v>658</v>
      </c>
      <c r="Q631" s="47" t="s">
        <v>664</v>
      </c>
      <c r="R631" s="890">
        <v>2014</v>
      </c>
      <c r="S631" s="891">
        <v>2022</v>
      </c>
      <c r="T631" s="891">
        <v>41.99</v>
      </c>
      <c r="U631" s="891">
        <v>53546.561000000002</v>
      </c>
      <c r="V631" s="470">
        <v>471584.43800518528</v>
      </c>
    </row>
    <row r="632" spans="16:22" x14ac:dyDescent="0.2">
      <c r="P632" s="475" t="s">
        <v>658</v>
      </c>
      <c r="Q632" s="47" t="s">
        <v>664</v>
      </c>
      <c r="R632" s="890">
        <v>2014</v>
      </c>
      <c r="S632" s="891">
        <v>2023</v>
      </c>
      <c r="T632" s="891">
        <v>41.99</v>
      </c>
      <c r="U632" s="891">
        <v>47568.076000000001</v>
      </c>
      <c r="V632" s="470">
        <v>508650.53773114271</v>
      </c>
    </row>
    <row r="633" spans="16:22" x14ac:dyDescent="0.2">
      <c r="P633" s="475" t="s">
        <v>658</v>
      </c>
      <c r="Q633" s="47" t="s">
        <v>665</v>
      </c>
      <c r="R633" s="890">
        <v>2014</v>
      </c>
      <c r="S633" s="891">
        <v>2024</v>
      </c>
      <c r="T633" s="891">
        <v>41.99</v>
      </c>
      <c r="U633" s="891">
        <v>50032.745000000003</v>
      </c>
      <c r="V633" s="470">
        <v>557633</v>
      </c>
    </row>
    <row r="634" spans="16:22" x14ac:dyDescent="0.2">
      <c r="P634" s="475" t="s">
        <v>658</v>
      </c>
      <c r="Q634" s="47" t="s">
        <v>666</v>
      </c>
      <c r="R634" s="890">
        <v>2019</v>
      </c>
      <c r="S634" s="891">
        <v>2021</v>
      </c>
      <c r="T634" s="891">
        <v>32.96</v>
      </c>
      <c r="U634" s="891">
        <v>38007</v>
      </c>
      <c r="V634" s="470">
        <v>349862.42076026578</v>
      </c>
    </row>
    <row r="635" spans="16:22" x14ac:dyDescent="0.2">
      <c r="P635" s="475" t="s">
        <v>658</v>
      </c>
      <c r="Q635" s="47" t="s">
        <v>666</v>
      </c>
      <c r="R635" s="890">
        <v>2019</v>
      </c>
      <c r="S635" s="891">
        <v>2022</v>
      </c>
      <c r="T635" s="891">
        <v>32.96</v>
      </c>
      <c r="U635" s="891">
        <v>39114.008999999998</v>
      </c>
      <c r="V635" s="470">
        <v>520409.13493637001</v>
      </c>
    </row>
    <row r="636" spans="16:22" x14ac:dyDescent="0.2">
      <c r="P636" s="475" t="s">
        <v>658</v>
      </c>
      <c r="Q636" s="47" t="s">
        <v>666</v>
      </c>
      <c r="R636" s="890">
        <v>2019</v>
      </c>
      <c r="S636" s="891">
        <v>2023</v>
      </c>
      <c r="T636" s="891">
        <v>32.96</v>
      </c>
      <c r="U636" s="891">
        <v>38843.571000000004</v>
      </c>
      <c r="V636" s="470">
        <v>454382.12189117802</v>
      </c>
    </row>
    <row r="637" spans="16:22" x14ac:dyDescent="0.2">
      <c r="P637" s="475" t="s">
        <v>658</v>
      </c>
      <c r="Q637" s="47" t="s">
        <v>666</v>
      </c>
      <c r="R637" s="890">
        <v>2019</v>
      </c>
      <c r="S637" s="891">
        <v>2024</v>
      </c>
      <c r="T637" s="891">
        <v>32.96</v>
      </c>
      <c r="U637" s="891">
        <v>38432.953999999998</v>
      </c>
      <c r="V637" s="470">
        <v>382998</v>
      </c>
    </row>
    <row r="638" spans="16:22" x14ac:dyDescent="0.2">
      <c r="P638" s="475" t="s">
        <v>658</v>
      </c>
      <c r="Q638" s="47" t="s">
        <v>667</v>
      </c>
      <c r="R638" s="890">
        <v>2010</v>
      </c>
      <c r="S638" s="891">
        <v>2021</v>
      </c>
      <c r="T638" s="891">
        <v>16</v>
      </c>
      <c r="U638" s="891">
        <v>14675</v>
      </c>
      <c r="V638" s="470">
        <v>918095.30760991899</v>
      </c>
    </row>
    <row r="639" spans="16:22" x14ac:dyDescent="0.2">
      <c r="P639" s="475" t="s">
        <v>658</v>
      </c>
      <c r="Q639" s="47" t="s">
        <v>667</v>
      </c>
      <c r="R639" s="890">
        <v>2010</v>
      </c>
      <c r="S639" s="891">
        <v>2022</v>
      </c>
      <c r="T639" s="891">
        <v>16</v>
      </c>
      <c r="U639" s="891">
        <v>20143.024000000001</v>
      </c>
      <c r="V639" s="470">
        <v>348638.85152424051</v>
      </c>
    </row>
    <row r="640" spans="16:22" x14ac:dyDescent="0.2">
      <c r="P640" s="475" t="s">
        <v>658</v>
      </c>
      <c r="Q640" s="47" t="s">
        <v>667</v>
      </c>
      <c r="R640" s="890">
        <v>2010</v>
      </c>
      <c r="S640" s="891">
        <v>2023</v>
      </c>
      <c r="T640" s="891">
        <v>16</v>
      </c>
      <c r="U640" s="891">
        <v>19196.800999999999</v>
      </c>
      <c r="V640" s="470">
        <v>516872.68358509243</v>
      </c>
    </row>
    <row r="641" spans="16:22" x14ac:dyDescent="0.2">
      <c r="P641" s="475" t="s">
        <v>658</v>
      </c>
      <c r="Q641" s="47" t="s">
        <v>667</v>
      </c>
      <c r="R641" s="890">
        <v>2010</v>
      </c>
      <c r="S641" s="891">
        <v>2024</v>
      </c>
      <c r="T641" s="891">
        <v>16</v>
      </c>
      <c r="U641" s="891">
        <v>19649.605</v>
      </c>
      <c r="V641" s="470">
        <v>527116</v>
      </c>
    </row>
    <row r="642" spans="16:22" x14ac:dyDescent="0.2">
      <c r="P642" s="475" t="s">
        <v>658</v>
      </c>
      <c r="Q642" s="47" t="s">
        <v>668</v>
      </c>
      <c r="R642" s="890">
        <v>2010</v>
      </c>
      <c r="S642" s="891">
        <v>2012</v>
      </c>
      <c r="T642" s="891">
        <v>14.9</v>
      </c>
      <c r="U642" s="891">
        <v>16955</v>
      </c>
      <c r="V642" s="470">
        <v>465890.27225411817</v>
      </c>
    </row>
    <row r="643" spans="16:22" x14ac:dyDescent="0.2">
      <c r="P643" s="475" t="s">
        <v>658</v>
      </c>
      <c r="Q643" s="47" t="s">
        <v>668</v>
      </c>
      <c r="R643" s="890">
        <v>2010</v>
      </c>
      <c r="S643" s="891">
        <v>2013</v>
      </c>
      <c r="T643" s="891">
        <v>16</v>
      </c>
      <c r="U643" s="891">
        <v>17380</v>
      </c>
      <c r="V643" s="470">
        <v>600032.61229701072</v>
      </c>
    </row>
    <row r="644" spans="16:22" x14ac:dyDescent="0.2">
      <c r="P644" s="475" t="s">
        <v>658</v>
      </c>
      <c r="Q644" s="47" t="s">
        <v>668</v>
      </c>
      <c r="R644" s="890">
        <v>2010</v>
      </c>
      <c r="S644" s="891">
        <v>2014</v>
      </c>
      <c r="T644" s="891">
        <v>16</v>
      </c>
      <c r="U644" s="891">
        <v>19118</v>
      </c>
      <c r="V644" s="470">
        <v>743645.74449549371</v>
      </c>
    </row>
    <row r="645" spans="16:22" x14ac:dyDescent="0.2">
      <c r="P645" s="475" t="s">
        <v>658</v>
      </c>
      <c r="Q645" s="47" t="s">
        <v>669</v>
      </c>
      <c r="R645" s="890">
        <v>2010</v>
      </c>
      <c r="S645" s="891">
        <v>2012</v>
      </c>
      <c r="T645" s="891">
        <v>5.4</v>
      </c>
      <c r="U645" s="891">
        <v>6447</v>
      </c>
      <c r="V645" s="470">
        <v>190845.22508987499</v>
      </c>
    </row>
    <row r="646" spans="16:22" x14ac:dyDescent="0.2">
      <c r="P646" s="475" t="s">
        <v>658</v>
      </c>
      <c r="Q646" s="47" t="s">
        <v>669</v>
      </c>
      <c r="R646" s="890">
        <v>2010</v>
      </c>
      <c r="S646" s="891">
        <v>2013</v>
      </c>
      <c r="T646" s="891">
        <v>5.4</v>
      </c>
      <c r="U646" s="891">
        <v>6368</v>
      </c>
      <c r="V646" s="470">
        <v>175694.10505323359</v>
      </c>
    </row>
    <row r="647" spans="16:22" x14ac:dyDescent="0.2">
      <c r="P647" s="475" t="s">
        <v>658</v>
      </c>
      <c r="Q647" s="47" t="s">
        <v>670</v>
      </c>
      <c r="R647" s="890">
        <v>2010</v>
      </c>
      <c r="S647" s="891">
        <v>2014</v>
      </c>
      <c r="T647" s="891">
        <v>5.4</v>
      </c>
      <c r="U647" s="891">
        <v>6129</v>
      </c>
      <c r="V647" s="470">
        <v>265853.18156833062</v>
      </c>
    </row>
    <row r="648" spans="16:22" x14ac:dyDescent="0.2">
      <c r="P648" s="475" t="s">
        <v>658</v>
      </c>
      <c r="Q648" s="47" t="s">
        <v>670</v>
      </c>
      <c r="R648" s="890">
        <v>2010</v>
      </c>
      <c r="S648" s="891">
        <v>2021</v>
      </c>
      <c r="T648" s="891">
        <v>5.43</v>
      </c>
      <c r="U648" s="891">
        <v>5443</v>
      </c>
      <c r="V648" s="470">
        <v>149350.29009185641</v>
      </c>
    </row>
    <row r="649" spans="16:22" x14ac:dyDescent="0.2">
      <c r="P649" s="475" t="s">
        <v>658</v>
      </c>
      <c r="Q649" s="47" t="s">
        <v>670</v>
      </c>
      <c r="R649" s="890">
        <v>2010</v>
      </c>
      <c r="S649" s="891">
        <v>2022</v>
      </c>
      <c r="T649" s="891">
        <v>5.43</v>
      </c>
      <c r="U649" s="891">
        <v>5651.7330000000002</v>
      </c>
      <c r="V649" s="470">
        <v>122723.8296646502</v>
      </c>
    </row>
    <row r="650" spans="16:22" x14ac:dyDescent="0.2">
      <c r="P650" s="475" t="s">
        <v>658</v>
      </c>
      <c r="Q650" s="47" t="s">
        <v>670</v>
      </c>
      <c r="R650" s="890">
        <v>2010</v>
      </c>
      <c r="S650" s="891">
        <v>2023</v>
      </c>
      <c r="T650" s="891">
        <v>5.43</v>
      </c>
      <c r="U650" s="891">
        <v>4854.2120000000004</v>
      </c>
      <c r="V650" s="470">
        <v>201051.335290702</v>
      </c>
    </row>
    <row r="651" spans="16:22" x14ac:dyDescent="0.2">
      <c r="P651" s="475" t="s">
        <v>658</v>
      </c>
      <c r="Q651" s="47" t="s">
        <v>670</v>
      </c>
      <c r="R651" s="890">
        <v>2010</v>
      </c>
      <c r="S651" s="891">
        <v>2024</v>
      </c>
      <c r="T651" s="891">
        <v>5.43</v>
      </c>
      <c r="U651" s="891">
        <v>3594.7640000000001</v>
      </c>
      <c r="V651" s="470">
        <v>114097</v>
      </c>
    </row>
    <row r="652" spans="16:22" x14ac:dyDescent="0.2">
      <c r="P652" s="475" t="s">
        <v>671</v>
      </c>
      <c r="Q652" s="47" t="s">
        <v>672</v>
      </c>
      <c r="R652" s="890">
        <v>2018</v>
      </c>
      <c r="S652" s="891">
        <v>2021</v>
      </c>
      <c r="T652" s="891">
        <v>74.400000000000006</v>
      </c>
      <c r="U652" s="891">
        <v>149124</v>
      </c>
      <c r="V652" s="470">
        <v>798238.38071379298</v>
      </c>
    </row>
    <row r="653" spans="16:22" x14ac:dyDescent="0.2">
      <c r="P653" s="475" t="s">
        <v>671</v>
      </c>
      <c r="Q653" s="47" t="s">
        <v>673</v>
      </c>
      <c r="R653" s="890">
        <v>2019</v>
      </c>
      <c r="S653" s="891">
        <v>2021</v>
      </c>
      <c r="T653" s="891">
        <v>37.5</v>
      </c>
      <c r="U653" s="891">
        <v>71674</v>
      </c>
      <c r="V653" s="470">
        <v>441911.67674182192</v>
      </c>
    </row>
    <row r="654" spans="16:22" x14ac:dyDescent="0.2">
      <c r="P654" s="475" t="s">
        <v>671</v>
      </c>
      <c r="Q654" s="47" t="s">
        <v>674</v>
      </c>
      <c r="R654" s="890">
        <v>2019</v>
      </c>
      <c r="S654" s="891">
        <v>2021</v>
      </c>
      <c r="T654" s="891">
        <v>61.1</v>
      </c>
      <c r="U654" s="891">
        <v>122960</v>
      </c>
      <c r="V654" s="470">
        <v>706092.50717060594</v>
      </c>
    </row>
    <row r="655" spans="16:22" x14ac:dyDescent="0.2">
      <c r="P655" s="475" t="s">
        <v>671</v>
      </c>
      <c r="Q655" s="47" t="s">
        <v>675</v>
      </c>
      <c r="R655" s="890">
        <v>2019</v>
      </c>
      <c r="S655" s="891">
        <v>2021</v>
      </c>
      <c r="T655" s="891">
        <v>49.5</v>
      </c>
      <c r="U655" s="891">
        <v>94628</v>
      </c>
      <c r="V655" s="470">
        <v>699913.52993501071</v>
      </c>
    </row>
    <row r="656" spans="16:22" x14ac:dyDescent="0.2">
      <c r="P656" s="475" t="s">
        <v>671</v>
      </c>
      <c r="Q656" s="47" t="s">
        <v>676</v>
      </c>
      <c r="R656" s="890">
        <v>2019</v>
      </c>
      <c r="S656" s="891">
        <v>2021</v>
      </c>
      <c r="T656" s="891">
        <v>74.5</v>
      </c>
      <c r="U656" s="891">
        <v>152613</v>
      </c>
      <c r="V656" s="470">
        <v>890973.05304433068</v>
      </c>
    </row>
    <row r="657" spans="16:22" x14ac:dyDescent="0.2">
      <c r="P657" s="475" t="s">
        <v>671</v>
      </c>
      <c r="Q657" s="47" t="s">
        <v>677</v>
      </c>
      <c r="R657" s="890">
        <v>2020</v>
      </c>
      <c r="S657" s="891">
        <v>2021</v>
      </c>
      <c r="T657" s="891">
        <v>74.5</v>
      </c>
      <c r="U657" s="891">
        <v>130717</v>
      </c>
      <c r="V657" s="470">
        <v>1704939.636114439</v>
      </c>
    </row>
    <row r="658" spans="16:22" x14ac:dyDescent="0.2">
      <c r="P658" s="475" t="s">
        <v>671</v>
      </c>
      <c r="Q658" s="47" t="s">
        <v>678</v>
      </c>
      <c r="R658" s="890">
        <v>2018</v>
      </c>
      <c r="S658" s="891">
        <v>2021</v>
      </c>
      <c r="T658" s="891">
        <v>70.3</v>
      </c>
      <c r="U658" s="891">
        <v>132614</v>
      </c>
      <c r="V658" s="470">
        <v>712229.42734996183</v>
      </c>
    </row>
    <row r="659" spans="16:22" x14ac:dyDescent="0.2">
      <c r="P659" s="475" t="s">
        <v>671</v>
      </c>
      <c r="Q659" s="47" t="s">
        <v>679</v>
      </c>
      <c r="R659" s="890">
        <v>2019</v>
      </c>
      <c r="S659" s="891">
        <v>2021</v>
      </c>
      <c r="T659" s="891">
        <v>55.4</v>
      </c>
      <c r="U659" s="891">
        <v>110975</v>
      </c>
      <c r="V659" s="470">
        <v>562612.01811712596</v>
      </c>
    </row>
    <row r="660" spans="16:22" x14ac:dyDescent="0.2">
      <c r="P660" s="475" t="s">
        <v>671</v>
      </c>
      <c r="Q660" s="47" t="s">
        <v>680</v>
      </c>
      <c r="R660" s="890">
        <v>2020</v>
      </c>
      <c r="S660" s="891">
        <v>2021</v>
      </c>
      <c r="T660" s="891">
        <v>74.8</v>
      </c>
      <c r="U660" s="891">
        <v>135768</v>
      </c>
      <c r="V660" s="470">
        <v>543493.10768616351</v>
      </c>
    </row>
    <row r="661" spans="16:22" x14ac:dyDescent="0.2">
      <c r="P661" s="475" t="s">
        <v>671</v>
      </c>
      <c r="Q661" s="47" t="s">
        <v>681</v>
      </c>
      <c r="R661" s="890">
        <v>2023</v>
      </c>
      <c r="S661" s="891">
        <v>2024</v>
      </c>
      <c r="T661" s="891">
        <v>60</v>
      </c>
      <c r="U661" s="891">
        <v>119562</v>
      </c>
      <c r="V661" s="470">
        <v>609179</v>
      </c>
    </row>
    <row r="662" spans="16:22" x14ac:dyDescent="0.2">
      <c r="P662" s="475" t="s">
        <v>671</v>
      </c>
      <c r="Q662" s="47" t="s">
        <v>682</v>
      </c>
      <c r="R662" s="890">
        <v>2018</v>
      </c>
      <c r="S662" s="891">
        <v>2019</v>
      </c>
      <c r="T662" s="891">
        <v>74.400000000000006</v>
      </c>
      <c r="U662" s="891">
        <v>137401</v>
      </c>
      <c r="V662" s="470">
        <v>588397.57325998519</v>
      </c>
    </row>
    <row r="663" spans="16:22" x14ac:dyDescent="0.2">
      <c r="P663" s="475" t="s">
        <v>671</v>
      </c>
      <c r="Q663" s="47" t="s">
        <v>682</v>
      </c>
      <c r="R663" s="890">
        <v>2018</v>
      </c>
      <c r="S663" s="891">
        <v>2020</v>
      </c>
      <c r="T663" s="891">
        <v>74.400000000000006</v>
      </c>
      <c r="U663" s="891">
        <v>149517</v>
      </c>
      <c r="V663" s="470">
        <v>842930.39103653154</v>
      </c>
    </row>
    <row r="664" spans="16:22" x14ac:dyDescent="0.2">
      <c r="P664" s="475" t="s">
        <v>671</v>
      </c>
      <c r="Q664" s="47" t="s">
        <v>682</v>
      </c>
      <c r="R664" s="890">
        <v>2018</v>
      </c>
      <c r="S664" s="891">
        <v>2022</v>
      </c>
      <c r="T664" s="891">
        <v>74.400000000000006</v>
      </c>
      <c r="U664" s="891">
        <v>126730</v>
      </c>
      <c r="V664" s="470">
        <v>654412.85318489152</v>
      </c>
    </row>
    <row r="665" spans="16:22" x14ac:dyDescent="0.2">
      <c r="P665" s="475" t="s">
        <v>671</v>
      </c>
      <c r="Q665" s="47" t="s">
        <v>682</v>
      </c>
      <c r="R665" s="890">
        <v>2018</v>
      </c>
      <c r="S665" s="891">
        <v>2023</v>
      </c>
      <c r="T665" s="891">
        <v>74.400000000000006</v>
      </c>
      <c r="U665" s="891">
        <v>100178</v>
      </c>
      <c r="V665" s="470">
        <v>461944.6935136948</v>
      </c>
    </row>
    <row r="666" spans="16:22" x14ac:dyDescent="0.2">
      <c r="P666" s="475" t="s">
        <v>671</v>
      </c>
      <c r="Q666" s="47" t="s">
        <v>682</v>
      </c>
      <c r="R666" s="890">
        <v>2018</v>
      </c>
      <c r="S666" s="891">
        <v>2024</v>
      </c>
      <c r="T666" s="891">
        <v>74.400000000000006</v>
      </c>
      <c r="U666" s="891">
        <v>130823</v>
      </c>
      <c r="V666" s="470">
        <v>1223990</v>
      </c>
    </row>
    <row r="667" spans="16:22" x14ac:dyDescent="0.2">
      <c r="P667" s="475" t="s">
        <v>671</v>
      </c>
      <c r="Q667" s="47" t="s">
        <v>683</v>
      </c>
      <c r="R667" s="890">
        <v>2022</v>
      </c>
      <c r="S667" s="891">
        <v>2023</v>
      </c>
      <c r="T667" s="891">
        <v>45.8</v>
      </c>
      <c r="U667" s="891">
        <v>76087</v>
      </c>
      <c r="V667" s="470">
        <v>147386.16358476531</v>
      </c>
    </row>
    <row r="668" spans="16:22" x14ac:dyDescent="0.2">
      <c r="P668" s="475" t="s">
        <v>671</v>
      </c>
      <c r="Q668" s="47" t="s">
        <v>684</v>
      </c>
      <c r="R668" s="890">
        <v>2022</v>
      </c>
      <c r="S668" s="891">
        <v>2024</v>
      </c>
      <c r="T668" s="891">
        <v>45.8</v>
      </c>
      <c r="U668" s="891">
        <v>80295</v>
      </c>
      <c r="V668" s="470">
        <v>456777</v>
      </c>
    </row>
    <row r="669" spans="16:22" x14ac:dyDescent="0.2">
      <c r="P669" s="475" t="s">
        <v>671</v>
      </c>
      <c r="Q669" s="47" t="s">
        <v>685</v>
      </c>
      <c r="R669" s="890">
        <v>2019</v>
      </c>
      <c r="S669" s="891">
        <v>2020</v>
      </c>
      <c r="T669" s="891">
        <v>37.5</v>
      </c>
      <c r="U669" s="891">
        <v>67636</v>
      </c>
      <c r="V669" s="470">
        <v>512845.02529398928</v>
      </c>
    </row>
    <row r="670" spans="16:22" x14ac:dyDescent="0.2">
      <c r="P670" s="475" t="s">
        <v>671</v>
      </c>
      <c r="Q670" s="47" t="s">
        <v>685</v>
      </c>
      <c r="R670" s="890">
        <v>2019</v>
      </c>
      <c r="S670" s="891">
        <v>2022</v>
      </c>
      <c r="T670" s="891">
        <v>37.5</v>
      </c>
      <c r="U670" s="891">
        <v>60848</v>
      </c>
      <c r="V670" s="470">
        <v>420437.13020859822</v>
      </c>
    </row>
    <row r="671" spans="16:22" x14ac:dyDescent="0.2">
      <c r="P671" s="475" t="s">
        <v>671</v>
      </c>
      <c r="Q671" s="47" t="s">
        <v>685</v>
      </c>
      <c r="R671" s="890">
        <v>2019</v>
      </c>
      <c r="S671" s="891">
        <v>2023</v>
      </c>
      <c r="T671" s="891">
        <v>37.5</v>
      </c>
      <c r="U671" s="891">
        <v>53586</v>
      </c>
      <c r="V671" s="470">
        <v>453804.48234687961</v>
      </c>
    </row>
    <row r="672" spans="16:22" x14ac:dyDescent="0.2">
      <c r="P672" s="475" t="s">
        <v>671</v>
      </c>
      <c r="Q672" s="47" t="s">
        <v>685</v>
      </c>
      <c r="R672" s="890">
        <v>2019</v>
      </c>
      <c r="S672" s="891">
        <v>2024</v>
      </c>
      <c r="T672" s="891">
        <v>37.5</v>
      </c>
      <c r="U672" s="891">
        <v>57843</v>
      </c>
      <c r="V672" s="470">
        <v>762690</v>
      </c>
    </row>
    <row r="673" spans="16:22" x14ac:dyDescent="0.2">
      <c r="P673" s="475" t="s">
        <v>671</v>
      </c>
      <c r="Q673" s="47" t="s">
        <v>686</v>
      </c>
      <c r="R673" s="890">
        <v>2023</v>
      </c>
      <c r="S673" s="891">
        <v>2024</v>
      </c>
      <c r="T673" s="891">
        <v>25</v>
      </c>
      <c r="U673" s="891">
        <v>50288</v>
      </c>
      <c r="V673" s="470">
        <v>309752</v>
      </c>
    </row>
    <row r="674" spans="16:22" x14ac:dyDescent="0.2">
      <c r="P674" s="475" t="s">
        <v>671</v>
      </c>
      <c r="Q674" s="47" t="s">
        <v>687</v>
      </c>
      <c r="R674" s="890">
        <v>2021</v>
      </c>
      <c r="S674" s="891">
        <v>2022</v>
      </c>
      <c r="T674" s="891">
        <v>60</v>
      </c>
      <c r="U674" s="891">
        <v>99114</v>
      </c>
      <c r="V674" s="470">
        <v>456260.93589548068</v>
      </c>
    </row>
    <row r="675" spans="16:22" x14ac:dyDescent="0.2">
      <c r="P675" s="475" t="s">
        <v>671</v>
      </c>
      <c r="Q675" s="47" t="s">
        <v>687</v>
      </c>
      <c r="R675" s="890">
        <v>2021</v>
      </c>
      <c r="S675" s="891">
        <v>2023</v>
      </c>
      <c r="T675" s="891">
        <v>60</v>
      </c>
      <c r="U675" s="891">
        <v>107502</v>
      </c>
      <c r="V675" s="470">
        <v>603426.43870682816</v>
      </c>
    </row>
    <row r="676" spans="16:22" x14ac:dyDescent="0.2">
      <c r="P676" s="475" t="s">
        <v>671</v>
      </c>
      <c r="Q676" s="47" t="s">
        <v>687</v>
      </c>
      <c r="R676" s="890">
        <v>2021</v>
      </c>
      <c r="S676" s="891">
        <v>2024</v>
      </c>
      <c r="T676" s="891">
        <v>60</v>
      </c>
      <c r="U676" s="891">
        <v>88571</v>
      </c>
      <c r="V676" s="470">
        <v>545322</v>
      </c>
    </row>
    <row r="677" spans="16:22" x14ac:dyDescent="0.2">
      <c r="P677" s="475" t="s">
        <v>671</v>
      </c>
      <c r="Q677" s="47" t="s">
        <v>688</v>
      </c>
      <c r="R677" s="890">
        <v>2019</v>
      </c>
      <c r="S677" s="891">
        <v>2020</v>
      </c>
      <c r="T677" s="891">
        <v>61.1</v>
      </c>
      <c r="U677" s="891">
        <v>118872</v>
      </c>
      <c r="V677" s="470">
        <v>624493.11918072158</v>
      </c>
    </row>
    <row r="678" spans="16:22" x14ac:dyDescent="0.2">
      <c r="P678" s="475" t="s">
        <v>671</v>
      </c>
      <c r="Q678" s="47" t="s">
        <v>688</v>
      </c>
      <c r="R678" s="890">
        <v>2019</v>
      </c>
      <c r="S678" s="891">
        <v>2022</v>
      </c>
      <c r="T678" s="891">
        <v>61.1</v>
      </c>
      <c r="U678" s="891">
        <v>112045</v>
      </c>
      <c r="V678" s="470">
        <v>601196.52246115264</v>
      </c>
    </row>
    <row r="679" spans="16:22" x14ac:dyDescent="0.2">
      <c r="P679" s="475" t="s">
        <v>671</v>
      </c>
      <c r="Q679" s="47" t="s">
        <v>688</v>
      </c>
      <c r="R679" s="890">
        <v>2019</v>
      </c>
      <c r="S679" s="891">
        <v>2023</v>
      </c>
      <c r="T679" s="891">
        <v>61.1</v>
      </c>
      <c r="U679" s="891">
        <v>95572</v>
      </c>
      <c r="V679" s="470">
        <v>412344.50647321978</v>
      </c>
    </row>
    <row r="680" spans="16:22" x14ac:dyDescent="0.2">
      <c r="P680" s="475" t="s">
        <v>671</v>
      </c>
      <c r="Q680" s="47" t="s">
        <v>688</v>
      </c>
      <c r="R680" s="890">
        <v>2019</v>
      </c>
      <c r="S680" s="891">
        <v>2024</v>
      </c>
      <c r="T680" s="891">
        <v>61.1</v>
      </c>
      <c r="U680" s="891">
        <v>104411</v>
      </c>
      <c r="V680" s="470">
        <v>659373</v>
      </c>
    </row>
    <row r="681" spans="16:22" x14ac:dyDescent="0.2">
      <c r="P681" s="475" t="s">
        <v>671</v>
      </c>
      <c r="Q681" s="47" t="s">
        <v>689</v>
      </c>
      <c r="R681" s="890">
        <v>2022</v>
      </c>
      <c r="S681" s="891">
        <v>2023</v>
      </c>
      <c r="T681" s="891">
        <v>74.5</v>
      </c>
      <c r="U681" s="891">
        <v>122660</v>
      </c>
      <c r="V681" s="470">
        <v>598812.4916375652</v>
      </c>
    </row>
    <row r="682" spans="16:22" x14ac:dyDescent="0.2">
      <c r="P682" s="475" t="s">
        <v>671</v>
      </c>
      <c r="Q682" s="47" t="s">
        <v>689</v>
      </c>
      <c r="R682" s="890">
        <v>2022</v>
      </c>
      <c r="S682" s="891">
        <v>2024</v>
      </c>
      <c r="T682" s="891">
        <v>74.5</v>
      </c>
      <c r="U682" s="891">
        <v>142724</v>
      </c>
      <c r="V682" s="470">
        <v>736322</v>
      </c>
    </row>
    <row r="683" spans="16:22" x14ac:dyDescent="0.2">
      <c r="P683" s="475" t="s">
        <v>671</v>
      </c>
      <c r="Q683" s="47" t="s">
        <v>690</v>
      </c>
      <c r="R683" s="890">
        <v>2023</v>
      </c>
      <c r="S683" s="891">
        <v>2024</v>
      </c>
      <c r="T683" s="891">
        <v>70</v>
      </c>
      <c r="U683" s="891">
        <v>146883</v>
      </c>
      <c r="V683" s="470">
        <v>938471</v>
      </c>
    </row>
    <row r="684" spans="16:22" x14ac:dyDescent="0.2">
      <c r="P684" s="475" t="s">
        <v>671</v>
      </c>
      <c r="Q684" s="47" t="s">
        <v>691</v>
      </c>
      <c r="R684" s="890">
        <v>2019</v>
      </c>
      <c r="S684" s="891">
        <v>2022</v>
      </c>
      <c r="T684" s="891">
        <v>49.5</v>
      </c>
      <c r="U684" s="891">
        <v>93306</v>
      </c>
      <c r="V684" s="470">
        <v>681147.81251588638</v>
      </c>
    </row>
    <row r="685" spans="16:22" x14ac:dyDescent="0.2">
      <c r="P685" s="475" t="s">
        <v>671</v>
      </c>
      <c r="Q685" s="47" t="s">
        <v>691</v>
      </c>
      <c r="R685" s="890">
        <v>2019</v>
      </c>
      <c r="S685" s="891">
        <v>2023</v>
      </c>
      <c r="T685" s="891">
        <v>49.5</v>
      </c>
      <c r="U685" s="891">
        <v>89771</v>
      </c>
      <c r="V685" s="470">
        <v>548304.87793707522</v>
      </c>
    </row>
    <row r="686" spans="16:22" x14ac:dyDescent="0.2">
      <c r="P686" s="475" t="s">
        <v>671</v>
      </c>
      <c r="Q686" s="47" t="s">
        <v>691</v>
      </c>
      <c r="R686" s="890">
        <v>2019</v>
      </c>
      <c r="S686" s="891">
        <v>2024</v>
      </c>
      <c r="T686" s="891">
        <v>49.5</v>
      </c>
      <c r="U686" s="891">
        <v>92225</v>
      </c>
      <c r="V686" s="470">
        <v>700706</v>
      </c>
    </row>
    <row r="687" spans="16:22" x14ac:dyDescent="0.2">
      <c r="P687" s="475" t="s">
        <v>671</v>
      </c>
      <c r="Q687" s="47" t="s">
        <v>692</v>
      </c>
      <c r="R687" s="890">
        <v>2019</v>
      </c>
      <c r="S687" s="891">
        <v>2020</v>
      </c>
      <c r="T687" s="891">
        <v>49.5</v>
      </c>
      <c r="U687" s="891">
        <v>83191</v>
      </c>
      <c r="V687" s="470">
        <v>647249.67597118486</v>
      </c>
    </row>
    <row r="688" spans="16:22" x14ac:dyDescent="0.2">
      <c r="P688" s="475" t="s">
        <v>671</v>
      </c>
      <c r="Q688" s="47" t="s">
        <v>693</v>
      </c>
      <c r="R688" s="890">
        <v>2023</v>
      </c>
      <c r="S688" s="891">
        <v>2024</v>
      </c>
      <c r="T688" s="891">
        <v>74.5</v>
      </c>
      <c r="U688" s="891">
        <v>131680</v>
      </c>
      <c r="V688" s="470">
        <v>658941</v>
      </c>
    </row>
    <row r="689" spans="16:22" x14ac:dyDescent="0.2">
      <c r="P689" s="475" t="s">
        <v>671</v>
      </c>
      <c r="Q689" s="47" t="s">
        <v>694</v>
      </c>
      <c r="R689" s="890">
        <v>2022</v>
      </c>
      <c r="S689" s="891">
        <v>2023</v>
      </c>
      <c r="T689" s="891">
        <v>61.2</v>
      </c>
      <c r="U689" s="891">
        <v>122066</v>
      </c>
      <c r="V689" s="470">
        <v>556452.25838901475</v>
      </c>
    </row>
    <row r="690" spans="16:22" x14ac:dyDescent="0.2">
      <c r="P690" s="475" t="s">
        <v>671</v>
      </c>
      <c r="Q690" s="47" t="s">
        <v>694</v>
      </c>
      <c r="R690" s="890">
        <v>2022</v>
      </c>
      <c r="S690" s="891">
        <v>2024</v>
      </c>
      <c r="T690" s="891">
        <v>61.2</v>
      </c>
      <c r="U690" s="891">
        <v>120683</v>
      </c>
      <c r="V690" s="470">
        <v>644727</v>
      </c>
    </row>
    <row r="691" spans="16:22" x14ac:dyDescent="0.2">
      <c r="P691" s="475" t="s">
        <v>671</v>
      </c>
      <c r="Q691" s="47" t="s">
        <v>695</v>
      </c>
      <c r="R691" s="890">
        <v>2019</v>
      </c>
      <c r="S691" s="891">
        <v>2020</v>
      </c>
      <c r="T691" s="891">
        <v>74.5</v>
      </c>
      <c r="U691" s="891">
        <v>143290</v>
      </c>
      <c r="V691" s="470">
        <v>906476.64363474154</v>
      </c>
    </row>
    <row r="692" spans="16:22" x14ac:dyDescent="0.2">
      <c r="P692" s="475" t="s">
        <v>671</v>
      </c>
      <c r="Q692" s="47" t="s">
        <v>695</v>
      </c>
      <c r="R692" s="890">
        <v>2019</v>
      </c>
      <c r="S692" s="891">
        <v>2022</v>
      </c>
      <c r="T692" s="891">
        <v>74.5</v>
      </c>
      <c r="U692" s="891">
        <v>148010</v>
      </c>
      <c r="V692" s="470">
        <v>764500.78847033717</v>
      </c>
    </row>
    <row r="693" spans="16:22" x14ac:dyDescent="0.2">
      <c r="P693" s="475" t="s">
        <v>671</v>
      </c>
      <c r="Q693" s="47" t="s">
        <v>695</v>
      </c>
      <c r="R693" s="890">
        <v>2019</v>
      </c>
      <c r="S693" s="891">
        <v>2023</v>
      </c>
      <c r="T693" s="891">
        <v>74.5</v>
      </c>
      <c r="U693" s="891">
        <v>125993</v>
      </c>
      <c r="V693" s="470">
        <v>738684.22022850509</v>
      </c>
    </row>
    <row r="694" spans="16:22" x14ac:dyDescent="0.2">
      <c r="P694" s="475" t="s">
        <v>671</v>
      </c>
      <c r="Q694" s="47" t="s">
        <v>695</v>
      </c>
      <c r="R694" s="890">
        <v>2019</v>
      </c>
      <c r="S694" s="891">
        <v>2024</v>
      </c>
      <c r="T694" s="891">
        <v>74.5</v>
      </c>
      <c r="U694" s="891">
        <v>127779</v>
      </c>
      <c r="V694" s="470">
        <v>1148949</v>
      </c>
    </row>
    <row r="695" spans="16:22" x14ac:dyDescent="0.2">
      <c r="P695" s="475" t="s">
        <v>671</v>
      </c>
      <c r="Q695" s="47" t="s">
        <v>696</v>
      </c>
      <c r="R695" s="890">
        <v>2020</v>
      </c>
      <c r="S695" s="891">
        <v>2022</v>
      </c>
      <c r="T695" s="891">
        <v>74.5</v>
      </c>
      <c r="U695" s="891">
        <v>104102</v>
      </c>
      <c r="V695" s="470">
        <v>1515309.950349923</v>
      </c>
    </row>
    <row r="696" spans="16:22" x14ac:dyDescent="0.2">
      <c r="P696" s="475" t="s">
        <v>671</v>
      </c>
      <c r="Q696" s="47" t="s">
        <v>696</v>
      </c>
      <c r="R696" s="890">
        <v>2020</v>
      </c>
      <c r="S696" s="891">
        <v>2023</v>
      </c>
      <c r="T696" s="891">
        <v>74.5</v>
      </c>
      <c r="U696" s="891">
        <v>120839</v>
      </c>
      <c r="V696" s="470">
        <v>1503326.3735248181</v>
      </c>
    </row>
    <row r="697" spans="16:22" x14ac:dyDescent="0.2">
      <c r="P697" s="475" t="s">
        <v>671</v>
      </c>
      <c r="Q697" s="47" t="s">
        <v>696</v>
      </c>
      <c r="R697" s="890">
        <v>2020</v>
      </c>
      <c r="S697" s="891">
        <v>2024</v>
      </c>
      <c r="T697" s="891">
        <v>74.5</v>
      </c>
      <c r="U697" s="891">
        <v>127380</v>
      </c>
      <c r="V697" s="470">
        <v>1389887</v>
      </c>
    </row>
    <row r="698" spans="16:22" x14ac:dyDescent="0.2">
      <c r="P698" s="475" t="s">
        <v>671</v>
      </c>
      <c r="Q698" s="47" t="s">
        <v>697</v>
      </c>
      <c r="R698" s="890">
        <v>2021</v>
      </c>
      <c r="S698" s="891">
        <v>2022</v>
      </c>
      <c r="T698" s="891">
        <v>74.5</v>
      </c>
      <c r="U698" s="891">
        <v>128652</v>
      </c>
      <c r="V698" s="470">
        <v>330565.14047752193</v>
      </c>
    </row>
    <row r="699" spans="16:22" x14ac:dyDescent="0.2">
      <c r="P699" s="475" t="s">
        <v>671</v>
      </c>
      <c r="Q699" s="47" t="s">
        <v>697</v>
      </c>
      <c r="R699" s="890">
        <v>2021</v>
      </c>
      <c r="S699" s="891">
        <v>2023</v>
      </c>
      <c r="T699" s="891">
        <v>74.5</v>
      </c>
      <c r="U699" s="891">
        <v>135639</v>
      </c>
      <c r="V699" s="470">
        <v>1030011.193804029</v>
      </c>
    </row>
    <row r="700" spans="16:22" x14ac:dyDescent="0.2">
      <c r="P700" s="475" t="s">
        <v>671</v>
      </c>
      <c r="Q700" s="47" t="s">
        <v>697</v>
      </c>
      <c r="R700" s="890">
        <v>2021</v>
      </c>
      <c r="S700" s="891">
        <v>2024</v>
      </c>
      <c r="T700" s="891">
        <v>74.5</v>
      </c>
      <c r="U700" s="891">
        <v>138651</v>
      </c>
      <c r="V700" s="470">
        <v>924540</v>
      </c>
    </row>
    <row r="701" spans="16:22" x14ac:dyDescent="0.2">
      <c r="P701" s="475" t="s">
        <v>671</v>
      </c>
      <c r="Q701" s="47" t="s">
        <v>698</v>
      </c>
      <c r="R701" s="890">
        <v>2022</v>
      </c>
      <c r="S701" s="891">
        <v>2023</v>
      </c>
      <c r="T701" s="891">
        <v>54.6</v>
      </c>
      <c r="U701" s="891">
        <v>90184</v>
      </c>
      <c r="V701" s="470">
        <v>561885.55232962314</v>
      </c>
    </row>
    <row r="702" spans="16:22" x14ac:dyDescent="0.2">
      <c r="P702" s="475" t="s">
        <v>671</v>
      </c>
      <c r="Q702" s="47" t="s">
        <v>698</v>
      </c>
      <c r="R702" s="890">
        <v>2022</v>
      </c>
      <c r="S702" s="891">
        <v>2024</v>
      </c>
      <c r="T702" s="891">
        <v>54.6</v>
      </c>
      <c r="U702" s="891">
        <v>104469</v>
      </c>
      <c r="V702" s="470">
        <v>913887</v>
      </c>
    </row>
    <row r="703" spans="16:22" x14ac:dyDescent="0.2">
      <c r="P703" s="475" t="s">
        <v>671</v>
      </c>
      <c r="Q703" s="47" t="s">
        <v>699</v>
      </c>
      <c r="R703" s="890">
        <v>2018</v>
      </c>
      <c r="S703" s="891">
        <v>2019</v>
      </c>
      <c r="T703" s="891">
        <v>70.3</v>
      </c>
      <c r="U703" s="891">
        <v>125417</v>
      </c>
      <c r="V703" s="470">
        <v>534728.08942190255</v>
      </c>
    </row>
    <row r="704" spans="16:22" x14ac:dyDescent="0.2">
      <c r="P704" s="475" t="s">
        <v>671</v>
      </c>
      <c r="Q704" s="47" t="s">
        <v>699</v>
      </c>
      <c r="R704" s="890">
        <v>2018</v>
      </c>
      <c r="S704" s="891">
        <v>2020</v>
      </c>
      <c r="T704" s="891">
        <v>70.3</v>
      </c>
      <c r="U704" s="891">
        <v>141497</v>
      </c>
      <c r="V704" s="470">
        <v>719006.64069247642</v>
      </c>
    </row>
    <row r="705" spans="16:22" x14ac:dyDescent="0.2">
      <c r="P705" s="475" t="s">
        <v>671</v>
      </c>
      <c r="Q705" s="47" t="s">
        <v>699</v>
      </c>
      <c r="R705" s="890">
        <v>2018</v>
      </c>
      <c r="S705" s="891">
        <v>2022</v>
      </c>
      <c r="T705" s="891">
        <v>70.3</v>
      </c>
      <c r="U705" s="891">
        <v>133328</v>
      </c>
      <c r="V705" s="470">
        <v>641599.76556013082</v>
      </c>
    </row>
    <row r="706" spans="16:22" x14ac:dyDescent="0.2">
      <c r="P706" s="475" t="s">
        <v>671</v>
      </c>
      <c r="Q706" s="47" t="s">
        <v>699</v>
      </c>
      <c r="R706" s="890">
        <v>2018</v>
      </c>
      <c r="S706" s="891">
        <v>2023</v>
      </c>
      <c r="T706" s="891">
        <v>70.3</v>
      </c>
      <c r="U706" s="891">
        <v>114116</v>
      </c>
      <c r="V706" s="470">
        <v>681532.72758499428</v>
      </c>
    </row>
    <row r="707" spans="16:22" x14ac:dyDescent="0.2">
      <c r="P707" s="475" t="s">
        <v>671</v>
      </c>
      <c r="Q707" s="47" t="s">
        <v>699</v>
      </c>
      <c r="R707" s="890">
        <v>2018</v>
      </c>
      <c r="S707" s="891">
        <v>2024</v>
      </c>
      <c r="T707" s="891">
        <v>70.3</v>
      </c>
      <c r="U707" s="891">
        <v>121055</v>
      </c>
      <c r="V707" s="470">
        <v>784506</v>
      </c>
    </row>
    <row r="708" spans="16:22" x14ac:dyDescent="0.2">
      <c r="P708" s="475" t="s">
        <v>671</v>
      </c>
      <c r="Q708" s="47" t="s">
        <v>700</v>
      </c>
      <c r="R708" s="890">
        <v>2019</v>
      </c>
      <c r="S708" s="891">
        <v>2020</v>
      </c>
      <c r="T708" s="891">
        <v>55.4</v>
      </c>
      <c r="U708" s="891">
        <v>103555</v>
      </c>
      <c r="V708" s="470">
        <v>479762.0835982954</v>
      </c>
    </row>
    <row r="709" spans="16:22" x14ac:dyDescent="0.2">
      <c r="P709" s="475" t="s">
        <v>671</v>
      </c>
      <c r="Q709" s="47" t="s">
        <v>700</v>
      </c>
      <c r="R709" s="890">
        <v>2019</v>
      </c>
      <c r="S709" s="891">
        <v>2022</v>
      </c>
      <c r="T709" s="891">
        <v>55.4</v>
      </c>
      <c r="U709" s="891">
        <v>99657</v>
      </c>
      <c r="V709" s="470">
        <v>584610.38584718632</v>
      </c>
    </row>
    <row r="710" spans="16:22" x14ac:dyDescent="0.2">
      <c r="P710" s="475" t="s">
        <v>671</v>
      </c>
      <c r="Q710" s="47" t="s">
        <v>700</v>
      </c>
      <c r="R710" s="890">
        <v>2019</v>
      </c>
      <c r="S710" s="891">
        <v>2023</v>
      </c>
      <c r="T710" s="891">
        <v>55.4</v>
      </c>
      <c r="U710" s="891">
        <v>91360</v>
      </c>
      <c r="V710" s="470">
        <v>568372.73118349921</v>
      </c>
    </row>
    <row r="711" spans="16:22" x14ac:dyDescent="0.2">
      <c r="P711" s="475" t="s">
        <v>671</v>
      </c>
      <c r="Q711" s="47" t="s">
        <v>700</v>
      </c>
      <c r="R711" s="890">
        <v>2019</v>
      </c>
      <c r="S711" s="891">
        <v>2024</v>
      </c>
      <c r="T711" s="891">
        <v>55.4</v>
      </c>
      <c r="U711" s="891">
        <v>90145</v>
      </c>
      <c r="V711" s="470">
        <v>767691</v>
      </c>
    </row>
    <row r="712" spans="16:22" x14ac:dyDescent="0.2">
      <c r="P712" s="475" t="s">
        <v>671</v>
      </c>
      <c r="Q712" s="47" t="s">
        <v>701</v>
      </c>
      <c r="R712" s="890">
        <v>2022</v>
      </c>
      <c r="S712" s="891">
        <v>2023</v>
      </c>
      <c r="T712" s="891">
        <v>55.2</v>
      </c>
      <c r="U712" s="891">
        <v>112402</v>
      </c>
      <c r="V712" s="470">
        <v>379016.54829766182</v>
      </c>
    </row>
    <row r="713" spans="16:22" x14ac:dyDescent="0.2">
      <c r="P713" s="475" t="s">
        <v>671</v>
      </c>
      <c r="Q713" s="47" t="s">
        <v>701</v>
      </c>
      <c r="R713" s="890">
        <v>2022</v>
      </c>
      <c r="S713" s="891">
        <v>2024</v>
      </c>
      <c r="T713" s="891">
        <v>55.2</v>
      </c>
      <c r="U713" s="891">
        <v>104351</v>
      </c>
      <c r="V713" s="470">
        <v>784236</v>
      </c>
    </row>
    <row r="714" spans="16:22" x14ac:dyDescent="0.2">
      <c r="P714" s="475" t="s">
        <v>671</v>
      </c>
      <c r="Q714" s="47" t="s">
        <v>702</v>
      </c>
      <c r="R714" s="890">
        <v>2020</v>
      </c>
      <c r="S714" s="891">
        <v>2022</v>
      </c>
      <c r="T714" s="891">
        <v>74.8</v>
      </c>
      <c r="U714" s="891">
        <v>120908</v>
      </c>
      <c r="V714" s="470">
        <v>696310.03694101307</v>
      </c>
    </row>
    <row r="715" spans="16:22" x14ac:dyDescent="0.2">
      <c r="P715" s="475" t="s">
        <v>671</v>
      </c>
      <c r="Q715" s="47" t="s">
        <v>702</v>
      </c>
      <c r="R715" s="890">
        <v>2020</v>
      </c>
      <c r="S715" s="891">
        <v>2023</v>
      </c>
      <c r="T715" s="891">
        <v>74.8</v>
      </c>
      <c r="U715" s="891">
        <v>129518</v>
      </c>
      <c r="V715" s="470">
        <v>761436.45866217406</v>
      </c>
    </row>
    <row r="716" spans="16:22" x14ac:dyDescent="0.2">
      <c r="P716" s="475" t="s">
        <v>671</v>
      </c>
      <c r="Q716" s="47" t="s">
        <v>702</v>
      </c>
      <c r="R716" s="890">
        <v>2020</v>
      </c>
      <c r="S716" s="891">
        <v>2024</v>
      </c>
      <c r="T716" s="891">
        <v>74.8</v>
      </c>
      <c r="U716" s="891">
        <v>117283</v>
      </c>
      <c r="V716" s="470">
        <v>980001</v>
      </c>
    </row>
    <row r="717" spans="16:22" x14ac:dyDescent="0.2">
      <c r="P717" s="475" t="s">
        <v>703</v>
      </c>
      <c r="Q717" s="47" t="s">
        <v>704</v>
      </c>
      <c r="R717" s="890">
        <v>2014</v>
      </c>
      <c r="S717" s="891">
        <v>2021</v>
      </c>
      <c r="T717" s="891">
        <v>18</v>
      </c>
      <c r="U717" s="891">
        <v>40063.694000000003</v>
      </c>
      <c r="V717" s="470">
        <v>223541.21065243441</v>
      </c>
    </row>
    <row r="718" spans="16:22" x14ac:dyDescent="0.2">
      <c r="P718" s="475" t="s">
        <v>703</v>
      </c>
      <c r="Q718" s="47" t="s">
        <v>704</v>
      </c>
      <c r="R718" s="890">
        <v>2014</v>
      </c>
      <c r="S718" s="891">
        <v>2022</v>
      </c>
      <c r="T718" s="891">
        <v>18</v>
      </c>
      <c r="U718" s="891">
        <v>39893.906999999999</v>
      </c>
      <c r="V718" s="470">
        <v>1025343.039415044</v>
      </c>
    </row>
    <row r="719" spans="16:22" x14ac:dyDescent="0.2">
      <c r="P719" s="475" t="s">
        <v>703</v>
      </c>
      <c r="Q719" s="47" t="s">
        <v>704</v>
      </c>
      <c r="R719" s="890">
        <v>2014</v>
      </c>
      <c r="S719" s="891">
        <v>2023</v>
      </c>
      <c r="T719" s="891">
        <v>18</v>
      </c>
      <c r="U719" s="891">
        <v>37206.167000000001</v>
      </c>
      <c r="V719" s="470">
        <v>958456.60734585731</v>
      </c>
    </row>
    <row r="720" spans="16:22" x14ac:dyDescent="0.2">
      <c r="P720" s="475" t="s">
        <v>703</v>
      </c>
      <c r="Q720" s="47" t="s">
        <v>704</v>
      </c>
      <c r="R720" s="890">
        <v>2014</v>
      </c>
      <c r="S720" s="891">
        <v>2024</v>
      </c>
      <c r="T720" s="891">
        <v>18</v>
      </c>
      <c r="U720" s="891">
        <v>40106.631999999998</v>
      </c>
      <c r="V720" s="470">
        <v>795514</v>
      </c>
    </row>
    <row r="721" spans="16:22" x14ac:dyDescent="0.2">
      <c r="P721" s="475" t="s">
        <v>703</v>
      </c>
      <c r="Q721" s="47" t="s">
        <v>705</v>
      </c>
      <c r="R721" s="890">
        <v>2014</v>
      </c>
      <c r="S721" s="891">
        <v>2021</v>
      </c>
      <c r="T721" s="891">
        <v>8.5</v>
      </c>
      <c r="U721" s="891">
        <v>11484.731</v>
      </c>
      <c r="V721" s="470">
        <v>263188.51123697491</v>
      </c>
    </row>
    <row r="722" spans="16:22" x14ac:dyDescent="0.2">
      <c r="P722" s="475" t="s">
        <v>706</v>
      </c>
      <c r="Q722" s="47" t="s">
        <v>707</v>
      </c>
      <c r="R722" s="890">
        <v>2022</v>
      </c>
      <c r="S722" s="891">
        <v>2024</v>
      </c>
      <c r="T722" s="891">
        <v>5.7</v>
      </c>
      <c r="U722" s="891">
        <v>8830.7909999999993</v>
      </c>
      <c r="V722" s="470">
        <v>17887</v>
      </c>
    </row>
    <row r="723" spans="16:22" x14ac:dyDescent="0.2">
      <c r="P723" s="475" t="s">
        <v>708</v>
      </c>
      <c r="Q723" s="47" t="s">
        <v>709</v>
      </c>
      <c r="R723" s="890">
        <v>2014</v>
      </c>
      <c r="S723" s="891">
        <v>2021</v>
      </c>
      <c r="T723" s="891">
        <v>6</v>
      </c>
      <c r="U723" s="891">
        <v>9914</v>
      </c>
      <c r="V723" s="470">
        <v>130456.4417456341</v>
      </c>
    </row>
    <row r="724" spans="16:22" x14ac:dyDescent="0.2">
      <c r="P724" s="475" t="s">
        <v>710</v>
      </c>
      <c r="Q724" s="47" t="s">
        <v>711</v>
      </c>
      <c r="R724" s="890">
        <v>2021</v>
      </c>
      <c r="S724" s="891">
        <v>2022</v>
      </c>
      <c r="T724" s="891">
        <v>78.75</v>
      </c>
      <c r="U724" s="891">
        <v>115860.817</v>
      </c>
      <c r="V724" s="470">
        <v>1463743.5327809129</v>
      </c>
    </row>
    <row r="725" spans="16:22" x14ac:dyDescent="0.2">
      <c r="P725" s="475" t="s">
        <v>710</v>
      </c>
      <c r="Q725" s="47" t="s">
        <v>711</v>
      </c>
      <c r="R725" s="890">
        <v>2021</v>
      </c>
      <c r="S725" s="891">
        <v>2023</v>
      </c>
      <c r="T725" s="891">
        <v>78.75</v>
      </c>
      <c r="U725" s="891">
        <v>105330.61900000001</v>
      </c>
      <c r="V725" s="470">
        <v>2810918.972953964</v>
      </c>
    </row>
    <row r="726" spans="16:22" x14ac:dyDescent="0.2">
      <c r="P726" s="475" t="s">
        <v>710</v>
      </c>
      <c r="Q726" s="47" t="s">
        <v>711</v>
      </c>
      <c r="R726" s="890">
        <v>2021</v>
      </c>
      <c r="S726" s="891">
        <v>2024</v>
      </c>
      <c r="T726" s="891">
        <v>78.75</v>
      </c>
      <c r="U726" s="891">
        <v>121698.936</v>
      </c>
      <c r="V726" s="470">
        <v>1702404</v>
      </c>
    </row>
    <row r="727" spans="16:22" x14ac:dyDescent="0.2">
      <c r="P727" s="475" t="s">
        <v>710</v>
      </c>
      <c r="Q727" s="47" t="s">
        <v>712</v>
      </c>
      <c r="R727" s="890">
        <v>2021</v>
      </c>
      <c r="S727" s="891">
        <v>2022</v>
      </c>
      <c r="T727" s="891">
        <v>88.2</v>
      </c>
      <c r="U727" s="891">
        <v>173764.06899999999</v>
      </c>
      <c r="V727" s="470">
        <v>2296979.3849660251</v>
      </c>
    </row>
    <row r="728" spans="16:22" x14ac:dyDescent="0.2">
      <c r="P728" s="475" t="s">
        <v>710</v>
      </c>
      <c r="Q728" s="47" t="s">
        <v>712</v>
      </c>
      <c r="R728" s="890">
        <v>2021</v>
      </c>
      <c r="S728" s="891">
        <v>2023</v>
      </c>
      <c r="T728" s="891">
        <v>88.2</v>
      </c>
      <c r="U728" s="891">
        <v>129525.72</v>
      </c>
      <c r="V728" s="470">
        <v>2149159.1337417089</v>
      </c>
    </row>
    <row r="729" spans="16:22" x14ac:dyDescent="0.2">
      <c r="P729" s="475" t="s">
        <v>710</v>
      </c>
      <c r="Q729" s="47" t="s">
        <v>712</v>
      </c>
      <c r="R729" s="890">
        <v>2021</v>
      </c>
      <c r="S729" s="891">
        <v>2024</v>
      </c>
      <c r="T729" s="891">
        <v>88.2</v>
      </c>
      <c r="U729" s="891">
        <v>119441.83100000001</v>
      </c>
      <c r="V729" s="470">
        <v>496512</v>
      </c>
    </row>
    <row r="730" spans="16:22" x14ac:dyDescent="0.2">
      <c r="P730" s="475" t="s">
        <v>710</v>
      </c>
      <c r="Q730" s="47" t="s">
        <v>713</v>
      </c>
      <c r="R730" s="890">
        <v>2020</v>
      </c>
      <c r="S730" s="891">
        <v>2022</v>
      </c>
      <c r="T730" s="891">
        <v>80.599999999999994</v>
      </c>
      <c r="U730" s="891">
        <v>137549.772</v>
      </c>
      <c r="V730" s="470">
        <v>1789588.1178723329</v>
      </c>
    </row>
    <row r="731" spans="16:22" x14ac:dyDescent="0.2">
      <c r="P731" s="475" t="s">
        <v>710</v>
      </c>
      <c r="Q731" s="47" t="s">
        <v>713</v>
      </c>
      <c r="R731" s="890">
        <v>2020</v>
      </c>
      <c r="S731" s="891">
        <v>2023</v>
      </c>
      <c r="T731" s="891">
        <v>80.599999999999994</v>
      </c>
      <c r="U731" s="891">
        <v>141261.041</v>
      </c>
      <c r="V731" s="470">
        <v>2502371.3765099412</v>
      </c>
    </row>
    <row r="732" spans="16:22" x14ac:dyDescent="0.2">
      <c r="P732" s="475" t="s">
        <v>710</v>
      </c>
      <c r="Q732" s="47" t="s">
        <v>713</v>
      </c>
      <c r="R732" s="890">
        <v>2020</v>
      </c>
      <c r="S732" s="891">
        <v>2024</v>
      </c>
      <c r="T732" s="891">
        <v>80.599999999999994</v>
      </c>
      <c r="U732" s="891">
        <v>151499.99299999999</v>
      </c>
      <c r="V732" s="470">
        <v>882075</v>
      </c>
    </row>
    <row r="733" spans="16:22" x14ac:dyDescent="0.2">
      <c r="P733" s="475" t="s">
        <v>710</v>
      </c>
      <c r="Q733" s="47" t="s">
        <v>714</v>
      </c>
      <c r="R733" s="890">
        <v>2019</v>
      </c>
      <c r="S733" s="891">
        <v>2020</v>
      </c>
      <c r="T733" s="891">
        <v>161.28</v>
      </c>
      <c r="U733" s="891">
        <v>301358.40100000001</v>
      </c>
      <c r="V733" s="470">
        <v>3764522.3649168098</v>
      </c>
    </row>
    <row r="734" spans="16:22" x14ac:dyDescent="0.2">
      <c r="P734" s="475" t="s">
        <v>710</v>
      </c>
      <c r="Q734" s="47" t="s">
        <v>714</v>
      </c>
      <c r="R734" s="890">
        <v>2019</v>
      </c>
      <c r="S734" s="891">
        <v>2022</v>
      </c>
      <c r="T734" s="891">
        <v>161.28</v>
      </c>
      <c r="U734" s="891">
        <v>275537.777</v>
      </c>
      <c r="V734" s="470">
        <v>3598943.3624794539</v>
      </c>
    </row>
    <row r="735" spans="16:22" x14ac:dyDescent="0.2">
      <c r="P735" s="475" t="s">
        <v>710</v>
      </c>
      <c r="Q735" s="47" t="s">
        <v>714</v>
      </c>
      <c r="R735" s="890">
        <v>2019</v>
      </c>
      <c r="S735" s="891">
        <v>2023</v>
      </c>
      <c r="T735" s="891">
        <v>161.28</v>
      </c>
      <c r="U735" s="891">
        <v>258066.14199999999</v>
      </c>
      <c r="V735" s="470">
        <v>4424779.3361576153</v>
      </c>
    </row>
    <row r="736" spans="16:22" x14ac:dyDescent="0.2">
      <c r="P736" s="475" t="s">
        <v>710</v>
      </c>
      <c r="Q736" s="47" t="s">
        <v>714</v>
      </c>
      <c r="R736" s="890">
        <v>2019</v>
      </c>
      <c r="S736" s="891">
        <v>2024</v>
      </c>
      <c r="T736" s="891">
        <v>161.28</v>
      </c>
      <c r="U736" s="891">
        <v>283752.66399999999</v>
      </c>
      <c r="V736" s="470">
        <v>2286564</v>
      </c>
    </row>
    <row r="737" spans="16:22" x14ac:dyDescent="0.2">
      <c r="P737" s="475" t="s">
        <v>710</v>
      </c>
      <c r="Q737" s="47" t="s">
        <v>715</v>
      </c>
      <c r="R737" s="890">
        <v>2022</v>
      </c>
      <c r="S737" s="891">
        <v>2023</v>
      </c>
      <c r="T737" s="891">
        <v>150</v>
      </c>
      <c r="U737" s="891">
        <v>312850.12</v>
      </c>
      <c r="V737" s="470">
        <v>2011484.2789495641</v>
      </c>
    </row>
    <row r="738" spans="16:22" x14ac:dyDescent="0.2">
      <c r="P738" s="475" t="s">
        <v>710</v>
      </c>
      <c r="Q738" s="47" t="s">
        <v>715</v>
      </c>
      <c r="R738" s="890">
        <v>2022</v>
      </c>
      <c r="S738" s="891">
        <v>2024</v>
      </c>
      <c r="T738" s="891">
        <v>150</v>
      </c>
      <c r="U738" s="891">
        <v>324504.41399999999</v>
      </c>
      <c r="V738" s="470">
        <v>302564</v>
      </c>
    </row>
    <row r="739" spans="16:22" x14ac:dyDescent="0.2">
      <c r="P739" s="475" t="s">
        <v>710</v>
      </c>
      <c r="Q739" s="47" t="s">
        <v>716</v>
      </c>
      <c r="R739" s="890">
        <v>2019</v>
      </c>
      <c r="S739" s="891">
        <v>2020</v>
      </c>
      <c r="T739" s="891">
        <v>19.8</v>
      </c>
      <c r="U739" s="891">
        <v>37432.241999999998</v>
      </c>
      <c r="V739" s="470">
        <v>442019.90746101498</v>
      </c>
    </row>
    <row r="740" spans="16:22" x14ac:dyDescent="0.2">
      <c r="P740" s="475" t="s">
        <v>710</v>
      </c>
      <c r="Q740" s="47" t="s">
        <v>716</v>
      </c>
      <c r="R740" s="890">
        <v>2019</v>
      </c>
      <c r="S740" s="891">
        <v>2022</v>
      </c>
      <c r="T740" s="891">
        <v>21.6</v>
      </c>
      <c r="U740" s="891">
        <v>40810.019999999997</v>
      </c>
      <c r="V740" s="470">
        <v>631436.08831952291</v>
      </c>
    </row>
    <row r="741" spans="16:22" x14ac:dyDescent="0.2">
      <c r="P741" s="475" t="s">
        <v>710</v>
      </c>
      <c r="Q741" s="47" t="s">
        <v>716</v>
      </c>
      <c r="R741" s="890">
        <v>2019</v>
      </c>
      <c r="S741" s="891">
        <v>2023</v>
      </c>
      <c r="T741" s="891">
        <v>20</v>
      </c>
      <c r="U741" s="891">
        <v>37557.692999999999</v>
      </c>
      <c r="V741" s="470">
        <v>830454.14236994274</v>
      </c>
    </row>
    <row r="742" spans="16:22" x14ac:dyDescent="0.2">
      <c r="P742" s="475" t="s">
        <v>710</v>
      </c>
      <c r="Q742" s="47" t="s">
        <v>716</v>
      </c>
      <c r="R742" s="890">
        <v>2019</v>
      </c>
      <c r="S742" s="891">
        <v>2024</v>
      </c>
      <c r="T742" s="891">
        <v>20</v>
      </c>
      <c r="U742" s="891">
        <v>38268.160000000003</v>
      </c>
      <c r="V742" s="470">
        <v>171713</v>
      </c>
    </row>
    <row r="743" spans="16:22" x14ac:dyDescent="0.2">
      <c r="P743" s="475" t="s">
        <v>710</v>
      </c>
      <c r="Q743" s="47" t="s">
        <v>717</v>
      </c>
      <c r="R743" s="890">
        <v>2022</v>
      </c>
      <c r="S743" s="891">
        <v>2023</v>
      </c>
      <c r="T743" s="891">
        <v>20</v>
      </c>
      <c r="U743" s="891">
        <v>40909.841999999997</v>
      </c>
      <c r="V743" s="470">
        <v>667496.29149526067</v>
      </c>
    </row>
    <row r="744" spans="16:22" x14ac:dyDescent="0.2">
      <c r="P744" s="475" t="s">
        <v>710</v>
      </c>
      <c r="Q744" s="47" t="s">
        <v>717</v>
      </c>
      <c r="R744" s="890">
        <v>2022</v>
      </c>
      <c r="S744" s="891">
        <v>2024</v>
      </c>
      <c r="T744" s="891">
        <v>20</v>
      </c>
      <c r="U744" s="891">
        <v>45337.468999999997</v>
      </c>
      <c r="V744" s="470">
        <v>224621</v>
      </c>
    </row>
    <row r="745" spans="16:22" x14ac:dyDescent="0.2">
      <c r="P745" s="475" t="s">
        <v>710</v>
      </c>
      <c r="Q745" s="47" t="s">
        <v>718</v>
      </c>
      <c r="R745" s="890">
        <v>2020</v>
      </c>
      <c r="S745" s="891">
        <v>2022</v>
      </c>
      <c r="T745" s="891">
        <v>88.2</v>
      </c>
      <c r="U745" s="891">
        <v>165238.50599999999</v>
      </c>
      <c r="V745" s="470">
        <v>973653.54150780349</v>
      </c>
    </row>
    <row r="746" spans="16:22" x14ac:dyDescent="0.2">
      <c r="P746" s="475" t="s">
        <v>710</v>
      </c>
      <c r="Q746" s="47" t="s">
        <v>718</v>
      </c>
      <c r="R746" s="890">
        <v>2020</v>
      </c>
      <c r="S746" s="891">
        <v>2023</v>
      </c>
      <c r="T746" s="891">
        <v>88.2</v>
      </c>
      <c r="U746" s="891">
        <v>147784.93</v>
      </c>
      <c r="V746" s="470">
        <v>1020702.389161957</v>
      </c>
    </row>
    <row r="747" spans="16:22" x14ac:dyDescent="0.2">
      <c r="P747" s="475" t="s">
        <v>710</v>
      </c>
      <c r="Q747" s="47" t="s">
        <v>718</v>
      </c>
      <c r="R747" s="890">
        <v>2020</v>
      </c>
      <c r="S747" s="891">
        <v>2024</v>
      </c>
      <c r="T747" s="891">
        <v>88.2</v>
      </c>
      <c r="U747" s="891">
        <v>126913.647</v>
      </c>
      <c r="V747" s="470">
        <v>399986</v>
      </c>
    </row>
    <row r="748" spans="16:22" x14ac:dyDescent="0.2">
      <c r="P748" s="475" t="s">
        <v>710</v>
      </c>
      <c r="Q748" s="47" t="s">
        <v>719</v>
      </c>
      <c r="R748" s="890">
        <v>2019</v>
      </c>
      <c r="S748" s="891">
        <v>2020</v>
      </c>
      <c r="T748" s="891">
        <v>79.900000000000006</v>
      </c>
      <c r="U748" s="891">
        <v>153680.443</v>
      </c>
      <c r="V748" s="470">
        <v>2139062.8521938859</v>
      </c>
    </row>
    <row r="749" spans="16:22" x14ac:dyDescent="0.2">
      <c r="P749" s="475" t="s">
        <v>710</v>
      </c>
      <c r="Q749" s="47" t="s">
        <v>719</v>
      </c>
      <c r="R749" s="890">
        <v>2019</v>
      </c>
      <c r="S749" s="891">
        <v>2022</v>
      </c>
      <c r="T749" s="891">
        <v>79.900000000000006</v>
      </c>
      <c r="U749" s="891">
        <v>160737.26199999999</v>
      </c>
      <c r="V749" s="470">
        <v>2525800.5882602138</v>
      </c>
    </row>
    <row r="750" spans="16:22" x14ac:dyDescent="0.2">
      <c r="P750" s="475" t="s">
        <v>710</v>
      </c>
      <c r="Q750" s="47" t="s">
        <v>719</v>
      </c>
      <c r="R750" s="890">
        <v>2019</v>
      </c>
      <c r="S750" s="891">
        <v>2023</v>
      </c>
      <c r="T750" s="891">
        <v>79.900000000000006</v>
      </c>
      <c r="U750" s="891">
        <v>141007.598</v>
      </c>
      <c r="V750" s="470">
        <v>2962013.705315155</v>
      </c>
    </row>
    <row r="751" spans="16:22" x14ac:dyDescent="0.2">
      <c r="P751" s="475" t="s">
        <v>710</v>
      </c>
      <c r="Q751" s="47" t="s">
        <v>719</v>
      </c>
      <c r="R751" s="890">
        <v>2019</v>
      </c>
      <c r="S751" s="891">
        <v>2024</v>
      </c>
      <c r="T751" s="891">
        <v>79.900000000000006</v>
      </c>
      <c r="U751" s="891">
        <v>153591.66200000001</v>
      </c>
      <c r="V751" s="470">
        <v>795402</v>
      </c>
    </row>
    <row r="752" spans="16:22" x14ac:dyDescent="0.2">
      <c r="P752" s="475" t="s">
        <v>710</v>
      </c>
      <c r="Q752" s="47" t="s">
        <v>720</v>
      </c>
      <c r="R752" s="890">
        <v>2018</v>
      </c>
      <c r="S752" s="891">
        <v>2019</v>
      </c>
      <c r="T752" s="891">
        <v>17</v>
      </c>
      <c r="U752" s="891">
        <v>32080.1</v>
      </c>
      <c r="V752" s="470">
        <v>579722.43991575227</v>
      </c>
    </row>
    <row r="753" spans="16:22" x14ac:dyDescent="0.2">
      <c r="P753" s="475" t="s">
        <v>710</v>
      </c>
      <c r="Q753" s="47" t="s">
        <v>720</v>
      </c>
      <c r="R753" s="890">
        <v>2018</v>
      </c>
      <c r="S753" s="891">
        <v>2020</v>
      </c>
      <c r="T753" s="891">
        <v>17</v>
      </c>
      <c r="U753" s="891">
        <v>32796.705999999998</v>
      </c>
      <c r="V753" s="470">
        <v>382321.08901775797</v>
      </c>
    </row>
    <row r="754" spans="16:22" x14ac:dyDescent="0.2">
      <c r="P754" s="475" t="s">
        <v>710</v>
      </c>
      <c r="Q754" s="47" t="s">
        <v>720</v>
      </c>
      <c r="R754" s="890">
        <v>2018</v>
      </c>
      <c r="S754" s="891">
        <v>2022</v>
      </c>
      <c r="T754" s="891">
        <v>17</v>
      </c>
      <c r="U754" s="891">
        <v>29300.775000000001</v>
      </c>
      <c r="V754" s="470">
        <v>655785.83557860134</v>
      </c>
    </row>
    <row r="755" spans="16:22" x14ac:dyDescent="0.2">
      <c r="P755" s="475" t="s">
        <v>710</v>
      </c>
      <c r="Q755" s="47" t="s">
        <v>720</v>
      </c>
      <c r="R755" s="890">
        <v>2018</v>
      </c>
      <c r="S755" s="891">
        <v>2023</v>
      </c>
      <c r="T755" s="891">
        <v>17.34</v>
      </c>
      <c r="U755" s="891">
        <v>29760.174999999999</v>
      </c>
      <c r="V755" s="470">
        <v>823391.37233894656</v>
      </c>
    </row>
    <row r="756" spans="16:22" x14ac:dyDescent="0.2">
      <c r="P756" s="475" t="s">
        <v>710</v>
      </c>
      <c r="Q756" s="47" t="s">
        <v>720</v>
      </c>
      <c r="R756" s="890">
        <v>2018</v>
      </c>
      <c r="S756" s="891">
        <v>2024</v>
      </c>
      <c r="T756" s="891">
        <v>17.34</v>
      </c>
      <c r="U756" s="891">
        <v>24916.564999999999</v>
      </c>
      <c r="V756" s="470">
        <v>141698</v>
      </c>
    </row>
    <row r="757" spans="16:22" x14ac:dyDescent="0.2">
      <c r="P757" s="475" t="s">
        <v>710</v>
      </c>
      <c r="Q757" s="47" t="s">
        <v>721</v>
      </c>
      <c r="R757" s="890">
        <v>2022</v>
      </c>
      <c r="S757" s="891">
        <v>2023</v>
      </c>
      <c r="T757" s="891">
        <v>120</v>
      </c>
      <c r="U757" s="891">
        <v>203462.82500000001</v>
      </c>
      <c r="V757" s="470">
        <v>2765904.0558422548</v>
      </c>
    </row>
    <row r="758" spans="16:22" x14ac:dyDescent="0.2">
      <c r="P758" s="475" t="s">
        <v>710</v>
      </c>
      <c r="Q758" s="47" t="s">
        <v>721</v>
      </c>
      <c r="R758" s="890">
        <v>2022</v>
      </c>
      <c r="S758" s="891">
        <v>2024</v>
      </c>
      <c r="T758" s="891">
        <v>120</v>
      </c>
      <c r="U758" s="891">
        <v>182125.69</v>
      </c>
      <c r="V758" s="470">
        <v>1037782</v>
      </c>
    </row>
    <row r="759" spans="16:22" x14ac:dyDescent="0.2">
      <c r="P759" s="475" t="s">
        <v>710</v>
      </c>
      <c r="Q759" s="47" t="s">
        <v>722</v>
      </c>
      <c r="R759" s="890">
        <v>2018</v>
      </c>
      <c r="S759" s="891">
        <v>2019</v>
      </c>
      <c r="T759" s="891">
        <v>20</v>
      </c>
      <c r="U759" s="891">
        <v>39935.199999999997</v>
      </c>
      <c r="V759" s="470">
        <v>839400.74765096803</v>
      </c>
    </row>
    <row r="760" spans="16:22" x14ac:dyDescent="0.2">
      <c r="P760" s="475" t="s">
        <v>710</v>
      </c>
      <c r="Q760" s="47" t="s">
        <v>722</v>
      </c>
      <c r="R760" s="890">
        <v>2018</v>
      </c>
      <c r="S760" s="891">
        <v>2020</v>
      </c>
      <c r="T760" s="891">
        <v>20</v>
      </c>
      <c r="U760" s="891">
        <v>39371.351999999999</v>
      </c>
      <c r="V760" s="470">
        <v>603383.93456781923</v>
      </c>
    </row>
    <row r="761" spans="16:22" x14ac:dyDescent="0.2">
      <c r="P761" s="475" t="s">
        <v>710</v>
      </c>
      <c r="Q761" s="47" t="s">
        <v>722</v>
      </c>
      <c r="R761" s="890">
        <v>2018</v>
      </c>
      <c r="S761" s="891">
        <v>2022</v>
      </c>
      <c r="T761" s="891">
        <v>22.4</v>
      </c>
      <c r="U761" s="891">
        <v>40690.190999999999</v>
      </c>
      <c r="V761" s="470">
        <v>515116.68039245589</v>
      </c>
    </row>
    <row r="762" spans="16:22" x14ac:dyDescent="0.2">
      <c r="P762" s="475" t="s">
        <v>710</v>
      </c>
      <c r="Q762" s="47" t="s">
        <v>722</v>
      </c>
      <c r="R762" s="890">
        <v>2018</v>
      </c>
      <c r="S762" s="891">
        <v>2023</v>
      </c>
      <c r="T762" s="891">
        <v>22.4</v>
      </c>
      <c r="U762" s="891">
        <v>34586.095000000001</v>
      </c>
      <c r="V762" s="470">
        <v>824897.9463986326</v>
      </c>
    </row>
    <row r="763" spans="16:22" x14ac:dyDescent="0.2">
      <c r="P763" s="475" t="s">
        <v>710</v>
      </c>
      <c r="Q763" s="47" t="s">
        <v>722</v>
      </c>
      <c r="R763" s="890">
        <v>2018</v>
      </c>
      <c r="S763" s="891">
        <v>2024</v>
      </c>
      <c r="T763" s="891">
        <v>22.4</v>
      </c>
      <c r="U763" s="891">
        <v>37295.425999999999</v>
      </c>
      <c r="V763" s="470">
        <v>51663</v>
      </c>
    </row>
    <row r="764" spans="16:22" x14ac:dyDescent="0.2">
      <c r="P764" s="475" t="s">
        <v>710</v>
      </c>
      <c r="Q764" s="47" t="s">
        <v>723</v>
      </c>
      <c r="R764" s="890">
        <v>2015</v>
      </c>
      <c r="S764" s="891">
        <v>2018</v>
      </c>
      <c r="T764" s="891">
        <v>19.8</v>
      </c>
      <c r="U764" s="891">
        <v>27862.09</v>
      </c>
      <c r="V764" s="470">
        <v>609295.71751180466</v>
      </c>
    </row>
    <row r="765" spans="16:22" x14ac:dyDescent="0.2">
      <c r="P765" s="475" t="s">
        <v>710</v>
      </c>
      <c r="Q765" s="47" t="s">
        <v>723</v>
      </c>
      <c r="R765" s="890">
        <v>2015</v>
      </c>
      <c r="S765" s="891">
        <v>2019</v>
      </c>
      <c r="T765" s="891">
        <v>19.8</v>
      </c>
      <c r="U765" s="891">
        <v>29487.5</v>
      </c>
      <c r="V765" s="470">
        <v>784164.36828590394</v>
      </c>
    </row>
    <row r="766" spans="16:22" x14ac:dyDescent="0.2">
      <c r="P766" s="475" t="s">
        <v>710</v>
      </c>
      <c r="Q766" s="47" t="s">
        <v>723</v>
      </c>
      <c r="R766" s="890">
        <v>2015</v>
      </c>
      <c r="S766" s="891">
        <v>2020</v>
      </c>
      <c r="T766" s="891">
        <v>19.8</v>
      </c>
      <c r="U766" s="891">
        <v>30783.57</v>
      </c>
      <c r="V766" s="470">
        <v>688124.94955438923</v>
      </c>
    </row>
    <row r="767" spans="16:22" x14ac:dyDescent="0.2">
      <c r="P767" s="475" t="s">
        <v>710</v>
      </c>
      <c r="Q767" s="47" t="s">
        <v>723</v>
      </c>
      <c r="R767" s="890">
        <v>2015</v>
      </c>
      <c r="S767" s="891">
        <v>2022</v>
      </c>
      <c r="T767" s="891">
        <v>19.8</v>
      </c>
      <c r="U767" s="891">
        <v>25147.322</v>
      </c>
      <c r="V767" s="470">
        <v>787440.41702675691</v>
      </c>
    </row>
    <row r="768" spans="16:22" x14ac:dyDescent="0.2">
      <c r="P768" s="475" t="s">
        <v>710</v>
      </c>
      <c r="Q768" s="47" t="s">
        <v>723</v>
      </c>
      <c r="R768" s="890">
        <v>2015</v>
      </c>
      <c r="S768" s="891">
        <v>2023</v>
      </c>
      <c r="T768" s="891">
        <v>19.8</v>
      </c>
      <c r="U768" s="891">
        <v>28304.613000000001</v>
      </c>
      <c r="V768" s="470">
        <v>577369.15983087034</v>
      </c>
    </row>
    <row r="769" spans="16:22" x14ac:dyDescent="0.2">
      <c r="P769" s="475" t="s">
        <v>710</v>
      </c>
      <c r="Q769" s="47" t="s">
        <v>723</v>
      </c>
      <c r="R769" s="890">
        <v>2015</v>
      </c>
      <c r="S769" s="891">
        <v>2024</v>
      </c>
      <c r="T769" s="891">
        <v>19.8</v>
      </c>
      <c r="U769" s="891">
        <v>27883.005000000001</v>
      </c>
      <c r="V769" s="470">
        <v>174018</v>
      </c>
    </row>
    <row r="770" spans="16:22" x14ac:dyDescent="0.2">
      <c r="P770" s="475" t="s">
        <v>710</v>
      </c>
      <c r="Q770" s="47" t="s">
        <v>724</v>
      </c>
      <c r="R770" s="890">
        <v>2023</v>
      </c>
      <c r="S770" s="891">
        <v>2024</v>
      </c>
      <c r="T770" s="891">
        <v>21.6</v>
      </c>
      <c r="U770" s="891">
        <v>38766.241000000002</v>
      </c>
      <c r="V770" s="470">
        <v>74161</v>
      </c>
    </row>
    <row r="771" spans="16:22" x14ac:dyDescent="0.2">
      <c r="P771" s="475" t="s">
        <v>710</v>
      </c>
      <c r="Q771" s="47" t="s">
        <v>725</v>
      </c>
      <c r="R771" s="890">
        <v>2017</v>
      </c>
      <c r="S771" s="891">
        <v>2018</v>
      </c>
      <c r="T771" s="891">
        <v>17.600000000000001</v>
      </c>
      <c r="U771" s="891">
        <v>27423.27</v>
      </c>
      <c r="V771" s="470">
        <v>309990.4961335797</v>
      </c>
    </row>
    <row r="772" spans="16:22" x14ac:dyDescent="0.2">
      <c r="P772" s="475" t="s">
        <v>710</v>
      </c>
      <c r="Q772" s="47" t="s">
        <v>725</v>
      </c>
      <c r="R772" s="890">
        <v>2017</v>
      </c>
      <c r="S772" s="891">
        <v>2019</v>
      </c>
      <c r="T772" s="891">
        <v>17.600000000000001</v>
      </c>
      <c r="U772" s="891">
        <v>32767.8</v>
      </c>
      <c r="V772" s="470">
        <v>448845.11237846111</v>
      </c>
    </row>
    <row r="773" spans="16:22" x14ac:dyDescent="0.2">
      <c r="P773" s="475" t="s">
        <v>710</v>
      </c>
      <c r="Q773" s="47" t="s">
        <v>725</v>
      </c>
      <c r="R773" s="890">
        <v>2017</v>
      </c>
      <c r="S773" s="891">
        <v>2020</v>
      </c>
      <c r="T773" s="891">
        <v>17.600000000000001</v>
      </c>
      <c r="U773" s="891">
        <v>30132.994999999999</v>
      </c>
      <c r="V773" s="470">
        <v>294621.69787682348</v>
      </c>
    </row>
    <row r="774" spans="16:22" x14ac:dyDescent="0.2">
      <c r="P774" s="475" t="s">
        <v>710</v>
      </c>
      <c r="Q774" s="47" t="s">
        <v>725</v>
      </c>
      <c r="R774" s="890">
        <v>2017</v>
      </c>
      <c r="S774" s="891">
        <v>2022</v>
      </c>
      <c r="T774" s="891">
        <v>18.329999999999998</v>
      </c>
      <c r="U774" s="891">
        <v>32470.654999999999</v>
      </c>
      <c r="V774" s="470">
        <v>571914.01233626495</v>
      </c>
    </row>
    <row r="775" spans="16:22" x14ac:dyDescent="0.2">
      <c r="P775" s="475" t="s">
        <v>710</v>
      </c>
      <c r="Q775" s="47" t="s">
        <v>725</v>
      </c>
      <c r="R775" s="890">
        <v>2017</v>
      </c>
      <c r="S775" s="891">
        <v>2023</v>
      </c>
      <c r="T775" s="891">
        <v>18.329999999999998</v>
      </c>
      <c r="U775" s="891">
        <v>28981.641</v>
      </c>
      <c r="V775" s="470">
        <v>389619.92099645879</v>
      </c>
    </row>
    <row r="776" spans="16:22" x14ac:dyDescent="0.2">
      <c r="P776" s="475" t="s">
        <v>710</v>
      </c>
      <c r="Q776" s="47" t="s">
        <v>725</v>
      </c>
      <c r="R776" s="890">
        <v>2017</v>
      </c>
      <c r="S776" s="891">
        <v>2024</v>
      </c>
      <c r="T776" s="891">
        <v>18.329999999999998</v>
      </c>
      <c r="U776" s="891">
        <v>28628.996999999999</v>
      </c>
      <c r="V776" s="470">
        <v>407608</v>
      </c>
    </row>
    <row r="777" spans="16:22" x14ac:dyDescent="0.2">
      <c r="P777" s="475" t="s">
        <v>710</v>
      </c>
      <c r="Q777" s="47" t="s">
        <v>726</v>
      </c>
      <c r="R777" s="890">
        <v>2018</v>
      </c>
      <c r="S777" s="891">
        <v>2019</v>
      </c>
      <c r="T777" s="891">
        <v>74.900000000000006</v>
      </c>
      <c r="U777" s="891">
        <v>142741</v>
      </c>
      <c r="V777" s="470">
        <v>2744610.8181459722</v>
      </c>
    </row>
    <row r="778" spans="16:22" x14ac:dyDescent="0.2">
      <c r="P778" s="475" t="s">
        <v>710</v>
      </c>
      <c r="Q778" s="47" t="s">
        <v>726</v>
      </c>
      <c r="R778" s="890">
        <v>2018</v>
      </c>
      <c r="S778" s="891">
        <v>2020</v>
      </c>
      <c r="T778" s="891">
        <v>74.900000000000006</v>
      </c>
      <c r="U778" s="891">
        <v>158082.16399999999</v>
      </c>
      <c r="V778" s="470">
        <v>1532291.4640141991</v>
      </c>
    </row>
    <row r="779" spans="16:22" x14ac:dyDescent="0.2">
      <c r="P779" s="475" t="s">
        <v>710</v>
      </c>
      <c r="Q779" s="47" t="s">
        <v>726</v>
      </c>
      <c r="R779" s="890">
        <v>2018</v>
      </c>
      <c r="S779" s="891">
        <v>2022</v>
      </c>
      <c r="T779" s="891">
        <v>74.900000000000006</v>
      </c>
      <c r="U779" s="891">
        <v>147576.671</v>
      </c>
      <c r="V779" s="470">
        <v>1952166.6343009169</v>
      </c>
    </row>
    <row r="780" spans="16:22" x14ac:dyDescent="0.2">
      <c r="P780" s="475" t="s">
        <v>710</v>
      </c>
      <c r="Q780" s="47" t="s">
        <v>726</v>
      </c>
      <c r="R780" s="890">
        <v>2018</v>
      </c>
      <c r="S780" s="891">
        <v>2023</v>
      </c>
      <c r="T780" s="891">
        <v>74.900000000000006</v>
      </c>
      <c r="U780" s="891">
        <v>123954.583</v>
      </c>
      <c r="V780" s="470">
        <v>2261377.9054247462</v>
      </c>
    </row>
    <row r="781" spans="16:22" x14ac:dyDescent="0.2">
      <c r="P781" s="475" t="s">
        <v>710</v>
      </c>
      <c r="Q781" s="47" t="s">
        <v>726</v>
      </c>
      <c r="R781" s="890">
        <v>2018</v>
      </c>
      <c r="S781" s="891">
        <v>2024</v>
      </c>
      <c r="T781" s="891">
        <v>74.900000000000006</v>
      </c>
      <c r="U781" s="891">
        <v>148452.25599999999</v>
      </c>
      <c r="V781" s="470">
        <v>866911</v>
      </c>
    </row>
    <row r="782" spans="16:22" x14ac:dyDescent="0.2">
      <c r="P782" s="475" t="s">
        <v>710</v>
      </c>
      <c r="Q782" s="47" t="s">
        <v>727</v>
      </c>
      <c r="R782" s="890">
        <v>2023</v>
      </c>
      <c r="S782" s="891">
        <v>2024</v>
      </c>
      <c r="T782" s="891">
        <v>86.4</v>
      </c>
      <c r="U782" s="891">
        <v>85937.612999999998</v>
      </c>
      <c r="V782" s="470">
        <v>462682</v>
      </c>
    </row>
    <row r="783" spans="16:22" x14ac:dyDescent="0.2">
      <c r="P783" s="475" t="s">
        <v>710</v>
      </c>
      <c r="Q783" s="47" t="s">
        <v>728</v>
      </c>
      <c r="R783" s="890">
        <v>2018</v>
      </c>
      <c r="S783" s="891">
        <v>2019</v>
      </c>
      <c r="T783" s="891">
        <v>15</v>
      </c>
      <c r="U783" s="891">
        <v>29008.7</v>
      </c>
      <c r="V783" s="470">
        <v>326126.2401061753</v>
      </c>
    </row>
    <row r="784" spans="16:22" x14ac:dyDescent="0.2">
      <c r="P784" s="475" t="s">
        <v>710</v>
      </c>
      <c r="Q784" s="47" t="s">
        <v>728</v>
      </c>
      <c r="R784" s="890">
        <v>2018</v>
      </c>
      <c r="S784" s="891">
        <v>2020</v>
      </c>
      <c r="T784" s="891">
        <v>15</v>
      </c>
      <c r="U784" s="891">
        <v>28668.482</v>
      </c>
      <c r="V784" s="470">
        <v>175366.69061607239</v>
      </c>
    </row>
    <row r="785" spans="16:22" x14ac:dyDescent="0.2">
      <c r="P785" s="475" t="s">
        <v>710</v>
      </c>
      <c r="Q785" s="47" t="s">
        <v>728</v>
      </c>
      <c r="R785" s="890">
        <v>2018</v>
      </c>
      <c r="S785" s="891">
        <v>2022</v>
      </c>
      <c r="T785" s="891">
        <v>15</v>
      </c>
      <c r="U785" s="891">
        <v>26865.656999999999</v>
      </c>
      <c r="V785" s="470">
        <v>326596.86060698488</v>
      </c>
    </row>
    <row r="786" spans="16:22" x14ac:dyDescent="0.2">
      <c r="P786" s="475" t="s">
        <v>710</v>
      </c>
      <c r="Q786" s="47" t="s">
        <v>728</v>
      </c>
      <c r="R786" s="890">
        <v>2018</v>
      </c>
      <c r="S786" s="891">
        <v>2023</v>
      </c>
      <c r="T786" s="891">
        <v>15</v>
      </c>
      <c r="U786" s="891">
        <v>27791.966</v>
      </c>
      <c r="V786" s="470">
        <v>761156.85654232744</v>
      </c>
    </row>
    <row r="787" spans="16:22" x14ac:dyDescent="0.2">
      <c r="P787" s="475" t="s">
        <v>710</v>
      </c>
      <c r="Q787" s="47" t="s">
        <v>728</v>
      </c>
      <c r="R787" s="890">
        <v>2018</v>
      </c>
      <c r="S787" s="891">
        <v>2024</v>
      </c>
      <c r="T787" s="891">
        <v>15</v>
      </c>
      <c r="U787" s="891">
        <v>26257.569</v>
      </c>
      <c r="V787" s="470">
        <v>164049</v>
      </c>
    </row>
    <row r="788" spans="16:22" x14ac:dyDescent="0.2">
      <c r="P788" s="475" t="s">
        <v>710</v>
      </c>
      <c r="Q788" s="47" t="s">
        <v>729</v>
      </c>
      <c r="R788" s="890">
        <v>2022</v>
      </c>
      <c r="S788" s="891">
        <v>2023</v>
      </c>
      <c r="T788" s="891">
        <v>60</v>
      </c>
      <c r="U788" s="891">
        <v>95005.994000000006</v>
      </c>
      <c r="V788" s="470">
        <v>1093345.682775429</v>
      </c>
    </row>
    <row r="789" spans="16:22" x14ac:dyDescent="0.2">
      <c r="P789" s="475" t="s">
        <v>710</v>
      </c>
      <c r="Q789" s="47" t="s">
        <v>729</v>
      </c>
      <c r="R789" s="890">
        <v>2022</v>
      </c>
      <c r="S789" s="891">
        <v>2024</v>
      </c>
      <c r="T789" s="891">
        <v>60</v>
      </c>
      <c r="U789" s="891">
        <v>117932.177</v>
      </c>
      <c r="V789" s="470">
        <v>257442</v>
      </c>
    </row>
    <row r="790" spans="16:22" x14ac:dyDescent="0.2">
      <c r="P790" s="475" t="s">
        <v>710</v>
      </c>
      <c r="Q790" s="47" t="s">
        <v>730</v>
      </c>
      <c r="R790" s="890">
        <v>2017</v>
      </c>
      <c r="S790" s="891">
        <v>2018</v>
      </c>
      <c r="T790" s="891">
        <v>19.8</v>
      </c>
      <c r="U790" s="891">
        <v>36142.813000000002</v>
      </c>
      <c r="V790" s="470">
        <v>326936.59755012661</v>
      </c>
    </row>
    <row r="791" spans="16:22" x14ac:dyDescent="0.2">
      <c r="P791" s="475" t="s">
        <v>710</v>
      </c>
      <c r="Q791" s="47" t="s">
        <v>730</v>
      </c>
      <c r="R791" s="890">
        <v>2017</v>
      </c>
      <c r="S791" s="891">
        <v>2019</v>
      </c>
      <c r="T791" s="891">
        <v>19.8</v>
      </c>
      <c r="U791" s="891">
        <v>34188.400000000001</v>
      </c>
      <c r="V791" s="470">
        <v>464806.73145539011</v>
      </c>
    </row>
    <row r="792" spans="16:22" x14ac:dyDescent="0.2">
      <c r="P792" s="475" t="s">
        <v>710</v>
      </c>
      <c r="Q792" s="47" t="s">
        <v>730</v>
      </c>
      <c r="R792" s="890">
        <v>2017</v>
      </c>
      <c r="S792" s="891">
        <v>2020</v>
      </c>
      <c r="T792" s="891">
        <v>19.8</v>
      </c>
      <c r="U792" s="891">
        <v>33403.387999999999</v>
      </c>
      <c r="V792" s="470">
        <v>363560.53890908399</v>
      </c>
    </row>
    <row r="793" spans="16:22" x14ac:dyDescent="0.2">
      <c r="P793" s="475" t="s">
        <v>710</v>
      </c>
      <c r="Q793" s="47" t="s">
        <v>730</v>
      </c>
      <c r="R793" s="890">
        <v>2017</v>
      </c>
      <c r="S793" s="891">
        <v>2022</v>
      </c>
      <c r="T793" s="891">
        <v>19.8</v>
      </c>
      <c r="U793" s="891">
        <v>35453.938000000002</v>
      </c>
      <c r="V793" s="470">
        <v>381142.67119109351</v>
      </c>
    </row>
    <row r="794" spans="16:22" x14ac:dyDescent="0.2">
      <c r="P794" s="475" t="s">
        <v>710</v>
      </c>
      <c r="Q794" s="47" t="s">
        <v>730</v>
      </c>
      <c r="R794" s="890">
        <v>2017</v>
      </c>
      <c r="S794" s="891">
        <v>2023</v>
      </c>
      <c r="T794" s="891">
        <v>19.8</v>
      </c>
      <c r="U794" s="891">
        <v>31919.105</v>
      </c>
      <c r="V794" s="470">
        <v>687091.99610707199</v>
      </c>
    </row>
    <row r="795" spans="16:22" x14ac:dyDescent="0.2">
      <c r="P795" s="475" t="s">
        <v>710</v>
      </c>
      <c r="Q795" s="47" t="s">
        <v>730</v>
      </c>
      <c r="R795" s="890">
        <v>2017</v>
      </c>
      <c r="S795" s="891">
        <v>2024</v>
      </c>
      <c r="T795" s="891">
        <v>19.8</v>
      </c>
      <c r="U795" s="891">
        <v>32924.699999999997</v>
      </c>
      <c r="V795" s="470">
        <v>149</v>
      </c>
    </row>
    <row r="796" spans="16:22" x14ac:dyDescent="0.2">
      <c r="P796" s="475" t="s">
        <v>710</v>
      </c>
      <c r="Q796" s="47" t="s">
        <v>731</v>
      </c>
      <c r="R796" s="890">
        <v>2021</v>
      </c>
      <c r="S796" s="891">
        <v>2022</v>
      </c>
      <c r="T796" s="891">
        <v>21</v>
      </c>
      <c r="U796" s="891">
        <v>33345.572999999997</v>
      </c>
      <c r="V796" s="470">
        <v>440474.82148001291</v>
      </c>
    </row>
    <row r="797" spans="16:22" x14ac:dyDescent="0.2">
      <c r="P797" s="475" t="s">
        <v>710</v>
      </c>
      <c r="Q797" s="47" t="s">
        <v>731</v>
      </c>
      <c r="R797" s="890">
        <v>2021</v>
      </c>
      <c r="S797" s="891">
        <v>2023</v>
      </c>
      <c r="T797" s="891">
        <v>21</v>
      </c>
      <c r="U797" s="891">
        <v>33673.785000000003</v>
      </c>
      <c r="V797" s="470">
        <v>543665.32627808268</v>
      </c>
    </row>
    <row r="798" spans="16:22" x14ac:dyDescent="0.2">
      <c r="P798" s="475" t="s">
        <v>710</v>
      </c>
      <c r="Q798" s="47" t="s">
        <v>731</v>
      </c>
      <c r="R798" s="890">
        <v>2021</v>
      </c>
      <c r="S798" s="891">
        <v>2024</v>
      </c>
      <c r="T798" s="891">
        <v>21</v>
      </c>
      <c r="U798" s="891">
        <v>37881.794999999998</v>
      </c>
      <c r="V798" s="470">
        <v>80444</v>
      </c>
    </row>
    <row r="799" spans="16:22" x14ac:dyDescent="0.2">
      <c r="P799" s="475" t="s">
        <v>710</v>
      </c>
      <c r="Q799" s="47" t="s">
        <v>732</v>
      </c>
      <c r="R799" s="890">
        <v>2021</v>
      </c>
      <c r="S799" s="891">
        <v>2022</v>
      </c>
      <c r="T799" s="891">
        <v>110.25</v>
      </c>
      <c r="U799" s="891">
        <v>187045.93400000001</v>
      </c>
      <c r="V799" s="470">
        <v>1476824.001830105</v>
      </c>
    </row>
    <row r="800" spans="16:22" x14ac:dyDescent="0.2">
      <c r="P800" s="475" t="s">
        <v>710</v>
      </c>
      <c r="Q800" s="47" t="s">
        <v>732</v>
      </c>
      <c r="R800" s="890">
        <v>2021</v>
      </c>
      <c r="S800" s="891">
        <v>2023</v>
      </c>
      <c r="T800" s="891">
        <v>110.25</v>
      </c>
      <c r="U800" s="891">
        <v>184367.117</v>
      </c>
      <c r="V800" s="470">
        <v>2540837.6637524231</v>
      </c>
    </row>
    <row r="801" spans="16:22" x14ac:dyDescent="0.2">
      <c r="P801" s="475" t="s">
        <v>710</v>
      </c>
      <c r="Q801" s="47" t="s">
        <v>732</v>
      </c>
      <c r="R801" s="890">
        <v>2021</v>
      </c>
      <c r="S801" s="891">
        <v>2024</v>
      </c>
      <c r="T801" s="891">
        <v>110.25</v>
      </c>
      <c r="U801" s="891">
        <v>177806.24299999999</v>
      </c>
      <c r="V801" s="470">
        <v>700215</v>
      </c>
    </row>
    <row r="802" spans="16:22" x14ac:dyDescent="0.2">
      <c r="P802" s="475" t="s">
        <v>710</v>
      </c>
      <c r="Q802" s="47" t="s">
        <v>733</v>
      </c>
      <c r="R802" s="890">
        <v>2016</v>
      </c>
      <c r="S802" s="891">
        <v>2018</v>
      </c>
      <c r="T802" s="891">
        <v>17</v>
      </c>
      <c r="U802" s="891">
        <v>17701.215</v>
      </c>
      <c r="V802" s="470">
        <v>481013.6563334018</v>
      </c>
    </row>
    <row r="803" spans="16:22" x14ac:dyDescent="0.2">
      <c r="P803" s="475" t="s">
        <v>710</v>
      </c>
      <c r="Q803" s="47" t="s">
        <v>733</v>
      </c>
      <c r="R803" s="890">
        <v>2016</v>
      </c>
      <c r="S803" s="891">
        <v>2019</v>
      </c>
      <c r="T803" s="891">
        <v>17</v>
      </c>
      <c r="U803" s="891">
        <v>21110.9</v>
      </c>
      <c r="V803" s="470">
        <v>991396.8400350071</v>
      </c>
    </row>
    <row r="804" spans="16:22" x14ac:dyDescent="0.2">
      <c r="P804" s="475" t="s">
        <v>710</v>
      </c>
      <c r="Q804" s="47" t="s">
        <v>733</v>
      </c>
      <c r="R804" s="890">
        <v>2016</v>
      </c>
      <c r="S804" s="891">
        <v>2020</v>
      </c>
      <c r="T804" s="891">
        <v>17</v>
      </c>
      <c r="U804" s="891">
        <v>31912.19</v>
      </c>
      <c r="V804" s="470">
        <v>235044.1146154649</v>
      </c>
    </row>
    <row r="805" spans="16:22" x14ac:dyDescent="0.2">
      <c r="P805" s="475" t="s">
        <v>710</v>
      </c>
      <c r="Q805" s="47" t="s">
        <v>733</v>
      </c>
      <c r="R805" s="890">
        <v>2016</v>
      </c>
      <c r="S805" s="891">
        <v>2022</v>
      </c>
      <c r="T805" s="891">
        <v>17.329999999999998</v>
      </c>
      <c r="U805" s="891">
        <v>31034.005000000001</v>
      </c>
      <c r="V805" s="470">
        <v>1245658.966922543</v>
      </c>
    </row>
    <row r="806" spans="16:22" x14ac:dyDescent="0.2">
      <c r="P806" s="475" t="s">
        <v>710</v>
      </c>
      <c r="Q806" s="47" t="s">
        <v>733</v>
      </c>
      <c r="R806" s="890">
        <v>2016</v>
      </c>
      <c r="S806" s="891">
        <v>2023</v>
      </c>
      <c r="T806" s="891">
        <v>17.329999999999998</v>
      </c>
      <c r="U806" s="891">
        <v>27664.853999999999</v>
      </c>
      <c r="V806" s="470">
        <v>1027339.098819854</v>
      </c>
    </row>
    <row r="807" spans="16:22" x14ac:dyDescent="0.2">
      <c r="P807" s="475" t="s">
        <v>710</v>
      </c>
      <c r="Q807" s="47" t="s">
        <v>733</v>
      </c>
      <c r="R807" s="890">
        <v>2016</v>
      </c>
      <c r="S807" s="891">
        <v>2024</v>
      </c>
      <c r="T807" s="891">
        <v>17.329999999999998</v>
      </c>
      <c r="U807" s="891">
        <v>25617.019</v>
      </c>
      <c r="V807" s="470">
        <v>92045</v>
      </c>
    </row>
    <row r="808" spans="16:22" x14ac:dyDescent="0.2">
      <c r="P808" s="475" t="s">
        <v>710</v>
      </c>
      <c r="Q808" s="47" t="s">
        <v>734</v>
      </c>
      <c r="R808" s="890">
        <v>2023</v>
      </c>
      <c r="S808" s="891">
        <v>2024</v>
      </c>
      <c r="T808" s="891">
        <v>21.6</v>
      </c>
      <c r="U808" s="891">
        <v>38308.15</v>
      </c>
      <c r="V808" s="470">
        <v>48451</v>
      </c>
    </row>
    <row r="809" spans="16:22" x14ac:dyDescent="0.2">
      <c r="P809" s="475" t="s">
        <v>710</v>
      </c>
      <c r="Q809" s="47" t="s">
        <v>735</v>
      </c>
      <c r="R809" s="890">
        <v>2020</v>
      </c>
      <c r="S809" s="891">
        <v>2022</v>
      </c>
      <c r="T809" s="891">
        <v>97.9</v>
      </c>
      <c r="U809" s="891">
        <v>178003.796</v>
      </c>
      <c r="V809" s="470">
        <v>1849188.7106230829</v>
      </c>
    </row>
    <row r="810" spans="16:22" x14ac:dyDescent="0.2">
      <c r="P810" s="475" t="s">
        <v>710</v>
      </c>
      <c r="Q810" s="47" t="s">
        <v>735</v>
      </c>
      <c r="R810" s="890">
        <v>2020</v>
      </c>
      <c r="S810" s="891">
        <v>2023</v>
      </c>
      <c r="T810" s="891">
        <v>97.9</v>
      </c>
      <c r="U810" s="891">
        <v>142610.41500000001</v>
      </c>
      <c r="V810" s="470">
        <v>3522107.9605473001</v>
      </c>
    </row>
    <row r="811" spans="16:22" x14ac:dyDescent="0.2">
      <c r="P811" s="475" t="s">
        <v>710</v>
      </c>
      <c r="Q811" s="47" t="s">
        <v>735</v>
      </c>
      <c r="R811" s="890">
        <v>2020</v>
      </c>
      <c r="S811" s="891">
        <v>2024</v>
      </c>
      <c r="T811" s="891">
        <v>97.9</v>
      </c>
      <c r="U811" s="891">
        <v>158124.878</v>
      </c>
      <c r="V811" s="470">
        <v>176832</v>
      </c>
    </row>
    <row r="812" spans="16:22" x14ac:dyDescent="0.2">
      <c r="P812" s="475" t="s">
        <v>710</v>
      </c>
      <c r="Q812" s="47" t="s">
        <v>736</v>
      </c>
      <c r="R812" s="890">
        <v>2023</v>
      </c>
      <c r="S812" s="891">
        <v>2024</v>
      </c>
      <c r="T812" s="891">
        <v>42</v>
      </c>
      <c r="U812" s="891">
        <v>87552.034</v>
      </c>
      <c r="V812" s="470">
        <v>547060</v>
      </c>
    </row>
    <row r="813" spans="16:22" x14ac:dyDescent="0.2">
      <c r="P813" s="475" t="s">
        <v>710</v>
      </c>
      <c r="Q813" s="47" t="s">
        <v>737</v>
      </c>
      <c r="R813" s="890">
        <v>2016</v>
      </c>
      <c r="S813" s="891">
        <v>2018</v>
      </c>
      <c r="T813" s="891">
        <v>20</v>
      </c>
      <c r="U813" s="891">
        <v>28466.124</v>
      </c>
      <c r="V813" s="470">
        <v>491254.52747553552</v>
      </c>
    </row>
    <row r="814" spans="16:22" x14ac:dyDescent="0.2">
      <c r="P814" s="475" t="s">
        <v>710</v>
      </c>
      <c r="Q814" s="47" t="s">
        <v>737</v>
      </c>
      <c r="R814" s="890">
        <v>2016</v>
      </c>
      <c r="S814" s="891">
        <v>2019</v>
      </c>
      <c r="T814" s="891">
        <v>20</v>
      </c>
      <c r="U814" s="891">
        <v>37031.4</v>
      </c>
      <c r="V814" s="470">
        <v>720040.88508256478</v>
      </c>
    </row>
    <row r="815" spans="16:22" x14ac:dyDescent="0.2">
      <c r="P815" s="475" t="s">
        <v>710</v>
      </c>
      <c r="Q815" s="47" t="s">
        <v>737</v>
      </c>
      <c r="R815" s="890">
        <v>2016</v>
      </c>
      <c r="S815" s="891">
        <v>2020</v>
      </c>
      <c r="T815" s="891">
        <v>20</v>
      </c>
      <c r="U815" s="891">
        <v>34076.33</v>
      </c>
      <c r="V815" s="470">
        <v>455295.15987889259</v>
      </c>
    </row>
    <row r="816" spans="16:22" x14ac:dyDescent="0.2">
      <c r="P816" s="475" t="s">
        <v>710</v>
      </c>
      <c r="Q816" s="47" t="s">
        <v>737</v>
      </c>
      <c r="R816" s="890">
        <v>2016</v>
      </c>
      <c r="S816" s="891">
        <v>2022</v>
      </c>
      <c r="T816" s="891">
        <v>20.16</v>
      </c>
      <c r="U816" s="891">
        <v>31480.855</v>
      </c>
      <c r="V816" s="470">
        <v>771545.01575923956</v>
      </c>
    </row>
    <row r="817" spans="16:22" x14ac:dyDescent="0.2">
      <c r="P817" s="475" t="s">
        <v>710</v>
      </c>
      <c r="Q817" s="47" t="s">
        <v>737</v>
      </c>
      <c r="R817" s="890">
        <v>2016</v>
      </c>
      <c r="S817" s="891">
        <v>2023</v>
      </c>
      <c r="T817" s="891">
        <v>20.16</v>
      </c>
      <c r="U817" s="891">
        <v>33039.084000000003</v>
      </c>
      <c r="V817" s="470">
        <v>857859.24684926355</v>
      </c>
    </row>
    <row r="818" spans="16:22" x14ac:dyDescent="0.2">
      <c r="P818" s="475" t="s">
        <v>710</v>
      </c>
      <c r="Q818" s="47" t="s">
        <v>737</v>
      </c>
      <c r="R818" s="890">
        <v>2016</v>
      </c>
      <c r="S818" s="891">
        <v>2024</v>
      </c>
      <c r="T818" s="891">
        <v>20.16</v>
      </c>
      <c r="U818" s="891">
        <v>34407.94</v>
      </c>
      <c r="V818" s="470">
        <v>174721</v>
      </c>
    </row>
    <row r="819" spans="16:22" x14ac:dyDescent="0.2">
      <c r="P819" s="475" t="s">
        <v>710</v>
      </c>
      <c r="Q819" s="47" t="s">
        <v>738</v>
      </c>
      <c r="R819" s="890">
        <v>2023</v>
      </c>
      <c r="S819" s="891">
        <v>2024</v>
      </c>
      <c r="T819" s="891">
        <v>21.6</v>
      </c>
      <c r="U819" s="891">
        <v>41100.894999999997</v>
      </c>
      <c r="V819" s="470">
        <v>78190</v>
      </c>
    </row>
    <row r="820" spans="16:22" x14ac:dyDescent="0.2">
      <c r="P820" s="475" t="s">
        <v>710</v>
      </c>
      <c r="Q820" s="47" t="s">
        <v>739</v>
      </c>
      <c r="R820" s="890">
        <v>2016</v>
      </c>
      <c r="S820" s="891">
        <v>2018</v>
      </c>
      <c r="T820" s="891">
        <v>20</v>
      </c>
      <c r="U820" s="891">
        <v>33463.387999999999</v>
      </c>
      <c r="V820" s="470">
        <v>422540.91425443097</v>
      </c>
    </row>
    <row r="821" spans="16:22" x14ac:dyDescent="0.2">
      <c r="P821" s="475" t="s">
        <v>710</v>
      </c>
      <c r="Q821" s="47" t="s">
        <v>739</v>
      </c>
      <c r="R821" s="890">
        <v>2016</v>
      </c>
      <c r="S821" s="891">
        <v>2019</v>
      </c>
      <c r="T821" s="891">
        <v>20</v>
      </c>
      <c r="U821" s="891">
        <v>32632.799999999999</v>
      </c>
      <c r="V821" s="470">
        <v>671004.64266823104</v>
      </c>
    </row>
    <row r="822" spans="16:22" x14ac:dyDescent="0.2">
      <c r="P822" s="475" t="s">
        <v>710</v>
      </c>
      <c r="Q822" s="47" t="s">
        <v>739</v>
      </c>
      <c r="R822" s="890">
        <v>2016</v>
      </c>
      <c r="S822" s="891">
        <v>2020</v>
      </c>
      <c r="T822" s="891">
        <v>20</v>
      </c>
      <c r="U822" s="891">
        <v>32395.825000000001</v>
      </c>
      <c r="V822" s="470">
        <v>589759.23956682265</v>
      </c>
    </row>
    <row r="823" spans="16:22" x14ac:dyDescent="0.2">
      <c r="P823" s="475" t="s">
        <v>710</v>
      </c>
      <c r="Q823" s="47" t="s">
        <v>739</v>
      </c>
      <c r="R823" s="890">
        <v>2016</v>
      </c>
      <c r="S823" s="891">
        <v>2022</v>
      </c>
      <c r="T823" s="891">
        <v>19.16</v>
      </c>
      <c r="U823" s="891">
        <v>28058.52</v>
      </c>
      <c r="V823" s="470">
        <v>472284.72268822131</v>
      </c>
    </row>
    <row r="824" spans="16:22" x14ac:dyDescent="0.2">
      <c r="P824" s="475" t="s">
        <v>710</v>
      </c>
      <c r="Q824" s="47" t="s">
        <v>739</v>
      </c>
      <c r="R824" s="890">
        <v>2016</v>
      </c>
      <c r="S824" s="891">
        <v>2023</v>
      </c>
      <c r="T824" s="891">
        <v>19.16</v>
      </c>
      <c r="U824" s="891">
        <v>29898.242999999999</v>
      </c>
      <c r="V824" s="470">
        <v>1005882.4526265</v>
      </c>
    </row>
    <row r="825" spans="16:22" x14ac:dyDescent="0.2">
      <c r="P825" s="475" t="s">
        <v>710</v>
      </c>
      <c r="Q825" s="47" t="s">
        <v>739</v>
      </c>
      <c r="R825" s="890">
        <v>2016</v>
      </c>
      <c r="S825" s="891">
        <v>2024</v>
      </c>
      <c r="T825" s="891">
        <v>19.16</v>
      </c>
      <c r="U825" s="891">
        <v>32268.005000000001</v>
      </c>
      <c r="V825" s="470">
        <v>361355</v>
      </c>
    </row>
    <row r="826" spans="16:22" x14ac:dyDescent="0.2">
      <c r="P826" s="475" t="s">
        <v>740</v>
      </c>
      <c r="Q826" s="47" t="s">
        <v>741</v>
      </c>
      <c r="R826" s="890">
        <v>2023</v>
      </c>
      <c r="S826" s="891">
        <v>2024</v>
      </c>
      <c r="T826" s="891">
        <v>100</v>
      </c>
      <c r="U826" s="891">
        <v>198875.38800000001</v>
      </c>
      <c r="V826" s="470">
        <v>1224292</v>
      </c>
    </row>
    <row r="827" spans="16:22" x14ac:dyDescent="0.2">
      <c r="P827" s="475" t="s">
        <v>740</v>
      </c>
      <c r="Q827" s="47" t="s">
        <v>742</v>
      </c>
      <c r="R827" s="890">
        <v>2023</v>
      </c>
      <c r="S827" s="891">
        <v>2024</v>
      </c>
      <c r="T827" s="891">
        <v>7.5</v>
      </c>
      <c r="U827" s="891">
        <v>12866.178</v>
      </c>
      <c r="V827" s="470">
        <v>103098</v>
      </c>
    </row>
    <row r="828" spans="16:22" x14ac:dyDescent="0.2">
      <c r="P828" s="475" t="s">
        <v>743</v>
      </c>
      <c r="Q828" s="47" t="s">
        <v>744</v>
      </c>
      <c r="R828" s="890">
        <v>2023</v>
      </c>
      <c r="S828" s="891">
        <v>2024</v>
      </c>
      <c r="T828" s="891">
        <v>50</v>
      </c>
      <c r="U828" s="891">
        <v>82692.054999999993</v>
      </c>
      <c r="V828" s="470">
        <v>256358</v>
      </c>
    </row>
    <row r="829" spans="16:22" x14ac:dyDescent="0.2">
      <c r="P829" s="475" t="s">
        <v>743</v>
      </c>
      <c r="Q829" s="47" t="s">
        <v>745</v>
      </c>
      <c r="R829" s="890">
        <v>2022</v>
      </c>
      <c r="S829" s="891">
        <v>2023</v>
      </c>
      <c r="T829" s="891">
        <v>50</v>
      </c>
      <c r="U829" s="891">
        <v>93728.967000000004</v>
      </c>
      <c r="V829" s="470">
        <v>399908.86933337699</v>
      </c>
    </row>
    <row r="830" spans="16:22" x14ac:dyDescent="0.2">
      <c r="P830" s="475" t="s">
        <v>743</v>
      </c>
      <c r="Q830" s="47" t="s">
        <v>745</v>
      </c>
      <c r="R830" s="890">
        <v>2022</v>
      </c>
      <c r="S830" s="891">
        <v>2024</v>
      </c>
      <c r="T830" s="891">
        <v>50</v>
      </c>
      <c r="U830" s="891">
        <v>95721.032999999996</v>
      </c>
      <c r="V830" s="470">
        <v>454456</v>
      </c>
    </row>
    <row r="831" spans="16:22" x14ac:dyDescent="0.2">
      <c r="P831" s="475" t="s">
        <v>743</v>
      </c>
      <c r="Q831" s="47" t="s">
        <v>746</v>
      </c>
      <c r="R831" s="890">
        <v>2023</v>
      </c>
      <c r="S831" s="891">
        <v>2024</v>
      </c>
      <c r="T831" s="891">
        <v>50</v>
      </c>
      <c r="U831" s="891">
        <v>96847.278000000006</v>
      </c>
      <c r="V831" s="470">
        <v>19769</v>
      </c>
    </row>
    <row r="832" spans="16:22" x14ac:dyDescent="0.2">
      <c r="P832" s="475" t="s">
        <v>743</v>
      </c>
      <c r="Q832" s="47" t="s">
        <v>747</v>
      </c>
      <c r="R832" s="890">
        <v>2023</v>
      </c>
      <c r="S832" s="891">
        <v>2024</v>
      </c>
      <c r="T832" s="891">
        <v>50</v>
      </c>
      <c r="U832" s="891">
        <v>94906.849000000002</v>
      </c>
      <c r="V832" s="470">
        <v>283925</v>
      </c>
    </row>
    <row r="833" spans="16:22" x14ac:dyDescent="0.2">
      <c r="P833" s="475" t="s">
        <v>743</v>
      </c>
      <c r="Q833" s="47" t="s">
        <v>748</v>
      </c>
      <c r="R833" s="890">
        <v>2023</v>
      </c>
      <c r="S833" s="891">
        <v>2024</v>
      </c>
      <c r="T833" s="891">
        <v>75</v>
      </c>
      <c r="U833" s="891">
        <v>97224.505000000005</v>
      </c>
      <c r="V833" s="470">
        <v>627002</v>
      </c>
    </row>
    <row r="834" spans="16:22" x14ac:dyDescent="0.2">
      <c r="P834" s="475" t="s">
        <v>743</v>
      </c>
      <c r="Q834" s="47" t="s">
        <v>749</v>
      </c>
      <c r="R834" s="890">
        <v>2022</v>
      </c>
      <c r="S834" s="891">
        <v>2023</v>
      </c>
      <c r="T834" s="891">
        <v>50</v>
      </c>
      <c r="U834" s="891">
        <v>94242.785000000003</v>
      </c>
      <c r="V834" s="470">
        <v>288720.42634105647</v>
      </c>
    </row>
    <row r="835" spans="16:22" x14ac:dyDescent="0.2">
      <c r="P835" s="475" t="s">
        <v>743</v>
      </c>
      <c r="Q835" s="47" t="s">
        <v>749</v>
      </c>
      <c r="R835" s="890">
        <v>2022</v>
      </c>
      <c r="S835" s="891">
        <v>2024</v>
      </c>
      <c r="T835" s="891">
        <v>50</v>
      </c>
      <c r="U835" s="891">
        <v>95799.214999999997</v>
      </c>
      <c r="V835" s="470">
        <v>376712</v>
      </c>
    </row>
    <row r="836" spans="16:22" x14ac:dyDescent="0.2">
      <c r="P836" s="475" t="s">
        <v>743</v>
      </c>
      <c r="Q836" s="47" t="s">
        <v>750</v>
      </c>
      <c r="R836" s="890">
        <v>2023</v>
      </c>
      <c r="S836" s="891">
        <v>2024</v>
      </c>
      <c r="T836" s="891">
        <v>150</v>
      </c>
      <c r="U836" s="891">
        <v>197726.37400000001</v>
      </c>
      <c r="V836" s="470">
        <v>116911</v>
      </c>
    </row>
    <row r="837" spans="16:22" x14ac:dyDescent="0.2">
      <c r="P837" s="475" t="s">
        <v>743</v>
      </c>
      <c r="Q837" s="47" t="s">
        <v>751</v>
      </c>
      <c r="R837" s="890">
        <v>2023</v>
      </c>
      <c r="S837" s="891">
        <v>2024</v>
      </c>
      <c r="T837" s="891">
        <v>65</v>
      </c>
      <c r="U837" s="891">
        <v>118039.306</v>
      </c>
      <c r="V837" s="470">
        <v>360371</v>
      </c>
    </row>
    <row r="838" spans="16:22" x14ac:dyDescent="0.2">
      <c r="P838" s="475" t="s">
        <v>743</v>
      </c>
      <c r="Q838" s="47" t="s">
        <v>752</v>
      </c>
      <c r="R838" s="890">
        <v>2023</v>
      </c>
      <c r="S838" s="891">
        <v>2024</v>
      </c>
      <c r="T838" s="891">
        <v>100</v>
      </c>
      <c r="U838" s="891">
        <v>184600.83900000001</v>
      </c>
      <c r="V838" s="470">
        <v>45537</v>
      </c>
    </row>
    <row r="839" spans="16:22" x14ac:dyDescent="0.2">
      <c r="P839" s="475" t="s">
        <v>743</v>
      </c>
      <c r="Q839" s="47" t="s">
        <v>753</v>
      </c>
      <c r="R839" s="890">
        <v>2023</v>
      </c>
      <c r="S839" s="891">
        <v>2024</v>
      </c>
      <c r="T839" s="891">
        <v>99</v>
      </c>
      <c r="U839" s="891">
        <v>174949.913</v>
      </c>
      <c r="V839" s="470">
        <v>573618</v>
      </c>
    </row>
    <row r="840" spans="16:22" x14ac:dyDescent="0.2">
      <c r="P840" s="475" t="s">
        <v>743</v>
      </c>
      <c r="Q840" s="47" t="s">
        <v>754</v>
      </c>
      <c r="R840" s="890">
        <v>2022</v>
      </c>
      <c r="S840" s="891">
        <v>2023</v>
      </c>
      <c r="T840" s="891">
        <v>150</v>
      </c>
      <c r="U840" s="891">
        <v>248527</v>
      </c>
      <c r="V840" s="470">
        <v>856433.58329312282</v>
      </c>
    </row>
    <row r="841" spans="16:22" x14ac:dyDescent="0.2">
      <c r="P841" s="475" t="s">
        <v>743</v>
      </c>
      <c r="Q841" s="47" t="s">
        <v>754</v>
      </c>
      <c r="R841" s="890">
        <v>2022</v>
      </c>
      <c r="S841" s="891">
        <v>2024</v>
      </c>
      <c r="T841" s="891">
        <v>150</v>
      </c>
      <c r="U841" s="891">
        <v>271776</v>
      </c>
      <c r="V841" s="470">
        <v>1093894</v>
      </c>
    </row>
    <row r="842" spans="16:22" x14ac:dyDescent="0.2">
      <c r="P842" s="475" t="s">
        <v>755</v>
      </c>
      <c r="Q842" s="47" t="s">
        <v>756</v>
      </c>
      <c r="R842" s="890">
        <v>2021</v>
      </c>
      <c r="S842" s="891">
        <v>2022</v>
      </c>
      <c r="T842" s="891">
        <v>100</v>
      </c>
      <c r="U842" s="891">
        <v>197533.606</v>
      </c>
      <c r="V842" s="470">
        <v>1499932.3353328931</v>
      </c>
    </row>
    <row r="843" spans="16:22" x14ac:dyDescent="0.2">
      <c r="P843" s="475" t="s">
        <v>755</v>
      </c>
      <c r="Q843" s="47" t="s">
        <v>756</v>
      </c>
      <c r="R843" s="890">
        <v>2021</v>
      </c>
      <c r="S843" s="891">
        <v>2023</v>
      </c>
      <c r="T843" s="891">
        <v>100</v>
      </c>
      <c r="U843" s="891">
        <v>174544.421</v>
      </c>
      <c r="V843" s="470">
        <v>1335316.225004703</v>
      </c>
    </row>
    <row r="844" spans="16:22" x14ac:dyDescent="0.2">
      <c r="P844" s="475" t="s">
        <v>755</v>
      </c>
      <c r="Q844" s="47" t="s">
        <v>756</v>
      </c>
      <c r="R844" s="890">
        <v>2021</v>
      </c>
      <c r="S844" s="891">
        <v>2024</v>
      </c>
      <c r="T844" s="891">
        <v>100</v>
      </c>
      <c r="U844" s="891">
        <v>197115.21400000001</v>
      </c>
      <c r="V844" s="470">
        <v>1492573</v>
      </c>
    </row>
    <row r="845" spans="16:22" x14ac:dyDescent="0.2">
      <c r="P845" s="475" t="s">
        <v>755</v>
      </c>
      <c r="Q845" s="47" t="s">
        <v>757</v>
      </c>
      <c r="R845" s="890">
        <v>2022</v>
      </c>
      <c r="S845" s="891">
        <v>2023</v>
      </c>
      <c r="T845" s="891">
        <v>7.5</v>
      </c>
      <c r="U845" s="891">
        <v>13189.25</v>
      </c>
      <c r="V845" s="470">
        <v>130986.9359547897</v>
      </c>
    </row>
    <row r="846" spans="16:22" x14ac:dyDescent="0.2">
      <c r="P846" s="475" t="s">
        <v>755</v>
      </c>
      <c r="Q846" s="47" t="s">
        <v>757</v>
      </c>
      <c r="R846" s="890">
        <v>2022</v>
      </c>
      <c r="S846" s="891">
        <v>2024</v>
      </c>
      <c r="T846" s="891">
        <v>7.5</v>
      </c>
      <c r="U846" s="891">
        <v>12612.949000000001</v>
      </c>
      <c r="V846" s="470">
        <v>108348</v>
      </c>
    </row>
    <row r="847" spans="16:22" x14ac:dyDescent="0.2">
      <c r="P847" s="475" t="s">
        <v>755</v>
      </c>
      <c r="Q847" s="47" t="s">
        <v>758</v>
      </c>
      <c r="R847" s="890">
        <v>2020</v>
      </c>
      <c r="S847" s="891">
        <v>2021</v>
      </c>
      <c r="T847" s="891">
        <v>100</v>
      </c>
      <c r="U847" s="891">
        <v>191311.03099999999</v>
      </c>
      <c r="V847" s="470">
        <v>1904349.1899030609</v>
      </c>
    </row>
    <row r="848" spans="16:22" x14ac:dyDescent="0.2">
      <c r="P848" s="475" t="s">
        <v>755</v>
      </c>
      <c r="Q848" s="47" t="s">
        <v>758</v>
      </c>
      <c r="R848" s="890">
        <v>2020</v>
      </c>
      <c r="S848" s="891">
        <v>2022</v>
      </c>
      <c r="T848" s="891">
        <v>100</v>
      </c>
      <c r="U848" s="891">
        <v>189869.696</v>
      </c>
      <c r="V848" s="470">
        <v>1990239.839272703</v>
      </c>
    </row>
    <row r="849" spans="16:22" x14ac:dyDescent="0.2">
      <c r="P849" s="475" t="s">
        <v>755</v>
      </c>
      <c r="Q849" s="47" t="s">
        <v>758</v>
      </c>
      <c r="R849" s="890">
        <v>2020</v>
      </c>
      <c r="S849" s="891">
        <v>2023</v>
      </c>
      <c r="T849" s="891">
        <v>100</v>
      </c>
      <c r="U849" s="891">
        <v>192899.72</v>
      </c>
      <c r="V849" s="470">
        <v>1997174.3858415191</v>
      </c>
    </row>
    <row r="850" spans="16:22" x14ac:dyDescent="0.2">
      <c r="P850" s="487" t="s">
        <v>755</v>
      </c>
      <c r="Q850" s="488" t="s">
        <v>758</v>
      </c>
      <c r="R850" s="890">
        <v>2020</v>
      </c>
      <c r="S850" s="891">
        <v>2024</v>
      </c>
      <c r="T850" s="891">
        <v>100</v>
      </c>
      <c r="U850" s="891">
        <v>199685.22899999999</v>
      </c>
      <c r="V850" s="470">
        <v>1678854</v>
      </c>
    </row>
  </sheetData>
  <autoFilter ref="P2:V658" xr:uid="{C5EE5C52-4DEE-476F-89EA-A23539183258}"/>
  <mergeCells count="1">
    <mergeCell ref="A23:J25"/>
  </mergeCells>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BD833A-D21C-440B-8C73-ECD27F5E7470}">
  <sheetPr>
    <tabColor theme="7" tint="0.39997558519241921"/>
  </sheetPr>
  <dimension ref="A1:Y46"/>
  <sheetViews>
    <sheetView zoomScaleNormal="100" workbookViewId="0">
      <selection activeCell="I30" sqref="I30"/>
    </sheetView>
  </sheetViews>
  <sheetFormatPr defaultColWidth="8.7109375" defaultRowHeight="12.75" x14ac:dyDescent="0.2"/>
  <cols>
    <col min="1" max="1" width="12.42578125" style="1" customWidth="1"/>
    <col min="2" max="3" width="10.42578125" style="396" bestFit="1" customWidth="1"/>
    <col min="4" max="4" width="10.42578125" style="396" customWidth="1"/>
    <col min="5" max="5" width="10.42578125" style="396" bestFit="1" customWidth="1"/>
    <col min="6" max="7" width="10.42578125" style="1" bestFit="1" customWidth="1"/>
    <col min="8" max="8" width="10.42578125" style="1" customWidth="1"/>
    <col min="9" max="11" width="10.42578125" style="1" bestFit="1" customWidth="1"/>
    <col min="12" max="12" width="10.42578125" style="1" customWidth="1"/>
    <col min="13" max="13" width="10.42578125" style="1" bestFit="1" customWidth="1"/>
    <col min="14" max="14" width="8.7109375" style="1"/>
    <col min="15" max="15" width="13.85546875" style="1" customWidth="1"/>
    <col min="16" max="16" width="13.85546875" style="1" bestFit="1" customWidth="1"/>
    <col min="17" max="19" width="13.85546875" style="3" bestFit="1" customWidth="1"/>
    <col min="20" max="21" width="13.85546875" style="1" bestFit="1" customWidth="1"/>
    <col min="22" max="22" width="15.140625" style="1" bestFit="1" customWidth="1"/>
    <col min="23" max="23" width="13.42578125" style="1" bestFit="1" customWidth="1"/>
    <col min="24" max="24" width="8.7109375" style="1"/>
    <col min="25" max="25" width="5" style="1" bestFit="1" customWidth="1"/>
    <col min="26" max="26" width="8.28515625" style="1" bestFit="1" customWidth="1"/>
    <col min="27" max="16384" width="8.7109375" style="1"/>
  </cols>
  <sheetData>
    <row r="1" spans="1:22" ht="15" x14ac:dyDescent="0.25">
      <c r="A1" s="144" t="s">
        <v>759</v>
      </c>
      <c r="O1" s="11"/>
      <c r="P1" s="10"/>
      <c r="V1" s="7"/>
    </row>
    <row r="2" spans="1:22" x14ac:dyDescent="0.2">
      <c r="O2" s="10"/>
      <c r="P2" s="10"/>
    </row>
    <row r="3" spans="1:22" x14ac:dyDescent="0.2">
      <c r="O3" s="10"/>
      <c r="P3" s="10"/>
    </row>
    <row r="4" spans="1:22" x14ac:dyDescent="0.2">
      <c r="O4" s="10"/>
      <c r="P4" s="10"/>
    </row>
    <row r="5" spans="1:22" x14ac:dyDescent="0.2">
      <c r="O5" s="10"/>
      <c r="P5" s="10"/>
    </row>
    <row r="6" spans="1:22" x14ac:dyDescent="0.2">
      <c r="O6" s="10"/>
      <c r="P6" s="10"/>
    </row>
    <row r="7" spans="1:22" x14ac:dyDescent="0.2">
      <c r="O7" s="10"/>
      <c r="P7" s="10"/>
    </row>
    <row r="8" spans="1:22" x14ac:dyDescent="0.2">
      <c r="O8" s="10"/>
      <c r="P8" s="10"/>
    </row>
    <row r="9" spans="1:22" x14ac:dyDescent="0.2">
      <c r="O9" s="10"/>
      <c r="P9" s="10"/>
    </row>
    <row r="10" spans="1:22" x14ac:dyDescent="0.2">
      <c r="O10" s="10"/>
      <c r="P10" s="10"/>
    </row>
    <row r="11" spans="1:22" x14ac:dyDescent="0.2">
      <c r="O11" s="10"/>
      <c r="P11" s="10"/>
    </row>
    <row r="12" spans="1:22" x14ac:dyDescent="0.2">
      <c r="O12" s="10"/>
      <c r="P12" s="10"/>
    </row>
    <row r="13" spans="1:22" x14ac:dyDescent="0.2">
      <c r="O13" s="10"/>
      <c r="P13" s="10"/>
    </row>
    <row r="14" spans="1:22" x14ac:dyDescent="0.2">
      <c r="O14" s="10"/>
      <c r="P14" s="10"/>
    </row>
    <row r="15" spans="1:22" x14ac:dyDescent="0.2">
      <c r="O15" s="10"/>
      <c r="P15" s="10"/>
    </row>
    <row r="16" spans="1:22" x14ac:dyDescent="0.2">
      <c r="O16" s="10"/>
      <c r="P16" s="10"/>
    </row>
    <row r="17" spans="1:25" x14ac:dyDescent="0.2">
      <c r="O17" s="10"/>
      <c r="P17" s="10"/>
    </row>
    <row r="18" spans="1:25" x14ac:dyDescent="0.2">
      <c r="O18" s="10"/>
      <c r="P18" s="10"/>
    </row>
    <row r="19" spans="1:25" x14ac:dyDescent="0.2">
      <c r="O19" s="10"/>
      <c r="P19" s="10"/>
    </row>
    <row r="20" spans="1:25" x14ac:dyDescent="0.2">
      <c r="O20" s="10"/>
      <c r="P20" s="10"/>
    </row>
    <row r="21" spans="1:25" x14ac:dyDescent="0.2">
      <c r="B21" s="1"/>
      <c r="C21" s="1"/>
      <c r="D21" s="1"/>
      <c r="E21" s="1"/>
      <c r="P21" s="10"/>
    </row>
    <row r="22" spans="1:25" ht="12.75" customHeight="1" x14ac:dyDescent="0.2">
      <c r="A22" s="22" t="s">
        <v>760</v>
      </c>
      <c r="B22" s="1"/>
      <c r="C22" s="1"/>
      <c r="D22" s="1"/>
      <c r="E22" s="1"/>
      <c r="P22" s="10"/>
    </row>
    <row r="23" spans="1:25" x14ac:dyDescent="0.2">
      <c r="O23" s="9" t="s">
        <v>761</v>
      </c>
      <c r="P23" s="10"/>
      <c r="V23" s="9" t="s">
        <v>761</v>
      </c>
    </row>
    <row r="24" spans="1:25" x14ac:dyDescent="0.2">
      <c r="A24" s="1297" t="s">
        <v>487</v>
      </c>
      <c r="B24" s="1297"/>
      <c r="C24" s="1297"/>
      <c r="D24" s="1297"/>
      <c r="E24" s="1297"/>
      <c r="F24" s="1297"/>
      <c r="G24" s="1297"/>
      <c r="H24" s="1297"/>
      <c r="I24" s="1297"/>
      <c r="J24" s="1297"/>
      <c r="K24" s="1297"/>
      <c r="L24" s="1297"/>
      <c r="M24" s="1297"/>
      <c r="O24" s="9"/>
      <c r="P24" s="10"/>
      <c r="V24" s="9"/>
    </row>
    <row r="25" spans="1:25" x14ac:dyDescent="0.2">
      <c r="A25" s="1297"/>
      <c r="B25" s="1297"/>
      <c r="C25" s="1297"/>
      <c r="D25" s="1297"/>
      <c r="E25" s="1297"/>
      <c r="F25" s="1297"/>
      <c r="G25" s="1297"/>
      <c r="H25" s="1297"/>
      <c r="I25" s="1297"/>
      <c r="J25" s="1297"/>
      <c r="K25" s="1297"/>
      <c r="L25" s="1297"/>
      <c r="M25" s="1297"/>
      <c r="O25" s="9"/>
      <c r="P25" s="10"/>
      <c r="V25" s="9"/>
    </row>
    <row r="26" spans="1:25" x14ac:dyDescent="0.2">
      <c r="A26" s="1297"/>
      <c r="B26" s="1297"/>
      <c r="C26" s="1297"/>
      <c r="D26" s="1297"/>
      <c r="E26" s="1297"/>
      <c r="F26" s="1297"/>
      <c r="G26" s="1297"/>
      <c r="H26" s="1297"/>
      <c r="I26" s="1297"/>
      <c r="J26" s="1297"/>
      <c r="K26" s="1297"/>
      <c r="L26" s="1297"/>
      <c r="M26" s="1297"/>
      <c r="O26" s="9"/>
      <c r="P26" s="10"/>
      <c r="V26" s="9"/>
    </row>
    <row r="28" spans="1:25" x14ac:dyDescent="0.2">
      <c r="A28" s="1301" t="s">
        <v>762</v>
      </c>
      <c r="B28" s="1298" t="s">
        <v>763</v>
      </c>
      <c r="C28" s="1299"/>
      <c r="D28" s="1299"/>
      <c r="E28" s="1300"/>
      <c r="F28" s="1298" t="s">
        <v>764</v>
      </c>
      <c r="G28" s="1299"/>
      <c r="H28" s="1299"/>
      <c r="I28" s="1300"/>
      <c r="J28" s="1298" t="s">
        <v>765</v>
      </c>
      <c r="K28" s="1299"/>
      <c r="L28" s="1299"/>
      <c r="M28" s="1300"/>
      <c r="O28" s="1301" t="s">
        <v>762</v>
      </c>
      <c r="P28" s="1298" t="s">
        <v>766</v>
      </c>
      <c r="Q28" s="1299"/>
      <c r="R28" s="1300"/>
      <c r="S28" s="1298" t="s">
        <v>767</v>
      </c>
      <c r="T28" s="1299"/>
      <c r="U28" s="1300"/>
      <c r="V28" s="1298" t="s">
        <v>768</v>
      </c>
      <c r="W28" s="1300"/>
    </row>
    <row r="29" spans="1:25" ht="15" customHeight="1" thickBot="1" x14ac:dyDescent="0.25">
      <c r="A29" s="1302"/>
      <c r="B29" s="489" t="s">
        <v>769</v>
      </c>
      <c r="C29" s="489" t="s">
        <v>770</v>
      </c>
      <c r="D29" s="489" t="s">
        <v>771</v>
      </c>
      <c r="E29" s="489" t="s">
        <v>772</v>
      </c>
      <c r="F29" s="489" t="s">
        <v>769</v>
      </c>
      <c r="G29" s="489" t="s">
        <v>770</v>
      </c>
      <c r="H29" s="489" t="s">
        <v>771</v>
      </c>
      <c r="I29" s="489" t="s">
        <v>772</v>
      </c>
      <c r="J29" s="489" t="s">
        <v>769</v>
      </c>
      <c r="K29" s="489" t="s">
        <v>770</v>
      </c>
      <c r="L29" s="489" t="s">
        <v>771</v>
      </c>
      <c r="M29" s="489" t="s">
        <v>772</v>
      </c>
      <c r="O29" s="1302"/>
      <c r="P29" s="490" t="s">
        <v>773</v>
      </c>
      <c r="Q29" s="490" t="s">
        <v>391</v>
      </c>
      <c r="R29" s="490" t="s">
        <v>392</v>
      </c>
      <c r="S29" s="490" t="s">
        <v>773</v>
      </c>
      <c r="T29" s="490" t="s">
        <v>391</v>
      </c>
      <c r="U29" s="490" t="s">
        <v>392</v>
      </c>
      <c r="V29" s="490" t="s">
        <v>488</v>
      </c>
      <c r="W29" s="490" t="s">
        <v>774</v>
      </c>
      <c r="X29" s="491" t="s">
        <v>775</v>
      </c>
      <c r="Y29" s="491" t="s">
        <v>776</v>
      </c>
    </row>
    <row r="30" spans="1:25" x14ac:dyDescent="0.2">
      <c r="A30" s="101">
        <v>1</v>
      </c>
      <c r="B30" s="492">
        <v>43.314428392155243</v>
      </c>
      <c r="C30" s="492">
        <v>13.69918012227593</v>
      </c>
      <c r="D30" s="492">
        <v>6.8662418169866273</v>
      </c>
      <c r="E30" s="492">
        <v>3.6882818791946308</v>
      </c>
      <c r="F30" s="109">
        <v>15</v>
      </c>
      <c r="G30" s="109">
        <v>30</v>
      </c>
      <c r="H30" s="109">
        <v>83</v>
      </c>
      <c r="I30" s="109">
        <v>39</v>
      </c>
      <c r="J30" s="499">
        <v>223.6</v>
      </c>
      <c r="K30" s="499">
        <v>1194.3800000000001</v>
      </c>
      <c r="L30" s="499">
        <v>5430.08</v>
      </c>
      <c r="M30" s="499">
        <v>2517.6999999999998</v>
      </c>
      <c r="O30" s="493" t="s">
        <v>777</v>
      </c>
      <c r="P30" s="494">
        <v>1</v>
      </c>
      <c r="Q30" s="494">
        <v>1</v>
      </c>
      <c r="R30" s="494">
        <v>1</v>
      </c>
      <c r="S30" s="494">
        <v>1</v>
      </c>
      <c r="T30" s="494">
        <v>1</v>
      </c>
      <c r="U30" s="494">
        <v>1</v>
      </c>
      <c r="V30" s="61"/>
      <c r="W30" s="61"/>
      <c r="X30" s="495">
        <f t="shared" ref="X30:X31" si="0">R30-Q30</f>
        <v>0</v>
      </c>
      <c r="Y30" s="495">
        <f>U30-T30</f>
        <v>0</v>
      </c>
    </row>
    <row r="31" spans="1:25" x14ac:dyDescent="0.2">
      <c r="A31" s="397">
        <v>2</v>
      </c>
      <c r="B31" s="496">
        <v>26.496697789110449</v>
      </c>
      <c r="C31" s="496">
        <v>20.45782996013617</v>
      </c>
      <c r="D31" s="496">
        <v>8.6481833333333338</v>
      </c>
      <c r="E31" s="496"/>
      <c r="F31" s="62">
        <v>17</v>
      </c>
      <c r="G31" s="62">
        <v>35</v>
      </c>
      <c r="H31" s="62">
        <v>85</v>
      </c>
      <c r="I31" s="62"/>
      <c r="J31" s="500">
        <v>248.5</v>
      </c>
      <c r="K31" s="500">
        <v>1269.48</v>
      </c>
      <c r="L31" s="500">
        <v>5488.96</v>
      </c>
      <c r="M31" s="500"/>
      <c r="O31" s="325">
        <v>3</v>
      </c>
      <c r="P31" s="498">
        <v>1.0351655639814701</v>
      </c>
      <c r="Q31" s="498">
        <v>0.79843747568599299</v>
      </c>
      <c r="R31" s="498">
        <v>1.4213868193707999</v>
      </c>
      <c r="S31" s="498">
        <v>1.0357931400090199</v>
      </c>
      <c r="T31" s="498">
        <v>0.73957767235587302</v>
      </c>
      <c r="U31" s="498">
        <v>1.38101224364542</v>
      </c>
      <c r="V31" s="62">
        <v>112</v>
      </c>
      <c r="W31" s="497">
        <v>5686.5199999999904</v>
      </c>
      <c r="X31" s="495">
        <f t="shared" si="0"/>
        <v>0.62294934368480692</v>
      </c>
      <c r="Y31" s="495">
        <f t="shared" ref="Y31" si="1">U31-T31</f>
        <v>0.64143457128954695</v>
      </c>
    </row>
    <row r="32" spans="1:25" x14ac:dyDescent="0.2">
      <c r="A32" s="397">
        <v>3</v>
      </c>
      <c r="B32" s="496">
        <v>21.845454387472859</v>
      </c>
      <c r="C32" s="496">
        <v>18.361643379246669</v>
      </c>
      <c r="D32" s="496">
        <v>6.8886175785431627</v>
      </c>
      <c r="E32" s="496"/>
      <c r="F32" s="62">
        <v>18</v>
      </c>
      <c r="G32" s="62">
        <v>35</v>
      </c>
      <c r="H32" s="62">
        <v>65</v>
      </c>
      <c r="I32" s="62"/>
      <c r="J32" s="500">
        <v>256.5</v>
      </c>
      <c r="K32" s="500">
        <v>1389.88</v>
      </c>
      <c r="L32" s="500">
        <v>4337.4399999999996</v>
      </c>
      <c r="M32" s="500"/>
      <c r="O32" s="325">
        <v>4</v>
      </c>
      <c r="P32" s="498">
        <v>0.99007671420492604</v>
      </c>
      <c r="Q32" s="498">
        <v>0.61979401897483599</v>
      </c>
      <c r="R32" s="498">
        <v>1.4327433826509399</v>
      </c>
      <c r="S32" s="498">
        <v>1.0298932615010501</v>
      </c>
      <c r="T32" s="498">
        <v>0.63545189366210897</v>
      </c>
      <c r="U32" s="498">
        <v>1.5057105005357001</v>
      </c>
      <c r="V32" s="62">
        <v>91</v>
      </c>
      <c r="W32" s="497">
        <v>4150.1899999999996</v>
      </c>
      <c r="X32" s="495">
        <f t="shared" ref="X32:X41" si="2">R32-Q32</f>
        <v>0.81294936367610393</v>
      </c>
      <c r="Y32" s="495">
        <f t="shared" ref="Y32:Y41" si="3">U32-T32</f>
        <v>0.87025860687359113</v>
      </c>
    </row>
    <row r="33" spans="1:25" x14ac:dyDescent="0.2">
      <c r="A33" s="397">
        <v>4</v>
      </c>
      <c r="B33" s="496">
        <v>16.168326976034631</v>
      </c>
      <c r="C33" s="496">
        <v>16.146786121593831</v>
      </c>
      <c r="D33" s="496">
        <v>9.915224432597384</v>
      </c>
      <c r="E33" s="496"/>
      <c r="F33" s="62">
        <v>18</v>
      </c>
      <c r="G33" s="62">
        <v>35</v>
      </c>
      <c r="H33" s="62">
        <v>45</v>
      </c>
      <c r="I33" s="62"/>
      <c r="J33" s="500">
        <v>254.5</v>
      </c>
      <c r="K33" s="500">
        <v>1463.85</v>
      </c>
      <c r="L33" s="500">
        <v>2755.14</v>
      </c>
      <c r="M33" s="500"/>
      <c r="O33" s="325">
        <v>5</v>
      </c>
      <c r="P33" s="498">
        <v>1.0001295526034299</v>
      </c>
      <c r="Q33" s="498">
        <v>0.54835808863772295</v>
      </c>
      <c r="R33" s="498">
        <v>1.35900715235082</v>
      </c>
      <c r="S33" s="498">
        <v>0.99582989624750695</v>
      </c>
      <c r="T33" s="498">
        <v>0.57165678036485901</v>
      </c>
      <c r="U33" s="498">
        <v>1.6856379693836101</v>
      </c>
      <c r="V33" s="62">
        <v>67</v>
      </c>
      <c r="W33" s="497">
        <v>2318.1</v>
      </c>
      <c r="X33" s="495">
        <f t="shared" si="2"/>
        <v>0.81064906371309708</v>
      </c>
      <c r="Y33" s="495">
        <f t="shared" si="3"/>
        <v>1.1139811890187512</v>
      </c>
    </row>
    <row r="34" spans="1:25" x14ac:dyDescent="0.2">
      <c r="A34" s="397">
        <v>5</v>
      </c>
      <c r="B34" s="496">
        <v>20.10615075052548</v>
      </c>
      <c r="C34" s="496">
        <v>16.222187888069289</v>
      </c>
      <c r="D34" s="496">
        <v>14.166640467171719</v>
      </c>
      <c r="E34" s="496"/>
      <c r="F34" s="62">
        <v>17</v>
      </c>
      <c r="G34" s="62">
        <v>36</v>
      </c>
      <c r="H34" s="62">
        <v>18</v>
      </c>
      <c r="I34" s="62"/>
      <c r="J34" s="500">
        <v>246.5</v>
      </c>
      <c r="K34" s="500">
        <v>1460.76</v>
      </c>
      <c r="L34" s="500">
        <v>855.64</v>
      </c>
      <c r="M34" s="500"/>
      <c r="O34" s="325">
        <v>6</v>
      </c>
      <c r="P34" s="498">
        <v>1.0526001925553199</v>
      </c>
      <c r="Q34" s="498">
        <v>0.52403413489508799</v>
      </c>
      <c r="R34" s="498">
        <v>1.2918371087829399</v>
      </c>
      <c r="S34" s="498">
        <v>1.04992119731244</v>
      </c>
      <c r="T34" s="498">
        <v>0.531369989453776</v>
      </c>
      <c r="U34" s="498">
        <v>1.4201575334582699</v>
      </c>
      <c r="V34" s="62">
        <v>51</v>
      </c>
      <c r="W34" s="497">
        <v>1504.11</v>
      </c>
      <c r="X34" s="495">
        <f t="shared" si="2"/>
        <v>0.7678029738878519</v>
      </c>
      <c r="Y34" s="495">
        <f t="shared" si="3"/>
        <v>0.88878754400449389</v>
      </c>
    </row>
    <row r="35" spans="1:25" x14ac:dyDescent="0.2">
      <c r="A35" s="397">
        <v>6</v>
      </c>
      <c r="B35" s="496">
        <v>20.10620427842801</v>
      </c>
      <c r="C35" s="496">
        <v>12.75681727472478</v>
      </c>
      <c r="D35" s="496"/>
      <c r="E35" s="496"/>
      <c r="F35" s="62">
        <v>17</v>
      </c>
      <c r="G35" s="62">
        <v>38</v>
      </c>
      <c r="H35" s="62"/>
      <c r="I35" s="62"/>
      <c r="J35" s="500">
        <v>246.5</v>
      </c>
      <c r="K35" s="500">
        <v>1497.61</v>
      </c>
      <c r="L35" s="500"/>
      <c r="M35" s="500"/>
      <c r="O35" s="325">
        <v>7</v>
      </c>
      <c r="P35" s="498">
        <v>0.98137169200103302</v>
      </c>
      <c r="Q35" s="498">
        <v>0.29881414318771599</v>
      </c>
      <c r="R35" s="498">
        <v>1.3141227632686701</v>
      </c>
      <c r="S35" s="498">
        <v>0.95539633093234499</v>
      </c>
      <c r="T35" s="498">
        <v>0.33394388085610199</v>
      </c>
      <c r="U35" s="498">
        <v>1.3680210239872801</v>
      </c>
      <c r="V35" s="62">
        <v>35</v>
      </c>
      <c r="W35" s="497">
        <v>574.1</v>
      </c>
      <c r="X35" s="495">
        <f t="shared" si="2"/>
        <v>1.015308620080954</v>
      </c>
      <c r="Y35" s="495">
        <f t="shared" si="3"/>
        <v>1.0340771431311782</v>
      </c>
    </row>
    <row r="36" spans="1:25" x14ac:dyDescent="0.2">
      <c r="A36" s="397">
        <v>7</v>
      </c>
      <c r="B36" s="496">
        <v>17.914290034153101</v>
      </c>
      <c r="C36" s="496">
        <v>24.74742407605104</v>
      </c>
      <c r="D36" s="496"/>
      <c r="E36" s="496"/>
      <c r="F36" s="62">
        <v>20</v>
      </c>
      <c r="G36" s="62">
        <v>23</v>
      </c>
      <c r="H36" s="62"/>
      <c r="I36" s="62"/>
      <c r="J36" s="500">
        <v>279.89</v>
      </c>
      <c r="K36" s="500">
        <v>521.07000000000005</v>
      </c>
      <c r="L36" s="500"/>
      <c r="M36" s="500"/>
      <c r="O36" s="325">
        <v>8</v>
      </c>
      <c r="P36" s="498">
        <v>0.893726336987547</v>
      </c>
      <c r="Q36" s="498">
        <v>0.30001973619706401</v>
      </c>
      <c r="R36" s="498">
        <v>1.3472350934547701</v>
      </c>
      <c r="S36" s="498">
        <v>0.82148472266735495</v>
      </c>
      <c r="T36" s="498">
        <v>0.32307944943533801</v>
      </c>
      <c r="U36" s="498">
        <v>1.4787194166989199</v>
      </c>
      <c r="V36" s="62">
        <v>30</v>
      </c>
      <c r="W36" s="497">
        <v>480.31</v>
      </c>
      <c r="X36" s="495">
        <f t="shared" si="2"/>
        <v>1.0472153572577061</v>
      </c>
      <c r="Y36" s="495">
        <f t="shared" si="3"/>
        <v>1.155639967263582</v>
      </c>
    </row>
    <row r="37" spans="1:25" x14ac:dyDescent="0.2">
      <c r="A37" s="397">
        <v>8</v>
      </c>
      <c r="B37" s="496">
        <v>16.120102145726531</v>
      </c>
      <c r="C37" s="496">
        <v>17.28419663406406</v>
      </c>
      <c r="D37" s="496"/>
      <c r="E37" s="496"/>
      <c r="F37" s="62">
        <v>18</v>
      </c>
      <c r="G37" s="62">
        <v>18</v>
      </c>
      <c r="H37" s="62"/>
      <c r="I37" s="62"/>
      <c r="J37" s="500">
        <v>265.39</v>
      </c>
      <c r="K37" s="500">
        <v>491.22</v>
      </c>
      <c r="L37" s="500"/>
      <c r="M37" s="500"/>
      <c r="O37" s="325">
        <v>9</v>
      </c>
      <c r="P37" s="498">
        <v>0.90280036547463205</v>
      </c>
      <c r="Q37" s="498">
        <v>0.32264689649115702</v>
      </c>
      <c r="R37" s="498">
        <v>1.15993865828047</v>
      </c>
      <c r="S37" s="498">
        <v>0.80950882054206996</v>
      </c>
      <c r="T37" s="498">
        <v>0.41588848842217602</v>
      </c>
      <c r="U37" s="498">
        <v>1.31243233066567</v>
      </c>
      <c r="V37" s="62">
        <v>22</v>
      </c>
      <c r="W37" s="497">
        <v>317.39999999999998</v>
      </c>
      <c r="X37" s="495">
        <f t="shared" si="2"/>
        <v>0.83729176178931297</v>
      </c>
      <c r="Y37" s="495">
        <f t="shared" si="3"/>
        <v>0.89654384224349393</v>
      </c>
    </row>
    <row r="38" spans="1:25" x14ac:dyDescent="0.2">
      <c r="A38" s="397">
        <v>9</v>
      </c>
      <c r="B38" s="496">
        <v>21.385192761946911</v>
      </c>
      <c r="C38" s="496">
        <v>22.766190476190481</v>
      </c>
      <c r="D38" s="496"/>
      <c r="E38" s="496"/>
      <c r="F38" s="62">
        <v>18</v>
      </c>
      <c r="G38" s="62">
        <v>7</v>
      </c>
      <c r="H38" s="62"/>
      <c r="I38" s="62"/>
      <c r="J38" s="500">
        <v>265.39</v>
      </c>
      <c r="K38" s="500">
        <v>104.81</v>
      </c>
      <c r="L38" s="500"/>
      <c r="M38" s="500"/>
      <c r="O38" s="325">
        <v>10</v>
      </c>
      <c r="P38" s="498">
        <v>1.0456697819325</v>
      </c>
      <c r="Q38" s="498">
        <v>0.27347944889509601</v>
      </c>
      <c r="R38" s="498">
        <v>1.2081410865847499</v>
      </c>
      <c r="S38" s="498">
        <v>0.77900761622291304</v>
      </c>
      <c r="T38" s="498">
        <v>0.35987404013211199</v>
      </c>
      <c r="U38" s="498">
        <v>1.3655894985439601</v>
      </c>
      <c r="V38" s="62">
        <v>17</v>
      </c>
      <c r="W38" s="497">
        <v>247.39</v>
      </c>
      <c r="X38" s="495">
        <f t="shared" si="2"/>
        <v>0.93466163768965393</v>
      </c>
      <c r="Y38" s="495">
        <f t="shared" si="3"/>
        <v>1.005715458411848</v>
      </c>
    </row>
    <row r="39" spans="1:25" x14ac:dyDescent="0.2">
      <c r="A39" s="397">
        <v>10</v>
      </c>
      <c r="B39" s="496">
        <v>21.296492532761391</v>
      </c>
      <c r="C39" s="496"/>
      <c r="D39" s="496"/>
      <c r="E39" s="496"/>
      <c r="F39" s="62">
        <v>18</v>
      </c>
      <c r="G39" s="62"/>
      <c r="H39" s="62"/>
      <c r="I39" s="62"/>
      <c r="J39" s="500">
        <v>265.39</v>
      </c>
      <c r="K39" s="500"/>
      <c r="L39" s="500"/>
      <c r="M39" s="500"/>
      <c r="O39" s="325">
        <v>11</v>
      </c>
      <c r="P39" s="498">
        <v>0.46217345980943397</v>
      </c>
      <c r="Q39" s="498">
        <v>0.33655642709586903</v>
      </c>
      <c r="R39" s="498">
        <v>1.23411778564428</v>
      </c>
      <c r="S39" s="498">
        <v>0.74920388317084097</v>
      </c>
      <c r="T39" s="498">
        <v>0.53268314085832602</v>
      </c>
      <c r="U39" s="498">
        <v>1.1931760247577901</v>
      </c>
      <c r="V39" s="62">
        <v>13</v>
      </c>
      <c r="W39" s="497">
        <v>182.4</v>
      </c>
      <c r="X39" s="495">
        <f t="shared" si="2"/>
        <v>0.89756135854841101</v>
      </c>
      <c r="Y39" s="495">
        <f t="shared" si="3"/>
        <v>0.66049288389946403</v>
      </c>
    </row>
    <row r="40" spans="1:25" x14ac:dyDescent="0.2">
      <c r="A40" s="397">
        <v>11</v>
      </c>
      <c r="B40" s="496">
        <v>21.343250000000001</v>
      </c>
      <c r="C40" s="496"/>
      <c r="D40" s="496"/>
      <c r="E40" s="496"/>
      <c r="F40" s="62">
        <v>13</v>
      </c>
      <c r="G40" s="62"/>
      <c r="H40" s="62"/>
      <c r="I40" s="62"/>
      <c r="J40" s="500">
        <v>182.4</v>
      </c>
      <c r="K40" s="500"/>
      <c r="L40" s="500"/>
      <c r="M40" s="500"/>
      <c r="O40" s="325">
        <v>12</v>
      </c>
      <c r="P40" s="498">
        <v>0.34795366135542799</v>
      </c>
      <c r="Q40" s="498">
        <v>0.28405220239850298</v>
      </c>
      <c r="R40" s="498">
        <v>0.844552089227526</v>
      </c>
      <c r="S40" s="498">
        <v>0.61425128821505803</v>
      </c>
      <c r="T40" s="498">
        <v>0.42870972671513902</v>
      </c>
      <c r="U40" s="498">
        <v>0.71844863125253</v>
      </c>
      <c r="V40" s="62">
        <v>8</v>
      </c>
      <c r="W40" s="497">
        <v>116</v>
      </c>
      <c r="X40" s="495">
        <f t="shared" si="2"/>
        <v>0.56049988682902296</v>
      </c>
      <c r="Y40" s="495">
        <f t="shared" si="3"/>
        <v>0.28973890453739098</v>
      </c>
    </row>
    <row r="41" spans="1:25" x14ac:dyDescent="0.2">
      <c r="A41" s="397">
        <v>12</v>
      </c>
      <c r="B41" s="496">
        <v>15.730148841117829</v>
      </c>
      <c r="C41" s="496"/>
      <c r="D41" s="496"/>
      <c r="E41" s="496"/>
      <c r="F41" s="62">
        <v>8</v>
      </c>
      <c r="G41" s="62"/>
      <c r="H41" s="62"/>
      <c r="I41" s="62"/>
      <c r="J41" s="500">
        <v>116</v>
      </c>
      <c r="K41" s="500"/>
      <c r="L41" s="500"/>
      <c r="M41" s="500"/>
      <c r="O41" s="325">
        <v>13</v>
      </c>
      <c r="P41" s="498">
        <v>0.44844281942659397</v>
      </c>
      <c r="Q41" s="498">
        <v>0.40478823039808298</v>
      </c>
      <c r="R41" s="498">
        <v>1.1580653976191899</v>
      </c>
      <c r="S41" s="498">
        <v>0.84815601870035295</v>
      </c>
      <c r="T41" s="498">
        <v>0.67417794775037898</v>
      </c>
      <c r="U41" s="498">
        <v>1.0372489807165299</v>
      </c>
      <c r="V41" s="62">
        <v>5</v>
      </c>
      <c r="W41" s="62">
        <v>66</v>
      </c>
      <c r="X41" s="495">
        <f t="shared" si="2"/>
        <v>0.75327716722110694</v>
      </c>
      <c r="Y41" s="495">
        <f t="shared" si="3"/>
        <v>0.36307103296615095</v>
      </c>
    </row>
    <row r="42" spans="1:25" x14ac:dyDescent="0.2">
      <c r="A42" s="397">
        <v>13</v>
      </c>
      <c r="B42" s="496">
        <v>20.882000000000001</v>
      </c>
      <c r="C42" s="496"/>
      <c r="D42" s="496"/>
      <c r="E42" s="496"/>
      <c r="F42" s="62">
        <v>5</v>
      </c>
      <c r="G42" s="62"/>
      <c r="H42" s="62"/>
      <c r="I42" s="62"/>
      <c r="J42" s="500">
        <v>66</v>
      </c>
      <c r="K42" s="500"/>
      <c r="L42" s="500"/>
      <c r="M42" s="500"/>
    </row>
    <row r="44" spans="1:25" x14ac:dyDescent="0.2">
      <c r="B44" s="1"/>
      <c r="C44" s="1"/>
      <c r="D44" s="1"/>
      <c r="E44" s="1"/>
      <c r="N44" s="26"/>
      <c r="O44" s="26"/>
    </row>
    <row r="45" spans="1:25" x14ac:dyDescent="0.2">
      <c r="B45" s="1"/>
      <c r="C45" s="1"/>
      <c r="D45" s="1"/>
      <c r="E45" s="1"/>
    </row>
    <row r="46" spans="1:25" x14ac:dyDescent="0.2">
      <c r="B46" s="1"/>
      <c r="C46" s="1"/>
      <c r="D46" s="1"/>
      <c r="E46" s="1"/>
    </row>
  </sheetData>
  <mergeCells count="9">
    <mergeCell ref="P28:R28"/>
    <mergeCell ref="S28:U28"/>
    <mergeCell ref="V28:W28"/>
    <mergeCell ref="A24:M26"/>
    <mergeCell ref="A28:A29"/>
    <mergeCell ref="B28:E28"/>
    <mergeCell ref="F28:I28"/>
    <mergeCell ref="J28:M28"/>
    <mergeCell ref="O28:O29"/>
  </mergeCells>
  <pageMargins left="0.75" right="0.75" top="1" bottom="1" header="0.5" footer="0.5"/>
  <pageSetup orientation="portrait" horizontalDpi="1200" verticalDpi="1200" r:id="rId1"/>
  <headerFooter alignWithMargins="0"/>
  <ignoredErrors>
    <ignoredError sqref="E29 I29 M29" numberStoredAsText="1"/>
  </ignoredErrors>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33">
    <tabColor theme="6" tint="0.39997558519241921"/>
  </sheetPr>
  <dimension ref="A1:O1489"/>
  <sheetViews>
    <sheetView zoomScaleNormal="100" workbookViewId="0"/>
  </sheetViews>
  <sheetFormatPr defaultColWidth="8.7109375" defaultRowHeight="12.75" x14ac:dyDescent="0.2"/>
  <cols>
    <col min="1" max="1" width="15.28515625" style="1" customWidth="1"/>
    <col min="2" max="2" width="12.42578125" style="1" customWidth="1"/>
    <col min="3" max="3" width="14.85546875" style="1" customWidth="1"/>
    <col min="4" max="4" width="8.7109375" style="1" bestFit="1" customWidth="1"/>
    <col min="5" max="5" width="9.42578125" style="1" bestFit="1" customWidth="1"/>
    <col min="6" max="6" width="9.7109375" style="1" bestFit="1" customWidth="1"/>
    <col min="7" max="7" width="8.7109375" style="1" bestFit="1" customWidth="1"/>
    <col min="8" max="8" width="11.42578125" style="1" bestFit="1" customWidth="1"/>
    <col min="9" max="9" width="19.85546875" style="1" customWidth="1"/>
    <col min="10" max="10" width="8.7109375" style="1" bestFit="1" customWidth="1"/>
    <col min="11" max="16384" width="8.7109375" style="1"/>
  </cols>
  <sheetData>
    <row r="1" spans="1:1" x14ac:dyDescent="0.2">
      <c r="A1" s="10" t="s">
        <v>778</v>
      </c>
    </row>
    <row r="2" spans="1:1" x14ac:dyDescent="0.2">
      <c r="A2" s="10"/>
    </row>
    <row r="3" spans="1:1" x14ac:dyDescent="0.2">
      <c r="A3" s="10"/>
    </row>
    <row r="4" spans="1:1" x14ac:dyDescent="0.2">
      <c r="A4" s="10"/>
    </row>
    <row r="5" spans="1:1" x14ac:dyDescent="0.2">
      <c r="A5" s="10"/>
    </row>
    <row r="6" spans="1:1" x14ac:dyDescent="0.2">
      <c r="A6" s="10"/>
    </row>
    <row r="7" spans="1:1" x14ac:dyDescent="0.2">
      <c r="A7" s="10"/>
    </row>
    <row r="8" spans="1:1" x14ac:dyDescent="0.2">
      <c r="A8" s="10"/>
    </row>
    <row r="9" spans="1:1" x14ac:dyDescent="0.2">
      <c r="A9" s="10"/>
    </row>
    <row r="10" spans="1:1" x14ac:dyDescent="0.2">
      <c r="A10" s="10"/>
    </row>
    <row r="11" spans="1:1" x14ac:dyDescent="0.2">
      <c r="A11" s="10"/>
    </row>
    <row r="12" spans="1:1" x14ac:dyDescent="0.2">
      <c r="A12" s="10"/>
    </row>
    <row r="13" spans="1:1" x14ac:dyDescent="0.2">
      <c r="A13" s="10"/>
    </row>
    <row r="14" spans="1:1" x14ac:dyDescent="0.2">
      <c r="A14" s="10"/>
    </row>
    <row r="15" spans="1:1" x14ac:dyDescent="0.2">
      <c r="A15" s="10"/>
    </row>
    <row r="16" spans="1:1" x14ac:dyDescent="0.2">
      <c r="A16" s="10"/>
    </row>
    <row r="17" spans="1:14" x14ac:dyDescent="0.2">
      <c r="A17" s="10"/>
    </row>
    <row r="18" spans="1:14" x14ac:dyDescent="0.2">
      <c r="A18" s="10"/>
    </row>
    <row r="19" spans="1:14" x14ac:dyDescent="0.2">
      <c r="A19" s="22"/>
    </row>
    <row r="20" spans="1:14" x14ac:dyDescent="0.2">
      <c r="A20" s="22"/>
    </row>
    <row r="21" spans="1:14" x14ac:dyDescent="0.2">
      <c r="A21" s="22"/>
    </row>
    <row r="22" spans="1:14" x14ac:dyDescent="0.2">
      <c r="A22" s="22"/>
    </row>
    <row r="23" spans="1:14" x14ac:dyDescent="0.2">
      <c r="A23" s="22"/>
    </row>
    <row r="24" spans="1:14" x14ac:dyDescent="0.2">
      <c r="A24" s="22" t="s">
        <v>779</v>
      </c>
      <c r="J24" s="25"/>
    </row>
    <row r="25" spans="1:14" x14ac:dyDescent="0.2">
      <c r="J25" s="25"/>
    </row>
    <row r="26" spans="1:14" ht="14.1" customHeight="1" x14ac:dyDescent="0.2">
      <c r="A26" s="1303" t="s">
        <v>780</v>
      </c>
      <c r="B26" s="1304" t="s">
        <v>781</v>
      </c>
      <c r="C26" s="1303" t="s">
        <v>782</v>
      </c>
      <c r="D26" s="1303" t="s">
        <v>783</v>
      </c>
      <c r="E26" s="1303" t="s">
        <v>784</v>
      </c>
      <c r="F26" s="1303" t="s">
        <v>785</v>
      </c>
      <c r="H26" s="576"/>
      <c r="I26" s="1309" t="s">
        <v>786</v>
      </c>
      <c r="J26" s="1310"/>
      <c r="K26" s="1310"/>
      <c r="L26" s="1310"/>
      <c r="M26" s="1310"/>
      <c r="N26" s="1311"/>
    </row>
    <row r="27" spans="1:14" ht="14.1" customHeight="1" x14ac:dyDescent="0.2">
      <c r="A27" s="1303"/>
      <c r="B27" s="1304"/>
      <c r="C27" s="1303"/>
      <c r="D27" s="1303"/>
      <c r="E27" s="1303"/>
      <c r="F27" s="1303"/>
      <c r="H27" s="99"/>
      <c r="I27" s="1307" t="s">
        <v>787</v>
      </c>
      <c r="J27" s="1305" t="s">
        <v>788</v>
      </c>
      <c r="K27" s="1305" t="s">
        <v>789</v>
      </c>
      <c r="L27" s="1305" t="s">
        <v>790</v>
      </c>
      <c r="M27" s="1305" t="s">
        <v>791</v>
      </c>
      <c r="N27" s="1305" t="s">
        <v>781</v>
      </c>
    </row>
    <row r="28" spans="1:14" x14ac:dyDescent="0.2">
      <c r="A28" s="1303"/>
      <c r="B28" s="1304"/>
      <c r="C28" s="1303"/>
      <c r="D28" s="1303"/>
      <c r="E28" s="1303"/>
      <c r="F28" s="1303"/>
      <c r="H28" s="99"/>
      <c r="I28" s="1308"/>
      <c r="J28" s="1306"/>
      <c r="K28" s="1306"/>
      <c r="L28" s="1306"/>
      <c r="M28" s="1306"/>
      <c r="N28" s="1306"/>
    </row>
    <row r="29" spans="1:14" ht="14.1" customHeight="1" x14ac:dyDescent="0.2">
      <c r="A29" s="580" t="s">
        <v>792</v>
      </c>
      <c r="B29" s="580" t="s">
        <v>793</v>
      </c>
      <c r="C29" s="581" t="s">
        <v>794</v>
      </c>
      <c r="D29" s="582">
        <v>0.165029512577066</v>
      </c>
      <c r="E29" s="581">
        <v>65</v>
      </c>
      <c r="F29" s="583">
        <v>681.94200000000001</v>
      </c>
      <c r="H29" s="13"/>
      <c r="I29" s="588">
        <v>0.150762353783472</v>
      </c>
      <c r="J29" s="607">
        <v>3.8374769406000002</v>
      </c>
      <c r="K29" s="578" t="s">
        <v>795</v>
      </c>
      <c r="L29" s="609">
        <v>1.19196428571428</v>
      </c>
      <c r="M29" s="190" t="s">
        <v>795</v>
      </c>
      <c r="N29" s="179" t="s">
        <v>793</v>
      </c>
    </row>
    <row r="30" spans="1:14" ht="14.1" customHeight="1" x14ac:dyDescent="0.2">
      <c r="A30" s="585" t="s">
        <v>792</v>
      </c>
      <c r="B30" s="585" t="s">
        <v>793</v>
      </c>
      <c r="C30" s="581" t="s">
        <v>796</v>
      </c>
      <c r="D30" s="582">
        <v>0.17897188881869799</v>
      </c>
      <c r="E30" s="581">
        <v>33</v>
      </c>
      <c r="F30" s="583">
        <v>435.03949999999998</v>
      </c>
      <c r="H30" s="13"/>
      <c r="I30" s="588">
        <v>0.15328110502699799</v>
      </c>
      <c r="J30" s="607">
        <v>3.8493595890000001</v>
      </c>
      <c r="K30" s="578" t="s">
        <v>795</v>
      </c>
      <c r="L30" s="609">
        <v>1.1476</v>
      </c>
      <c r="M30" s="24" t="s">
        <v>795</v>
      </c>
      <c r="N30" s="179" t="s">
        <v>793</v>
      </c>
    </row>
    <row r="31" spans="1:14" ht="14.1" customHeight="1" x14ac:dyDescent="0.2">
      <c r="A31" s="585" t="s">
        <v>792</v>
      </c>
      <c r="B31" s="585" t="s">
        <v>793</v>
      </c>
      <c r="C31" s="581" t="s">
        <v>797</v>
      </c>
      <c r="D31" s="582">
        <v>0.18235498435157599</v>
      </c>
      <c r="E31" s="581">
        <v>40</v>
      </c>
      <c r="F31" s="583">
        <v>444.83499999999998</v>
      </c>
      <c r="H31" s="13"/>
      <c r="I31" s="588">
        <v>0.16695790731771901</v>
      </c>
      <c r="J31" s="607">
        <v>4.0945557077999997</v>
      </c>
      <c r="K31" s="578" t="s">
        <v>795</v>
      </c>
      <c r="L31" s="609">
        <v>1.1055600000000001</v>
      </c>
      <c r="M31" s="24" t="s">
        <v>795</v>
      </c>
      <c r="N31" s="179" t="s">
        <v>793</v>
      </c>
    </row>
    <row r="32" spans="1:14" ht="14.1" customHeight="1" x14ac:dyDescent="0.2">
      <c r="A32" s="585" t="s">
        <v>792</v>
      </c>
      <c r="B32" s="586" t="s">
        <v>793</v>
      </c>
      <c r="C32" s="581" t="s">
        <v>798</v>
      </c>
      <c r="D32" s="582">
        <v>0.19017699149998399</v>
      </c>
      <c r="E32" s="581">
        <v>49</v>
      </c>
      <c r="F32" s="583">
        <v>568.469999999999</v>
      </c>
      <c r="H32" s="13"/>
      <c r="I32" s="588">
        <v>0.17454144951568701</v>
      </c>
      <c r="J32" s="607">
        <v>3.9719244292</v>
      </c>
      <c r="K32" s="578" t="s">
        <v>795</v>
      </c>
      <c r="L32" s="609">
        <v>1.1705062500000001</v>
      </c>
      <c r="M32" s="24" t="s">
        <v>795</v>
      </c>
      <c r="N32" s="179" t="s">
        <v>793</v>
      </c>
    </row>
    <row r="33" spans="1:14" ht="14.1" customHeight="1" x14ac:dyDescent="0.2">
      <c r="A33" s="585" t="s">
        <v>792</v>
      </c>
      <c r="B33" s="580" t="s">
        <v>799</v>
      </c>
      <c r="C33" s="581" t="s">
        <v>794</v>
      </c>
      <c r="D33" s="582">
        <v>0.19210202915733601</v>
      </c>
      <c r="E33" s="581">
        <v>38</v>
      </c>
      <c r="F33" s="583">
        <v>1569.886</v>
      </c>
      <c r="H33" s="13"/>
      <c r="I33" s="588">
        <v>0.18113364996919401</v>
      </c>
      <c r="J33" s="607">
        <v>4.0036356164000004</v>
      </c>
      <c r="K33" s="578" t="s">
        <v>795</v>
      </c>
      <c r="L33" s="609">
        <v>1.1965079365079301</v>
      </c>
      <c r="M33" s="24" t="s">
        <v>795</v>
      </c>
      <c r="N33" s="179" t="s">
        <v>793</v>
      </c>
    </row>
    <row r="34" spans="1:14" ht="14.1" customHeight="1" x14ac:dyDescent="0.2">
      <c r="A34" s="585" t="s">
        <v>792</v>
      </c>
      <c r="B34" s="585" t="s">
        <v>799</v>
      </c>
      <c r="C34" s="581" t="s">
        <v>796</v>
      </c>
      <c r="D34" s="582">
        <v>0.207326899081345</v>
      </c>
      <c r="E34" s="581">
        <v>48</v>
      </c>
      <c r="F34" s="583">
        <v>2884.2139999999999</v>
      </c>
      <c r="H34" s="13"/>
      <c r="I34" s="588">
        <v>0.167487745958213</v>
      </c>
      <c r="J34" s="607">
        <v>3.9866360731000001</v>
      </c>
      <c r="K34" s="578" t="s">
        <v>795</v>
      </c>
      <c r="L34" s="609">
        <v>1.1759999999999999</v>
      </c>
      <c r="M34" s="24" t="s">
        <v>795</v>
      </c>
      <c r="N34" s="179" t="s">
        <v>793</v>
      </c>
    </row>
    <row r="35" spans="1:14" ht="14.1" customHeight="1" x14ac:dyDescent="0.2">
      <c r="A35" s="585" t="s">
        <v>792</v>
      </c>
      <c r="B35" s="585" t="s">
        <v>799</v>
      </c>
      <c r="C35" s="581" t="s">
        <v>797</v>
      </c>
      <c r="D35" s="582">
        <v>0.210441583633487</v>
      </c>
      <c r="E35" s="581">
        <v>52</v>
      </c>
      <c r="F35" s="583">
        <v>2714.0030000000002</v>
      </c>
      <c r="H35" s="13"/>
      <c r="I35" s="588">
        <v>0.181602724980548</v>
      </c>
      <c r="J35" s="607">
        <v>4.0358657534000004</v>
      </c>
      <c r="K35" s="578" t="s">
        <v>795</v>
      </c>
      <c r="L35" s="609">
        <v>1.23950769230769</v>
      </c>
      <c r="M35" s="24" t="s">
        <v>795</v>
      </c>
      <c r="N35" s="179" t="s">
        <v>793</v>
      </c>
    </row>
    <row r="36" spans="1:14" ht="14.1" customHeight="1" x14ac:dyDescent="0.2">
      <c r="A36" s="586" t="s">
        <v>792</v>
      </c>
      <c r="B36" s="586" t="s">
        <v>799</v>
      </c>
      <c r="C36" s="581" t="s">
        <v>798</v>
      </c>
      <c r="D36" s="582">
        <v>0.22101583887368001</v>
      </c>
      <c r="E36" s="581">
        <v>43</v>
      </c>
      <c r="F36" s="583">
        <v>1279.5029999999999</v>
      </c>
      <c r="H36" s="13"/>
      <c r="I36" s="588">
        <v>0.170667446193626</v>
      </c>
      <c r="J36" s="607">
        <v>3.9462602740000001</v>
      </c>
      <c r="K36" s="578" t="s">
        <v>795</v>
      </c>
      <c r="L36" s="609">
        <v>1.1379999999999999</v>
      </c>
      <c r="M36" s="24" t="s">
        <v>795</v>
      </c>
      <c r="N36" s="179" t="s">
        <v>793</v>
      </c>
    </row>
    <row r="37" spans="1:14" ht="14.1" customHeight="1" x14ac:dyDescent="0.2">
      <c r="A37" s="580" t="s">
        <v>800</v>
      </c>
      <c r="B37" s="580" t="s">
        <v>793</v>
      </c>
      <c r="C37" s="581" t="s">
        <v>794</v>
      </c>
      <c r="D37" s="582">
        <v>0.18866406953956499</v>
      </c>
      <c r="E37" s="581">
        <v>12</v>
      </c>
      <c r="F37" s="583">
        <v>317.96199999999999</v>
      </c>
      <c r="H37" s="13"/>
      <c r="I37" s="588">
        <v>0.17987887084396301</v>
      </c>
      <c r="J37" s="607">
        <v>4.027356621</v>
      </c>
      <c r="K37" s="578" t="s">
        <v>795</v>
      </c>
      <c r="L37" s="609">
        <v>1.21672727272727</v>
      </c>
      <c r="M37" s="24" t="s">
        <v>795</v>
      </c>
      <c r="N37" s="179" t="s">
        <v>793</v>
      </c>
    </row>
    <row r="38" spans="1:14" ht="14.1" customHeight="1" x14ac:dyDescent="0.2">
      <c r="A38" s="585" t="s">
        <v>800</v>
      </c>
      <c r="B38" s="585" t="s">
        <v>793</v>
      </c>
      <c r="C38" s="581" t="s">
        <v>796</v>
      </c>
      <c r="D38" s="582">
        <v>0.18879131184103801</v>
      </c>
      <c r="E38" s="581">
        <v>21</v>
      </c>
      <c r="F38" s="583">
        <v>386.88699999999898</v>
      </c>
      <c r="H38" s="13"/>
      <c r="I38" s="588">
        <v>0.182793526757421</v>
      </c>
      <c r="J38" s="607">
        <v>4.1331461187</v>
      </c>
      <c r="K38" s="578" t="s">
        <v>795</v>
      </c>
      <c r="L38" s="609">
        <v>1.25</v>
      </c>
      <c r="M38" s="24" t="s">
        <v>795</v>
      </c>
      <c r="N38" s="179" t="s">
        <v>793</v>
      </c>
    </row>
    <row r="39" spans="1:14" ht="14.1" customHeight="1" x14ac:dyDescent="0.2">
      <c r="A39" s="585" t="s">
        <v>800</v>
      </c>
      <c r="B39" s="585" t="s">
        <v>793</v>
      </c>
      <c r="C39" s="581" t="s">
        <v>797</v>
      </c>
      <c r="D39" s="582">
        <v>0.20389703366665499</v>
      </c>
      <c r="E39" s="581">
        <v>17</v>
      </c>
      <c r="F39" s="583">
        <v>795.6</v>
      </c>
      <c r="H39" s="13"/>
      <c r="I39" s="588">
        <v>0.170277380236312</v>
      </c>
      <c r="J39" s="607">
        <v>4.1924143836000001</v>
      </c>
      <c r="K39" s="578" t="s">
        <v>795</v>
      </c>
      <c r="L39" s="609">
        <v>1.20735999999999</v>
      </c>
      <c r="M39" s="24" t="s">
        <v>795</v>
      </c>
      <c r="N39" s="179" t="s">
        <v>793</v>
      </c>
    </row>
    <row r="40" spans="1:14" ht="14.1" customHeight="1" x14ac:dyDescent="0.2">
      <c r="A40" s="585" t="s">
        <v>800</v>
      </c>
      <c r="B40" s="586" t="s">
        <v>793</v>
      </c>
      <c r="C40" s="581" t="s">
        <v>798</v>
      </c>
      <c r="D40" s="582">
        <v>0.21773558373729099</v>
      </c>
      <c r="E40" s="581">
        <v>29</v>
      </c>
      <c r="F40" s="583">
        <v>1060.1699999999901</v>
      </c>
      <c r="H40" s="13"/>
      <c r="I40" s="588">
        <v>0.17732033975484801</v>
      </c>
      <c r="J40" s="607">
        <v>4.0130949999999999</v>
      </c>
      <c r="K40" s="578" t="s">
        <v>795</v>
      </c>
      <c r="L40" s="609">
        <v>1.25</v>
      </c>
      <c r="M40" s="24" t="s">
        <v>795</v>
      </c>
      <c r="N40" s="179" t="s">
        <v>793</v>
      </c>
    </row>
    <row r="41" spans="1:14" ht="14.1" customHeight="1" x14ac:dyDescent="0.2">
      <c r="A41" s="585" t="s">
        <v>800</v>
      </c>
      <c r="B41" s="580" t="s">
        <v>799</v>
      </c>
      <c r="C41" s="581" t="s">
        <v>794</v>
      </c>
      <c r="D41" s="582">
        <v>0.19989454481704599</v>
      </c>
      <c r="E41" s="581">
        <v>36</v>
      </c>
      <c r="F41" s="583">
        <v>1957.704</v>
      </c>
      <c r="H41" s="13"/>
      <c r="I41" s="588">
        <v>0.17466522949174099</v>
      </c>
      <c r="J41" s="607">
        <v>3.9552988584</v>
      </c>
      <c r="K41" s="578" t="s">
        <v>795</v>
      </c>
      <c r="L41" s="609">
        <v>1.24725</v>
      </c>
      <c r="M41" s="24" t="s">
        <v>795</v>
      </c>
      <c r="N41" s="179" t="s">
        <v>793</v>
      </c>
    </row>
    <row r="42" spans="1:14" ht="14.1" customHeight="1" x14ac:dyDescent="0.2">
      <c r="A42" s="585" t="s">
        <v>800</v>
      </c>
      <c r="B42" s="585" t="s">
        <v>799</v>
      </c>
      <c r="C42" s="581" t="s">
        <v>796</v>
      </c>
      <c r="D42" s="582">
        <v>0.22367164331630701</v>
      </c>
      <c r="E42" s="581">
        <v>69</v>
      </c>
      <c r="F42" s="583">
        <v>5414.6120000000001</v>
      </c>
      <c r="H42" s="13"/>
      <c r="I42" s="588">
        <v>0.156826980678272</v>
      </c>
      <c r="J42" s="607">
        <v>4.0214910959000001</v>
      </c>
      <c r="K42" s="578" t="s">
        <v>795</v>
      </c>
      <c r="L42" s="609">
        <v>1.20745098039215</v>
      </c>
      <c r="M42" s="24" t="s">
        <v>795</v>
      </c>
      <c r="N42" s="179" t="s">
        <v>793</v>
      </c>
    </row>
    <row r="43" spans="1:14" ht="14.1" customHeight="1" x14ac:dyDescent="0.2">
      <c r="A43" s="585" t="s">
        <v>800</v>
      </c>
      <c r="B43" s="585" t="s">
        <v>799</v>
      </c>
      <c r="C43" s="581" t="s">
        <v>797</v>
      </c>
      <c r="D43" s="582">
        <v>0.224965800273597</v>
      </c>
      <c r="E43" s="581">
        <v>73</v>
      </c>
      <c r="F43" s="583">
        <v>3982.77</v>
      </c>
      <c r="H43" s="13"/>
      <c r="I43" s="588">
        <v>0.22715675417453801</v>
      </c>
      <c r="J43" s="607">
        <v>3.9951009131999999</v>
      </c>
      <c r="K43" s="578" t="s">
        <v>795</v>
      </c>
      <c r="L43" s="609">
        <v>1.2</v>
      </c>
      <c r="M43" s="24" t="s">
        <v>795</v>
      </c>
      <c r="N43" s="179" t="s">
        <v>793</v>
      </c>
    </row>
    <row r="44" spans="1:14" ht="14.1" customHeight="1" x14ac:dyDescent="0.2">
      <c r="A44" s="586" t="s">
        <v>800</v>
      </c>
      <c r="B44" s="586" t="s">
        <v>799</v>
      </c>
      <c r="C44" s="581" t="s">
        <v>798</v>
      </c>
      <c r="D44" s="582">
        <v>0.23200954117297501</v>
      </c>
      <c r="E44" s="581">
        <v>106</v>
      </c>
      <c r="F44" s="583">
        <v>3860.547</v>
      </c>
      <c r="H44" s="13"/>
      <c r="I44" s="588">
        <v>0.15462905374577901</v>
      </c>
      <c r="J44" s="607">
        <v>3.8899625571000001</v>
      </c>
      <c r="K44" s="578" t="s">
        <v>795</v>
      </c>
      <c r="L44" s="609">
        <v>1.1933583999999999</v>
      </c>
      <c r="M44" s="24" t="s">
        <v>795</v>
      </c>
      <c r="N44" s="179" t="s">
        <v>793</v>
      </c>
    </row>
    <row r="45" spans="1:14" ht="14.1" customHeight="1" x14ac:dyDescent="0.2">
      <c r="A45" s="580" t="s">
        <v>801</v>
      </c>
      <c r="B45" s="580" t="s">
        <v>793</v>
      </c>
      <c r="C45" s="581" t="s">
        <v>794</v>
      </c>
      <c r="D45" s="582">
        <v>0.200379904541306</v>
      </c>
      <c r="E45" s="581">
        <v>11</v>
      </c>
      <c r="F45" s="583">
        <v>218.74099999999899</v>
      </c>
      <c r="H45" s="13"/>
      <c r="I45" s="588">
        <v>0.157650295890714</v>
      </c>
      <c r="J45" s="607">
        <v>4.0037073058999999</v>
      </c>
      <c r="K45" s="578" t="s">
        <v>795</v>
      </c>
      <c r="L45" s="609">
        <v>1.10666666666666</v>
      </c>
      <c r="M45" s="24" t="s">
        <v>795</v>
      </c>
      <c r="N45" s="179" t="s">
        <v>793</v>
      </c>
    </row>
    <row r="46" spans="1:14" ht="14.1" customHeight="1" x14ac:dyDescent="0.2">
      <c r="A46" s="585" t="s">
        <v>801</v>
      </c>
      <c r="B46" s="585" t="s">
        <v>793</v>
      </c>
      <c r="C46" s="581" t="s">
        <v>796</v>
      </c>
      <c r="D46" s="582">
        <v>0.205033652749258</v>
      </c>
      <c r="E46" s="581">
        <v>15</v>
      </c>
      <c r="F46" s="583">
        <v>421.44</v>
      </c>
      <c r="H46" s="13"/>
      <c r="I46" s="588">
        <v>0.18341802399853999</v>
      </c>
      <c r="J46" s="607">
        <v>4.0066308219</v>
      </c>
      <c r="K46" s="578" t="s">
        <v>795</v>
      </c>
      <c r="L46" s="609">
        <v>1.2420125</v>
      </c>
      <c r="M46" s="24" t="s">
        <v>795</v>
      </c>
      <c r="N46" s="179" t="s">
        <v>793</v>
      </c>
    </row>
    <row r="47" spans="1:14" ht="14.1" customHeight="1" x14ac:dyDescent="0.2">
      <c r="A47" s="585" t="s">
        <v>801</v>
      </c>
      <c r="B47" s="585" t="s">
        <v>793</v>
      </c>
      <c r="C47" s="581" t="s">
        <v>797</v>
      </c>
      <c r="D47" s="582">
        <v>0.204709656455036</v>
      </c>
      <c r="E47" s="581">
        <v>17</v>
      </c>
      <c r="F47" s="583">
        <v>923.70399999999995</v>
      </c>
      <c r="H47" s="13"/>
      <c r="I47" s="588">
        <v>0.15148508075554301</v>
      </c>
      <c r="J47" s="607">
        <v>3.8892929224000001</v>
      </c>
      <c r="K47" s="578" t="s">
        <v>795</v>
      </c>
      <c r="L47" s="609">
        <v>1.20657142857142</v>
      </c>
      <c r="M47" s="24" t="s">
        <v>795</v>
      </c>
      <c r="N47" s="179" t="s">
        <v>793</v>
      </c>
    </row>
    <row r="48" spans="1:14" ht="14.1" customHeight="1" x14ac:dyDescent="0.2">
      <c r="A48" s="585" t="s">
        <v>801</v>
      </c>
      <c r="B48" s="586" t="s">
        <v>793</v>
      </c>
      <c r="C48" s="581" t="s">
        <v>798</v>
      </c>
      <c r="D48" s="582">
        <v>0.23002469407464399</v>
      </c>
      <c r="E48" s="581">
        <v>33</v>
      </c>
      <c r="F48" s="583">
        <v>2186.2600000000002</v>
      </c>
      <c r="H48" s="13"/>
      <c r="I48" s="588">
        <v>0.167449291226487</v>
      </c>
      <c r="J48" s="607">
        <v>4.0024879999999996</v>
      </c>
      <c r="K48" s="578" t="s">
        <v>795</v>
      </c>
      <c r="L48" s="609">
        <v>1.1816479400749</v>
      </c>
      <c r="M48" s="24" t="s">
        <v>795</v>
      </c>
      <c r="N48" s="179" t="s">
        <v>793</v>
      </c>
    </row>
    <row r="49" spans="1:14" ht="14.1" customHeight="1" x14ac:dyDescent="0.2">
      <c r="A49" s="585" t="s">
        <v>801</v>
      </c>
      <c r="B49" s="580" t="s">
        <v>799</v>
      </c>
      <c r="C49" s="581" t="s">
        <v>794</v>
      </c>
      <c r="D49" s="582">
        <v>0.21767850442824699</v>
      </c>
      <c r="E49" s="581">
        <v>76</v>
      </c>
      <c r="F49" s="583">
        <v>4859.1759999999904</v>
      </c>
      <c r="H49" s="13"/>
      <c r="I49" s="588">
        <v>0.128428486669287</v>
      </c>
      <c r="J49" s="607">
        <v>3.9625824200999999</v>
      </c>
      <c r="K49" s="578" t="s">
        <v>795</v>
      </c>
      <c r="L49" s="609">
        <v>1.23975204959008</v>
      </c>
      <c r="M49" s="24" t="s">
        <v>795</v>
      </c>
      <c r="N49" s="179" t="s">
        <v>793</v>
      </c>
    </row>
    <row r="50" spans="1:14" ht="14.1" customHeight="1" x14ac:dyDescent="0.2">
      <c r="A50" s="585" t="s">
        <v>801</v>
      </c>
      <c r="B50" s="585" t="s">
        <v>799</v>
      </c>
      <c r="C50" s="581" t="s">
        <v>796</v>
      </c>
      <c r="D50" s="582">
        <v>0.25477655981587299</v>
      </c>
      <c r="E50" s="581">
        <v>76</v>
      </c>
      <c r="F50" s="583">
        <v>6389.4979999999996</v>
      </c>
      <c r="H50" s="13"/>
      <c r="I50" s="588">
        <v>0.18740308278904999</v>
      </c>
      <c r="J50" s="607">
        <v>4.1014714612000001</v>
      </c>
      <c r="K50" s="578" t="s">
        <v>795</v>
      </c>
      <c r="L50" s="609">
        <v>1.21120169491525</v>
      </c>
      <c r="M50" s="24" t="s">
        <v>795</v>
      </c>
      <c r="N50" s="179" t="s">
        <v>793</v>
      </c>
    </row>
    <row r="51" spans="1:14" ht="14.1" customHeight="1" x14ac:dyDescent="0.2">
      <c r="A51" s="585" t="s">
        <v>801</v>
      </c>
      <c r="B51" s="585" t="s">
        <v>799</v>
      </c>
      <c r="C51" s="581" t="s">
        <v>797</v>
      </c>
      <c r="D51" s="582">
        <v>0.24981939297957101</v>
      </c>
      <c r="E51" s="581">
        <v>74</v>
      </c>
      <c r="F51" s="583">
        <v>5021.0919999999996</v>
      </c>
      <c r="H51" s="13"/>
      <c r="I51" s="588">
        <v>0.15578630748349401</v>
      </c>
      <c r="J51" s="607">
        <v>3.7247666666999999</v>
      </c>
      <c r="K51" s="578" t="s">
        <v>795</v>
      </c>
      <c r="L51" s="609">
        <v>1.2104341736694599</v>
      </c>
      <c r="M51" s="24" t="s">
        <v>795</v>
      </c>
      <c r="N51" s="179" t="s">
        <v>793</v>
      </c>
    </row>
    <row r="52" spans="1:14" ht="14.1" customHeight="1" x14ac:dyDescent="0.2">
      <c r="A52" s="586" t="s">
        <v>801</v>
      </c>
      <c r="B52" s="586" t="s">
        <v>799</v>
      </c>
      <c r="C52" s="581" t="s">
        <v>798</v>
      </c>
      <c r="D52" s="582">
        <v>0.25987960884813899</v>
      </c>
      <c r="E52" s="581">
        <v>63</v>
      </c>
      <c r="F52" s="583">
        <v>4464.9440000000004</v>
      </c>
      <c r="H52" s="13"/>
      <c r="I52" s="588">
        <v>0.15046148961903899</v>
      </c>
      <c r="J52" s="607">
        <v>3.7247666666999999</v>
      </c>
      <c r="K52" s="578" t="s">
        <v>795</v>
      </c>
      <c r="L52" s="609">
        <v>1.1732243229432799</v>
      </c>
      <c r="M52" s="24" t="s">
        <v>795</v>
      </c>
      <c r="N52" s="179" t="s">
        <v>793</v>
      </c>
    </row>
    <row r="53" spans="1:14" ht="14.1" customHeight="1" x14ac:dyDescent="0.2">
      <c r="A53" s="584" t="s">
        <v>802</v>
      </c>
      <c r="B53" s="580" t="s">
        <v>793</v>
      </c>
      <c r="C53" s="581" t="s">
        <v>794</v>
      </c>
      <c r="D53" s="582">
        <v>0.22149936482334301</v>
      </c>
      <c r="E53" s="581">
        <v>17</v>
      </c>
      <c r="F53" s="583">
        <v>926.26</v>
      </c>
      <c r="H53" s="13"/>
      <c r="I53" s="588">
        <v>0.140779680050727</v>
      </c>
      <c r="J53" s="607">
        <v>3.9615627854</v>
      </c>
      <c r="K53" s="578" t="s">
        <v>795</v>
      </c>
      <c r="L53" s="609">
        <v>1.0064935064934999</v>
      </c>
      <c r="M53" s="24" t="s">
        <v>795</v>
      </c>
      <c r="N53" s="179" t="s">
        <v>793</v>
      </c>
    </row>
    <row r="54" spans="1:14" ht="14.1" customHeight="1" x14ac:dyDescent="0.2">
      <c r="A54" s="584" t="s">
        <v>802</v>
      </c>
      <c r="B54" s="585" t="s">
        <v>793</v>
      </c>
      <c r="C54" s="581" t="s">
        <v>796</v>
      </c>
      <c r="D54" s="582">
        <v>0.242097222845198</v>
      </c>
      <c r="E54" s="581">
        <v>14</v>
      </c>
      <c r="F54" s="583">
        <v>1242.1600000000001</v>
      </c>
      <c r="H54" s="13"/>
      <c r="I54" s="588">
        <v>0.145360863944026</v>
      </c>
      <c r="J54" s="607">
        <v>4.0016723744</v>
      </c>
      <c r="K54" s="578" t="s">
        <v>795</v>
      </c>
      <c r="L54" s="609">
        <v>1.1272799999999901</v>
      </c>
      <c r="M54" s="24" t="s">
        <v>795</v>
      </c>
      <c r="N54" s="179" t="s">
        <v>793</v>
      </c>
    </row>
    <row r="55" spans="1:14" ht="14.1" customHeight="1" x14ac:dyDescent="0.2">
      <c r="A55" s="584" t="s">
        <v>802</v>
      </c>
      <c r="B55" s="585" t="s">
        <v>793</v>
      </c>
      <c r="C55" s="581" t="s">
        <v>797</v>
      </c>
      <c r="D55" s="582">
        <v>0.265102318420392</v>
      </c>
      <c r="E55" s="581">
        <v>9</v>
      </c>
      <c r="F55" s="583">
        <v>1302.107</v>
      </c>
      <c r="H55" s="13"/>
      <c r="I55" s="588">
        <v>0.135890999309529</v>
      </c>
      <c r="J55" s="607">
        <v>3.833002</v>
      </c>
      <c r="K55" s="578" t="s">
        <v>795</v>
      </c>
      <c r="L55" s="609">
        <v>1.24615384615384</v>
      </c>
      <c r="M55" s="24" t="s">
        <v>795</v>
      </c>
      <c r="N55" s="179" t="s">
        <v>793</v>
      </c>
    </row>
    <row r="56" spans="1:14" ht="14.1" customHeight="1" x14ac:dyDescent="0.2">
      <c r="A56" s="584" t="s">
        <v>802</v>
      </c>
      <c r="B56" s="586" t="s">
        <v>793</v>
      </c>
      <c r="C56" s="581" t="s">
        <v>798</v>
      </c>
      <c r="D56" s="582">
        <v>0.25086771607352298</v>
      </c>
      <c r="E56" s="581">
        <v>5</v>
      </c>
      <c r="F56" s="583">
        <v>306.69</v>
      </c>
      <c r="H56" s="13"/>
      <c r="I56" s="588">
        <v>0.145298037649921</v>
      </c>
      <c r="J56" s="607">
        <v>3.8637952055000002</v>
      </c>
      <c r="K56" s="578" t="s">
        <v>795</v>
      </c>
      <c r="L56" s="609">
        <v>1.20588235294117</v>
      </c>
      <c r="M56" s="24" t="s">
        <v>795</v>
      </c>
      <c r="N56" s="179" t="s">
        <v>793</v>
      </c>
    </row>
    <row r="57" spans="1:14" ht="14.1" customHeight="1" x14ac:dyDescent="0.2">
      <c r="A57" s="584" t="s">
        <v>802</v>
      </c>
      <c r="B57" s="580" t="s">
        <v>799</v>
      </c>
      <c r="C57" s="581" t="s">
        <v>794</v>
      </c>
      <c r="D57" s="582">
        <v>0.278564444935955</v>
      </c>
      <c r="E57" s="581">
        <v>117</v>
      </c>
      <c r="F57" s="583">
        <v>6136.7150000000001</v>
      </c>
      <c r="H57" s="13"/>
      <c r="I57" s="588">
        <v>0.16367969158916101</v>
      </c>
      <c r="J57" s="607">
        <v>4.0069723744000001</v>
      </c>
      <c r="K57" s="578" t="s">
        <v>795</v>
      </c>
      <c r="L57" s="609">
        <v>1.25</v>
      </c>
      <c r="M57" s="24" t="s">
        <v>795</v>
      </c>
      <c r="N57" s="179" t="s">
        <v>793</v>
      </c>
    </row>
    <row r="58" spans="1:14" ht="14.1" customHeight="1" x14ac:dyDescent="0.2">
      <c r="A58" s="584" t="s">
        <v>802</v>
      </c>
      <c r="B58" s="585" t="s">
        <v>799</v>
      </c>
      <c r="C58" s="581" t="s">
        <v>796</v>
      </c>
      <c r="D58" s="582">
        <v>0.28921768311864399</v>
      </c>
      <c r="E58" s="581">
        <v>83</v>
      </c>
      <c r="F58" s="583">
        <v>6343.2920000000004</v>
      </c>
      <c r="H58" s="13"/>
      <c r="I58" s="588">
        <v>0.174012757624153</v>
      </c>
      <c r="J58" s="607">
        <v>4.1698474886000003</v>
      </c>
      <c r="K58" s="578" t="s">
        <v>795</v>
      </c>
      <c r="L58" s="609">
        <v>1.2266666666666599</v>
      </c>
      <c r="M58" s="24" t="s">
        <v>795</v>
      </c>
      <c r="N58" s="179" t="s">
        <v>793</v>
      </c>
    </row>
    <row r="59" spans="1:14" ht="14.1" customHeight="1" x14ac:dyDescent="0.2">
      <c r="A59" s="584" t="s">
        <v>802</v>
      </c>
      <c r="B59" s="585" t="s">
        <v>799</v>
      </c>
      <c r="C59" s="581" t="s">
        <v>797</v>
      </c>
      <c r="D59" s="582">
        <v>0.29545141740426401</v>
      </c>
      <c r="E59" s="581">
        <v>83</v>
      </c>
      <c r="F59" s="583">
        <v>7710.1679999999997</v>
      </c>
      <c r="H59" s="13"/>
      <c r="I59" s="588">
        <v>0.18910605268159</v>
      </c>
      <c r="J59" s="607">
        <v>4.0212518265000003</v>
      </c>
      <c r="K59" s="578" t="s">
        <v>795</v>
      </c>
      <c r="L59" s="609">
        <v>1.2045783132530099</v>
      </c>
      <c r="M59" s="24" t="s">
        <v>795</v>
      </c>
      <c r="N59" s="179" t="s">
        <v>793</v>
      </c>
    </row>
    <row r="60" spans="1:14" ht="14.1" customHeight="1" x14ac:dyDescent="0.2">
      <c r="A60" s="587" t="s">
        <v>802</v>
      </c>
      <c r="B60" s="586" t="s">
        <v>799</v>
      </c>
      <c r="C60" s="581" t="s">
        <v>798</v>
      </c>
      <c r="D60" s="582">
        <v>0.30429732868757198</v>
      </c>
      <c r="E60" s="581">
        <v>37</v>
      </c>
      <c r="F60" s="583">
        <v>2537.3999999999901</v>
      </c>
      <c r="H60" s="13"/>
      <c r="I60" s="588">
        <v>0.124244557481197</v>
      </c>
      <c r="J60" s="607">
        <v>3.7949299999999999</v>
      </c>
      <c r="K60" s="578" t="s">
        <v>795</v>
      </c>
      <c r="L60" s="609">
        <v>1.1527094581083701</v>
      </c>
      <c r="M60" s="24" t="s">
        <v>795</v>
      </c>
      <c r="N60" s="179" t="s">
        <v>793</v>
      </c>
    </row>
    <row r="61" spans="1:14" x14ac:dyDescent="0.2">
      <c r="H61" s="13"/>
      <c r="I61" s="588">
        <v>0.16951201988599299</v>
      </c>
      <c r="J61" s="607">
        <v>4.0233445205000002</v>
      </c>
      <c r="K61" s="578" t="s">
        <v>795</v>
      </c>
      <c r="L61" s="609">
        <v>1.13564727272727</v>
      </c>
      <c r="M61" s="24" t="s">
        <v>795</v>
      </c>
      <c r="N61" s="179" t="s">
        <v>793</v>
      </c>
    </row>
    <row r="62" spans="1:14" x14ac:dyDescent="0.2">
      <c r="D62" s="577"/>
      <c r="E62" s="100"/>
      <c r="F62" s="100"/>
      <c r="H62" s="13"/>
      <c r="I62" s="588">
        <v>0.16940091667555399</v>
      </c>
      <c r="J62" s="607">
        <v>4.0293312784999999</v>
      </c>
      <c r="K62" s="578" t="s">
        <v>795</v>
      </c>
      <c r="L62" s="609">
        <v>1.13564727272727</v>
      </c>
      <c r="M62" s="24" t="s">
        <v>795</v>
      </c>
      <c r="N62" s="179" t="s">
        <v>793</v>
      </c>
    </row>
    <row r="63" spans="1:14" x14ac:dyDescent="0.2">
      <c r="H63" s="13"/>
      <c r="I63" s="588">
        <v>0.166994379988122</v>
      </c>
      <c r="J63" s="607">
        <v>4.0162671232999996</v>
      </c>
      <c r="K63" s="578" t="s">
        <v>795</v>
      </c>
      <c r="L63" s="609">
        <v>1.18</v>
      </c>
      <c r="M63" s="24" t="s">
        <v>795</v>
      </c>
      <c r="N63" s="179" t="s">
        <v>793</v>
      </c>
    </row>
    <row r="64" spans="1:14" x14ac:dyDescent="0.2">
      <c r="E64" s="45"/>
      <c r="F64" s="45"/>
      <c r="H64" s="13"/>
      <c r="I64" s="588">
        <v>0.17021538550674201</v>
      </c>
      <c r="J64" s="607">
        <v>4.0304255708000003</v>
      </c>
      <c r="K64" s="578" t="s">
        <v>795</v>
      </c>
      <c r="L64" s="609">
        <v>1.21</v>
      </c>
      <c r="M64" s="24" t="s">
        <v>795</v>
      </c>
      <c r="N64" s="179" t="s">
        <v>793</v>
      </c>
    </row>
    <row r="65" spans="8:14" x14ac:dyDescent="0.2">
      <c r="H65" s="13"/>
      <c r="I65" s="588">
        <v>0.15509946507278399</v>
      </c>
      <c r="J65" s="607">
        <v>4.0565705478999998</v>
      </c>
      <c r="K65" s="578" t="s">
        <v>795</v>
      </c>
      <c r="L65" s="609">
        <v>1.1845949044585899</v>
      </c>
      <c r="M65" s="24" t="s">
        <v>795</v>
      </c>
      <c r="N65" s="179" t="s">
        <v>793</v>
      </c>
    </row>
    <row r="66" spans="8:14" x14ac:dyDescent="0.2">
      <c r="H66" s="13"/>
      <c r="I66" s="588">
        <v>0.176949841710904</v>
      </c>
      <c r="J66" s="607">
        <v>3.9527027396999999</v>
      </c>
      <c r="K66" s="578" t="s">
        <v>795</v>
      </c>
      <c r="L66" s="609">
        <v>1.21477272727272</v>
      </c>
      <c r="M66" s="24" t="s">
        <v>795</v>
      </c>
      <c r="N66" s="179" t="s">
        <v>793</v>
      </c>
    </row>
    <row r="67" spans="8:14" x14ac:dyDescent="0.2">
      <c r="H67" s="13"/>
      <c r="I67" s="588">
        <v>0.16520436870003399</v>
      </c>
      <c r="J67" s="607">
        <v>3.9719244292</v>
      </c>
      <c r="K67" s="578" t="s">
        <v>795</v>
      </c>
      <c r="L67" s="609">
        <v>1.1892857142857101</v>
      </c>
      <c r="M67" s="24" t="s">
        <v>795</v>
      </c>
      <c r="N67" s="179" t="s">
        <v>793</v>
      </c>
    </row>
    <row r="68" spans="8:14" x14ac:dyDescent="0.2">
      <c r="H68" s="13"/>
      <c r="I68" s="588">
        <v>0.161231983214741</v>
      </c>
      <c r="J68" s="607">
        <v>3.8417150685000001</v>
      </c>
      <c r="K68" s="578" t="s">
        <v>795</v>
      </c>
      <c r="L68" s="609">
        <v>1.2290000000000001</v>
      </c>
      <c r="M68" s="24" t="s">
        <v>795</v>
      </c>
      <c r="N68" s="179" t="s">
        <v>793</v>
      </c>
    </row>
    <row r="69" spans="8:14" x14ac:dyDescent="0.2">
      <c r="H69" s="13"/>
      <c r="I69" s="588">
        <v>9.5672123852035607E-2</v>
      </c>
      <c r="J69" s="607">
        <v>3.6880440639000001</v>
      </c>
      <c r="K69" s="578" t="s">
        <v>795</v>
      </c>
      <c r="L69" s="609">
        <v>1.17241379310344</v>
      </c>
      <c r="M69" s="24" t="s">
        <v>795</v>
      </c>
      <c r="N69" s="179" t="s">
        <v>793</v>
      </c>
    </row>
    <row r="70" spans="8:14" x14ac:dyDescent="0.2">
      <c r="H70" s="13"/>
      <c r="I70" s="588">
        <v>0.17011607866990999</v>
      </c>
      <c r="J70" s="607">
        <v>4.0212518265000003</v>
      </c>
      <c r="K70" s="578" t="s">
        <v>795</v>
      </c>
      <c r="L70" s="609">
        <v>1.2266666666666599</v>
      </c>
      <c r="M70" s="24" t="s">
        <v>795</v>
      </c>
      <c r="N70" s="179" t="s">
        <v>793</v>
      </c>
    </row>
    <row r="71" spans="8:14" x14ac:dyDescent="0.2">
      <c r="H71" s="13"/>
      <c r="I71" s="588">
        <v>0.171199765676841</v>
      </c>
      <c r="J71" s="607">
        <v>3.9635219178000001</v>
      </c>
      <c r="K71" s="578" t="s">
        <v>795</v>
      </c>
      <c r="L71" s="609">
        <v>1.1360227272727199</v>
      </c>
      <c r="M71" s="24" t="s">
        <v>795</v>
      </c>
      <c r="N71" s="179" t="s">
        <v>793</v>
      </c>
    </row>
    <row r="72" spans="8:14" x14ac:dyDescent="0.2">
      <c r="H72" s="13"/>
      <c r="I72" s="588">
        <v>0.16916703985669501</v>
      </c>
      <c r="J72" s="607">
        <v>3.9162305935999999</v>
      </c>
      <c r="K72" s="578" t="s">
        <v>795</v>
      </c>
      <c r="L72" s="609">
        <v>1.2361818181818101</v>
      </c>
      <c r="M72" s="24" t="s">
        <v>795</v>
      </c>
      <c r="N72" s="179" t="s">
        <v>793</v>
      </c>
    </row>
    <row r="73" spans="8:14" x14ac:dyDescent="0.2">
      <c r="H73" s="13"/>
      <c r="I73" s="588">
        <v>0.16393754181110501</v>
      </c>
      <c r="J73" s="607">
        <v>3.70791621</v>
      </c>
      <c r="K73" s="578" t="s">
        <v>795</v>
      </c>
      <c r="L73" s="609">
        <v>1.25</v>
      </c>
      <c r="M73" s="24" t="s">
        <v>795</v>
      </c>
      <c r="N73" s="179" t="s">
        <v>793</v>
      </c>
    </row>
    <row r="74" spans="8:14" x14ac:dyDescent="0.2">
      <c r="H74" s="13"/>
      <c r="I74" s="588">
        <v>0.15801252812746999</v>
      </c>
      <c r="J74" s="607">
        <v>3.9320136986000001</v>
      </c>
      <c r="K74" s="578" t="s">
        <v>795</v>
      </c>
      <c r="L74" s="609">
        <v>1.1866666666666601</v>
      </c>
      <c r="M74" s="24" t="s">
        <v>795</v>
      </c>
      <c r="N74" s="179" t="s">
        <v>793</v>
      </c>
    </row>
    <row r="75" spans="8:14" x14ac:dyDescent="0.2">
      <c r="H75" s="13"/>
      <c r="I75" s="588">
        <v>0.15734029977505301</v>
      </c>
      <c r="J75" s="607">
        <v>3.9903319635000001</v>
      </c>
      <c r="K75" s="578" t="s">
        <v>795</v>
      </c>
      <c r="L75" s="609">
        <v>1.1603773584905599</v>
      </c>
      <c r="M75" s="24" t="s">
        <v>795</v>
      </c>
      <c r="N75" s="179" t="s">
        <v>793</v>
      </c>
    </row>
    <row r="76" spans="8:14" x14ac:dyDescent="0.2">
      <c r="H76" s="13"/>
      <c r="I76" s="588">
        <v>0.139461391807365</v>
      </c>
      <c r="J76" s="607">
        <v>3.8876789953999999</v>
      </c>
      <c r="K76" s="578" t="s">
        <v>795</v>
      </c>
      <c r="L76" s="609">
        <v>1.1867626474705</v>
      </c>
      <c r="M76" s="24" t="s">
        <v>795</v>
      </c>
      <c r="N76" s="179" t="s">
        <v>793</v>
      </c>
    </row>
    <row r="77" spans="8:14" x14ac:dyDescent="0.2">
      <c r="H77" s="13"/>
      <c r="I77" s="588">
        <v>0.17159531661585001</v>
      </c>
      <c r="J77" s="607">
        <v>3.9165029680000001</v>
      </c>
      <c r="K77" s="578" t="s">
        <v>795</v>
      </c>
      <c r="L77" s="609">
        <v>1.13599431818181</v>
      </c>
      <c r="M77" s="24" t="s">
        <v>795</v>
      </c>
      <c r="N77" s="179" t="s">
        <v>793</v>
      </c>
    </row>
    <row r="78" spans="8:14" x14ac:dyDescent="0.2">
      <c r="H78" s="13"/>
      <c r="I78" s="588">
        <v>0.17134382842801699</v>
      </c>
      <c r="J78" s="607">
        <v>3.9320136986000001</v>
      </c>
      <c r="K78" s="578" t="s">
        <v>795</v>
      </c>
      <c r="L78" s="609">
        <v>1.249125</v>
      </c>
      <c r="M78" s="24" t="s">
        <v>795</v>
      </c>
      <c r="N78" s="179" t="s">
        <v>793</v>
      </c>
    </row>
    <row r="79" spans="8:14" x14ac:dyDescent="0.2">
      <c r="H79" s="13"/>
      <c r="I79" s="588">
        <v>0.16613184431057201</v>
      </c>
      <c r="J79" s="607">
        <v>3.8049605023000002</v>
      </c>
      <c r="K79" s="578" t="s">
        <v>795</v>
      </c>
      <c r="L79" s="609">
        <v>1.1997600479904</v>
      </c>
      <c r="M79" s="24" t="s">
        <v>795</v>
      </c>
      <c r="N79" s="179" t="s">
        <v>793</v>
      </c>
    </row>
    <row r="80" spans="8:14" x14ac:dyDescent="0.2">
      <c r="H80" s="13"/>
      <c r="I80" s="588">
        <v>0.16320925253163401</v>
      </c>
      <c r="J80" s="607">
        <v>3.9714148402</v>
      </c>
      <c r="K80" s="578" t="s">
        <v>795</v>
      </c>
      <c r="L80" s="609">
        <v>1.1461538461538401</v>
      </c>
      <c r="M80" s="24" t="s">
        <v>795</v>
      </c>
      <c r="N80" s="179" t="s">
        <v>793</v>
      </c>
    </row>
    <row r="81" spans="8:14" x14ac:dyDescent="0.2">
      <c r="H81" s="13"/>
      <c r="I81" s="588">
        <v>0.15999315537303199</v>
      </c>
      <c r="J81" s="607">
        <v>3.8493595890000001</v>
      </c>
      <c r="K81" s="578" t="s">
        <v>795</v>
      </c>
      <c r="L81" s="609">
        <v>1.1499999999999999</v>
      </c>
      <c r="M81" s="24" t="s">
        <v>795</v>
      </c>
      <c r="N81" s="179" t="s">
        <v>793</v>
      </c>
    </row>
    <row r="82" spans="8:14" x14ac:dyDescent="0.2">
      <c r="H82" s="13"/>
      <c r="I82" s="588">
        <v>0.14912690810679299</v>
      </c>
      <c r="J82" s="607">
        <v>3.8907780822000002</v>
      </c>
      <c r="K82" s="578" t="s">
        <v>795</v>
      </c>
      <c r="L82" s="609">
        <v>1.18333333333333</v>
      </c>
      <c r="M82" s="24" t="s">
        <v>795</v>
      </c>
      <c r="N82" s="179" t="s">
        <v>793</v>
      </c>
    </row>
    <row r="83" spans="8:14" x14ac:dyDescent="0.2">
      <c r="H83" s="13"/>
      <c r="I83" s="588">
        <v>0.165861180809002</v>
      </c>
      <c r="J83" s="607">
        <v>3.9005066209999999</v>
      </c>
      <c r="K83" s="578" t="s">
        <v>795</v>
      </c>
      <c r="L83" s="609">
        <v>1.20625</v>
      </c>
      <c r="M83" s="24" t="s">
        <v>795</v>
      </c>
      <c r="N83" s="179" t="s">
        <v>793</v>
      </c>
    </row>
    <row r="84" spans="8:14" x14ac:dyDescent="0.2">
      <c r="H84" s="13"/>
      <c r="I84" s="588">
        <v>0.17224837386299499</v>
      </c>
      <c r="J84" s="607">
        <v>3.9226132420000002</v>
      </c>
      <c r="K84" s="578" t="s">
        <v>795</v>
      </c>
      <c r="L84" s="609">
        <v>1.2358490566037701</v>
      </c>
      <c r="M84" s="24" t="s">
        <v>795</v>
      </c>
      <c r="N84" s="179" t="s">
        <v>793</v>
      </c>
    </row>
    <row r="85" spans="8:14" x14ac:dyDescent="0.2">
      <c r="H85" s="13"/>
      <c r="I85" s="588">
        <v>0.16959682269388501</v>
      </c>
      <c r="J85" s="607">
        <v>3.7555529679999999</v>
      </c>
      <c r="K85" s="578" t="s">
        <v>795</v>
      </c>
      <c r="L85" s="609">
        <v>1.2129629629629599</v>
      </c>
      <c r="M85" s="24" t="s">
        <v>795</v>
      </c>
      <c r="N85" s="179" t="s">
        <v>793</v>
      </c>
    </row>
    <row r="86" spans="8:14" x14ac:dyDescent="0.2">
      <c r="H86" s="13"/>
      <c r="I86" s="588">
        <v>0.15219484995944799</v>
      </c>
      <c r="J86" s="607">
        <v>3.6640739725999998</v>
      </c>
      <c r="K86" s="578" t="s">
        <v>795</v>
      </c>
      <c r="L86" s="609">
        <v>1.10144927536231</v>
      </c>
      <c r="M86" s="24" t="s">
        <v>795</v>
      </c>
      <c r="N86" s="179" t="s">
        <v>793</v>
      </c>
    </row>
    <row r="87" spans="8:14" x14ac:dyDescent="0.2">
      <c r="H87" s="13"/>
      <c r="I87" s="588">
        <v>0.15768620101788999</v>
      </c>
      <c r="J87" s="607">
        <v>3.8037358446999998</v>
      </c>
      <c r="K87" s="578" t="s">
        <v>795</v>
      </c>
      <c r="L87" s="609">
        <v>1.0797840431913599</v>
      </c>
      <c r="M87" s="24" t="s">
        <v>795</v>
      </c>
      <c r="N87" s="179" t="s">
        <v>793</v>
      </c>
    </row>
    <row r="88" spans="8:14" x14ac:dyDescent="0.2">
      <c r="H88" s="13"/>
      <c r="I88" s="588">
        <v>0.128841954303966</v>
      </c>
      <c r="J88" s="607">
        <v>3.7473043379000002</v>
      </c>
      <c r="K88" s="578" t="s">
        <v>795</v>
      </c>
      <c r="L88" s="609">
        <v>1.24285714285714</v>
      </c>
      <c r="M88" s="24" t="s">
        <v>795</v>
      </c>
      <c r="N88" s="179" t="s">
        <v>793</v>
      </c>
    </row>
    <row r="89" spans="8:14" x14ac:dyDescent="0.2">
      <c r="H89" s="13"/>
      <c r="I89" s="588">
        <v>0.165029512577066</v>
      </c>
      <c r="J89" s="607">
        <v>3.7602828766999998</v>
      </c>
      <c r="K89" s="578" t="s">
        <v>795</v>
      </c>
      <c r="L89" s="609">
        <v>1.1623246492985899</v>
      </c>
      <c r="M89" s="24" t="s">
        <v>795</v>
      </c>
      <c r="N89" s="179" t="s">
        <v>793</v>
      </c>
    </row>
    <row r="90" spans="8:14" x14ac:dyDescent="0.2">
      <c r="H90" s="13"/>
      <c r="I90" s="588">
        <v>0.152799310938845</v>
      </c>
      <c r="J90" s="607">
        <v>3.7933947488999999</v>
      </c>
      <c r="K90" s="578" t="s">
        <v>795</v>
      </c>
      <c r="L90" s="609">
        <v>1.13336888888888</v>
      </c>
      <c r="M90" s="24" t="s">
        <v>795</v>
      </c>
      <c r="N90" s="179" t="s">
        <v>793</v>
      </c>
    </row>
    <row r="91" spans="8:14" x14ac:dyDescent="0.2">
      <c r="H91" s="13"/>
      <c r="I91" s="588">
        <v>0.16369078002599799</v>
      </c>
      <c r="J91" s="607">
        <v>3.9320136986000001</v>
      </c>
      <c r="K91" s="578" t="s">
        <v>795</v>
      </c>
      <c r="L91" s="609">
        <v>1.1940298507462599</v>
      </c>
      <c r="M91" s="24" t="s">
        <v>795</v>
      </c>
      <c r="N91" s="179" t="s">
        <v>793</v>
      </c>
    </row>
    <row r="92" spans="8:14" x14ac:dyDescent="0.2">
      <c r="H92" s="13"/>
      <c r="I92" s="588">
        <v>0.15006317449460399</v>
      </c>
      <c r="J92" s="607">
        <v>3.8565611872000001</v>
      </c>
      <c r="K92" s="578" t="s">
        <v>795</v>
      </c>
      <c r="L92" s="609">
        <v>1.1979166666666601</v>
      </c>
      <c r="M92" s="24" t="s">
        <v>795</v>
      </c>
      <c r="N92" s="179" t="s">
        <v>793</v>
      </c>
    </row>
    <row r="93" spans="8:14" x14ac:dyDescent="0.2">
      <c r="H93" s="13"/>
      <c r="I93" s="588">
        <v>0.10541797602646</v>
      </c>
      <c r="J93" s="607">
        <v>3.5997968036999999</v>
      </c>
      <c r="K93" s="578" t="s">
        <v>795</v>
      </c>
      <c r="L93" s="609">
        <v>1.2216713881019801</v>
      </c>
      <c r="M93" s="24" t="s">
        <v>795</v>
      </c>
      <c r="N93" s="179" t="s">
        <v>793</v>
      </c>
    </row>
    <row r="94" spans="8:14" x14ac:dyDescent="0.2">
      <c r="H94" s="13"/>
      <c r="I94" s="588">
        <v>0.17897188881869799</v>
      </c>
      <c r="J94" s="607">
        <v>4.1567333333000001</v>
      </c>
      <c r="K94" s="578" t="s">
        <v>795</v>
      </c>
      <c r="L94" s="609">
        <v>1.2502</v>
      </c>
      <c r="M94" s="24" t="s">
        <v>803</v>
      </c>
      <c r="N94" s="179" t="s">
        <v>793</v>
      </c>
    </row>
    <row r="95" spans="8:14" x14ac:dyDescent="0.2">
      <c r="H95" s="13"/>
      <c r="I95" s="588">
        <v>0.16783807829181399</v>
      </c>
      <c r="J95" s="607">
        <v>4.0498899543000002</v>
      </c>
      <c r="K95" s="578" t="s">
        <v>795</v>
      </c>
      <c r="L95" s="609">
        <v>1.2568520000000001</v>
      </c>
      <c r="M95" s="24" t="s">
        <v>803</v>
      </c>
      <c r="N95" s="179" t="s">
        <v>793</v>
      </c>
    </row>
    <row r="96" spans="8:14" x14ac:dyDescent="0.2">
      <c r="H96" s="13"/>
      <c r="I96" s="588">
        <v>0.17042485468941099</v>
      </c>
      <c r="J96" s="607">
        <v>4.007987</v>
      </c>
      <c r="K96" s="578" t="s">
        <v>795</v>
      </c>
      <c r="L96" s="609">
        <v>1.27021370670596</v>
      </c>
      <c r="M96" s="24" t="s">
        <v>803</v>
      </c>
      <c r="N96" s="179" t="s">
        <v>793</v>
      </c>
    </row>
    <row r="97" spans="8:14" x14ac:dyDescent="0.2">
      <c r="H97" s="13"/>
      <c r="I97" s="588">
        <v>0.169470496425809</v>
      </c>
      <c r="J97" s="607">
        <v>4.0834452055000003</v>
      </c>
      <c r="K97" s="578" t="s">
        <v>795</v>
      </c>
      <c r="L97" s="609">
        <v>1.3</v>
      </c>
      <c r="M97" s="24" t="s">
        <v>803</v>
      </c>
      <c r="N97" s="179" t="s">
        <v>793</v>
      </c>
    </row>
    <row r="98" spans="8:14" x14ac:dyDescent="0.2">
      <c r="H98" s="13"/>
      <c r="I98" s="588">
        <v>0.187400182523385</v>
      </c>
      <c r="J98" s="607">
        <v>4.1181244291999999</v>
      </c>
      <c r="K98" s="578" t="s">
        <v>795</v>
      </c>
      <c r="L98" s="609">
        <v>1.25411764705882</v>
      </c>
      <c r="M98" s="24" t="s">
        <v>803</v>
      </c>
      <c r="N98" s="179" t="s">
        <v>793</v>
      </c>
    </row>
    <row r="99" spans="8:14" x14ac:dyDescent="0.2">
      <c r="H99" s="13"/>
      <c r="I99" s="588">
        <v>0.17661185715474001</v>
      </c>
      <c r="J99" s="607">
        <v>3.9679479452000002</v>
      </c>
      <c r="K99" s="578" t="s">
        <v>795</v>
      </c>
      <c r="L99" s="609">
        <v>1.3</v>
      </c>
      <c r="M99" s="24" t="s">
        <v>803</v>
      </c>
      <c r="N99" s="179" t="s">
        <v>793</v>
      </c>
    </row>
    <row r="100" spans="8:14" x14ac:dyDescent="0.2">
      <c r="H100" s="13"/>
      <c r="I100" s="588">
        <v>0.18604268045417599</v>
      </c>
      <c r="J100" s="607">
        <v>4.0293312784999999</v>
      </c>
      <c r="K100" s="578" t="s">
        <v>795</v>
      </c>
      <c r="L100" s="609">
        <v>1.2929999999999999</v>
      </c>
      <c r="M100" s="24" t="s">
        <v>803</v>
      </c>
      <c r="N100" s="179" t="s">
        <v>793</v>
      </c>
    </row>
    <row r="101" spans="8:14" x14ac:dyDescent="0.2">
      <c r="H101" s="13"/>
      <c r="I101" s="588">
        <v>0.18083190413535599</v>
      </c>
      <c r="J101" s="607">
        <v>3.959613</v>
      </c>
      <c r="K101" s="578" t="s">
        <v>795</v>
      </c>
      <c r="L101" s="609">
        <v>1.28785917680559</v>
      </c>
      <c r="M101" s="24" t="s">
        <v>803</v>
      </c>
      <c r="N101" s="179" t="s">
        <v>793</v>
      </c>
    </row>
    <row r="102" spans="8:14" x14ac:dyDescent="0.2">
      <c r="H102" s="13"/>
      <c r="I102" s="588">
        <v>0.18904279903485299</v>
      </c>
      <c r="J102" s="607">
        <v>3.8344801369999999</v>
      </c>
      <c r="K102" s="578" t="s">
        <v>795</v>
      </c>
      <c r="L102" s="609">
        <v>1.29116766467065</v>
      </c>
      <c r="M102" s="24" t="s">
        <v>803</v>
      </c>
      <c r="N102" s="179" t="s">
        <v>793</v>
      </c>
    </row>
    <row r="103" spans="8:14" x14ac:dyDescent="0.2">
      <c r="H103" s="13"/>
      <c r="I103" s="588">
        <v>0.23166571395069299</v>
      </c>
      <c r="J103" s="607">
        <v>3.9449787670999998</v>
      </c>
      <c r="K103" s="578" t="s">
        <v>795</v>
      </c>
      <c r="L103" s="609">
        <v>1.28514056224899</v>
      </c>
      <c r="M103" s="24" t="s">
        <v>803</v>
      </c>
      <c r="N103" s="179" t="s">
        <v>793</v>
      </c>
    </row>
    <row r="104" spans="8:14" x14ac:dyDescent="0.2">
      <c r="H104" s="13"/>
      <c r="I104" s="588">
        <v>0.18038240279000001</v>
      </c>
      <c r="J104" s="607">
        <v>4.0207079909000001</v>
      </c>
      <c r="K104" s="578" t="s">
        <v>795</v>
      </c>
      <c r="L104" s="609">
        <v>1.2661428571428499</v>
      </c>
      <c r="M104" s="24" t="s">
        <v>803</v>
      </c>
      <c r="N104" s="179" t="s">
        <v>793</v>
      </c>
    </row>
    <row r="105" spans="8:14" x14ac:dyDescent="0.2">
      <c r="H105" s="13"/>
      <c r="I105" s="588">
        <v>0.175393760411933</v>
      </c>
      <c r="J105" s="607">
        <v>3.9367939999999999</v>
      </c>
      <c r="K105" s="578" t="s">
        <v>795</v>
      </c>
      <c r="L105" s="609">
        <v>1.28387096774193</v>
      </c>
      <c r="M105" s="24" t="s">
        <v>803</v>
      </c>
      <c r="N105" s="179" t="s">
        <v>793</v>
      </c>
    </row>
    <row r="106" spans="8:14" x14ac:dyDescent="0.2">
      <c r="H106" s="13"/>
      <c r="I106" s="588">
        <v>0.12941967424413101</v>
      </c>
      <c r="J106" s="607">
        <v>3.8798671232999999</v>
      </c>
      <c r="K106" s="578" t="s">
        <v>795</v>
      </c>
      <c r="L106" s="609">
        <v>1.2742099898063199</v>
      </c>
      <c r="M106" s="24" t="s">
        <v>803</v>
      </c>
      <c r="N106" s="179" t="s">
        <v>793</v>
      </c>
    </row>
    <row r="107" spans="8:14" x14ac:dyDescent="0.2">
      <c r="H107" s="13"/>
      <c r="I107" s="588">
        <v>0.17977945969157999</v>
      </c>
      <c r="J107" s="607">
        <v>4.1031182648</v>
      </c>
      <c r="K107" s="578" t="s">
        <v>795</v>
      </c>
      <c r="L107" s="609">
        <v>1.25882352941176</v>
      </c>
      <c r="M107" s="24" t="s">
        <v>803</v>
      </c>
      <c r="N107" s="179" t="s">
        <v>793</v>
      </c>
    </row>
    <row r="108" spans="8:14" x14ac:dyDescent="0.2">
      <c r="H108" s="13"/>
      <c r="I108" s="588">
        <v>0.15810735405619</v>
      </c>
      <c r="J108" s="607">
        <v>4.0069723744000001</v>
      </c>
      <c r="K108" s="578" t="s">
        <v>795</v>
      </c>
      <c r="L108" s="609">
        <v>1.25378787878787</v>
      </c>
      <c r="M108" s="24" t="s">
        <v>803</v>
      </c>
      <c r="N108" s="179" t="s">
        <v>793</v>
      </c>
    </row>
    <row r="109" spans="8:14" x14ac:dyDescent="0.2">
      <c r="H109" s="13"/>
      <c r="I109" s="588">
        <v>0.204081309378982</v>
      </c>
      <c r="J109" s="607">
        <v>4.2353212328999996</v>
      </c>
      <c r="K109" s="578" t="s">
        <v>795</v>
      </c>
      <c r="L109" s="609">
        <v>1.29404761904761</v>
      </c>
      <c r="M109" s="24" t="s">
        <v>803</v>
      </c>
      <c r="N109" s="179" t="s">
        <v>793</v>
      </c>
    </row>
    <row r="110" spans="8:14" x14ac:dyDescent="0.2">
      <c r="H110" s="13"/>
      <c r="I110" s="588">
        <v>0.18770719282238399</v>
      </c>
      <c r="J110" s="607">
        <v>3.9853575341999998</v>
      </c>
      <c r="K110" s="578" t="s">
        <v>795</v>
      </c>
      <c r="L110" s="609">
        <v>1.3004599999999999</v>
      </c>
      <c r="M110" s="24" t="s">
        <v>803</v>
      </c>
      <c r="N110" s="179" t="s">
        <v>793</v>
      </c>
    </row>
    <row r="111" spans="8:14" x14ac:dyDescent="0.2">
      <c r="H111" s="13"/>
      <c r="I111" s="588">
        <v>0.185385878489326</v>
      </c>
      <c r="J111" s="607">
        <v>3.8456621004999998</v>
      </c>
      <c r="K111" s="578" t="s">
        <v>795</v>
      </c>
      <c r="L111" s="609">
        <v>1.26</v>
      </c>
      <c r="M111" s="24" t="s">
        <v>803</v>
      </c>
      <c r="N111" s="179" t="s">
        <v>793</v>
      </c>
    </row>
    <row r="112" spans="8:14" x14ac:dyDescent="0.2">
      <c r="H112" s="13"/>
      <c r="I112" s="588">
        <v>0.16726582633895801</v>
      </c>
      <c r="J112" s="607">
        <v>4.0233445205000002</v>
      </c>
      <c r="K112" s="578" t="s">
        <v>795</v>
      </c>
      <c r="L112" s="609">
        <v>1.2692307692307601</v>
      </c>
      <c r="M112" s="24" t="s">
        <v>803</v>
      </c>
      <c r="N112" s="179" t="s">
        <v>793</v>
      </c>
    </row>
    <row r="113" spans="8:14" x14ac:dyDescent="0.2">
      <c r="H113" s="13"/>
      <c r="I113" s="588">
        <v>0.159845219642575</v>
      </c>
      <c r="J113" s="607">
        <v>3.7222173515999999</v>
      </c>
      <c r="K113" s="578" t="s">
        <v>795</v>
      </c>
      <c r="L113" s="609">
        <v>1.3054619703930499</v>
      </c>
      <c r="M113" s="24" t="s">
        <v>803</v>
      </c>
      <c r="N113" s="179" t="s">
        <v>793</v>
      </c>
    </row>
    <row r="114" spans="8:14" x14ac:dyDescent="0.2">
      <c r="H114" s="13"/>
      <c r="I114" s="588">
        <v>0.17701218123861501</v>
      </c>
      <c r="J114" s="607">
        <v>3.8898488584000002</v>
      </c>
      <c r="K114" s="578" t="s">
        <v>795</v>
      </c>
      <c r="L114" s="609">
        <v>1.26725</v>
      </c>
      <c r="M114" s="24" t="s">
        <v>803</v>
      </c>
      <c r="N114" s="179" t="s">
        <v>793</v>
      </c>
    </row>
    <row r="115" spans="8:14" x14ac:dyDescent="0.2">
      <c r="H115" s="13"/>
      <c r="I115" s="588">
        <v>0.18483665297437801</v>
      </c>
      <c r="J115" s="607">
        <v>3.8656397259999999</v>
      </c>
      <c r="K115" s="578" t="s">
        <v>795</v>
      </c>
      <c r="L115" s="609">
        <v>1.2834008097165901</v>
      </c>
      <c r="M115" s="24" t="s">
        <v>803</v>
      </c>
      <c r="N115" s="179" t="s">
        <v>793</v>
      </c>
    </row>
    <row r="116" spans="8:14" x14ac:dyDescent="0.2">
      <c r="H116" s="13"/>
      <c r="I116" s="588">
        <v>0.15191936422299701</v>
      </c>
      <c r="J116" s="607">
        <v>3.8932885845</v>
      </c>
      <c r="K116" s="578" t="s">
        <v>795</v>
      </c>
      <c r="L116" s="609">
        <v>1.28571428571428</v>
      </c>
      <c r="M116" s="24" t="s">
        <v>803</v>
      </c>
      <c r="N116" s="179" t="s">
        <v>793</v>
      </c>
    </row>
    <row r="117" spans="8:14" x14ac:dyDescent="0.2">
      <c r="H117" s="13"/>
      <c r="I117" s="588">
        <v>0.19751373550141499</v>
      </c>
      <c r="J117" s="607">
        <v>3.9226132420000002</v>
      </c>
      <c r="K117" s="578" t="s">
        <v>795</v>
      </c>
      <c r="L117" s="609">
        <v>1.26508108108108</v>
      </c>
      <c r="M117" s="24" t="s">
        <v>803</v>
      </c>
      <c r="N117" s="179" t="s">
        <v>793</v>
      </c>
    </row>
    <row r="118" spans="8:14" x14ac:dyDescent="0.2">
      <c r="H118" s="13"/>
      <c r="I118" s="588">
        <v>0.20180961431852301</v>
      </c>
      <c r="J118" s="607">
        <v>4.2446652968</v>
      </c>
      <c r="K118" s="578" t="s">
        <v>795</v>
      </c>
      <c r="L118" s="609">
        <v>1.29391304347826</v>
      </c>
      <c r="M118" s="24" t="s">
        <v>803</v>
      </c>
      <c r="N118" s="179" t="s">
        <v>793</v>
      </c>
    </row>
    <row r="119" spans="8:14" x14ac:dyDescent="0.2">
      <c r="H119" s="13"/>
      <c r="I119" s="588">
        <v>0.19824333153104401</v>
      </c>
      <c r="J119" s="607">
        <v>3.8901655251</v>
      </c>
      <c r="K119" s="578" t="s">
        <v>795</v>
      </c>
      <c r="L119" s="609">
        <v>1.2814814814814799</v>
      </c>
      <c r="M119" s="24" t="s">
        <v>803</v>
      </c>
      <c r="N119" s="179" t="s">
        <v>793</v>
      </c>
    </row>
    <row r="120" spans="8:14" x14ac:dyDescent="0.2">
      <c r="H120" s="13"/>
      <c r="I120" s="588">
        <v>0.184633217420102</v>
      </c>
      <c r="J120" s="607">
        <v>3.9270447489000002</v>
      </c>
      <c r="K120" s="578" t="s">
        <v>795</v>
      </c>
      <c r="L120" s="609">
        <v>1.2929292929292899</v>
      </c>
      <c r="M120" s="24" t="s">
        <v>803</v>
      </c>
      <c r="N120" s="179" t="s">
        <v>793</v>
      </c>
    </row>
    <row r="121" spans="8:14" x14ac:dyDescent="0.2">
      <c r="H121" s="13"/>
      <c r="I121" s="588">
        <v>0.192766757865937</v>
      </c>
      <c r="J121" s="607">
        <v>3.9888388128000001</v>
      </c>
      <c r="K121" s="578" t="s">
        <v>795</v>
      </c>
      <c r="L121" s="609">
        <v>1.3</v>
      </c>
      <c r="M121" s="24" t="s">
        <v>803</v>
      </c>
      <c r="N121" s="179" t="s">
        <v>793</v>
      </c>
    </row>
    <row r="122" spans="8:14" x14ac:dyDescent="0.2">
      <c r="H122" s="13"/>
      <c r="I122" s="588">
        <v>0.15061179510563899</v>
      </c>
      <c r="J122" s="607">
        <v>4.0331796804</v>
      </c>
      <c r="K122" s="578" t="s">
        <v>795</v>
      </c>
      <c r="L122" s="609">
        <v>1.2666666666666599</v>
      </c>
      <c r="M122" s="24" t="s">
        <v>803</v>
      </c>
      <c r="N122" s="179" t="s">
        <v>793</v>
      </c>
    </row>
    <row r="123" spans="8:14" x14ac:dyDescent="0.2">
      <c r="H123" s="13"/>
      <c r="I123" s="588">
        <v>0.158534982005271</v>
      </c>
      <c r="J123" s="607">
        <v>3.8565611872000001</v>
      </c>
      <c r="K123" s="578" t="s">
        <v>795</v>
      </c>
      <c r="L123" s="609">
        <v>1.2708333333333299</v>
      </c>
      <c r="M123" s="24" t="s">
        <v>803</v>
      </c>
      <c r="N123" s="179" t="s">
        <v>793</v>
      </c>
    </row>
    <row r="124" spans="8:14" x14ac:dyDescent="0.2">
      <c r="H124" s="13"/>
      <c r="I124" s="588">
        <v>0.172916666666666</v>
      </c>
      <c r="J124" s="607">
        <v>3.8907780822000002</v>
      </c>
      <c r="K124" s="578" t="s">
        <v>795</v>
      </c>
      <c r="L124" s="609">
        <v>1.2849999999999999</v>
      </c>
      <c r="M124" s="24" t="s">
        <v>803</v>
      </c>
      <c r="N124" s="179" t="s">
        <v>793</v>
      </c>
    </row>
    <row r="125" spans="8:14" x14ac:dyDescent="0.2">
      <c r="H125" s="13"/>
      <c r="I125" s="588">
        <v>0.17074143894653701</v>
      </c>
      <c r="J125" s="607">
        <v>4.0599892693999999</v>
      </c>
      <c r="K125" s="578" t="s">
        <v>795</v>
      </c>
      <c r="L125" s="609">
        <v>1.3059512195121901</v>
      </c>
      <c r="M125" s="24" t="s">
        <v>803</v>
      </c>
      <c r="N125" s="179" t="s">
        <v>793</v>
      </c>
    </row>
    <row r="126" spans="8:14" x14ac:dyDescent="0.2">
      <c r="H126" s="13"/>
      <c r="I126" s="588">
        <v>0.16595636732623001</v>
      </c>
      <c r="J126" s="607">
        <v>3.8660878995000001</v>
      </c>
      <c r="K126" s="578" t="s">
        <v>795</v>
      </c>
      <c r="L126" s="609">
        <v>1.30666666666666</v>
      </c>
      <c r="M126" s="24" t="s">
        <v>803</v>
      </c>
      <c r="N126" s="179" t="s">
        <v>793</v>
      </c>
    </row>
    <row r="127" spans="8:14" x14ac:dyDescent="0.2">
      <c r="H127" s="13"/>
      <c r="I127" s="588">
        <v>0.178632005808843</v>
      </c>
      <c r="J127" s="607">
        <v>4.0303196346999997</v>
      </c>
      <c r="K127" s="578" t="s">
        <v>795</v>
      </c>
      <c r="L127" s="609">
        <v>1.3762376237623699</v>
      </c>
      <c r="M127" s="24" t="s">
        <v>804</v>
      </c>
      <c r="N127" s="179" t="s">
        <v>793</v>
      </c>
    </row>
    <row r="128" spans="8:14" x14ac:dyDescent="0.2">
      <c r="H128" s="13"/>
      <c r="I128" s="588">
        <v>0.18267843155412999</v>
      </c>
      <c r="J128" s="607">
        <v>4.0385221461</v>
      </c>
      <c r="K128" s="578" t="s">
        <v>795</v>
      </c>
      <c r="L128" s="609">
        <v>1.3837209302325499</v>
      </c>
      <c r="M128" s="24" t="s">
        <v>804</v>
      </c>
      <c r="N128" s="179" t="s">
        <v>793</v>
      </c>
    </row>
    <row r="129" spans="8:14" x14ac:dyDescent="0.2">
      <c r="H129" s="13"/>
      <c r="I129" s="588">
        <v>0.177163777851154</v>
      </c>
      <c r="J129" s="607">
        <v>4.0303196346999997</v>
      </c>
      <c r="K129" s="578" t="s">
        <v>795</v>
      </c>
      <c r="L129" s="609">
        <v>1.3762376237623699</v>
      </c>
      <c r="M129" s="24" t="s">
        <v>804</v>
      </c>
      <c r="N129" s="179" t="s">
        <v>793</v>
      </c>
    </row>
    <row r="130" spans="8:14" x14ac:dyDescent="0.2">
      <c r="H130" s="13"/>
      <c r="I130" s="588">
        <v>0.156278912827505</v>
      </c>
      <c r="J130" s="607">
        <v>4.0079869862999997</v>
      </c>
      <c r="K130" s="578" t="s">
        <v>795</v>
      </c>
      <c r="L130" s="609">
        <v>1.37607704004054</v>
      </c>
      <c r="M130" s="24" t="s">
        <v>804</v>
      </c>
      <c r="N130" s="179" t="s">
        <v>793</v>
      </c>
    </row>
    <row r="131" spans="8:14" x14ac:dyDescent="0.2">
      <c r="H131" s="13"/>
      <c r="I131" s="588">
        <v>0.177451891657608</v>
      </c>
      <c r="J131" s="607">
        <v>3.9320136986000001</v>
      </c>
      <c r="K131" s="578" t="s">
        <v>795</v>
      </c>
      <c r="L131" s="609">
        <v>1.33265306122448</v>
      </c>
      <c r="M131" s="24" t="s">
        <v>804</v>
      </c>
      <c r="N131" s="179" t="s">
        <v>793</v>
      </c>
    </row>
    <row r="132" spans="8:14" x14ac:dyDescent="0.2">
      <c r="H132" s="13"/>
      <c r="I132" s="588">
        <v>0.186350423005227</v>
      </c>
      <c r="J132" s="607">
        <v>4.0069723744000001</v>
      </c>
      <c r="K132" s="578" t="s">
        <v>795</v>
      </c>
      <c r="L132" s="609">
        <v>1.3128428571428501</v>
      </c>
      <c r="M132" s="24" t="s">
        <v>804</v>
      </c>
      <c r="N132" s="179" t="s">
        <v>793</v>
      </c>
    </row>
    <row r="133" spans="8:14" x14ac:dyDescent="0.2">
      <c r="H133" s="13"/>
      <c r="I133" s="588">
        <v>0.194486540216399</v>
      </c>
      <c r="J133" s="607">
        <v>4.1782162100000004</v>
      </c>
      <c r="K133" s="578" t="s">
        <v>795</v>
      </c>
      <c r="L133" s="609">
        <v>1.385</v>
      </c>
      <c r="M133" s="24" t="s">
        <v>804</v>
      </c>
      <c r="N133" s="179" t="s">
        <v>793</v>
      </c>
    </row>
    <row r="134" spans="8:14" x14ac:dyDescent="0.2">
      <c r="H134" s="13"/>
      <c r="I134" s="588">
        <v>0.18611530273254701</v>
      </c>
      <c r="J134" s="607">
        <v>4.0697605023000003</v>
      </c>
      <c r="K134" s="578" t="s">
        <v>795</v>
      </c>
      <c r="L134" s="609">
        <v>1.37307692307692</v>
      </c>
      <c r="M134" s="24" t="s">
        <v>804</v>
      </c>
      <c r="N134" s="179" t="s">
        <v>793</v>
      </c>
    </row>
    <row r="135" spans="8:14" x14ac:dyDescent="0.2">
      <c r="H135" s="13"/>
      <c r="I135" s="588">
        <v>0.198261256940545</v>
      </c>
      <c r="J135" s="607">
        <v>4.0474342466</v>
      </c>
      <c r="K135" s="578" t="s">
        <v>795</v>
      </c>
      <c r="L135" s="609">
        <v>1.3326923076923001</v>
      </c>
      <c r="M135" s="24" t="s">
        <v>804</v>
      </c>
      <c r="N135" s="179" t="s">
        <v>793</v>
      </c>
    </row>
    <row r="136" spans="8:14" x14ac:dyDescent="0.2">
      <c r="H136" s="13"/>
      <c r="I136" s="588">
        <v>0.190942237395476</v>
      </c>
      <c r="J136" s="607">
        <v>3.8145132419999999</v>
      </c>
      <c r="K136" s="578" t="s">
        <v>795</v>
      </c>
      <c r="L136" s="609">
        <v>1.36902329382917</v>
      </c>
      <c r="M136" s="24" t="s">
        <v>804</v>
      </c>
      <c r="N136" s="179" t="s">
        <v>793</v>
      </c>
    </row>
    <row r="137" spans="8:14" x14ac:dyDescent="0.2">
      <c r="H137" s="13"/>
      <c r="I137" s="588">
        <v>0.18090546517137801</v>
      </c>
      <c r="J137" s="607">
        <v>4.1145121004999998</v>
      </c>
      <c r="K137" s="578" t="s">
        <v>795</v>
      </c>
      <c r="L137" s="609">
        <v>1.34615384615384</v>
      </c>
      <c r="M137" s="24" t="s">
        <v>804</v>
      </c>
      <c r="N137" s="179" t="s">
        <v>793</v>
      </c>
    </row>
    <row r="138" spans="8:14" x14ac:dyDescent="0.2">
      <c r="H138" s="13"/>
      <c r="I138" s="588">
        <v>0.18060498897254501</v>
      </c>
      <c r="J138" s="607">
        <v>3.9719244292</v>
      </c>
      <c r="K138" s="578" t="s">
        <v>795</v>
      </c>
      <c r="L138" s="609">
        <v>1.3333333333333299</v>
      </c>
      <c r="M138" s="24" t="s">
        <v>804</v>
      </c>
      <c r="N138" s="179" t="s">
        <v>793</v>
      </c>
    </row>
    <row r="139" spans="8:14" x14ac:dyDescent="0.2">
      <c r="H139" s="13"/>
      <c r="I139" s="588">
        <v>0.16116561462215101</v>
      </c>
      <c r="J139" s="607">
        <v>3.9513751142000002</v>
      </c>
      <c r="K139" s="578" t="s">
        <v>795</v>
      </c>
      <c r="L139" s="609">
        <v>1.32436666666666</v>
      </c>
      <c r="M139" s="24" t="s">
        <v>804</v>
      </c>
      <c r="N139" s="179" t="s">
        <v>793</v>
      </c>
    </row>
    <row r="140" spans="8:14" x14ac:dyDescent="0.2">
      <c r="H140" s="13"/>
      <c r="I140" s="588">
        <v>0.17771598680339001</v>
      </c>
      <c r="J140" s="607">
        <v>3.8364356164000002</v>
      </c>
      <c r="K140" s="578" t="s">
        <v>795</v>
      </c>
      <c r="L140" s="609">
        <v>1.37803855825649</v>
      </c>
      <c r="M140" s="24" t="s">
        <v>804</v>
      </c>
      <c r="N140" s="179" t="s">
        <v>793</v>
      </c>
    </row>
    <row r="141" spans="8:14" x14ac:dyDescent="0.2">
      <c r="H141" s="13"/>
      <c r="I141" s="588">
        <v>0.18023842226834999</v>
      </c>
      <c r="J141" s="607">
        <v>3.7962504566000002</v>
      </c>
      <c r="K141" s="578" t="s">
        <v>795</v>
      </c>
      <c r="L141" s="609">
        <v>1.3343396226415001</v>
      </c>
      <c r="M141" s="24" t="s">
        <v>804</v>
      </c>
      <c r="N141" s="179" t="s">
        <v>793</v>
      </c>
    </row>
    <row r="142" spans="8:14" x14ac:dyDescent="0.2">
      <c r="H142" s="13"/>
      <c r="I142" s="588">
        <v>0.19205005328163699</v>
      </c>
      <c r="J142" s="607">
        <v>3.8112655251000001</v>
      </c>
      <c r="K142" s="578" t="s">
        <v>795</v>
      </c>
      <c r="L142" s="609">
        <v>1.31973605278944</v>
      </c>
      <c r="M142" s="24" t="s">
        <v>804</v>
      </c>
      <c r="N142" s="179" t="s">
        <v>793</v>
      </c>
    </row>
    <row r="143" spans="8:14" x14ac:dyDescent="0.2">
      <c r="H143" s="13"/>
      <c r="I143" s="588">
        <v>0.23330293357653101</v>
      </c>
      <c r="J143" s="607">
        <v>3.9114253424999998</v>
      </c>
      <c r="K143" s="578" t="s">
        <v>795</v>
      </c>
      <c r="L143" s="609">
        <v>1.3318666666666601</v>
      </c>
      <c r="M143" s="24" t="s">
        <v>804</v>
      </c>
      <c r="N143" s="179" t="s">
        <v>793</v>
      </c>
    </row>
    <row r="144" spans="8:14" x14ac:dyDescent="0.2">
      <c r="H144" s="13"/>
      <c r="I144" s="588">
        <v>0.18203153714902201</v>
      </c>
      <c r="J144" s="607">
        <v>4.1749372145999999</v>
      </c>
      <c r="K144" s="578" t="s">
        <v>795</v>
      </c>
      <c r="L144" s="609">
        <v>1.31973605278944</v>
      </c>
      <c r="M144" s="24" t="s">
        <v>804</v>
      </c>
      <c r="N144" s="179" t="s">
        <v>793</v>
      </c>
    </row>
    <row r="145" spans="8:14" x14ac:dyDescent="0.2">
      <c r="H145" s="13"/>
      <c r="I145" s="588">
        <v>0.17309102033512799</v>
      </c>
      <c r="J145" s="607">
        <v>3.9820675798999998</v>
      </c>
      <c r="K145" s="578" t="s">
        <v>795</v>
      </c>
      <c r="L145" s="609">
        <v>1.31227848101265</v>
      </c>
      <c r="M145" s="24" t="s">
        <v>804</v>
      </c>
      <c r="N145" s="179" t="s">
        <v>793</v>
      </c>
    </row>
    <row r="146" spans="8:14" x14ac:dyDescent="0.2">
      <c r="H146" s="13"/>
      <c r="I146" s="588">
        <v>0.19678326563535201</v>
      </c>
      <c r="J146" s="607">
        <v>3.9208148401999998</v>
      </c>
      <c r="K146" s="578" t="s">
        <v>795</v>
      </c>
      <c r="L146" s="609">
        <v>1.31578947368421</v>
      </c>
      <c r="M146" s="24" t="s">
        <v>804</v>
      </c>
      <c r="N146" s="179" t="s">
        <v>793</v>
      </c>
    </row>
    <row r="147" spans="8:14" x14ac:dyDescent="0.2">
      <c r="H147" s="13"/>
      <c r="I147" s="588">
        <v>0.191400076149153</v>
      </c>
      <c r="J147" s="607">
        <v>3.8290579999999999</v>
      </c>
      <c r="K147" s="578" t="s">
        <v>795</v>
      </c>
      <c r="L147" s="609">
        <v>1.37972405518896</v>
      </c>
      <c r="M147" s="24" t="s">
        <v>804</v>
      </c>
      <c r="N147" s="179" t="s">
        <v>793</v>
      </c>
    </row>
    <row r="148" spans="8:14" x14ac:dyDescent="0.2">
      <c r="H148" s="13"/>
      <c r="I148" s="588">
        <v>0.15384519995225701</v>
      </c>
      <c r="J148" s="607">
        <v>3.8437536529999998</v>
      </c>
      <c r="K148" s="578" t="s">
        <v>795</v>
      </c>
      <c r="L148" s="609">
        <v>1.36255248950209</v>
      </c>
      <c r="M148" s="24" t="s">
        <v>804</v>
      </c>
      <c r="N148" s="179" t="s">
        <v>793</v>
      </c>
    </row>
    <row r="149" spans="8:14" x14ac:dyDescent="0.2">
      <c r="H149" s="13"/>
      <c r="I149" s="588">
        <v>0.217333561331509</v>
      </c>
      <c r="J149" s="607">
        <v>3.9296374428999998</v>
      </c>
      <c r="K149" s="578" t="s">
        <v>795</v>
      </c>
      <c r="L149" s="609">
        <v>1.34</v>
      </c>
      <c r="M149" s="24" t="s">
        <v>804</v>
      </c>
      <c r="N149" s="179" t="s">
        <v>793</v>
      </c>
    </row>
    <row r="150" spans="8:14" x14ac:dyDescent="0.2">
      <c r="H150" s="13"/>
      <c r="I150" s="588">
        <v>0.21113957194899799</v>
      </c>
      <c r="J150" s="607">
        <v>3.9532652968000002</v>
      </c>
      <c r="K150" s="578" t="s">
        <v>795</v>
      </c>
      <c r="L150" s="609">
        <v>1.3149999999999999</v>
      </c>
      <c r="M150" s="24" t="s">
        <v>804</v>
      </c>
      <c r="N150" s="179" t="s">
        <v>793</v>
      </c>
    </row>
    <row r="151" spans="8:14" x14ac:dyDescent="0.2">
      <c r="H151" s="13"/>
      <c r="I151" s="588">
        <v>0.19990353882435599</v>
      </c>
      <c r="J151" s="607">
        <v>3.8456621004999998</v>
      </c>
      <c r="K151" s="578" t="s">
        <v>795</v>
      </c>
      <c r="L151" s="609">
        <v>1.31481481481481</v>
      </c>
      <c r="M151" s="24" t="s">
        <v>804</v>
      </c>
      <c r="N151" s="179" t="s">
        <v>793</v>
      </c>
    </row>
    <row r="152" spans="8:14" x14ac:dyDescent="0.2">
      <c r="H152" s="13"/>
      <c r="I152" s="588">
        <v>0.20028371771586501</v>
      </c>
      <c r="J152" s="607">
        <v>4.0123321917999997</v>
      </c>
      <c r="K152" s="578" t="s">
        <v>795</v>
      </c>
      <c r="L152" s="609">
        <v>1.3568075117370799</v>
      </c>
      <c r="M152" s="24" t="s">
        <v>804</v>
      </c>
      <c r="N152" s="179" t="s">
        <v>793</v>
      </c>
    </row>
    <row r="153" spans="8:14" x14ac:dyDescent="0.2">
      <c r="H153" s="13"/>
      <c r="I153" s="588">
        <v>0.178590971272229</v>
      </c>
      <c r="J153" s="607">
        <v>3.4574997716999998</v>
      </c>
      <c r="K153" s="578" t="s">
        <v>795</v>
      </c>
      <c r="L153" s="609">
        <v>1.351</v>
      </c>
      <c r="M153" s="24" t="s">
        <v>804</v>
      </c>
      <c r="N153" s="179" t="s">
        <v>793</v>
      </c>
    </row>
    <row r="154" spans="8:14" x14ac:dyDescent="0.2">
      <c r="H154" s="13"/>
      <c r="I154" s="588">
        <v>0.25234679091578899</v>
      </c>
      <c r="J154" s="607">
        <v>3.8812160000000002</v>
      </c>
      <c r="K154" s="578" t="s">
        <v>795</v>
      </c>
      <c r="L154" s="609">
        <v>1.3904619076184701</v>
      </c>
      <c r="M154" s="24" t="s">
        <v>804</v>
      </c>
      <c r="N154" s="179" t="s">
        <v>793</v>
      </c>
    </row>
    <row r="155" spans="8:14" x14ac:dyDescent="0.2">
      <c r="H155" s="13"/>
      <c r="I155" s="588">
        <v>0.18317964480874299</v>
      </c>
      <c r="J155" s="607">
        <v>3.6785164384</v>
      </c>
      <c r="K155" s="578" t="s">
        <v>795</v>
      </c>
      <c r="L155" s="609">
        <v>1.3581620000000001</v>
      </c>
      <c r="M155" s="24" t="s">
        <v>804</v>
      </c>
      <c r="N155" s="179" t="s">
        <v>793</v>
      </c>
    </row>
    <row r="156" spans="8:14" x14ac:dyDescent="0.2">
      <c r="H156" s="13"/>
      <c r="I156" s="588">
        <v>0.17889306885544901</v>
      </c>
      <c r="J156" s="607">
        <v>3.7033084475</v>
      </c>
      <c r="K156" s="578" t="s">
        <v>795</v>
      </c>
      <c r="L156" s="609">
        <v>1.36</v>
      </c>
      <c r="M156" s="24" t="s">
        <v>804</v>
      </c>
      <c r="N156" s="179" t="s">
        <v>793</v>
      </c>
    </row>
    <row r="157" spans="8:14" x14ac:dyDescent="0.2">
      <c r="H157" s="13"/>
      <c r="I157" s="588">
        <v>0.170423824620904</v>
      </c>
      <c r="J157" s="607">
        <v>4.2402643835999996</v>
      </c>
      <c r="K157" s="578" t="s">
        <v>795</v>
      </c>
      <c r="L157" s="609">
        <v>1.3434343434343401</v>
      </c>
      <c r="M157" s="24" t="s">
        <v>804</v>
      </c>
      <c r="N157" s="179" t="s">
        <v>793</v>
      </c>
    </row>
    <row r="158" spans="8:14" x14ac:dyDescent="0.2">
      <c r="H158" s="13"/>
      <c r="I158" s="588">
        <v>0.14852250708089099</v>
      </c>
      <c r="J158" s="607">
        <v>3.9032410958999999</v>
      </c>
      <c r="K158" s="578" t="s">
        <v>795</v>
      </c>
      <c r="L158" s="609">
        <v>1.3854709058188299</v>
      </c>
      <c r="M158" s="24" t="s">
        <v>804</v>
      </c>
      <c r="N158" s="179" t="s">
        <v>793</v>
      </c>
    </row>
    <row r="159" spans="8:14" x14ac:dyDescent="0.2">
      <c r="H159" s="13"/>
      <c r="I159" s="588">
        <v>0.15806768932481699</v>
      </c>
      <c r="J159" s="607">
        <v>3.8565611872000001</v>
      </c>
      <c r="K159" s="578" t="s">
        <v>795</v>
      </c>
      <c r="L159" s="609">
        <v>1.3125</v>
      </c>
      <c r="M159" s="24" t="s">
        <v>804</v>
      </c>
      <c r="N159" s="179" t="s">
        <v>793</v>
      </c>
    </row>
    <row r="160" spans="8:14" x14ac:dyDescent="0.2">
      <c r="H160" s="13"/>
      <c r="I160" s="588">
        <v>0.16756678446572401</v>
      </c>
      <c r="J160" s="607">
        <v>3.8565611872000001</v>
      </c>
      <c r="K160" s="578" t="s">
        <v>795</v>
      </c>
      <c r="L160" s="609">
        <v>1.3541666666666601</v>
      </c>
      <c r="M160" s="24" t="s">
        <v>804</v>
      </c>
      <c r="N160" s="179" t="s">
        <v>793</v>
      </c>
    </row>
    <row r="161" spans="8:14" x14ac:dyDescent="0.2">
      <c r="H161" s="13"/>
      <c r="I161" s="588">
        <v>0.18416438979963501</v>
      </c>
      <c r="J161" s="607">
        <v>3.7622139268999999</v>
      </c>
      <c r="K161" s="578" t="s">
        <v>795</v>
      </c>
      <c r="L161" s="609">
        <v>1.3501485</v>
      </c>
      <c r="M161" s="24" t="s">
        <v>804</v>
      </c>
      <c r="N161" s="179" t="s">
        <v>793</v>
      </c>
    </row>
    <row r="162" spans="8:14" x14ac:dyDescent="0.2">
      <c r="H162" s="13"/>
      <c r="I162" s="588">
        <v>0.19394922586520899</v>
      </c>
      <c r="J162" s="607">
        <v>3.7779897259999999</v>
      </c>
      <c r="K162" s="578" t="s">
        <v>795</v>
      </c>
      <c r="L162" s="609">
        <v>1.35855225</v>
      </c>
      <c r="M162" s="24" t="s">
        <v>804</v>
      </c>
      <c r="N162" s="179" t="s">
        <v>793</v>
      </c>
    </row>
    <row r="163" spans="8:14" x14ac:dyDescent="0.2">
      <c r="H163" s="13"/>
      <c r="I163" s="588">
        <v>0.15054018029394201</v>
      </c>
      <c r="J163" s="607">
        <v>3.9114253424999998</v>
      </c>
      <c r="K163" s="578" t="s">
        <v>795</v>
      </c>
      <c r="L163" s="609">
        <v>1.3384615384615299</v>
      </c>
      <c r="M163" s="24" t="s">
        <v>804</v>
      </c>
      <c r="N163" s="179" t="s">
        <v>793</v>
      </c>
    </row>
    <row r="164" spans="8:14" x14ac:dyDescent="0.2">
      <c r="H164" s="13"/>
      <c r="I164" s="588">
        <v>0.176077717061323</v>
      </c>
      <c r="J164" s="607">
        <v>3.8067490868</v>
      </c>
      <c r="K164" s="578" t="s">
        <v>795</v>
      </c>
      <c r="L164" s="609">
        <v>1.3450292397660799</v>
      </c>
      <c r="M164" s="24" t="s">
        <v>804</v>
      </c>
      <c r="N164" s="179" t="s">
        <v>793</v>
      </c>
    </row>
    <row r="165" spans="8:14" x14ac:dyDescent="0.2">
      <c r="H165" s="13"/>
      <c r="I165" s="588">
        <v>0.19789436402177199</v>
      </c>
      <c r="J165" s="607">
        <v>3.8067490868</v>
      </c>
      <c r="K165" s="578" t="s">
        <v>795</v>
      </c>
      <c r="L165" s="609">
        <v>1.3450292397660799</v>
      </c>
      <c r="M165" s="24" t="s">
        <v>804</v>
      </c>
      <c r="N165" s="179" t="s">
        <v>793</v>
      </c>
    </row>
    <row r="166" spans="8:14" x14ac:dyDescent="0.2">
      <c r="H166" s="13"/>
      <c r="I166" s="588">
        <v>0.205998579852428</v>
      </c>
      <c r="J166" s="607">
        <v>3.8855022831000001</v>
      </c>
      <c r="K166" s="578" t="s">
        <v>795</v>
      </c>
      <c r="L166" s="609">
        <v>1.3825830508474499</v>
      </c>
      <c r="M166" s="24" t="s">
        <v>804</v>
      </c>
      <c r="N166" s="179" t="s">
        <v>793</v>
      </c>
    </row>
    <row r="167" spans="8:14" x14ac:dyDescent="0.2">
      <c r="H167" s="13"/>
      <c r="I167" s="588">
        <v>0.19137577002053299</v>
      </c>
      <c r="J167" s="607">
        <v>4.1276860730999996</v>
      </c>
      <c r="K167" s="578" t="s">
        <v>795</v>
      </c>
      <c r="L167" s="609">
        <v>1.4272</v>
      </c>
      <c r="M167" s="24" t="s">
        <v>805</v>
      </c>
      <c r="N167" s="179" t="s">
        <v>793</v>
      </c>
    </row>
    <row r="168" spans="8:14" x14ac:dyDescent="0.2">
      <c r="H168" s="13"/>
      <c r="I168" s="588">
        <v>0.196895201155981</v>
      </c>
      <c r="J168" s="607">
        <v>4.0483876712000004</v>
      </c>
      <c r="K168" s="578" t="s">
        <v>795</v>
      </c>
      <c r="L168" s="609">
        <v>1.4529375</v>
      </c>
      <c r="M168" s="24" t="s">
        <v>805</v>
      </c>
      <c r="N168" s="179" t="s">
        <v>793</v>
      </c>
    </row>
    <row r="169" spans="8:14" x14ac:dyDescent="0.2">
      <c r="H169" s="13"/>
      <c r="I169" s="588">
        <v>0.22561207420924501</v>
      </c>
      <c r="J169" s="607">
        <v>3.8702319635000002</v>
      </c>
      <c r="K169" s="578" t="s">
        <v>795</v>
      </c>
      <c r="L169" s="609">
        <v>1.59</v>
      </c>
      <c r="M169" s="24" t="s">
        <v>805</v>
      </c>
      <c r="N169" s="179" t="s">
        <v>793</v>
      </c>
    </row>
    <row r="170" spans="8:14" x14ac:dyDescent="0.2">
      <c r="H170" s="13"/>
      <c r="I170" s="588">
        <v>0.20023385808806701</v>
      </c>
      <c r="J170" s="607">
        <v>3.9449787670999998</v>
      </c>
      <c r="K170" s="578" t="s">
        <v>795</v>
      </c>
      <c r="L170" s="609">
        <v>1.5</v>
      </c>
      <c r="M170" s="24" t="s">
        <v>805</v>
      </c>
      <c r="N170" s="179" t="s">
        <v>793</v>
      </c>
    </row>
    <row r="171" spans="8:14" x14ac:dyDescent="0.2">
      <c r="H171" s="13"/>
      <c r="I171" s="588">
        <v>0.182882226337235</v>
      </c>
      <c r="J171" s="607">
        <v>3.9111689498</v>
      </c>
      <c r="K171" s="578" t="s">
        <v>795</v>
      </c>
      <c r="L171" s="609">
        <v>1.4965461847389501</v>
      </c>
      <c r="M171" s="24" t="s">
        <v>805</v>
      </c>
      <c r="N171" s="179" t="s">
        <v>793</v>
      </c>
    </row>
    <row r="172" spans="8:14" x14ac:dyDescent="0.2">
      <c r="H172" s="13"/>
      <c r="I172" s="588">
        <v>0.35081863719158701</v>
      </c>
      <c r="J172" s="607">
        <v>4.0324116437999997</v>
      </c>
      <c r="K172" s="578" t="s">
        <v>795</v>
      </c>
      <c r="L172" s="609">
        <v>1.4204545454545401</v>
      </c>
      <c r="M172" s="24" t="s">
        <v>805</v>
      </c>
      <c r="N172" s="179" t="s">
        <v>793</v>
      </c>
    </row>
    <row r="173" spans="8:14" x14ac:dyDescent="0.2">
      <c r="H173" s="13"/>
      <c r="I173" s="588">
        <v>0.18296467981013201</v>
      </c>
      <c r="J173" s="607">
        <v>4.1012394977</v>
      </c>
      <c r="K173" s="578" t="s">
        <v>795</v>
      </c>
      <c r="L173" s="609">
        <v>1.4294117647058799</v>
      </c>
      <c r="M173" s="24" t="s">
        <v>805</v>
      </c>
      <c r="N173" s="179" t="s">
        <v>793</v>
      </c>
    </row>
    <row r="174" spans="8:14" x14ac:dyDescent="0.2">
      <c r="H174" s="13"/>
      <c r="I174" s="588">
        <v>0.213389598540146</v>
      </c>
      <c r="J174" s="607">
        <v>4.1513947488999996</v>
      </c>
      <c r="K174" s="578" t="s">
        <v>795</v>
      </c>
      <c r="L174" s="609">
        <v>1.5</v>
      </c>
      <c r="M174" s="24" t="s">
        <v>805</v>
      </c>
      <c r="N174" s="179" t="s">
        <v>793</v>
      </c>
    </row>
    <row r="175" spans="8:14" x14ac:dyDescent="0.2">
      <c r="H175" s="13"/>
      <c r="I175" s="588">
        <v>0.164961108938426</v>
      </c>
      <c r="J175" s="607">
        <v>3.7028015982000002</v>
      </c>
      <c r="K175" s="578" t="s">
        <v>795</v>
      </c>
      <c r="L175" s="609">
        <v>1.4</v>
      </c>
      <c r="M175" s="24" t="s">
        <v>805</v>
      </c>
      <c r="N175" s="179" t="s">
        <v>793</v>
      </c>
    </row>
    <row r="176" spans="8:14" x14ac:dyDescent="0.2">
      <c r="H176" s="13"/>
      <c r="I176" s="588">
        <v>0.217070914436334</v>
      </c>
      <c r="J176" s="607">
        <v>4.1779289954000003</v>
      </c>
      <c r="K176" s="578" t="s">
        <v>795</v>
      </c>
      <c r="L176" s="609">
        <v>1.4</v>
      </c>
      <c r="M176" s="24" t="s">
        <v>805</v>
      </c>
      <c r="N176" s="179" t="s">
        <v>793</v>
      </c>
    </row>
    <row r="177" spans="8:14" x14ac:dyDescent="0.2">
      <c r="H177" s="13"/>
      <c r="I177" s="588">
        <v>0.176537879838532</v>
      </c>
      <c r="J177" s="607">
        <v>3.6313449771999999</v>
      </c>
      <c r="K177" s="578" t="s">
        <v>795</v>
      </c>
      <c r="L177" s="609">
        <v>1.3997200559887999</v>
      </c>
      <c r="M177" s="24" t="s">
        <v>805</v>
      </c>
      <c r="N177" s="179" t="s">
        <v>793</v>
      </c>
    </row>
    <row r="178" spans="8:14" x14ac:dyDescent="0.2">
      <c r="H178" s="13"/>
      <c r="I178" s="588">
        <v>0.17792715745301901</v>
      </c>
      <c r="J178" s="607">
        <v>3.7321755708</v>
      </c>
      <c r="K178" s="578" t="s">
        <v>795</v>
      </c>
      <c r="L178" s="609">
        <v>1.4915624999999999</v>
      </c>
      <c r="M178" s="24" t="s">
        <v>805</v>
      </c>
      <c r="N178" s="179" t="s">
        <v>793</v>
      </c>
    </row>
    <row r="179" spans="8:14" x14ac:dyDescent="0.2">
      <c r="H179" s="13"/>
      <c r="I179" s="588">
        <v>0.15504191246528401</v>
      </c>
      <c r="J179" s="607">
        <v>3.6929292237000002</v>
      </c>
      <c r="K179" s="578" t="s">
        <v>795</v>
      </c>
      <c r="L179" s="609">
        <v>1.5</v>
      </c>
      <c r="M179" s="24" t="s">
        <v>805</v>
      </c>
      <c r="N179" s="179" t="s">
        <v>793</v>
      </c>
    </row>
    <row r="180" spans="8:14" x14ac:dyDescent="0.2">
      <c r="H180" s="13"/>
      <c r="I180" s="588">
        <v>0.18188143193279099</v>
      </c>
      <c r="J180" s="607">
        <v>3.790581</v>
      </c>
      <c r="K180" s="578" t="s">
        <v>795</v>
      </c>
      <c r="L180" s="609">
        <v>1.4253149370125899</v>
      </c>
      <c r="M180" s="24" t="s">
        <v>805</v>
      </c>
      <c r="N180" s="179" t="s">
        <v>793</v>
      </c>
    </row>
    <row r="181" spans="8:14" x14ac:dyDescent="0.2">
      <c r="H181" s="13"/>
      <c r="I181" s="588">
        <v>0.213415455872352</v>
      </c>
      <c r="J181" s="607">
        <v>3.8075408676000002</v>
      </c>
      <c r="K181" s="578" t="s">
        <v>795</v>
      </c>
      <c r="L181" s="609">
        <v>1.8409090909090899</v>
      </c>
      <c r="M181" s="24" t="s">
        <v>805</v>
      </c>
      <c r="N181" s="179" t="s">
        <v>793</v>
      </c>
    </row>
    <row r="182" spans="8:14" x14ac:dyDescent="0.2">
      <c r="H182" s="13"/>
      <c r="I182" s="588">
        <v>0.177408319649698</v>
      </c>
      <c r="J182" s="607">
        <v>3.9039586758000002</v>
      </c>
      <c r="K182" s="578" t="s">
        <v>795</v>
      </c>
      <c r="L182" s="609">
        <v>1.4</v>
      </c>
      <c r="M182" s="24" t="s">
        <v>805</v>
      </c>
      <c r="N182" s="179" t="s">
        <v>793</v>
      </c>
    </row>
    <row r="183" spans="8:14" x14ac:dyDescent="0.2">
      <c r="H183" s="13"/>
      <c r="I183" s="588">
        <v>0.19716002154760301</v>
      </c>
      <c r="J183" s="607">
        <v>3.8290577626000002</v>
      </c>
      <c r="K183" s="578" t="s">
        <v>795</v>
      </c>
      <c r="L183" s="609">
        <v>1.50003599280143</v>
      </c>
      <c r="M183" s="24" t="s">
        <v>805</v>
      </c>
      <c r="N183" s="179" t="s">
        <v>793</v>
      </c>
    </row>
    <row r="184" spans="8:14" x14ac:dyDescent="0.2">
      <c r="H184" s="13"/>
      <c r="I184" s="588">
        <v>0.209816870869906</v>
      </c>
      <c r="J184" s="607">
        <v>3.8290577626000002</v>
      </c>
      <c r="K184" s="578" t="s">
        <v>795</v>
      </c>
      <c r="L184" s="609">
        <v>1.50003599280143</v>
      </c>
      <c r="M184" s="24" t="s">
        <v>805</v>
      </c>
      <c r="N184" s="179" t="s">
        <v>793</v>
      </c>
    </row>
    <row r="185" spans="8:14" x14ac:dyDescent="0.2">
      <c r="H185" s="13"/>
      <c r="I185" s="588">
        <v>0.17930750375232701</v>
      </c>
      <c r="J185" s="607">
        <v>3.8234856164000002</v>
      </c>
      <c r="K185" s="578" t="s">
        <v>795</v>
      </c>
      <c r="L185" s="609">
        <v>1.4267726454709</v>
      </c>
      <c r="M185" s="24" t="s">
        <v>805</v>
      </c>
      <c r="N185" s="179" t="s">
        <v>793</v>
      </c>
    </row>
    <row r="186" spans="8:14" x14ac:dyDescent="0.2">
      <c r="H186" s="13"/>
      <c r="I186" s="588">
        <v>0.199925815110575</v>
      </c>
      <c r="J186" s="607">
        <v>3.8290577626000002</v>
      </c>
      <c r="K186" s="578" t="s">
        <v>795</v>
      </c>
      <c r="L186" s="609">
        <v>1.4997000599879999</v>
      </c>
      <c r="M186" s="24" t="s">
        <v>805</v>
      </c>
      <c r="N186" s="179" t="s">
        <v>793</v>
      </c>
    </row>
    <row r="187" spans="8:14" x14ac:dyDescent="0.2">
      <c r="H187" s="13"/>
      <c r="I187" s="588">
        <v>0.17168173867352499</v>
      </c>
      <c r="J187" s="607">
        <v>3.8928730593999998</v>
      </c>
      <c r="K187" s="578" t="s">
        <v>795</v>
      </c>
      <c r="L187" s="609">
        <v>1.4545454545454499</v>
      </c>
      <c r="M187" s="24" t="s">
        <v>805</v>
      </c>
      <c r="N187" s="179" t="s">
        <v>793</v>
      </c>
    </row>
    <row r="188" spans="8:14" x14ac:dyDescent="0.2">
      <c r="H188" s="13"/>
      <c r="I188" s="588">
        <v>0.19132060500804501</v>
      </c>
      <c r="J188" s="607">
        <v>3.8163940638999998</v>
      </c>
      <c r="K188" s="578" t="s">
        <v>795</v>
      </c>
      <c r="L188" s="609">
        <v>1.4797040591881601</v>
      </c>
      <c r="M188" s="24" t="s">
        <v>805</v>
      </c>
      <c r="N188" s="179" t="s">
        <v>793</v>
      </c>
    </row>
    <row r="189" spans="8:14" x14ac:dyDescent="0.2">
      <c r="H189" s="13"/>
      <c r="I189" s="588">
        <v>0.188779802646589</v>
      </c>
      <c r="J189" s="607">
        <v>4.0054036530000001</v>
      </c>
      <c r="K189" s="578" t="s">
        <v>795</v>
      </c>
      <c r="L189" s="609">
        <v>1.5</v>
      </c>
      <c r="M189" s="24" t="s">
        <v>805</v>
      </c>
      <c r="N189" s="179" t="s">
        <v>793</v>
      </c>
    </row>
    <row r="190" spans="8:14" x14ac:dyDescent="0.2">
      <c r="H190" s="13"/>
      <c r="I190" s="588">
        <v>0.205458124385962</v>
      </c>
      <c r="J190" s="607">
        <v>3.8354856164000002</v>
      </c>
      <c r="K190" s="578" t="s">
        <v>795</v>
      </c>
      <c r="L190" s="609">
        <v>1.6122448979591799</v>
      </c>
      <c r="M190" s="24" t="s">
        <v>805</v>
      </c>
      <c r="N190" s="179" t="s">
        <v>793</v>
      </c>
    </row>
    <row r="191" spans="8:14" x14ac:dyDescent="0.2">
      <c r="H191" s="13"/>
      <c r="I191" s="588">
        <v>0.20627281542322601</v>
      </c>
      <c r="J191" s="607">
        <v>4.0130954338000002</v>
      </c>
      <c r="K191" s="578" t="s">
        <v>795</v>
      </c>
      <c r="L191" s="609">
        <v>1.425</v>
      </c>
      <c r="M191" s="24" t="s">
        <v>805</v>
      </c>
      <c r="N191" s="179" t="s">
        <v>793</v>
      </c>
    </row>
    <row r="192" spans="8:14" x14ac:dyDescent="0.2">
      <c r="H192" s="13"/>
      <c r="I192" s="588">
        <v>0.121503382773874</v>
      </c>
      <c r="J192" s="607">
        <v>3.7121401825999998</v>
      </c>
      <c r="K192" s="578" t="s">
        <v>795</v>
      </c>
      <c r="L192" s="609">
        <v>1.4512857142857101</v>
      </c>
      <c r="M192" s="24" t="s">
        <v>805</v>
      </c>
      <c r="N192" s="179" t="s">
        <v>793</v>
      </c>
    </row>
    <row r="193" spans="8:14" x14ac:dyDescent="0.2">
      <c r="H193" s="13"/>
      <c r="I193" s="588">
        <v>0.19120904175623701</v>
      </c>
      <c r="J193" s="607">
        <v>3.6871159816999999</v>
      </c>
      <c r="K193" s="578" t="s">
        <v>795</v>
      </c>
      <c r="L193" s="609">
        <v>1.51428571428571</v>
      </c>
      <c r="M193" s="24" t="s">
        <v>805</v>
      </c>
      <c r="N193" s="179" t="s">
        <v>793</v>
      </c>
    </row>
    <row r="194" spans="8:14" x14ac:dyDescent="0.2">
      <c r="H194" s="13"/>
      <c r="I194" s="588">
        <v>9.1660161332292406E-2</v>
      </c>
      <c r="J194" s="607">
        <v>3.7121401825999998</v>
      </c>
      <c r="K194" s="578" t="s">
        <v>795</v>
      </c>
      <c r="L194" s="609">
        <v>1.4512857142857101</v>
      </c>
      <c r="M194" s="24" t="s">
        <v>805</v>
      </c>
      <c r="N194" s="179" t="s">
        <v>793</v>
      </c>
    </row>
    <row r="195" spans="8:14" x14ac:dyDescent="0.2">
      <c r="H195" s="13"/>
      <c r="I195" s="588">
        <v>0.19029696711689001</v>
      </c>
      <c r="J195" s="607">
        <v>3.6531207763000002</v>
      </c>
      <c r="K195" s="578" t="s">
        <v>795</v>
      </c>
      <c r="L195" s="609">
        <v>1.4040404040404</v>
      </c>
      <c r="M195" s="24" t="s">
        <v>805</v>
      </c>
      <c r="N195" s="179" t="s">
        <v>793</v>
      </c>
    </row>
    <row r="196" spans="8:14" x14ac:dyDescent="0.2">
      <c r="H196" s="13"/>
      <c r="I196" s="588">
        <v>0.16889316200686799</v>
      </c>
      <c r="J196" s="607">
        <v>3.836093</v>
      </c>
      <c r="K196" s="578" t="s">
        <v>795</v>
      </c>
      <c r="L196" s="609">
        <v>1.4057188562287499</v>
      </c>
      <c r="M196" s="24" t="s">
        <v>805</v>
      </c>
      <c r="N196" s="179" t="s">
        <v>793</v>
      </c>
    </row>
    <row r="197" spans="8:14" x14ac:dyDescent="0.2">
      <c r="H197" s="13"/>
      <c r="I197" s="588">
        <v>0.16459316435846399</v>
      </c>
      <c r="J197" s="607">
        <v>3.8013716894999998</v>
      </c>
      <c r="K197" s="578" t="s">
        <v>795</v>
      </c>
      <c r="L197" s="609">
        <v>1.4627474505098901</v>
      </c>
      <c r="M197" s="24" t="s">
        <v>805</v>
      </c>
      <c r="N197" s="179" t="s">
        <v>793</v>
      </c>
    </row>
    <row r="198" spans="8:14" x14ac:dyDescent="0.2">
      <c r="H198" s="13"/>
      <c r="I198" s="588">
        <v>0.19017699149998399</v>
      </c>
      <c r="J198" s="607">
        <v>3.6504662099999998</v>
      </c>
      <c r="K198" s="578" t="s">
        <v>795</v>
      </c>
      <c r="L198" s="609">
        <v>1.5025974025974</v>
      </c>
      <c r="M198" s="24" t="s">
        <v>805</v>
      </c>
      <c r="N198" s="179" t="s">
        <v>793</v>
      </c>
    </row>
    <row r="199" spans="8:14" x14ac:dyDescent="0.2">
      <c r="H199" s="13"/>
      <c r="I199" s="588">
        <v>0.163430606172427</v>
      </c>
      <c r="J199" s="607">
        <v>3.6412728311000002</v>
      </c>
      <c r="K199" s="578" t="s">
        <v>795</v>
      </c>
      <c r="L199" s="609">
        <v>1.4997000599879999</v>
      </c>
      <c r="M199" s="24" t="s">
        <v>805</v>
      </c>
      <c r="N199" s="179" t="s">
        <v>793</v>
      </c>
    </row>
    <row r="200" spans="8:14" x14ac:dyDescent="0.2">
      <c r="H200" s="13"/>
      <c r="I200" s="588">
        <v>0.19448914594646</v>
      </c>
      <c r="J200" s="607">
        <v>3.8108061644000002</v>
      </c>
      <c r="K200" s="578" t="s">
        <v>795</v>
      </c>
      <c r="L200" s="609">
        <v>1.59288142371525</v>
      </c>
      <c r="M200" s="24" t="s">
        <v>805</v>
      </c>
      <c r="N200" s="179" t="s">
        <v>793</v>
      </c>
    </row>
    <row r="201" spans="8:14" x14ac:dyDescent="0.2">
      <c r="H201" s="13"/>
      <c r="I201" s="588">
        <v>0.14125081960352101</v>
      </c>
      <c r="J201" s="607">
        <v>3.8967276256000001</v>
      </c>
      <c r="K201" s="578" t="s">
        <v>795</v>
      </c>
      <c r="L201" s="609">
        <v>1.4418896220755799</v>
      </c>
      <c r="M201" s="24" t="s">
        <v>805</v>
      </c>
      <c r="N201" s="179" t="s">
        <v>793</v>
      </c>
    </row>
    <row r="202" spans="8:14" x14ac:dyDescent="0.2">
      <c r="H202" s="13"/>
      <c r="I202" s="588">
        <v>0.25120203645973899</v>
      </c>
      <c r="J202" s="607">
        <v>3.8634011415999998</v>
      </c>
      <c r="K202" s="578" t="s">
        <v>795</v>
      </c>
      <c r="L202" s="609">
        <v>1.92633473305338</v>
      </c>
      <c r="M202" s="24" t="s">
        <v>805</v>
      </c>
      <c r="N202" s="179" t="s">
        <v>793</v>
      </c>
    </row>
    <row r="203" spans="8:14" x14ac:dyDescent="0.2">
      <c r="H203" s="13"/>
      <c r="I203" s="588">
        <v>0.17156851347468699</v>
      </c>
      <c r="J203" s="607">
        <v>3.8484940639</v>
      </c>
      <c r="K203" s="578" t="s">
        <v>795</v>
      </c>
      <c r="L203" s="609">
        <v>1.5210077984403101</v>
      </c>
      <c r="M203" s="24" t="s">
        <v>805</v>
      </c>
      <c r="N203" s="179" t="s">
        <v>793</v>
      </c>
    </row>
    <row r="204" spans="8:14" x14ac:dyDescent="0.2">
      <c r="H204" s="13"/>
      <c r="I204" s="588">
        <v>0.29268118978943902</v>
      </c>
      <c r="J204" s="607">
        <v>3.8484940000000001</v>
      </c>
      <c r="K204" s="578" t="s">
        <v>795</v>
      </c>
      <c r="L204" s="609">
        <v>2.3291341731653601</v>
      </c>
      <c r="M204" s="24" t="s">
        <v>805</v>
      </c>
      <c r="N204" s="179" t="s">
        <v>793</v>
      </c>
    </row>
    <row r="205" spans="8:14" x14ac:dyDescent="0.2">
      <c r="H205" s="13"/>
      <c r="I205" s="588">
        <v>0.16115498361514899</v>
      </c>
      <c r="J205" s="607">
        <v>3.8127119999999999</v>
      </c>
      <c r="K205" s="578" t="s">
        <v>795</v>
      </c>
      <c r="L205" s="609">
        <v>1.74565086982603</v>
      </c>
      <c r="M205" s="24" t="s">
        <v>805</v>
      </c>
      <c r="N205" s="179" t="s">
        <v>793</v>
      </c>
    </row>
    <row r="206" spans="8:14" x14ac:dyDescent="0.2">
      <c r="H206" s="13"/>
      <c r="I206" s="588">
        <v>0.22326584911328201</v>
      </c>
      <c r="J206" s="607">
        <v>3.8812160000000002</v>
      </c>
      <c r="K206" s="578" t="s">
        <v>795</v>
      </c>
      <c r="L206" s="609">
        <v>1.48030393921215</v>
      </c>
      <c r="M206" s="24" t="s">
        <v>805</v>
      </c>
      <c r="N206" s="179" t="s">
        <v>793</v>
      </c>
    </row>
    <row r="207" spans="8:14" x14ac:dyDescent="0.2">
      <c r="H207" s="13"/>
      <c r="I207" s="588">
        <v>0.21672023130365101</v>
      </c>
      <c r="J207" s="607">
        <v>3.9273168950000001</v>
      </c>
      <c r="K207" s="578" t="s">
        <v>795</v>
      </c>
      <c r="L207" s="609">
        <v>1.4279475982532699</v>
      </c>
      <c r="M207" s="24" t="s">
        <v>805</v>
      </c>
      <c r="N207" s="179" t="s">
        <v>793</v>
      </c>
    </row>
    <row r="208" spans="8:14" x14ac:dyDescent="0.2">
      <c r="H208" s="13"/>
      <c r="I208" s="588">
        <v>0.197454968629832</v>
      </c>
      <c r="J208" s="607">
        <v>3.9454527396999999</v>
      </c>
      <c r="K208" s="578" t="s">
        <v>795</v>
      </c>
      <c r="L208" s="609">
        <v>1.4150793650793601</v>
      </c>
      <c r="M208" s="24" t="s">
        <v>805</v>
      </c>
      <c r="N208" s="179" t="s">
        <v>793</v>
      </c>
    </row>
    <row r="209" spans="8:14" x14ac:dyDescent="0.2">
      <c r="H209" s="13"/>
      <c r="I209" s="588">
        <v>0.19573941256830599</v>
      </c>
      <c r="J209" s="607">
        <v>3.8565611872000001</v>
      </c>
      <c r="K209" s="578" t="s">
        <v>795</v>
      </c>
      <c r="L209" s="609">
        <v>1.4826250000000001</v>
      </c>
      <c r="M209" s="24" t="s">
        <v>805</v>
      </c>
      <c r="N209" s="179" t="s">
        <v>793</v>
      </c>
    </row>
    <row r="210" spans="8:14" x14ac:dyDescent="0.2">
      <c r="H210" s="13"/>
      <c r="I210" s="588">
        <v>0.17472640218878199</v>
      </c>
      <c r="J210" s="607">
        <v>3.6327598174000002</v>
      </c>
      <c r="K210" s="578" t="s">
        <v>795</v>
      </c>
      <c r="L210" s="609">
        <v>1.5</v>
      </c>
      <c r="M210" s="24" t="s">
        <v>805</v>
      </c>
      <c r="N210" s="179" t="s">
        <v>793</v>
      </c>
    </row>
    <row r="211" spans="8:14" x14ac:dyDescent="0.2">
      <c r="H211" s="13"/>
      <c r="I211" s="588">
        <v>0.16398909000689599</v>
      </c>
      <c r="J211" s="607">
        <v>3.6983616438000002</v>
      </c>
      <c r="K211" s="578" t="s">
        <v>795</v>
      </c>
      <c r="L211" s="609">
        <v>1.5396920615876799</v>
      </c>
      <c r="M211" s="24" t="s">
        <v>805</v>
      </c>
      <c r="N211" s="179" t="s">
        <v>793</v>
      </c>
    </row>
    <row r="212" spans="8:14" x14ac:dyDescent="0.2">
      <c r="H212" s="13"/>
      <c r="I212" s="588">
        <v>0.16115108031745201</v>
      </c>
      <c r="J212" s="607">
        <v>3.6983616438000002</v>
      </c>
      <c r="K212" s="578" t="s">
        <v>795</v>
      </c>
      <c r="L212" s="609">
        <v>1.51969606078784</v>
      </c>
      <c r="M212" s="24" t="s">
        <v>805</v>
      </c>
      <c r="N212" s="179" t="s">
        <v>793</v>
      </c>
    </row>
    <row r="213" spans="8:14" x14ac:dyDescent="0.2">
      <c r="H213" s="13"/>
      <c r="I213" s="588">
        <v>0.14892142410551101</v>
      </c>
      <c r="J213" s="607">
        <v>3.8198995434</v>
      </c>
      <c r="K213" s="578" t="s">
        <v>795</v>
      </c>
      <c r="L213" s="609">
        <v>1.51969606078784</v>
      </c>
      <c r="M213" s="24" t="s">
        <v>805</v>
      </c>
      <c r="N213" s="179" t="s">
        <v>793</v>
      </c>
    </row>
    <row r="214" spans="8:14" x14ac:dyDescent="0.2">
      <c r="H214" s="13"/>
      <c r="I214" s="588">
        <v>0.115551001821493</v>
      </c>
      <c r="J214" s="607">
        <v>3.8559054795000001</v>
      </c>
      <c r="K214" s="578" t="s">
        <v>795</v>
      </c>
      <c r="L214" s="609">
        <v>1.5244</v>
      </c>
      <c r="M214" s="24" t="s">
        <v>805</v>
      </c>
      <c r="N214" s="179" t="s">
        <v>793</v>
      </c>
    </row>
    <row r="215" spans="8:14" x14ac:dyDescent="0.2">
      <c r="H215" s="13"/>
      <c r="I215" s="588">
        <v>0.21656664715066301</v>
      </c>
      <c r="J215" s="607">
        <v>4.1530906393000002</v>
      </c>
      <c r="K215" s="578" t="s">
        <v>795</v>
      </c>
      <c r="L215" s="609">
        <v>1.4821428571428501</v>
      </c>
      <c r="M215" s="24" t="s">
        <v>805</v>
      </c>
      <c r="N215" s="179" t="s">
        <v>793</v>
      </c>
    </row>
    <row r="216" spans="8:14" x14ac:dyDescent="0.2">
      <c r="H216" s="13"/>
      <c r="I216" s="588">
        <v>0.19069162489185901</v>
      </c>
      <c r="J216" s="607">
        <v>3.8952319635000001</v>
      </c>
      <c r="K216" s="578" t="s">
        <v>795</v>
      </c>
      <c r="L216" s="609">
        <v>1.2121212121212099</v>
      </c>
      <c r="M216" s="24" t="s">
        <v>795</v>
      </c>
      <c r="N216" s="179" t="s">
        <v>799</v>
      </c>
    </row>
    <row r="217" spans="8:14" x14ac:dyDescent="0.2">
      <c r="H217" s="13"/>
      <c r="I217" s="588">
        <v>0.19135445181441699</v>
      </c>
      <c r="J217" s="607">
        <v>4.1256714611999996</v>
      </c>
      <c r="K217" s="578" t="s">
        <v>795</v>
      </c>
      <c r="L217" s="609">
        <v>1.1200000000000001</v>
      </c>
      <c r="M217" s="24" t="s">
        <v>795</v>
      </c>
      <c r="N217" s="179" t="s">
        <v>799</v>
      </c>
    </row>
    <row r="218" spans="8:14" x14ac:dyDescent="0.2">
      <c r="H218" s="13"/>
      <c r="I218" s="588">
        <v>0.174553640613587</v>
      </c>
      <c r="J218" s="607">
        <v>3.8701515982000001</v>
      </c>
      <c r="K218" s="578" t="s">
        <v>795</v>
      </c>
      <c r="L218" s="609">
        <v>1.2118811881188101</v>
      </c>
      <c r="M218" s="24" t="s">
        <v>795</v>
      </c>
      <c r="N218" s="179" t="s">
        <v>799</v>
      </c>
    </row>
    <row r="219" spans="8:14" x14ac:dyDescent="0.2">
      <c r="H219" s="13"/>
      <c r="I219" s="588">
        <v>0.17428985523645699</v>
      </c>
      <c r="J219" s="607">
        <v>3.986472</v>
      </c>
      <c r="K219" s="578" t="s">
        <v>795</v>
      </c>
      <c r="L219" s="609">
        <v>1.1112727272727201</v>
      </c>
      <c r="M219" s="24" t="s">
        <v>795</v>
      </c>
      <c r="N219" s="179" t="s">
        <v>799</v>
      </c>
    </row>
    <row r="220" spans="8:14" x14ac:dyDescent="0.2">
      <c r="H220" s="13"/>
      <c r="I220" s="588">
        <v>0.20010376413339001</v>
      </c>
      <c r="J220" s="607">
        <v>4.2781465753000001</v>
      </c>
      <c r="K220" s="578" t="s">
        <v>795</v>
      </c>
      <c r="L220" s="609">
        <v>1.24117647058823</v>
      </c>
      <c r="M220" s="24" t="s">
        <v>795</v>
      </c>
      <c r="N220" s="179" t="s">
        <v>799</v>
      </c>
    </row>
    <row r="221" spans="8:14" x14ac:dyDescent="0.2">
      <c r="H221" s="13"/>
      <c r="I221" s="588">
        <v>0.18323300259050501</v>
      </c>
      <c r="J221" s="607">
        <v>3.8018744292000002</v>
      </c>
      <c r="K221" s="578" t="s">
        <v>795</v>
      </c>
      <c r="L221" s="609">
        <v>1.2222222222222201</v>
      </c>
      <c r="M221" s="24" t="s">
        <v>795</v>
      </c>
      <c r="N221" s="179" t="s">
        <v>799</v>
      </c>
    </row>
    <row r="222" spans="8:14" x14ac:dyDescent="0.2">
      <c r="H222" s="13"/>
      <c r="I222" s="588">
        <v>0.19284960650025501</v>
      </c>
      <c r="J222" s="607">
        <v>3.7894780822</v>
      </c>
      <c r="K222" s="578" t="s">
        <v>795</v>
      </c>
      <c r="L222" s="609">
        <v>1.2222222222222201</v>
      </c>
      <c r="M222" s="24" t="s">
        <v>795</v>
      </c>
      <c r="N222" s="179" t="s">
        <v>799</v>
      </c>
    </row>
    <row r="223" spans="8:14" x14ac:dyDescent="0.2">
      <c r="H223" s="13"/>
      <c r="I223" s="588">
        <v>0.18956152733783199</v>
      </c>
      <c r="J223" s="607">
        <v>3.7873417807999998</v>
      </c>
      <c r="K223" s="578" t="s">
        <v>795</v>
      </c>
      <c r="L223" s="609">
        <v>1.22012578616352</v>
      </c>
      <c r="M223" s="24" t="s">
        <v>795</v>
      </c>
      <c r="N223" s="179" t="s">
        <v>799</v>
      </c>
    </row>
    <row r="224" spans="8:14" x14ac:dyDescent="0.2">
      <c r="H224" s="13"/>
      <c r="I224" s="588">
        <v>0.207924081679215</v>
      </c>
      <c r="J224" s="607">
        <v>4.2301568493000001</v>
      </c>
      <c r="K224" s="578" t="s">
        <v>795</v>
      </c>
      <c r="L224" s="609">
        <v>1.21</v>
      </c>
      <c r="M224" s="24" t="s">
        <v>795</v>
      </c>
      <c r="N224" s="179" t="s">
        <v>799</v>
      </c>
    </row>
    <row r="225" spans="8:14" x14ac:dyDescent="0.2">
      <c r="H225" s="13"/>
      <c r="I225" s="588">
        <v>0.20511154830697401</v>
      </c>
      <c r="J225" s="607">
        <v>4.2301568493000001</v>
      </c>
      <c r="K225" s="578" t="s">
        <v>795</v>
      </c>
      <c r="L225" s="609">
        <v>1.2250000000000001</v>
      </c>
      <c r="M225" s="24" t="s">
        <v>795</v>
      </c>
      <c r="N225" s="179" t="s">
        <v>799</v>
      </c>
    </row>
    <row r="226" spans="8:14" x14ac:dyDescent="0.2">
      <c r="H226" s="13"/>
      <c r="I226" s="588">
        <v>0.19647311582629801</v>
      </c>
      <c r="J226" s="607">
        <v>4.2301568493000001</v>
      </c>
      <c r="K226" s="578" t="s">
        <v>795</v>
      </c>
      <c r="L226" s="609">
        <v>1.21272727272727</v>
      </c>
      <c r="M226" s="24" t="s">
        <v>795</v>
      </c>
      <c r="N226" s="179" t="s">
        <v>799</v>
      </c>
    </row>
    <row r="227" spans="8:14" x14ac:dyDescent="0.2">
      <c r="H227" s="13"/>
      <c r="I227" s="588">
        <v>0.18467546980478</v>
      </c>
      <c r="J227" s="607">
        <v>3.9273168950000001</v>
      </c>
      <c r="K227" s="578" t="s">
        <v>795</v>
      </c>
      <c r="L227" s="609">
        <v>1.145</v>
      </c>
      <c r="M227" s="24" t="s">
        <v>795</v>
      </c>
      <c r="N227" s="179" t="s">
        <v>799</v>
      </c>
    </row>
    <row r="228" spans="8:14" x14ac:dyDescent="0.2">
      <c r="H228" s="13"/>
      <c r="I228" s="588">
        <v>0.19812869845400699</v>
      </c>
      <c r="J228" s="607">
        <v>3.9457109588999999</v>
      </c>
      <c r="K228" s="578" t="s">
        <v>795</v>
      </c>
      <c r="L228" s="609">
        <v>1.1886792452830099</v>
      </c>
      <c r="M228" s="24" t="s">
        <v>795</v>
      </c>
      <c r="N228" s="179" t="s">
        <v>799</v>
      </c>
    </row>
    <row r="229" spans="8:14" x14ac:dyDescent="0.2">
      <c r="H229" s="13"/>
      <c r="I229" s="588">
        <v>0.19685646725591999</v>
      </c>
      <c r="J229" s="607">
        <v>3.9253484018</v>
      </c>
      <c r="K229" s="578" t="s">
        <v>795</v>
      </c>
      <c r="L229" s="609">
        <v>1.04554455445544</v>
      </c>
      <c r="M229" s="24" t="s">
        <v>795</v>
      </c>
      <c r="N229" s="179" t="s">
        <v>799</v>
      </c>
    </row>
    <row r="230" spans="8:14" x14ac:dyDescent="0.2">
      <c r="H230" s="13"/>
      <c r="I230" s="588">
        <v>0.16585057652819399</v>
      </c>
      <c r="J230" s="607">
        <v>4.0214910959000001</v>
      </c>
      <c r="K230" s="578" t="s">
        <v>795</v>
      </c>
      <c r="L230" s="609">
        <v>1.21538461538461</v>
      </c>
      <c r="M230" s="24" t="s">
        <v>795</v>
      </c>
      <c r="N230" s="179" t="s">
        <v>799</v>
      </c>
    </row>
    <row r="231" spans="8:14" x14ac:dyDescent="0.2">
      <c r="H231" s="13"/>
      <c r="I231" s="588">
        <v>0.20656513803331</v>
      </c>
      <c r="J231" s="607">
        <v>3.9869680365</v>
      </c>
      <c r="K231" s="578" t="s">
        <v>795</v>
      </c>
      <c r="L231" s="609">
        <v>1.1666666666666601</v>
      </c>
      <c r="M231" s="24" t="s">
        <v>795</v>
      </c>
      <c r="N231" s="179" t="s">
        <v>799</v>
      </c>
    </row>
    <row r="232" spans="8:14" x14ac:dyDescent="0.2">
      <c r="H232" s="13"/>
      <c r="I232" s="588">
        <v>0.147384639429575</v>
      </c>
      <c r="J232" s="607">
        <v>3.7196200912999999</v>
      </c>
      <c r="K232" s="578" t="s">
        <v>795</v>
      </c>
      <c r="L232" s="609">
        <v>1.2083333333333299</v>
      </c>
      <c r="M232" s="24" t="s">
        <v>795</v>
      </c>
      <c r="N232" s="179" t="s">
        <v>799</v>
      </c>
    </row>
    <row r="233" spans="8:14" x14ac:dyDescent="0.2">
      <c r="H233" s="13"/>
      <c r="I233" s="588">
        <v>0.21744791666666599</v>
      </c>
      <c r="J233" s="607">
        <v>3.83676621</v>
      </c>
      <c r="K233" s="578" t="s">
        <v>795</v>
      </c>
      <c r="L233" s="609">
        <v>1.2064999999999999</v>
      </c>
      <c r="M233" s="24" t="s">
        <v>795</v>
      </c>
      <c r="N233" s="179" t="s">
        <v>799</v>
      </c>
    </row>
    <row r="234" spans="8:14" x14ac:dyDescent="0.2">
      <c r="H234" s="13"/>
      <c r="I234" s="588">
        <v>0.181215846994535</v>
      </c>
      <c r="J234" s="607">
        <v>3.7229116437999998</v>
      </c>
      <c r="K234" s="578" t="s">
        <v>795</v>
      </c>
      <c r="L234" s="609">
        <v>1.2141360000000001</v>
      </c>
      <c r="M234" s="24" t="s">
        <v>795</v>
      </c>
      <c r="N234" s="179" t="s">
        <v>799</v>
      </c>
    </row>
    <row r="235" spans="8:14" x14ac:dyDescent="0.2">
      <c r="H235" s="13"/>
      <c r="I235" s="588">
        <v>0.18348702185792301</v>
      </c>
      <c r="J235" s="607">
        <v>3.7767559360999998</v>
      </c>
      <c r="K235" s="578" t="s">
        <v>795</v>
      </c>
      <c r="L235" s="609">
        <v>1.23</v>
      </c>
      <c r="M235" s="24" t="s">
        <v>795</v>
      </c>
      <c r="N235" s="179" t="s">
        <v>799</v>
      </c>
    </row>
    <row r="236" spans="8:14" x14ac:dyDescent="0.2">
      <c r="H236" s="13"/>
      <c r="I236" s="588">
        <v>0.234471044231646</v>
      </c>
      <c r="J236" s="607">
        <v>3.9809506848999998</v>
      </c>
      <c r="K236" s="578" t="s">
        <v>795</v>
      </c>
      <c r="L236" s="609">
        <v>1.171</v>
      </c>
      <c r="M236" s="24" t="s">
        <v>795</v>
      </c>
      <c r="N236" s="179" t="s">
        <v>799</v>
      </c>
    </row>
    <row r="237" spans="8:14" x14ac:dyDescent="0.2">
      <c r="H237" s="13"/>
      <c r="I237" s="588">
        <v>0.21511291451334999</v>
      </c>
      <c r="J237" s="607">
        <v>4.1231063926999996</v>
      </c>
      <c r="K237" s="578" t="s">
        <v>795</v>
      </c>
      <c r="L237" s="609">
        <v>1.2213541666666601</v>
      </c>
      <c r="M237" s="24" t="s">
        <v>795</v>
      </c>
      <c r="N237" s="179" t="s">
        <v>799</v>
      </c>
    </row>
    <row r="238" spans="8:14" x14ac:dyDescent="0.2">
      <c r="H238" s="13"/>
      <c r="I238" s="588">
        <v>0.15040604128718801</v>
      </c>
      <c r="J238" s="607">
        <v>3.8205616438000001</v>
      </c>
      <c r="K238" s="578" t="s">
        <v>795</v>
      </c>
      <c r="L238" s="609">
        <v>1.2006666666666601</v>
      </c>
      <c r="M238" s="24" t="s">
        <v>795</v>
      </c>
      <c r="N238" s="179" t="s">
        <v>799</v>
      </c>
    </row>
    <row r="239" spans="8:14" x14ac:dyDescent="0.2">
      <c r="H239" s="13"/>
      <c r="I239" s="588">
        <v>0.14760777170613201</v>
      </c>
      <c r="J239" s="607">
        <v>3.8270844748999999</v>
      </c>
      <c r="K239" s="578" t="s">
        <v>795</v>
      </c>
      <c r="L239" s="609">
        <v>1.20133333333333</v>
      </c>
      <c r="M239" s="24" t="s">
        <v>795</v>
      </c>
      <c r="N239" s="179" t="s">
        <v>799</v>
      </c>
    </row>
    <row r="240" spans="8:14" x14ac:dyDescent="0.2">
      <c r="H240" s="13"/>
      <c r="I240" s="588">
        <v>0.18886578604044299</v>
      </c>
      <c r="J240" s="607">
        <v>4.2331200000000004</v>
      </c>
      <c r="K240" s="578" t="s">
        <v>795</v>
      </c>
      <c r="L240" s="609">
        <v>1.2</v>
      </c>
      <c r="M240" s="24" t="s">
        <v>795</v>
      </c>
      <c r="N240" s="179" t="s">
        <v>799</v>
      </c>
    </row>
    <row r="241" spans="8:14" x14ac:dyDescent="0.2">
      <c r="H241" s="13"/>
      <c r="I241" s="588">
        <v>0.197371524978351</v>
      </c>
      <c r="J241" s="607">
        <v>3.9887714611999998</v>
      </c>
      <c r="K241" s="578" t="s">
        <v>795</v>
      </c>
      <c r="L241" s="609">
        <v>1.1344262295081899</v>
      </c>
      <c r="M241" s="24" t="s">
        <v>795</v>
      </c>
      <c r="N241" s="179" t="s">
        <v>799</v>
      </c>
    </row>
    <row r="242" spans="8:14" x14ac:dyDescent="0.2">
      <c r="H242" s="13"/>
      <c r="I242" s="588">
        <v>0.22939233554565999</v>
      </c>
      <c r="J242" s="607">
        <v>4.265003653</v>
      </c>
      <c r="K242" s="578" t="s">
        <v>795</v>
      </c>
      <c r="L242" s="609">
        <v>1.21222660691592</v>
      </c>
      <c r="M242" s="24" t="s">
        <v>795</v>
      </c>
      <c r="N242" s="179" t="s">
        <v>799</v>
      </c>
    </row>
    <row r="243" spans="8:14" x14ac:dyDescent="0.2">
      <c r="H243" s="13"/>
      <c r="I243" s="588">
        <v>0.11962659380692101</v>
      </c>
      <c r="J243" s="607">
        <v>4.2315739725999997</v>
      </c>
      <c r="K243" s="578" t="s">
        <v>795</v>
      </c>
      <c r="L243" s="609">
        <v>1.2</v>
      </c>
      <c r="M243" s="24" t="s">
        <v>795</v>
      </c>
      <c r="N243" s="179" t="s">
        <v>799</v>
      </c>
    </row>
    <row r="244" spans="8:14" x14ac:dyDescent="0.2">
      <c r="H244" s="13"/>
      <c r="I244" s="588">
        <v>0.21728796169630599</v>
      </c>
      <c r="J244" s="607">
        <v>4.2372732876999999</v>
      </c>
      <c r="K244" s="578" t="s">
        <v>795</v>
      </c>
      <c r="L244" s="609">
        <v>1.2250000000000001</v>
      </c>
      <c r="M244" s="24" t="s">
        <v>795</v>
      </c>
      <c r="N244" s="179" t="s">
        <v>799</v>
      </c>
    </row>
    <row r="245" spans="8:14" x14ac:dyDescent="0.2">
      <c r="H245" s="13"/>
      <c r="I245" s="588">
        <v>0.209434931506849</v>
      </c>
      <c r="J245" s="607">
        <v>4.0410349999999999</v>
      </c>
      <c r="K245" s="578" t="s">
        <v>795</v>
      </c>
      <c r="L245" s="609">
        <v>1.23</v>
      </c>
      <c r="M245" s="24" t="s">
        <v>795</v>
      </c>
      <c r="N245" s="179" t="s">
        <v>799</v>
      </c>
    </row>
    <row r="246" spans="8:14" x14ac:dyDescent="0.2">
      <c r="H246" s="13"/>
      <c r="I246" s="588">
        <v>0.20029839761281901</v>
      </c>
      <c r="J246" s="607">
        <v>4.2183369862999998</v>
      </c>
      <c r="K246" s="578" t="s">
        <v>795</v>
      </c>
      <c r="L246" s="609">
        <v>1.14035087719298</v>
      </c>
      <c r="M246" s="24" t="s">
        <v>795</v>
      </c>
      <c r="N246" s="179" t="s">
        <v>799</v>
      </c>
    </row>
    <row r="247" spans="8:14" x14ac:dyDescent="0.2">
      <c r="H247" s="13"/>
      <c r="I247" s="588">
        <v>0.127800546448087</v>
      </c>
      <c r="J247" s="607">
        <v>3.9097607306</v>
      </c>
      <c r="K247" s="578" t="s">
        <v>795</v>
      </c>
      <c r="L247" s="609">
        <v>1.1857142857142799</v>
      </c>
      <c r="M247" s="24" t="s">
        <v>795</v>
      </c>
      <c r="N247" s="179" t="s">
        <v>799</v>
      </c>
    </row>
    <row r="248" spans="8:14" x14ac:dyDescent="0.2">
      <c r="H248" s="13"/>
      <c r="I248" s="588">
        <v>0.19839412422990299</v>
      </c>
      <c r="J248" s="607">
        <v>4.2017018264999999</v>
      </c>
      <c r="K248" s="578" t="s">
        <v>795</v>
      </c>
      <c r="L248" s="609">
        <v>1.17064158548874</v>
      </c>
      <c r="M248" s="24" t="s">
        <v>795</v>
      </c>
      <c r="N248" s="179" t="s">
        <v>799</v>
      </c>
    </row>
    <row r="249" spans="8:14" x14ac:dyDescent="0.2">
      <c r="H249" s="13"/>
      <c r="I249" s="588">
        <v>0.20047132726386399</v>
      </c>
      <c r="J249" s="607">
        <v>3.7275100456999999</v>
      </c>
      <c r="K249" s="578" t="s">
        <v>795</v>
      </c>
      <c r="L249" s="609">
        <v>1.1206896551724099</v>
      </c>
      <c r="M249" s="24" t="s">
        <v>795</v>
      </c>
      <c r="N249" s="179" t="s">
        <v>799</v>
      </c>
    </row>
    <row r="250" spans="8:14" x14ac:dyDescent="0.2">
      <c r="H250" s="13"/>
      <c r="I250" s="588">
        <v>0.186897828587863</v>
      </c>
      <c r="J250" s="607">
        <v>3.7281771688999998</v>
      </c>
      <c r="K250" s="578" t="s">
        <v>795</v>
      </c>
      <c r="L250" s="609">
        <v>1.10855263157894</v>
      </c>
      <c r="M250" s="24" t="s">
        <v>795</v>
      </c>
      <c r="N250" s="179" t="s">
        <v>799</v>
      </c>
    </row>
    <row r="251" spans="8:14" x14ac:dyDescent="0.2">
      <c r="H251" s="13"/>
      <c r="I251" s="588">
        <v>0.16389404599048901</v>
      </c>
      <c r="J251" s="607">
        <v>3.5836271690000001</v>
      </c>
      <c r="K251" s="578" t="s">
        <v>795</v>
      </c>
      <c r="L251" s="609">
        <v>1.0535714285714199</v>
      </c>
      <c r="M251" s="24" t="s">
        <v>795</v>
      </c>
      <c r="N251" s="179" t="s">
        <v>799</v>
      </c>
    </row>
    <row r="252" spans="8:14" x14ac:dyDescent="0.2">
      <c r="H252" s="13"/>
      <c r="I252" s="588">
        <v>0.189760074806056</v>
      </c>
      <c r="J252" s="607">
        <v>4.1063130137000003</v>
      </c>
      <c r="K252" s="578" t="s">
        <v>795</v>
      </c>
      <c r="L252" s="609">
        <v>1.1881533101045201</v>
      </c>
      <c r="M252" s="24" t="s">
        <v>795</v>
      </c>
      <c r="N252" s="179" t="s">
        <v>799</v>
      </c>
    </row>
    <row r="253" spans="8:14" x14ac:dyDescent="0.2">
      <c r="H253" s="13"/>
      <c r="I253" s="588">
        <v>0.22677216150576801</v>
      </c>
      <c r="J253" s="607">
        <v>4.1353812784999997</v>
      </c>
      <c r="K253" s="578" t="s">
        <v>795</v>
      </c>
      <c r="L253" s="609">
        <v>1.2333333333333301</v>
      </c>
      <c r="M253" s="24" t="s">
        <v>795</v>
      </c>
      <c r="N253" s="179" t="s">
        <v>799</v>
      </c>
    </row>
    <row r="254" spans="8:14" x14ac:dyDescent="0.2">
      <c r="H254" s="13"/>
      <c r="I254" s="588">
        <v>0.202079593146402</v>
      </c>
      <c r="J254" s="607">
        <v>4.1924143836000001</v>
      </c>
      <c r="K254" s="578" t="s">
        <v>795</v>
      </c>
      <c r="L254" s="609">
        <v>1.2708737864077599</v>
      </c>
      <c r="M254" s="24" t="s">
        <v>803</v>
      </c>
      <c r="N254" s="179" t="s">
        <v>799</v>
      </c>
    </row>
    <row r="255" spans="8:14" x14ac:dyDescent="0.2">
      <c r="H255" s="13"/>
      <c r="I255" s="588">
        <v>0.20796530881346301</v>
      </c>
      <c r="J255" s="607">
        <v>4.2142089041000004</v>
      </c>
      <c r="K255" s="578" t="s">
        <v>795</v>
      </c>
      <c r="L255" s="609">
        <v>1.31007352941176</v>
      </c>
      <c r="M255" s="24" t="s">
        <v>803</v>
      </c>
      <c r="N255" s="179" t="s">
        <v>799</v>
      </c>
    </row>
    <row r="256" spans="8:14" x14ac:dyDescent="0.2">
      <c r="H256" s="13"/>
      <c r="I256" s="588">
        <v>0.195668390330103</v>
      </c>
      <c r="J256" s="607">
        <v>3.9627662099999998</v>
      </c>
      <c r="K256" s="578" t="s">
        <v>795</v>
      </c>
      <c r="L256" s="609">
        <v>1.25925925925925</v>
      </c>
      <c r="M256" s="24" t="s">
        <v>803</v>
      </c>
      <c r="N256" s="179" t="s">
        <v>799</v>
      </c>
    </row>
    <row r="257" spans="8:14" x14ac:dyDescent="0.2">
      <c r="H257" s="13"/>
      <c r="I257" s="588">
        <v>0.16090633554947201</v>
      </c>
      <c r="J257" s="607">
        <v>4.0860401825999997</v>
      </c>
      <c r="K257" s="578" t="s">
        <v>795</v>
      </c>
      <c r="L257" s="609">
        <v>1.26</v>
      </c>
      <c r="M257" s="24" t="s">
        <v>803</v>
      </c>
      <c r="N257" s="179" t="s">
        <v>799</v>
      </c>
    </row>
    <row r="258" spans="8:14" x14ac:dyDescent="0.2">
      <c r="H258" s="13"/>
      <c r="I258" s="588">
        <v>0.20570762368207601</v>
      </c>
      <c r="J258" s="607">
        <v>3.9729876711999998</v>
      </c>
      <c r="K258" s="578" t="s">
        <v>795</v>
      </c>
      <c r="L258" s="609">
        <v>1.29998399999999</v>
      </c>
      <c r="M258" s="24" t="s">
        <v>803</v>
      </c>
      <c r="N258" s="179" t="s">
        <v>799</v>
      </c>
    </row>
    <row r="259" spans="8:14" x14ac:dyDescent="0.2">
      <c r="H259" s="13"/>
      <c r="I259" s="588">
        <v>0.22386329075425701</v>
      </c>
      <c r="J259" s="607">
        <v>4.0359995434</v>
      </c>
      <c r="K259" s="578" t="s">
        <v>795</v>
      </c>
      <c r="L259" s="609">
        <v>1.3</v>
      </c>
      <c r="M259" s="24" t="s">
        <v>803</v>
      </c>
      <c r="N259" s="179" t="s">
        <v>799</v>
      </c>
    </row>
    <row r="260" spans="8:14" x14ac:dyDescent="0.2">
      <c r="H260" s="13"/>
      <c r="I260" s="588">
        <v>0.23251292873982801</v>
      </c>
      <c r="J260" s="607">
        <v>4.1143070776000004</v>
      </c>
      <c r="K260" s="578" t="s">
        <v>795</v>
      </c>
      <c r="L260" s="609">
        <v>1.2833333333333301</v>
      </c>
      <c r="M260" s="24" t="s">
        <v>803</v>
      </c>
      <c r="N260" s="179" t="s">
        <v>799</v>
      </c>
    </row>
    <row r="261" spans="8:14" x14ac:dyDescent="0.2">
      <c r="H261" s="13"/>
      <c r="I261" s="588">
        <v>0.18385515783300199</v>
      </c>
      <c r="J261" s="607">
        <v>3.6529367580000001</v>
      </c>
      <c r="K261" s="578" t="s">
        <v>795</v>
      </c>
      <c r="L261" s="609">
        <v>1.26334733053389</v>
      </c>
      <c r="M261" s="24" t="s">
        <v>803</v>
      </c>
      <c r="N261" s="179" t="s">
        <v>799</v>
      </c>
    </row>
    <row r="262" spans="8:14" x14ac:dyDescent="0.2">
      <c r="H262" s="13"/>
      <c r="I262" s="588">
        <v>0.18105134103138301</v>
      </c>
      <c r="J262" s="607">
        <v>3.8450328766999999</v>
      </c>
      <c r="K262" s="578" t="s">
        <v>795</v>
      </c>
      <c r="L262" s="609">
        <v>1.2597480503899201</v>
      </c>
      <c r="M262" s="24" t="s">
        <v>803</v>
      </c>
      <c r="N262" s="179" t="s">
        <v>799</v>
      </c>
    </row>
    <row r="263" spans="8:14" x14ac:dyDescent="0.2">
      <c r="H263" s="13"/>
      <c r="I263" s="588">
        <v>0.19215975404858501</v>
      </c>
      <c r="J263" s="607">
        <v>3.9729876711999998</v>
      </c>
      <c r="K263" s="578" t="s">
        <v>795</v>
      </c>
      <c r="L263" s="609">
        <v>1.29850746268656</v>
      </c>
      <c r="M263" s="24" t="s">
        <v>803</v>
      </c>
      <c r="N263" s="179" t="s">
        <v>799</v>
      </c>
    </row>
    <row r="264" spans="8:14" x14ac:dyDescent="0.2">
      <c r="H264" s="13"/>
      <c r="I264" s="588">
        <v>0.217753953771289</v>
      </c>
      <c r="J264" s="607">
        <v>4.1074598173999997</v>
      </c>
      <c r="K264" s="578" t="s">
        <v>795</v>
      </c>
      <c r="L264" s="609">
        <v>1.2749999999999999</v>
      </c>
      <c r="M264" s="24" t="s">
        <v>803</v>
      </c>
      <c r="N264" s="179" t="s">
        <v>799</v>
      </c>
    </row>
    <row r="265" spans="8:14" x14ac:dyDescent="0.2">
      <c r="H265" s="13"/>
      <c r="I265" s="588">
        <v>0.14424270072992701</v>
      </c>
      <c r="J265" s="607">
        <v>3.8300917808000001</v>
      </c>
      <c r="K265" s="578" t="s">
        <v>795</v>
      </c>
      <c r="L265" s="609">
        <v>1.2773333333333301</v>
      </c>
      <c r="M265" s="24" t="s">
        <v>803</v>
      </c>
      <c r="N265" s="179" t="s">
        <v>799</v>
      </c>
    </row>
    <row r="266" spans="8:14" x14ac:dyDescent="0.2">
      <c r="H266" s="13"/>
      <c r="I266" s="588">
        <v>0.165560495206894</v>
      </c>
      <c r="J266" s="607">
        <v>3.6631740000000002</v>
      </c>
      <c r="K266" s="578" t="s">
        <v>795</v>
      </c>
      <c r="L266" s="609">
        <v>1.2944451109777999</v>
      </c>
      <c r="M266" s="24" t="s">
        <v>803</v>
      </c>
      <c r="N266" s="179" t="s">
        <v>799</v>
      </c>
    </row>
    <row r="267" spans="8:14" x14ac:dyDescent="0.2">
      <c r="H267" s="13"/>
      <c r="I267" s="588">
        <v>0.245400319343065</v>
      </c>
      <c r="J267" s="607">
        <v>3.9905595890000001</v>
      </c>
      <c r="K267" s="578" t="s">
        <v>795</v>
      </c>
      <c r="L267" s="609">
        <v>1.2749999999999999</v>
      </c>
      <c r="M267" s="24" t="s">
        <v>803</v>
      </c>
      <c r="N267" s="179" t="s">
        <v>799</v>
      </c>
    </row>
    <row r="268" spans="8:14" x14ac:dyDescent="0.2">
      <c r="H268" s="13"/>
      <c r="I268" s="588">
        <v>0.17805466849148399</v>
      </c>
      <c r="J268" s="607">
        <v>3.8394413242000001</v>
      </c>
      <c r="K268" s="578" t="s">
        <v>795</v>
      </c>
      <c r="L268" s="609">
        <v>1.27</v>
      </c>
      <c r="M268" s="24" t="s">
        <v>803</v>
      </c>
      <c r="N268" s="179" t="s">
        <v>799</v>
      </c>
    </row>
    <row r="269" spans="8:14" x14ac:dyDescent="0.2">
      <c r="H269" s="13"/>
      <c r="I269" s="588">
        <v>0.198007741347905</v>
      </c>
      <c r="J269" s="607">
        <v>3.8062495433999999</v>
      </c>
      <c r="K269" s="578" t="s">
        <v>795</v>
      </c>
      <c r="L269" s="609">
        <v>1.27</v>
      </c>
      <c r="M269" s="24" t="s">
        <v>803</v>
      </c>
      <c r="N269" s="179" t="s">
        <v>799</v>
      </c>
    </row>
    <row r="270" spans="8:14" x14ac:dyDescent="0.2">
      <c r="H270" s="13"/>
      <c r="I270" s="588">
        <v>0.227600754570847</v>
      </c>
      <c r="J270" s="607">
        <v>4.1698474886000003</v>
      </c>
      <c r="K270" s="578" t="s">
        <v>795</v>
      </c>
      <c r="L270" s="609">
        <v>1.2748743718592901</v>
      </c>
      <c r="M270" s="24" t="s">
        <v>803</v>
      </c>
      <c r="N270" s="179" t="s">
        <v>799</v>
      </c>
    </row>
    <row r="271" spans="8:14" x14ac:dyDescent="0.2">
      <c r="H271" s="13"/>
      <c r="I271" s="588">
        <v>0.21627994897269501</v>
      </c>
      <c r="J271" s="607">
        <v>4.1788331049999998</v>
      </c>
      <c r="K271" s="578" t="s">
        <v>795</v>
      </c>
      <c r="L271" s="609">
        <v>1.28373015873015</v>
      </c>
      <c r="M271" s="24" t="s">
        <v>803</v>
      </c>
      <c r="N271" s="179" t="s">
        <v>799</v>
      </c>
    </row>
    <row r="272" spans="8:14" x14ac:dyDescent="0.2">
      <c r="H272" s="13"/>
      <c r="I272" s="588">
        <v>0.22336468276249299</v>
      </c>
      <c r="J272" s="607">
        <v>4.2781465753000001</v>
      </c>
      <c r="K272" s="578" t="s">
        <v>795</v>
      </c>
      <c r="L272" s="609">
        <v>1.3076923076922999</v>
      </c>
      <c r="M272" s="24" t="s">
        <v>803</v>
      </c>
      <c r="N272" s="179" t="s">
        <v>799</v>
      </c>
    </row>
    <row r="273" spans="8:14" x14ac:dyDescent="0.2">
      <c r="H273" s="13"/>
      <c r="I273" s="588">
        <v>0.21900934792521601</v>
      </c>
      <c r="J273" s="607">
        <v>4.1755481735000002</v>
      </c>
      <c r="K273" s="578" t="s">
        <v>795</v>
      </c>
      <c r="L273" s="609">
        <v>1.3</v>
      </c>
      <c r="M273" s="24" t="s">
        <v>803</v>
      </c>
      <c r="N273" s="179" t="s">
        <v>799</v>
      </c>
    </row>
    <row r="274" spans="8:14" x14ac:dyDescent="0.2">
      <c r="H274" s="13"/>
      <c r="I274" s="588">
        <v>0.247417178961748</v>
      </c>
      <c r="J274" s="607">
        <v>4.1044463469999997</v>
      </c>
      <c r="K274" s="578" t="s">
        <v>795</v>
      </c>
      <c r="L274" s="609">
        <v>1.3</v>
      </c>
      <c r="M274" s="24" t="s">
        <v>803</v>
      </c>
      <c r="N274" s="179" t="s">
        <v>799</v>
      </c>
    </row>
    <row r="275" spans="8:14" x14ac:dyDescent="0.2">
      <c r="H275" s="13"/>
      <c r="I275" s="588">
        <v>0.22058711689101801</v>
      </c>
      <c r="J275" s="607">
        <v>3.8425271688999998</v>
      </c>
      <c r="K275" s="578" t="s">
        <v>795</v>
      </c>
      <c r="L275" s="609">
        <v>1.2666666666666599</v>
      </c>
      <c r="M275" s="24" t="s">
        <v>803</v>
      </c>
      <c r="N275" s="179" t="s">
        <v>799</v>
      </c>
    </row>
    <row r="276" spans="8:14" x14ac:dyDescent="0.2">
      <c r="H276" s="13"/>
      <c r="I276" s="588">
        <v>0.20551372727964101</v>
      </c>
      <c r="J276" s="607">
        <v>3.8304668949999998</v>
      </c>
      <c r="K276" s="578" t="s">
        <v>795</v>
      </c>
      <c r="L276" s="609">
        <v>1.26</v>
      </c>
      <c r="M276" s="24" t="s">
        <v>803</v>
      </c>
      <c r="N276" s="179" t="s">
        <v>799</v>
      </c>
    </row>
    <row r="277" spans="8:14" x14ac:dyDescent="0.2">
      <c r="H277" s="13"/>
      <c r="I277" s="588">
        <v>0.219498105266101</v>
      </c>
      <c r="J277" s="607">
        <v>3.9677630137</v>
      </c>
      <c r="K277" s="578" t="s">
        <v>795</v>
      </c>
      <c r="L277" s="609">
        <v>1.3031034482758601</v>
      </c>
      <c r="M277" s="24" t="s">
        <v>803</v>
      </c>
      <c r="N277" s="179" t="s">
        <v>799</v>
      </c>
    </row>
    <row r="278" spans="8:14" x14ac:dyDescent="0.2">
      <c r="H278" s="13"/>
      <c r="I278" s="588">
        <v>0.223949531933156</v>
      </c>
      <c r="J278" s="607">
        <v>3.9625824200999999</v>
      </c>
      <c r="K278" s="578" t="s">
        <v>795</v>
      </c>
      <c r="L278" s="609">
        <v>1.29411764705882</v>
      </c>
      <c r="M278" s="24" t="s">
        <v>803</v>
      </c>
      <c r="N278" s="179" t="s">
        <v>799</v>
      </c>
    </row>
    <row r="279" spans="8:14" x14ac:dyDescent="0.2">
      <c r="H279" s="13"/>
      <c r="I279" s="588">
        <v>0.20941484517304099</v>
      </c>
      <c r="J279" s="607">
        <v>3.8248614155</v>
      </c>
      <c r="K279" s="578" t="s">
        <v>795</v>
      </c>
      <c r="L279" s="609">
        <v>1.2897562499999999</v>
      </c>
      <c r="M279" s="24" t="s">
        <v>803</v>
      </c>
      <c r="N279" s="179" t="s">
        <v>799</v>
      </c>
    </row>
    <row r="280" spans="8:14" x14ac:dyDescent="0.2">
      <c r="H280" s="13"/>
      <c r="I280" s="588">
        <v>0.20933937528499699</v>
      </c>
      <c r="J280" s="607">
        <v>3.8254248858</v>
      </c>
      <c r="K280" s="578" t="s">
        <v>795</v>
      </c>
      <c r="L280" s="609">
        <v>1.3049999999999999</v>
      </c>
      <c r="M280" s="24" t="s">
        <v>803</v>
      </c>
      <c r="N280" s="179" t="s">
        <v>799</v>
      </c>
    </row>
    <row r="281" spans="8:14" x14ac:dyDescent="0.2">
      <c r="H281" s="13"/>
      <c r="I281" s="588">
        <v>0.16798708130019999</v>
      </c>
      <c r="J281" s="607">
        <v>3.8565611872000001</v>
      </c>
      <c r="K281" s="578" t="s">
        <v>795</v>
      </c>
      <c r="L281" s="609">
        <v>1.28346456692913</v>
      </c>
      <c r="M281" s="24" t="s">
        <v>803</v>
      </c>
      <c r="N281" s="179" t="s">
        <v>799</v>
      </c>
    </row>
    <row r="282" spans="8:14" x14ac:dyDescent="0.2">
      <c r="H282" s="13"/>
      <c r="I282" s="588">
        <v>0.20831195850433101</v>
      </c>
      <c r="J282" s="607">
        <v>4.0240657534000004</v>
      </c>
      <c r="K282" s="578" t="s">
        <v>795</v>
      </c>
      <c r="L282" s="609">
        <v>1.3</v>
      </c>
      <c r="M282" s="24" t="s">
        <v>803</v>
      </c>
      <c r="N282" s="179" t="s">
        <v>799</v>
      </c>
    </row>
    <row r="283" spans="8:14" x14ac:dyDescent="0.2">
      <c r="H283" s="13"/>
      <c r="I283" s="588">
        <v>0.21260121255633899</v>
      </c>
      <c r="J283" s="607">
        <v>3.9927860731</v>
      </c>
      <c r="K283" s="578" t="s">
        <v>795</v>
      </c>
      <c r="L283" s="609">
        <v>1.28795620437956</v>
      </c>
      <c r="M283" s="24" t="s">
        <v>803</v>
      </c>
      <c r="N283" s="179" t="s">
        <v>799</v>
      </c>
    </row>
    <row r="284" spans="8:14" x14ac:dyDescent="0.2">
      <c r="H284" s="13"/>
      <c r="I284" s="588">
        <v>0.19110147628818899</v>
      </c>
      <c r="J284" s="607">
        <v>3.8162463469999999</v>
      </c>
      <c r="K284" s="578" t="s">
        <v>795</v>
      </c>
      <c r="L284" s="609">
        <v>1.2949999999999999</v>
      </c>
      <c r="M284" s="24" t="s">
        <v>803</v>
      </c>
      <c r="N284" s="179" t="s">
        <v>799</v>
      </c>
    </row>
    <row r="285" spans="8:14" x14ac:dyDescent="0.2">
      <c r="H285" s="13"/>
      <c r="I285" s="588">
        <v>0.20668848934922801</v>
      </c>
      <c r="J285" s="607">
        <v>3.9064337899999999</v>
      </c>
      <c r="K285" s="578" t="s">
        <v>795</v>
      </c>
      <c r="L285" s="609">
        <v>1.3</v>
      </c>
      <c r="M285" s="24" t="s">
        <v>803</v>
      </c>
      <c r="N285" s="179" t="s">
        <v>799</v>
      </c>
    </row>
    <row r="286" spans="8:14" x14ac:dyDescent="0.2">
      <c r="H286" s="13"/>
      <c r="I286" s="588">
        <v>0.189344262295081</v>
      </c>
      <c r="J286" s="607">
        <v>3.8267105023000001</v>
      </c>
      <c r="K286" s="578" t="s">
        <v>795</v>
      </c>
      <c r="L286" s="609">
        <v>1.290848</v>
      </c>
      <c r="M286" s="24" t="s">
        <v>803</v>
      </c>
      <c r="N286" s="179" t="s">
        <v>799</v>
      </c>
    </row>
    <row r="287" spans="8:14" x14ac:dyDescent="0.2">
      <c r="H287" s="13"/>
      <c r="I287" s="588">
        <v>0.20666596609219501</v>
      </c>
      <c r="J287" s="607">
        <v>3.8270831049999998</v>
      </c>
      <c r="K287" s="578" t="s">
        <v>795</v>
      </c>
      <c r="L287" s="609">
        <v>1.2884799999999901</v>
      </c>
      <c r="M287" s="24" t="s">
        <v>803</v>
      </c>
      <c r="N287" s="179" t="s">
        <v>799</v>
      </c>
    </row>
    <row r="288" spans="8:14" x14ac:dyDescent="0.2">
      <c r="H288" s="13"/>
      <c r="I288" s="588">
        <v>0.20069547938400301</v>
      </c>
      <c r="J288" s="607">
        <v>3.7736513699000001</v>
      </c>
      <c r="K288" s="578" t="s">
        <v>795</v>
      </c>
      <c r="L288" s="609">
        <v>1.29696969696969</v>
      </c>
      <c r="M288" s="24" t="s">
        <v>803</v>
      </c>
      <c r="N288" s="179" t="s">
        <v>799</v>
      </c>
    </row>
    <row r="289" spans="8:14" x14ac:dyDescent="0.2">
      <c r="H289" s="13"/>
      <c r="I289" s="588">
        <v>0.219897540983606</v>
      </c>
      <c r="J289" s="607">
        <v>3.7588098174</v>
      </c>
      <c r="K289" s="578" t="s">
        <v>795</v>
      </c>
      <c r="L289" s="609">
        <v>1.309984</v>
      </c>
      <c r="M289" s="24" t="s">
        <v>803</v>
      </c>
      <c r="N289" s="179" t="s">
        <v>799</v>
      </c>
    </row>
    <row r="290" spans="8:14" x14ac:dyDescent="0.2">
      <c r="H290" s="13"/>
      <c r="I290" s="588">
        <v>0.21584245326037299</v>
      </c>
      <c r="J290" s="607">
        <v>3.7884609589</v>
      </c>
      <c r="K290" s="578" t="s">
        <v>795</v>
      </c>
      <c r="L290" s="609">
        <v>1.3019999999999901</v>
      </c>
      <c r="M290" s="24" t="s">
        <v>803</v>
      </c>
      <c r="N290" s="179" t="s">
        <v>799</v>
      </c>
    </row>
    <row r="291" spans="8:14" x14ac:dyDescent="0.2">
      <c r="H291" s="13"/>
      <c r="I291" s="588">
        <v>0.21651162790697601</v>
      </c>
      <c r="J291" s="607">
        <v>3.8431557077999998</v>
      </c>
      <c r="K291" s="578" t="s">
        <v>795</v>
      </c>
      <c r="L291" s="609">
        <v>1.28</v>
      </c>
      <c r="M291" s="24" t="s">
        <v>803</v>
      </c>
      <c r="N291" s="179" t="s">
        <v>799</v>
      </c>
    </row>
    <row r="292" spans="8:14" x14ac:dyDescent="0.2">
      <c r="H292" s="13"/>
      <c r="I292" s="588">
        <v>0.17588362189137899</v>
      </c>
      <c r="J292" s="607">
        <v>4.1500401825999997</v>
      </c>
      <c r="K292" s="578" t="s">
        <v>795</v>
      </c>
      <c r="L292" s="609">
        <v>1.25713775510204</v>
      </c>
      <c r="M292" s="24" t="s">
        <v>803</v>
      </c>
      <c r="N292" s="179" t="s">
        <v>799</v>
      </c>
    </row>
    <row r="293" spans="8:14" x14ac:dyDescent="0.2">
      <c r="H293" s="13"/>
      <c r="I293" s="588">
        <v>0.216641586867305</v>
      </c>
      <c r="J293" s="607">
        <v>4.1127136986000004</v>
      </c>
      <c r="K293" s="578" t="s">
        <v>795</v>
      </c>
      <c r="L293" s="609">
        <v>1.2833315999999999</v>
      </c>
      <c r="M293" s="24" t="s">
        <v>803</v>
      </c>
      <c r="N293" s="179" t="s">
        <v>799</v>
      </c>
    </row>
    <row r="294" spans="8:14" x14ac:dyDescent="0.2">
      <c r="H294" s="13"/>
      <c r="I294" s="588">
        <v>0.18586065573770399</v>
      </c>
      <c r="J294" s="607">
        <v>3.7383543379000002</v>
      </c>
      <c r="K294" s="578" t="s">
        <v>795</v>
      </c>
      <c r="L294" s="609">
        <v>1.27</v>
      </c>
      <c r="M294" s="24" t="s">
        <v>803</v>
      </c>
      <c r="N294" s="179" t="s">
        <v>799</v>
      </c>
    </row>
    <row r="295" spans="8:14" x14ac:dyDescent="0.2">
      <c r="H295" s="13"/>
      <c r="I295" s="588">
        <v>0.19608603131174901</v>
      </c>
      <c r="J295" s="607">
        <v>3.6986392694000001</v>
      </c>
      <c r="K295" s="578" t="s">
        <v>795</v>
      </c>
      <c r="L295" s="609">
        <v>1.2525333333333299</v>
      </c>
      <c r="M295" s="24" t="s">
        <v>803</v>
      </c>
      <c r="N295" s="179" t="s">
        <v>799</v>
      </c>
    </row>
    <row r="296" spans="8:14" x14ac:dyDescent="0.2">
      <c r="H296" s="13"/>
      <c r="I296" s="588">
        <v>0.19787795992714</v>
      </c>
      <c r="J296" s="607">
        <v>3.7718751142000002</v>
      </c>
      <c r="K296" s="578" t="s">
        <v>795</v>
      </c>
      <c r="L296" s="609">
        <v>1.3096000000000001</v>
      </c>
      <c r="M296" s="24" t="s">
        <v>803</v>
      </c>
      <c r="N296" s="179" t="s">
        <v>799</v>
      </c>
    </row>
    <row r="297" spans="8:14" x14ac:dyDescent="0.2">
      <c r="H297" s="13"/>
      <c r="I297" s="588">
        <v>0.20967099271402501</v>
      </c>
      <c r="J297" s="607">
        <v>3.8118760273999999</v>
      </c>
      <c r="K297" s="578" t="s">
        <v>795</v>
      </c>
      <c r="L297" s="609">
        <v>1.27</v>
      </c>
      <c r="M297" s="24" t="s">
        <v>803</v>
      </c>
      <c r="N297" s="179" t="s">
        <v>799</v>
      </c>
    </row>
    <row r="298" spans="8:14" x14ac:dyDescent="0.2">
      <c r="H298" s="13"/>
      <c r="I298" s="588">
        <v>0.101920255218362</v>
      </c>
      <c r="J298" s="607">
        <v>3.7949299999999999</v>
      </c>
      <c r="K298" s="578" t="s">
        <v>795</v>
      </c>
      <c r="L298" s="609">
        <v>1.27974405118976</v>
      </c>
      <c r="M298" s="24" t="s">
        <v>803</v>
      </c>
      <c r="N298" s="179" t="s">
        <v>799</v>
      </c>
    </row>
    <row r="299" spans="8:14" x14ac:dyDescent="0.2">
      <c r="H299" s="13"/>
      <c r="I299" s="588">
        <v>0.21825020794508099</v>
      </c>
      <c r="J299" s="607">
        <v>3.8676863014</v>
      </c>
      <c r="K299" s="578" t="s">
        <v>795</v>
      </c>
      <c r="L299" s="609">
        <v>1.2793526011560601</v>
      </c>
      <c r="M299" s="24" t="s">
        <v>803</v>
      </c>
      <c r="N299" s="179" t="s">
        <v>799</v>
      </c>
    </row>
    <row r="300" spans="8:14" x14ac:dyDescent="0.2">
      <c r="H300" s="13"/>
      <c r="I300" s="588">
        <v>0.12293404898776</v>
      </c>
      <c r="J300" s="607">
        <v>4.0014636986000003</v>
      </c>
      <c r="K300" s="578" t="s">
        <v>795</v>
      </c>
      <c r="L300" s="609">
        <v>1.30502599653379</v>
      </c>
      <c r="M300" s="24" t="s">
        <v>803</v>
      </c>
      <c r="N300" s="179" t="s">
        <v>799</v>
      </c>
    </row>
    <row r="301" spans="8:14" x14ac:dyDescent="0.2">
      <c r="H301" s="13"/>
      <c r="I301" s="588">
        <v>0.21363196833749301</v>
      </c>
      <c r="J301" s="607">
        <v>3.7934244291999999</v>
      </c>
      <c r="K301" s="578" t="s">
        <v>795</v>
      </c>
      <c r="L301" s="609">
        <v>1.25185185185185</v>
      </c>
      <c r="M301" s="24" t="s">
        <v>803</v>
      </c>
      <c r="N301" s="179" t="s">
        <v>799</v>
      </c>
    </row>
    <row r="302" spans="8:14" x14ac:dyDescent="0.2">
      <c r="H302" s="13"/>
      <c r="I302" s="588">
        <v>0.219096937029431</v>
      </c>
      <c r="J302" s="607">
        <v>3.7650851597999999</v>
      </c>
      <c r="K302" s="578" t="s">
        <v>795</v>
      </c>
      <c r="L302" s="609">
        <v>1.38</v>
      </c>
      <c r="M302" s="24" t="s">
        <v>804</v>
      </c>
      <c r="N302" s="179" t="s">
        <v>799</v>
      </c>
    </row>
    <row r="303" spans="8:14" x14ac:dyDescent="0.2">
      <c r="H303" s="13"/>
      <c r="I303" s="588">
        <v>0.20047484599589299</v>
      </c>
      <c r="J303" s="607">
        <v>4.2446652968</v>
      </c>
      <c r="K303" s="578" t="s">
        <v>795</v>
      </c>
      <c r="L303" s="609">
        <v>1.34</v>
      </c>
      <c r="M303" s="24" t="s">
        <v>804</v>
      </c>
      <c r="N303" s="179" t="s">
        <v>799</v>
      </c>
    </row>
    <row r="304" spans="8:14" x14ac:dyDescent="0.2">
      <c r="H304" s="13"/>
      <c r="I304" s="588">
        <v>0.21029118183892301</v>
      </c>
      <c r="J304" s="607">
        <v>4.1922278539000004</v>
      </c>
      <c r="K304" s="578" t="s">
        <v>795</v>
      </c>
      <c r="L304" s="609">
        <v>1.3693679999999999</v>
      </c>
      <c r="M304" s="24" t="s">
        <v>804</v>
      </c>
      <c r="N304" s="179" t="s">
        <v>799</v>
      </c>
    </row>
    <row r="305" spans="8:14" x14ac:dyDescent="0.2">
      <c r="H305" s="13"/>
      <c r="I305" s="588">
        <v>0.218924357971581</v>
      </c>
      <c r="J305" s="607">
        <v>4.2574970319999998</v>
      </c>
      <c r="K305" s="578" t="s">
        <v>795</v>
      </c>
      <c r="L305" s="609">
        <v>1.335</v>
      </c>
      <c r="M305" s="24" t="s">
        <v>804</v>
      </c>
      <c r="N305" s="179" t="s">
        <v>799</v>
      </c>
    </row>
    <row r="306" spans="8:14" x14ac:dyDescent="0.2">
      <c r="H306" s="13"/>
      <c r="I306" s="588">
        <v>0.143366078030324</v>
      </c>
      <c r="J306" s="607">
        <v>4.2142746574999999</v>
      </c>
      <c r="K306" s="578" t="s">
        <v>795</v>
      </c>
      <c r="L306" s="609">
        <v>1.31578947368421</v>
      </c>
      <c r="M306" s="24" t="s">
        <v>804</v>
      </c>
      <c r="N306" s="179" t="s">
        <v>799</v>
      </c>
    </row>
    <row r="307" spans="8:14" x14ac:dyDescent="0.2">
      <c r="H307" s="13"/>
      <c r="I307" s="588">
        <v>0.21770096585291601</v>
      </c>
      <c r="J307" s="607">
        <v>4.2301568493000001</v>
      </c>
      <c r="K307" s="578" t="s">
        <v>795</v>
      </c>
      <c r="L307" s="609">
        <v>1.3279999999999901</v>
      </c>
      <c r="M307" s="24" t="s">
        <v>804</v>
      </c>
      <c r="N307" s="179" t="s">
        <v>799</v>
      </c>
    </row>
    <row r="308" spans="8:14" x14ac:dyDescent="0.2">
      <c r="H308" s="13"/>
      <c r="I308" s="588">
        <v>0.26911335065988301</v>
      </c>
      <c r="J308" s="607">
        <v>4.2194155250999996</v>
      </c>
      <c r="K308" s="578" t="s">
        <v>795</v>
      </c>
      <c r="L308" s="609">
        <v>1.33636363636363</v>
      </c>
      <c r="M308" s="24" t="s">
        <v>804</v>
      </c>
      <c r="N308" s="179" t="s">
        <v>799</v>
      </c>
    </row>
    <row r="309" spans="8:14" x14ac:dyDescent="0.2">
      <c r="H309" s="13"/>
      <c r="I309" s="588">
        <v>0.18131580998173799</v>
      </c>
      <c r="J309" s="607">
        <v>4.2449433790000004</v>
      </c>
      <c r="K309" s="578" t="s">
        <v>795</v>
      </c>
      <c r="L309" s="609">
        <v>1.3877551020408101</v>
      </c>
      <c r="M309" s="24" t="s">
        <v>804</v>
      </c>
      <c r="N309" s="179" t="s">
        <v>799</v>
      </c>
    </row>
    <row r="310" spans="8:14" x14ac:dyDescent="0.2">
      <c r="H310" s="13"/>
      <c r="I310" s="588">
        <v>0.205334792235043</v>
      </c>
      <c r="J310" s="607">
        <v>4.1153477168999997</v>
      </c>
      <c r="K310" s="578" t="s">
        <v>795</v>
      </c>
      <c r="L310" s="609">
        <v>1.37295774647887</v>
      </c>
      <c r="M310" s="24" t="s">
        <v>804</v>
      </c>
      <c r="N310" s="179" t="s">
        <v>799</v>
      </c>
    </row>
    <row r="311" spans="8:14" x14ac:dyDescent="0.2">
      <c r="H311" s="13"/>
      <c r="I311" s="588">
        <v>0.21421821576917899</v>
      </c>
      <c r="J311" s="607">
        <v>3.9641847031999999</v>
      </c>
      <c r="K311" s="578" t="s">
        <v>795</v>
      </c>
      <c r="L311" s="609">
        <v>1.3252482269503501</v>
      </c>
      <c r="M311" s="24" t="s">
        <v>804</v>
      </c>
      <c r="N311" s="179" t="s">
        <v>799</v>
      </c>
    </row>
    <row r="312" spans="8:14" x14ac:dyDescent="0.2">
      <c r="H312" s="13"/>
      <c r="I312" s="588">
        <v>0.21271890001722699</v>
      </c>
      <c r="J312" s="607">
        <v>3.9820675798999998</v>
      </c>
      <c r="K312" s="578" t="s">
        <v>795</v>
      </c>
      <c r="L312" s="609">
        <v>1.3505102040816299</v>
      </c>
      <c r="M312" s="24" t="s">
        <v>804</v>
      </c>
      <c r="N312" s="179" t="s">
        <v>799</v>
      </c>
    </row>
    <row r="313" spans="8:14" x14ac:dyDescent="0.2">
      <c r="H313" s="13"/>
      <c r="I313" s="588">
        <v>0.19694558521560501</v>
      </c>
      <c r="J313" s="607">
        <v>4.0336531963000004</v>
      </c>
      <c r="K313" s="578" t="s">
        <v>795</v>
      </c>
      <c r="L313" s="609">
        <v>1.3220000000000001</v>
      </c>
      <c r="M313" s="24" t="s">
        <v>804</v>
      </c>
      <c r="N313" s="179" t="s">
        <v>799</v>
      </c>
    </row>
    <row r="314" spans="8:14" x14ac:dyDescent="0.2">
      <c r="H314" s="13"/>
      <c r="I314" s="588">
        <v>0.19023147786147199</v>
      </c>
      <c r="J314" s="607">
        <v>3.8102002282999998</v>
      </c>
      <c r="K314" s="578" t="s">
        <v>795</v>
      </c>
      <c r="L314" s="609">
        <v>1.3654952380952301</v>
      </c>
      <c r="M314" s="24" t="s">
        <v>804</v>
      </c>
      <c r="N314" s="179" t="s">
        <v>799</v>
      </c>
    </row>
    <row r="315" spans="8:14" x14ac:dyDescent="0.2">
      <c r="H315" s="13"/>
      <c r="I315" s="588">
        <v>0.20924304161852</v>
      </c>
      <c r="J315" s="607">
        <v>3.8981358447000001</v>
      </c>
      <c r="K315" s="578" t="s">
        <v>795</v>
      </c>
      <c r="L315" s="609">
        <v>1.35607407407407</v>
      </c>
      <c r="M315" s="24" t="s">
        <v>804</v>
      </c>
      <c r="N315" s="179" t="s">
        <v>799</v>
      </c>
    </row>
    <row r="316" spans="8:14" x14ac:dyDescent="0.2">
      <c r="H316" s="13"/>
      <c r="I316" s="588">
        <v>0.212442961441934</v>
      </c>
      <c r="J316" s="607">
        <v>3.9484276255999999</v>
      </c>
      <c r="K316" s="578" t="s">
        <v>795</v>
      </c>
      <c r="L316" s="609">
        <v>1.35</v>
      </c>
      <c r="M316" s="24" t="s">
        <v>804</v>
      </c>
      <c r="N316" s="179" t="s">
        <v>799</v>
      </c>
    </row>
    <row r="317" spans="8:14" x14ac:dyDescent="0.2">
      <c r="H317" s="13"/>
      <c r="I317" s="588">
        <v>0.19216147615788201</v>
      </c>
      <c r="J317" s="607">
        <v>3.9674936072999998</v>
      </c>
      <c r="K317" s="578" t="s">
        <v>795</v>
      </c>
      <c r="L317" s="609">
        <v>1.35</v>
      </c>
      <c r="M317" s="24" t="s">
        <v>804</v>
      </c>
      <c r="N317" s="179" t="s">
        <v>799</v>
      </c>
    </row>
    <row r="318" spans="8:14" x14ac:dyDescent="0.2">
      <c r="H318" s="13"/>
      <c r="I318" s="588">
        <v>0.22382096512570901</v>
      </c>
      <c r="J318" s="607">
        <v>3.8606719178</v>
      </c>
      <c r="K318" s="578" t="s">
        <v>795</v>
      </c>
      <c r="L318" s="609">
        <v>1.32866666666666</v>
      </c>
      <c r="M318" s="24" t="s">
        <v>804</v>
      </c>
      <c r="N318" s="179" t="s">
        <v>799</v>
      </c>
    </row>
    <row r="319" spans="8:14" x14ac:dyDescent="0.2">
      <c r="H319" s="13"/>
      <c r="I319" s="588">
        <v>0.18000275913809399</v>
      </c>
      <c r="J319" s="607">
        <v>3.6191436072999998</v>
      </c>
      <c r="K319" s="578" t="s">
        <v>795</v>
      </c>
      <c r="L319" s="609">
        <v>1.3543691261747599</v>
      </c>
      <c r="M319" s="24" t="s">
        <v>804</v>
      </c>
      <c r="N319" s="179" t="s">
        <v>799</v>
      </c>
    </row>
    <row r="320" spans="8:14" x14ac:dyDescent="0.2">
      <c r="H320" s="13"/>
      <c r="I320" s="588">
        <v>0.19168532914484099</v>
      </c>
      <c r="J320" s="607">
        <v>3.6631739726000001</v>
      </c>
      <c r="K320" s="578" t="s">
        <v>795</v>
      </c>
      <c r="L320" s="609">
        <v>1.3443851229754</v>
      </c>
      <c r="M320" s="24" t="s">
        <v>804</v>
      </c>
      <c r="N320" s="179" t="s">
        <v>799</v>
      </c>
    </row>
    <row r="321" spans="8:14" x14ac:dyDescent="0.2">
      <c r="H321" s="13"/>
      <c r="I321" s="588">
        <v>0.16080981979927</v>
      </c>
      <c r="J321" s="607">
        <v>3.6381004566000001</v>
      </c>
      <c r="K321" s="578" t="s">
        <v>795</v>
      </c>
      <c r="L321" s="609">
        <v>1.37</v>
      </c>
      <c r="M321" s="24" t="s">
        <v>804</v>
      </c>
      <c r="N321" s="179" t="s">
        <v>799</v>
      </c>
    </row>
    <row r="322" spans="8:14" x14ac:dyDescent="0.2">
      <c r="H322" s="13"/>
      <c r="I322" s="588">
        <v>0.15895821930304599</v>
      </c>
      <c r="J322" s="607">
        <v>3.7367495434000002</v>
      </c>
      <c r="K322" s="578" t="s">
        <v>795</v>
      </c>
      <c r="L322" s="609">
        <v>1.35064935064935</v>
      </c>
      <c r="M322" s="24" t="s">
        <v>804</v>
      </c>
      <c r="N322" s="179" t="s">
        <v>799</v>
      </c>
    </row>
    <row r="323" spans="8:14" x14ac:dyDescent="0.2">
      <c r="H323" s="13"/>
      <c r="I323" s="588">
        <v>0.22293089708561001</v>
      </c>
      <c r="J323" s="607">
        <v>4.2310054795000003</v>
      </c>
      <c r="K323" s="578" t="s">
        <v>795</v>
      </c>
      <c r="L323" s="609">
        <v>1.3125</v>
      </c>
      <c r="M323" s="24" t="s">
        <v>804</v>
      </c>
      <c r="N323" s="179" t="s">
        <v>799</v>
      </c>
    </row>
    <row r="324" spans="8:14" x14ac:dyDescent="0.2">
      <c r="H324" s="13"/>
      <c r="I324" s="588">
        <v>0.26659040219715402</v>
      </c>
      <c r="J324" s="607">
        <v>4.1529317352000001</v>
      </c>
      <c r="K324" s="578" t="s">
        <v>795</v>
      </c>
      <c r="L324" s="609">
        <v>1.3676767676767601</v>
      </c>
      <c r="M324" s="24" t="s">
        <v>804</v>
      </c>
      <c r="N324" s="179" t="s">
        <v>799</v>
      </c>
    </row>
    <row r="325" spans="8:14" x14ac:dyDescent="0.2">
      <c r="H325" s="13"/>
      <c r="I325" s="588">
        <v>0.21732135996926599</v>
      </c>
      <c r="J325" s="607">
        <v>3.9046742009000002</v>
      </c>
      <c r="K325" s="578" t="s">
        <v>795</v>
      </c>
      <c r="L325" s="609">
        <v>1.3263157894736799</v>
      </c>
      <c r="M325" s="24" t="s">
        <v>804</v>
      </c>
      <c r="N325" s="179" t="s">
        <v>799</v>
      </c>
    </row>
    <row r="326" spans="8:14" x14ac:dyDescent="0.2">
      <c r="H326" s="13"/>
      <c r="I326" s="588">
        <v>0.22159282914301101</v>
      </c>
      <c r="J326" s="607">
        <v>3.9729876711999998</v>
      </c>
      <c r="K326" s="578" t="s">
        <v>795</v>
      </c>
      <c r="L326" s="609">
        <v>1.32222222222222</v>
      </c>
      <c r="M326" s="24" t="s">
        <v>804</v>
      </c>
      <c r="N326" s="179" t="s">
        <v>799</v>
      </c>
    </row>
    <row r="327" spans="8:14" x14ac:dyDescent="0.2">
      <c r="H327" s="13"/>
      <c r="I327" s="588">
        <v>0.220445169692432</v>
      </c>
      <c r="J327" s="607">
        <v>3.9677630137</v>
      </c>
      <c r="K327" s="578" t="s">
        <v>795</v>
      </c>
      <c r="L327" s="609">
        <v>1.33076923076923</v>
      </c>
      <c r="M327" s="24" t="s">
        <v>804</v>
      </c>
      <c r="N327" s="179" t="s">
        <v>799</v>
      </c>
    </row>
    <row r="328" spans="8:14" x14ac:dyDescent="0.2">
      <c r="H328" s="13"/>
      <c r="I328" s="588">
        <v>0.21756968072309801</v>
      </c>
      <c r="J328" s="607">
        <v>3.9729876711999998</v>
      </c>
      <c r="K328" s="578" t="s">
        <v>795</v>
      </c>
      <c r="L328" s="609">
        <v>1.3773584905660301</v>
      </c>
      <c r="M328" s="24" t="s">
        <v>804</v>
      </c>
      <c r="N328" s="179" t="s">
        <v>799</v>
      </c>
    </row>
    <row r="329" spans="8:14" x14ac:dyDescent="0.2">
      <c r="H329" s="13"/>
      <c r="I329" s="588">
        <v>0.15093806921675701</v>
      </c>
      <c r="J329" s="607">
        <v>3.8300917808000001</v>
      </c>
      <c r="K329" s="578" t="s">
        <v>795</v>
      </c>
      <c r="L329" s="609">
        <v>1.36</v>
      </c>
      <c r="M329" s="24" t="s">
        <v>804</v>
      </c>
      <c r="N329" s="179" t="s">
        <v>799</v>
      </c>
    </row>
    <row r="330" spans="8:14" x14ac:dyDescent="0.2">
      <c r="H330" s="13"/>
      <c r="I330" s="588">
        <v>0.229510150547445</v>
      </c>
      <c r="J330" s="607">
        <v>3.9598109588999999</v>
      </c>
      <c r="K330" s="578" t="s">
        <v>795</v>
      </c>
      <c r="L330" s="609">
        <v>1.34</v>
      </c>
      <c r="M330" s="24" t="s">
        <v>804</v>
      </c>
      <c r="N330" s="179" t="s">
        <v>799</v>
      </c>
    </row>
    <row r="331" spans="8:14" x14ac:dyDescent="0.2">
      <c r="H331" s="13"/>
      <c r="I331" s="588">
        <v>0.208625930992552</v>
      </c>
      <c r="J331" s="607">
        <v>3.8131771688999998</v>
      </c>
      <c r="K331" s="578" t="s">
        <v>795</v>
      </c>
      <c r="L331" s="609">
        <v>1.32666666666666</v>
      </c>
      <c r="M331" s="24" t="s">
        <v>804</v>
      </c>
      <c r="N331" s="179" t="s">
        <v>799</v>
      </c>
    </row>
    <row r="332" spans="8:14" x14ac:dyDescent="0.2">
      <c r="H332" s="13"/>
      <c r="I332" s="588">
        <v>0.23780133638154699</v>
      </c>
      <c r="J332" s="607">
        <v>3.9837424657999998</v>
      </c>
      <c r="K332" s="578" t="s">
        <v>795</v>
      </c>
      <c r="L332" s="609">
        <v>1.3571428571428501</v>
      </c>
      <c r="M332" s="24" t="s">
        <v>804</v>
      </c>
      <c r="N332" s="179" t="s">
        <v>799</v>
      </c>
    </row>
    <row r="333" spans="8:14" x14ac:dyDescent="0.2">
      <c r="H333" s="13"/>
      <c r="I333" s="588">
        <v>0.21653233151183901</v>
      </c>
      <c r="J333" s="607">
        <v>3.8480844748999998</v>
      </c>
      <c r="K333" s="578" t="s">
        <v>795</v>
      </c>
      <c r="L333" s="609">
        <v>1.311232</v>
      </c>
      <c r="M333" s="24" t="s">
        <v>804</v>
      </c>
      <c r="N333" s="179" t="s">
        <v>799</v>
      </c>
    </row>
    <row r="334" spans="8:14" x14ac:dyDescent="0.2">
      <c r="H334" s="13"/>
      <c r="I334" s="588">
        <v>0.21059198542805099</v>
      </c>
      <c r="J334" s="607">
        <v>3.7458433790000001</v>
      </c>
      <c r="K334" s="578" t="s">
        <v>795</v>
      </c>
      <c r="L334" s="609">
        <v>1.35</v>
      </c>
      <c r="M334" s="24" t="s">
        <v>804</v>
      </c>
      <c r="N334" s="179" t="s">
        <v>799</v>
      </c>
    </row>
    <row r="335" spans="8:14" x14ac:dyDescent="0.2">
      <c r="H335" s="13"/>
      <c r="I335" s="588">
        <v>0.19759879920960599</v>
      </c>
      <c r="J335" s="607">
        <v>3.8025162099999998</v>
      </c>
      <c r="K335" s="578" t="s">
        <v>795</v>
      </c>
      <c r="L335" s="609">
        <v>1.3240000000000001</v>
      </c>
      <c r="M335" s="24" t="s">
        <v>804</v>
      </c>
      <c r="N335" s="179" t="s">
        <v>799</v>
      </c>
    </row>
    <row r="336" spans="8:14" x14ac:dyDescent="0.2">
      <c r="H336" s="13"/>
      <c r="I336" s="588">
        <v>0.22292099440982199</v>
      </c>
      <c r="J336" s="607">
        <v>4.0690833333</v>
      </c>
      <c r="K336" s="578" t="s">
        <v>795</v>
      </c>
      <c r="L336" s="609">
        <v>1.3333333333333299</v>
      </c>
      <c r="M336" s="24" t="s">
        <v>804</v>
      </c>
      <c r="N336" s="179" t="s">
        <v>799</v>
      </c>
    </row>
    <row r="337" spans="8:14" x14ac:dyDescent="0.2">
      <c r="H337" s="13"/>
      <c r="I337" s="588">
        <v>0.218283106676323</v>
      </c>
      <c r="J337" s="607">
        <v>3.8535321917999998</v>
      </c>
      <c r="K337" s="578" t="s">
        <v>795</v>
      </c>
      <c r="L337" s="609">
        <v>1.3235294117647001</v>
      </c>
      <c r="M337" s="24" t="s">
        <v>804</v>
      </c>
      <c r="N337" s="179" t="s">
        <v>799</v>
      </c>
    </row>
    <row r="338" spans="8:14" x14ac:dyDescent="0.2">
      <c r="H338" s="13"/>
      <c r="I338" s="588">
        <v>0.138849043715847</v>
      </c>
      <c r="J338" s="607">
        <v>3.7367495434000002</v>
      </c>
      <c r="K338" s="578" t="s">
        <v>795</v>
      </c>
      <c r="L338" s="609">
        <v>1.35</v>
      </c>
      <c r="M338" s="24" t="s">
        <v>804</v>
      </c>
      <c r="N338" s="179" t="s">
        <v>799</v>
      </c>
    </row>
    <row r="339" spans="8:14" x14ac:dyDescent="0.2">
      <c r="H339" s="13"/>
      <c r="I339" s="588">
        <v>0.18615039537712799</v>
      </c>
      <c r="J339" s="607">
        <v>3.7622139268999999</v>
      </c>
      <c r="K339" s="578" t="s">
        <v>795</v>
      </c>
      <c r="L339" s="609">
        <v>1.35</v>
      </c>
      <c r="M339" s="24" t="s">
        <v>804</v>
      </c>
      <c r="N339" s="179" t="s">
        <v>799</v>
      </c>
    </row>
    <row r="340" spans="8:14" x14ac:dyDescent="0.2">
      <c r="H340" s="13"/>
      <c r="I340" s="588">
        <v>0.17822176684881599</v>
      </c>
      <c r="J340" s="607">
        <v>3.7367495434000002</v>
      </c>
      <c r="K340" s="578" t="s">
        <v>795</v>
      </c>
      <c r="L340" s="609">
        <v>1.35</v>
      </c>
      <c r="M340" s="24" t="s">
        <v>804</v>
      </c>
      <c r="N340" s="179" t="s">
        <v>799</v>
      </c>
    </row>
    <row r="341" spans="8:14" x14ac:dyDescent="0.2">
      <c r="H341" s="13"/>
      <c r="I341" s="588">
        <v>0.19952755009107401</v>
      </c>
      <c r="J341" s="607">
        <v>4.0409235160000003</v>
      </c>
      <c r="K341" s="578" t="s">
        <v>795</v>
      </c>
      <c r="L341" s="609">
        <v>1.36375</v>
      </c>
      <c r="M341" s="24" t="s">
        <v>804</v>
      </c>
      <c r="N341" s="179" t="s">
        <v>799</v>
      </c>
    </row>
    <row r="342" spans="8:14" x14ac:dyDescent="0.2">
      <c r="H342" s="13"/>
      <c r="I342" s="588">
        <v>0.23619871801891501</v>
      </c>
      <c r="J342" s="607">
        <v>3.9728130137000002</v>
      </c>
      <c r="K342" s="578" t="s">
        <v>795</v>
      </c>
      <c r="L342" s="609">
        <v>1.3627254509018001</v>
      </c>
      <c r="M342" s="24" t="s">
        <v>804</v>
      </c>
      <c r="N342" s="179" t="s">
        <v>799</v>
      </c>
    </row>
    <row r="343" spans="8:14" x14ac:dyDescent="0.2">
      <c r="H343" s="13"/>
      <c r="I343" s="588">
        <v>0.25080125073285098</v>
      </c>
      <c r="J343" s="607">
        <v>4.0868054794999997</v>
      </c>
      <c r="K343" s="578" t="s">
        <v>795</v>
      </c>
      <c r="L343" s="609">
        <v>1.32</v>
      </c>
      <c r="M343" s="24" t="s">
        <v>804</v>
      </c>
      <c r="N343" s="179" t="s">
        <v>799</v>
      </c>
    </row>
    <row r="344" spans="8:14" x14ac:dyDescent="0.2">
      <c r="H344" s="13"/>
      <c r="I344" s="588">
        <v>0.18773567690833401</v>
      </c>
      <c r="J344" s="607">
        <v>3.7029595890000002</v>
      </c>
      <c r="K344" s="578" t="s">
        <v>795</v>
      </c>
      <c r="L344" s="609">
        <v>1.33973205358928</v>
      </c>
      <c r="M344" s="24" t="s">
        <v>804</v>
      </c>
      <c r="N344" s="179" t="s">
        <v>799</v>
      </c>
    </row>
    <row r="345" spans="8:14" x14ac:dyDescent="0.2">
      <c r="H345" s="13"/>
      <c r="I345" s="588">
        <v>0.20937784608378801</v>
      </c>
      <c r="J345" s="607">
        <v>3.9095771688999998</v>
      </c>
      <c r="K345" s="578" t="s">
        <v>795</v>
      </c>
      <c r="L345" s="609">
        <v>1.3494999999999999</v>
      </c>
      <c r="M345" s="24" t="s">
        <v>804</v>
      </c>
      <c r="N345" s="179" t="s">
        <v>799</v>
      </c>
    </row>
    <row r="346" spans="8:14" x14ac:dyDescent="0.2">
      <c r="H346" s="13"/>
      <c r="I346" s="588">
        <v>0.21394011839708499</v>
      </c>
      <c r="J346" s="607">
        <v>3.8383963470000002</v>
      </c>
      <c r="K346" s="578" t="s">
        <v>795</v>
      </c>
      <c r="L346" s="609">
        <v>1.3574999999999999</v>
      </c>
      <c r="M346" s="24" t="s">
        <v>804</v>
      </c>
      <c r="N346" s="179" t="s">
        <v>799</v>
      </c>
    </row>
    <row r="347" spans="8:14" x14ac:dyDescent="0.2">
      <c r="H347" s="13"/>
      <c r="I347" s="588">
        <v>0.20710382513661199</v>
      </c>
      <c r="J347" s="607">
        <v>3.7862196347000001</v>
      </c>
      <c r="K347" s="578" t="s">
        <v>795</v>
      </c>
      <c r="L347" s="609">
        <v>1.3574999999999999</v>
      </c>
      <c r="M347" s="24" t="s">
        <v>804</v>
      </c>
      <c r="N347" s="179" t="s">
        <v>799</v>
      </c>
    </row>
    <row r="348" spans="8:14" x14ac:dyDescent="0.2">
      <c r="H348" s="13"/>
      <c r="I348" s="588">
        <v>0.211856785063752</v>
      </c>
      <c r="J348" s="607">
        <v>3.8162981734999999</v>
      </c>
      <c r="K348" s="578" t="s">
        <v>795</v>
      </c>
      <c r="L348" s="609">
        <v>1.34</v>
      </c>
      <c r="M348" s="24" t="s">
        <v>804</v>
      </c>
      <c r="N348" s="179" t="s">
        <v>799</v>
      </c>
    </row>
    <row r="349" spans="8:14" x14ac:dyDescent="0.2">
      <c r="H349" s="13"/>
      <c r="I349" s="588">
        <v>0.15823075932365499</v>
      </c>
      <c r="J349" s="607">
        <v>4.1524566209999998</v>
      </c>
      <c r="K349" s="578" t="s">
        <v>795</v>
      </c>
      <c r="L349" s="609">
        <v>1.36363636363636</v>
      </c>
      <c r="M349" s="24" t="s">
        <v>804</v>
      </c>
      <c r="N349" s="179" t="s">
        <v>799</v>
      </c>
    </row>
    <row r="350" spans="8:14" x14ac:dyDescent="0.2">
      <c r="H350" s="13"/>
      <c r="I350" s="588">
        <v>0.201652151639344</v>
      </c>
      <c r="J350" s="607">
        <v>4.0059860730999999</v>
      </c>
      <c r="K350" s="578" t="s">
        <v>795</v>
      </c>
      <c r="L350" s="609">
        <v>1.3174999999999999</v>
      </c>
      <c r="M350" s="24" t="s">
        <v>804</v>
      </c>
      <c r="N350" s="179" t="s">
        <v>799</v>
      </c>
    </row>
    <row r="351" spans="8:14" x14ac:dyDescent="0.2">
      <c r="H351" s="13"/>
      <c r="I351" s="588">
        <v>0.224186771832147</v>
      </c>
      <c r="J351" s="607">
        <v>3.8916351597999999</v>
      </c>
      <c r="K351" s="578" t="s">
        <v>795</v>
      </c>
      <c r="L351" s="609">
        <v>1.3509433962264099</v>
      </c>
      <c r="M351" s="24" t="s">
        <v>804</v>
      </c>
      <c r="N351" s="179" t="s">
        <v>799</v>
      </c>
    </row>
    <row r="352" spans="8:14" x14ac:dyDescent="0.2">
      <c r="H352" s="13"/>
      <c r="I352" s="588">
        <v>0.19254107333530701</v>
      </c>
      <c r="J352" s="607">
        <v>3.8907780822000002</v>
      </c>
      <c r="K352" s="578" t="s">
        <v>795</v>
      </c>
      <c r="L352" s="609">
        <v>1.3585571428571399</v>
      </c>
      <c r="M352" s="24" t="s">
        <v>804</v>
      </c>
      <c r="N352" s="179" t="s">
        <v>799</v>
      </c>
    </row>
    <row r="353" spans="8:14" x14ac:dyDescent="0.2">
      <c r="H353" s="13"/>
      <c r="I353" s="588">
        <v>0.22369219953344099</v>
      </c>
      <c r="J353" s="607">
        <v>3.7876783105</v>
      </c>
      <c r="K353" s="578" t="s">
        <v>795</v>
      </c>
      <c r="L353" s="609">
        <v>1.3555555555555501</v>
      </c>
      <c r="M353" s="24" t="s">
        <v>804</v>
      </c>
      <c r="N353" s="179" t="s">
        <v>799</v>
      </c>
    </row>
    <row r="354" spans="8:14" x14ac:dyDescent="0.2">
      <c r="H354" s="13"/>
      <c r="I354" s="588">
        <v>0.22101583887368001</v>
      </c>
      <c r="J354" s="607">
        <v>3.7577949772000001</v>
      </c>
      <c r="K354" s="578" t="s">
        <v>795</v>
      </c>
      <c r="L354" s="609">
        <v>1.524</v>
      </c>
      <c r="M354" s="24" t="s">
        <v>805</v>
      </c>
      <c r="N354" s="179" t="s">
        <v>799</v>
      </c>
    </row>
    <row r="355" spans="8:14" x14ac:dyDescent="0.2">
      <c r="H355" s="13"/>
      <c r="I355" s="588">
        <v>0.221160322426454</v>
      </c>
      <c r="J355" s="607">
        <v>3.7939333333</v>
      </c>
      <c r="K355" s="578" t="s">
        <v>795</v>
      </c>
      <c r="L355" s="609">
        <v>1.51999999999999</v>
      </c>
      <c r="M355" s="24" t="s">
        <v>805</v>
      </c>
      <c r="N355" s="179" t="s">
        <v>799</v>
      </c>
    </row>
    <row r="356" spans="8:14" x14ac:dyDescent="0.2">
      <c r="H356" s="13"/>
      <c r="I356" s="588">
        <v>0.19447619907142699</v>
      </c>
      <c r="J356" s="607">
        <v>3.7746748858000001</v>
      </c>
      <c r="K356" s="578" t="s">
        <v>795</v>
      </c>
      <c r="L356" s="609">
        <v>1.4769230769230699</v>
      </c>
      <c r="M356" s="24" t="s">
        <v>805</v>
      </c>
      <c r="N356" s="179" t="s">
        <v>799</v>
      </c>
    </row>
    <row r="357" spans="8:14" x14ac:dyDescent="0.2">
      <c r="H357" s="13"/>
      <c r="I357" s="588">
        <v>0.216602488894237</v>
      </c>
      <c r="J357" s="607">
        <v>3.8078527396999999</v>
      </c>
      <c r="K357" s="578" t="s">
        <v>795</v>
      </c>
      <c r="L357" s="609">
        <v>1.5230769230769201</v>
      </c>
      <c r="M357" s="24" t="s">
        <v>805</v>
      </c>
      <c r="N357" s="179" t="s">
        <v>799</v>
      </c>
    </row>
    <row r="358" spans="8:14" x14ac:dyDescent="0.2">
      <c r="H358" s="13"/>
      <c r="I358" s="588">
        <v>0.214097367890875</v>
      </c>
      <c r="J358" s="607">
        <v>3.8117817351999999</v>
      </c>
      <c r="K358" s="578" t="s">
        <v>795</v>
      </c>
      <c r="L358" s="609">
        <v>1.4963636363636299</v>
      </c>
      <c r="M358" s="24" t="s">
        <v>805</v>
      </c>
      <c r="N358" s="179" t="s">
        <v>799</v>
      </c>
    </row>
    <row r="359" spans="8:14" x14ac:dyDescent="0.2">
      <c r="H359" s="13"/>
      <c r="I359" s="588">
        <v>0.200013036110024</v>
      </c>
      <c r="J359" s="607">
        <v>3.7973246574999999</v>
      </c>
      <c r="K359" s="578" t="s">
        <v>795</v>
      </c>
      <c r="L359" s="609">
        <v>1.456</v>
      </c>
      <c r="M359" s="24" t="s">
        <v>805</v>
      </c>
      <c r="N359" s="179" t="s">
        <v>799</v>
      </c>
    </row>
    <row r="360" spans="8:14" x14ac:dyDescent="0.2">
      <c r="H360" s="13"/>
      <c r="I360" s="588">
        <v>0.21661615174032001</v>
      </c>
      <c r="J360" s="607">
        <v>3.80514657529999</v>
      </c>
      <c r="K360" s="578" t="s">
        <v>795</v>
      </c>
      <c r="L360" s="609">
        <v>1.524</v>
      </c>
      <c r="M360" s="24" t="s">
        <v>805</v>
      </c>
      <c r="N360" s="179" t="s">
        <v>799</v>
      </c>
    </row>
    <row r="361" spans="8:14" x14ac:dyDescent="0.2">
      <c r="H361" s="13"/>
      <c r="I361" s="588">
        <v>0.21059672793638301</v>
      </c>
      <c r="J361" s="607">
        <v>3.8389972603000002</v>
      </c>
      <c r="K361" s="578" t="s">
        <v>795</v>
      </c>
      <c r="L361" s="609">
        <v>1.5920000000000001</v>
      </c>
      <c r="M361" s="24" t="s">
        <v>805</v>
      </c>
      <c r="N361" s="179" t="s">
        <v>799</v>
      </c>
    </row>
    <row r="362" spans="8:14" x14ac:dyDescent="0.2">
      <c r="H362" s="13"/>
      <c r="I362" s="588">
        <v>0.201286427039262</v>
      </c>
      <c r="J362" s="607">
        <v>3.8193518265000002</v>
      </c>
      <c r="K362" s="578" t="s">
        <v>795</v>
      </c>
      <c r="L362" s="609">
        <v>1.4345454545454499</v>
      </c>
      <c r="M362" s="24" t="s">
        <v>805</v>
      </c>
      <c r="N362" s="179" t="s">
        <v>799</v>
      </c>
    </row>
    <row r="363" spans="8:14" x14ac:dyDescent="0.2">
      <c r="H363" s="13"/>
      <c r="I363" s="588">
        <v>0.20248721310972501</v>
      </c>
      <c r="J363" s="607">
        <v>3.8274337900000002</v>
      </c>
      <c r="K363" s="578" t="s">
        <v>795</v>
      </c>
      <c r="L363" s="609">
        <v>1.44117647058823</v>
      </c>
      <c r="M363" s="24" t="s">
        <v>805</v>
      </c>
      <c r="N363" s="179" t="s">
        <v>799</v>
      </c>
    </row>
    <row r="364" spans="8:14" x14ac:dyDescent="0.2">
      <c r="H364" s="13"/>
      <c r="I364" s="588">
        <v>0.22570802372571999</v>
      </c>
      <c r="J364" s="607">
        <v>3.8422835616</v>
      </c>
      <c r="K364" s="578" t="s">
        <v>795</v>
      </c>
      <c r="L364" s="609">
        <v>1.4350000000000001</v>
      </c>
      <c r="M364" s="24" t="s">
        <v>805</v>
      </c>
      <c r="N364" s="179" t="s">
        <v>799</v>
      </c>
    </row>
    <row r="365" spans="8:14" x14ac:dyDescent="0.2">
      <c r="H365" s="13"/>
      <c r="I365" s="588">
        <v>0.23656037395198901</v>
      </c>
      <c r="J365" s="607">
        <v>4.1341940638999999</v>
      </c>
      <c r="K365" s="578" t="s">
        <v>795</v>
      </c>
      <c r="L365" s="609">
        <v>1.4012738853503099</v>
      </c>
      <c r="M365" s="24" t="s">
        <v>805</v>
      </c>
      <c r="N365" s="179" t="s">
        <v>799</v>
      </c>
    </row>
    <row r="366" spans="8:14" x14ac:dyDescent="0.2">
      <c r="H366" s="13"/>
      <c r="I366" s="588">
        <v>0.242444708979622</v>
      </c>
      <c r="J366" s="607">
        <v>4.2167111871999996</v>
      </c>
      <c r="K366" s="578" t="s">
        <v>795</v>
      </c>
      <c r="L366" s="609">
        <v>1.4583333333333299</v>
      </c>
      <c r="M366" s="24" t="s">
        <v>805</v>
      </c>
      <c r="N366" s="179" t="s">
        <v>799</v>
      </c>
    </row>
    <row r="367" spans="8:14" x14ac:dyDescent="0.2">
      <c r="H367" s="13"/>
      <c r="I367" s="588">
        <v>0.23135124344056501</v>
      </c>
      <c r="J367" s="607">
        <v>3.7772933790000001</v>
      </c>
      <c r="K367" s="578" t="s">
        <v>795</v>
      </c>
      <c r="L367" s="609">
        <v>1.446</v>
      </c>
      <c r="M367" s="24" t="s">
        <v>805</v>
      </c>
      <c r="N367" s="179" t="s">
        <v>799</v>
      </c>
    </row>
    <row r="368" spans="8:14" x14ac:dyDescent="0.2">
      <c r="H368" s="13"/>
      <c r="I368" s="588">
        <v>0.14814966917636299</v>
      </c>
      <c r="J368" s="607">
        <v>3.8029881279</v>
      </c>
      <c r="K368" s="578" t="s">
        <v>795</v>
      </c>
      <c r="L368" s="609">
        <v>1.42</v>
      </c>
      <c r="M368" s="24" t="s">
        <v>805</v>
      </c>
      <c r="N368" s="179" t="s">
        <v>799</v>
      </c>
    </row>
    <row r="369" spans="8:14" x14ac:dyDescent="0.2">
      <c r="H369" s="13"/>
      <c r="I369" s="588">
        <v>0.22285820214464899</v>
      </c>
      <c r="J369" s="607">
        <v>3.7928139269000001</v>
      </c>
      <c r="K369" s="578" t="s">
        <v>795</v>
      </c>
      <c r="L369" s="609">
        <v>1.47</v>
      </c>
      <c r="M369" s="24" t="s">
        <v>805</v>
      </c>
      <c r="N369" s="179" t="s">
        <v>799</v>
      </c>
    </row>
    <row r="370" spans="8:14" x14ac:dyDescent="0.2">
      <c r="H370" s="13"/>
      <c r="I370" s="588">
        <v>0.22946041524070199</v>
      </c>
      <c r="J370" s="607">
        <v>3.8539075342000002</v>
      </c>
      <c r="K370" s="578" t="s">
        <v>795</v>
      </c>
      <c r="L370" s="609">
        <v>1.48</v>
      </c>
      <c r="M370" s="24" t="s">
        <v>805</v>
      </c>
      <c r="N370" s="179" t="s">
        <v>799</v>
      </c>
    </row>
    <row r="371" spans="8:14" x14ac:dyDescent="0.2">
      <c r="H371" s="13"/>
      <c r="I371" s="588">
        <v>0.212277549623545</v>
      </c>
      <c r="J371" s="607">
        <v>3.5412917808</v>
      </c>
      <c r="K371" s="578" t="s">
        <v>795</v>
      </c>
      <c r="L371" s="609">
        <v>1.52</v>
      </c>
      <c r="M371" s="24" t="s">
        <v>805</v>
      </c>
      <c r="N371" s="179" t="s">
        <v>799</v>
      </c>
    </row>
    <row r="372" spans="8:14" x14ac:dyDescent="0.2">
      <c r="H372" s="13"/>
      <c r="I372" s="588">
        <v>0.21216632443531799</v>
      </c>
      <c r="J372" s="607">
        <v>3.4777038813000001</v>
      </c>
      <c r="K372" s="578" t="s">
        <v>795</v>
      </c>
      <c r="L372" s="609">
        <v>1.52</v>
      </c>
      <c r="M372" s="24" t="s">
        <v>805</v>
      </c>
      <c r="N372" s="179" t="s">
        <v>799</v>
      </c>
    </row>
    <row r="373" spans="8:14" x14ac:dyDescent="0.2">
      <c r="H373" s="13"/>
      <c r="I373" s="588">
        <v>0.232053196195531</v>
      </c>
      <c r="J373" s="607">
        <v>3.7772933790000001</v>
      </c>
      <c r="K373" s="578" t="s">
        <v>795</v>
      </c>
      <c r="L373" s="609">
        <v>1.4636363636363601</v>
      </c>
      <c r="M373" s="24" t="s">
        <v>805</v>
      </c>
      <c r="N373" s="179" t="s">
        <v>799</v>
      </c>
    </row>
    <row r="374" spans="8:14" x14ac:dyDescent="0.2">
      <c r="H374" s="13"/>
      <c r="I374" s="588">
        <v>0.207938451008266</v>
      </c>
      <c r="J374" s="607">
        <v>3.8326310501999998</v>
      </c>
      <c r="K374" s="578" t="s">
        <v>795</v>
      </c>
      <c r="L374" s="609">
        <v>1.4331983805668</v>
      </c>
      <c r="M374" s="24" t="s">
        <v>805</v>
      </c>
      <c r="N374" s="179" t="s">
        <v>799</v>
      </c>
    </row>
    <row r="375" spans="8:14" x14ac:dyDescent="0.2">
      <c r="H375" s="13"/>
      <c r="I375" s="588">
        <v>0.26700564868136301</v>
      </c>
      <c r="J375" s="607">
        <v>4.2369374429000004</v>
      </c>
      <c r="K375" s="578" t="s">
        <v>795</v>
      </c>
      <c r="L375" s="609">
        <v>1.48743718592964</v>
      </c>
      <c r="M375" s="24" t="s">
        <v>805</v>
      </c>
      <c r="N375" s="179" t="s">
        <v>799</v>
      </c>
    </row>
    <row r="376" spans="8:14" x14ac:dyDescent="0.2">
      <c r="H376" s="13"/>
      <c r="I376" s="588">
        <v>0.16222782840692099</v>
      </c>
      <c r="J376" s="607">
        <v>3.8018209999999999</v>
      </c>
      <c r="K376" s="578" t="s">
        <v>795</v>
      </c>
      <c r="L376" s="609">
        <v>1.4928014397120499</v>
      </c>
      <c r="M376" s="24" t="s">
        <v>805</v>
      </c>
      <c r="N376" s="179" t="s">
        <v>799</v>
      </c>
    </row>
    <row r="377" spans="8:14" x14ac:dyDescent="0.2">
      <c r="H377" s="13"/>
      <c r="I377" s="588">
        <v>0.17188657040093</v>
      </c>
      <c r="J377" s="607">
        <v>3.7526995433999999</v>
      </c>
      <c r="K377" s="578" t="s">
        <v>795</v>
      </c>
      <c r="L377" s="609">
        <v>1.4021739130434701</v>
      </c>
      <c r="M377" s="24" t="s">
        <v>805</v>
      </c>
      <c r="N377" s="179" t="s">
        <v>799</v>
      </c>
    </row>
    <row r="378" spans="8:14" x14ac:dyDescent="0.2">
      <c r="H378" s="13"/>
      <c r="I378" s="588">
        <v>0.21715813720124</v>
      </c>
      <c r="J378" s="607">
        <v>4.2369374429000004</v>
      </c>
      <c r="K378" s="578" t="s">
        <v>795</v>
      </c>
      <c r="L378" s="609">
        <v>1.4</v>
      </c>
      <c r="M378" s="24" t="s">
        <v>805</v>
      </c>
      <c r="N378" s="179" t="s">
        <v>799</v>
      </c>
    </row>
    <row r="379" spans="8:14" x14ac:dyDescent="0.2">
      <c r="H379" s="13"/>
      <c r="I379" s="588">
        <v>0.24707278120009099</v>
      </c>
      <c r="J379" s="607">
        <v>4.2781465753000001</v>
      </c>
      <c r="K379" s="578" t="s">
        <v>795</v>
      </c>
      <c r="L379" s="609">
        <v>1.4</v>
      </c>
      <c r="M379" s="24" t="s">
        <v>805</v>
      </c>
      <c r="N379" s="179" t="s">
        <v>799</v>
      </c>
    </row>
    <row r="380" spans="8:14" x14ac:dyDescent="0.2">
      <c r="H380" s="13"/>
      <c r="I380" s="588">
        <v>0.22591011676969799</v>
      </c>
      <c r="J380" s="607">
        <v>3.7772933790000001</v>
      </c>
      <c r="K380" s="578" t="s">
        <v>795</v>
      </c>
      <c r="L380" s="609">
        <v>1.4544303797468301</v>
      </c>
      <c r="M380" s="24" t="s">
        <v>805</v>
      </c>
      <c r="N380" s="179" t="s">
        <v>799</v>
      </c>
    </row>
    <row r="381" spans="8:14" x14ac:dyDescent="0.2">
      <c r="H381" s="13"/>
      <c r="I381" s="588">
        <v>0.22935256995133799</v>
      </c>
      <c r="J381" s="607">
        <v>3.8029881279</v>
      </c>
      <c r="K381" s="578" t="s">
        <v>795</v>
      </c>
      <c r="L381" s="609">
        <v>1.41</v>
      </c>
      <c r="M381" s="24" t="s">
        <v>805</v>
      </c>
      <c r="N381" s="179" t="s">
        <v>799</v>
      </c>
    </row>
    <row r="382" spans="8:14" x14ac:dyDescent="0.2">
      <c r="H382" s="13"/>
      <c r="I382" s="588">
        <v>0.22128497237169001</v>
      </c>
      <c r="J382" s="607">
        <v>3.8078479451999998</v>
      </c>
      <c r="K382" s="578" t="s">
        <v>795</v>
      </c>
      <c r="L382" s="609">
        <v>1.97958208358328</v>
      </c>
      <c r="M382" s="24" t="s">
        <v>805</v>
      </c>
      <c r="N382" s="179" t="s">
        <v>799</v>
      </c>
    </row>
    <row r="383" spans="8:14" x14ac:dyDescent="0.2">
      <c r="H383" s="13"/>
      <c r="I383" s="588">
        <v>0.25425469079468799</v>
      </c>
      <c r="J383" s="607">
        <v>4.2156200912999999</v>
      </c>
      <c r="K383" s="578" t="s">
        <v>795</v>
      </c>
      <c r="L383" s="609">
        <v>1.4067114093959701</v>
      </c>
      <c r="M383" s="24" t="s">
        <v>805</v>
      </c>
      <c r="N383" s="179" t="s">
        <v>799</v>
      </c>
    </row>
    <row r="384" spans="8:14" x14ac:dyDescent="0.2">
      <c r="H384" s="13"/>
      <c r="I384" s="588">
        <v>0.232544479927007</v>
      </c>
      <c r="J384" s="607">
        <v>4.2214050228</v>
      </c>
      <c r="K384" s="578" t="s">
        <v>795</v>
      </c>
      <c r="L384" s="609">
        <v>1.45</v>
      </c>
      <c r="M384" s="24" t="s">
        <v>805</v>
      </c>
      <c r="N384" s="179" t="s">
        <v>799</v>
      </c>
    </row>
    <row r="385" spans="8:14" x14ac:dyDescent="0.2">
      <c r="H385" s="13"/>
      <c r="I385" s="588">
        <v>0.21549390104879099</v>
      </c>
      <c r="J385" s="607">
        <v>3.8676863014</v>
      </c>
      <c r="K385" s="578" t="s">
        <v>795</v>
      </c>
      <c r="L385" s="609">
        <v>1.45</v>
      </c>
      <c r="M385" s="24" t="s">
        <v>805</v>
      </c>
      <c r="N385" s="179" t="s">
        <v>799</v>
      </c>
    </row>
    <row r="386" spans="8:14" x14ac:dyDescent="0.2">
      <c r="H386" s="13"/>
      <c r="I386" s="588">
        <v>0.24788794268721201</v>
      </c>
      <c r="J386" s="607">
        <v>4.2780751142</v>
      </c>
      <c r="K386" s="578" t="s">
        <v>795</v>
      </c>
      <c r="L386" s="609">
        <v>1.6666666666666601</v>
      </c>
      <c r="M386" s="24" t="s">
        <v>805</v>
      </c>
      <c r="N386" s="179" t="s">
        <v>799</v>
      </c>
    </row>
    <row r="387" spans="8:14" x14ac:dyDescent="0.2">
      <c r="H387" s="13"/>
      <c r="I387" s="588">
        <v>0.161291942524737</v>
      </c>
      <c r="J387" s="607">
        <v>3.8484940639</v>
      </c>
      <c r="K387" s="578" t="s">
        <v>795</v>
      </c>
      <c r="L387" s="609">
        <v>1.4388122375524799</v>
      </c>
      <c r="M387" s="24" t="s">
        <v>805</v>
      </c>
      <c r="N387" s="179" t="s">
        <v>799</v>
      </c>
    </row>
    <row r="388" spans="8:14" x14ac:dyDescent="0.2">
      <c r="H388" s="13"/>
      <c r="I388" s="588">
        <v>0.26108196472019402</v>
      </c>
      <c r="J388" s="607">
        <v>4.2368326484000001</v>
      </c>
      <c r="K388" s="578" t="s">
        <v>795</v>
      </c>
      <c r="L388" s="609">
        <v>1.4</v>
      </c>
      <c r="M388" s="24" t="s">
        <v>805</v>
      </c>
      <c r="N388" s="179" t="s">
        <v>799</v>
      </c>
    </row>
    <row r="389" spans="8:14" x14ac:dyDescent="0.2">
      <c r="H389" s="13"/>
      <c r="I389" s="588">
        <v>0.21365139078887299</v>
      </c>
      <c r="J389" s="607">
        <v>3.8435426940999999</v>
      </c>
      <c r="K389" s="578" t="s">
        <v>795</v>
      </c>
      <c r="L389" s="609">
        <v>1.4</v>
      </c>
      <c r="M389" s="24" t="s">
        <v>805</v>
      </c>
      <c r="N389" s="179" t="s">
        <v>799</v>
      </c>
    </row>
    <row r="390" spans="8:14" x14ac:dyDescent="0.2">
      <c r="H390" s="13"/>
      <c r="I390" s="588">
        <v>0.22040013679890499</v>
      </c>
      <c r="J390" s="607">
        <v>3.8118760273999999</v>
      </c>
      <c r="K390" s="578" t="s">
        <v>795</v>
      </c>
      <c r="L390" s="609">
        <v>1.4</v>
      </c>
      <c r="M390" s="24" t="s">
        <v>805</v>
      </c>
      <c r="N390" s="179" t="s">
        <v>799</v>
      </c>
    </row>
    <row r="391" spans="8:14" x14ac:dyDescent="0.2">
      <c r="H391" s="13"/>
      <c r="I391" s="588">
        <v>0.24499059897931699</v>
      </c>
      <c r="J391" s="607">
        <v>4.1697220000000002</v>
      </c>
      <c r="K391" s="578" t="s">
        <v>795</v>
      </c>
      <c r="L391" s="609">
        <v>1.44705882352941</v>
      </c>
      <c r="M391" s="24" t="s">
        <v>805</v>
      </c>
      <c r="N391" s="179" t="s">
        <v>799</v>
      </c>
    </row>
    <row r="392" spans="8:14" x14ac:dyDescent="0.2">
      <c r="H392" s="13"/>
      <c r="I392" s="588">
        <v>0.24128174381549899</v>
      </c>
      <c r="J392" s="607">
        <v>3.8545817352</v>
      </c>
      <c r="K392" s="578" t="s">
        <v>795</v>
      </c>
      <c r="L392" s="609">
        <v>1.4428857715430801</v>
      </c>
      <c r="M392" s="24" t="s">
        <v>805</v>
      </c>
      <c r="N392" s="179" t="s">
        <v>799</v>
      </c>
    </row>
    <row r="393" spans="8:14" x14ac:dyDescent="0.2">
      <c r="H393" s="13"/>
      <c r="I393" s="588">
        <v>0.23914860686765099</v>
      </c>
      <c r="J393" s="607">
        <v>3.8632210046000002</v>
      </c>
      <c r="K393" s="578" t="s">
        <v>795</v>
      </c>
      <c r="L393" s="609">
        <v>1.4428857715430801</v>
      </c>
      <c r="M393" s="24" t="s">
        <v>805</v>
      </c>
      <c r="N393" s="179" t="s">
        <v>799</v>
      </c>
    </row>
    <row r="394" spans="8:14" x14ac:dyDescent="0.2">
      <c r="H394" s="13"/>
      <c r="I394" s="588">
        <v>0.22658242258652</v>
      </c>
      <c r="J394" s="607">
        <v>3.8162463469999999</v>
      </c>
      <c r="K394" s="578" t="s">
        <v>795</v>
      </c>
      <c r="L394" s="609">
        <v>1.5</v>
      </c>
      <c r="M394" s="24" t="s">
        <v>805</v>
      </c>
      <c r="N394" s="179" t="s">
        <v>799</v>
      </c>
    </row>
    <row r="395" spans="8:14" x14ac:dyDescent="0.2">
      <c r="H395" s="13"/>
      <c r="I395" s="588">
        <v>0.200091664572805</v>
      </c>
      <c r="J395" s="607">
        <v>3.7867495434</v>
      </c>
      <c r="K395" s="578" t="s">
        <v>795</v>
      </c>
      <c r="L395" s="609">
        <v>1.3979591836734599</v>
      </c>
      <c r="M395" s="24" t="s">
        <v>805</v>
      </c>
      <c r="N395" s="179" t="s">
        <v>799</v>
      </c>
    </row>
    <row r="396" spans="8:14" x14ac:dyDescent="0.2">
      <c r="H396" s="13"/>
      <c r="I396" s="588">
        <v>0.14831281349749201</v>
      </c>
      <c r="J396" s="607">
        <v>4.0090173515999998</v>
      </c>
      <c r="K396" s="578" t="s">
        <v>795</v>
      </c>
      <c r="L396" s="609">
        <v>1.45714285714285</v>
      </c>
      <c r="M396" s="24" t="s">
        <v>805</v>
      </c>
      <c r="N396" s="179" t="s">
        <v>799</v>
      </c>
    </row>
    <row r="397" spans="8:14" x14ac:dyDescent="0.2">
      <c r="H397" s="13"/>
      <c r="I397" s="588">
        <v>0.18944862727203499</v>
      </c>
      <c r="J397" s="607">
        <v>4.4052141553000004</v>
      </c>
      <c r="K397" s="578" t="s">
        <v>803</v>
      </c>
      <c r="L397" s="609">
        <v>1.18296</v>
      </c>
      <c r="M397" s="24" t="s">
        <v>795</v>
      </c>
      <c r="N397" s="179" t="s">
        <v>793</v>
      </c>
    </row>
    <row r="398" spans="8:14" x14ac:dyDescent="0.2">
      <c r="H398" s="13"/>
      <c r="I398" s="588">
        <v>0.195075949580967</v>
      </c>
      <c r="J398" s="607">
        <v>4.3563369862999997</v>
      </c>
      <c r="K398" s="578" t="s">
        <v>803</v>
      </c>
      <c r="L398" s="609">
        <v>1.2108333333333301</v>
      </c>
      <c r="M398" s="24" t="s">
        <v>795</v>
      </c>
      <c r="N398" s="179" t="s">
        <v>793</v>
      </c>
    </row>
    <row r="399" spans="8:14" x14ac:dyDescent="0.2">
      <c r="H399" s="13"/>
      <c r="I399" s="588">
        <v>0.17375411235053601</v>
      </c>
      <c r="J399" s="607">
        <v>4.4295815068</v>
      </c>
      <c r="K399" s="578" t="s">
        <v>803</v>
      </c>
      <c r="L399" s="609">
        <v>1.20048962442119</v>
      </c>
      <c r="M399" s="24" t="s">
        <v>795</v>
      </c>
      <c r="N399" s="179" t="s">
        <v>793</v>
      </c>
    </row>
    <row r="400" spans="8:14" x14ac:dyDescent="0.2">
      <c r="H400" s="13"/>
      <c r="I400" s="588">
        <v>0.20713251155106999</v>
      </c>
      <c r="J400" s="607">
        <v>4.5246130136999998</v>
      </c>
      <c r="K400" s="578" t="s">
        <v>803</v>
      </c>
      <c r="L400" s="609">
        <v>1.22994652406417</v>
      </c>
      <c r="M400" s="24" t="s">
        <v>795</v>
      </c>
      <c r="N400" s="179" t="s">
        <v>793</v>
      </c>
    </row>
    <row r="401" spans="8:14" x14ac:dyDescent="0.2">
      <c r="H401" s="13"/>
      <c r="I401" s="588">
        <v>0.18866618867596499</v>
      </c>
      <c r="J401" s="607">
        <v>4.5446132419999996</v>
      </c>
      <c r="K401" s="578" t="s">
        <v>803</v>
      </c>
      <c r="L401" s="609">
        <v>1.24833333333333</v>
      </c>
      <c r="M401" s="24" t="s">
        <v>795</v>
      </c>
      <c r="N401" s="179" t="s">
        <v>793</v>
      </c>
    </row>
    <row r="402" spans="8:14" x14ac:dyDescent="0.2">
      <c r="H402" s="13"/>
      <c r="I402" s="588">
        <v>0.21652727869039401</v>
      </c>
      <c r="J402" s="607">
        <v>4.3886335615999998</v>
      </c>
      <c r="K402" s="578" t="s">
        <v>803</v>
      </c>
      <c r="L402" s="609">
        <v>1.25</v>
      </c>
      <c r="M402" s="24" t="s">
        <v>795</v>
      </c>
      <c r="N402" s="179" t="s">
        <v>793</v>
      </c>
    </row>
    <row r="403" spans="8:14" x14ac:dyDescent="0.2">
      <c r="H403" s="13"/>
      <c r="I403" s="588">
        <v>0.22853844695262901</v>
      </c>
      <c r="J403" s="607">
        <v>4.5237981735000004</v>
      </c>
      <c r="K403" s="578" t="s">
        <v>803</v>
      </c>
      <c r="L403" s="609">
        <v>1.2037037037036999</v>
      </c>
      <c r="M403" s="24" t="s">
        <v>795</v>
      </c>
      <c r="N403" s="179" t="s">
        <v>793</v>
      </c>
    </row>
    <row r="404" spans="8:14" x14ac:dyDescent="0.2">
      <c r="H404" s="13"/>
      <c r="I404" s="588">
        <v>0.180754602160352</v>
      </c>
      <c r="J404" s="607">
        <v>4.4439089999999997</v>
      </c>
      <c r="K404" s="578" t="s">
        <v>803</v>
      </c>
      <c r="L404" s="609">
        <v>1.17</v>
      </c>
      <c r="M404" s="24" t="s">
        <v>795</v>
      </c>
      <c r="N404" s="179" t="s">
        <v>793</v>
      </c>
    </row>
    <row r="405" spans="8:14" x14ac:dyDescent="0.2">
      <c r="H405" s="13"/>
      <c r="I405" s="588">
        <v>0.16470409249961901</v>
      </c>
      <c r="J405" s="607">
        <v>4.4527890000000001</v>
      </c>
      <c r="K405" s="578" t="s">
        <v>803</v>
      </c>
      <c r="L405" s="609">
        <v>1.21</v>
      </c>
      <c r="M405" s="24" t="s">
        <v>795</v>
      </c>
      <c r="N405" s="179" t="s">
        <v>793</v>
      </c>
    </row>
    <row r="406" spans="8:14" x14ac:dyDescent="0.2">
      <c r="H406" s="13"/>
      <c r="I406" s="588">
        <v>0.18023923626958699</v>
      </c>
      <c r="J406" s="607">
        <v>4.4557310000000001</v>
      </c>
      <c r="K406" s="578" t="s">
        <v>803</v>
      </c>
      <c r="L406" s="609">
        <v>1.21</v>
      </c>
      <c r="M406" s="24" t="s">
        <v>795</v>
      </c>
      <c r="N406" s="179" t="s">
        <v>793</v>
      </c>
    </row>
    <row r="407" spans="8:14" x14ac:dyDescent="0.2">
      <c r="H407" s="13"/>
      <c r="I407" s="588">
        <v>0.188661950403164</v>
      </c>
      <c r="J407" s="607">
        <v>4.4743409999999999</v>
      </c>
      <c r="K407" s="578" t="s">
        <v>803</v>
      </c>
      <c r="L407" s="609">
        <v>1.23</v>
      </c>
      <c r="M407" s="24" t="s">
        <v>795</v>
      </c>
      <c r="N407" s="179" t="s">
        <v>793</v>
      </c>
    </row>
    <row r="408" spans="8:14" x14ac:dyDescent="0.2">
      <c r="H408" s="13"/>
      <c r="I408" s="588">
        <v>0.15480374258329499</v>
      </c>
      <c r="J408" s="607">
        <v>4.4523299999999999</v>
      </c>
      <c r="K408" s="578" t="s">
        <v>803</v>
      </c>
      <c r="L408" s="609">
        <v>1.19</v>
      </c>
      <c r="M408" s="24" t="s">
        <v>795</v>
      </c>
      <c r="N408" s="179" t="s">
        <v>793</v>
      </c>
    </row>
    <row r="409" spans="8:14" x14ac:dyDescent="0.2">
      <c r="H409" s="13"/>
      <c r="I409" s="588">
        <v>0.186270919141339</v>
      </c>
      <c r="J409" s="607">
        <v>4.3379680365000004</v>
      </c>
      <c r="K409" s="578" t="s">
        <v>803</v>
      </c>
      <c r="L409" s="609">
        <v>1.26</v>
      </c>
      <c r="M409" s="24" t="s">
        <v>803</v>
      </c>
      <c r="N409" s="179" t="s">
        <v>793</v>
      </c>
    </row>
    <row r="410" spans="8:14" x14ac:dyDescent="0.2">
      <c r="H410" s="13"/>
      <c r="I410" s="588">
        <v>0.19168236400251101</v>
      </c>
      <c r="J410" s="607">
        <v>4.6805134703000002</v>
      </c>
      <c r="K410" s="578" t="s">
        <v>803</v>
      </c>
      <c r="L410" s="609">
        <v>1.26797385620915</v>
      </c>
      <c r="M410" s="24" t="s">
        <v>803</v>
      </c>
      <c r="N410" s="179" t="s">
        <v>793</v>
      </c>
    </row>
    <row r="411" spans="8:14" x14ac:dyDescent="0.2">
      <c r="H411" s="13"/>
      <c r="I411" s="588">
        <v>0.19931125811030001</v>
      </c>
      <c r="J411" s="607">
        <v>4.5270518265000002</v>
      </c>
      <c r="K411" s="578" t="s">
        <v>803</v>
      </c>
      <c r="L411" s="609">
        <v>1.2800039999999999</v>
      </c>
      <c r="M411" s="24" t="s">
        <v>803</v>
      </c>
      <c r="N411" s="179" t="s">
        <v>793</v>
      </c>
    </row>
    <row r="412" spans="8:14" x14ac:dyDescent="0.2">
      <c r="H412" s="13"/>
      <c r="I412" s="588">
        <v>0.19862669951637901</v>
      </c>
      <c r="J412" s="607">
        <v>4.5645682648000001</v>
      </c>
      <c r="K412" s="578" t="s">
        <v>803</v>
      </c>
      <c r="L412" s="609">
        <v>1.28666666666666</v>
      </c>
      <c r="M412" s="24" t="s">
        <v>803</v>
      </c>
      <c r="N412" s="179" t="s">
        <v>793</v>
      </c>
    </row>
    <row r="413" spans="8:14" x14ac:dyDescent="0.2">
      <c r="H413" s="13"/>
      <c r="I413" s="588">
        <v>0.18879131184103801</v>
      </c>
      <c r="J413" s="607">
        <v>4.4320954337999998</v>
      </c>
      <c r="K413" s="578" t="s">
        <v>803</v>
      </c>
      <c r="L413" s="609">
        <v>1.2749999999999999</v>
      </c>
      <c r="M413" s="24" t="s">
        <v>803</v>
      </c>
      <c r="N413" s="179" t="s">
        <v>793</v>
      </c>
    </row>
    <row r="414" spans="8:14" x14ac:dyDescent="0.2">
      <c r="H414" s="13"/>
      <c r="I414" s="588">
        <v>0.18402138342084901</v>
      </c>
      <c r="J414" s="607">
        <v>4.3718141553000001</v>
      </c>
      <c r="K414" s="578" t="s">
        <v>803</v>
      </c>
      <c r="L414" s="609">
        <v>1.2626262626262601</v>
      </c>
      <c r="M414" s="24" t="s">
        <v>803</v>
      </c>
      <c r="N414" s="179" t="s">
        <v>793</v>
      </c>
    </row>
    <row r="415" spans="8:14" x14ac:dyDescent="0.2">
      <c r="H415" s="13"/>
      <c r="I415" s="588">
        <v>0.188753063530643</v>
      </c>
      <c r="J415" s="607">
        <v>4.3718141553000001</v>
      </c>
      <c r="K415" s="578" t="s">
        <v>803</v>
      </c>
      <c r="L415" s="609">
        <v>1.2626262626262601</v>
      </c>
      <c r="M415" s="24" t="s">
        <v>803</v>
      </c>
      <c r="N415" s="179" t="s">
        <v>793</v>
      </c>
    </row>
    <row r="416" spans="8:14" x14ac:dyDescent="0.2">
      <c r="H416" s="13"/>
      <c r="I416" s="588">
        <v>0.178905006804852</v>
      </c>
      <c r="J416" s="607">
        <v>4.4362650685</v>
      </c>
      <c r="K416" s="578" t="s">
        <v>803</v>
      </c>
      <c r="L416" s="609">
        <v>1.2945807290364499</v>
      </c>
      <c r="M416" s="24" t="s">
        <v>803</v>
      </c>
      <c r="N416" s="179" t="s">
        <v>793</v>
      </c>
    </row>
    <row r="417" spans="8:14" x14ac:dyDescent="0.2">
      <c r="H417" s="13"/>
      <c r="I417" s="588">
        <v>0.170470387949367</v>
      </c>
      <c r="J417" s="607">
        <v>4.4158166666999996</v>
      </c>
      <c r="K417" s="578" t="s">
        <v>803</v>
      </c>
      <c r="L417" s="609">
        <v>1.2626262626262601</v>
      </c>
      <c r="M417" s="24" t="s">
        <v>803</v>
      </c>
      <c r="N417" s="179" t="s">
        <v>793</v>
      </c>
    </row>
    <row r="418" spans="8:14" x14ac:dyDescent="0.2">
      <c r="H418" s="13"/>
      <c r="I418" s="588">
        <v>0.19637524883875199</v>
      </c>
      <c r="J418" s="607">
        <v>4.3715703196</v>
      </c>
      <c r="K418" s="578" t="s">
        <v>803</v>
      </c>
      <c r="L418" s="609">
        <v>1.2909090909090899</v>
      </c>
      <c r="M418" s="24" t="s">
        <v>803</v>
      </c>
      <c r="N418" s="179" t="s">
        <v>793</v>
      </c>
    </row>
    <row r="419" spans="8:14" x14ac:dyDescent="0.2">
      <c r="H419" s="13"/>
      <c r="I419" s="588">
        <v>0.21400385491761201</v>
      </c>
      <c r="J419" s="607">
        <v>4.4623659816999997</v>
      </c>
      <c r="K419" s="578" t="s">
        <v>803</v>
      </c>
      <c r="L419" s="609">
        <v>1.29870129870129</v>
      </c>
      <c r="M419" s="24" t="s">
        <v>803</v>
      </c>
      <c r="N419" s="179" t="s">
        <v>793</v>
      </c>
    </row>
    <row r="420" spans="8:14" x14ac:dyDescent="0.2">
      <c r="H420" s="13"/>
      <c r="I420" s="588">
        <v>0.20338660287244001</v>
      </c>
      <c r="J420" s="607">
        <v>4.4735123288</v>
      </c>
      <c r="K420" s="578" t="s">
        <v>803</v>
      </c>
      <c r="L420" s="609">
        <v>1.30089853249475</v>
      </c>
      <c r="M420" s="24" t="s">
        <v>803</v>
      </c>
      <c r="N420" s="179" t="s">
        <v>793</v>
      </c>
    </row>
    <row r="421" spans="8:14" x14ac:dyDescent="0.2">
      <c r="H421" s="13"/>
      <c r="I421" s="588">
        <v>0.20147477664052499</v>
      </c>
      <c r="J421" s="607">
        <v>4.4946541095999999</v>
      </c>
      <c r="K421" s="578" t="s">
        <v>803</v>
      </c>
      <c r="L421" s="609">
        <v>1.30531465295629</v>
      </c>
      <c r="M421" s="24" t="s">
        <v>803</v>
      </c>
      <c r="N421" s="179" t="s">
        <v>793</v>
      </c>
    </row>
    <row r="422" spans="8:14" x14ac:dyDescent="0.2">
      <c r="H422" s="13"/>
      <c r="I422" s="588">
        <v>0.187930237118803</v>
      </c>
      <c r="J422" s="607">
        <v>4.4411166667000002</v>
      </c>
      <c r="K422" s="578" t="s">
        <v>803</v>
      </c>
      <c r="L422" s="609">
        <v>1.2603241296518599</v>
      </c>
      <c r="M422" s="24" t="s">
        <v>803</v>
      </c>
      <c r="N422" s="179" t="s">
        <v>793</v>
      </c>
    </row>
    <row r="423" spans="8:14" x14ac:dyDescent="0.2">
      <c r="H423" s="13"/>
      <c r="I423" s="588">
        <v>0.17195159759376499</v>
      </c>
      <c r="J423" s="607">
        <v>4.4046742008999997</v>
      </c>
      <c r="K423" s="578" t="s">
        <v>803</v>
      </c>
      <c r="L423" s="609">
        <v>1.2720056985855199</v>
      </c>
      <c r="M423" s="24" t="s">
        <v>803</v>
      </c>
      <c r="N423" s="179" t="s">
        <v>793</v>
      </c>
    </row>
    <row r="424" spans="8:14" x14ac:dyDescent="0.2">
      <c r="H424" s="13"/>
      <c r="I424" s="588">
        <v>0.199605089185761</v>
      </c>
      <c r="J424" s="607">
        <v>4.4350668950000003</v>
      </c>
      <c r="K424" s="578" t="s">
        <v>803</v>
      </c>
      <c r="L424" s="609">
        <v>1.2987580246913499</v>
      </c>
      <c r="M424" s="24" t="s">
        <v>803</v>
      </c>
      <c r="N424" s="179" t="s">
        <v>793</v>
      </c>
    </row>
    <row r="425" spans="8:14" x14ac:dyDescent="0.2">
      <c r="H425" s="13"/>
      <c r="I425" s="588">
        <v>0.20488205329533399</v>
      </c>
      <c r="J425" s="607">
        <v>4.4255710046000001</v>
      </c>
      <c r="K425" s="578" t="s">
        <v>803</v>
      </c>
      <c r="L425" s="609">
        <v>1.3048326693226999</v>
      </c>
      <c r="M425" s="24" t="s">
        <v>803</v>
      </c>
      <c r="N425" s="179" t="s">
        <v>793</v>
      </c>
    </row>
    <row r="426" spans="8:14" x14ac:dyDescent="0.2">
      <c r="H426" s="13"/>
      <c r="I426" s="588">
        <v>0.186169744245614</v>
      </c>
      <c r="J426" s="607">
        <v>4.4620497717000003</v>
      </c>
      <c r="K426" s="578" t="s">
        <v>803</v>
      </c>
      <c r="L426" s="609">
        <v>1.3108108108108101</v>
      </c>
      <c r="M426" s="24" t="s">
        <v>803</v>
      </c>
      <c r="N426" s="179" t="s">
        <v>793</v>
      </c>
    </row>
    <row r="427" spans="8:14" x14ac:dyDescent="0.2">
      <c r="H427" s="13"/>
      <c r="I427" s="588">
        <v>0.22494296144193399</v>
      </c>
      <c r="J427" s="607">
        <v>4.4373732876999998</v>
      </c>
      <c r="K427" s="578" t="s">
        <v>803</v>
      </c>
      <c r="L427" s="609">
        <v>1.3</v>
      </c>
      <c r="M427" s="24" t="s">
        <v>803</v>
      </c>
      <c r="N427" s="179" t="s">
        <v>793</v>
      </c>
    </row>
    <row r="428" spans="8:14" x14ac:dyDescent="0.2">
      <c r="H428" s="13"/>
      <c r="I428" s="588">
        <v>0.188180815457173</v>
      </c>
      <c r="J428" s="607">
        <v>4.4557310000000001</v>
      </c>
      <c r="K428" s="578" t="s">
        <v>803</v>
      </c>
      <c r="L428" s="609">
        <v>1.27</v>
      </c>
      <c r="M428" s="24" t="s">
        <v>803</v>
      </c>
      <c r="N428" s="179" t="s">
        <v>793</v>
      </c>
    </row>
    <row r="429" spans="8:14" x14ac:dyDescent="0.2">
      <c r="H429" s="13"/>
      <c r="I429" s="588">
        <v>0.18224258059987</v>
      </c>
      <c r="J429" s="607">
        <v>4.6213303653000004</v>
      </c>
      <c r="K429" s="578" t="s">
        <v>803</v>
      </c>
      <c r="L429" s="609">
        <v>1.3076923076922999</v>
      </c>
      <c r="M429" s="24" t="s">
        <v>803</v>
      </c>
      <c r="N429" s="179" t="s">
        <v>793</v>
      </c>
    </row>
    <row r="430" spans="8:14" x14ac:dyDescent="0.2">
      <c r="H430" s="13"/>
      <c r="I430" s="588">
        <v>0.200181132630843</v>
      </c>
      <c r="J430" s="607">
        <v>4.4963607306000002</v>
      </c>
      <c r="K430" s="578" t="s">
        <v>803</v>
      </c>
      <c r="L430" s="609">
        <v>1.3503086419753001</v>
      </c>
      <c r="M430" s="24" t="s">
        <v>804</v>
      </c>
      <c r="N430" s="179" t="s">
        <v>793</v>
      </c>
    </row>
    <row r="431" spans="8:14" x14ac:dyDescent="0.2">
      <c r="H431" s="13"/>
      <c r="I431" s="588">
        <v>0.17775622930732399</v>
      </c>
      <c r="J431" s="607">
        <v>4.5063118721000004</v>
      </c>
      <c r="K431" s="578" t="s">
        <v>803</v>
      </c>
      <c r="L431" s="609">
        <v>1.38961038961038</v>
      </c>
      <c r="M431" s="24" t="s">
        <v>804</v>
      </c>
      <c r="N431" s="179" t="s">
        <v>793</v>
      </c>
    </row>
    <row r="432" spans="8:14" x14ac:dyDescent="0.2">
      <c r="H432" s="13"/>
      <c r="I432" s="588">
        <v>0.220290754049737</v>
      </c>
      <c r="J432" s="607">
        <v>4.4523303652999999</v>
      </c>
      <c r="K432" s="578" t="s">
        <v>803</v>
      </c>
      <c r="L432" s="609">
        <v>1.3405</v>
      </c>
      <c r="M432" s="24" t="s">
        <v>804</v>
      </c>
      <c r="N432" s="179" t="s">
        <v>793</v>
      </c>
    </row>
    <row r="433" spans="8:14" x14ac:dyDescent="0.2">
      <c r="H433" s="13"/>
      <c r="I433" s="588">
        <v>0.184388229776662</v>
      </c>
      <c r="J433" s="607">
        <v>4.4227954338000002</v>
      </c>
      <c r="K433" s="578" t="s">
        <v>803</v>
      </c>
      <c r="L433" s="609">
        <v>1.38888888888888</v>
      </c>
      <c r="M433" s="24" t="s">
        <v>804</v>
      </c>
      <c r="N433" s="179" t="s">
        <v>793</v>
      </c>
    </row>
    <row r="434" spans="8:14" x14ac:dyDescent="0.2">
      <c r="H434" s="13"/>
      <c r="I434" s="588">
        <v>0.206434255879967</v>
      </c>
      <c r="J434" s="607">
        <v>4.2792038813</v>
      </c>
      <c r="K434" s="578" t="s">
        <v>803</v>
      </c>
      <c r="L434" s="609">
        <v>1.32</v>
      </c>
      <c r="M434" s="24" t="s">
        <v>804</v>
      </c>
      <c r="N434" s="179" t="s">
        <v>793</v>
      </c>
    </row>
    <row r="435" spans="8:14" x14ac:dyDescent="0.2">
      <c r="H435" s="13"/>
      <c r="I435" s="588">
        <v>0.20283311367937201</v>
      </c>
      <c r="J435" s="607">
        <v>4.6137851597999999</v>
      </c>
      <c r="K435" s="578" t="s">
        <v>803</v>
      </c>
      <c r="L435" s="609">
        <v>1.38461866666666</v>
      </c>
      <c r="M435" s="24" t="s">
        <v>804</v>
      </c>
      <c r="N435" s="179" t="s">
        <v>793</v>
      </c>
    </row>
    <row r="436" spans="8:14" x14ac:dyDescent="0.2">
      <c r="H436" s="13"/>
      <c r="I436" s="588">
        <v>0.184392503674979</v>
      </c>
      <c r="J436" s="607">
        <v>4.4517246574999998</v>
      </c>
      <c r="K436" s="578" t="s">
        <v>803</v>
      </c>
      <c r="L436" s="609">
        <v>1.328125</v>
      </c>
      <c r="M436" s="24" t="s">
        <v>804</v>
      </c>
      <c r="N436" s="179" t="s">
        <v>793</v>
      </c>
    </row>
    <row r="437" spans="8:14" x14ac:dyDescent="0.2">
      <c r="H437" s="13"/>
      <c r="I437" s="588">
        <v>0.214207848837209</v>
      </c>
      <c r="J437" s="607">
        <v>4.5224771690000001</v>
      </c>
      <c r="K437" s="578" t="s">
        <v>803</v>
      </c>
      <c r="L437" s="609">
        <v>1.375</v>
      </c>
      <c r="M437" s="24" t="s">
        <v>804</v>
      </c>
      <c r="N437" s="179" t="s">
        <v>793</v>
      </c>
    </row>
    <row r="438" spans="8:14" x14ac:dyDescent="0.2">
      <c r="H438" s="13"/>
      <c r="I438" s="588">
        <v>0.20389703366665499</v>
      </c>
      <c r="J438" s="607">
        <v>4.6431696347000004</v>
      </c>
      <c r="K438" s="578" t="s">
        <v>803</v>
      </c>
      <c r="L438" s="609">
        <v>1.3339920948616599</v>
      </c>
      <c r="M438" s="24" t="s">
        <v>804</v>
      </c>
      <c r="N438" s="179" t="s">
        <v>793</v>
      </c>
    </row>
    <row r="439" spans="8:14" x14ac:dyDescent="0.2">
      <c r="H439" s="13"/>
      <c r="I439" s="588">
        <v>0.21206794761700301</v>
      </c>
      <c r="J439" s="607">
        <v>4.5066198630000001</v>
      </c>
      <c r="K439" s="578" t="s">
        <v>803</v>
      </c>
      <c r="L439" s="609">
        <v>1.36363636363636</v>
      </c>
      <c r="M439" s="24" t="s">
        <v>804</v>
      </c>
      <c r="N439" s="179" t="s">
        <v>793</v>
      </c>
    </row>
    <row r="440" spans="8:14" x14ac:dyDescent="0.2">
      <c r="H440" s="13"/>
      <c r="I440" s="588">
        <v>0.19977326404729301</v>
      </c>
      <c r="J440" s="607">
        <v>4.661303653</v>
      </c>
      <c r="K440" s="578" t="s">
        <v>803</v>
      </c>
      <c r="L440" s="609">
        <v>1.3671875</v>
      </c>
      <c r="M440" s="24" t="s">
        <v>804</v>
      </c>
      <c r="N440" s="179" t="s">
        <v>793</v>
      </c>
    </row>
    <row r="441" spans="8:14" x14ac:dyDescent="0.2">
      <c r="H441" s="13"/>
      <c r="I441" s="588">
        <v>0.216597602392538</v>
      </c>
      <c r="J441" s="607">
        <v>4.4227732877000001</v>
      </c>
      <c r="K441" s="578" t="s">
        <v>803</v>
      </c>
      <c r="L441" s="609">
        <v>1.35</v>
      </c>
      <c r="M441" s="24" t="s">
        <v>804</v>
      </c>
      <c r="N441" s="179" t="s">
        <v>793</v>
      </c>
    </row>
    <row r="442" spans="8:14" x14ac:dyDescent="0.2">
      <c r="H442" s="13"/>
      <c r="I442" s="588">
        <v>0.21051598616180001</v>
      </c>
      <c r="J442" s="607">
        <v>4.4256803652999999</v>
      </c>
      <c r="K442" s="578" t="s">
        <v>803</v>
      </c>
      <c r="L442" s="609">
        <v>1.35</v>
      </c>
      <c r="M442" s="24" t="s">
        <v>804</v>
      </c>
      <c r="N442" s="179" t="s">
        <v>793</v>
      </c>
    </row>
    <row r="443" spans="8:14" x14ac:dyDescent="0.2">
      <c r="H443" s="13"/>
      <c r="I443" s="588">
        <v>0.184582477754962</v>
      </c>
      <c r="J443" s="607">
        <v>4.6534623287999999</v>
      </c>
      <c r="K443" s="578" t="s">
        <v>803</v>
      </c>
      <c r="L443" s="609">
        <v>1.35</v>
      </c>
      <c r="M443" s="24" t="s">
        <v>804</v>
      </c>
      <c r="N443" s="179" t="s">
        <v>793</v>
      </c>
    </row>
    <row r="444" spans="8:14" x14ac:dyDescent="0.2">
      <c r="H444" s="13"/>
      <c r="I444" s="588">
        <v>0.221300729594163</v>
      </c>
      <c r="J444" s="607">
        <v>4.3422801370000004</v>
      </c>
      <c r="K444" s="578" t="s">
        <v>803</v>
      </c>
      <c r="L444" s="609">
        <v>1.35</v>
      </c>
      <c r="M444" s="24" t="s">
        <v>804</v>
      </c>
      <c r="N444" s="179" t="s">
        <v>793</v>
      </c>
    </row>
    <row r="445" spans="8:14" x14ac:dyDescent="0.2">
      <c r="H445" s="13"/>
      <c r="I445" s="588">
        <v>0.2324200913242</v>
      </c>
      <c r="J445" s="607">
        <v>4.2830079999999997</v>
      </c>
      <c r="K445" s="578" t="s">
        <v>803</v>
      </c>
      <c r="L445" s="609">
        <v>1.365</v>
      </c>
      <c r="M445" s="24" t="s">
        <v>804</v>
      </c>
      <c r="N445" s="179" t="s">
        <v>793</v>
      </c>
    </row>
    <row r="446" spans="8:14" x14ac:dyDescent="0.2">
      <c r="H446" s="13"/>
      <c r="I446" s="588">
        <v>0.19323113409371501</v>
      </c>
      <c r="J446" s="607">
        <v>4.6665906392999998</v>
      </c>
      <c r="K446" s="578" t="s">
        <v>803</v>
      </c>
      <c r="L446" s="609">
        <v>1.38255033557046</v>
      </c>
      <c r="M446" s="24" t="s">
        <v>804</v>
      </c>
      <c r="N446" s="179" t="s">
        <v>793</v>
      </c>
    </row>
    <row r="447" spans="8:14" x14ac:dyDescent="0.2">
      <c r="H447" s="13"/>
      <c r="I447" s="588">
        <v>0.217651941403081</v>
      </c>
      <c r="J447" s="607">
        <v>4.4828812784999998</v>
      </c>
      <c r="K447" s="578" t="s">
        <v>803</v>
      </c>
      <c r="L447" s="609">
        <v>1.4017379999999999</v>
      </c>
      <c r="M447" s="24" t="s">
        <v>805</v>
      </c>
      <c r="N447" s="179" t="s">
        <v>793</v>
      </c>
    </row>
    <row r="448" spans="8:14" x14ac:dyDescent="0.2">
      <c r="H448" s="13"/>
      <c r="I448" s="588">
        <v>0.204043680376085</v>
      </c>
      <c r="J448" s="607">
        <v>4.5352004566000002</v>
      </c>
      <c r="K448" s="578" t="s">
        <v>803</v>
      </c>
      <c r="L448" s="609">
        <v>1.39690721649484</v>
      </c>
      <c r="M448" s="24" t="s">
        <v>805</v>
      </c>
      <c r="N448" s="179" t="s">
        <v>793</v>
      </c>
    </row>
    <row r="449" spans="8:14" x14ac:dyDescent="0.2">
      <c r="H449" s="13"/>
      <c r="I449" s="588">
        <v>0.17748157814430399</v>
      </c>
      <c r="J449" s="607">
        <v>4.4025239726000001</v>
      </c>
      <c r="K449" s="578" t="s">
        <v>803</v>
      </c>
      <c r="L449" s="609">
        <v>1.51191082154128</v>
      </c>
      <c r="M449" s="24" t="s">
        <v>805</v>
      </c>
      <c r="N449" s="179" t="s">
        <v>793</v>
      </c>
    </row>
    <row r="450" spans="8:14" x14ac:dyDescent="0.2">
      <c r="H450" s="13"/>
      <c r="I450" s="588">
        <v>0.21110477493917201</v>
      </c>
      <c r="J450" s="607">
        <v>4.3925611872000001</v>
      </c>
      <c r="K450" s="578" t="s">
        <v>803</v>
      </c>
      <c r="L450" s="609">
        <v>1.4748559999999999</v>
      </c>
      <c r="M450" s="24" t="s">
        <v>805</v>
      </c>
      <c r="N450" s="179" t="s">
        <v>793</v>
      </c>
    </row>
    <row r="451" spans="8:14" x14ac:dyDescent="0.2">
      <c r="H451" s="13"/>
      <c r="I451" s="588">
        <v>0.206414461833102</v>
      </c>
      <c r="J451" s="607">
        <v>4.5232308219000004</v>
      </c>
      <c r="K451" s="578" t="s">
        <v>803</v>
      </c>
      <c r="L451" s="609">
        <v>1.39895705209656</v>
      </c>
      <c r="M451" s="24" t="s">
        <v>805</v>
      </c>
      <c r="N451" s="179" t="s">
        <v>793</v>
      </c>
    </row>
    <row r="452" spans="8:14" x14ac:dyDescent="0.2">
      <c r="H452" s="13"/>
      <c r="I452" s="588">
        <v>0.22444884428223799</v>
      </c>
      <c r="J452" s="607">
        <v>4.4373002282999998</v>
      </c>
      <c r="K452" s="578" t="s">
        <v>803</v>
      </c>
      <c r="L452" s="609">
        <v>1.4732927999999901</v>
      </c>
      <c r="M452" s="24" t="s">
        <v>805</v>
      </c>
      <c r="N452" s="179" t="s">
        <v>793</v>
      </c>
    </row>
    <row r="453" spans="8:14" x14ac:dyDescent="0.2">
      <c r="H453" s="13"/>
      <c r="I453" s="588">
        <v>0.20825538063731</v>
      </c>
      <c r="J453" s="607">
        <v>4.5986762557</v>
      </c>
      <c r="K453" s="578" t="s">
        <v>803</v>
      </c>
      <c r="L453" s="609">
        <v>1.4166666666666601</v>
      </c>
      <c r="M453" s="24" t="s">
        <v>805</v>
      </c>
      <c r="N453" s="179" t="s">
        <v>793</v>
      </c>
    </row>
    <row r="454" spans="8:14" x14ac:dyDescent="0.2">
      <c r="H454" s="13"/>
      <c r="I454" s="588">
        <v>0.19166429006008001</v>
      </c>
      <c r="J454" s="607">
        <v>4.6804869863</v>
      </c>
      <c r="K454" s="578" t="s">
        <v>803</v>
      </c>
      <c r="L454" s="609">
        <v>1.45</v>
      </c>
      <c r="M454" s="24" t="s">
        <v>805</v>
      </c>
      <c r="N454" s="179" t="s">
        <v>793</v>
      </c>
    </row>
    <row r="455" spans="8:14" x14ac:dyDescent="0.2">
      <c r="H455" s="13"/>
      <c r="I455" s="588">
        <v>0.232664867193836</v>
      </c>
      <c r="J455" s="607">
        <v>4.6744703196000001</v>
      </c>
      <c r="K455" s="578" t="s">
        <v>803</v>
      </c>
      <c r="L455" s="609">
        <v>1.6721885000000001</v>
      </c>
      <c r="M455" s="24" t="s">
        <v>805</v>
      </c>
      <c r="N455" s="179" t="s">
        <v>793</v>
      </c>
    </row>
    <row r="456" spans="8:14" x14ac:dyDescent="0.2">
      <c r="H456" s="13"/>
      <c r="I456" s="588">
        <v>0.21016849617370301</v>
      </c>
      <c r="J456" s="607">
        <v>4.4015856164000002</v>
      </c>
      <c r="K456" s="578" t="s">
        <v>803</v>
      </c>
      <c r="L456" s="609">
        <v>1.40020995800839</v>
      </c>
      <c r="M456" s="24" t="s">
        <v>805</v>
      </c>
      <c r="N456" s="179" t="s">
        <v>793</v>
      </c>
    </row>
    <row r="457" spans="8:14" x14ac:dyDescent="0.2">
      <c r="H457" s="13"/>
      <c r="I457" s="588">
        <v>0.22022871898162</v>
      </c>
      <c r="J457" s="607">
        <v>4.5850029680000004</v>
      </c>
      <c r="K457" s="578" t="s">
        <v>803</v>
      </c>
      <c r="L457" s="609">
        <v>1.4673913043478199</v>
      </c>
      <c r="M457" s="24" t="s">
        <v>805</v>
      </c>
      <c r="N457" s="179" t="s">
        <v>793</v>
      </c>
    </row>
    <row r="458" spans="8:14" x14ac:dyDescent="0.2">
      <c r="H458" s="13"/>
      <c r="I458" s="588">
        <v>0.220000887266458</v>
      </c>
      <c r="J458" s="607">
        <v>4.6657502283000003</v>
      </c>
      <c r="K458" s="578" t="s">
        <v>803</v>
      </c>
      <c r="L458" s="609">
        <v>1.4718954248366001</v>
      </c>
      <c r="M458" s="24" t="s">
        <v>805</v>
      </c>
      <c r="N458" s="179" t="s">
        <v>793</v>
      </c>
    </row>
    <row r="459" spans="8:14" x14ac:dyDescent="0.2">
      <c r="H459" s="13"/>
      <c r="I459" s="588">
        <v>0.21928180067372599</v>
      </c>
      <c r="J459" s="607">
        <v>4.5985155250999998</v>
      </c>
      <c r="K459" s="578" t="s">
        <v>803</v>
      </c>
      <c r="L459" s="609">
        <v>1.4699294117646999</v>
      </c>
      <c r="M459" s="24" t="s">
        <v>805</v>
      </c>
      <c r="N459" s="179" t="s">
        <v>793</v>
      </c>
    </row>
    <row r="460" spans="8:14" x14ac:dyDescent="0.2">
      <c r="H460" s="13"/>
      <c r="I460" s="588">
        <v>0.23040397715706501</v>
      </c>
      <c r="J460" s="607">
        <v>4.456380137</v>
      </c>
      <c r="K460" s="578" t="s">
        <v>803</v>
      </c>
      <c r="L460" s="609">
        <v>1.42232071713147</v>
      </c>
      <c r="M460" s="24" t="s">
        <v>805</v>
      </c>
      <c r="N460" s="179" t="s">
        <v>793</v>
      </c>
    </row>
    <row r="461" spans="8:14" x14ac:dyDescent="0.2">
      <c r="H461" s="13"/>
      <c r="I461" s="588">
        <v>0.212046649522206</v>
      </c>
      <c r="J461" s="607">
        <v>4.3294246574999997</v>
      </c>
      <c r="K461" s="578" t="s">
        <v>803</v>
      </c>
      <c r="L461" s="609">
        <v>1.4</v>
      </c>
      <c r="M461" s="24" t="s">
        <v>805</v>
      </c>
      <c r="N461" s="179" t="s">
        <v>793</v>
      </c>
    </row>
    <row r="462" spans="8:14" x14ac:dyDescent="0.2">
      <c r="H462" s="13"/>
      <c r="I462" s="588">
        <v>0.21464037189139801</v>
      </c>
      <c r="J462" s="607">
        <v>4.5967981734999999</v>
      </c>
      <c r="K462" s="578" t="s">
        <v>803</v>
      </c>
      <c r="L462" s="609">
        <v>1.4029</v>
      </c>
      <c r="M462" s="24" t="s">
        <v>805</v>
      </c>
      <c r="N462" s="179" t="s">
        <v>793</v>
      </c>
    </row>
    <row r="463" spans="8:14" x14ac:dyDescent="0.2">
      <c r="H463" s="13"/>
      <c r="I463" s="588">
        <v>0.23233235562508101</v>
      </c>
      <c r="J463" s="607">
        <v>4.3952184930999998</v>
      </c>
      <c r="K463" s="578" t="s">
        <v>803</v>
      </c>
      <c r="L463" s="609">
        <v>1.5</v>
      </c>
      <c r="M463" s="24" t="s">
        <v>805</v>
      </c>
      <c r="N463" s="179" t="s">
        <v>793</v>
      </c>
    </row>
    <row r="464" spans="8:14" x14ac:dyDescent="0.2">
      <c r="H464" s="13"/>
      <c r="I464" s="588">
        <v>0.208909179547731</v>
      </c>
      <c r="J464" s="607">
        <v>4.6653315068000003</v>
      </c>
      <c r="K464" s="578" t="s">
        <v>803</v>
      </c>
      <c r="L464" s="609">
        <v>1.4505196078431299</v>
      </c>
      <c r="M464" s="24" t="s">
        <v>805</v>
      </c>
      <c r="N464" s="179" t="s">
        <v>793</v>
      </c>
    </row>
    <row r="465" spans="8:14" x14ac:dyDescent="0.2">
      <c r="H465" s="13"/>
      <c r="I465" s="588">
        <v>0.233748768087602</v>
      </c>
      <c r="J465" s="607">
        <v>4.4884050228000003</v>
      </c>
      <c r="K465" s="578" t="s">
        <v>803</v>
      </c>
      <c r="L465" s="609">
        <v>1.5</v>
      </c>
      <c r="M465" s="24" t="s">
        <v>805</v>
      </c>
      <c r="N465" s="179" t="s">
        <v>793</v>
      </c>
    </row>
    <row r="466" spans="8:14" x14ac:dyDescent="0.2">
      <c r="H466" s="13"/>
      <c r="I466" s="588">
        <v>0.22673943186262299</v>
      </c>
      <c r="J466" s="607">
        <v>4.4736374429000003</v>
      </c>
      <c r="K466" s="578" t="s">
        <v>803</v>
      </c>
      <c r="L466" s="609">
        <v>1.4141414141414099</v>
      </c>
      <c r="M466" s="24" t="s">
        <v>805</v>
      </c>
      <c r="N466" s="179" t="s">
        <v>793</v>
      </c>
    </row>
    <row r="467" spans="8:14" x14ac:dyDescent="0.2">
      <c r="H467" s="13"/>
      <c r="I467" s="588">
        <v>0.21773558373729099</v>
      </c>
      <c r="J467" s="607">
        <v>4.4311502282999999</v>
      </c>
      <c r="K467" s="578" t="s">
        <v>803</v>
      </c>
      <c r="L467" s="609">
        <v>1.44014779270633</v>
      </c>
      <c r="M467" s="24" t="s">
        <v>805</v>
      </c>
      <c r="N467" s="179" t="s">
        <v>793</v>
      </c>
    </row>
    <row r="468" spans="8:14" x14ac:dyDescent="0.2">
      <c r="H468" s="13"/>
      <c r="I468" s="588">
        <v>0.214612452294934</v>
      </c>
      <c r="J468" s="607">
        <v>4.4879831049999996</v>
      </c>
      <c r="K468" s="578" t="s">
        <v>803</v>
      </c>
      <c r="L468" s="609">
        <v>1.4819624819624799</v>
      </c>
      <c r="M468" s="24" t="s">
        <v>805</v>
      </c>
      <c r="N468" s="179" t="s">
        <v>793</v>
      </c>
    </row>
    <row r="469" spans="8:14" x14ac:dyDescent="0.2">
      <c r="H469" s="13"/>
      <c r="I469" s="588">
        <v>0.21986618004866099</v>
      </c>
      <c r="J469" s="607">
        <v>4.5234059360999996</v>
      </c>
      <c r="K469" s="578" t="s">
        <v>803</v>
      </c>
      <c r="L469" s="609">
        <v>1.452</v>
      </c>
      <c r="M469" s="24" t="s">
        <v>805</v>
      </c>
      <c r="N469" s="179" t="s">
        <v>793</v>
      </c>
    </row>
    <row r="470" spans="8:14" x14ac:dyDescent="0.2">
      <c r="H470" s="13"/>
      <c r="I470" s="588">
        <v>0.220482680582999</v>
      </c>
      <c r="J470" s="607">
        <v>4.6616470320000003</v>
      </c>
      <c r="K470" s="578" t="s">
        <v>803</v>
      </c>
      <c r="L470" s="609">
        <v>1.3981481481481399</v>
      </c>
      <c r="M470" s="24" t="s">
        <v>805</v>
      </c>
      <c r="N470" s="179" t="s">
        <v>793</v>
      </c>
    </row>
    <row r="471" spans="8:14" x14ac:dyDescent="0.2">
      <c r="H471" s="13"/>
      <c r="I471" s="588">
        <v>0.24415208282544401</v>
      </c>
      <c r="J471" s="607">
        <v>4.4081599999999996</v>
      </c>
      <c r="K471" s="578" t="s">
        <v>803</v>
      </c>
      <c r="L471" s="609">
        <v>1.3977204559088099</v>
      </c>
      <c r="M471" s="24" t="s">
        <v>805</v>
      </c>
      <c r="N471" s="179" t="s">
        <v>793</v>
      </c>
    </row>
    <row r="472" spans="8:14" x14ac:dyDescent="0.2">
      <c r="H472" s="13"/>
      <c r="I472" s="588">
        <v>0.196860879658417</v>
      </c>
      <c r="J472" s="607">
        <v>4.4287833333000002</v>
      </c>
      <c r="K472" s="578" t="s">
        <v>803</v>
      </c>
      <c r="L472" s="609">
        <v>1.4272727272727199</v>
      </c>
      <c r="M472" s="24" t="s">
        <v>805</v>
      </c>
      <c r="N472" s="179" t="s">
        <v>793</v>
      </c>
    </row>
    <row r="473" spans="8:14" x14ac:dyDescent="0.2">
      <c r="H473" s="13"/>
      <c r="I473" s="588">
        <v>0.221014182138833</v>
      </c>
      <c r="J473" s="607">
        <v>4.6590636985999998</v>
      </c>
      <c r="K473" s="578" t="s">
        <v>803</v>
      </c>
      <c r="L473" s="609">
        <v>1.4442953020134199</v>
      </c>
      <c r="M473" s="24" t="s">
        <v>805</v>
      </c>
      <c r="N473" s="179" t="s">
        <v>793</v>
      </c>
    </row>
    <row r="474" spans="8:14" x14ac:dyDescent="0.2">
      <c r="H474" s="13"/>
      <c r="I474" s="588">
        <v>0.176056845780206</v>
      </c>
      <c r="J474" s="607">
        <v>4.3982995434000003</v>
      </c>
      <c r="K474" s="578" t="s">
        <v>803</v>
      </c>
      <c r="L474" s="609">
        <v>1.675</v>
      </c>
      <c r="M474" s="24" t="s">
        <v>805</v>
      </c>
      <c r="N474" s="179" t="s">
        <v>793</v>
      </c>
    </row>
    <row r="475" spans="8:14" x14ac:dyDescent="0.2">
      <c r="H475" s="13"/>
      <c r="I475" s="588">
        <v>0.22105030536804801</v>
      </c>
      <c r="J475" s="607">
        <v>4.3758522831000004</v>
      </c>
      <c r="K475" s="578" t="s">
        <v>803</v>
      </c>
      <c r="L475" s="609">
        <v>1.47070588235294</v>
      </c>
      <c r="M475" s="24" t="s">
        <v>805</v>
      </c>
      <c r="N475" s="179" t="s">
        <v>793</v>
      </c>
    </row>
    <row r="476" spans="8:14" x14ac:dyDescent="0.2">
      <c r="H476" s="13"/>
      <c r="I476" s="588">
        <v>0.21314903224579801</v>
      </c>
      <c r="J476" s="607">
        <v>4.4911753425000001</v>
      </c>
      <c r="K476" s="578" t="s">
        <v>803</v>
      </c>
      <c r="L476" s="609">
        <v>1.2475799999999999</v>
      </c>
      <c r="M476" s="24" t="s">
        <v>795</v>
      </c>
      <c r="N476" s="179" t="s">
        <v>799</v>
      </c>
    </row>
    <row r="477" spans="8:14" x14ac:dyDescent="0.2">
      <c r="H477" s="13"/>
      <c r="I477" s="588">
        <v>0.20868699192709</v>
      </c>
      <c r="J477" s="607">
        <v>4.5850029680000004</v>
      </c>
      <c r="K477" s="578" t="s">
        <v>803</v>
      </c>
      <c r="L477" s="609">
        <v>1.2328767123287601</v>
      </c>
      <c r="M477" s="24" t="s">
        <v>795</v>
      </c>
      <c r="N477" s="179" t="s">
        <v>799</v>
      </c>
    </row>
    <row r="478" spans="8:14" x14ac:dyDescent="0.2">
      <c r="H478" s="13"/>
      <c r="I478" s="588">
        <v>0.22502067647729801</v>
      </c>
      <c r="J478" s="607">
        <v>4.5056550228000001</v>
      </c>
      <c r="K478" s="578" t="s">
        <v>803</v>
      </c>
      <c r="L478" s="609">
        <v>1.25</v>
      </c>
      <c r="M478" s="24" t="s">
        <v>795</v>
      </c>
      <c r="N478" s="179" t="s">
        <v>799</v>
      </c>
    </row>
    <row r="479" spans="8:14" x14ac:dyDescent="0.2">
      <c r="H479" s="13"/>
      <c r="I479" s="588">
        <v>0.178529526789206</v>
      </c>
      <c r="J479" s="607">
        <v>4.4033440638999997</v>
      </c>
      <c r="K479" s="578" t="s">
        <v>803</v>
      </c>
      <c r="L479" s="609">
        <v>1.24444444444444</v>
      </c>
      <c r="M479" s="24" t="s">
        <v>795</v>
      </c>
      <c r="N479" s="179" t="s">
        <v>799</v>
      </c>
    </row>
    <row r="480" spans="8:14" x14ac:dyDescent="0.2">
      <c r="H480" s="13"/>
      <c r="I480" s="588">
        <v>0.20995164417937601</v>
      </c>
      <c r="J480" s="607">
        <v>4.3775164383999998</v>
      </c>
      <c r="K480" s="578" t="s">
        <v>803</v>
      </c>
      <c r="L480" s="609">
        <v>1.25</v>
      </c>
      <c r="M480" s="24" t="s">
        <v>795</v>
      </c>
      <c r="N480" s="179" t="s">
        <v>799</v>
      </c>
    </row>
    <row r="481" spans="8:14" x14ac:dyDescent="0.2">
      <c r="H481" s="13"/>
      <c r="I481" s="588">
        <v>0.219721239891499</v>
      </c>
      <c r="J481" s="607">
        <v>4.4396744292000001</v>
      </c>
      <c r="K481" s="578" t="s">
        <v>803</v>
      </c>
      <c r="L481" s="609">
        <v>1.12037037037037</v>
      </c>
      <c r="M481" s="24" t="s">
        <v>795</v>
      </c>
      <c r="N481" s="179" t="s">
        <v>799</v>
      </c>
    </row>
    <row r="482" spans="8:14" x14ac:dyDescent="0.2">
      <c r="H482" s="13"/>
      <c r="I482" s="588">
        <v>0.198591168966608</v>
      </c>
      <c r="J482" s="607">
        <v>4.5364086757999997</v>
      </c>
      <c r="K482" s="578" t="s">
        <v>803</v>
      </c>
      <c r="L482" s="609">
        <v>1.23428571428571</v>
      </c>
      <c r="M482" s="24" t="s">
        <v>795</v>
      </c>
      <c r="N482" s="179" t="s">
        <v>799</v>
      </c>
    </row>
    <row r="483" spans="8:14" x14ac:dyDescent="0.2">
      <c r="H483" s="13"/>
      <c r="I483" s="588">
        <v>0.20109421848520401</v>
      </c>
      <c r="J483" s="607">
        <v>4.3718141553000001</v>
      </c>
      <c r="K483" s="578" t="s">
        <v>803</v>
      </c>
      <c r="L483" s="609">
        <v>1.2445312500000001</v>
      </c>
      <c r="M483" s="24" t="s">
        <v>795</v>
      </c>
      <c r="N483" s="179" t="s">
        <v>799</v>
      </c>
    </row>
    <row r="484" spans="8:14" x14ac:dyDescent="0.2">
      <c r="H484" s="13"/>
      <c r="I484" s="588">
        <v>0.20972453070003899</v>
      </c>
      <c r="J484" s="607">
        <v>4.3698785388000001</v>
      </c>
      <c r="K484" s="578" t="s">
        <v>803</v>
      </c>
      <c r="L484" s="609">
        <v>1.2453749999999999</v>
      </c>
      <c r="M484" s="24" t="s">
        <v>795</v>
      </c>
      <c r="N484" s="179" t="s">
        <v>799</v>
      </c>
    </row>
    <row r="485" spans="8:14" x14ac:dyDescent="0.2">
      <c r="H485" s="13"/>
      <c r="I485" s="588">
        <v>0.19510834785081899</v>
      </c>
      <c r="J485" s="607">
        <v>4.3180559361000004</v>
      </c>
      <c r="K485" s="578" t="s">
        <v>803</v>
      </c>
      <c r="L485" s="609">
        <v>1.1931818181818099</v>
      </c>
      <c r="M485" s="24" t="s">
        <v>795</v>
      </c>
      <c r="N485" s="179" t="s">
        <v>799</v>
      </c>
    </row>
    <row r="486" spans="8:14" x14ac:dyDescent="0.2">
      <c r="H486" s="13"/>
      <c r="I486" s="588">
        <v>0.21136096988658501</v>
      </c>
      <c r="J486" s="607">
        <v>4.6799404109999996</v>
      </c>
      <c r="K486" s="578" t="s">
        <v>803</v>
      </c>
      <c r="L486" s="609">
        <v>1.22</v>
      </c>
      <c r="M486" s="24" t="s">
        <v>795</v>
      </c>
      <c r="N486" s="179" t="s">
        <v>799</v>
      </c>
    </row>
    <row r="487" spans="8:14" x14ac:dyDescent="0.2">
      <c r="H487" s="13"/>
      <c r="I487" s="588">
        <v>0.14718506110984</v>
      </c>
      <c r="J487" s="607">
        <v>4.7037015982000003</v>
      </c>
      <c r="K487" s="578" t="s">
        <v>803</v>
      </c>
      <c r="L487" s="609">
        <v>1.2264150943396199</v>
      </c>
      <c r="M487" s="24" t="s">
        <v>795</v>
      </c>
      <c r="N487" s="179" t="s">
        <v>799</v>
      </c>
    </row>
    <row r="488" spans="8:14" x14ac:dyDescent="0.2">
      <c r="H488" s="13"/>
      <c r="I488" s="588">
        <v>0.17939398383522301</v>
      </c>
      <c r="J488" s="607">
        <v>4.2920853881000003</v>
      </c>
      <c r="K488" s="578" t="s">
        <v>803</v>
      </c>
      <c r="L488" s="609">
        <v>1.1479999999999999</v>
      </c>
      <c r="M488" s="24" t="s">
        <v>795</v>
      </c>
      <c r="N488" s="179" t="s">
        <v>799</v>
      </c>
    </row>
    <row r="489" spans="8:14" x14ac:dyDescent="0.2">
      <c r="H489" s="13"/>
      <c r="I489" s="588">
        <v>0.19057081043784199</v>
      </c>
      <c r="J489" s="607">
        <v>4.3037219177999999</v>
      </c>
      <c r="K489" s="578" t="s">
        <v>803</v>
      </c>
      <c r="L489" s="609">
        <v>1.1444444444444399</v>
      </c>
      <c r="M489" s="24" t="s">
        <v>795</v>
      </c>
      <c r="N489" s="179" t="s">
        <v>799</v>
      </c>
    </row>
    <row r="490" spans="8:14" x14ac:dyDescent="0.2">
      <c r="H490" s="13"/>
      <c r="I490" s="588">
        <v>0.23270225060827199</v>
      </c>
      <c r="J490" s="607">
        <v>4.3809883561999996</v>
      </c>
      <c r="K490" s="578" t="s">
        <v>803</v>
      </c>
      <c r="L490" s="609">
        <v>1.25</v>
      </c>
      <c r="M490" s="24" t="s">
        <v>795</v>
      </c>
      <c r="N490" s="179" t="s">
        <v>799</v>
      </c>
    </row>
    <row r="491" spans="8:14" x14ac:dyDescent="0.2">
      <c r="H491" s="13"/>
      <c r="I491" s="588">
        <v>0.197933776561074</v>
      </c>
      <c r="J491" s="607">
        <v>4.3821979451999997</v>
      </c>
      <c r="K491" s="578" t="s">
        <v>803</v>
      </c>
      <c r="L491" s="609">
        <v>1.25</v>
      </c>
      <c r="M491" s="24" t="s">
        <v>795</v>
      </c>
      <c r="N491" s="179" t="s">
        <v>799</v>
      </c>
    </row>
    <row r="492" spans="8:14" x14ac:dyDescent="0.2">
      <c r="H492" s="13"/>
      <c r="I492" s="588">
        <v>0.216281216003129</v>
      </c>
      <c r="J492" s="607">
        <v>4.4102910958999999</v>
      </c>
      <c r="K492" s="578" t="s">
        <v>803</v>
      </c>
      <c r="L492" s="609">
        <v>1.1898263027295199</v>
      </c>
      <c r="M492" s="24" t="s">
        <v>795</v>
      </c>
      <c r="N492" s="179" t="s">
        <v>799</v>
      </c>
    </row>
    <row r="493" spans="8:14" x14ac:dyDescent="0.2">
      <c r="H493" s="13"/>
      <c r="I493" s="588">
        <v>0.19869487114888901</v>
      </c>
      <c r="J493" s="607">
        <v>4.3989805936000002</v>
      </c>
      <c r="K493" s="578" t="s">
        <v>803</v>
      </c>
      <c r="L493" s="609">
        <v>1.1597680463907201</v>
      </c>
      <c r="M493" s="24" t="s">
        <v>795</v>
      </c>
      <c r="N493" s="179" t="s">
        <v>799</v>
      </c>
    </row>
    <row r="494" spans="8:14" x14ac:dyDescent="0.2">
      <c r="H494" s="13"/>
      <c r="I494" s="588">
        <v>0.211141082317052</v>
      </c>
      <c r="J494" s="607">
        <v>4.4148246574999996</v>
      </c>
      <c r="K494" s="578" t="s">
        <v>803</v>
      </c>
      <c r="L494" s="609">
        <v>1.1597680463907201</v>
      </c>
      <c r="M494" s="24" t="s">
        <v>795</v>
      </c>
      <c r="N494" s="179" t="s">
        <v>799</v>
      </c>
    </row>
    <row r="495" spans="8:14" x14ac:dyDescent="0.2">
      <c r="H495" s="13"/>
      <c r="I495" s="588">
        <v>0.112764685792349</v>
      </c>
      <c r="J495" s="607">
        <v>4.3609394976999898</v>
      </c>
      <c r="K495" s="578" t="s">
        <v>803</v>
      </c>
      <c r="L495" s="609">
        <v>1.145</v>
      </c>
      <c r="M495" s="24" t="s">
        <v>795</v>
      </c>
      <c r="N495" s="179" t="s">
        <v>799</v>
      </c>
    </row>
    <row r="496" spans="8:14" x14ac:dyDescent="0.2">
      <c r="H496" s="13"/>
      <c r="I496" s="588">
        <v>0.22345016169484799</v>
      </c>
      <c r="J496" s="607">
        <v>4.4640358446999997</v>
      </c>
      <c r="K496" s="578" t="s">
        <v>803</v>
      </c>
      <c r="L496" s="609">
        <v>1.0756302521008401</v>
      </c>
      <c r="M496" s="24" t="s">
        <v>795</v>
      </c>
      <c r="N496" s="179" t="s">
        <v>799</v>
      </c>
    </row>
    <row r="497" spans="8:14" x14ac:dyDescent="0.2">
      <c r="H497" s="13"/>
      <c r="I497" s="588">
        <v>0.17827010449927</v>
      </c>
      <c r="J497" s="607">
        <v>4.3317657534</v>
      </c>
      <c r="K497" s="578" t="s">
        <v>803</v>
      </c>
      <c r="L497" s="609">
        <v>1.0609137055837501</v>
      </c>
      <c r="M497" s="24" t="s">
        <v>795</v>
      </c>
      <c r="N497" s="179" t="s">
        <v>799</v>
      </c>
    </row>
    <row r="498" spans="8:14" x14ac:dyDescent="0.2">
      <c r="H498" s="13"/>
      <c r="I498" s="588">
        <v>0.18107660738713999</v>
      </c>
      <c r="J498" s="607">
        <v>4.5753837900000001</v>
      </c>
      <c r="K498" s="578" t="s">
        <v>803</v>
      </c>
      <c r="L498" s="609">
        <v>1</v>
      </c>
      <c r="M498" s="24" t="s">
        <v>795</v>
      </c>
      <c r="N498" s="179" t="s">
        <v>799</v>
      </c>
    </row>
    <row r="499" spans="8:14" x14ac:dyDescent="0.2">
      <c r="H499" s="13"/>
      <c r="I499" s="588">
        <v>0.21712483768636101</v>
      </c>
      <c r="J499" s="607">
        <v>4.6402262557</v>
      </c>
      <c r="K499" s="578" t="s">
        <v>803</v>
      </c>
      <c r="L499" s="609">
        <v>1.2197560487902399</v>
      </c>
      <c r="M499" s="24" t="s">
        <v>795</v>
      </c>
      <c r="N499" s="179" t="s">
        <v>799</v>
      </c>
    </row>
    <row r="500" spans="8:14" x14ac:dyDescent="0.2">
      <c r="H500" s="13"/>
      <c r="I500" s="588">
        <v>0.241869090842114</v>
      </c>
      <c r="J500" s="607">
        <v>4.6662668949999997</v>
      </c>
      <c r="K500" s="578" t="s">
        <v>803</v>
      </c>
      <c r="L500" s="609">
        <v>1.2197560487902399</v>
      </c>
      <c r="M500" s="24" t="s">
        <v>795</v>
      </c>
      <c r="N500" s="179" t="s">
        <v>799</v>
      </c>
    </row>
    <row r="501" spans="8:14" x14ac:dyDescent="0.2">
      <c r="H501" s="13"/>
      <c r="I501" s="588">
        <v>0.198367649410646</v>
      </c>
      <c r="J501" s="607">
        <v>4.4951824200999999</v>
      </c>
      <c r="K501" s="578" t="s">
        <v>803</v>
      </c>
      <c r="L501" s="609">
        <v>1.19753086419753</v>
      </c>
      <c r="M501" s="24" t="s">
        <v>795</v>
      </c>
      <c r="N501" s="179" t="s">
        <v>799</v>
      </c>
    </row>
    <row r="502" spans="8:14" x14ac:dyDescent="0.2">
      <c r="H502" s="13"/>
      <c r="I502" s="588">
        <v>0.13500934792521599</v>
      </c>
      <c r="J502" s="607">
        <v>4.5753837900000001</v>
      </c>
      <c r="K502" s="578" t="s">
        <v>803</v>
      </c>
      <c r="L502" s="609">
        <v>1</v>
      </c>
      <c r="M502" s="24" t="s">
        <v>795</v>
      </c>
      <c r="N502" s="179" t="s">
        <v>799</v>
      </c>
    </row>
    <row r="503" spans="8:14" x14ac:dyDescent="0.2">
      <c r="H503" s="13"/>
      <c r="I503" s="588">
        <v>0.26507401343199</v>
      </c>
      <c r="J503" s="607">
        <v>4.6771130136999997</v>
      </c>
      <c r="K503" s="578" t="s">
        <v>803</v>
      </c>
      <c r="L503" s="609">
        <v>1.2397260273972599</v>
      </c>
      <c r="M503" s="24" t="s">
        <v>795</v>
      </c>
      <c r="N503" s="179" t="s">
        <v>799</v>
      </c>
    </row>
    <row r="504" spans="8:14" x14ac:dyDescent="0.2">
      <c r="H504" s="13"/>
      <c r="I504" s="588">
        <v>0.16404639762881801</v>
      </c>
      <c r="J504" s="607">
        <v>4.5828479452000002</v>
      </c>
      <c r="K504" s="578" t="s">
        <v>803</v>
      </c>
      <c r="L504" s="609">
        <v>1.101</v>
      </c>
      <c r="M504" s="24" t="s">
        <v>795</v>
      </c>
      <c r="N504" s="179" t="s">
        <v>799</v>
      </c>
    </row>
    <row r="505" spans="8:14" x14ac:dyDescent="0.2">
      <c r="H505" s="13"/>
      <c r="I505" s="588">
        <v>0.22066826047358801</v>
      </c>
      <c r="J505" s="607">
        <v>4.3134073059000002</v>
      </c>
      <c r="K505" s="578" t="s">
        <v>803</v>
      </c>
      <c r="L505" s="609">
        <v>1.08</v>
      </c>
      <c r="M505" s="24" t="s">
        <v>795</v>
      </c>
      <c r="N505" s="179" t="s">
        <v>799</v>
      </c>
    </row>
    <row r="506" spans="8:14" x14ac:dyDescent="0.2">
      <c r="H506" s="13"/>
      <c r="I506" s="588">
        <v>0.24761355874316901</v>
      </c>
      <c r="J506" s="607">
        <v>4.4222853880999997</v>
      </c>
      <c r="K506" s="578" t="s">
        <v>803</v>
      </c>
      <c r="L506" s="609">
        <v>1.2375</v>
      </c>
      <c r="M506" s="24" t="s">
        <v>795</v>
      </c>
      <c r="N506" s="179" t="s">
        <v>799</v>
      </c>
    </row>
    <row r="507" spans="8:14" x14ac:dyDescent="0.2">
      <c r="H507" s="13"/>
      <c r="I507" s="588">
        <v>0.18910101660363099</v>
      </c>
      <c r="J507" s="607">
        <v>4.3637700913000002</v>
      </c>
      <c r="K507" s="578" t="s">
        <v>803</v>
      </c>
      <c r="L507" s="609">
        <v>1.11960784313725</v>
      </c>
      <c r="M507" s="24" t="s">
        <v>795</v>
      </c>
      <c r="N507" s="179" t="s">
        <v>799</v>
      </c>
    </row>
    <row r="508" spans="8:14" x14ac:dyDescent="0.2">
      <c r="H508" s="13"/>
      <c r="I508" s="588">
        <v>0.18260278917768599</v>
      </c>
      <c r="J508" s="607">
        <v>4.3371527396999996</v>
      </c>
      <c r="K508" s="578" t="s">
        <v>803</v>
      </c>
      <c r="L508" s="609">
        <v>1.20583333333333</v>
      </c>
      <c r="M508" s="24" t="s">
        <v>795</v>
      </c>
      <c r="N508" s="179" t="s">
        <v>799</v>
      </c>
    </row>
    <row r="509" spans="8:14" x14ac:dyDescent="0.2">
      <c r="H509" s="13"/>
      <c r="I509" s="588">
        <v>0.18460853319429901</v>
      </c>
      <c r="J509" s="607">
        <v>4.3643353880999998</v>
      </c>
      <c r="K509" s="578" t="s">
        <v>803</v>
      </c>
      <c r="L509" s="609">
        <v>1.1214285714285701</v>
      </c>
      <c r="M509" s="24" t="s">
        <v>795</v>
      </c>
      <c r="N509" s="179" t="s">
        <v>799</v>
      </c>
    </row>
    <row r="510" spans="8:14" x14ac:dyDescent="0.2">
      <c r="H510" s="13"/>
      <c r="I510" s="588">
        <v>0.258261232544019</v>
      </c>
      <c r="J510" s="607">
        <v>4.4561744291999998</v>
      </c>
      <c r="K510" s="578" t="s">
        <v>803</v>
      </c>
      <c r="L510" s="609">
        <v>1.1244444444444399</v>
      </c>
      <c r="M510" s="24" t="s">
        <v>795</v>
      </c>
      <c r="N510" s="179" t="s">
        <v>799</v>
      </c>
    </row>
    <row r="511" spans="8:14" x14ac:dyDescent="0.2">
      <c r="H511" s="13"/>
      <c r="I511" s="588">
        <v>0.186640332877336</v>
      </c>
      <c r="J511" s="607">
        <v>4.5431470320000003</v>
      </c>
      <c r="K511" s="578" t="s">
        <v>803</v>
      </c>
      <c r="L511" s="609">
        <v>1.19</v>
      </c>
      <c r="M511" s="24" t="s">
        <v>795</v>
      </c>
      <c r="N511" s="179" t="s">
        <v>799</v>
      </c>
    </row>
    <row r="512" spans="8:14" x14ac:dyDescent="0.2">
      <c r="H512" s="13"/>
      <c r="I512" s="588">
        <v>0.21937582960013199</v>
      </c>
      <c r="J512" s="607">
        <v>4.4550100456999999</v>
      </c>
      <c r="K512" s="578" t="s">
        <v>803</v>
      </c>
      <c r="L512" s="609">
        <v>1.2527999999999999</v>
      </c>
      <c r="M512" s="24" t="s">
        <v>803</v>
      </c>
      <c r="N512" s="179" t="s">
        <v>799</v>
      </c>
    </row>
    <row r="513" spans="8:14" x14ac:dyDescent="0.2">
      <c r="H513" s="13"/>
      <c r="I513" s="588">
        <v>0.22648809523809499</v>
      </c>
      <c r="J513" s="607">
        <v>4.4909810502000003</v>
      </c>
      <c r="K513" s="578" t="s">
        <v>803</v>
      </c>
      <c r="L513" s="609">
        <v>1.2527999999999999</v>
      </c>
      <c r="M513" s="24" t="s">
        <v>803</v>
      </c>
      <c r="N513" s="179" t="s">
        <v>799</v>
      </c>
    </row>
    <row r="514" spans="8:14" x14ac:dyDescent="0.2">
      <c r="H514" s="13"/>
      <c r="I514" s="588">
        <v>0.21506166885375</v>
      </c>
      <c r="J514" s="607">
        <v>4.5149367580000002</v>
      </c>
      <c r="K514" s="578" t="s">
        <v>803</v>
      </c>
      <c r="L514" s="609">
        <v>1.27451719745222</v>
      </c>
      <c r="M514" s="24" t="s">
        <v>803</v>
      </c>
      <c r="N514" s="179" t="s">
        <v>799</v>
      </c>
    </row>
    <row r="515" spans="8:14" x14ac:dyDescent="0.2">
      <c r="H515" s="13"/>
      <c r="I515" s="588">
        <v>0.20808018609742701</v>
      </c>
      <c r="J515" s="607">
        <v>4.3873618720999996</v>
      </c>
      <c r="K515" s="578" t="s">
        <v>803</v>
      </c>
      <c r="L515" s="609">
        <v>1.2949999999999999</v>
      </c>
      <c r="M515" s="24" t="s">
        <v>803</v>
      </c>
      <c r="N515" s="179" t="s">
        <v>799</v>
      </c>
    </row>
    <row r="516" spans="8:14" x14ac:dyDescent="0.2">
      <c r="H516" s="13"/>
      <c r="I516" s="588">
        <v>0.22367164331630701</v>
      </c>
      <c r="J516" s="607">
        <v>4.4033440638999997</v>
      </c>
      <c r="K516" s="578" t="s">
        <v>803</v>
      </c>
      <c r="L516" s="609">
        <v>1.3065326633165799</v>
      </c>
      <c r="M516" s="24" t="s">
        <v>803</v>
      </c>
      <c r="N516" s="179" t="s">
        <v>799</v>
      </c>
    </row>
    <row r="517" spans="8:14" x14ac:dyDescent="0.2">
      <c r="H517" s="13"/>
      <c r="I517" s="588">
        <v>0.255265097667561</v>
      </c>
      <c r="J517" s="607">
        <v>4.5346242008999997</v>
      </c>
      <c r="K517" s="578" t="s">
        <v>803</v>
      </c>
      <c r="L517" s="609">
        <v>1.3076923076922999</v>
      </c>
      <c r="M517" s="24" t="s">
        <v>803</v>
      </c>
      <c r="N517" s="179" t="s">
        <v>799</v>
      </c>
    </row>
    <row r="518" spans="8:14" x14ac:dyDescent="0.2">
      <c r="H518" s="13"/>
      <c r="I518" s="588">
        <v>0.178322220948264</v>
      </c>
      <c r="J518" s="607">
        <v>4.3386374428999996</v>
      </c>
      <c r="K518" s="578" t="s">
        <v>803</v>
      </c>
      <c r="L518" s="609">
        <v>1.2741116751268999</v>
      </c>
      <c r="M518" s="24" t="s">
        <v>803</v>
      </c>
      <c r="N518" s="179" t="s">
        <v>799</v>
      </c>
    </row>
    <row r="519" spans="8:14" x14ac:dyDescent="0.2">
      <c r="H519" s="13"/>
      <c r="I519" s="588">
        <v>0.24715282530990901</v>
      </c>
      <c r="J519" s="607">
        <v>4.5567038812999998</v>
      </c>
      <c r="K519" s="578" t="s">
        <v>803</v>
      </c>
      <c r="L519" s="609">
        <v>1.3090999999999999</v>
      </c>
      <c r="M519" s="24" t="s">
        <v>803</v>
      </c>
      <c r="N519" s="179" t="s">
        <v>799</v>
      </c>
    </row>
    <row r="520" spans="8:14" x14ac:dyDescent="0.2">
      <c r="H520" s="13"/>
      <c r="I520" s="588">
        <v>0.236954014246964</v>
      </c>
      <c r="J520" s="607">
        <v>4.5223600457000002</v>
      </c>
      <c r="K520" s="578" t="s">
        <v>803</v>
      </c>
      <c r="L520" s="609">
        <v>1.2999999999999901</v>
      </c>
      <c r="M520" s="24" t="s">
        <v>803</v>
      </c>
      <c r="N520" s="179" t="s">
        <v>799</v>
      </c>
    </row>
    <row r="521" spans="8:14" x14ac:dyDescent="0.2">
      <c r="H521" s="13"/>
      <c r="I521" s="588">
        <v>0.25313426876568501</v>
      </c>
      <c r="J521" s="607">
        <v>4.5546977168999998</v>
      </c>
      <c r="K521" s="578" t="s">
        <v>803</v>
      </c>
      <c r="L521" s="609">
        <v>1.31</v>
      </c>
      <c r="M521" s="24" t="s">
        <v>803</v>
      </c>
      <c r="N521" s="179" t="s">
        <v>799</v>
      </c>
    </row>
    <row r="522" spans="8:14" x14ac:dyDescent="0.2">
      <c r="H522" s="13"/>
      <c r="I522" s="588">
        <v>0.240065309148984</v>
      </c>
      <c r="J522" s="607">
        <v>4.6049525113999996</v>
      </c>
      <c r="K522" s="578" t="s">
        <v>803</v>
      </c>
      <c r="L522" s="609">
        <v>1.3090999999999999</v>
      </c>
      <c r="M522" s="24" t="s">
        <v>803</v>
      </c>
      <c r="N522" s="179" t="s">
        <v>799</v>
      </c>
    </row>
    <row r="523" spans="8:14" x14ac:dyDescent="0.2">
      <c r="H523" s="13"/>
      <c r="I523" s="588">
        <v>0.24390685603467899</v>
      </c>
      <c r="J523" s="607">
        <v>4.5798358446999998</v>
      </c>
      <c r="K523" s="578" t="s">
        <v>803</v>
      </c>
      <c r="L523" s="609">
        <v>1.3090999999999999</v>
      </c>
      <c r="M523" s="24" t="s">
        <v>803</v>
      </c>
      <c r="N523" s="179" t="s">
        <v>799</v>
      </c>
    </row>
    <row r="524" spans="8:14" x14ac:dyDescent="0.2">
      <c r="H524" s="13"/>
      <c r="I524" s="588">
        <v>0.21632873764553101</v>
      </c>
      <c r="J524" s="607">
        <v>4.5063118721000004</v>
      </c>
      <c r="K524" s="578" t="s">
        <v>803</v>
      </c>
      <c r="L524" s="609">
        <v>1.2906285211267601</v>
      </c>
      <c r="M524" s="24" t="s">
        <v>803</v>
      </c>
      <c r="N524" s="179" t="s">
        <v>799</v>
      </c>
    </row>
    <row r="525" spans="8:14" x14ac:dyDescent="0.2">
      <c r="H525" s="13"/>
      <c r="I525" s="588">
        <v>0.22665298053527899</v>
      </c>
      <c r="J525" s="607">
        <v>4.4360493151</v>
      </c>
      <c r="K525" s="578" t="s">
        <v>803</v>
      </c>
      <c r="L525" s="609">
        <v>1.28301886792452</v>
      </c>
      <c r="M525" s="24" t="s">
        <v>803</v>
      </c>
      <c r="N525" s="179" t="s">
        <v>799</v>
      </c>
    </row>
    <row r="526" spans="8:14" x14ac:dyDescent="0.2">
      <c r="H526" s="13"/>
      <c r="I526" s="588">
        <v>0.206435653921857</v>
      </c>
      <c r="J526" s="607">
        <v>4.4100700912999997</v>
      </c>
      <c r="K526" s="578" t="s">
        <v>803</v>
      </c>
      <c r="L526" s="609">
        <v>1.2938271604938201</v>
      </c>
      <c r="M526" s="24" t="s">
        <v>803</v>
      </c>
      <c r="N526" s="179" t="s">
        <v>799</v>
      </c>
    </row>
    <row r="527" spans="8:14" x14ac:dyDescent="0.2">
      <c r="H527" s="13"/>
      <c r="I527" s="588">
        <v>0.221000983749361</v>
      </c>
      <c r="J527" s="607">
        <v>4.4100700912999997</v>
      </c>
      <c r="K527" s="578" t="s">
        <v>803</v>
      </c>
      <c r="L527" s="609">
        <v>1.2901234567901201</v>
      </c>
      <c r="M527" s="24" t="s">
        <v>803</v>
      </c>
      <c r="N527" s="179" t="s">
        <v>799</v>
      </c>
    </row>
    <row r="528" spans="8:14" x14ac:dyDescent="0.2">
      <c r="H528" s="13"/>
      <c r="I528" s="588">
        <v>0.21363815373626899</v>
      </c>
      <c r="J528" s="607">
        <v>4.6561385844999998</v>
      </c>
      <c r="K528" s="578" t="s">
        <v>803</v>
      </c>
      <c r="L528" s="609">
        <v>1.3081232492997199</v>
      </c>
      <c r="M528" s="24" t="s">
        <v>803</v>
      </c>
      <c r="N528" s="179" t="s">
        <v>799</v>
      </c>
    </row>
    <row r="529" spans="8:14" x14ac:dyDescent="0.2">
      <c r="H529" s="13"/>
      <c r="I529" s="588">
        <v>0.247780660465202</v>
      </c>
      <c r="J529" s="607">
        <v>4.4842189497999998</v>
      </c>
      <c r="K529" s="578" t="s">
        <v>803</v>
      </c>
      <c r="L529" s="609">
        <v>1.2678571428571399</v>
      </c>
      <c r="M529" s="24" t="s">
        <v>803</v>
      </c>
      <c r="N529" s="179" t="s">
        <v>799</v>
      </c>
    </row>
    <row r="530" spans="8:14" x14ac:dyDescent="0.2">
      <c r="H530" s="13"/>
      <c r="I530" s="588">
        <v>0.216723705224731</v>
      </c>
      <c r="J530" s="607">
        <v>4.4900844748999997</v>
      </c>
      <c r="K530" s="578" t="s">
        <v>803</v>
      </c>
      <c r="L530" s="609">
        <v>1.28</v>
      </c>
      <c r="M530" s="24" t="s">
        <v>803</v>
      </c>
      <c r="N530" s="179" t="s">
        <v>799</v>
      </c>
    </row>
    <row r="531" spans="8:14" x14ac:dyDescent="0.2">
      <c r="H531" s="13"/>
      <c r="I531" s="588">
        <v>0.26206416575392399</v>
      </c>
      <c r="J531" s="607">
        <v>4.5099559999999999</v>
      </c>
      <c r="K531" s="578" t="s">
        <v>803</v>
      </c>
      <c r="L531" s="609">
        <v>1.3</v>
      </c>
      <c r="M531" s="24" t="s">
        <v>803</v>
      </c>
      <c r="N531" s="179" t="s">
        <v>799</v>
      </c>
    </row>
    <row r="532" spans="8:14" x14ac:dyDescent="0.2">
      <c r="H532" s="13"/>
      <c r="I532" s="588">
        <v>0.19086250162951299</v>
      </c>
      <c r="J532" s="607">
        <v>4.3633436073</v>
      </c>
      <c r="K532" s="578" t="s">
        <v>803</v>
      </c>
      <c r="L532" s="609">
        <v>1.274</v>
      </c>
      <c r="M532" s="24" t="s">
        <v>803</v>
      </c>
      <c r="N532" s="179" t="s">
        <v>799</v>
      </c>
    </row>
    <row r="533" spans="8:14" x14ac:dyDescent="0.2">
      <c r="H533" s="13"/>
      <c r="I533" s="588">
        <v>0.21157101332216499</v>
      </c>
      <c r="J533" s="607">
        <v>4.609202968</v>
      </c>
      <c r="K533" s="578" t="s">
        <v>803</v>
      </c>
      <c r="L533" s="609">
        <v>1.27475409836065</v>
      </c>
      <c r="M533" s="24" t="s">
        <v>803</v>
      </c>
      <c r="N533" s="179" t="s">
        <v>799</v>
      </c>
    </row>
    <row r="534" spans="8:14" x14ac:dyDescent="0.2">
      <c r="H534" s="13"/>
      <c r="I534" s="588">
        <v>0.24873813435560399</v>
      </c>
      <c r="J534" s="607">
        <v>4.4257549999999997</v>
      </c>
      <c r="K534" s="578" t="s">
        <v>803</v>
      </c>
      <c r="L534" s="609">
        <v>1.3</v>
      </c>
      <c r="M534" s="24" t="s">
        <v>803</v>
      </c>
      <c r="N534" s="179" t="s">
        <v>799</v>
      </c>
    </row>
    <row r="535" spans="8:14" x14ac:dyDescent="0.2">
      <c r="H535" s="13"/>
      <c r="I535" s="588">
        <v>0.25330412559328203</v>
      </c>
      <c r="J535" s="607">
        <v>4.4034199999999997</v>
      </c>
      <c r="K535" s="578" t="s">
        <v>803</v>
      </c>
      <c r="L535" s="609">
        <v>1.3</v>
      </c>
      <c r="M535" s="24" t="s">
        <v>803</v>
      </c>
      <c r="N535" s="179" t="s">
        <v>799</v>
      </c>
    </row>
    <row r="536" spans="8:14" x14ac:dyDescent="0.2">
      <c r="H536" s="13"/>
      <c r="I536" s="588">
        <v>0.233890661557801</v>
      </c>
      <c r="J536" s="607">
        <v>4.6755757990999998</v>
      </c>
      <c r="K536" s="578" t="s">
        <v>803</v>
      </c>
      <c r="L536" s="609">
        <v>1.27941176470588</v>
      </c>
      <c r="M536" s="24" t="s">
        <v>803</v>
      </c>
      <c r="N536" s="179" t="s">
        <v>799</v>
      </c>
    </row>
    <row r="537" spans="8:14" x14ac:dyDescent="0.2">
      <c r="H537" s="13"/>
      <c r="I537" s="588">
        <v>0.238447790706517</v>
      </c>
      <c r="J537" s="607">
        <v>4.3176739725999997</v>
      </c>
      <c r="K537" s="578" t="s">
        <v>803</v>
      </c>
      <c r="L537" s="609">
        <v>1.2666666666666599</v>
      </c>
      <c r="M537" s="24" t="s">
        <v>803</v>
      </c>
      <c r="N537" s="179" t="s">
        <v>799</v>
      </c>
    </row>
    <row r="538" spans="8:14" x14ac:dyDescent="0.2">
      <c r="H538" s="13"/>
      <c r="I538" s="588">
        <v>0.22023896819189101</v>
      </c>
      <c r="J538" s="607">
        <v>4.4135751142000004</v>
      </c>
      <c r="K538" s="578" t="s">
        <v>803</v>
      </c>
      <c r="L538" s="609">
        <v>1.2581111111111101</v>
      </c>
      <c r="M538" s="24" t="s">
        <v>803</v>
      </c>
      <c r="N538" s="179" t="s">
        <v>799</v>
      </c>
    </row>
    <row r="539" spans="8:14" x14ac:dyDescent="0.2">
      <c r="H539" s="13"/>
      <c r="I539" s="588">
        <v>0.21029635113008599</v>
      </c>
      <c r="J539" s="607">
        <v>4.3793009131999998</v>
      </c>
      <c r="K539" s="578" t="s">
        <v>803</v>
      </c>
      <c r="L539" s="609">
        <v>1.25786163522012</v>
      </c>
      <c r="M539" s="24" t="s">
        <v>803</v>
      </c>
      <c r="N539" s="179" t="s">
        <v>799</v>
      </c>
    </row>
    <row r="540" spans="8:14" x14ac:dyDescent="0.2">
      <c r="H540" s="13"/>
      <c r="I540" s="588">
        <v>0.228309260345991</v>
      </c>
      <c r="J540" s="607">
        <v>4.4050433790000003</v>
      </c>
      <c r="K540" s="578" t="s">
        <v>803</v>
      </c>
      <c r="L540" s="609">
        <v>1.2951541850220201</v>
      </c>
      <c r="M540" s="24" t="s">
        <v>803</v>
      </c>
      <c r="N540" s="179" t="s">
        <v>799</v>
      </c>
    </row>
    <row r="541" spans="8:14" x14ac:dyDescent="0.2">
      <c r="H541" s="13"/>
      <c r="I541" s="588">
        <v>0.244544901570449</v>
      </c>
      <c r="J541" s="607">
        <v>4.6175961186999999</v>
      </c>
      <c r="K541" s="578" t="s">
        <v>803</v>
      </c>
      <c r="L541" s="609">
        <v>1.27272727272727</v>
      </c>
      <c r="M541" s="24" t="s">
        <v>803</v>
      </c>
      <c r="N541" s="179" t="s">
        <v>799</v>
      </c>
    </row>
    <row r="542" spans="8:14" x14ac:dyDescent="0.2">
      <c r="H542" s="13"/>
      <c r="I542" s="588">
        <v>0.22605270014982701</v>
      </c>
      <c r="J542" s="607">
        <v>4.2909392693999999</v>
      </c>
      <c r="K542" s="578" t="s">
        <v>803</v>
      </c>
      <c r="L542" s="609">
        <v>1.28571428571428</v>
      </c>
      <c r="M542" s="24" t="s">
        <v>803</v>
      </c>
      <c r="N542" s="179" t="s">
        <v>799</v>
      </c>
    </row>
    <row r="543" spans="8:14" x14ac:dyDescent="0.2">
      <c r="H543" s="13"/>
      <c r="I543" s="588">
        <v>0.217954312114989</v>
      </c>
      <c r="J543" s="607">
        <v>4.3606694063999996</v>
      </c>
      <c r="K543" s="578" t="s">
        <v>803</v>
      </c>
      <c r="L543" s="609">
        <v>1.2975000000000001</v>
      </c>
      <c r="M543" s="24" t="s">
        <v>803</v>
      </c>
      <c r="N543" s="179" t="s">
        <v>799</v>
      </c>
    </row>
    <row r="544" spans="8:14" x14ac:dyDescent="0.2">
      <c r="H544" s="13"/>
      <c r="I544" s="588">
        <v>0.208427615571776</v>
      </c>
      <c r="J544" s="607">
        <v>4.3690566210000004</v>
      </c>
      <c r="K544" s="578" t="s">
        <v>803</v>
      </c>
      <c r="L544" s="609">
        <v>1.278</v>
      </c>
      <c r="M544" s="24" t="s">
        <v>803</v>
      </c>
      <c r="N544" s="179" t="s">
        <v>799</v>
      </c>
    </row>
    <row r="545" spans="8:14" x14ac:dyDescent="0.2">
      <c r="H545" s="13"/>
      <c r="I545" s="588">
        <v>0.183853794656368</v>
      </c>
      <c r="J545" s="607">
        <v>4.403276484</v>
      </c>
      <c r="K545" s="578" t="s">
        <v>803</v>
      </c>
      <c r="L545" s="609">
        <v>1.3049115044247701</v>
      </c>
      <c r="M545" s="24" t="s">
        <v>803</v>
      </c>
      <c r="N545" s="179" t="s">
        <v>799</v>
      </c>
    </row>
    <row r="546" spans="8:14" x14ac:dyDescent="0.2">
      <c r="H546" s="13"/>
      <c r="I546" s="588">
        <v>0.19431583008874301</v>
      </c>
      <c r="J546" s="607">
        <v>4.6467712328999999</v>
      </c>
      <c r="K546" s="578" t="s">
        <v>803</v>
      </c>
      <c r="L546" s="609">
        <v>1.25714285714285</v>
      </c>
      <c r="M546" s="24" t="s">
        <v>803</v>
      </c>
      <c r="N546" s="179" t="s">
        <v>799</v>
      </c>
    </row>
    <row r="547" spans="8:14" x14ac:dyDescent="0.2">
      <c r="H547" s="13"/>
      <c r="I547" s="588">
        <v>0.230932072286999</v>
      </c>
      <c r="J547" s="607">
        <v>4.4640358446999997</v>
      </c>
      <c r="K547" s="578" t="s">
        <v>803</v>
      </c>
      <c r="L547" s="609">
        <v>1.3</v>
      </c>
      <c r="M547" s="24" t="s">
        <v>803</v>
      </c>
      <c r="N547" s="179" t="s">
        <v>799</v>
      </c>
    </row>
    <row r="548" spans="8:14" x14ac:dyDescent="0.2">
      <c r="H548" s="13"/>
      <c r="I548" s="588">
        <v>0.21373133020530499</v>
      </c>
      <c r="J548" s="607">
        <v>4.3406691780999997</v>
      </c>
      <c r="K548" s="578" t="s">
        <v>803</v>
      </c>
      <c r="L548" s="609">
        <v>1.26086956521739</v>
      </c>
      <c r="M548" s="24" t="s">
        <v>803</v>
      </c>
      <c r="N548" s="179" t="s">
        <v>799</v>
      </c>
    </row>
    <row r="549" spans="8:14" x14ac:dyDescent="0.2">
      <c r="H549" s="13"/>
      <c r="I549" s="588">
        <v>0.22959836135851999</v>
      </c>
      <c r="J549" s="607">
        <v>4.313386758</v>
      </c>
      <c r="K549" s="578" t="s">
        <v>803</v>
      </c>
      <c r="L549" s="609">
        <v>1.2611464968152799</v>
      </c>
      <c r="M549" s="24" t="s">
        <v>803</v>
      </c>
      <c r="N549" s="179" t="s">
        <v>799</v>
      </c>
    </row>
    <row r="550" spans="8:14" x14ac:dyDescent="0.2">
      <c r="H550" s="13"/>
      <c r="I550" s="588">
        <v>0.20535395990189301</v>
      </c>
      <c r="J550" s="607">
        <v>4.3643353880999998</v>
      </c>
      <c r="K550" s="578" t="s">
        <v>803</v>
      </c>
      <c r="L550" s="609">
        <v>1.2593749999999999</v>
      </c>
      <c r="M550" s="24" t="s">
        <v>803</v>
      </c>
      <c r="N550" s="179" t="s">
        <v>799</v>
      </c>
    </row>
    <row r="551" spans="8:14" x14ac:dyDescent="0.2">
      <c r="H551" s="13"/>
      <c r="I551" s="588">
        <v>0.22890466515900801</v>
      </c>
      <c r="J551" s="607">
        <v>4.5753837900000001</v>
      </c>
      <c r="K551" s="578" t="s">
        <v>803</v>
      </c>
      <c r="L551" s="609">
        <v>1.3098236775818599</v>
      </c>
      <c r="M551" s="24" t="s">
        <v>803</v>
      </c>
      <c r="N551" s="179" t="s">
        <v>799</v>
      </c>
    </row>
    <row r="552" spans="8:14" x14ac:dyDescent="0.2">
      <c r="H552" s="13"/>
      <c r="I552" s="588">
        <v>0.22003319728349999</v>
      </c>
      <c r="J552" s="607">
        <v>4.3757979452000004</v>
      </c>
      <c r="K552" s="578" t="s">
        <v>803</v>
      </c>
      <c r="L552" s="609">
        <v>1.2654320987654299</v>
      </c>
      <c r="M552" s="24" t="s">
        <v>803</v>
      </c>
      <c r="N552" s="179" t="s">
        <v>799</v>
      </c>
    </row>
    <row r="553" spans="8:14" x14ac:dyDescent="0.2">
      <c r="H553" s="13"/>
      <c r="I553" s="588">
        <v>0.24385506915944599</v>
      </c>
      <c r="J553" s="607">
        <v>4.4055954338000003</v>
      </c>
      <c r="K553" s="578" t="s">
        <v>803</v>
      </c>
      <c r="L553" s="609">
        <v>1.2933333333333299</v>
      </c>
      <c r="M553" s="24" t="s">
        <v>803</v>
      </c>
      <c r="N553" s="179" t="s">
        <v>799</v>
      </c>
    </row>
    <row r="554" spans="8:14" x14ac:dyDescent="0.2">
      <c r="H554" s="13"/>
      <c r="I554" s="588">
        <v>0.199891270248688</v>
      </c>
      <c r="J554" s="607">
        <v>4.3651890410999998</v>
      </c>
      <c r="K554" s="578" t="s">
        <v>803</v>
      </c>
      <c r="L554" s="609">
        <v>1.3</v>
      </c>
      <c r="M554" s="24" t="s">
        <v>803</v>
      </c>
      <c r="N554" s="179" t="s">
        <v>799</v>
      </c>
    </row>
    <row r="555" spans="8:14" x14ac:dyDescent="0.2">
      <c r="H555" s="13"/>
      <c r="I555" s="588">
        <v>0.24589708561019999</v>
      </c>
      <c r="J555" s="607">
        <v>4.6638205479000003</v>
      </c>
      <c r="K555" s="578" t="s">
        <v>803</v>
      </c>
      <c r="L555" s="609">
        <v>1.3</v>
      </c>
      <c r="M555" s="24" t="s">
        <v>803</v>
      </c>
      <c r="N555" s="179" t="s">
        <v>799</v>
      </c>
    </row>
    <row r="556" spans="8:14" x14ac:dyDescent="0.2">
      <c r="H556" s="13"/>
      <c r="I556" s="588">
        <v>0.21262824897400801</v>
      </c>
      <c r="J556" s="607">
        <v>4.5780383562000004</v>
      </c>
      <c r="K556" s="578" t="s">
        <v>803</v>
      </c>
      <c r="L556" s="609">
        <v>1.3</v>
      </c>
      <c r="M556" s="24" t="s">
        <v>803</v>
      </c>
      <c r="N556" s="179" t="s">
        <v>799</v>
      </c>
    </row>
    <row r="557" spans="8:14" x14ac:dyDescent="0.2">
      <c r="H557" s="13"/>
      <c r="I557" s="588">
        <v>0.22516275001901201</v>
      </c>
      <c r="J557" s="607">
        <v>4.5446232877000003</v>
      </c>
      <c r="K557" s="578" t="s">
        <v>803</v>
      </c>
      <c r="L557" s="609">
        <v>1.3013333333333299</v>
      </c>
      <c r="M557" s="24" t="s">
        <v>803</v>
      </c>
      <c r="N557" s="179" t="s">
        <v>799</v>
      </c>
    </row>
    <row r="558" spans="8:14" x14ac:dyDescent="0.2">
      <c r="H558" s="13"/>
      <c r="I558" s="588">
        <v>0.24491049022772399</v>
      </c>
      <c r="J558" s="607">
        <v>4.4853004566000001</v>
      </c>
      <c r="K558" s="578" t="s">
        <v>803</v>
      </c>
      <c r="L558" s="609">
        <v>1.2867332382310901</v>
      </c>
      <c r="M558" s="24" t="s">
        <v>803</v>
      </c>
      <c r="N558" s="179" t="s">
        <v>799</v>
      </c>
    </row>
    <row r="559" spans="8:14" x14ac:dyDescent="0.2">
      <c r="H559" s="13"/>
      <c r="I559" s="588">
        <v>0.226676051018706</v>
      </c>
      <c r="J559" s="607">
        <v>4.4592956620999997</v>
      </c>
      <c r="K559" s="578" t="s">
        <v>803</v>
      </c>
      <c r="L559" s="609">
        <v>1.28374325134973</v>
      </c>
      <c r="M559" s="24" t="s">
        <v>803</v>
      </c>
      <c r="N559" s="179" t="s">
        <v>799</v>
      </c>
    </row>
    <row r="560" spans="8:14" x14ac:dyDescent="0.2">
      <c r="H560" s="13"/>
      <c r="I560" s="588">
        <v>0.23484724122207001</v>
      </c>
      <c r="J560" s="607">
        <v>4.6411465752999996</v>
      </c>
      <c r="K560" s="578" t="s">
        <v>803</v>
      </c>
      <c r="L560" s="609">
        <v>1.3</v>
      </c>
      <c r="M560" s="24" t="s">
        <v>803</v>
      </c>
      <c r="N560" s="179" t="s">
        <v>799</v>
      </c>
    </row>
    <row r="561" spans="8:14" x14ac:dyDescent="0.2">
      <c r="H561" s="13"/>
      <c r="I561" s="588">
        <v>0.205267531876138</v>
      </c>
      <c r="J561" s="607">
        <v>4.3325536529999997</v>
      </c>
      <c r="K561" s="578" t="s">
        <v>803</v>
      </c>
      <c r="L561" s="609">
        <v>1.27</v>
      </c>
      <c r="M561" s="24" t="s">
        <v>803</v>
      </c>
      <c r="N561" s="179" t="s">
        <v>799</v>
      </c>
    </row>
    <row r="562" spans="8:14" x14ac:dyDescent="0.2">
      <c r="H562" s="13"/>
      <c r="I562" s="588">
        <v>0.13990826606991899</v>
      </c>
      <c r="J562" s="607">
        <v>4.4562915524999998</v>
      </c>
      <c r="K562" s="578" t="s">
        <v>803</v>
      </c>
      <c r="L562" s="609">
        <v>1.2597480503899201</v>
      </c>
      <c r="M562" s="24" t="s">
        <v>803</v>
      </c>
      <c r="N562" s="179" t="s">
        <v>799</v>
      </c>
    </row>
    <row r="563" spans="8:14" x14ac:dyDescent="0.2">
      <c r="H563" s="13"/>
      <c r="I563" s="588">
        <v>0.238080601092896</v>
      </c>
      <c r="J563" s="607">
        <v>4.6474589040999996</v>
      </c>
      <c r="K563" s="578" t="s">
        <v>803</v>
      </c>
      <c r="L563" s="609">
        <v>1.28571428571428</v>
      </c>
      <c r="M563" s="24" t="s">
        <v>803</v>
      </c>
      <c r="N563" s="179" t="s">
        <v>799</v>
      </c>
    </row>
    <row r="564" spans="8:14" x14ac:dyDescent="0.2">
      <c r="H564" s="13"/>
      <c r="I564" s="588">
        <v>0.235595346715328</v>
      </c>
      <c r="J564" s="607">
        <v>4.3387616437999998</v>
      </c>
      <c r="K564" s="578" t="s">
        <v>803</v>
      </c>
      <c r="L564" s="609">
        <v>1.3</v>
      </c>
      <c r="M564" s="24" t="s">
        <v>803</v>
      </c>
      <c r="N564" s="179" t="s">
        <v>799</v>
      </c>
    </row>
    <row r="565" spans="8:14" x14ac:dyDescent="0.2">
      <c r="H565" s="13"/>
      <c r="I565" s="588">
        <v>0.22029417122039999</v>
      </c>
      <c r="J565" s="607">
        <v>4.6469675799000001</v>
      </c>
      <c r="K565" s="578" t="s">
        <v>803</v>
      </c>
      <c r="L565" s="609">
        <v>1.262</v>
      </c>
      <c r="M565" s="24" t="s">
        <v>803</v>
      </c>
      <c r="N565" s="179" t="s">
        <v>799</v>
      </c>
    </row>
    <row r="566" spans="8:14" x14ac:dyDescent="0.2">
      <c r="H566" s="13"/>
      <c r="I566" s="588">
        <v>0.225466757741347</v>
      </c>
      <c r="J566" s="607">
        <v>4.3589990867999999</v>
      </c>
      <c r="K566" s="578" t="s">
        <v>803</v>
      </c>
      <c r="L566" s="609">
        <v>1.2849999999999999</v>
      </c>
      <c r="M566" s="24" t="s">
        <v>803</v>
      </c>
      <c r="N566" s="179" t="s">
        <v>799</v>
      </c>
    </row>
    <row r="567" spans="8:14" x14ac:dyDescent="0.2">
      <c r="H567" s="13"/>
      <c r="I567" s="588">
        <v>0.193710251304374</v>
      </c>
      <c r="J567" s="607">
        <v>4.3201906392999998</v>
      </c>
      <c r="K567" s="578" t="s">
        <v>803</v>
      </c>
      <c r="L567" s="609">
        <v>1.30000008474576</v>
      </c>
      <c r="M567" s="24" t="s">
        <v>803</v>
      </c>
      <c r="N567" s="179" t="s">
        <v>799</v>
      </c>
    </row>
    <row r="568" spans="8:14" x14ac:dyDescent="0.2">
      <c r="H568" s="13"/>
      <c r="I568" s="588">
        <v>0.24800286234712399</v>
      </c>
      <c r="J568" s="607">
        <v>4.3600045661999998</v>
      </c>
      <c r="K568" s="578" t="s">
        <v>803</v>
      </c>
      <c r="L568" s="609">
        <v>1.3</v>
      </c>
      <c r="M568" s="24" t="s">
        <v>803</v>
      </c>
      <c r="N568" s="179" t="s">
        <v>799</v>
      </c>
    </row>
    <row r="569" spans="8:14" x14ac:dyDescent="0.2">
      <c r="H569" s="13"/>
      <c r="I569" s="588">
        <v>0.19952064152881099</v>
      </c>
      <c r="J569" s="607">
        <v>4.3134073059000002</v>
      </c>
      <c r="K569" s="578" t="s">
        <v>803</v>
      </c>
      <c r="L569" s="609">
        <v>1.2864321608040199</v>
      </c>
      <c r="M569" s="24" t="s">
        <v>803</v>
      </c>
      <c r="N569" s="179" t="s">
        <v>799</v>
      </c>
    </row>
    <row r="570" spans="8:14" x14ac:dyDescent="0.2">
      <c r="H570" s="13"/>
      <c r="I570" s="588">
        <v>0.21366028532658499</v>
      </c>
      <c r="J570" s="607">
        <v>4.6713385844999999</v>
      </c>
      <c r="K570" s="578" t="s">
        <v>803</v>
      </c>
      <c r="L570" s="609">
        <v>1.28859060402684</v>
      </c>
      <c r="M570" s="24" t="s">
        <v>803</v>
      </c>
      <c r="N570" s="179" t="s">
        <v>799</v>
      </c>
    </row>
    <row r="571" spans="8:14" x14ac:dyDescent="0.2">
      <c r="H571" s="13"/>
      <c r="I571" s="588">
        <v>0.21877276867030901</v>
      </c>
      <c r="J571" s="607">
        <v>4.3647666666999996</v>
      </c>
      <c r="K571" s="578" t="s">
        <v>803</v>
      </c>
      <c r="L571" s="609">
        <v>1.26285714285714</v>
      </c>
      <c r="M571" s="24" t="s">
        <v>803</v>
      </c>
      <c r="N571" s="179" t="s">
        <v>799</v>
      </c>
    </row>
    <row r="572" spans="8:14" x14ac:dyDescent="0.2">
      <c r="H572" s="13"/>
      <c r="I572" s="588">
        <v>0.24992732558139499</v>
      </c>
      <c r="J572" s="607">
        <v>4.5690707763000002</v>
      </c>
      <c r="K572" s="578" t="s">
        <v>803</v>
      </c>
      <c r="L572" s="609">
        <v>1.2991666666666599</v>
      </c>
      <c r="M572" s="24" t="s">
        <v>803</v>
      </c>
      <c r="N572" s="179" t="s">
        <v>799</v>
      </c>
    </row>
    <row r="573" spans="8:14" x14ac:dyDescent="0.2">
      <c r="H573" s="13"/>
      <c r="I573" s="588">
        <v>0.230408723232677</v>
      </c>
      <c r="J573" s="607">
        <v>4.5640926941000002</v>
      </c>
      <c r="K573" s="578" t="s">
        <v>803</v>
      </c>
      <c r="L573" s="609">
        <v>1.2931034482758601</v>
      </c>
      <c r="M573" s="24" t="s">
        <v>803</v>
      </c>
      <c r="N573" s="179" t="s">
        <v>799</v>
      </c>
    </row>
    <row r="574" spans="8:14" x14ac:dyDescent="0.2">
      <c r="H574" s="13"/>
      <c r="I574" s="588">
        <v>0.21341777347702801</v>
      </c>
      <c r="J574" s="607">
        <v>4.4330577625999998</v>
      </c>
      <c r="K574" s="578" t="s">
        <v>803</v>
      </c>
      <c r="L574" s="609">
        <v>1.28722222222222</v>
      </c>
      <c r="M574" s="24" t="s">
        <v>803</v>
      </c>
      <c r="N574" s="179" t="s">
        <v>799</v>
      </c>
    </row>
    <row r="575" spans="8:14" x14ac:dyDescent="0.2">
      <c r="H575" s="13"/>
      <c r="I575" s="588">
        <v>0.252773793260473</v>
      </c>
      <c r="J575" s="607">
        <v>4.5914228311</v>
      </c>
      <c r="K575" s="578" t="s">
        <v>803</v>
      </c>
      <c r="L575" s="609">
        <v>1.3</v>
      </c>
      <c r="M575" s="24" t="s">
        <v>803</v>
      </c>
      <c r="N575" s="179" t="s">
        <v>799</v>
      </c>
    </row>
    <row r="576" spans="8:14" x14ac:dyDescent="0.2">
      <c r="H576" s="13"/>
      <c r="I576" s="588">
        <v>0.21882376789497801</v>
      </c>
      <c r="J576" s="607">
        <v>4.6359301369999999</v>
      </c>
      <c r="K576" s="578" t="s">
        <v>803</v>
      </c>
      <c r="L576" s="609">
        <v>1.2623985572587899</v>
      </c>
      <c r="M576" s="24" t="s">
        <v>803</v>
      </c>
      <c r="N576" s="179" t="s">
        <v>799</v>
      </c>
    </row>
    <row r="577" spans="8:14" x14ac:dyDescent="0.2">
      <c r="H577" s="13"/>
      <c r="I577" s="588">
        <v>0.264229944596235</v>
      </c>
      <c r="J577" s="607">
        <v>4.580536758</v>
      </c>
      <c r="K577" s="578" t="s">
        <v>803</v>
      </c>
      <c r="L577" s="609">
        <v>1.30833333333333</v>
      </c>
      <c r="M577" s="24" t="s">
        <v>803</v>
      </c>
      <c r="N577" s="179" t="s">
        <v>799</v>
      </c>
    </row>
    <row r="578" spans="8:14" x14ac:dyDescent="0.2">
      <c r="H578" s="13"/>
      <c r="I578" s="588">
        <v>0.214158639745608</v>
      </c>
      <c r="J578" s="607">
        <v>4.3227315069000003</v>
      </c>
      <c r="K578" s="578" t="s">
        <v>803</v>
      </c>
      <c r="L578" s="609">
        <v>1.3016949152542301</v>
      </c>
      <c r="M578" s="24" t="s">
        <v>803</v>
      </c>
      <c r="N578" s="179" t="s">
        <v>799</v>
      </c>
    </row>
    <row r="579" spans="8:14" x14ac:dyDescent="0.2">
      <c r="H579" s="13"/>
      <c r="I579" s="588">
        <v>0.20769339570569001</v>
      </c>
      <c r="J579" s="607">
        <v>4.3387616437999998</v>
      </c>
      <c r="K579" s="578" t="s">
        <v>803</v>
      </c>
      <c r="L579" s="609">
        <v>1.2999990909090899</v>
      </c>
      <c r="M579" s="24" t="s">
        <v>803</v>
      </c>
      <c r="N579" s="179" t="s">
        <v>799</v>
      </c>
    </row>
    <row r="580" spans="8:14" x14ac:dyDescent="0.2">
      <c r="H580" s="13"/>
      <c r="I580" s="588">
        <v>0.22342505553162501</v>
      </c>
      <c r="J580" s="607">
        <v>4.3513422373999999</v>
      </c>
      <c r="K580" s="578" t="s">
        <v>803</v>
      </c>
      <c r="L580" s="609">
        <v>1.2673879443585701</v>
      </c>
      <c r="M580" s="24" t="s">
        <v>803</v>
      </c>
      <c r="N580" s="179" t="s">
        <v>799</v>
      </c>
    </row>
    <row r="581" spans="8:14" x14ac:dyDescent="0.2">
      <c r="H581" s="13"/>
      <c r="I581" s="588">
        <v>0.201100844023436</v>
      </c>
      <c r="J581" s="607">
        <v>4.4764703195999997</v>
      </c>
      <c r="K581" s="578" t="s">
        <v>803</v>
      </c>
      <c r="L581" s="609">
        <v>1.32075471698113</v>
      </c>
      <c r="M581" s="24" t="s">
        <v>804</v>
      </c>
      <c r="N581" s="179" t="s">
        <v>799</v>
      </c>
    </row>
    <row r="582" spans="8:14" x14ac:dyDescent="0.2">
      <c r="H582" s="13"/>
      <c r="I582" s="588">
        <v>0.224415702925675</v>
      </c>
      <c r="J582" s="607">
        <v>4.5005468036999998</v>
      </c>
      <c r="K582" s="578" t="s">
        <v>803</v>
      </c>
      <c r="L582" s="609">
        <v>1.36</v>
      </c>
      <c r="M582" s="24" t="s">
        <v>804</v>
      </c>
      <c r="N582" s="179" t="s">
        <v>799</v>
      </c>
    </row>
    <row r="583" spans="8:14" x14ac:dyDescent="0.2">
      <c r="H583" s="13"/>
      <c r="I583" s="588">
        <v>0.243835405549685</v>
      </c>
      <c r="J583" s="607">
        <v>4.5850029680000004</v>
      </c>
      <c r="K583" s="578" t="s">
        <v>803</v>
      </c>
      <c r="L583" s="609">
        <v>1.3737864077669899</v>
      </c>
      <c r="M583" s="24" t="s">
        <v>804</v>
      </c>
      <c r="N583" s="179" t="s">
        <v>799</v>
      </c>
    </row>
    <row r="584" spans="8:14" x14ac:dyDescent="0.2">
      <c r="H584" s="13"/>
      <c r="I584" s="588">
        <v>0.21700027785287301</v>
      </c>
      <c r="J584" s="607">
        <v>4.4406878995000003</v>
      </c>
      <c r="K584" s="578" t="s">
        <v>803</v>
      </c>
      <c r="L584" s="609">
        <v>1.3243510506798499</v>
      </c>
      <c r="M584" s="24" t="s">
        <v>804</v>
      </c>
      <c r="N584" s="179" t="s">
        <v>799</v>
      </c>
    </row>
    <row r="585" spans="8:14" x14ac:dyDescent="0.2">
      <c r="H585" s="13"/>
      <c r="I585" s="588">
        <v>0.223004724249797</v>
      </c>
      <c r="J585" s="607">
        <v>4.5111123288000003</v>
      </c>
      <c r="K585" s="578" t="s">
        <v>803</v>
      </c>
      <c r="L585" s="609">
        <v>1.34567999999999</v>
      </c>
      <c r="M585" s="24" t="s">
        <v>804</v>
      </c>
      <c r="N585" s="179" t="s">
        <v>799</v>
      </c>
    </row>
    <row r="586" spans="8:14" x14ac:dyDescent="0.2">
      <c r="H586" s="13"/>
      <c r="I586" s="588">
        <v>0.24865891018120101</v>
      </c>
      <c r="J586" s="607">
        <v>4.6079764839999999</v>
      </c>
      <c r="K586" s="578" t="s">
        <v>803</v>
      </c>
      <c r="L586" s="609">
        <v>1.3339000000000001</v>
      </c>
      <c r="M586" s="24" t="s">
        <v>804</v>
      </c>
      <c r="N586" s="179" t="s">
        <v>799</v>
      </c>
    </row>
    <row r="587" spans="8:14" x14ac:dyDescent="0.2">
      <c r="H587" s="13"/>
      <c r="I587" s="588">
        <v>0.261856342067527</v>
      </c>
      <c r="J587" s="607">
        <v>4.6515584475000002</v>
      </c>
      <c r="K587" s="578" t="s">
        <v>803</v>
      </c>
      <c r="L587" s="609">
        <v>1.3391500000000001</v>
      </c>
      <c r="M587" s="24" t="s">
        <v>804</v>
      </c>
      <c r="N587" s="179" t="s">
        <v>799</v>
      </c>
    </row>
    <row r="588" spans="8:14" x14ac:dyDescent="0.2">
      <c r="H588" s="13"/>
      <c r="I588" s="588">
        <v>0.24561986703167701</v>
      </c>
      <c r="J588" s="607">
        <v>4.488106621</v>
      </c>
      <c r="K588" s="578" t="s">
        <v>803</v>
      </c>
      <c r="L588" s="609">
        <v>1.3339000000000001</v>
      </c>
      <c r="M588" s="24" t="s">
        <v>804</v>
      </c>
      <c r="N588" s="179" t="s">
        <v>799</v>
      </c>
    </row>
    <row r="589" spans="8:14" x14ac:dyDescent="0.2">
      <c r="H589" s="13"/>
      <c r="I589" s="588">
        <v>0.25164336461999698</v>
      </c>
      <c r="J589" s="607">
        <v>4.488106621</v>
      </c>
      <c r="K589" s="578" t="s">
        <v>803</v>
      </c>
      <c r="L589" s="609">
        <v>1.3339000000000001</v>
      </c>
      <c r="M589" s="24" t="s">
        <v>804</v>
      </c>
      <c r="N589" s="179" t="s">
        <v>799</v>
      </c>
    </row>
    <row r="590" spans="8:14" x14ac:dyDescent="0.2">
      <c r="H590" s="13"/>
      <c r="I590" s="588">
        <v>0.22712962962962899</v>
      </c>
      <c r="J590" s="607">
        <v>4.3994481734999997</v>
      </c>
      <c r="K590" s="578" t="s">
        <v>803</v>
      </c>
      <c r="L590" s="609">
        <v>1.3360000000000001</v>
      </c>
      <c r="M590" s="24" t="s">
        <v>804</v>
      </c>
      <c r="N590" s="179" t="s">
        <v>799</v>
      </c>
    </row>
    <row r="591" spans="8:14" x14ac:dyDescent="0.2">
      <c r="H591" s="13"/>
      <c r="I591" s="588">
        <v>0.255263945927446</v>
      </c>
      <c r="J591" s="607">
        <v>4.6863664384000003</v>
      </c>
      <c r="K591" s="578" t="s">
        <v>803</v>
      </c>
      <c r="L591" s="609">
        <v>1.35</v>
      </c>
      <c r="M591" s="24" t="s">
        <v>804</v>
      </c>
      <c r="N591" s="179" t="s">
        <v>799</v>
      </c>
    </row>
    <row r="592" spans="8:14" x14ac:dyDescent="0.2">
      <c r="H592" s="13"/>
      <c r="I592" s="588">
        <v>0.213335436630162</v>
      </c>
      <c r="J592" s="607">
        <v>4.3047945204999998</v>
      </c>
      <c r="K592" s="578" t="s">
        <v>803</v>
      </c>
      <c r="L592" s="609">
        <v>1.3174999999999999</v>
      </c>
      <c r="M592" s="24" t="s">
        <v>804</v>
      </c>
      <c r="N592" s="179" t="s">
        <v>799</v>
      </c>
    </row>
    <row r="593" spans="8:14" x14ac:dyDescent="0.2">
      <c r="H593" s="13"/>
      <c r="I593" s="588">
        <v>0.172149862100897</v>
      </c>
      <c r="J593" s="607">
        <v>4.3119285388000002</v>
      </c>
      <c r="K593" s="578" t="s">
        <v>803</v>
      </c>
      <c r="L593" s="609">
        <v>1.3470588235294101</v>
      </c>
      <c r="M593" s="24" t="s">
        <v>804</v>
      </c>
      <c r="N593" s="179" t="s">
        <v>799</v>
      </c>
    </row>
    <row r="594" spans="8:14" x14ac:dyDescent="0.2">
      <c r="H594" s="13"/>
      <c r="I594" s="588">
        <v>0.26363114590463099</v>
      </c>
      <c r="J594" s="607">
        <v>4.6478885845000004</v>
      </c>
      <c r="K594" s="578" t="s">
        <v>803</v>
      </c>
      <c r="L594" s="609">
        <v>1.3656250000000001</v>
      </c>
      <c r="M594" s="24" t="s">
        <v>804</v>
      </c>
      <c r="N594" s="179" t="s">
        <v>799</v>
      </c>
    </row>
    <row r="595" spans="8:14" x14ac:dyDescent="0.2">
      <c r="H595" s="13"/>
      <c r="I595" s="588">
        <v>0.22245582599824701</v>
      </c>
      <c r="J595" s="607">
        <v>4.6848965752999998</v>
      </c>
      <c r="K595" s="578" t="s">
        <v>803</v>
      </c>
      <c r="L595" s="609">
        <v>1.3533363057324801</v>
      </c>
      <c r="M595" s="24" t="s">
        <v>804</v>
      </c>
      <c r="N595" s="179" t="s">
        <v>799</v>
      </c>
    </row>
    <row r="596" spans="8:14" x14ac:dyDescent="0.2">
      <c r="H596" s="13"/>
      <c r="I596" s="588">
        <v>0.27049439447268903</v>
      </c>
      <c r="J596" s="607">
        <v>4.6827493150999997</v>
      </c>
      <c r="K596" s="578" t="s">
        <v>803</v>
      </c>
      <c r="L596" s="609">
        <v>1.3391500000000001</v>
      </c>
      <c r="M596" s="24" t="s">
        <v>804</v>
      </c>
      <c r="N596" s="179" t="s">
        <v>799</v>
      </c>
    </row>
    <row r="597" spans="8:14" x14ac:dyDescent="0.2">
      <c r="H597" s="13"/>
      <c r="I597" s="588">
        <v>0.21935057070542299</v>
      </c>
      <c r="J597" s="607">
        <v>4.4320954337999998</v>
      </c>
      <c r="K597" s="578" t="s">
        <v>803</v>
      </c>
      <c r="L597" s="609">
        <v>1.3351134846461901</v>
      </c>
      <c r="M597" s="24" t="s">
        <v>804</v>
      </c>
      <c r="N597" s="179" t="s">
        <v>799</v>
      </c>
    </row>
    <row r="598" spans="8:14" x14ac:dyDescent="0.2">
      <c r="H598" s="13"/>
      <c r="I598" s="588">
        <v>0.16515583070766399</v>
      </c>
      <c r="J598" s="607">
        <v>4.6742538813000003</v>
      </c>
      <c r="K598" s="578" t="s">
        <v>803</v>
      </c>
      <c r="L598" s="609">
        <v>1.35849056603773</v>
      </c>
      <c r="M598" s="24" t="s">
        <v>804</v>
      </c>
      <c r="N598" s="179" t="s">
        <v>799</v>
      </c>
    </row>
    <row r="599" spans="8:14" x14ac:dyDescent="0.2">
      <c r="H599" s="13"/>
      <c r="I599" s="588">
        <v>0.215450121654501</v>
      </c>
      <c r="J599" s="607">
        <v>4.3936317351999996</v>
      </c>
      <c r="K599" s="578" t="s">
        <v>803</v>
      </c>
      <c r="L599" s="609">
        <v>1.333</v>
      </c>
      <c r="M599" s="24" t="s">
        <v>804</v>
      </c>
      <c r="N599" s="179" t="s">
        <v>799</v>
      </c>
    </row>
    <row r="600" spans="8:14" x14ac:dyDescent="0.2">
      <c r="H600" s="13"/>
      <c r="I600" s="588">
        <v>0.20290057222986399</v>
      </c>
      <c r="J600" s="607">
        <v>4.3867840183000002</v>
      </c>
      <c r="K600" s="578" t="s">
        <v>803</v>
      </c>
      <c r="L600" s="609">
        <v>1.3590733590733499</v>
      </c>
      <c r="M600" s="24" t="s">
        <v>804</v>
      </c>
      <c r="N600" s="179" t="s">
        <v>799</v>
      </c>
    </row>
    <row r="601" spans="8:14" x14ac:dyDescent="0.2">
      <c r="H601" s="13"/>
      <c r="I601" s="588">
        <v>0.219964168947688</v>
      </c>
      <c r="J601" s="607">
        <v>4.6799404109999996</v>
      </c>
      <c r="K601" s="578" t="s">
        <v>803</v>
      </c>
      <c r="L601" s="609">
        <v>1.3274999999999999</v>
      </c>
      <c r="M601" s="24" t="s">
        <v>804</v>
      </c>
      <c r="N601" s="179" t="s">
        <v>799</v>
      </c>
    </row>
    <row r="602" spans="8:14" x14ac:dyDescent="0.2">
      <c r="H602" s="13"/>
      <c r="I602" s="588">
        <v>0.20695055698678499</v>
      </c>
      <c r="J602" s="607">
        <v>4.6653315068000003</v>
      </c>
      <c r="K602" s="578" t="s">
        <v>803</v>
      </c>
      <c r="L602" s="609">
        <v>1.37205882352941</v>
      </c>
      <c r="M602" s="24" t="s">
        <v>804</v>
      </c>
      <c r="N602" s="179" t="s">
        <v>799</v>
      </c>
    </row>
    <row r="603" spans="8:14" x14ac:dyDescent="0.2">
      <c r="H603" s="13"/>
      <c r="I603" s="588">
        <v>0.20189675400860299</v>
      </c>
      <c r="J603" s="607">
        <v>4.5372792236999997</v>
      </c>
      <c r="K603" s="578" t="s">
        <v>803</v>
      </c>
      <c r="L603" s="609">
        <v>1.3192929292929201</v>
      </c>
      <c r="M603" s="24" t="s">
        <v>804</v>
      </c>
      <c r="N603" s="179" t="s">
        <v>799</v>
      </c>
    </row>
    <row r="604" spans="8:14" x14ac:dyDescent="0.2">
      <c r="H604" s="13"/>
      <c r="I604" s="588">
        <v>0.20706794345645199</v>
      </c>
      <c r="J604" s="607">
        <v>4.3326353880999999</v>
      </c>
      <c r="K604" s="578" t="s">
        <v>803</v>
      </c>
      <c r="L604" s="609">
        <v>1.3333333333333299</v>
      </c>
      <c r="M604" s="24" t="s">
        <v>804</v>
      </c>
      <c r="N604" s="179" t="s">
        <v>799</v>
      </c>
    </row>
    <row r="605" spans="8:14" x14ac:dyDescent="0.2">
      <c r="H605" s="13"/>
      <c r="I605" s="588">
        <v>0.219354470802919</v>
      </c>
      <c r="J605" s="607">
        <v>4.6752913241999998</v>
      </c>
      <c r="K605" s="578" t="s">
        <v>803</v>
      </c>
      <c r="L605" s="609">
        <v>1.3199999999999901</v>
      </c>
      <c r="M605" s="24" t="s">
        <v>804</v>
      </c>
      <c r="N605" s="179" t="s">
        <v>799</v>
      </c>
    </row>
    <row r="606" spans="8:14" x14ac:dyDescent="0.2">
      <c r="H606" s="13"/>
      <c r="I606" s="588">
        <v>0.21317962050720601</v>
      </c>
      <c r="J606" s="607">
        <v>4.4232360731</v>
      </c>
      <c r="K606" s="578" t="s">
        <v>803</v>
      </c>
      <c r="L606" s="609">
        <v>1.345</v>
      </c>
      <c r="M606" s="24" t="s">
        <v>804</v>
      </c>
      <c r="N606" s="179" t="s">
        <v>799</v>
      </c>
    </row>
    <row r="607" spans="8:14" x14ac:dyDescent="0.2">
      <c r="H607" s="13"/>
      <c r="I607" s="588">
        <v>0.24630675336527399</v>
      </c>
      <c r="J607" s="607">
        <v>4.3409878995</v>
      </c>
      <c r="K607" s="578" t="s">
        <v>803</v>
      </c>
      <c r="L607" s="609">
        <v>1.3333333333333299</v>
      </c>
      <c r="M607" s="24" t="s">
        <v>804</v>
      </c>
      <c r="N607" s="179" t="s">
        <v>799</v>
      </c>
    </row>
    <row r="608" spans="8:14" x14ac:dyDescent="0.2">
      <c r="H608" s="13"/>
      <c r="I608" s="588">
        <v>0.23987308101535099</v>
      </c>
      <c r="J608" s="607">
        <v>4.3510817352000002</v>
      </c>
      <c r="K608" s="578" t="s">
        <v>803</v>
      </c>
      <c r="L608" s="609">
        <v>1.3333333333333299</v>
      </c>
      <c r="M608" s="24" t="s">
        <v>804</v>
      </c>
      <c r="N608" s="179" t="s">
        <v>799</v>
      </c>
    </row>
    <row r="609" spans="8:14" x14ac:dyDescent="0.2">
      <c r="H609" s="13"/>
      <c r="I609" s="588">
        <v>0.16696537039261999</v>
      </c>
      <c r="J609" s="607">
        <v>4.5642771689000003</v>
      </c>
      <c r="K609" s="578" t="s">
        <v>803</v>
      </c>
      <c r="L609" s="609">
        <v>1.3195121951219499</v>
      </c>
      <c r="M609" s="24" t="s">
        <v>804</v>
      </c>
      <c r="N609" s="179" t="s">
        <v>799</v>
      </c>
    </row>
    <row r="610" spans="8:14" x14ac:dyDescent="0.2">
      <c r="H610" s="13"/>
      <c r="I610" s="588">
        <v>0.202058072360081</v>
      </c>
      <c r="J610" s="607">
        <v>4.3264545661999998</v>
      </c>
      <c r="K610" s="578" t="s">
        <v>803</v>
      </c>
      <c r="L610" s="609">
        <v>1.3840653728294099</v>
      </c>
      <c r="M610" s="24" t="s">
        <v>804</v>
      </c>
      <c r="N610" s="179" t="s">
        <v>799</v>
      </c>
    </row>
    <row r="611" spans="8:14" x14ac:dyDescent="0.2">
      <c r="H611" s="13"/>
      <c r="I611" s="588">
        <v>0.223203285420944</v>
      </c>
      <c r="J611" s="607">
        <v>4.5626285388000003</v>
      </c>
      <c r="K611" s="578" t="s">
        <v>803</v>
      </c>
      <c r="L611" s="609">
        <v>1.34</v>
      </c>
      <c r="M611" s="24" t="s">
        <v>804</v>
      </c>
      <c r="N611" s="179" t="s">
        <v>799</v>
      </c>
    </row>
    <row r="612" spans="8:14" x14ac:dyDescent="0.2">
      <c r="H612" s="13"/>
      <c r="I612" s="588">
        <v>0.212736972830494</v>
      </c>
      <c r="J612" s="607">
        <v>4.3045294520999997</v>
      </c>
      <c r="K612" s="578" t="s">
        <v>803</v>
      </c>
      <c r="L612" s="609">
        <v>1.3133333333333299</v>
      </c>
      <c r="M612" s="24" t="s">
        <v>804</v>
      </c>
      <c r="N612" s="179" t="s">
        <v>799</v>
      </c>
    </row>
    <row r="613" spans="8:14" x14ac:dyDescent="0.2">
      <c r="H613" s="13"/>
      <c r="I613" s="588">
        <v>0.22406194043130501</v>
      </c>
      <c r="J613" s="607">
        <v>4.5879554794999997</v>
      </c>
      <c r="K613" s="578" t="s">
        <v>803</v>
      </c>
      <c r="L613" s="609">
        <v>1.34146341463414</v>
      </c>
      <c r="M613" s="24" t="s">
        <v>804</v>
      </c>
      <c r="N613" s="179" t="s">
        <v>799</v>
      </c>
    </row>
    <row r="614" spans="8:14" x14ac:dyDescent="0.2">
      <c r="H614" s="13"/>
      <c r="I614" s="588">
        <v>0.279550018254837</v>
      </c>
      <c r="J614" s="607">
        <v>4.6815879999999996</v>
      </c>
      <c r="K614" s="578" t="s">
        <v>803</v>
      </c>
      <c r="L614" s="609">
        <v>1.3875</v>
      </c>
      <c r="M614" s="24" t="s">
        <v>804</v>
      </c>
      <c r="N614" s="179" t="s">
        <v>799</v>
      </c>
    </row>
    <row r="615" spans="8:14" x14ac:dyDescent="0.2">
      <c r="H615" s="13"/>
      <c r="I615" s="588">
        <v>0.260370341862798</v>
      </c>
      <c r="J615" s="607">
        <v>4.5123824200999998</v>
      </c>
      <c r="K615" s="578" t="s">
        <v>803</v>
      </c>
      <c r="L615" s="609">
        <v>1.3246527777777699</v>
      </c>
      <c r="M615" s="24" t="s">
        <v>804</v>
      </c>
      <c r="N615" s="179" t="s">
        <v>799</v>
      </c>
    </row>
    <row r="616" spans="8:14" x14ac:dyDescent="0.2">
      <c r="H616" s="13"/>
      <c r="I616" s="588">
        <v>0.20462482726241901</v>
      </c>
      <c r="J616" s="607">
        <v>4.6153431507000002</v>
      </c>
      <c r="K616" s="578" t="s">
        <v>803</v>
      </c>
      <c r="L616" s="609">
        <v>1.3592233009708701</v>
      </c>
      <c r="M616" s="24" t="s">
        <v>804</v>
      </c>
      <c r="N616" s="179" t="s">
        <v>799</v>
      </c>
    </row>
    <row r="617" spans="8:14" x14ac:dyDescent="0.2">
      <c r="H617" s="13"/>
      <c r="I617" s="588">
        <v>0.23219891462682199</v>
      </c>
      <c r="J617" s="607">
        <v>4.6395936073000001</v>
      </c>
      <c r="K617" s="578" t="s">
        <v>803</v>
      </c>
      <c r="L617" s="609">
        <v>1.3545150501672201</v>
      </c>
      <c r="M617" s="24" t="s">
        <v>804</v>
      </c>
      <c r="N617" s="179" t="s">
        <v>799</v>
      </c>
    </row>
    <row r="618" spans="8:14" x14ac:dyDescent="0.2">
      <c r="H618" s="13"/>
      <c r="I618" s="588">
        <v>0.195825729927007</v>
      </c>
      <c r="J618" s="607">
        <v>4.4097575341999997</v>
      </c>
      <c r="K618" s="578" t="s">
        <v>803</v>
      </c>
      <c r="L618" s="609">
        <v>1.3333333333333299</v>
      </c>
      <c r="M618" s="24" t="s">
        <v>804</v>
      </c>
      <c r="N618" s="179" t="s">
        <v>799</v>
      </c>
    </row>
    <row r="619" spans="8:14" x14ac:dyDescent="0.2">
      <c r="H619" s="13"/>
      <c r="I619" s="588">
        <v>0.24394307551905001</v>
      </c>
      <c r="J619" s="607">
        <v>4.4350331049999996</v>
      </c>
      <c r="K619" s="578" t="s">
        <v>803</v>
      </c>
      <c r="L619" s="609">
        <v>1.3360000000000001</v>
      </c>
      <c r="M619" s="24" t="s">
        <v>804</v>
      </c>
      <c r="N619" s="179" t="s">
        <v>799</v>
      </c>
    </row>
    <row r="620" spans="8:14" x14ac:dyDescent="0.2">
      <c r="H620" s="13"/>
      <c r="I620" s="588">
        <v>0.20541298883231099</v>
      </c>
      <c r="J620" s="607">
        <v>4.6463940638999999</v>
      </c>
      <c r="K620" s="578" t="s">
        <v>803</v>
      </c>
      <c r="L620" s="609">
        <v>1.3592103508069799</v>
      </c>
      <c r="M620" s="24" t="s">
        <v>804</v>
      </c>
      <c r="N620" s="179" t="s">
        <v>799</v>
      </c>
    </row>
    <row r="621" spans="8:14" x14ac:dyDescent="0.2">
      <c r="H621" s="13"/>
      <c r="I621" s="588">
        <v>0.20768879842784899</v>
      </c>
      <c r="J621" s="607">
        <v>4.4020910959000004</v>
      </c>
      <c r="K621" s="578" t="s">
        <v>803</v>
      </c>
      <c r="L621" s="609">
        <v>1.36153846153846</v>
      </c>
      <c r="M621" s="24" t="s">
        <v>804</v>
      </c>
      <c r="N621" s="179" t="s">
        <v>799</v>
      </c>
    </row>
    <row r="622" spans="8:14" x14ac:dyDescent="0.2">
      <c r="H622" s="13"/>
      <c r="I622" s="588">
        <v>0.19013305961070501</v>
      </c>
      <c r="J622" s="607">
        <v>4.3371527396999996</v>
      </c>
      <c r="K622" s="578" t="s">
        <v>803</v>
      </c>
      <c r="L622" s="609">
        <v>1.3140000000000001</v>
      </c>
      <c r="M622" s="24" t="s">
        <v>804</v>
      </c>
      <c r="N622" s="179" t="s">
        <v>799</v>
      </c>
    </row>
    <row r="623" spans="8:14" x14ac:dyDescent="0.2">
      <c r="H623" s="13"/>
      <c r="I623" s="588">
        <v>0.224965800273597</v>
      </c>
      <c r="J623" s="607">
        <v>4.3798178082000003</v>
      </c>
      <c r="K623" s="578" t="s">
        <v>803</v>
      </c>
      <c r="L623" s="609">
        <v>1.39</v>
      </c>
      <c r="M623" s="24" t="s">
        <v>804</v>
      </c>
      <c r="N623" s="179" t="s">
        <v>799</v>
      </c>
    </row>
    <row r="624" spans="8:14" x14ac:dyDescent="0.2">
      <c r="H624" s="13"/>
      <c r="I624" s="588">
        <v>0.24227051486805001</v>
      </c>
      <c r="J624" s="607">
        <v>4.6463940638999999</v>
      </c>
      <c r="K624" s="578" t="s">
        <v>803</v>
      </c>
      <c r="L624" s="609">
        <v>1.3333333333333299</v>
      </c>
      <c r="M624" s="24" t="s">
        <v>804</v>
      </c>
      <c r="N624" s="179" t="s">
        <v>799</v>
      </c>
    </row>
    <row r="625" spans="8:14" x14ac:dyDescent="0.2">
      <c r="H625" s="13"/>
      <c r="I625" s="588">
        <v>0.20596884744086999</v>
      </c>
      <c r="J625" s="607">
        <v>4.6411465752999996</v>
      </c>
      <c r="K625" s="578" t="s">
        <v>803</v>
      </c>
      <c r="L625" s="609">
        <v>1.3533333333333299</v>
      </c>
      <c r="M625" s="24" t="s">
        <v>804</v>
      </c>
      <c r="N625" s="179" t="s">
        <v>799</v>
      </c>
    </row>
    <row r="626" spans="8:14" x14ac:dyDescent="0.2">
      <c r="H626" s="13"/>
      <c r="I626" s="588">
        <v>0.25472314096715298</v>
      </c>
      <c r="J626" s="607">
        <v>4.3337593607000002</v>
      </c>
      <c r="K626" s="578" t="s">
        <v>803</v>
      </c>
      <c r="L626" s="609">
        <v>1.3525</v>
      </c>
      <c r="M626" s="24" t="s">
        <v>804</v>
      </c>
      <c r="N626" s="179" t="s">
        <v>799</v>
      </c>
    </row>
    <row r="627" spans="8:14" x14ac:dyDescent="0.2">
      <c r="H627" s="13"/>
      <c r="I627" s="588">
        <v>0.24095938854665699</v>
      </c>
      <c r="J627" s="607">
        <v>4.3886335615999998</v>
      </c>
      <c r="K627" s="578" t="s">
        <v>803</v>
      </c>
      <c r="L627" s="609">
        <v>1.3333333333333299</v>
      </c>
      <c r="M627" s="24" t="s">
        <v>804</v>
      </c>
      <c r="N627" s="179" t="s">
        <v>799</v>
      </c>
    </row>
    <row r="628" spans="8:14" x14ac:dyDescent="0.2">
      <c r="H628" s="13"/>
      <c r="I628" s="588">
        <v>0.24823909408724701</v>
      </c>
      <c r="J628" s="607">
        <v>4.3531527396999996</v>
      </c>
      <c r="K628" s="578" t="s">
        <v>803</v>
      </c>
      <c r="L628" s="609">
        <v>1.36666666666666</v>
      </c>
      <c r="M628" s="24" t="s">
        <v>804</v>
      </c>
      <c r="N628" s="179" t="s">
        <v>799</v>
      </c>
    </row>
    <row r="629" spans="8:14" x14ac:dyDescent="0.2">
      <c r="H629" s="13"/>
      <c r="I629" s="588">
        <v>0.243312458526874</v>
      </c>
      <c r="J629" s="607">
        <v>4.4396744292000001</v>
      </c>
      <c r="K629" s="578" t="s">
        <v>803</v>
      </c>
      <c r="L629" s="609">
        <v>1.3181818181818099</v>
      </c>
      <c r="M629" s="24" t="s">
        <v>804</v>
      </c>
      <c r="N629" s="179" t="s">
        <v>799</v>
      </c>
    </row>
    <row r="630" spans="8:14" x14ac:dyDescent="0.2">
      <c r="H630" s="13"/>
      <c r="I630" s="588">
        <v>0.200222450376454</v>
      </c>
      <c r="J630" s="607">
        <v>4.3490769405999998</v>
      </c>
      <c r="K630" s="578" t="s">
        <v>803</v>
      </c>
      <c r="L630" s="609">
        <v>1.3866666666666601</v>
      </c>
      <c r="M630" s="24" t="s">
        <v>804</v>
      </c>
      <c r="N630" s="179" t="s">
        <v>799</v>
      </c>
    </row>
    <row r="631" spans="8:14" x14ac:dyDescent="0.2">
      <c r="H631" s="13"/>
      <c r="I631" s="588">
        <v>0.19392123287671201</v>
      </c>
      <c r="J631" s="607">
        <v>4.3585669999999999</v>
      </c>
      <c r="K631" s="578" t="s">
        <v>803</v>
      </c>
      <c r="L631" s="609">
        <v>1.325</v>
      </c>
      <c r="M631" s="24" t="s">
        <v>804</v>
      </c>
      <c r="N631" s="179" t="s">
        <v>799</v>
      </c>
    </row>
    <row r="632" spans="8:14" x14ac:dyDescent="0.2">
      <c r="H632" s="13"/>
      <c r="I632" s="588">
        <v>0.203989735124468</v>
      </c>
      <c r="J632" s="607">
        <v>4.6456310501999898</v>
      </c>
      <c r="K632" s="578" t="s">
        <v>803</v>
      </c>
      <c r="L632" s="609">
        <v>1.32083333333333</v>
      </c>
      <c r="M632" s="24" t="s">
        <v>804</v>
      </c>
      <c r="N632" s="179" t="s">
        <v>799</v>
      </c>
    </row>
    <row r="633" spans="8:14" x14ac:dyDescent="0.2">
      <c r="H633" s="13"/>
      <c r="I633" s="588">
        <v>0.22840822688564399</v>
      </c>
      <c r="J633" s="607">
        <v>4.3037219177999999</v>
      </c>
      <c r="K633" s="578" t="s">
        <v>803</v>
      </c>
      <c r="L633" s="609">
        <v>1.3199999999999901</v>
      </c>
      <c r="M633" s="24" t="s">
        <v>804</v>
      </c>
      <c r="N633" s="179" t="s">
        <v>799</v>
      </c>
    </row>
    <row r="634" spans="8:14" x14ac:dyDescent="0.2">
      <c r="H634" s="13"/>
      <c r="I634" s="588">
        <v>0.24564238486092099</v>
      </c>
      <c r="J634" s="607">
        <v>4.3227315069000003</v>
      </c>
      <c r="K634" s="578" t="s">
        <v>803</v>
      </c>
      <c r="L634" s="609">
        <v>1.325</v>
      </c>
      <c r="M634" s="24" t="s">
        <v>804</v>
      </c>
      <c r="N634" s="179" t="s">
        <v>799</v>
      </c>
    </row>
    <row r="635" spans="8:14" x14ac:dyDescent="0.2">
      <c r="H635" s="13"/>
      <c r="I635" s="588">
        <v>0.21121926229508101</v>
      </c>
      <c r="J635" s="607">
        <v>4.6930061643999998</v>
      </c>
      <c r="K635" s="578" t="s">
        <v>803</v>
      </c>
      <c r="L635" s="609">
        <v>1.3362499999999999</v>
      </c>
      <c r="M635" s="24" t="s">
        <v>804</v>
      </c>
      <c r="N635" s="179" t="s">
        <v>799</v>
      </c>
    </row>
    <row r="636" spans="8:14" x14ac:dyDescent="0.2">
      <c r="H636" s="13"/>
      <c r="I636" s="588">
        <v>0.27028916211293202</v>
      </c>
      <c r="J636" s="607">
        <v>4.3757107305999998</v>
      </c>
      <c r="K636" s="578" t="s">
        <v>803</v>
      </c>
      <c r="L636" s="609">
        <v>1.39</v>
      </c>
      <c r="M636" s="24" t="s">
        <v>804</v>
      </c>
      <c r="N636" s="179" t="s">
        <v>799</v>
      </c>
    </row>
    <row r="637" spans="8:14" x14ac:dyDescent="0.2">
      <c r="H637" s="13"/>
      <c r="I637" s="588">
        <v>0.211025976082996</v>
      </c>
      <c r="J637" s="607">
        <v>4.6600986301000002</v>
      </c>
      <c r="K637" s="578" t="s">
        <v>803</v>
      </c>
      <c r="L637" s="609">
        <v>1.36304347826086</v>
      </c>
      <c r="M637" s="24" t="s">
        <v>804</v>
      </c>
      <c r="N637" s="179" t="s">
        <v>799</v>
      </c>
    </row>
    <row r="638" spans="8:14" x14ac:dyDescent="0.2">
      <c r="H638" s="13"/>
      <c r="I638" s="588">
        <v>0.21068989071038199</v>
      </c>
      <c r="J638" s="607">
        <v>4.3510817352000002</v>
      </c>
      <c r="K638" s="578" t="s">
        <v>803</v>
      </c>
      <c r="L638" s="609">
        <v>1.33</v>
      </c>
      <c r="M638" s="24" t="s">
        <v>804</v>
      </c>
      <c r="N638" s="179" t="s">
        <v>799</v>
      </c>
    </row>
    <row r="639" spans="8:14" x14ac:dyDescent="0.2">
      <c r="H639" s="13"/>
      <c r="I639" s="588">
        <v>0.24165450676394501</v>
      </c>
      <c r="J639" s="607">
        <v>4.3097627854000002</v>
      </c>
      <c r="K639" s="578" t="s">
        <v>803</v>
      </c>
      <c r="L639" s="609">
        <v>1.36</v>
      </c>
      <c r="M639" s="24" t="s">
        <v>804</v>
      </c>
      <c r="N639" s="179" t="s">
        <v>799</v>
      </c>
    </row>
    <row r="640" spans="8:14" x14ac:dyDescent="0.2">
      <c r="H640" s="13"/>
      <c r="I640" s="588">
        <v>0.25085879145731699</v>
      </c>
      <c r="J640" s="607">
        <v>4.6797159817000002</v>
      </c>
      <c r="K640" s="578" t="s">
        <v>803</v>
      </c>
      <c r="L640" s="609">
        <v>1.38255033557046</v>
      </c>
      <c r="M640" s="24" t="s">
        <v>804</v>
      </c>
      <c r="N640" s="179" t="s">
        <v>799</v>
      </c>
    </row>
    <row r="641" spans="8:14" x14ac:dyDescent="0.2">
      <c r="H641" s="13"/>
      <c r="I641" s="588">
        <v>0.24518037676800999</v>
      </c>
      <c r="J641" s="607">
        <v>4.6798938355999997</v>
      </c>
      <c r="K641" s="578" t="s">
        <v>803</v>
      </c>
      <c r="L641" s="609">
        <v>1.38255033557046</v>
      </c>
      <c r="M641" s="24" t="s">
        <v>804</v>
      </c>
      <c r="N641" s="179" t="s">
        <v>799</v>
      </c>
    </row>
    <row r="642" spans="8:14" x14ac:dyDescent="0.2">
      <c r="H642" s="13"/>
      <c r="I642" s="588">
        <v>0.25055928411633099</v>
      </c>
      <c r="J642" s="607">
        <v>4.6798938355999997</v>
      </c>
      <c r="K642" s="578" t="s">
        <v>803</v>
      </c>
      <c r="L642" s="609">
        <v>1.38255033557046</v>
      </c>
      <c r="M642" s="24" t="s">
        <v>804</v>
      </c>
      <c r="N642" s="179" t="s">
        <v>799</v>
      </c>
    </row>
    <row r="643" spans="8:14" x14ac:dyDescent="0.2">
      <c r="H643" s="13"/>
      <c r="I643" s="588">
        <v>0.23184302036761001</v>
      </c>
      <c r="J643" s="607">
        <v>4.5893020548000001</v>
      </c>
      <c r="K643" s="578" t="s">
        <v>803</v>
      </c>
      <c r="L643" s="609">
        <v>1.3206829090909</v>
      </c>
      <c r="M643" s="24" t="s">
        <v>804</v>
      </c>
      <c r="N643" s="179" t="s">
        <v>799</v>
      </c>
    </row>
    <row r="644" spans="8:14" x14ac:dyDescent="0.2">
      <c r="H644" s="13"/>
      <c r="I644" s="588">
        <v>0.24374512099921899</v>
      </c>
      <c r="J644" s="607">
        <v>4.6420228311000002</v>
      </c>
      <c r="K644" s="578" t="s">
        <v>803</v>
      </c>
      <c r="L644" s="609">
        <v>1.3165714285714201</v>
      </c>
      <c r="M644" s="24" t="s">
        <v>804</v>
      </c>
      <c r="N644" s="179" t="s">
        <v>799</v>
      </c>
    </row>
    <row r="645" spans="8:14" x14ac:dyDescent="0.2">
      <c r="H645" s="13"/>
      <c r="I645" s="588">
        <v>0.247069346864428</v>
      </c>
      <c r="J645" s="607">
        <v>4.3890182647999998</v>
      </c>
      <c r="K645" s="578" t="s">
        <v>803</v>
      </c>
      <c r="L645" s="609">
        <v>1.3428571428571401</v>
      </c>
      <c r="M645" s="24" t="s">
        <v>804</v>
      </c>
      <c r="N645" s="179" t="s">
        <v>799</v>
      </c>
    </row>
    <row r="646" spans="8:14" x14ac:dyDescent="0.2">
      <c r="H646" s="13"/>
      <c r="I646" s="588">
        <v>0.225184995446265</v>
      </c>
      <c r="J646" s="607">
        <v>4.6436216894999998</v>
      </c>
      <c r="K646" s="578" t="s">
        <v>803</v>
      </c>
      <c r="L646" s="609">
        <v>1.35375</v>
      </c>
      <c r="M646" s="24" t="s">
        <v>804</v>
      </c>
      <c r="N646" s="179" t="s">
        <v>799</v>
      </c>
    </row>
    <row r="647" spans="8:14" x14ac:dyDescent="0.2">
      <c r="H647" s="13"/>
      <c r="I647" s="588">
        <v>0.21569799404221501</v>
      </c>
      <c r="J647" s="607">
        <v>4.6021319634999998</v>
      </c>
      <c r="K647" s="578" t="s">
        <v>803</v>
      </c>
      <c r="L647" s="609">
        <v>1.3538050734312399</v>
      </c>
      <c r="M647" s="24" t="s">
        <v>804</v>
      </c>
      <c r="N647" s="179" t="s">
        <v>799</v>
      </c>
    </row>
    <row r="648" spans="8:14" x14ac:dyDescent="0.2">
      <c r="H648" s="13"/>
      <c r="I648" s="588">
        <v>0.236131602914389</v>
      </c>
      <c r="J648" s="607">
        <v>4.5541344748999997</v>
      </c>
      <c r="K648" s="578" t="s">
        <v>803</v>
      </c>
      <c r="L648" s="609">
        <v>1.35</v>
      </c>
      <c r="M648" s="24" t="s">
        <v>804</v>
      </c>
      <c r="N648" s="179" t="s">
        <v>799</v>
      </c>
    </row>
    <row r="649" spans="8:14" x14ac:dyDescent="0.2">
      <c r="H649" s="13"/>
      <c r="I649" s="588">
        <v>0.24546448087431599</v>
      </c>
      <c r="J649" s="607">
        <v>4.5459506849000002</v>
      </c>
      <c r="K649" s="578" t="s">
        <v>803</v>
      </c>
      <c r="L649" s="609">
        <v>1.34666666666666</v>
      </c>
      <c r="M649" s="24" t="s">
        <v>804</v>
      </c>
      <c r="N649" s="179" t="s">
        <v>799</v>
      </c>
    </row>
    <row r="650" spans="8:14" x14ac:dyDescent="0.2">
      <c r="H650" s="13"/>
      <c r="I650" s="588">
        <v>0.21811247723132901</v>
      </c>
      <c r="J650" s="607">
        <v>4.3527331050000004</v>
      </c>
      <c r="K650" s="578" t="s">
        <v>803</v>
      </c>
      <c r="L650" s="609">
        <v>1.3149999999999999</v>
      </c>
      <c r="M650" s="24" t="s">
        <v>804</v>
      </c>
      <c r="N650" s="179" t="s">
        <v>799</v>
      </c>
    </row>
    <row r="651" spans="8:14" x14ac:dyDescent="0.2">
      <c r="H651" s="13"/>
      <c r="I651" s="588">
        <v>0.25011270870020302</v>
      </c>
      <c r="J651" s="607">
        <v>4.6377285388000002</v>
      </c>
      <c r="K651" s="578" t="s">
        <v>803</v>
      </c>
      <c r="L651" s="609">
        <v>1.3853820598006601</v>
      </c>
      <c r="M651" s="24" t="s">
        <v>804</v>
      </c>
      <c r="N651" s="179" t="s">
        <v>799</v>
      </c>
    </row>
    <row r="652" spans="8:14" x14ac:dyDescent="0.2">
      <c r="H652" s="13"/>
      <c r="I652" s="588">
        <v>0.25115163934426199</v>
      </c>
      <c r="J652" s="607">
        <v>4.4056511415999999</v>
      </c>
      <c r="K652" s="578" t="s">
        <v>803</v>
      </c>
      <c r="L652" s="609">
        <v>1.325</v>
      </c>
      <c r="M652" s="24" t="s">
        <v>804</v>
      </c>
      <c r="N652" s="179" t="s">
        <v>799</v>
      </c>
    </row>
    <row r="653" spans="8:14" x14ac:dyDescent="0.2">
      <c r="H653" s="13"/>
      <c r="I653" s="588">
        <v>0.23394808743169301</v>
      </c>
      <c r="J653" s="607">
        <v>4.3373732877000002</v>
      </c>
      <c r="K653" s="578" t="s">
        <v>803</v>
      </c>
      <c r="L653" s="609">
        <v>1.335</v>
      </c>
      <c r="M653" s="24" t="s">
        <v>804</v>
      </c>
      <c r="N653" s="179" t="s">
        <v>799</v>
      </c>
    </row>
    <row r="654" spans="8:14" x14ac:dyDescent="0.2">
      <c r="H654" s="13"/>
      <c r="I654" s="588">
        <v>0.199309074325033</v>
      </c>
      <c r="J654" s="607">
        <v>4.4319378995000003</v>
      </c>
      <c r="K654" s="578" t="s">
        <v>803</v>
      </c>
      <c r="L654" s="609">
        <v>1.4050530570995401</v>
      </c>
      <c r="M654" s="24" t="s">
        <v>805</v>
      </c>
      <c r="N654" s="179" t="s">
        <v>799</v>
      </c>
    </row>
    <row r="655" spans="8:14" x14ac:dyDescent="0.2">
      <c r="H655" s="13"/>
      <c r="I655" s="588">
        <v>0.242454675250067</v>
      </c>
      <c r="J655" s="607">
        <v>4.4320954337999998</v>
      </c>
      <c r="K655" s="578" t="s">
        <v>803</v>
      </c>
      <c r="L655" s="609">
        <v>1.40625</v>
      </c>
      <c r="M655" s="24" t="s">
        <v>805</v>
      </c>
      <c r="N655" s="179" t="s">
        <v>799</v>
      </c>
    </row>
    <row r="656" spans="8:14" x14ac:dyDescent="0.2">
      <c r="H656" s="13"/>
      <c r="I656" s="588">
        <v>0.214166835631251</v>
      </c>
      <c r="J656" s="607">
        <v>4.4058326483999997</v>
      </c>
      <c r="K656" s="578" t="s">
        <v>803</v>
      </c>
      <c r="L656" s="609">
        <v>1.4335500000000001</v>
      </c>
      <c r="M656" s="24" t="s">
        <v>805</v>
      </c>
      <c r="N656" s="179" t="s">
        <v>799</v>
      </c>
    </row>
    <row r="657" spans="8:14" x14ac:dyDescent="0.2">
      <c r="H657" s="13"/>
      <c r="I657" s="588">
        <v>0.22771641750089899</v>
      </c>
      <c r="J657" s="607">
        <v>4.4491212328999996</v>
      </c>
      <c r="K657" s="578" t="s">
        <v>803</v>
      </c>
      <c r="L657" s="609">
        <v>1.4045422641131</v>
      </c>
      <c r="M657" s="24" t="s">
        <v>805</v>
      </c>
      <c r="N657" s="179" t="s">
        <v>799</v>
      </c>
    </row>
    <row r="658" spans="8:14" x14ac:dyDescent="0.2">
      <c r="H658" s="13"/>
      <c r="I658" s="588">
        <v>0.21042517524041199</v>
      </c>
      <c r="J658" s="607">
        <v>4.3901821918000001</v>
      </c>
      <c r="K658" s="578" t="s">
        <v>803</v>
      </c>
      <c r="L658" s="609">
        <v>1.4</v>
      </c>
      <c r="M658" s="24" t="s">
        <v>805</v>
      </c>
      <c r="N658" s="179" t="s">
        <v>799</v>
      </c>
    </row>
    <row r="659" spans="8:14" x14ac:dyDescent="0.2">
      <c r="H659" s="13"/>
      <c r="I659" s="588">
        <v>0.25931144964068298</v>
      </c>
      <c r="J659" s="607">
        <v>4.5654431507000002</v>
      </c>
      <c r="K659" s="578" t="s">
        <v>803</v>
      </c>
      <c r="L659" s="609">
        <v>1.4205682272909099</v>
      </c>
      <c r="M659" s="24" t="s">
        <v>805</v>
      </c>
      <c r="N659" s="179" t="s">
        <v>799</v>
      </c>
    </row>
    <row r="660" spans="8:14" x14ac:dyDescent="0.2">
      <c r="H660" s="13"/>
      <c r="I660" s="588">
        <v>0.24066081935037201</v>
      </c>
      <c r="J660" s="607">
        <v>4.4725260273999998</v>
      </c>
      <c r="K660" s="578" t="s">
        <v>803</v>
      </c>
      <c r="L660" s="609">
        <v>1.4610450450450401</v>
      </c>
      <c r="M660" s="24" t="s">
        <v>805</v>
      </c>
      <c r="N660" s="179" t="s">
        <v>799</v>
      </c>
    </row>
    <row r="661" spans="8:14" x14ac:dyDescent="0.2">
      <c r="H661" s="13"/>
      <c r="I661" s="588">
        <v>0.22706051791010701</v>
      </c>
      <c r="J661" s="607">
        <v>4.5821171232999998</v>
      </c>
      <c r="K661" s="578" t="s">
        <v>803</v>
      </c>
      <c r="L661" s="609">
        <v>1.45</v>
      </c>
      <c r="M661" s="24" t="s">
        <v>805</v>
      </c>
      <c r="N661" s="179" t="s">
        <v>799</v>
      </c>
    </row>
    <row r="662" spans="8:14" x14ac:dyDescent="0.2">
      <c r="H662" s="13"/>
      <c r="I662" s="588">
        <v>0.24061083205632799</v>
      </c>
      <c r="J662" s="607">
        <v>4.5850029680000004</v>
      </c>
      <c r="K662" s="578" t="s">
        <v>803</v>
      </c>
      <c r="L662" s="609">
        <v>1.3943569553805699</v>
      </c>
      <c r="M662" s="24" t="s">
        <v>805</v>
      </c>
      <c r="N662" s="179" t="s">
        <v>799</v>
      </c>
    </row>
    <row r="663" spans="8:14" x14ac:dyDescent="0.2">
      <c r="H663" s="13"/>
      <c r="I663" s="588">
        <v>0.21575233826569201</v>
      </c>
      <c r="J663" s="607">
        <v>4.5501184932000003</v>
      </c>
      <c r="K663" s="578" t="s">
        <v>803</v>
      </c>
      <c r="L663" s="609">
        <v>1.44980898876404</v>
      </c>
      <c r="M663" s="24" t="s">
        <v>805</v>
      </c>
      <c r="N663" s="179" t="s">
        <v>799</v>
      </c>
    </row>
    <row r="664" spans="8:14" x14ac:dyDescent="0.2">
      <c r="H664" s="13"/>
      <c r="I664" s="588">
        <v>0.22389544534643099</v>
      </c>
      <c r="J664" s="607">
        <v>4.3983844749000003</v>
      </c>
      <c r="K664" s="578" t="s">
        <v>803</v>
      </c>
      <c r="L664" s="609">
        <v>1.4854472630173501</v>
      </c>
      <c r="M664" s="24" t="s">
        <v>805</v>
      </c>
      <c r="N664" s="179" t="s">
        <v>799</v>
      </c>
    </row>
    <row r="665" spans="8:14" x14ac:dyDescent="0.2">
      <c r="H665" s="13"/>
      <c r="I665" s="588">
        <v>0.223321664736811</v>
      </c>
      <c r="J665" s="607">
        <v>4.6064006848999997</v>
      </c>
      <c r="K665" s="578" t="s">
        <v>803</v>
      </c>
      <c r="L665" s="609">
        <v>1.45</v>
      </c>
      <c r="M665" s="24" t="s">
        <v>805</v>
      </c>
      <c r="N665" s="179" t="s">
        <v>799</v>
      </c>
    </row>
    <row r="666" spans="8:14" x14ac:dyDescent="0.2">
      <c r="H666" s="13"/>
      <c r="I666" s="588">
        <v>0.22272068630105299</v>
      </c>
      <c r="J666" s="607">
        <v>4.6277952055</v>
      </c>
      <c r="K666" s="578" t="s">
        <v>803</v>
      </c>
      <c r="L666" s="609">
        <v>1.42307692307692</v>
      </c>
      <c r="M666" s="24" t="s">
        <v>805</v>
      </c>
      <c r="N666" s="179" t="s">
        <v>799</v>
      </c>
    </row>
    <row r="667" spans="8:14" x14ac:dyDescent="0.2">
      <c r="H667" s="13"/>
      <c r="I667" s="588">
        <v>0.23450645788835001</v>
      </c>
      <c r="J667" s="607">
        <v>4.6277952055</v>
      </c>
      <c r="K667" s="578" t="s">
        <v>803</v>
      </c>
      <c r="L667" s="609">
        <v>1.42307692307692</v>
      </c>
      <c r="M667" s="24" t="s">
        <v>805</v>
      </c>
      <c r="N667" s="179" t="s">
        <v>799</v>
      </c>
    </row>
    <row r="668" spans="8:14" x14ac:dyDescent="0.2">
      <c r="H668" s="13"/>
      <c r="I668" s="588">
        <v>0.24957373521203499</v>
      </c>
      <c r="J668" s="607">
        <v>4.5005468036999998</v>
      </c>
      <c r="K668" s="578" t="s">
        <v>803</v>
      </c>
      <c r="L668" s="609">
        <v>1.4203973325062</v>
      </c>
      <c r="M668" s="24" t="s">
        <v>805</v>
      </c>
      <c r="N668" s="179" t="s">
        <v>799</v>
      </c>
    </row>
    <row r="669" spans="8:14" x14ac:dyDescent="0.2">
      <c r="H669" s="13"/>
      <c r="I669" s="588">
        <v>0.24162890803485201</v>
      </c>
      <c r="J669" s="607">
        <v>4.5099561644000001</v>
      </c>
      <c r="K669" s="578" t="s">
        <v>803</v>
      </c>
      <c r="L669" s="609">
        <v>1.4040404040404</v>
      </c>
      <c r="M669" s="24" t="s">
        <v>805</v>
      </c>
      <c r="N669" s="179" t="s">
        <v>799</v>
      </c>
    </row>
    <row r="670" spans="8:14" x14ac:dyDescent="0.2">
      <c r="H670" s="13"/>
      <c r="I670" s="588">
        <v>0.23223389711217199</v>
      </c>
      <c r="J670" s="607">
        <v>4.5744938356000002</v>
      </c>
      <c r="K670" s="578" t="s">
        <v>803</v>
      </c>
      <c r="L670" s="609">
        <v>1.40025252525252</v>
      </c>
      <c r="M670" s="24" t="s">
        <v>805</v>
      </c>
      <c r="N670" s="179" t="s">
        <v>799</v>
      </c>
    </row>
    <row r="671" spans="8:14" x14ac:dyDescent="0.2">
      <c r="H671" s="13"/>
      <c r="I671" s="588">
        <v>0.19923188075138701</v>
      </c>
      <c r="J671" s="607">
        <v>4.3991255707999999</v>
      </c>
      <c r="K671" s="578" t="s">
        <v>803</v>
      </c>
      <c r="L671" s="609">
        <v>1.40333333333333</v>
      </c>
      <c r="M671" s="24" t="s">
        <v>805</v>
      </c>
      <c r="N671" s="179" t="s">
        <v>799</v>
      </c>
    </row>
    <row r="672" spans="8:14" x14ac:dyDescent="0.2">
      <c r="H672" s="13"/>
      <c r="I672" s="588">
        <v>0.23238127513106699</v>
      </c>
      <c r="J672" s="607">
        <v>4.6830045662000002</v>
      </c>
      <c r="K672" s="578" t="s">
        <v>803</v>
      </c>
      <c r="L672" s="609">
        <v>1.3986013986013901</v>
      </c>
      <c r="M672" s="24" t="s">
        <v>805</v>
      </c>
      <c r="N672" s="179" t="s">
        <v>799</v>
      </c>
    </row>
    <row r="673" spans="8:14" x14ac:dyDescent="0.2">
      <c r="H673" s="13"/>
      <c r="I673" s="588">
        <v>0.208750665449844</v>
      </c>
      <c r="J673" s="607">
        <v>4.4362650685</v>
      </c>
      <c r="K673" s="578" t="s">
        <v>803</v>
      </c>
      <c r="L673" s="609">
        <v>1.39333333333333</v>
      </c>
      <c r="M673" s="24" t="s">
        <v>805</v>
      </c>
      <c r="N673" s="179" t="s">
        <v>799</v>
      </c>
    </row>
    <row r="674" spans="8:14" x14ac:dyDescent="0.2">
      <c r="H674" s="13"/>
      <c r="I674" s="588">
        <v>0.22502118367879001</v>
      </c>
      <c r="J674" s="607">
        <v>4.3510424658</v>
      </c>
      <c r="K674" s="578" t="s">
        <v>803</v>
      </c>
      <c r="L674" s="609">
        <v>1.4145000000000001</v>
      </c>
      <c r="M674" s="24" t="s">
        <v>805</v>
      </c>
      <c r="N674" s="179" t="s">
        <v>799</v>
      </c>
    </row>
    <row r="675" spans="8:14" x14ac:dyDescent="0.2">
      <c r="H675" s="13"/>
      <c r="I675" s="588">
        <v>0.227101257984617</v>
      </c>
      <c r="J675" s="607">
        <v>4.3119285388000002</v>
      </c>
      <c r="K675" s="578" t="s">
        <v>803</v>
      </c>
      <c r="L675" s="609">
        <v>1.415</v>
      </c>
      <c r="M675" s="24" t="s">
        <v>805</v>
      </c>
      <c r="N675" s="179" t="s">
        <v>799</v>
      </c>
    </row>
    <row r="676" spans="8:14" x14ac:dyDescent="0.2">
      <c r="H676" s="13"/>
      <c r="I676" s="588">
        <v>0.25261887642106601</v>
      </c>
      <c r="J676" s="607">
        <v>4.5099561644000001</v>
      </c>
      <c r="K676" s="578" t="s">
        <v>803</v>
      </c>
      <c r="L676" s="609">
        <v>1.39090909090909</v>
      </c>
      <c r="M676" s="24" t="s">
        <v>805</v>
      </c>
      <c r="N676" s="179" t="s">
        <v>799</v>
      </c>
    </row>
    <row r="677" spans="8:14" x14ac:dyDescent="0.2">
      <c r="H677" s="13"/>
      <c r="I677" s="588">
        <v>0.23659301584015099</v>
      </c>
      <c r="J677" s="607">
        <v>4.5642771689000003</v>
      </c>
      <c r="K677" s="578" t="s">
        <v>803</v>
      </c>
      <c r="L677" s="609">
        <v>1.45098039215686</v>
      </c>
      <c r="M677" s="24" t="s">
        <v>805</v>
      </c>
      <c r="N677" s="179" t="s">
        <v>799</v>
      </c>
    </row>
    <row r="678" spans="8:14" x14ac:dyDescent="0.2">
      <c r="H678" s="13"/>
      <c r="I678" s="588">
        <v>0.21980223454262399</v>
      </c>
      <c r="J678" s="607">
        <v>4.6632315067999999</v>
      </c>
      <c r="K678" s="578" t="s">
        <v>803</v>
      </c>
      <c r="L678" s="609">
        <v>1.4573529411764701</v>
      </c>
      <c r="M678" s="24" t="s">
        <v>805</v>
      </c>
      <c r="N678" s="179" t="s">
        <v>799</v>
      </c>
    </row>
    <row r="679" spans="8:14" x14ac:dyDescent="0.2">
      <c r="H679" s="13"/>
      <c r="I679" s="588">
        <v>0.23143588438504001</v>
      </c>
      <c r="J679" s="607">
        <v>4.636833105</v>
      </c>
      <c r="K679" s="578" t="s">
        <v>803</v>
      </c>
      <c r="L679" s="609">
        <v>1.4059999999999999</v>
      </c>
      <c r="M679" s="24" t="s">
        <v>805</v>
      </c>
      <c r="N679" s="179" t="s">
        <v>799</v>
      </c>
    </row>
    <row r="680" spans="8:14" x14ac:dyDescent="0.2">
      <c r="H680" s="13"/>
      <c r="I680" s="588">
        <v>0.221718082284135</v>
      </c>
      <c r="J680" s="607">
        <v>4.6926662099999996</v>
      </c>
      <c r="K680" s="578" t="s">
        <v>803</v>
      </c>
      <c r="L680" s="609">
        <v>1.4276544691061701</v>
      </c>
      <c r="M680" s="24" t="s">
        <v>805</v>
      </c>
      <c r="N680" s="179" t="s">
        <v>799</v>
      </c>
    </row>
    <row r="681" spans="8:14" x14ac:dyDescent="0.2">
      <c r="H681" s="13"/>
      <c r="I681" s="588">
        <v>0.23341204992015699</v>
      </c>
      <c r="J681" s="607">
        <v>4.6926662099999996</v>
      </c>
      <c r="K681" s="578" t="s">
        <v>803</v>
      </c>
      <c r="L681" s="609">
        <v>1.4276544691061701</v>
      </c>
      <c r="M681" s="24" t="s">
        <v>805</v>
      </c>
      <c r="N681" s="179" t="s">
        <v>799</v>
      </c>
    </row>
    <row r="682" spans="8:14" x14ac:dyDescent="0.2">
      <c r="H682" s="13"/>
      <c r="I682" s="588">
        <v>0.246172635340632</v>
      </c>
      <c r="J682" s="607">
        <v>4.6261358447000003</v>
      </c>
      <c r="K682" s="578" t="s">
        <v>803</v>
      </c>
      <c r="L682" s="609">
        <v>1.3995</v>
      </c>
      <c r="M682" s="24" t="s">
        <v>805</v>
      </c>
      <c r="N682" s="179" t="s">
        <v>799</v>
      </c>
    </row>
    <row r="683" spans="8:14" x14ac:dyDescent="0.2">
      <c r="H683" s="13"/>
      <c r="I683" s="588">
        <v>0.23393780413625301</v>
      </c>
      <c r="J683" s="607">
        <v>4.6632315067999999</v>
      </c>
      <c r="K683" s="578" t="s">
        <v>803</v>
      </c>
      <c r="L683" s="609">
        <v>1.4045000000000001</v>
      </c>
      <c r="M683" s="24" t="s">
        <v>805</v>
      </c>
      <c r="N683" s="179" t="s">
        <v>799</v>
      </c>
    </row>
    <row r="684" spans="8:14" x14ac:dyDescent="0.2">
      <c r="H684" s="13"/>
      <c r="I684" s="588">
        <v>0.23649965828138</v>
      </c>
      <c r="J684" s="607">
        <v>4.5642771689000003</v>
      </c>
      <c r="K684" s="578" t="s">
        <v>803</v>
      </c>
      <c r="L684" s="609">
        <v>1.3988970588235199</v>
      </c>
      <c r="M684" s="24" t="s">
        <v>805</v>
      </c>
      <c r="N684" s="179" t="s">
        <v>799</v>
      </c>
    </row>
    <row r="685" spans="8:14" x14ac:dyDescent="0.2">
      <c r="H685" s="13"/>
      <c r="I685" s="588">
        <v>0.23245133505103199</v>
      </c>
      <c r="J685" s="607">
        <v>4.5642771689000003</v>
      </c>
      <c r="K685" s="578" t="s">
        <v>803</v>
      </c>
      <c r="L685" s="609">
        <v>1.3988970588235199</v>
      </c>
      <c r="M685" s="24" t="s">
        <v>805</v>
      </c>
      <c r="N685" s="179" t="s">
        <v>799</v>
      </c>
    </row>
    <row r="686" spans="8:14" x14ac:dyDescent="0.2">
      <c r="H686" s="13"/>
      <c r="I686" s="588">
        <v>0.21714899843757399</v>
      </c>
      <c r="J686" s="607">
        <v>4.6570235159999998</v>
      </c>
      <c r="K686" s="578" t="s">
        <v>803</v>
      </c>
      <c r="L686" s="609">
        <v>1.3958333333333299</v>
      </c>
      <c r="M686" s="24" t="s">
        <v>805</v>
      </c>
      <c r="N686" s="179" t="s">
        <v>799</v>
      </c>
    </row>
    <row r="687" spans="8:14" x14ac:dyDescent="0.2">
      <c r="H687" s="13"/>
      <c r="I687" s="588">
        <v>0.22642582453395901</v>
      </c>
      <c r="J687" s="607">
        <v>4.6390484018000002</v>
      </c>
      <c r="K687" s="578" t="s">
        <v>803</v>
      </c>
      <c r="L687" s="609">
        <v>1.4276599999999999</v>
      </c>
      <c r="M687" s="24" t="s">
        <v>805</v>
      </c>
      <c r="N687" s="179" t="s">
        <v>799</v>
      </c>
    </row>
    <row r="688" spans="8:14" x14ac:dyDescent="0.2">
      <c r="H688" s="13"/>
      <c r="I688" s="588">
        <v>0.213448860383569</v>
      </c>
      <c r="J688" s="607">
        <v>4.5892011416000003</v>
      </c>
      <c r="K688" s="578" t="s">
        <v>803</v>
      </c>
      <c r="L688" s="609">
        <v>1.45049019607843</v>
      </c>
      <c r="M688" s="24" t="s">
        <v>805</v>
      </c>
      <c r="N688" s="179" t="s">
        <v>799</v>
      </c>
    </row>
    <row r="689" spans="8:14" x14ac:dyDescent="0.2">
      <c r="H689" s="13"/>
      <c r="I689" s="588">
        <v>0.21590242471646401</v>
      </c>
      <c r="J689" s="607">
        <v>4.6292710045999996</v>
      </c>
      <c r="K689" s="578" t="s">
        <v>803</v>
      </c>
      <c r="L689" s="609">
        <v>1.42024999999999</v>
      </c>
      <c r="M689" s="24" t="s">
        <v>805</v>
      </c>
      <c r="N689" s="179" t="s">
        <v>799</v>
      </c>
    </row>
    <row r="690" spans="8:14" x14ac:dyDescent="0.2">
      <c r="H690" s="13"/>
      <c r="I690" s="588">
        <v>0.265808236367784</v>
      </c>
      <c r="J690" s="607">
        <v>4.6533942921999998</v>
      </c>
      <c r="K690" s="578" t="s">
        <v>803</v>
      </c>
      <c r="L690" s="609">
        <v>1.49</v>
      </c>
      <c r="M690" s="24" t="s">
        <v>805</v>
      </c>
      <c r="N690" s="179" t="s">
        <v>799</v>
      </c>
    </row>
    <row r="691" spans="8:14" x14ac:dyDescent="0.2">
      <c r="H691" s="13"/>
      <c r="I691" s="588">
        <v>0.19655130987344699</v>
      </c>
      <c r="J691" s="607">
        <v>4.6610369863000001</v>
      </c>
      <c r="K691" s="578" t="s">
        <v>803</v>
      </c>
      <c r="L691" s="609">
        <v>1.39215686274509</v>
      </c>
      <c r="M691" s="24" t="s">
        <v>805</v>
      </c>
      <c r="N691" s="179" t="s">
        <v>799</v>
      </c>
    </row>
    <row r="692" spans="8:14" x14ac:dyDescent="0.2">
      <c r="H692" s="13"/>
      <c r="I692" s="588">
        <v>0.25724288712871102</v>
      </c>
      <c r="J692" s="607">
        <v>4.5760796804000003</v>
      </c>
      <c r="K692" s="578" t="s">
        <v>803</v>
      </c>
      <c r="L692" s="609">
        <v>1.44993324432576</v>
      </c>
      <c r="M692" s="24" t="s">
        <v>805</v>
      </c>
      <c r="N692" s="179" t="s">
        <v>799</v>
      </c>
    </row>
    <row r="693" spans="8:14" x14ac:dyDescent="0.2">
      <c r="H693" s="13"/>
      <c r="I693" s="588">
        <v>0.21551268016785199</v>
      </c>
      <c r="J693" s="607">
        <v>4.5603273973</v>
      </c>
      <c r="K693" s="578" t="s">
        <v>803</v>
      </c>
      <c r="L693" s="609">
        <v>1.4256</v>
      </c>
      <c r="M693" s="24" t="s">
        <v>805</v>
      </c>
      <c r="N693" s="179" t="s">
        <v>799</v>
      </c>
    </row>
    <row r="694" spans="8:14" x14ac:dyDescent="0.2">
      <c r="H694" s="13"/>
      <c r="I694" s="588">
        <v>0.23595270681265201</v>
      </c>
      <c r="J694" s="607">
        <v>4.3991255707999999</v>
      </c>
      <c r="K694" s="578" t="s">
        <v>803</v>
      </c>
      <c r="L694" s="609">
        <v>1.4083333333333301</v>
      </c>
      <c r="M694" s="24" t="s">
        <v>805</v>
      </c>
      <c r="N694" s="179" t="s">
        <v>799</v>
      </c>
    </row>
    <row r="695" spans="8:14" x14ac:dyDescent="0.2">
      <c r="H695" s="13"/>
      <c r="I695" s="588">
        <v>0.19705801860974201</v>
      </c>
      <c r="J695" s="607">
        <v>4.6411376712000001</v>
      </c>
      <c r="K695" s="578" t="s">
        <v>803</v>
      </c>
      <c r="L695" s="609">
        <v>1.4258999999999999</v>
      </c>
      <c r="M695" s="24" t="s">
        <v>805</v>
      </c>
      <c r="N695" s="179" t="s">
        <v>799</v>
      </c>
    </row>
    <row r="696" spans="8:14" x14ac:dyDescent="0.2">
      <c r="H696" s="13"/>
      <c r="I696" s="588">
        <v>0.16667997262773701</v>
      </c>
      <c r="J696" s="607">
        <v>4.6456310501999898</v>
      </c>
      <c r="K696" s="578" t="s">
        <v>803</v>
      </c>
      <c r="L696" s="609">
        <v>1.4256</v>
      </c>
      <c r="M696" s="24" t="s">
        <v>805</v>
      </c>
      <c r="N696" s="179" t="s">
        <v>799</v>
      </c>
    </row>
    <row r="697" spans="8:14" x14ac:dyDescent="0.2">
      <c r="H697" s="13"/>
      <c r="I697" s="588">
        <v>0.168162636861313</v>
      </c>
      <c r="J697" s="607">
        <v>4.6250111872000002</v>
      </c>
      <c r="K697" s="578" t="s">
        <v>803</v>
      </c>
      <c r="L697" s="609">
        <v>1.42632</v>
      </c>
      <c r="M697" s="24" t="s">
        <v>805</v>
      </c>
      <c r="N697" s="179" t="s">
        <v>799</v>
      </c>
    </row>
    <row r="698" spans="8:14" x14ac:dyDescent="0.2">
      <c r="H698" s="13"/>
      <c r="I698" s="588">
        <v>0.218723773034117</v>
      </c>
      <c r="J698" s="607">
        <v>4.6423746574999996</v>
      </c>
      <c r="K698" s="578" t="s">
        <v>803</v>
      </c>
      <c r="L698" s="609">
        <v>1.42</v>
      </c>
      <c r="M698" s="24" t="s">
        <v>805</v>
      </c>
      <c r="N698" s="179" t="s">
        <v>799</v>
      </c>
    </row>
    <row r="699" spans="8:14" x14ac:dyDescent="0.2">
      <c r="H699" s="13"/>
      <c r="I699" s="588">
        <v>0.25022894643445598</v>
      </c>
      <c r="J699" s="607">
        <v>4.6337719177999999</v>
      </c>
      <c r="K699" s="578" t="s">
        <v>803</v>
      </c>
      <c r="L699" s="609">
        <v>1.3958333333333299</v>
      </c>
      <c r="M699" s="24" t="s">
        <v>805</v>
      </c>
      <c r="N699" s="179" t="s">
        <v>799</v>
      </c>
    </row>
    <row r="700" spans="8:14" x14ac:dyDescent="0.2">
      <c r="H700" s="13"/>
      <c r="I700" s="588">
        <v>0.17882998214216</v>
      </c>
      <c r="J700" s="607">
        <v>4.5892011416000003</v>
      </c>
      <c r="K700" s="578" t="s">
        <v>803</v>
      </c>
      <c r="L700" s="609">
        <v>1.39973262032085</v>
      </c>
      <c r="M700" s="24" t="s">
        <v>805</v>
      </c>
      <c r="N700" s="179" t="s">
        <v>799</v>
      </c>
    </row>
    <row r="701" spans="8:14" x14ac:dyDescent="0.2">
      <c r="H701" s="13"/>
      <c r="I701" s="588">
        <v>0.195268883415435</v>
      </c>
      <c r="J701" s="607">
        <v>4.6337719177999999</v>
      </c>
      <c r="K701" s="578" t="s">
        <v>803</v>
      </c>
      <c r="L701" s="609">
        <v>1.4</v>
      </c>
      <c r="M701" s="24" t="s">
        <v>805</v>
      </c>
      <c r="N701" s="179" t="s">
        <v>799</v>
      </c>
    </row>
    <row r="702" spans="8:14" x14ac:dyDescent="0.2">
      <c r="H702" s="13"/>
      <c r="I702" s="588">
        <v>0.21013915203570299</v>
      </c>
      <c r="J702" s="607">
        <v>4.6094815067999999</v>
      </c>
      <c r="K702" s="578" t="s">
        <v>803</v>
      </c>
      <c r="L702" s="609">
        <v>1.4615384615384599</v>
      </c>
      <c r="M702" s="24" t="s">
        <v>805</v>
      </c>
      <c r="N702" s="179" t="s">
        <v>799</v>
      </c>
    </row>
    <row r="703" spans="8:14" x14ac:dyDescent="0.2">
      <c r="H703" s="13"/>
      <c r="I703" s="588">
        <v>0.22254804134405001</v>
      </c>
      <c r="J703" s="607">
        <v>4.3264545661999998</v>
      </c>
      <c r="K703" s="578" t="s">
        <v>803</v>
      </c>
      <c r="L703" s="609">
        <v>1.4810393258426899</v>
      </c>
      <c r="M703" s="24" t="s">
        <v>805</v>
      </c>
      <c r="N703" s="179" t="s">
        <v>799</v>
      </c>
    </row>
    <row r="704" spans="8:14" x14ac:dyDescent="0.2">
      <c r="H704" s="13"/>
      <c r="I704" s="588">
        <v>0.26738203403966898</v>
      </c>
      <c r="J704" s="607">
        <v>4.6158673516000004</v>
      </c>
      <c r="K704" s="578" t="s">
        <v>803</v>
      </c>
      <c r="L704" s="609">
        <v>1.4285714285714199</v>
      </c>
      <c r="M704" s="24" t="s">
        <v>805</v>
      </c>
      <c r="N704" s="179" t="s">
        <v>799</v>
      </c>
    </row>
    <row r="705" spans="8:14" x14ac:dyDescent="0.2">
      <c r="H705" s="13"/>
      <c r="I705" s="588">
        <v>0.24287968666818699</v>
      </c>
      <c r="J705" s="607">
        <v>4.6267253425000003</v>
      </c>
      <c r="K705" s="578" t="s">
        <v>803</v>
      </c>
      <c r="L705" s="609">
        <v>1.43333333333333</v>
      </c>
      <c r="M705" s="24" t="s">
        <v>805</v>
      </c>
      <c r="N705" s="179" t="s">
        <v>799</v>
      </c>
    </row>
    <row r="706" spans="8:14" x14ac:dyDescent="0.2">
      <c r="H706" s="13"/>
      <c r="I706" s="588">
        <v>0.230078908958219</v>
      </c>
      <c r="J706" s="607">
        <v>4.4801710045999998</v>
      </c>
      <c r="K706" s="578" t="s">
        <v>803</v>
      </c>
      <c r="L706" s="609">
        <v>1.56666666666666</v>
      </c>
      <c r="M706" s="24" t="s">
        <v>805</v>
      </c>
      <c r="N706" s="179" t="s">
        <v>799</v>
      </c>
    </row>
    <row r="707" spans="8:14" x14ac:dyDescent="0.2">
      <c r="H707" s="13"/>
      <c r="I707" s="588">
        <v>0.27120649744572101</v>
      </c>
      <c r="J707" s="607">
        <v>4.3798178082000003</v>
      </c>
      <c r="K707" s="578" t="s">
        <v>803</v>
      </c>
      <c r="L707" s="609">
        <v>1.5625</v>
      </c>
      <c r="M707" s="24" t="s">
        <v>805</v>
      </c>
      <c r="N707" s="179" t="s">
        <v>799</v>
      </c>
    </row>
    <row r="708" spans="8:14" x14ac:dyDescent="0.2">
      <c r="H708" s="13"/>
      <c r="I708" s="588">
        <v>0.24334074834588099</v>
      </c>
      <c r="J708" s="607">
        <v>4.6516655251000003</v>
      </c>
      <c r="K708" s="578" t="s">
        <v>803</v>
      </c>
      <c r="L708" s="609">
        <v>1.42</v>
      </c>
      <c r="M708" s="24" t="s">
        <v>805</v>
      </c>
      <c r="N708" s="179" t="s">
        <v>799</v>
      </c>
    </row>
    <row r="709" spans="8:14" x14ac:dyDescent="0.2">
      <c r="H709" s="13"/>
      <c r="I709" s="588">
        <v>0.224855070209279</v>
      </c>
      <c r="J709" s="607">
        <v>4.5291230593999998</v>
      </c>
      <c r="K709" s="578" t="s">
        <v>803</v>
      </c>
      <c r="L709" s="609">
        <v>1.44545454545454</v>
      </c>
      <c r="M709" s="24" t="s">
        <v>805</v>
      </c>
      <c r="N709" s="179" t="s">
        <v>799</v>
      </c>
    </row>
    <row r="710" spans="8:14" x14ac:dyDescent="0.2">
      <c r="H710" s="13"/>
      <c r="I710" s="588">
        <v>0.23692886456908299</v>
      </c>
      <c r="J710" s="607">
        <v>4.4288648402000002</v>
      </c>
      <c r="K710" s="578" t="s">
        <v>803</v>
      </c>
      <c r="L710" s="609">
        <v>1.452</v>
      </c>
      <c r="M710" s="24" t="s">
        <v>805</v>
      </c>
      <c r="N710" s="179" t="s">
        <v>799</v>
      </c>
    </row>
    <row r="711" spans="8:14" x14ac:dyDescent="0.2">
      <c r="H711" s="13"/>
      <c r="I711" s="588">
        <v>0.227566387424226</v>
      </c>
      <c r="J711" s="607">
        <v>4.4983926940999996</v>
      </c>
      <c r="K711" s="578" t="s">
        <v>803</v>
      </c>
      <c r="L711" s="609">
        <v>1.5064947218259599</v>
      </c>
      <c r="M711" s="24" t="s">
        <v>805</v>
      </c>
      <c r="N711" s="179" t="s">
        <v>799</v>
      </c>
    </row>
    <row r="712" spans="8:14" x14ac:dyDescent="0.2">
      <c r="H712" s="13"/>
      <c r="I712" s="588">
        <v>0.214471633892931</v>
      </c>
      <c r="J712" s="607">
        <v>4.6359874429000003</v>
      </c>
      <c r="K712" s="578" t="s">
        <v>803</v>
      </c>
      <c r="L712" s="609">
        <v>1.4152202937249601</v>
      </c>
      <c r="M712" s="24" t="s">
        <v>805</v>
      </c>
      <c r="N712" s="179" t="s">
        <v>799</v>
      </c>
    </row>
    <row r="713" spans="8:14" x14ac:dyDescent="0.2">
      <c r="H713" s="13"/>
      <c r="I713" s="588">
        <v>0.28971728226174098</v>
      </c>
      <c r="J713" s="607">
        <v>4.3167474885999999</v>
      </c>
      <c r="K713" s="578" t="s">
        <v>803</v>
      </c>
      <c r="L713" s="609">
        <v>1.464</v>
      </c>
      <c r="M713" s="24" t="s">
        <v>805</v>
      </c>
      <c r="N713" s="179" t="s">
        <v>799</v>
      </c>
    </row>
    <row r="714" spans="8:14" x14ac:dyDescent="0.2">
      <c r="H714" s="13"/>
      <c r="I714" s="588">
        <v>0.20273953580183399</v>
      </c>
      <c r="J714" s="607">
        <v>4.3690566210000004</v>
      </c>
      <c r="K714" s="578" t="s">
        <v>803</v>
      </c>
      <c r="L714" s="609">
        <v>1.44463087248322</v>
      </c>
      <c r="M714" s="24" t="s">
        <v>805</v>
      </c>
      <c r="N714" s="179" t="s">
        <v>799</v>
      </c>
    </row>
    <row r="715" spans="8:14" x14ac:dyDescent="0.2">
      <c r="H715" s="13"/>
      <c r="I715" s="588">
        <v>0.190692421355209</v>
      </c>
      <c r="J715" s="607">
        <v>4.5209534247000001</v>
      </c>
      <c r="K715" s="578" t="s">
        <v>803</v>
      </c>
      <c r="L715" s="609">
        <v>1.4911504424778701</v>
      </c>
      <c r="M715" s="24" t="s">
        <v>805</v>
      </c>
      <c r="N715" s="179" t="s">
        <v>799</v>
      </c>
    </row>
    <row r="716" spans="8:14" x14ac:dyDescent="0.2">
      <c r="H716" s="13"/>
      <c r="I716" s="588">
        <v>0.22201566301703099</v>
      </c>
      <c r="J716" s="607">
        <v>4.5383111871999997</v>
      </c>
      <c r="K716" s="578" t="s">
        <v>803</v>
      </c>
      <c r="L716" s="609">
        <v>1.58</v>
      </c>
      <c r="M716" s="24" t="s">
        <v>805</v>
      </c>
      <c r="N716" s="179" t="s">
        <v>799</v>
      </c>
    </row>
    <row r="717" spans="8:14" x14ac:dyDescent="0.2">
      <c r="H717" s="13"/>
      <c r="I717" s="588">
        <v>0.25821948998178501</v>
      </c>
      <c r="J717" s="607">
        <v>4.6505308219000003</v>
      </c>
      <c r="K717" s="578" t="s">
        <v>803</v>
      </c>
      <c r="L717" s="609">
        <v>1.75</v>
      </c>
      <c r="M717" s="24" t="s">
        <v>805</v>
      </c>
      <c r="N717" s="179" t="s">
        <v>799</v>
      </c>
    </row>
    <row r="718" spans="8:14" x14ac:dyDescent="0.2">
      <c r="H718" s="13"/>
      <c r="I718" s="588">
        <v>0.168956373818196</v>
      </c>
      <c r="J718" s="607">
        <v>4.3606694063999996</v>
      </c>
      <c r="K718" s="578" t="s">
        <v>803</v>
      </c>
      <c r="L718" s="609">
        <v>1.4028056112224401</v>
      </c>
      <c r="M718" s="24" t="s">
        <v>805</v>
      </c>
      <c r="N718" s="179" t="s">
        <v>799</v>
      </c>
    </row>
    <row r="719" spans="8:14" x14ac:dyDescent="0.2">
      <c r="H719" s="13"/>
      <c r="I719" s="588">
        <v>0.221912105684415</v>
      </c>
      <c r="J719" s="607">
        <v>4.3109273973000004</v>
      </c>
      <c r="K719" s="578" t="s">
        <v>803</v>
      </c>
      <c r="L719" s="609">
        <v>1.3969849246231101</v>
      </c>
      <c r="M719" s="24" t="s">
        <v>805</v>
      </c>
      <c r="N719" s="179" t="s">
        <v>799</v>
      </c>
    </row>
    <row r="720" spans="8:14" x14ac:dyDescent="0.2">
      <c r="H720" s="13"/>
      <c r="I720" s="588">
        <v>0.22348708783260501</v>
      </c>
      <c r="J720" s="607">
        <v>4.4006899542999998</v>
      </c>
      <c r="K720" s="578" t="s">
        <v>803</v>
      </c>
      <c r="L720" s="609">
        <v>1.48936170212765</v>
      </c>
      <c r="M720" s="24" t="s">
        <v>805</v>
      </c>
      <c r="N720" s="179" t="s">
        <v>799</v>
      </c>
    </row>
    <row r="721" spans="8:14" x14ac:dyDescent="0.2">
      <c r="H721" s="13"/>
      <c r="I721" s="588">
        <v>0.228479252165982</v>
      </c>
      <c r="J721" s="607">
        <v>4.6275922374</v>
      </c>
      <c r="K721" s="578" t="s">
        <v>803</v>
      </c>
      <c r="L721" s="609">
        <v>1.65</v>
      </c>
      <c r="M721" s="24" t="s">
        <v>805</v>
      </c>
      <c r="N721" s="179" t="s">
        <v>799</v>
      </c>
    </row>
    <row r="722" spans="8:14" x14ac:dyDescent="0.2">
      <c r="H722" s="13"/>
      <c r="I722" s="588">
        <v>0.25384297284964602</v>
      </c>
      <c r="J722" s="607">
        <v>4.5752641553000002</v>
      </c>
      <c r="K722" s="578" t="s">
        <v>803</v>
      </c>
      <c r="L722" s="609">
        <v>1.4</v>
      </c>
      <c r="M722" s="24" t="s">
        <v>805</v>
      </c>
      <c r="N722" s="179" t="s">
        <v>799</v>
      </c>
    </row>
    <row r="723" spans="8:14" x14ac:dyDescent="0.2">
      <c r="H723" s="13"/>
      <c r="I723" s="588">
        <v>0.26817159001066998</v>
      </c>
      <c r="J723" s="607">
        <v>4.5844164383999999</v>
      </c>
      <c r="K723" s="578" t="s">
        <v>803</v>
      </c>
      <c r="L723" s="609">
        <v>1.5454545454545401</v>
      </c>
      <c r="M723" s="24" t="s">
        <v>805</v>
      </c>
      <c r="N723" s="179" t="s">
        <v>799</v>
      </c>
    </row>
    <row r="724" spans="8:14" x14ac:dyDescent="0.2">
      <c r="H724" s="13"/>
      <c r="I724" s="588">
        <v>0.231472359058565</v>
      </c>
      <c r="J724" s="607">
        <v>4.6140746574999998</v>
      </c>
      <c r="K724" s="578" t="s">
        <v>803</v>
      </c>
      <c r="L724" s="609">
        <v>1.44</v>
      </c>
      <c r="M724" s="24" t="s">
        <v>805</v>
      </c>
      <c r="N724" s="179" t="s">
        <v>799</v>
      </c>
    </row>
    <row r="725" spans="8:14" x14ac:dyDescent="0.2">
      <c r="H725" s="13"/>
      <c r="I725" s="588">
        <v>0.26054357745836099</v>
      </c>
      <c r="J725" s="607">
        <v>4.6525726027000003</v>
      </c>
      <c r="K725" s="578" t="s">
        <v>803</v>
      </c>
      <c r="L725" s="609">
        <v>1.47142857142857</v>
      </c>
      <c r="M725" s="24" t="s">
        <v>805</v>
      </c>
      <c r="N725" s="179" t="s">
        <v>799</v>
      </c>
    </row>
    <row r="726" spans="8:14" x14ac:dyDescent="0.2">
      <c r="H726" s="13"/>
      <c r="I726" s="588">
        <v>0.279990182454248</v>
      </c>
      <c r="J726" s="607">
        <v>4.6536655251000001</v>
      </c>
      <c r="K726" s="578" t="s">
        <v>803</v>
      </c>
      <c r="L726" s="609">
        <v>1.5050505050505001</v>
      </c>
      <c r="M726" s="24" t="s">
        <v>805</v>
      </c>
      <c r="N726" s="179" t="s">
        <v>799</v>
      </c>
    </row>
    <row r="727" spans="8:14" x14ac:dyDescent="0.2">
      <c r="H727" s="13"/>
      <c r="I727" s="588">
        <v>0.24441927907199601</v>
      </c>
      <c r="J727" s="607">
        <v>4.4608461187000001</v>
      </c>
      <c r="K727" s="578" t="s">
        <v>803</v>
      </c>
      <c r="L727" s="609">
        <v>1.42105263157894</v>
      </c>
      <c r="M727" s="24" t="s">
        <v>805</v>
      </c>
      <c r="N727" s="179" t="s">
        <v>799</v>
      </c>
    </row>
    <row r="728" spans="8:14" x14ac:dyDescent="0.2">
      <c r="H728" s="13"/>
      <c r="I728" s="588">
        <v>0.27247033994980602</v>
      </c>
      <c r="J728" s="607">
        <v>4.5749527396999996</v>
      </c>
      <c r="K728" s="578" t="s">
        <v>803</v>
      </c>
      <c r="L728" s="609">
        <v>1.53</v>
      </c>
      <c r="M728" s="24" t="s">
        <v>805</v>
      </c>
      <c r="N728" s="179" t="s">
        <v>799</v>
      </c>
    </row>
    <row r="729" spans="8:14" x14ac:dyDescent="0.2">
      <c r="H729" s="13"/>
      <c r="I729" s="588">
        <v>0.276637006616472</v>
      </c>
      <c r="J729" s="607">
        <v>4.6202906393000003</v>
      </c>
      <c r="K729" s="578" t="s">
        <v>803</v>
      </c>
      <c r="L729" s="609">
        <v>1.49</v>
      </c>
      <c r="M729" s="24" t="s">
        <v>805</v>
      </c>
      <c r="N729" s="179" t="s">
        <v>799</v>
      </c>
    </row>
    <row r="730" spans="8:14" x14ac:dyDescent="0.2">
      <c r="H730" s="13"/>
      <c r="I730" s="588">
        <v>0.25530101349773399</v>
      </c>
      <c r="J730" s="607">
        <v>4.4476367579999998</v>
      </c>
      <c r="K730" s="578" t="s">
        <v>803</v>
      </c>
      <c r="L730" s="609">
        <v>1.3994365384615299</v>
      </c>
      <c r="M730" s="24" t="s">
        <v>805</v>
      </c>
      <c r="N730" s="179" t="s">
        <v>799</v>
      </c>
    </row>
    <row r="731" spans="8:14" x14ac:dyDescent="0.2">
      <c r="H731" s="13"/>
      <c r="I731" s="588">
        <v>0.28507586128222601</v>
      </c>
      <c r="J731" s="607">
        <v>4.6536655251000001</v>
      </c>
      <c r="K731" s="578" t="s">
        <v>803</v>
      </c>
      <c r="L731" s="609">
        <v>1.513728</v>
      </c>
      <c r="M731" s="24" t="s">
        <v>805</v>
      </c>
      <c r="N731" s="179" t="s">
        <v>799</v>
      </c>
    </row>
    <row r="732" spans="8:14" x14ac:dyDescent="0.2">
      <c r="H732" s="13"/>
      <c r="I732" s="588">
        <v>0.267262719598448</v>
      </c>
      <c r="J732" s="607">
        <v>4.5844164383999999</v>
      </c>
      <c r="K732" s="578" t="s">
        <v>803</v>
      </c>
      <c r="L732" s="609">
        <v>1.5344640000000001</v>
      </c>
      <c r="M732" s="24" t="s">
        <v>805</v>
      </c>
      <c r="N732" s="179" t="s">
        <v>799</v>
      </c>
    </row>
    <row r="733" spans="8:14" x14ac:dyDescent="0.2">
      <c r="H733" s="13"/>
      <c r="I733" s="588">
        <v>0.231785185233777</v>
      </c>
      <c r="J733" s="607">
        <v>4.5623666667</v>
      </c>
      <c r="K733" s="578" t="s">
        <v>803</v>
      </c>
      <c r="L733" s="609">
        <v>1.40056022408963</v>
      </c>
      <c r="M733" s="24" t="s">
        <v>805</v>
      </c>
      <c r="N733" s="179" t="s">
        <v>799</v>
      </c>
    </row>
    <row r="734" spans="8:14" x14ac:dyDescent="0.2">
      <c r="H734" s="13"/>
      <c r="I734" s="588">
        <v>0.24992362061103501</v>
      </c>
      <c r="J734" s="607">
        <v>4.3938075341999996</v>
      </c>
      <c r="K734" s="578" t="s">
        <v>803</v>
      </c>
      <c r="L734" s="609">
        <v>1.4000300999999999</v>
      </c>
      <c r="M734" s="24" t="s">
        <v>805</v>
      </c>
      <c r="N734" s="179" t="s">
        <v>799</v>
      </c>
    </row>
    <row r="735" spans="8:14" x14ac:dyDescent="0.2">
      <c r="H735" s="13"/>
      <c r="I735" s="588">
        <v>0.22395319810747399</v>
      </c>
      <c r="J735" s="607">
        <v>4.4255710046000001</v>
      </c>
      <c r="K735" s="578" t="s">
        <v>803</v>
      </c>
      <c r="L735" s="609">
        <v>1.3963039014373699</v>
      </c>
      <c r="M735" s="24" t="s">
        <v>805</v>
      </c>
      <c r="N735" s="179" t="s">
        <v>799</v>
      </c>
    </row>
    <row r="736" spans="8:14" x14ac:dyDescent="0.2">
      <c r="H736" s="13"/>
      <c r="I736" s="588">
        <v>0.245655114759081</v>
      </c>
      <c r="J736" s="607">
        <v>4.5938883561999999</v>
      </c>
      <c r="K736" s="578" t="s">
        <v>803</v>
      </c>
      <c r="L736" s="609">
        <v>1.4098533333333301</v>
      </c>
      <c r="M736" s="24" t="s">
        <v>805</v>
      </c>
      <c r="N736" s="179" t="s">
        <v>799</v>
      </c>
    </row>
    <row r="737" spans="8:14" x14ac:dyDescent="0.2">
      <c r="H737" s="13"/>
      <c r="I737" s="588">
        <v>0.130330145719489</v>
      </c>
      <c r="J737" s="607">
        <v>4.3845730594000001</v>
      </c>
      <c r="K737" s="578" t="s">
        <v>803</v>
      </c>
      <c r="L737" s="609">
        <v>1.3984649999999901</v>
      </c>
      <c r="M737" s="24" t="s">
        <v>805</v>
      </c>
      <c r="N737" s="179" t="s">
        <v>799</v>
      </c>
    </row>
    <row r="738" spans="8:14" x14ac:dyDescent="0.2">
      <c r="H738" s="13"/>
      <c r="I738" s="588">
        <v>0.22492138805111</v>
      </c>
      <c r="J738" s="607">
        <v>4.5889536529999999</v>
      </c>
      <c r="K738" s="578" t="s">
        <v>803</v>
      </c>
      <c r="L738" s="609">
        <v>1.4091539528432699</v>
      </c>
      <c r="M738" s="24" t="s">
        <v>805</v>
      </c>
      <c r="N738" s="179" t="s">
        <v>799</v>
      </c>
    </row>
    <row r="739" spans="8:14" x14ac:dyDescent="0.2">
      <c r="H739" s="13"/>
      <c r="I739" s="588">
        <v>0.12800925925925899</v>
      </c>
      <c r="J739" s="607">
        <v>4.3560433789999999</v>
      </c>
      <c r="K739" s="578" t="s">
        <v>803</v>
      </c>
      <c r="L739" s="609">
        <v>1.4</v>
      </c>
      <c r="M739" s="24" t="s">
        <v>805</v>
      </c>
      <c r="N739" s="179" t="s">
        <v>799</v>
      </c>
    </row>
    <row r="740" spans="8:14" x14ac:dyDescent="0.2">
      <c r="H740" s="13"/>
      <c r="I740" s="588">
        <v>0.26296771617613501</v>
      </c>
      <c r="J740" s="607">
        <v>4.5749527396999996</v>
      </c>
      <c r="K740" s="578" t="s">
        <v>803</v>
      </c>
      <c r="L740" s="609">
        <v>1.53</v>
      </c>
      <c r="M740" s="24" t="s">
        <v>805</v>
      </c>
      <c r="N740" s="179" t="s">
        <v>799</v>
      </c>
    </row>
    <row r="741" spans="8:14" x14ac:dyDescent="0.2">
      <c r="H741" s="13"/>
      <c r="I741" s="588">
        <v>0.26201232032854199</v>
      </c>
      <c r="J741" s="607">
        <v>4.6202906393000003</v>
      </c>
      <c r="K741" s="578" t="s">
        <v>803</v>
      </c>
      <c r="L741" s="609">
        <v>1.51</v>
      </c>
      <c r="M741" s="24" t="s">
        <v>805</v>
      </c>
      <c r="N741" s="179" t="s">
        <v>799</v>
      </c>
    </row>
    <row r="742" spans="8:14" x14ac:dyDescent="0.2">
      <c r="H742" s="13"/>
      <c r="I742" s="588">
        <v>0.26477022398765498</v>
      </c>
      <c r="J742" s="607">
        <v>4.5947945204999998</v>
      </c>
      <c r="K742" s="578" t="s">
        <v>803</v>
      </c>
      <c r="L742" s="609">
        <v>1.4387464387464299</v>
      </c>
      <c r="M742" s="24" t="s">
        <v>805</v>
      </c>
      <c r="N742" s="179" t="s">
        <v>799</v>
      </c>
    </row>
    <row r="743" spans="8:14" x14ac:dyDescent="0.2">
      <c r="H743" s="13"/>
      <c r="I743" s="588">
        <v>0.23708513914233501</v>
      </c>
      <c r="J743" s="607">
        <v>4.3291808218999996</v>
      </c>
      <c r="K743" s="578" t="s">
        <v>803</v>
      </c>
      <c r="L743" s="609">
        <v>1.4125000000000001</v>
      </c>
      <c r="M743" s="24" t="s">
        <v>805</v>
      </c>
      <c r="N743" s="179" t="s">
        <v>799</v>
      </c>
    </row>
    <row r="744" spans="8:14" x14ac:dyDescent="0.2">
      <c r="H744" s="13"/>
      <c r="I744" s="588">
        <v>0.230172282938676</v>
      </c>
      <c r="J744" s="607">
        <v>4.3485643836000003</v>
      </c>
      <c r="K744" s="578" t="s">
        <v>803</v>
      </c>
      <c r="L744" s="609">
        <v>1.4095238095238001</v>
      </c>
      <c r="M744" s="24" t="s">
        <v>805</v>
      </c>
      <c r="N744" s="179" t="s">
        <v>799</v>
      </c>
    </row>
    <row r="745" spans="8:14" x14ac:dyDescent="0.2">
      <c r="H745" s="13"/>
      <c r="I745" s="588">
        <v>0.25603615419707998</v>
      </c>
      <c r="J745" s="607">
        <v>4.4414853881000003</v>
      </c>
      <c r="K745" s="578" t="s">
        <v>803</v>
      </c>
      <c r="L745" s="609">
        <v>1.4</v>
      </c>
      <c r="M745" s="24" t="s">
        <v>805</v>
      </c>
      <c r="N745" s="179" t="s">
        <v>799</v>
      </c>
    </row>
    <row r="746" spans="8:14" x14ac:dyDescent="0.2">
      <c r="H746" s="13"/>
      <c r="I746" s="588">
        <v>0.26591739569915501</v>
      </c>
      <c r="J746" s="607">
        <v>4.6806762556999999</v>
      </c>
      <c r="K746" s="578" t="s">
        <v>803</v>
      </c>
      <c r="L746" s="609">
        <v>1.44117647058823</v>
      </c>
      <c r="M746" s="24" t="s">
        <v>805</v>
      </c>
      <c r="N746" s="179" t="s">
        <v>799</v>
      </c>
    </row>
    <row r="747" spans="8:14" x14ac:dyDescent="0.2">
      <c r="H747" s="13"/>
      <c r="I747" s="588">
        <v>0.30281378336755599</v>
      </c>
      <c r="J747" s="607">
        <v>4.3703442922000004</v>
      </c>
      <c r="K747" s="578" t="s">
        <v>803</v>
      </c>
      <c r="L747" s="609">
        <v>1.8825000000000001</v>
      </c>
      <c r="M747" s="24" t="s">
        <v>805</v>
      </c>
      <c r="N747" s="179" t="s">
        <v>799</v>
      </c>
    </row>
    <row r="748" spans="8:14" x14ac:dyDescent="0.2">
      <c r="H748" s="13"/>
      <c r="I748" s="588">
        <v>0.26352341849148397</v>
      </c>
      <c r="J748" s="607">
        <v>4.6769974885999996</v>
      </c>
      <c r="K748" s="578" t="s">
        <v>803</v>
      </c>
      <c r="L748" s="609">
        <v>1.4</v>
      </c>
      <c r="M748" s="24" t="s">
        <v>805</v>
      </c>
      <c r="N748" s="179" t="s">
        <v>799</v>
      </c>
    </row>
    <row r="749" spans="8:14" x14ac:dyDescent="0.2">
      <c r="H749" s="13"/>
      <c r="I749" s="588">
        <v>0.222053680048661</v>
      </c>
      <c r="J749" s="607">
        <v>4.4022664383999999</v>
      </c>
      <c r="K749" s="578" t="s">
        <v>803</v>
      </c>
      <c r="L749" s="609">
        <v>1.4650000000000001</v>
      </c>
      <c r="M749" s="24" t="s">
        <v>805</v>
      </c>
      <c r="N749" s="179" t="s">
        <v>799</v>
      </c>
    </row>
    <row r="750" spans="8:14" x14ac:dyDescent="0.2">
      <c r="H750" s="13"/>
      <c r="I750" s="588">
        <v>0.22372435020519801</v>
      </c>
      <c r="J750" s="607">
        <v>4.4955191781000003</v>
      </c>
      <c r="K750" s="578" t="s">
        <v>803</v>
      </c>
      <c r="L750" s="609">
        <v>1.3977999999999999</v>
      </c>
      <c r="M750" s="24" t="s">
        <v>805</v>
      </c>
      <c r="N750" s="179" t="s">
        <v>799</v>
      </c>
    </row>
    <row r="751" spans="8:14" x14ac:dyDescent="0.2">
      <c r="H751" s="13"/>
      <c r="I751" s="588">
        <v>0.25514635516351802</v>
      </c>
      <c r="J751" s="607">
        <v>4.456380137</v>
      </c>
      <c r="K751" s="578" t="s">
        <v>803</v>
      </c>
      <c r="L751" s="609">
        <v>1.3959390862944101</v>
      </c>
      <c r="M751" s="24" t="s">
        <v>805</v>
      </c>
      <c r="N751" s="179" t="s">
        <v>799</v>
      </c>
    </row>
    <row r="752" spans="8:14" x14ac:dyDescent="0.2">
      <c r="H752" s="13"/>
      <c r="I752" s="588">
        <v>0.25668918883855102</v>
      </c>
      <c r="J752" s="607">
        <v>4.4828812784999998</v>
      </c>
      <c r="K752" s="578" t="s">
        <v>803</v>
      </c>
      <c r="L752" s="609">
        <v>1.4000538461538401</v>
      </c>
      <c r="M752" s="24" t="s">
        <v>805</v>
      </c>
      <c r="N752" s="179" t="s">
        <v>799</v>
      </c>
    </row>
    <row r="753" spans="8:14" x14ac:dyDescent="0.2">
      <c r="H753" s="13"/>
      <c r="I753" s="588">
        <v>0.248303975936712</v>
      </c>
      <c r="J753" s="607">
        <v>4.5600018264999997</v>
      </c>
      <c r="K753" s="578" t="s">
        <v>803</v>
      </c>
      <c r="L753" s="609">
        <v>1.4897959183673399</v>
      </c>
      <c r="M753" s="24" t="s">
        <v>805</v>
      </c>
      <c r="N753" s="179" t="s">
        <v>799</v>
      </c>
    </row>
    <row r="754" spans="8:14" x14ac:dyDescent="0.2">
      <c r="H754" s="13"/>
      <c r="I754" s="588">
        <v>0.23479141232171</v>
      </c>
      <c r="J754" s="607">
        <v>4.6317963469999999</v>
      </c>
      <c r="K754" s="578" t="s">
        <v>803</v>
      </c>
      <c r="L754" s="609">
        <v>1.4340588988476299</v>
      </c>
      <c r="M754" s="24" t="s">
        <v>805</v>
      </c>
      <c r="N754" s="179" t="s">
        <v>799</v>
      </c>
    </row>
    <row r="755" spans="8:14" x14ac:dyDescent="0.2">
      <c r="H755" s="13"/>
      <c r="I755" s="588">
        <v>0.22589773614363701</v>
      </c>
      <c r="J755" s="607">
        <v>4.2829520548</v>
      </c>
      <c r="K755" s="578" t="s">
        <v>803</v>
      </c>
      <c r="L755" s="609">
        <v>1.40365714285714</v>
      </c>
      <c r="M755" s="24" t="s">
        <v>805</v>
      </c>
      <c r="N755" s="179" t="s">
        <v>799</v>
      </c>
    </row>
    <row r="756" spans="8:14" x14ac:dyDescent="0.2">
      <c r="H756" s="13"/>
      <c r="I756" s="588">
        <v>0.22161087417183001</v>
      </c>
      <c r="J756" s="607">
        <v>4.2803500000000003</v>
      </c>
      <c r="K756" s="578" t="s">
        <v>803</v>
      </c>
      <c r="L756" s="609">
        <v>1.3970588235294099</v>
      </c>
      <c r="M756" s="24" t="s">
        <v>805</v>
      </c>
      <c r="N756" s="179" t="s">
        <v>799</v>
      </c>
    </row>
    <row r="757" spans="8:14" x14ac:dyDescent="0.2">
      <c r="H757" s="13"/>
      <c r="I757" s="588">
        <v>0.25706113387978102</v>
      </c>
      <c r="J757" s="607">
        <v>4.6614634703000002</v>
      </c>
      <c r="K757" s="578" t="s">
        <v>803</v>
      </c>
      <c r="L757" s="609">
        <v>1.4</v>
      </c>
      <c r="M757" s="24" t="s">
        <v>805</v>
      </c>
      <c r="N757" s="179" t="s">
        <v>799</v>
      </c>
    </row>
    <row r="758" spans="8:14" x14ac:dyDescent="0.2">
      <c r="H758" s="13"/>
      <c r="I758" s="588">
        <v>0.25050091074681202</v>
      </c>
      <c r="J758" s="607">
        <v>4.6035123287999999</v>
      </c>
      <c r="K758" s="578" t="s">
        <v>803</v>
      </c>
      <c r="L758" s="609">
        <v>1.4072737500000001</v>
      </c>
      <c r="M758" s="24" t="s">
        <v>805</v>
      </c>
      <c r="N758" s="179" t="s">
        <v>799</v>
      </c>
    </row>
    <row r="759" spans="8:14" x14ac:dyDescent="0.2">
      <c r="H759" s="13"/>
      <c r="I759" s="588">
        <v>0.218068796032311</v>
      </c>
      <c r="J759" s="607">
        <v>4.5871086757999997</v>
      </c>
      <c r="K759" s="578" t="s">
        <v>803</v>
      </c>
      <c r="L759" s="609">
        <v>1.4015788043478199</v>
      </c>
      <c r="M759" s="24" t="s">
        <v>805</v>
      </c>
      <c r="N759" s="179" t="s">
        <v>799</v>
      </c>
    </row>
    <row r="760" spans="8:14" x14ac:dyDescent="0.2">
      <c r="H760" s="13"/>
      <c r="I760" s="588">
        <v>0.211009087097006</v>
      </c>
      <c r="J760" s="607">
        <v>5.2686705479000002</v>
      </c>
      <c r="K760" s="578" t="s">
        <v>804</v>
      </c>
      <c r="L760" s="609">
        <v>1.2018348623853199</v>
      </c>
      <c r="M760" s="24" t="s">
        <v>795</v>
      </c>
      <c r="N760" s="179" t="s">
        <v>793</v>
      </c>
    </row>
    <row r="761" spans="8:14" x14ac:dyDescent="0.2">
      <c r="H761" s="13"/>
      <c r="I761" s="588">
        <v>0.18430778255768401</v>
      </c>
      <c r="J761" s="607">
        <v>5.0192534246999996</v>
      </c>
      <c r="K761" s="578" t="s">
        <v>804</v>
      </c>
      <c r="L761" s="609">
        <v>1.1000000000000001</v>
      </c>
      <c r="M761" s="24" t="s">
        <v>795</v>
      </c>
      <c r="N761" s="179" t="s">
        <v>793</v>
      </c>
    </row>
    <row r="762" spans="8:14" x14ac:dyDescent="0.2">
      <c r="H762" s="13"/>
      <c r="I762" s="588">
        <v>0.18193755515728199</v>
      </c>
      <c r="J762" s="607">
        <v>4.7898180364999998</v>
      </c>
      <c r="K762" s="578" t="s">
        <v>804</v>
      </c>
      <c r="L762" s="609">
        <v>1.19424460431654</v>
      </c>
      <c r="M762" s="24" t="s">
        <v>795</v>
      </c>
      <c r="N762" s="179" t="s">
        <v>793</v>
      </c>
    </row>
    <row r="763" spans="8:14" x14ac:dyDescent="0.2">
      <c r="H763" s="13"/>
      <c r="I763" s="588">
        <v>0.16889586734619899</v>
      </c>
      <c r="J763" s="607">
        <v>4.7382465752999998</v>
      </c>
      <c r="K763" s="578" t="s">
        <v>804</v>
      </c>
      <c r="L763" s="609">
        <v>1.19047619047619</v>
      </c>
      <c r="M763" s="24" t="s">
        <v>795</v>
      </c>
      <c r="N763" s="179" t="s">
        <v>793</v>
      </c>
    </row>
    <row r="764" spans="8:14" x14ac:dyDescent="0.2">
      <c r="H764" s="13"/>
      <c r="I764" s="588">
        <v>0.23014116269167401</v>
      </c>
      <c r="J764" s="607">
        <v>5.3614771688999996</v>
      </c>
      <c r="K764" s="578" t="s">
        <v>804</v>
      </c>
      <c r="L764" s="609">
        <v>1.2010443864229701</v>
      </c>
      <c r="M764" s="24" t="s">
        <v>795</v>
      </c>
      <c r="N764" s="179" t="s">
        <v>793</v>
      </c>
    </row>
    <row r="765" spans="8:14" x14ac:dyDescent="0.2">
      <c r="H765" s="13"/>
      <c r="I765" s="588">
        <v>0.200379904541306</v>
      </c>
      <c r="J765" s="607">
        <v>5.2963639268999998</v>
      </c>
      <c r="K765" s="578" t="s">
        <v>804</v>
      </c>
      <c r="L765" s="609">
        <v>1.232</v>
      </c>
      <c r="M765" s="24" t="s">
        <v>795</v>
      </c>
      <c r="N765" s="179" t="s">
        <v>793</v>
      </c>
    </row>
    <row r="766" spans="8:14" x14ac:dyDescent="0.2">
      <c r="H766" s="13"/>
      <c r="I766" s="588">
        <v>0.20438903316877599</v>
      </c>
      <c r="J766" s="607">
        <v>5.0825618721000003</v>
      </c>
      <c r="K766" s="578" t="s">
        <v>804</v>
      </c>
      <c r="L766" s="609">
        <v>1.21677777777777</v>
      </c>
      <c r="M766" s="24" t="s">
        <v>795</v>
      </c>
      <c r="N766" s="179" t="s">
        <v>793</v>
      </c>
    </row>
    <row r="767" spans="8:14" x14ac:dyDescent="0.2">
      <c r="H767" s="13"/>
      <c r="I767" s="588">
        <v>0.211839625973548</v>
      </c>
      <c r="J767" s="607">
        <v>5.3114335616000004</v>
      </c>
      <c r="K767" s="578" t="s">
        <v>804</v>
      </c>
      <c r="L767" s="609">
        <v>1.16336633663366</v>
      </c>
      <c r="M767" s="24" t="s">
        <v>795</v>
      </c>
      <c r="N767" s="179" t="s">
        <v>793</v>
      </c>
    </row>
    <row r="768" spans="8:14" x14ac:dyDescent="0.2">
      <c r="H768" s="13"/>
      <c r="I768" s="588">
        <v>0.19551434133284601</v>
      </c>
      <c r="J768" s="607">
        <v>4.7876168950000002</v>
      </c>
      <c r="K768" s="578" t="s">
        <v>804</v>
      </c>
      <c r="L768" s="609">
        <v>1.18808333333333</v>
      </c>
      <c r="M768" s="24" t="s">
        <v>795</v>
      </c>
      <c r="N768" s="179" t="s">
        <v>793</v>
      </c>
    </row>
    <row r="769" spans="8:14" x14ac:dyDescent="0.2">
      <c r="H769" s="13"/>
      <c r="I769" s="588">
        <v>0.150745044789491</v>
      </c>
      <c r="J769" s="607">
        <v>5.2884390411000002</v>
      </c>
      <c r="K769" s="578" t="s">
        <v>804</v>
      </c>
      <c r="L769" s="609">
        <v>1.23975204959008</v>
      </c>
      <c r="M769" s="24" t="s">
        <v>795</v>
      </c>
      <c r="N769" s="179" t="s">
        <v>793</v>
      </c>
    </row>
    <row r="770" spans="8:14" x14ac:dyDescent="0.2">
      <c r="H770" s="13"/>
      <c r="I770" s="588">
        <v>0.223928573517895</v>
      </c>
      <c r="J770" s="607">
        <v>5.2310636985999999</v>
      </c>
      <c r="K770" s="578" t="s">
        <v>804</v>
      </c>
      <c r="L770" s="609">
        <v>1.1201465201465199</v>
      </c>
      <c r="M770" s="24" t="s">
        <v>795</v>
      </c>
      <c r="N770" s="179" t="s">
        <v>793</v>
      </c>
    </row>
    <row r="771" spans="8:14" x14ac:dyDescent="0.2">
      <c r="H771" s="13"/>
      <c r="I771" s="588">
        <v>0.21804882899323799</v>
      </c>
      <c r="J771" s="607">
        <v>5.3520027396999996</v>
      </c>
      <c r="K771" s="578" t="s">
        <v>804</v>
      </c>
      <c r="L771" s="609">
        <v>1.2816666666666601</v>
      </c>
      <c r="M771" s="24" t="s">
        <v>803</v>
      </c>
      <c r="N771" s="179" t="s">
        <v>793</v>
      </c>
    </row>
    <row r="772" spans="8:14" x14ac:dyDescent="0.2">
      <c r="H772" s="13"/>
      <c r="I772" s="588">
        <v>0.218704815048782</v>
      </c>
      <c r="J772" s="607">
        <v>5.3520027396999996</v>
      </c>
      <c r="K772" s="578" t="s">
        <v>804</v>
      </c>
      <c r="L772" s="609">
        <v>1.282</v>
      </c>
      <c r="M772" s="24" t="s">
        <v>803</v>
      </c>
      <c r="N772" s="179" t="s">
        <v>793</v>
      </c>
    </row>
    <row r="773" spans="8:14" x14ac:dyDescent="0.2">
      <c r="H773" s="13"/>
      <c r="I773" s="588">
        <v>0.21935642960844901</v>
      </c>
      <c r="J773" s="607">
        <v>5.3520027396999996</v>
      </c>
      <c r="K773" s="578" t="s">
        <v>804</v>
      </c>
      <c r="L773" s="609">
        <v>1.28210526315789</v>
      </c>
      <c r="M773" s="24" t="s">
        <v>803</v>
      </c>
      <c r="N773" s="179" t="s">
        <v>793</v>
      </c>
    </row>
    <row r="774" spans="8:14" x14ac:dyDescent="0.2">
      <c r="H774" s="13"/>
      <c r="I774" s="588">
        <v>0.205033652749258</v>
      </c>
      <c r="J774" s="607">
        <v>5.3220723744000002</v>
      </c>
      <c r="K774" s="578" t="s">
        <v>804</v>
      </c>
      <c r="L774" s="609">
        <v>1.2909999999999999</v>
      </c>
      <c r="M774" s="24" t="s">
        <v>803</v>
      </c>
      <c r="N774" s="179" t="s">
        <v>793</v>
      </c>
    </row>
    <row r="775" spans="8:14" x14ac:dyDescent="0.2">
      <c r="H775" s="13"/>
      <c r="I775" s="588">
        <v>0.230335957107004</v>
      </c>
      <c r="J775" s="607">
        <v>5.3470885844999998</v>
      </c>
      <c r="K775" s="578" t="s">
        <v>804</v>
      </c>
      <c r="L775" s="609">
        <v>1.2905</v>
      </c>
      <c r="M775" s="24" t="s">
        <v>803</v>
      </c>
      <c r="N775" s="179" t="s">
        <v>793</v>
      </c>
    </row>
    <row r="776" spans="8:14" x14ac:dyDescent="0.2">
      <c r="H776" s="13"/>
      <c r="I776" s="588">
        <v>0.199916132611581</v>
      </c>
      <c r="J776" s="607">
        <v>4.7725954338000003</v>
      </c>
      <c r="K776" s="578" t="s">
        <v>804</v>
      </c>
      <c r="L776" s="609">
        <v>1.2655000000000001</v>
      </c>
      <c r="M776" s="24" t="s">
        <v>803</v>
      </c>
      <c r="N776" s="179" t="s">
        <v>793</v>
      </c>
    </row>
    <row r="777" spans="8:14" x14ac:dyDescent="0.2">
      <c r="H777" s="13"/>
      <c r="I777" s="588">
        <v>0.19775011586142899</v>
      </c>
      <c r="J777" s="607">
        <v>4.7292486300999999</v>
      </c>
      <c r="K777" s="578" t="s">
        <v>804</v>
      </c>
      <c r="L777" s="609">
        <v>1.2976190476190399</v>
      </c>
      <c r="M777" s="24" t="s">
        <v>803</v>
      </c>
      <c r="N777" s="179" t="s">
        <v>793</v>
      </c>
    </row>
    <row r="778" spans="8:14" x14ac:dyDescent="0.2">
      <c r="H778" s="13"/>
      <c r="I778" s="588">
        <v>0.182852454413029</v>
      </c>
      <c r="J778" s="607">
        <v>4.7918301369999998</v>
      </c>
      <c r="K778" s="578" t="s">
        <v>804</v>
      </c>
      <c r="L778" s="609">
        <v>1.2999095022624401</v>
      </c>
      <c r="M778" s="24" t="s">
        <v>803</v>
      </c>
      <c r="N778" s="179" t="s">
        <v>793</v>
      </c>
    </row>
    <row r="779" spans="8:14" x14ac:dyDescent="0.2">
      <c r="H779" s="13"/>
      <c r="I779" s="588">
        <v>0.19338317138473499</v>
      </c>
      <c r="J779" s="607">
        <v>5.0669130136999998</v>
      </c>
      <c r="K779" s="578" t="s">
        <v>804</v>
      </c>
      <c r="L779" s="609">
        <v>1.3076923076922999</v>
      </c>
      <c r="M779" s="24" t="s">
        <v>803</v>
      </c>
      <c r="N779" s="179" t="s">
        <v>793</v>
      </c>
    </row>
    <row r="780" spans="8:14" x14ac:dyDescent="0.2">
      <c r="H780" s="13"/>
      <c r="I780" s="588">
        <v>0.196185687331175</v>
      </c>
      <c r="J780" s="607">
        <v>4.9707746574999998</v>
      </c>
      <c r="K780" s="578" t="s">
        <v>804</v>
      </c>
      <c r="L780" s="609">
        <v>1.28099173553719</v>
      </c>
      <c r="M780" s="24" t="s">
        <v>803</v>
      </c>
      <c r="N780" s="179" t="s">
        <v>793</v>
      </c>
    </row>
    <row r="781" spans="8:14" x14ac:dyDescent="0.2">
      <c r="H781" s="13"/>
      <c r="I781" s="588">
        <v>0.236443483727689</v>
      </c>
      <c r="J781" s="607">
        <v>4.9180618721</v>
      </c>
      <c r="K781" s="578" t="s">
        <v>804</v>
      </c>
      <c r="L781" s="609">
        <v>1.2979865771812</v>
      </c>
      <c r="M781" s="24" t="s">
        <v>803</v>
      </c>
      <c r="N781" s="179" t="s">
        <v>793</v>
      </c>
    </row>
    <row r="782" spans="8:14" x14ac:dyDescent="0.2">
      <c r="H782" s="13"/>
      <c r="I782" s="588">
        <v>0.21087240771148799</v>
      </c>
      <c r="J782" s="607">
        <v>4.7406577625999997</v>
      </c>
      <c r="K782" s="578" t="s">
        <v>804</v>
      </c>
      <c r="L782" s="609">
        <v>1.27833333333333</v>
      </c>
      <c r="M782" s="24" t="s">
        <v>803</v>
      </c>
      <c r="N782" s="179" t="s">
        <v>793</v>
      </c>
    </row>
    <row r="783" spans="8:14" x14ac:dyDescent="0.2">
      <c r="H783" s="13"/>
      <c r="I783" s="588">
        <v>0.221432114338901</v>
      </c>
      <c r="J783" s="607">
        <v>4.9898778539000004</v>
      </c>
      <c r="K783" s="578" t="s">
        <v>804</v>
      </c>
      <c r="L783" s="609">
        <v>1.2979865771812</v>
      </c>
      <c r="M783" s="24" t="s">
        <v>803</v>
      </c>
      <c r="N783" s="179" t="s">
        <v>793</v>
      </c>
    </row>
    <row r="784" spans="8:14" x14ac:dyDescent="0.2">
      <c r="H784" s="13"/>
      <c r="I784" s="588">
        <v>0.186679524938966</v>
      </c>
      <c r="J784" s="607">
        <v>4.7657527396999999</v>
      </c>
      <c r="K784" s="578" t="s">
        <v>804</v>
      </c>
      <c r="L784" s="609">
        <v>1.3095238095238</v>
      </c>
      <c r="M784" s="24" t="s">
        <v>803</v>
      </c>
      <c r="N784" s="179" t="s">
        <v>793</v>
      </c>
    </row>
    <row r="785" spans="8:14" x14ac:dyDescent="0.2">
      <c r="H785" s="13"/>
      <c r="I785" s="588">
        <v>0.20408205963519899</v>
      </c>
      <c r="J785" s="607">
        <v>4.9623426941000002</v>
      </c>
      <c r="K785" s="578" t="s">
        <v>804</v>
      </c>
      <c r="L785" s="609">
        <v>1.2979865771812</v>
      </c>
      <c r="M785" s="24" t="s">
        <v>803</v>
      </c>
      <c r="N785" s="179" t="s">
        <v>793</v>
      </c>
    </row>
    <row r="786" spans="8:14" x14ac:dyDescent="0.2">
      <c r="H786" s="13"/>
      <c r="I786" s="588">
        <v>0.21917733998174899</v>
      </c>
      <c r="J786" s="607">
        <v>4.8293009132</v>
      </c>
      <c r="K786" s="578" t="s">
        <v>804</v>
      </c>
      <c r="L786" s="609">
        <v>1.3425</v>
      </c>
      <c r="M786" s="24" t="s">
        <v>804</v>
      </c>
      <c r="N786" s="179" t="s">
        <v>793</v>
      </c>
    </row>
    <row r="787" spans="8:14" x14ac:dyDescent="0.2">
      <c r="H787" s="13"/>
      <c r="I787" s="588">
        <v>0.206040281579976</v>
      </c>
      <c r="J787" s="607">
        <v>4.7190511415999996</v>
      </c>
      <c r="K787" s="578" t="s">
        <v>804</v>
      </c>
      <c r="L787" s="609">
        <v>1.3740000000000001</v>
      </c>
      <c r="M787" s="24" t="s">
        <v>804</v>
      </c>
      <c r="N787" s="179" t="s">
        <v>793</v>
      </c>
    </row>
    <row r="788" spans="8:14" x14ac:dyDescent="0.2">
      <c r="H788" s="13"/>
      <c r="I788" s="588">
        <v>0.20869552817704701</v>
      </c>
      <c r="J788" s="607">
        <v>4.7712990868</v>
      </c>
      <c r="K788" s="578" t="s">
        <v>804</v>
      </c>
      <c r="L788" s="609">
        <v>1.38333333333333</v>
      </c>
      <c r="M788" s="24" t="s">
        <v>804</v>
      </c>
      <c r="N788" s="179" t="s">
        <v>793</v>
      </c>
    </row>
    <row r="789" spans="8:14" x14ac:dyDescent="0.2">
      <c r="H789" s="13"/>
      <c r="I789" s="588">
        <v>0.189831051255406</v>
      </c>
      <c r="J789" s="607">
        <v>5.0391020547999998</v>
      </c>
      <c r="K789" s="578" t="s">
        <v>804</v>
      </c>
      <c r="L789" s="609">
        <v>1.323328125</v>
      </c>
      <c r="M789" s="24" t="s">
        <v>804</v>
      </c>
      <c r="N789" s="179" t="s">
        <v>793</v>
      </c>
    </row>
    <row r="790" spans="8:14" x14ac:dyDescent="0.2">
      <c r="H790" s="13"/>
      <c r="I790" s="588">
        <v>0.188452019652841</v>
      </c>
      <c r="J790" s="607">
        <v>5.2126495434000004</v>
      </c>
      <c r="K790" s="578" t="s">
        <v>804</v>
      </c>
      <c r="L790" s="609">
        <v>1.3246750649870001</v>
      </c>
      <c r="M790" s="24" t="s">
        <v>804</v>
      </c>
      <c r="N790" s="179" t="s">
        <v>793</v>
      </c>
    </row>
    <row r="791" spans="8:14" x14ac:dyDescent="0.2">
      <c r="H791" s="13"/>
      <c r="I791" s="588">
        <v>0.16578927943525101</v>
      </c>
      <c r="J791" s="607">
        <v>4.7835595890000002</v>
      </c>
      <c r="K791" s="578" t="s">
        <v>804</v>
      </c>
      <c r="L791" s="609">
        <v>1.3232941176470501</v>
      </c>
      <c r="M791" s="24" t="s">
        <v>804</v>
      </c>
      <c r="N791" s="179" t="s">
        <v>793</v>
      </c>
    </row>
    <row r="792" spans="8:14" x14ac:dyDescent="0.2">
      <c r="H792" s="13"/>
      <c r="I792" s="588">
        <v>0.11868727189781</v>
      </c>
      <c r="J792" s="607">
        <v>5.2686705479000002</v>
      </c>
      <c r="K792" s="578" t="s">
        <v>804</v>
      </c>
      <c r="L792" s="609">
        <v>1.355</v>
      </c>
      <c r="M792" s="24" t="s">
        <v>804</v>
      </c>
      <c r="N792" s="179" t="s">
        <v>793</v>
      </c>
    </row>
    <row r="793" spans="8:14" x14ac:dyDescent="0.2">
      <c r="H793" s="13"/>
      <c r="I793" s="588">
        <v>0.204709656455036</v>
      </c>
      <c r="J793" s="607">
        <v>4.7578200913000002</v>
      </c>
      <c r="K793" s="578" t="s">
        <v>804</v>
      </c>
      <c r="L793" s="609">
        <v>1.33737373737373</v>
      </c>
      <c r="M793" s="24" t="s">
        <v>804</v>
      </c>
      <c r="N793" s="179" t="s">
        <v>793</v>
      </c>
    </row>
    <row r="794" spans="8:14" x14ac:dyDescent="0.2">
      <c r="H794" s="13"/>
      <c r="I794" s="588">
        <v>0.20156545959296601</v>
      </c>
      <c r="J794" s="607">
        <v>4.9537511415999997</v>
      </c>
      <c r="K794" s="578" t="s">
        <v>804</v>
      </c>
      <c r="L794" s="609">
        <v>1.32885906040268</v>
      </c>
      <c r="M794" s="24" t="s">
        <v>804</v>
      </c>
      <c r="N794" s="179" t="s">
        <v>793</v>
      </c>
    </row>
    <row r="795" spans="8:14" x14ac:dyDescent="0.2">
      <c r="H795" s="13"/>
      <c r="I795" s="588">
        <v>0.19691930536989299</v>
      </c>
      <c r="J795" s="607">
        <v>4.8624803652999997</v>
      </c>
      <c r="K795" s="578" t="s">
        <v>804</v>
      </c>
      <c r="L795" s="609">
        <v>1.3758389261744901</v>
      </c>
      <c r="M795" s="24" t="s">
        <v>804</v>
      </c>
      <c r="N795" s="179" t="s">
        <v>793</v>
      </c>
    </row>
    <row r="796" spans="8:14" x14ac:dyDescent="0.2">
      <c r="H796" s="13"/>
      <c r="I796" s="588">
        <v>0.193971292378883</v>
      </c>
      <c r="J796" s="607">
        <v>4.7477452055000002</v>
      </c>
      <c r="K796" s="578" t="s">
        <v>804</v>
      </c>
      <c r="L796" s="609">
        <v>1.3208053691275099</v>
      </c>
      <c r="M796" s="24" t="s">
        <v>804</v>
      </c>
      <c r="N796" s="179" t="s">
        <v>793</v>
      </c>
    </row>
    <row r="797" spans="8:14" x14ac:dyDescent="0.2">
      <c r="H797" s="13"/>
      <c r="I797" s="588">
        <v>0.16218802273418401</v>
      </c>
      <c r="J797" s="607">
        <v>5.0638365296999996</v>
      </c>
      <c r="K797" s="578" t="s">
        <v>804</v>
      </c>
      <c r="L797" s="609">
        <v>1.33</v>
      </c>
      <c r="M797" s="24" t="s">
        <v>804</v>
      </c>
      <c r="N797" s="179" t="s">
        <v>793</v>
      </c>
    </row>
    <row r="798" spans="8:14" x14ac:dyDescent="0.2">
      <c r="H798" s="13"/>
      <c r="I798" s="588">
        <v>0.230714177069413</v>
      </c>
      <c r="J798" s="607">
        <v>4.9518714611999997</v>
      </c>
      <c r="K798" s="578" t="s">
        <v>804</v>
      </c>
      <c r="L798" s="609">
        <v>1.3130952380952301</v>
      </c>
      <c r="M798" s="24" t="s">
        <v>804</v>
      </c>
      <c r="N798" s="179" t="s">
        <v>793</v>
      </c>
    </row>
    <row r="799" spans="8:14" x14ac:dyDescent="0.2">
      <c r="H799" s="13"/>
      <c r="I799" s="588">
        <v>0.225660812163167</v>
      </c>
      <c r="J799" s="607">
        <v>5.0040890411000003</v>
      </c>
      <c r="K799" s="578" t="s">
        <v>804</v>
      </c>
      <c r="L799" s="609">
        <v>1.3906040268456299</v>
      </c>
      <c r="M799" s="24" t="s">
        <v>804</v>
      </c>
      <c r="N799" s="179" t="s">
        <v>793</v>
      </c>
    </row>
    <row r="800" spans="8:14" x14ac:dyDescent="0.2">
      <c r="H800" s="13"/>
      <c r="I800" s="588">
        <v>0.22297609538586699</v>
      </c>
      <c r="J800" s="607">
        <v>5.0304358447000004</v>
      </c>
      <c r="K800" s="578" t="s">
        <v>804</v>
      </c>
      <c r="L800" s="609">
        <v>1.3906040268456299</v>
      </c>
      <c r="M800" s="24" t="s">
        <v>804</v>
      </c>
      <c r="N800" s="179" t="s">
        <v>793</v>
      </c>
    </row>
    <row r="801" spans="8:14" x14ac:dyDescent="0.2">
      <c r="H801" s="13"/>
      <c r="I801" s="588">
        <v>0.22777991711592699</v>
      </c>
      <c r="J801" s="607">
        <v>4.9942251141999998</v>
      </c>
      <c r="K801" s="578" t="s">
        <v>804</v>
      </c>
      <c r="L801" s="609">
        <v>1.38255033557046</v>
      </c>
      <c r="M801" s="24" t="s">
        <v>804</v>
      </c>
      <c r="N801" s="179" t="s">
        <v>793</v>
      </c>
    </row>
    <row r="802" spans="8:14" x14ac:dyDescent="0.2">
      <c r="H802" s="13"/>
      <c r="I802" s="588">
        <v>0.21733077835234199</v>
      </c>
      <c r="J802" s="607">
        <v>4.7174856164000003</v>
      </c>
      <c r="K802" s="578" t="s">
        <v>804</v>
      </c>
      <c r="L802" s="609">
        <v>1.38255033557046</v>
      </c>
      <c r="M802" s="24" t="s">
        <v>804</v>
      </c>
      <c r="N802" s="179" t="s">
        <v>793</v>
      </c>
    </row>
    <row r="803" spans="8:14" x14ac:dyDescent="0.2">
      <c r="H803" s="13"/>
      <c r="I803" s="588">
        <v>0.218134858558206</v>
      </c>
      <c r="J803" s="607">
        <v>4.7312605022999996</v>
      </c>
      <c r="K803" s="578" t="s">
        <v>804</v>
      </c>
      <c r="L803" s="609">
        <v>1.4066666666666601</v>
      </c>
      <c r="M803" s="24" t="s">
        <v>805</v>
      </c>
      <c r="N803" s="179" t="s">
        <v>793</v>
      </c>
    </row>
    <row r="804" spans="8:14" x14ac:dyDescent="0.2">
      <c r="H804" s="13"/>
      <c r="I804" s="588">
        <v>0.202911026090908</v>
      </c>
      <c r="J804" s="607">
        <v>4.7382726027000004</v>
      </c>
      <c r="K804" s="578" t="s">
        <v>804</v>
      </c>
      <c r="L804" s="609">
        <v>1.4120667522464601</v>
      </c>
      <c r="M804" s="24" t="s">
        <v>805</v>
      </c>
      <c r="N804" s="179" t="s">
        <v>793</v>
      </c>
    </row>
    <row r="805" spans="8:14" x14ac:dyDescent="0.2">
      <c r="H805" s="13"/>
      <c r="I805" s="588">
        <v>0.23770110876831901</v>
      </c>
      <c r="J805" s="607">
        <v>5.0537132419999997</v>
      </c>
      <c r="K805" s="578" t="s">
        <v>804</v>
      </c>
      <c r="L805" s="609">
        <v>1.65100671140939</v>
      </c>
      <c r="M805" s="24" t="s">
        <v>805</v>
      </c>
      <c r="N805" s="179" t="s">
        <v>793</v>
      </c>
    </row>
    <row r="806" spans="8:14" x14ac:dyDescent="0.2">
      <c r="H806" s="13"/>
      <c r="I806" s="588">
        <v>0.216116416845438</v>
      </c>
      <c r="J806" s="607">
        <v>5.0141648402000003</v>
      </c>
      <c r="K806" s="578" t="s">
        <v>804</v>
      </c>
      <c r="L806" s="609">
        <v>1.65100671140939</v>
      </c>
      <c r="M806" s="24" t="s">
        <v>805</v>
      </c>
      <c r="N806" s="179" t="s">
        <v>793</v>
      </c>
    </row>
    <row r="807" spans="8:14" x14ac:dyDescent="0.2">
      <c r="H807" s="13"/>
      <c r="I807" s="588">
        <v>0.23882235666478299</v>
      </c>
      <c r="J807" s="607">
        <v>5.0437858447000004</v>
      </c>
      <c r="K807" s="578" t="s">
        <v>804</v>
      </c>
      <c r="L807" s="609">
        <v>1.65100671140939</v>
      </c>
      <c r="M807" s="24" t="s">
        <v>805</v>
      </c>
      <c r="N807" s="179" t="s">
        <v>793</v>
      </c>
    </row>
    <row r="808" spans="8:14" x14ac:dyDescent="0.2">
      <c r="H808" s="13"/>
      <c r="I808" s="588">
        <v>0.21263443488462999</v>
      </c>
      <c r="J808" s="607">
        <v>4.7657527396999999</v>
      </c>
      <c r="K808" s="578" t="s">
        <v>804</v>
      </c>
      <c r="L808" s="609">
        <v>1.4</v>
      </c>
      <c r="M808" s="24" t="s">
        <v>805</v>
      </c>
      <c r="N808" s="179" t="s">
        <v>793</v>
      </c>
    </row>
    <row r="809" spans="8:14" x14ac:dyDescent="0.2">
      <c r="H809" s="13"/>
      <c r="I809" s="588">
        <v>0.220076942676668</v>
      </c>
      <c r="J809" s="607">
        <v>4.7435878994999996</v>
      </c>
      <c r="K809" s="578" t="s">
        <v>804</v>
      </c>
      <c r="L809" s="609">
        <v>1.61363636363636</v>
      </c>
      <c r="M809" s="24" t="s">
        <v>805</v>
      </c>
      <c r="N809" s="179" t="s">
        <v>793</v>
      </c>
    </row>
    <row r="810" spans="8:14" x14ac:dyDescent="0.2">
      <c r="H810" s="13"/>
      <c r="I810" s="588">
        <v>0.235576746436094</v>
      </c>
      <c r="J810" s="607">
        <v>4.9180618721</v>
      </c>
      <c r="K810" s="578" t="s">
        <v>804</v>
      </c>
      <c r="L810" s="609">
        <v>1.52</v>
      </c>
      <c r="M810" s="24" t="s">
        <v>805</v>
      </c>
      <c r="N810" s="179" t="s">
        <v>793</v>
      </c>
    </row>
    <row r="811" spans="8:14" x14ac:dyDescent="0.2">
      <c r="H811" s="13"/>
      <c r="I811" s="588">
        <v>0.21748395630235601</v>
      </c>
      <c r="J811" s="607">
        <v>4.7993897260000002</v>
      </c>
      <c r="K811" s="578" t="s">
        <v>804</v>
      </c>
      <c r="L811" s="609">
        <v>1.52</v>
      </c>
      <c r="M811" s="24" t="s">
        <v>805</v>
      </c>
      <c r="N811" s="179" t="s">
        <v>793</v>
      </c>
    </row>
    <row r="812" spans="8:14" x14ac:dyDescent="0.2">
      <c r="H812" s="13"/>
      <c r="I812" s="588">
        <v>0.21219627198353899</v>
      </c>
      <c r="J812" s="607">
        <v>4.7658639268999998</v>
      </c>
      <c r="K812" s="578" t="s">
        <v>804</v>
      </c>
      <c r="L812" s="609">
        <v>1.52</v>
      </c>
      <c r="M812" s="24" t="s">
        <v>805</v>
      </c>
      <c r="N812" s="179" t="s">
        <v>793</v>
      </c>
    </row>
    <row r="813" spans="8:14" x14ac:dyDescent="0.2">
      <c r="H813" s="13"/>
      <c r="I813" s="588">
        <v>0.234407403778637</v>
      </c>
      <c r="J813" s="607">
        <v>5.0488417808000001</v>
      </c>
      <c r="K813" s="578" t="s">
        <v>804</v>
      </c>
      <c r="L813" s="609">
        <v>1.52</v>
      </c>
      <c r="M813" s="24" t="s">
        <v>805</v>
      </c>
      <c r="N813" s="179" t="s">
        <v>793</v>
      </c>
    </row>
    <row r="814" spans="8:14" x14ac:dyDescent="0.2">
      <c r="H814" s="13"/>
      <c r="I814" s="588">
        <v>0.23082691381309201</v>
      </c>
      <c r="J814" s="607">
        <v>4.9180618721</v>
      </c>
      <c r="K814" s="578" t="s">
        <v>804</v>
      </c>
      <c r="L814" s="609">
        <v>1.52</v>
      </c>
      <c r="M814" s="24" t="s">
        <v>805</v>
      </c>
      <c r="N814" s="179" t="s">
        <v>793</v>
      </c>
    </row>
    <row r="815" spans="8:14" x14ac:dyDescent="0.2">
      <c r="H815" s="13"/>
      <c r="I815" s="588">
        <v>0.23857856104769801</v>
      </c>
      <c r="J815" s="607">
        <v>5.0543945204999998</v>
      </c>
      <c r="K815" s="578" t="s">
        <v>804</v>
      </c>
      <c r="L815" s="609">
        <v>1.52</v>
      </c>
      <c r="M815" s="24" t="s">
        <v>805</v>
      </c>
      <c r="N815" s="179" t="s">
        <v>793</v>
      </c>
    </row>
    <row r="816" spans="8:14" x14ac:dyDescent="0.2">
      <c r="H816" s="13"/>
      <c r="I816" s="588">
        <v>0.239555522216234</v>
      </c>
      <c r="J816" s="607">
        <v>4.9433614155000001</v>
      </c>
      <c r="K816" s="578" t="s">
        <v>804</v>
      </c>
      <c r="L816" s="609">
        <v>1.52</v>
      </c>
      <c r="M816" s="24" t="s">
        <v>805</v>
      </c>
      <c r="N816" s="179" t="s">
        <v>793</v>
      </c>
    </row>
    <row r="817" spans="8:14" x14ac:dyDescent="0.2">
      <c r="H817" s="13"/>
      <c r="I817" s="588">
        <v>0.228901823184571</v>
      </c>
      <c r="J817" s="607">
        <v>4.9357730593999998</v>
      </c>
      <c r="K817" s="578" t="s">
        <v>804</v>
      </c>
      <c r="L817" s="609">
        <v>1.52</v>
      </c>
      <c r="M817" s="24" t="s">
        <v>805</v>
      </c>
      <c r="N817" s="179" t="s">
        <v>793</v>
      </c>
    </row>
    <row r="818" spans="8:14" x14ac:dyDescent="0.2">
      <c r="H818" s="13"/>
      <c r="I818" s="588">
        <v>0.22484770146722699</v>
      </c>
      <c r="J818" s="607">
        <v>4.7181614155</v>
      </c>
      <c r="K818" s="578" t="s">
        <v>804</v>
      </c>
      <c r="L818" s="609">
        <v>1.4141414141414099</v>
      </c>
      <c r="M818" s="24" t="s">
        <v>805</v>
      </c>
      <c r="N818" s="179" t="s">
        <v>793</v>
      </c>
    </row>
    <row r="819" spans="8:14" x14ac:dyDescent="0.2">
      <c r="H819" s="13"/>
      <c r="I819" s="588">
        <v>0.22046416602075</v>
      </c>
      <c r="J819" s="607">
        <v>4.7770632419999997</v>
      </c>
      <c r="K819" s="578" t="s">
        <v>804</v>
      </c>
      <c r="L819" s="609">
        <v>1.52</v>
      </c>
      <c r="M819" s="24" t="s">
        <v>805</v>
      </c>
      <c r="N819" s="179" t="s">
        <v>793</v>
      </c>
    </row>
    <row r="820" spans="8:14" x14ac:dyDescent="0.2">
      <c r="H820" s="13"/>
      <c r="I820" s="588">
        <v>0.21949376063007101</v>
      </c>
      <c r="J820" s="607">
        <v>4.9810881278999997</v>
      </c>
      <c r="K820" s="578" t="s">
        <v>804</v>
      </c>
      <c r="L820" s="609">
        <v>1.52</v>
      </c>
      <c r="M820" s="24" t="s">
        <v>805</v>
      </c>
      <c r="N820" s="179" t="s">
        <v>793</v>
      </c>
    </row>
    <row r="821" spans="8:14" x14ac:dyDescent="0.2">
      <c r="H821" s="13"/>
      <c r="I821" s="588">
        <v>0.20441819145822801</v>
      </c>
      <c r="J821" s="607">
        <v>4.8070527396999996</v>
      </c>
      <c r="K821" s="578" t="s">
        <v>804</v>
      </c>
      <c r="L821" s="609">
        <v>1.52</v>
      </c>
      <c r="M821" s="24" t="s">
        <v>805</v>
      </c>
      <c r="N821" s="179" t="s">
        <v>793</v>
      </c>
    </row>
    <row r="822" spans="8:14" x14ac:dyDescent="0.2">
      <c r="H822" s="13"/>
      <c r="I822" s="588">
        <v>0.225270580859564</v>
      </c>
      <c r="J822" s="607">
        <v>4.9338376712000001</v>
      </c>
      <c r="K822" s="578" t="s">
        <v>804</v>
      </c>
      <c r="L822" s="609">
        <v>1.52</v>
      </c>
      <c r="M822" s="24" t="s">
        <v>805</v>
      </c>
      <c r="N822" s="179" t="s">
        <v>793</v>
      </c>
    </row>
    <row r="823" spans="8:14" x14ac:dyDescent="0.2">
      <c r="H823" s="13"/>
      <c r="I823" s="588">
        <v>0.230121871109702</v>
      </c>
      <c r="J823" s="607">
        <v>4.9453203196000004</v>
      </c>
      <c r="K823" s="578" t="s">
        <v>804</v>
      </c>
      <c r="L823" s="609">
        <v>1.4500671140939501</v>
      </c>
      <c r="M823" s="24" t="s">
        <v>805</v>
      </c>
      <c r="N823" s="179" t="s">
        <v>793</v>
      </c>
    </row>
    <row r="824" spans="8:14" x14ac:dyDescent="0.2">
      <c r="H824" s="13"/>
      <c r="I824" s="588">
        <v>0.245640186994596</v>
      </c>
      <c r="J824" s="607">
        <v>4.9623426941000002</v>
      </c>
      <c r="K824" s="578" t="s">
        <v>804</v>
      </c>
      <c r="L824" s="609">
        <v>1.5</v>
      </c>
      <c r="M824" s="24" t="s">
        <v>805</v>
      </c>
      <c r="N824" s="179" t="s">
        <v>793</v>
      </c>
    </row>
    <row r="825" spans="8:14" x14ac:dyDescent="0.2">
      <c r="H825" s="13"/>
      <c r="I825" s="588">
        <v>0.24222323283828401</v>
      </c>
      <c r="J825" s="607">
        <v>5.0594276255999997</v>
      </c>
      <c r="K825" s="578" t="s">
        <v>804</v>
      </c>
      <c r="L825" s="609">
        <v>1.5395973154362399</v>
      </c>
      <c r="M825" s="24" t="s">
        <v>805</v>
      </c>
      <c r="N825" s="179" t="s">
        <v>793</v>
      </c>
    </row>
    <row r="826" spans="8:14" x14ac:dyDescent="0.2">
      <c r="H826" s="13"/>
      <c r="I826" s="588">
        <v>0.24107174302177201</v>
      </c>
      <c r="J826" s="607">
        <v>5.0537132419999997</v>
      </c>
      <c r="K826" s="578" t="s">
        <v>804</v>
      </c>
      <c r="L826" s="609">
        <v>1.5395973154362399</v>
      </c>
      <c r="M826" s="24" t="s">
        <v>805</v>
      </c>
      <c r="N826" s="179" t="s">
        <v>793</v>
      </c>
    </row>
    <row r="827" spans="8:14" x14ac:dyDescent="0.2">
      <c r="H827" s="13"/>
      <c r="I827" s="588">
        <v>0.22840880032217201</v>
      </c>
      <c r="J827" s="607">
        <v>5.0518184931999999</v>
      </c>
      <c r="K827" s="578" t="s">
        <v>804</v>
      </c>
      <c r="L827" s="609">
        <v>1.4496644295301999</v>
      </c>
      <c r="M827" s="24" t="s">
        <v>805</v>
      </c>
      <c r="N827" s="179" t="s">
        <v>793</v>
      </c>
    </row>
    <row r="828" spans="8:14" x14ac:dyDescent="0.2">
      <c r="H828" s="13"/>
      <c r="I828" s="588">
        <v>0.23947770211793101</v>
      </c>
      <c r="J828" s="607">
        <v>4.9180618721</v>
      </c>
      <c r="K828" s="578" t="s">
        <v>804</v>
      </c>
      <c r="L828" s="609">
        <v>1.5194630872483199</v>
      </c>
      <c r="M828" s="24" t="s">
        <v>805</v>
      </c>
      <c r="N828" s="179" t="s">
        <v>793</v>
      </c>
    </row>
    <row r="829" spans="8:14" x14ac:dyDescent="0.2">
      <c r="H829" s="13"/>
      <c r="I829" s="588">
        <v>0.242851267166348</v>
      </c>
      <c r="J829" s="607">
        <v>4.9453203196000004</v>
      </c>
      <c r="K829" s="578" t="s">
        <v>804</v>
      </c>
      <c r="L829" s="609">
        <v>1.5194630872483199</v>
      </c>
      <c r="M829" s="24" t="s">
        <v>805</v>
      </c>
      <c r="N829" s="179" t="s">
        <v>793</v>
      </c>
    </row>
    <row r="830" spans="8:14" x14ac:dyDescent="0.2">
      <c r="H830" s="13"/>
      <c r="I830" s="588">
        <v>0.213190470711214</v>
      </c>
      <c r="J830" s="607">
        <v>4.9940728310000004</v>
      </c>
      <c r="K830" s="578" t="s">
        <v>804</v>
      </c>
      <c r="L830" s="609">
        <v>1.6915887850467199</v>
      </c>
      <c r="M830" s="24" t="s">
        <v>805</v>
      </c>
      <c r="N830" s="179" t="s">
        <v>793</v>
      </c>
    </row>
    <row r="831" spans="8:14" x14ac:dyDescent="0.2">
      <c r="H831" s="13"/>
      <c r="I831" s="588">
        <v>0.231526026986414</v>
      </c>
      <c r="J831" s="607">
        <v>4.9357730593999998</v>
      </c>
      <c r="K831" s="578" t="s">
        <v>804</v>
      </c>
      <c r="L831" s="609">
        <v>1.4</v>
      </c>
      <c r="M831" s="24" t="s">
        <v>805</v>
      </c>
      <c r="N831" s="179" t="s">
        <v>793</v>
      </c>
    </row>
    <row r="832" spans="8:14" x14ac:dyDescent="0.2">
      <c r="H832" s="13"/>
      <c r="I832" s="588">
        <v>0.237723292844529</v>
      </c>
      <c r="J832" s="607">
        <v>5.0673353881000001</v>
      </c>
      <c r="K832" s="578" t="s">
        <v>804</v>
      </c>
      <c r="L832" s="609">
        <v>1.4</v>
      </c>
      <c r="M832" s="24" t="s">
        <v>805</v>
      </c>
      <c r="N832" s="179" t="s">
        <v>793</v>
      </c>
    </row>
    <row r="833" spans="8:14" x14ac:dyDescent="0.2">
      <c r="H833" s="13"/>
      <c r="I833" s="588">
        <v>0.23072497299216199</v>
      </c>
      <c r="J833" s="607">
        <v>4.9131127854000001</v>
      </c>
      <c r="K833" s="578" t="s">
        <v>804</v>
      </c>
      <c r="L833" s="609">
        <v>1.4</v>
      </c>
      <c r="M833" s="24" t="s">
        <v>805</v>
      </c>
      <c r="N833" s="179" t="s">
        <v>793</v>
      </c>
    </row>
    <row r="834" spans="8:14" x14ac:dyDescent="0.2">
      <c r="H834" s="13"/>
      <c r="I834" s="588">
        <v>0.218330154888082</v>
      </c>
      <c r="J834" s="607">
        <v>4.942077169</v>
      </c>
      <c r="K834" s="578" t="s">
        <v>804</v>
      </c>
      <c r="L834" s="609">
        <v>1.4</v>
      </c>
      <c r="M834" s="24" t="s">
        <v>805</v>
      </c>
      <c r="N834" s="179" t="s">
        <v>793</v>
      </c>
    </row>
    <row r="835" spans="8:14" x14ac:dyDescent="0.2">
      <c r="H835" s="13"/>
      <c r="I835" s="588">
        <v>0.23002469407464399</v>
      </c>
      <c r="J835" s="607">
        <v>4.9357730593999998</v>
      </c>
      <c r="K835" s="578" t="s">
        <v>804</v>
      </c>
      <c r="L835" s="609">
        <v>1.4093959731543599</v>
      </c>
      <c r="M835" s="24" t="s">
        <v>805</v>
      </c>
      <c r="N835" s="179" t="s">
        <v>793</v>
      </c>
    </row>
    <row r="836" spans="8:14" x14ac:dyDescent="0.2">
      <c r="H836" s="13"/>
      <c r="I836" s="588">
        <v>0.20605189511468</v>
      </c>
      <c r="J836" s="607">
        <v>5.0437858447000004</v>
      </c>
      <c r="K836" s="578" t="s">
        <v>804</v>
      </c>
      <c r="L836" s="609">
        <v>1.1040000000000001</v>
      </c>
      <c r="M836" s="24" t="s">
        <v>795</v>
      </c>
      <c r="N836" s="179" t="s">
        <v>799</v>
      </c>
    </row>
    <row r="837" spans="8:14" x14ac:dyDescent="0.2">
      <c r="H837" s="13"/>
      <c r="I837" s="588">
        <v>0.27643388624290199</v>
      </c>
      <c r="J837" s="607">
        <v>5.3455022831000001</v>
      </c>
      <c r="K837" s="578" t="s">
        <v>804</v>
      </c>
      <c r="L837" s="609">
        <v>1.15460526315789</v>
      </c>
      <c r="M837" s="24" t="s">
        <v>795</v>
      </c>
      <c r="N837" s="179" t="s">
        <v>799</v>
      </c>
    </row>
    <row r="838" spans="8:14" x14ac:dyDescent="0.2">
      <c r="H838" s="13"/>
      <c r="I838" s="588">
        <v>0.20728155339805801</v>
      </c>
      <c r="J838" s="607">
        <v>5.343515</v>
      </c>
      <c r="K838" s="578" t="s">
        <v>804</v>
      </c>
      <c r="L838" s="609">
        <v>1.2233333333333301</v>
      </c>
      <c r="M838" s="24" t="s">
        <v>795</v>
      </c>
      <c r="N838" s="179" t="s">
        <v>799</v>
      </c>
    </row>
    <row r="839" spans="8:14" x14ac:dyDescent="0.2">
      <c r="H839" s="13"/>
      <c r="I839" s="588">
        <v>0.24939292212665501</v>
      </c>
      <c r="J839" s="607">
        <v>4.8237440639000004</v>
      </c>
      <c r="K839" s="578" t="s">
        <v>804</v>
      </c>
      <c r="L839" s="609">
        <v>1.16233846153846</v>
      </c>
      <c r="M839" s="24" t="s">
        <v>795</v>
      </c>
      <c r="N839" s="179" t="s">
        <v>799</v>
      </c>
    </row>
    <row r="840" spans="8:14" x14ac:dyDescent="0.2">
      <c r="H840" s="13"/>
      <c r="I840" s="588">
        <v>0.189748080935699</v>
      </c>
      <c r="J840" s="607">
        <v>4.8871292236999997</v>
      </c>
      <c r="K840" s="578" t="s">
        <v>804</v>
      </c>
      <c r="L840" s="609">
        <v>1.0755309090909</v>
      </c>
      <c r="M840" s="24" t="s">
        <v>795</v>
      </c>
      <c r="N840" s="179" t="s">
        <v>799</v>
      </c>
    </row>
    <row r="841" spans="8:14" x14ac:dyDescent="0.2">
      <c r="H841" s="13"/>
      <c r="I841" s="588">
        <v>0.217232867738237</v>
      </c>
      <c r="J841" s="607">
        <v>4.7175917808000003</v>
      </c>
      <c r="K841" s="578" t="s">
        <v>804</v>
      </c>
      <c r="L841" s="609">
        <v>1.1664000000000001</v>
      </c>
      <c r="M841" s="24" t="s">
        <v>795</v>
      </c>
      <c r="N841" s="179" t="s">
        <v>799</v>
      </c>
    </row>
    <row r="842" spans="8:14" x14ac:dyDescent="0.2">
      <c r="H842" s="13"/>
      <c r="I842" s="588">
        <v>0.17766614004652001</v>
      </c>
      <c r="J842" s="607">
        <v>4.7976424658000001</v>
      </c>
      <c r="K842" s="578" t="s">
        <v>804</v>
      </c>
      <c r="L842" s="609">
        <v>1.1603773584905599</v>
      </c>
      <c r="M842" s="24" t="s">
        <v>795</v>
      </c>
      <c r="N842" s="179" t="s">
        <v>799</v>
      </c>
    </row>
    <row r="843" spans="8:14" x14ac:dyDescent="0.2">
      <c r="H843" s="13"/>
      <c r="I843" s="588">
        <v>0.17775192798008199</v>
      </c>
      <c r="J843" s="607">
        <v>4.7920499999999997</v>
      </c>
      <c r="K843" s="578" t="s">
        <v>804</v>
      </c>
      <c r="L843" s="609">
        <v>1.1683333333333299</v>
      </c>
      <c r="M843" s="24" t="s">
        <v>795</v>
      </c>
      <c r="N843" s="179" t="s">
        <v>799</v>
      </c>
    </row>
    <row r="844" spans="8:14" x14ac:dyDescent="0.2">
      <c r="H844" s="13"/>
      <c r="I844" s="588">
        <v>0.27057352785987199</v>
      </c>
      <c r="J844" s="607">
        <v>5.1402089040999996</v>
      </c>
      <c r="K844" s="578" t="s">
        <v>804</v>
      </c>
      <c r="L844" s="609">
        <v>1.2093023255813899</v>
      </c>
      <c r="M844" s="24" t="s">
        <v>795</v>
      </c>
      <c r="N844" s="179" t="s">
        <v>799</v>
      </c>
    </row>
    <row r="845" spans="8:14" x14ac:dyDescent="0.2">
      <c r="H845" s="13"/>
      <c r="I845" s="588">
        <v>0.18511917783762399</v>
      </c>
      <c r="J845" s="607">
        <v>4.7920499999999997</v>
      </c>
      <c r="K845" s="578" t="s">
        <v>804</v>
      </c>
      <c r="L845" s="609">
        <v>1.1683333333333299</v>
      </c>
      <c r="M845" s="24" t="s">
        <v>795</v>
      </c>
      <c r="N845" s="179" t="s">
        <v>799</v>
      </c>
    </row>
    <row r="846" spans="8:14" x14ac:dyDescent="0.2">
      <c r="H846" s="13"/>
      <c r="I846" s="588">
        <v>0.223767759247468</v>
      </c>
      <c r="J846" s="607">
        <v>5.0733043378999998</v>
      </c>
      <c r="K846" s="578" t="s">
        <v>804</v>
      </c>
      <c r="L846" s="609">
        <v>1.22448979591836</v>
      </c>
      <c r="M846" s="24" t="s">
        <v>795</v>
      </c>
      <c r="N846" s="179" t="s">
        <v>799</v>
      </c>
    </row>
    <row r="847" spans="8:14" x14ac:dyDescent="0.2">
      <c r="H847" s="13"/>
      <c r="I847" s="588">
        <v>0.217796587828055</v>
      </c>
      <c r="J847" s="607">
        <v>4.7920499999999997</v>
      </c>
      <c r="K847" s="578" t="s">
        <v>804</v>
      </c>
      <c r="L847" s="609">
        <v>1.2152334152334101</v>
      </c>
      <c r="M847" s="24" t="s">
        <v>795</v>
      </c>
      <c r="N847" s="179" t="s">
        <v>799</v>
      </c>
    </row>
    <row r="848" spans="8:14" x14ac:dyDescent="0.2">
      <c r="H848" s="13"/>
      <c r="I848" s="588">
        <v>0.26254764801297598</v>
      </c>
      <c r="J848" s="607">
        <v>5.2840073059000003</v>
      </c>
      <c r="K848" s="578" t="s">
        <v>804</v>
      </c>
      <c r="L848" s="609">
        <v>1.1679999999999999</v>
      </c>
      <c r="M848" s="24" t="s">
        <v>795</v>
      </c>
      <c r="N848" s="179" t="s">
        <v>799</v>
      </c>
    </row>
    <row r="849" spans="8:14" x14ac:dyDescent="0.2">
      <c r="H849" s="13"/>
      <c r="I849" s="588">
        <v>0.217056759883717</v>
      </c>
      <c r="J849" s="607">
        <v>4.9138586758000002</v>
      </c>
      <c r="K849" s="578" t="s">
        <v>804</v>
      </c>
      <c r="L849" s="609">
        <v>1.2146464646464601</v>
      </c>
      <c r="M849" s="24" t="s">
        <v>795</v>
      </c>
      <c r="N849" s="179" t="s">
        <v>799</v>
      </c>
    </row>
    <row r="850" spans="8:14" x14ac:dyDescent="0.2">
      <c r="H850" s="13"/>
      <c r="I850" s="588">
        <v>0.25067902642606099</v>
      </c>
      <c r="J850" s="607">
        <v>5.29148379</v>
      </c>
      <c r="K850" s="578" t="s">
        <v>804</v>
      </c>
      <c r="L850" s="609">
        <v>1.24166666666666</v>
      </c>
      <c r="M850" s="24" t="s">
        <v>795</v>
      </c>
      <c r="N850" s="179" t="s">
        <v>799</v>
      </c>
    </row>
    <row r="851" spans="8:14" x14ac:dyDescent="0.2">
      <c r="H851" s="13"/>
      <c r="I851" s="588">
        <v>0.22624281132492799</v>
      </c>
      <c r="J851" s="607">
        <v>4.7654947489000001</v>
      </c>
      <c r="K851" s="578" t="s">
        <v>804</v>
      </c>
      <c r="L851" s="609">
        <v>1.22678181818181</v>
      </c>
      <c r="M851" s="24" t="s">
        <v>795</v>
      </c>
      <c r="N851" s="179" t="s">
        <v>799</v>
      </c>
    </row>
    <row r="852" spans="8:14" x14ac:dyDescent="0.2">
      <c r="H852" s="13"/>
      <c r="I852" s="588">
        <v>0.244660141076535</v>
      </c>
      <c r="J852" s="607">
        <v>4.8883863013999997</v>
      </c>
      <c r="K852" s="578" t="s">
        <v>804</v>
      </c>
      <c r="L852" s="609">
        <v>1.2421052631578899</v>
      </c>
      <c r="M852" s="24" t="s">
        <v>795</v>
      </c>
      <c r="N852" s="179" t="s">
        <v>799</v>
      </c>
    </row>
    <row r="853" spans="8:14" x14ac:dyDescent="0.2">
      <c r="H853" s="13"/>
      <c r="I853" s="588">
        <v>0.25634639458988401</v>
      </c>
      <c r="J853" s="607">
        <v>5.1089191780999998</v>
      </c>
      <c r="K853" s="578" t="s">
        <v>804</v>
      </c>
      <c r="L853" s="609">
        <v>1.1785714285714199</v>
      </c>
      <c r="M853" s="24" t="s">
        <v>795</v>
      </c>
      <c r="N853" s="179" t="s">
        <v>799</v>
      </c>
    </row>
    <row r="854" spans="8:14" x14ac:dyDescent="0.2">
      <c r="H854" s="13"/>
      <c r="I854" s="588">
        <v>0.20212740492926001</v>
      </c>
      <c r="J854" s="607">
        <v>5.2611678081999997</v>
      </c>
      <c r="K854" s="578" t="s">
        <v>804</v>
      </c>
      <c r="L854" s="609">
        <v>1.0967039999999999</v>
      </c>
      <c r="M854" s="24" t="s">
        <v>795</v>
      </c>
      <c r="N854" s="179" t="s">
        <v>799</v>
      </c>
    </row>
    <row r="855" spans="8:14" x14ac:dyDescent="0.2">
      <c r="H855" s="13"/>
      <c r="I855" s="588">
        <v>0.259079205436964</v>
      </c>
      <c r="J855" s="607">
        <v>5.2236315068000003</v>
      </c>
      <c r="K855" s="578" t="s">
        <v>804</v>
      </c>
      <c r="L855" s="609">
        <v>1.1865000000000001</v>
      </c>
      <c r="M855" s="24" t="s">
        <v>795</v>
      </c>
      <c r="N855" s="179" t="s">
        <v>799</v>
      </c>
    </row>
    <row r="856" spans="8:14" x14ac:dyDescent="0.2">
      <c r="H856" s="13"/>
      <c r="I856" s="588">
        <v>0.25216088807785803</v>
      </c>
      <c r="J856" s="607">
        <v>5.0044614154999998</v>
      </c>
      <c r="K856" s="578" t="s">
        <v>804</v>
      </c>
      <c r="L856" s="609">
        <v>1.25</v>
      </c>
      <c r="M856" s="24" t="s">
        <v>795</v>
      </c>
      <c r="N856" s="179" t="s">
        <v>799</v>
      </c>
    </row>
    <row r="857" spans="8:14" x14ac:dyDescent="0.2">
      <c r="H857" s="13"/>
      <c r="I857" s="588">
        <v>0.280970069695685</v>
      </c>
      <c r="J857" s="607">
        <v>5.2480246575000002</v>
      </c>
      <c r="K857" s="578" t="s">
        <v>804</v>
      </c>
      <c r="L857" s="609">
        <v>1.24007936507936</v>
      </c>
      <c r="M857" s="24" t="s">
        <v>795</v>
      </c>
      <c r="N857" s="179" t="s">
        <v>799</v>
      </c>
    </row>
    <row r="858" spans="8:14" x14ac:dyDescent="0.2">
      <c r="H858" s="13"/>
      <c r="I858" s="588">
        <v>0.26159227026015303</v>
      </c>
      <c r="J858" s="607">
        <v>5.3455022831000001</v>
      </c>
      <c r="K858" s="578" t="s">
        <v>804</v>
      </c>
      <c r="L858" s="609">
        <v>1.2307692307692299</v>
      </c>
      <c r="M858" s="24" t="s">
        <v>795</v>
      </c>
      <c r="N858" s="179" t="s">
        <v>799</v>
      </c>
    </row>
    <row r="859" spans="8:14" x14ac:dyDescent="0.2">
      <c r="H859" s="13"/>
      <c r="I859" s="588">
        <v>0.21756042102843801</v>
      </c>
      <c r="J859" s="607">
        <v>5.0638365296999996</v>
      </c>
      <c r="K859" s="578" t="s">
        <v>804</v>
      </c>
      <c r="L859" s="609">
        <v>1.1488970588235199</v>
      </c>
      <c r="M859" s="24" t="s">
        <v>795</v>
      </c>
      <c r="N859" s="179" t="s">
        <v>799</v>
      </c>
    </row>
    <row r="860" spans="8:14" x14ac:dyDescent="0.2">
      <c r="H860" s="13"/>
      <c r="I860" s="588">
        <v>0.23051459406755401</v>
      </c>
      <c r="J860" s="607">
        <v>5.0432678082000004</v>
      </c>
      <c r="K860" s="578" t="s">
        <v>804</v>
      </c>
      <c r="L860" s="609">
        <v>1.1630882352941101</v>
      </c>
      <c r="M860" s="24" t="s">
        <v>795</v>
      </c>
      <c r="N860" s="179" t="s">
        <v>799</v>
      </c>
    </row>
    <row r="861" spans="8:14" x14ac:dyDescent="0.2">
      <c r="H861" s="13"/>
      <c r="I861" s="588">
        <v>0.22621065112265701</v>
      </c>
      <c r="J861" s="607">
        <v>4.8901961186999996</v>
      </c>
      <c r="K861" s="578" t="s">
        <v>804</v>
      </c>
      <c r="L861" s="609">
        <v>1.2380952380952299</v>
      </c>
      <c r="M861" s="24" t="s">
        <v>795</v>
      </c>
      <c r="N861" s="179" t="s">
        <v>799</v>
      </c>
    </row>
    <row r="862" spans="8:14" x14ac:dyDescent="0.2">
      <c r="H862" s="13"/>
      <c r="I862" s="588">
        <v>0.30864710558647102</v>
      </c>
      <c r="J862" s="607">
        <v>4.9018413242000003</v>
      </c>
      <c r="K862" s="578" t="s">
        <v>804</v>
      </c>
      <c r="L862" s="609">
        <v>1.2168316831683099</v>
      </c>
      <c r="M862" s="24" t="s">
        <v>795</v>
      </c>
      <c r="N862" s="179" t="s">
        <v>799</v>
      </c>
    </row>
    <row r="863" spans="8:14" x14ac:dyDescent="0.2">
      <c r="H863" s="13"/>
      <c r="I863" s="588">
        <v>0.25306559838807702</v>
      </c>
      <c r="J863" s="607">
        <v>4.7043716895000003</v>
      </c>
      <c r="K863" s="578" t="s">
        <v>804</v>
      </c>
      <c r="L863" s="609">
        <v>1.2241875</v>
      </c>
      <c r="M863" s="24" t="s">
        <v>795</v>
      </c>
      <c r="N863" s="179" t="s">
        <v>799</v>
      </c>
    </row>
    <row r="864" spans="8:14" x14ac:dyDescent="0.2">
      <c r="H864" s="13"/>
      <c r="I864" s="588">
        <v>0.21221846521085999</v>
      </c>
      <c r="J864" s="607">
        <v>4.7381010000000003</v>
      </c>
      <c r="K864" s="578" t="s">
        <v>804</v>
      </c>
      <c r="L864" s="609">
        <v>1.05633802816901</v>
      </c>
      <c r="M864" s="24" t="s">
        <v>795</v>
      </c>
      <c r="N864" s="179" t="s">
        <v>799</v>
      </c>
    </row>
    <row r="865" spans="8:14" x14ac:dyDescent="0.2">
      <c r="H865" s="13"/>
      <c r="I865" s="588">
        <v>0.226855646630236</v>
      </c>
      <c r="J865" s="607">
        <v>5.0062958903999997</v>
      </c>
      <c r="K865" s="578" t="s">
        <v>804</v>
      </c>
      <c r="L865" s="609">
        <v>1.21166666666666</v>
      </c>
      <c r="M865" s="24" t="s">
        <v>795</v>
      </c>
      <c r="N865" s="179" t="s">
        <v>799</v>
      </c>
    </row>
    <row r="866" spans="8:14" x14ac:dyDescent="0.2">
      <c r="H866" s="13"/>
      <c r="I866" s="588">
        <v>0.20241795474910301</v>
      </c>
      <c r="J866" s="607">
        <v>5.0073136986</v>
      </c>
      <c r="K866" s="578" t="s">
        <v>804</v>
      </c>
      <c r="L866" s="609">
        <v>1.18145161290322</v>
      </c>
      <c r="M866" s="24" t="s">
        <v>795</v>
      </c>
      <c r="N866" s="179" t="s">
        <v>799</v>
      </c>
    </row>
    <row r="867" spans="8:14" x14ac:dyDescent="0.2">
      <c r="H867" s="13"/>
      <c r="I867" s="588">
        <v>0.18949522593200699</v>
      </c>
      <c r="J867" s="607">
        <v>5.0130945205000002</v>
      </c>
      <c r="K867" s="578" t="s">
        <v>804</v>
      </c>
      <c r="L867" s="609">
        <v>1.1120000000000001</v>
      </c>
      <c r="M867" s="24" t="s">
        <v>795</v>
      </c>
      <c r="N867" s="179" t="s">
        <v>799</v>
      </c>
    </row>
    <row r="868" spans="8:14" x14ac:dyDescent="0.2">
      <c r="H868" s="13"/>
      <c r="I868" s="588">
        <v>0.20673261685734101</v>
      </c>
      <c r="J868" s="607">
        <v>4.9986276256000002</v>
      </c>
      <c r="K868" s="578" t="s">
        <v>804</v>
      </c>
      <c r="L868" s="609">
        <v>1.1685761047463099</v>
      </c>
      <c r="M868" s="24" t="s">
        <v>795</v>
      </c>
      <c r="N868" s="179" t="s">
        <v>799</v>
      </c>
    </row>
    <row r="869" spans="8:14" x14ac:dyDescent="0.2">
      <c r="H869" s="13"/>
      <c r="I869" s="588">
        <v>0.208344828321886</v>
      </c>
      <c r="J869" s="607">
        <v>4.9988849315000001</v>
      </c>
      <c r="K869" s="578" t="s">
        <v>804</v>
      </c>
      <c r="L869" s="609">
        <v>1.1693548387096699</v>
      </c>
      <c r="M869" s="24" t="s">
        <v>795</v>
      </c>
      <c r="N869" s="179" t="s">
        <v>799</v>
      </c>
    </row>
    <row r="870" spans="8:14" x14ac:dyDescent="0.2">
      <c r="H870" s="13"/>
      <c r="I870" s="588">
        <v>0.213576430597953</v>
      </c>
      <c r="J870" s="607">
        <v>5.0124819635</v>
      </c>
      <c r="K870" s="578" t="s">
        <v>804</v>
      </c>
      <c r="L870" s="609">
        <v>1.1704697986577099</v>
      </c>
      <c r="M870" s="24" t="s">
        <v>795</v>
      </c>
      <c r="N870" s="179" t="s">
        <v>799</v>
      </c>
    </row>
    <row r="871" spans="8:14" x14ac:dyDescent="0.2">
      <c r="H871" s="13"/>
      <c r="I871" s="588">
        <v>0.20320755016377401</v>
      </c>
      <c r="J871" s="607">
        <v>4.9397785387999997</v>
      </c>
      <c r="K871" s="578" t="s">
        <v>804</v>
      </c>
      <c r="L871" s="609">
        <v>1.1841999999999999</v>
      </c>
      <c r="M871" s="24" t="s">
        <v>795</v>
      </c>
      <c r="N871" s="179" t="s">
        <v>799</v>
      </c>
    </row>
    <row r="872" spans="8:14" x14ac:dyDescent="0.2">
      <c r="H872" s="13"/>
      <c r="I872" s="588">
        <v>0.20766790008410199</v>
      </c>
      <c r="J872" s="607">
        <v>4.9940728310000004</v>
      </c>
      <c r="K872" s="578" t="s">
        <v>804</v>
      </c>
      <c r="L872" s="609">
        <v>1.2076813655761001</v>
      </c>
      <c r="M872" s="24" t="s">
        <v>795</v>
      </c>
      <c r="N872" s="179" t="s">
        <v>799</v>
      </c>
    </row>
    <row r="873" spans="8:14" x14ac:dyDescent="0.2">
      <c r="H873" s="13"/>
      <c r="I873" s="588">
        <v>0.205541457265595</v>
      </c>
      <c r="J873" s="607">
        <v>4.9988849315000001</v>
      </c>
      <c r="K873" s="578" t="s">
        <v>804</v>
      </c>
      <c r="L873" s="609">
        <v>1.17818181818181</v>
      </c>
      <c r="M873" s="24" t="s">
        <v>795</v>
      </c>
      <c r="N873" s="179" t="s">
        <v>799</v>
      </c>
    </row>
    <row r="874" spans="8:14" x14ac:dyDescent="0.2">
      <c r="H874" s="13"/>
      <c r="I874" s="588">
        <v>0.19274017826654799</v>
      </c>
      <c r="J874" s="607">
        <v>5.0073136986</v>
      </c>
      <c r="K874" s="578" t="s">
        <v>804</v>
      </c>
      <c r="L874" s="609">
        <v>1.17986577181208</v>
      </c>
      <c r="M874" s="24" t="s">
        <v>795</v>
      </c>
      <c r="N874" s="179" t="s">
        <v>799</v>
      </c>
    </row>
    <row r="875" spans="8:14" x14ac:dyDescent="0.2">
      <c r="H875" s="13"/>
      <c r="I875" s="588">
        <v>0.19738479377222501</v>
      </c>
      <c r="J875" s="607">
        <v>4.9055815067999999</v>
      </c>
      <c r="K875" s="578" t="s">
        <v>804</v>
      </c>
      <c r="L875" s="609">
        <v>1.2067307692307601</v>
      </c>
      <c r="M875" s="24" t="s">
        <v>795</v>
      </c>
      <c r="N875" s="179" t="s">
        <v>799</v>
      </c>
    </row>
    <row r="876" spans="8:14" x14ac:dyDescent="0.2">
      <c r="H876" s="13"/>
      <c r="I876" s="588">
        <v>0.21232032084864599</v>
      </c>
      <c r="J876" s="607">
        <v>4.7827031963</v>
      </c>
      <c r="K876" s="578" t="s">
        <v>804</v>
      </c>
      <c r="L876" s="609">
        <v>1.21428571428571</v>
      </c>
      <c r="M876" s="24" t="s">
        <v>795</v>
      </c>
      <c r="N876" s="179" t="s">
        <v>799</v>
      </c>
    </row>
    <row r="877" spans="8:14" x14ac:dyDescent="0.2">
      <c r="H877" s="13"/>
      <c r="I877" s="588">
        <v>0.24548209118265801</v>
      </c>
      <c r="J877" s="607">
        <v>4.9866449772000001</v>
      </c>
      <c r="K877" s="578" t="s">
        <v>804</v>
      </c>
      <c r="L877" s="609">
        <v>1.19620253164556</v>
      </c>
      <c r="M877" s="24" t="s">
        <v>795</v>
      </c>
      <c r="N877" s="179" t="s">
        <v>799</v>
      </c>
    </row>
    <row r="878" spans="8:14" x14ac:dyDescent="0.2">
      <c r="H878" s="13"/>
      <c r="I878" s="588">
        <v>0.195492137322649</v>
      </c>
      <c r="J878" s="607">
        <v>4.7539878995000002</v>
      </c>
      <c r="K878" s="578" t="s">
        <v>804</v>
      </c>
      <c r="L878" s="609">
        <v>1.1797640471905599</v>
      </c>
      <c r="M878" s="24" t="s">
        <v>795</v>
      </c>
      <c r="N878" s="179" t="s">
        <v>799</v>
      </c>
    </row>
    <row r="879" spans="8:14" x14ac:dyDescent="0.2">
      <c r="H879" s="13"/>
      <c r="I879" s="588">
        <v>0.15814200251586799</v>
      </c>
      <c r="J879" s="607">
        <v>5.0394431507000004</v>
      </c>
      <c r="K879" s="578" t="s">
        <v>804</v>
      </c>
      <c r="L879" s="609">
        <v>1.22473684210526</v>
      </c>
      <c r="M879" s="24" t="s">
        <v>795</v>
      </c>
      <c r="N879" s="179" t="s">
        <v>799</v>
      </c>
    </row>
    <row r="880" spans="8:14" x14ac:dyDescent="0.2">
      <c r="H880" s="13"/>
      <c r="I880" s="588">
        <v>0.184911349065256</v>
      </c>
      <c r="J880" s="607">
        <v>5.0823107305999997</v>
      </c>
      <c r="K880" s="578" t="s">
        <v>804</v>
      </c>
      <c r="L880" s="609">
        <v>1.17986577181208</v>
      </c>
      <c r="M880" s="24" t="s">
        <v>795</v>
      </c>
      <c r="N880" s="179" t="s">
        <v>799</v>
      </c>
    </row>
    <row r="881" spans="8:14" x14ac:dyDescent="0.2">
      <c r="H881" s="13"/>
      <c r="I881" s="588">
        <v>0.231262451215728</v>
      </c>
      <c r="J881" s="607">
        <v>5.0437858447000004</v>
      </c>
      <c r="K881" s="578" t="s">
        <v>804</v>
      </c>
      <c r="L881" s="609">
        <v>1.1114093959731499</v>
      </c>
      <c r="M881" s="24" t="s">
        <v>795</v>
      </c>
      <c r="N881" s="179" t="s">
        <v>799</v>
      </c>
    </row>
    <row r="882" spans="8:14" x14ac:dyDescent="0.2">
      <c r="H882" s="13"/>
      <c r="I882" s="588">
        <v>0.201708304814054</v>
      </c>
      <c r="J882" s="607">
        <v>5.2310636985999999</v>
      </c>
      <c r="K882" s="578" t="s">
        <v>804</v>
      </c>
      <c r="L882" s="609">
        <v>1.1000000000000001</v>
      </c>
      <c r="M882" s="24" t="s">
        <v>795</v>
      </c>
      <c r="N882" s="179" t="s">
        <v>799</v>
      </c>
    </row>
    <row r="883" spans="8:14" x14ac:dyDescent="0.2">
      <c r="H883" s="13"/>
      <c r="I883" s="588">
        <v>0.248056295036824</v>
      </c>
      <c r="J883" s="607">
        <v>5.0360139268999999</v>
      </c>
      <c r="K883" s="578" t="s">
        <v>804</v>
      </c>
      <c r="L883" s="609">
        <v>1.2048192771084301</v>
      </c>
      <c r="M883" s="24" t="s">
        <v>795</v>
      </c>
      <c r="N883" s="179" t="s">
        <v>799</v>
      </c>
    </row>
    <row r="884" spans="8:14" x14ac:dyDescent="0.2">
      <c r="H884" s="13"/>
      <c r="I884" s="588">
        <v>0.18703555859691801</v>
      </c>
      <c r="J884" s="607">
        <v>5.0292753425000001</v>
      </c>
      <c r="K884" s="578" t="s">
        <v>804</v>
      </c>
      <c r="L884" s="609">
        <v>1.18</v>
      </c>
      <c r="M884" s="24" t="s">
        <v>795</v>
      </c>
      <c r="N884" s="179" t="s">
        <v>799</v>
      </c>
    </row>
    <row r="885" spans="8:14" x14ac:dyDescent="0.2">
      <c r="H885" s="13"/>
      <c r="I885" s="588">
        <v>0.26922199406798902</v>
      </c>
      <c r="J885" s="607">
        <v>5.3507557078000003</v>
      </c>
      <c r="K885" s="578" t="s">
        <v>804</v>
      </c>
      <c r="L885" s="609">
        <v>1.13333333333333</v>
      </c>
      <c r="M885" s="24" t="s">
        <v>795</v>
      </c>
      <c r="N885" s="179" t="s">
        <v>799</v>
      </c>
    </row>
    <row r="886" spans="8:14" x14ac:dyDescent="0.2">
      <c r="H886" s="13"/>
      <c r="I886" s="588">
        <v>0.247921745831581</v>
      </c>
      <c r="J886" s="607">
        <v>5.1726123287999997</v>
      </c>
      <c r="K886" s="578" t="s">
        <v>804</v>
      </c>
      <c r="L886" s="609">
        <v>1.1655384615384601</v>
      </c>
      <c r="M886" s="24" t="s">
        <v>795</v>
      </c>
      <c r="N886" s="179" t="s">
        <v>799</v>
      </c>
    </row>
    <row r="887" spans="8:14" x14ac:dyDescent="0.2">
      <c r="H887" s="13"/>
      <c r="I887" s="588">
        <v>0.24717731301603801</v>
      </c>
      <c r="J887" s="607">
        <v>4.7108605023000001</v>
      </c>
      <c r="K887" s="578" t="s">
        <v>804</v>
      </c>
      <c r="L887" s="609">
        <v>1.21009651076466</v>
      </c>
      <c r="M887" s="24" t="s">
        <v>795</v>
      </c>
      <c r="N887" s="179" t="s">
        <v>799</v>
      </c>
    </row>
    <row r="888" spans="8:14" x14ac:dyDescent="0.2">
      <c r="H888" s="13"/>
      <c r="I888" s="588">
        <v>0.237696551046995</v>
      </c>
      <c r="J888" s="607">
        <v>4.7069591323999997</v>
      </c>
      <c r="K888" s="578" t="s">
        <v>804</v>
      </c>
      <c r="L888" s="609">
        <v>1.2047244094488101</v>
      </c>
      <c r="M888" s="24" t="s">
        <v>795</v>
      </c>
      <c r="N888" s="179" t="s">
        <v>799</v>
      </c>
    </row>
    <row r="889" spans="8:14" x14ac:dyDescent="0.2">
      <c r="H889" s="13"/>
      <c r="I889" s="588">
        <v>0.27351923661800398</v>
      </c>
      <c r="J889" s="607">
        <v>5.1341100457</v>
      </c>
      <c r="K889" s="578" t="s">
        <v>804</v>
      </c>
      <c r="L889" s="609">
        <v>1.25</v>
      </c>
      <c r="M889" s="24" t="s">
        <v>795</v>
      </c>
      <c r="N889" s="179" t="s">
        <v>799</v>
      </c>
    </row>
    <row r="890" spans="8:14" x14ac:dyDescent="0.2">
      <c r="H890" s="13"/>
      <c r="I890" s="588">
        <v>0.26746944591339</v>
      </c>
      <c r="J890" s="607">
        <v>5.1520974885999999</v>
      </c>
      <c r="K890" s="578" t="s">
        <v>804</v>
      </c>
      <c r="L890" s="609">
        <v>1.2250000000000001</v>
      </c>
      <c r="M890" s="24" t="s">
        <v>795</v>
      </c>
      <c r="N890" s="179" t="s">
        <v>799</v>
      </c>
    </row>
    <row r="891" spans="8:14" x14ac:dyDescent="0.2">
      <c r="H891" s="13"/>
      <c r="I891" s="588">
        <v>0.217116347905282</v>
      </c>
      <c r="J891" s="607">
        <v>4.7410381278999996</v>
      </c>
      <c r="K891" s="578" t="s">
        <v>804</v>
      </c>
      <c r="L891" s="609">
        <v>1.1975</v>
      </c>
      <c r="M891" s="24" t="s">
        <v>795</v>
      </c>
      <c r="N891" s="179" t="s">
        <v>799</v>
      </c>
    </row>
    <row r="892" spans="8:14" x14ac:dyDescent="0.2">
      <c r="H892" s="13"/>
      <c r="I892" s="588">
        <v>0.21000308138045801</v>
      </c>
      <c r="J892" s="607">
        <v>5.0192196346999998</v>
      </c>
      <c r="K892" s="578" t="s">
        <v>804</v>
      </c>
      <c r="L892" s="609">
        <v>1.2105263157894699</v>
      </c>
      <c r="M892" s="24" t="s">
        <v>795</v>
      </c>
      <c r="N892" s="179" t="s">
        <v>799</v>
      </c>
    </row>
    <row r="893" spans="8:14" x14ac:dyDescent="0.2">
      <c r="H893" s="13"/>
      <c r="I893" s="588">
        <v>0.203043852159249</v>
      </c>
      <c r="J893" s="607">
        <v>5.0130945205000002</v>
      </c>
      <c r="K893" s="578" t="s">
        <v>804</v>
      </c>
      <c r="L893" s="609">
        <v>1.1489932885906</v>
      </c>
      <c r="M893" s="24" t="s">
        <v>795</v>
      </c>
      <c r="N893" s="179" t="s">
        <v>799</v>
      </c>
    </row>
    <row r="894" spans="8:14" x14ac:dyDescent="0.2">
      <c r="H894" s="13"/>
      <c r="I894" s="588">
        <v>0.19462232948424599</v>
      </c>
      <c r="J894" s="607">
        <v>5.0192196346999998</v>
      </c>
      <c r="K894" s="578" t="s">
        <v>804</v>
      </c>
      <c r="L894" s="609">
        <v>1.14410480349344</v>
      </c>
      <c r="M894" s="24" t="s">
        <v>795</v>
      </c>
      <c r="N894" s="179" t="s">
        <v>799</v>
      </c>
    </row>
    <row r="895" spans="8:14" x14ac:dyDescent="0.2">
      <c r="H895" s="13"/>
      <c r="I895" s="588">
        <v>0.20561958065938299</v>
      </c>
      <c r="J895" s="607">
        <v>4.9805390411000001</v>
      </c>
      <c r="K895" s="578" t="s">
        <v>804</v>
      </c>
      <c r="L895" s="609">
        <v>1.1865771812080499</v>
      </c>
      <c r="M895" s="24" t="s">
        <v>795</v>
      </c>
      <c r="N895" s="179" t="s">
        <v>799</v>
      </c>
    </row>
    <row r="896" spans="8:14" x14ac:dyDescent="0.2">
      <c r="H896" s="13"/>
      <c r="I896" s="588">
        <v>0.20809806675909001</v>
      </c>
      <c r="J896" s="607">
        <v>4.7488132419999998</v>
      </c>
      <c r="K896" s="578" t="s">
        <v>804</v>
      </c>
      <c r="L896" s="609">
        <v>1.2255033557046899</v>
      </c>
      <c r="M896" s="24" t="s">
        <v>795</v>
      </c>
      <c r="N896" s="179" t="s">
        <v>799</v>
      </c>
    </row>
    <row r="897" spans="8:14" x14ac:dyDescent="0.2">
      <c r="H897" s="13"/>
      <c r="I897" s="588">
        <v>0.20563051859221401</v>
      </c>
      <c r="J897" s="607">
        <v>4.7527965752999997</v>
      </c>
      <c r="K897" s="578" t="s">
        <v>804</v>
      </c>
      <c r="L897" s="609">
        <v>1.0751515151515101</v>
      </c>
      <c r="M897" s="24" t="s">
        <v>795</v>
      </c>
      <c r="N897" s="179" t="s">
        <v>799</v>
      </c>
    </row>
    <row r="898" spans="8:14" x14ac:dyDescent="0.2">
      <c r="H898" s="13"/>
      <c r="I898" s="588">
        <v>0.186568623855454</v>
      </c>
      <c r="J898" s="607">
        <v>4.7350047945</v>
      </c>
      <c r="K898" s="578" t="s">
        <v>804</v>
      </c>
      <c r="L898" s="609">
        <v>1.1610738255033499</v>
      </c>
      <c r="M898" s="24" t="s">
        <v>795</v>
      </c>
      <c r="N898" s="179" t="s">
        <v>799</v>
      </c>
    </row>
    <row r="899" spans="8:14" x14ac:dyDescent="0.2">
      <c r="H899" s="13"/>
      <c r="I899" s="588">
        <v>0.196270522365252</v>
      </c>
      <c r="J899" s="607">
        <v>4.7868296804000003</v>
      </c>
      <c r="K899" s="578" t="s">
        <v>804</v>
      </c>
      <c r="L899" s="609">
        <v>1.11946308724832</v>
      </c>
      <c r="M899" s="24" t="s">
        <v>795</v>
      </c>
      <c r="N899" s="179" t="s">
        <v>799</v>
      </c>
    </row>
    <row r="900" spans="8:14" x14ac:dyDescent="0.2">
      <c r="H900" s="13"/>
      <c r="I900" s="588">
        <v>0.238880757220921</v>
      </c>
      <c r="J900" s="607">
        <v>4.9486121005000001</v>
      </c>
      <c r="K900" s="578" t="s">
        <v>804</v>
      </c>
      <c r="L900" s="609">
        <v>1.22285714285714</v>
      </c>
      <c r="M900" s="24" t="s">
        <v>795</v>
      </c>
      <c r="N900" s="179" t="s">
        <v>799</v>
      </c>
    </row>
    <row r="901" spans="8:14" x14ac:dyDescent="0.2">
      <c r="H901" s="13"/>
      <c r="I901" s="588">
        <v>0.22608794619839101</v>
      </c>
      <c r="J901" s="607">
        <v>4.9805390411000001</v>
      </c>
      <c r="K901" s="578" t="s">
        <v>804</v>
      </c>
      <c r="L901" s="609">
        <v>1.18</v>
      </c>
      <c r="M901" s="24" t="s">
        <v>795</v>
      </c>
      <c r="N901" s="179" t="s">
        <v>799</v>
      </c>
    </row>
    <row r="902" spans="8:14" x14ac:dyDescent="0.2">
      <c r="H902" s="13"/>
      <c r="I902" s="588">
        <v>0.22467354806615999</v>
      </c>
      <c r="J902" s="607">
        <v>5.0823107305999997</v>
      </c>
      <c r="K902" s="578" t="s">
        <v>804</v>
      </c>
      <c r="L902" s="609">
        <v>1.2145454545454499</v>
      </c>
      <c r="M902" s="24" t="s">
        <v>795</v>
      </c>
      <c r="N902" s="179" t="s">
        <v>799</v>
      </c>
    </row>
    <row r="903" spans="8:14" x14ac:dyDescent="0.2">
      <c r="H903" s="13"/>
      <c r="I903" s="588">
        <v>0.201220033984914</v>
      </c>
      <c r="J903" s="607">
        <v>4.9636570775999997</v>
      </c>
      <c r="K903" s="578" t="s">
        <v>804</v>
      </c>
      <c r="L903" s="609">
        <v>1.20805369127516</v>
      </c>
      <c r="M903" s="24" t="s">
        <v>795</v>
      </c>
      <c r="N903" s="179" t="s">
        <v>799</v>
      </c>
    </row>
    <row r="904" spans="8:14" x14ac:dyDescent="0.2">
      <c r="H904" s="13"/>
      <c r="I904" s="588">
        <v>0.219896677344387</v>
      </c>
      <c r="J904" s="607">
        <v>4.7637426941000003</v>
      </c>
      <c r="K904" s="578" t="s">
        <v>804</v>
      </c>
      <c r="L904" s="609">
        <v>1.13365517241379</v>
      </c>
      <c r="M904" s="24" t="s">
        <v>795</v>
      </c>
      <c r="N904" s="179" t="s">
        <v>799</v>
      </c>
    </row>
    <row r="905" spans="8:14" x14ac:dyDescent="0.2">
      <c r="H905" s="13"/>
      <c r="I905" s="588">
        <v>0.212101636520241</v>
      </c>
      <c r="J905" s="607">
        <v>5.2441842465999997</v>
      </c>
      <c r="K905" s="578" t="s">
        <v>804</v>
      </c>
      <c r="L905" s="609">
        <v>1.07407407407407</v>
      </c>
      <c r="M905" s="24" t="s">
        <v>795</v>
      </c>
      <c r="N905" s="179" t="s">
        <v>799</v>
      </c>
    </row>
    <row r="906" spans="8:14" x14ac:dyDescent="0.2">
      <c r="H906" s="13"/>
      <c r="I906" s="588">
        <v>0.226677360382052</v>
      </c>
      <c r="J906" s="607">
        <v>4.7436593606999997</v>
      </c>
      <c r="K906" s="578" t="s">
        <v>804</v>
      </c>
      <c r="L906" s="609">
        <v>1.2127180641530599</v>
      </c>
      <c r="M906" s="24" t="s">
        <v>795</v>
      </c>
      <c r="N906" s="179" t="s">
        <v>799</v>
      </c>
    </row>
    <row r="907" spans="8:14" x14ac:dyDescent="0.2">
      <c r="H907" s="13"/>
      <c r="I907" s="588">
        <v>0.23746067229673701</v>
      </c>
      <c r="J907" s="607">
        <v>4.7639027396999998</v>
      </c>
      <c r="K907" s="578" t="s">
        <v>804</v>
      </c>
      <c r="L907" s="609">
        <v>1.2079636363636299</v>
      </c>
      <c r="M907" s="24" t="s">
        <v>795</v>
      </c>
      <c r="N907" s="179" t="s">
        <v>799</v>
      </c>
    </row>
    <row r="908" spans="8:14" x14ac:dyDescent="0.2">
      <c r="H908" s="13"/>
      <c r="I908" s="588">
        <v>0.24228224987627101</v>
      </c>
      <c r="J908" s="607">
        <v>4.7680812785000004</v>
      </c>
      <c r="K908" s="578" t="s">
        <v>804</v>
      </c>
      <c r="L908" s="609">
        <v>1.2128851540616199</v>
      </c>
      <c r="M908" s="24" t="s">
        <v>795</v>
      </c>
      <c r="N908" s="179" t="s">
        <v>799</v>
      </c>
    </row>
    <row r="909" spans="8:14" x14ac:dyDescent="0.2">
      <c r="H909" s="13"/>
      <c r="I909" s="588">
        <v>0.24452679725600701</v>
      </c>
      <c r="J909" s="607">
        <v>4.7332591323999997</v>
      </c>
      <c r="K909" s="578" t="s">
        <v>804</v>
      </c>
      <c r="L909" s="609">
        <v>1.2149193548387001</v>
      </c>
      <c r="M909" s="24" t="s">
        <v>795</v>
      </c>
      <c r="N909" s="179" t="s">
        <v>799</v>
      </c>
    </row>
    <row r="910" spans="8:14" x14ac:dyDescent="0.2">
      <c r="H910" s="13"/>
      <c r="I910" s="588">
        <v>0.25170487360611299</v>
      </c>
      <c r="J910" s="607">
        <v>5.1244283104999999</v>
      </c>
      <c r="K910" s="578" t="s">
        <v>804</v>
      </c>
      <c r="L910" s="609">
        <v>1.1869918699186901</v>
      </c>
      <c r="M910" s="24" t="s">
        <v>795</v>
      </c>
      <c r="N910" s="179" t="s">
        <v>799</v>
      </c>
    </row>
    <row r="911" spans="8:14" x14ac:dyDescent="0.2">
      <c r="H911" s="13"/>
      <c r="I911" s="588">
        <v>0.22163023679417099</v>
      </c>
      <c r="J911" s="607">
        <v>4.9320214611999997</v>
      </c>
      <c r="K911" s="578" t="s">
        <v>804</v>
      </c>
      <c r="L911" s="609">
        <v>1.2</v>
      </c>
      <c r="M911" s="24" t="s">
        <v>795</v>
      </c>
      <c r="N911" s="179" t="s">
        <v>799</v>
      </c>
    </row>
    <row r="912" spans="8:14" x14ac:dyDescent="0.2">
      <c r="H912" s="13"/>
      <c r="I912" s="588">
        <v>0.19372537327393599</v>
      </c>
      <c r="J912" s="607">
        <v>5.0733043378999998</v>
      </c>
      <c r="K912" s="578" t="s">
        <v>804</v>
      </c>
      <c r="L912" s="609">
        <v>1.2846153846153801</v>
      </c>
      <c r="M912" s="24" t="s">
        <v>803</v>
      </c>
      <c r="N912" s="179" t="s">
        <v>799</v>
      </c>
    </row>
    <row r="913" spans="8:14" x14ac:dyDescent="0.2">
      <c r="H913" s="13"/>
      <c r="I913" s="588">
        <v>0.23645168035279801</v>
      </c>
      <c r="J913" s="607">
        <v>4.7331965753</v>
      </c>
      <c r="K913" s="578" t="s">
        <v>804</v>
      </c>
      <c r="L913" s="609">
        <v>1.2916666666666601</v>
      </c>
      <c r="M913" s="24" t="s">
        <v>803</v>
      </c>
      <c r="N913" s="179" t="s">
        <v>799</v>
      </c>
    </row>
    <row r="914" spans="8:14" x14ac:dyDescent="0.2">
      <c r="H914" s="13"/>
      <c r="I914" s="588">
        <v>0.222024846523975</v>
      </c>
      <c r="J914" s="607">
        <v>5.3007287670999998</v>
      </c>
      <c r="K914" s="578" t="s">
        <v>804</v>
      </c>
      <c r="L914" s="609">
        <v>1.2749999999999999</v>
      </c>
      <c r="M914" s="24" t="s">
        <v>803</v>
      </c>
      <c r="N914" s="179" t="s">
        <v>799</v>
      </c>
    </row>
    <row r="915" spans="8:14" x14ac:dyDescent="0.2">
      <c r="H915" s="13"/>
      <c r="I915" s="588">
        <v>0.26729197776671598</v>
      </c>
      <c r="J915" s="607">
        <v>5.29148379</v>
      </c>
      <c r="K915" s="578" t="s">
        <v>804</v>
      </c>
      <c r="L915" s="609">
        <v>1.3</v>
      </c>
      <c r="M915" s="24" t="s">
        <v>803</v>
      </c>
      <c r="N915" s="179" t="s">
        <v>799</v>
      </c>
    </row>
    <row r="916" spans="8:14" x14ac:dyDescent="0.2">
      <c r="H916" s="13"/>
      <c r="I916" s="588">
        <v>0.293644819545823</v>
      </c>
      <c r="J916" s="607">
        <v>5.2435632419999996</v>
      </c>
      <c r="K916" s="578" t="s">
        <v>804</v>
      </c>
      <c r="L916" s="609">
        <v>1.309375</v>
      </c>
      <c r="M916" s="24" t="s">
        <v>803</v>
      </c>
      <c r="N916" s="179" t="s">
        <v>799</v>
      </c>
    </row>
    <row r="917" spans="8:14" x14ac:dyDescent="0.2">
      <c r="H917" s="13"/>
      <c r="I917" s="588">
        <v>0.28858700611369598</v>
      </c>
      <c r="J917" s="607">
        <v>5.3359831050000004</v>
      </c>
      <c r="K917" s="578" t="s">
        <v>804</v>
      </c>
      <c r="L917" s="609">
        <v>1.3</v>
      </c>
      <c r="M917" s="24" t="s">
        <v>803</v>
      </c>
      <c r="N917" s="179" t="s">
        <v>799</v>
      </c>
    </row>
    <row r="918" spans="8:14" x14ac:dyDescent="0.2">
      <c r="H918" s="13"/>
      <c r="I918" s="588">
        <v>0.26620314450215399</v>
      </c>
      <c r="J918" s="607">
        <v>5.3183070776000001</v>
      </c>
      <c r="K918" s="578" t="s">
        <v>804</v>
      </c>
      <c r="L918" s="609">
        <v>1.2539215686274501</v>
      </c>
      <c r="M918" s="24" t="s">
        <v>803</v>
      </c>
      <c r="N918" s="179" t="s">
        <v>799</v>
      </c>
    </row>
    <row r="919" spans="8:14" x14ac:dyDescent="0.2">
      <c r="H919" s="13"/>
      <c r="I919" s="588">
        <v>0.27046023215717901</v>
      </c>
      <c r="J919" s="607">
        <v>5.3066899543000003</v>
      </c>
      <c r="K919" s="578" t="s">
        <v>804</v>
      </c>
      <c r="L919" s="609">
        <v>1.30894736842105</v>
      </c>
      <c r="M919" s="24" t="s">
        <v>803</v>
      </c>
      <c r="N919" s="179" t="s">
        <v>799</v>
      </c>
    </row>
    <row r="920" spans="8:14" x14ac:dyDescent="0.2">
      <c r="H920" s="13"/>
      <c r="I920" s="588">
        <v>0.28905956040205699</v>
      </c>
      <c r="J920" s="607">
        <v>5.2071694064000003</v>
      </c>
      <c r="K920" s="578" t="s">
        <v>804</v>
      </c>
      <c r="L920" s="609">
        <v>1.29019980970504</v>
      </c>
      <c r="M920" s="24" t="s">
        <v>803</v>
      </c>
      <c r="N920" s="179" t="s">
        <v>799</v>
      </c>
    </row>
    <row r="921" spans="8:14" x14ac:dyDescent="0.2">
      <c r="H921" s="13"/>
      <c r="I921" s="588">
        <v>0.280540982360097</v>
      </c>
      <c r="J921" s="607">
        <v>5.2043260273999996</v>
      </c>
      <c r="K921" s="578" t="s">
        <v>804</v>
      </c>
      <c r="L921" s="609">
        <v>1.2909929999999901</v>
      </c>
      <c r="M921" s="24" t="s">
        <v>803</v>
      </c>
      <c r="N921" s="179" t="s">
        <v>799</v>
      </c>
    </row>
    <row r="922" spans="8:14" x14ac:dyDescent="0.2">
      <c r="H922" s="13"/>
      <c r="I922" s="588">
        <v>0.25311063850591498</v>
      </c>
      <c r="J922" s="607">
        <v>5.3359831050000004</v>
      </c>
      <c r="K922" s="578" t="s">
        <v>804</v>
      </c>
      <c r="L922" s="609">
        <v>1.3</v>
      </c>
      <c r="M922" s="24" t="s">
        <v>803</v>
      </c>
      <c r="N922" s="179" t="s">
        <v>799</v>
      </c>
    </row>
    <row r="923" spans="8:14" x14ac:dyDescent="0.2">
      <c r="H923" s="13"/>
      <c r="I923" s="588">
        <v>0.25823137691079101</v>
      </c>
      <c r="J923" s="607">
        <v>5.3359831050000004</v>
      </c>
      <c r="K923" s="578" t="s">
        <v>804</v>
      </c>
      <c r="L923" s="609">
        <v>1.3</v>
      </c>
      <c r="M923" s="24" t="s">
        <v>803</v>
      </c>
      <c r="N923" s="179" t="s">
        <v>799</v>
      </c>
    </row>
    <row r="924" spans="8:14" x14ac:dyDescent="0.2">
      <c r="H924" s="13"/>
      <c r="I924" s="588">
        <v>0.18853702014057799</v>
      </c>
      <c r="J924" s="607">
        <v>4.9721349315000003</v>
      </c>
      <c r="K924" s="578" t="s">
        <v>804</v>
      </c>
      <c r="L924" s="609">
        <v>1.2815000000000001</v>
      </c>
      <c r="M924" s="24" t="s">
        <v>803</v>
      </c>
      <c r="N924" s="179" t="s">
        <v>799</v>
      </c>
    </row>
    <row r="925" spans="8:14" x14ac:dyDescent="0.2">
      <c r="H925" s="13"/>
      <c r="I925" s="588">
        <v>0.25489046220244799</v>
      </c>
      <c r="J925" s="607">
        <v>5.1341100457</v>
      </c>
      <c r="K925" s="578" t="s">
        <v>804</v>
      </c>
      <c r="L925" s="609">
        <v>1.3</v>
      </c>
      <c r="M925" s="24" t="s">
        <v>803</v>
      </c>
      <c r="N925" s="179" t="s">
        <v>799</v>
      </c>
    </row>
    <row r="926" spans="8:14" x14ac:dyDescent="0.2">
      <c r="H926" s="13"/>
      <c r="I926" s="588">
        <v>0.27130317646547603</v>
      </c>
      <c r="J926" s="607">
        <v>5.3220723744000002</v>
      </c>
      <c r="K926" s="578" t="s">
        <v>804</v>
      </c>
      <c r="L926" s="609">
        <v>1.2999999999999901</v>
      </c>
      <c r="M926" s="24" t="s">
        <v>803</v>
      </c>
      <c r="N926" s="179" t="s">
        <v>799</v>
      </c>
    </row>
    <row r="927" spans="8:14" x14ac:dyDescent="0.2">
      <c r="H927" s="13"/>
      <c r="I927" s="588">
        <v>0.24627165271415699</v>
      </c>
      <c r="J927" s="607">
        <v>5.0824420000000003</v>
      </c>
      <c r="K927" s="578" t="s">
        <v>804</v>
      </c>
      <c r="L927" s="609">
        <v>1.2538461538461501</v>
      </c>
      <c r="M927" s="24" t="s">
        <v>803</v>
      </c>
      <c r="N927" s="179" t="s">
        <v>799</v>
      </c>
    </row>
    <row r="928" spans="8:14" x14ac:dyDescent="0.2">
      <c r="H928" s="13"/>
      <c r="I928" s="588">
        <v>0.26131161011653398</v>
      </c>
      <c r="J928" s="607">
        <v>5.3029461187000004</v>
      </c>
      <c r="K928" s="578" t="s">
        <v>804</v>
      </c>
      <c r="L928" s="609">
        <v>1.25523623964929</v>
      </c>
      <c r="M928" s="24" t="s">
        <v>803</v>
      </c>
      <c r="N928" s="179" t="s">
        <v>799</v>
      </c>
    </row>
    <row r="929" spans="8:14" x14ac:dyDescent="0.2">
      <c r="H929" s="13"/>
      <c r="I929" s="588">
        <v>0.29971671505306502</v>
      </c>
      <c r="J929" s="607">
        <v>5.2294997716999996</v>
      </c>
      <c r="K929" s="578" t="s">
        <v>804</v>
      </c>
      <c r="L929" s="609">
        <v>1.26297240551889</v>
      </c>
      <c r="M929" s="24" t="s">
        <v>803</v>
      </c>
      <c r="N929" s="179" t="s">
        <v>799</v>
      </c>
    </row>
    <row r="930" spans="8:14" x14ac:dyDescent="0.2">
      <c r="H930" s="13"/>
      <c r="I930" s="588">
        <v>0.29457723733744001</v>
      </c>
      <c r="J930" s="607">
        <v>5.2480246575000002</v>
      </c>
      <c r="K930" s="578" t="s">
        <v>804</v>
      </c>
      <c r="L930" s="609">
        <v>1.2662500000000001</v>
      </c>
      <c r="M930" s="24" t="s">
        <v>803</v>
      </c>
      <c r="N930" s="179" t="s">
        <v>799</v>
      </c>
    </row>
    <row r="931" spans="8:14" x14ac:dyDescent="0.2">
      <c r="H931" s="13"/>
      <c r="I931" s="588">
        <v>0.214582143344069</v>
      </c>
      <c r="J931" s="607">
        <v>5.1272296804000002</v>
      </c>
      <c r="K931" s="578" t="s">
        <v>804</v>
      </c>
      <c r="L931" s="609">
        <v>1.3050108932461799</v>
      </c>
      <c r="M931" s="24" t="s">
        <v>803</v>
      </c>
      <c r="N931" s="179" t="s">
        <v>799</v>
      </c>
    </row>
    <row r="932" spans="8:14" x14ac:dyDescent="0.2">
      <c r="H932" s="13"/>
      <c r="I932" s="588">
        <v>0.28263817590691298</v>
      </c>
      <c r="J932" s="607">
        <v>5.3359831050000004</v>
      </c>
      <c r="K932" s="578" t="s">
        <v>804</v>
      </c>
      <c r="L932" s="609">
        <v>1.3094699999999999</v>
      </c>
      <c r="M932" s="24" t="s">
        <v>803</v>
      </c>
      <c r="N932" s="179" t="s">
        <v>799</v>
      </c>
    </row>
    <row r="933" spans="8:14" x14ac:dyDescent="0.2">
      <c r="H933" s="13"/>
      <c r="I933" s="588">
        <v>0.28260537873602498</v>
      </c>
      <c r="J933" s="607">
        <v>5.3359831050000004</v>
      </c>
      <c r="K933" s="578" t="s">
        <v>804</v>
      </c>
      <c r="L933" s="609">
        <v>1.3094699999999999</v>
      </c>
      <c r="M933" s="24" t="s">
        <v>803</v>
      </c>
      <c r="N933" s="179" t="s">
        <v>799</v>
      </c>
    </row>
    <row r="934" spans="8:14" x14ac:dyDescent="0.2">
      <c r="H934" s="13"/>
      <c r="I934" s="588">
        <v>0.28282378888128301</v>
      </c>
      <c r="J934" s="607">
        <v>5.3359831050000004</v>
      </c>
      <c r="K934" s="578" t="s">
        <v>804</v>
      </c>
      <c r="L934" s="609">
        <v>1.30904</v>
      </c>
      <c r="M934" s="24" t="s">
        <v>803</v>
      </c>
      <c r="N934" s="179" t="s">
        <v>799</v>
      </c>
    </row>
    <row r="935" spans="8:14" x14ac:dyDescent="0.2">
      <c r="H935" s="13"/>
      <c r="I935" s="588">
        <v>0.28068603125712899</v>
      </c>
      <c r="J935" s="607">
        <v>5.3359831050000004</v>
      </c>
      <c r="K935" s="578" t="s">
        <v>804</v>
      </c>
      <c r="L935" s="609">
        <v>1.3094699999999999</v>
      </c>
      <c r="M935" s="24" t="s">
        <v>803</v>
      </c>
      <c r="N935" s="179" t="s">
        <v>799</v>
      </c>
    </row>
    <row r="936" spans="8:14" x14ac:dyDescent="0.2">
      <c r="H936" s="13"/>
      <c r="I936" s="588">
        <v>0.16960549029514499</v>
      </c>
      <c r="J936" s="607">
        <v>5.3295664383999997</v>
      </c>
      <c r="K936" s="578" t="s">
        <v>804</v>
      </c>
      <c r="L936" s="609">
        <v>1.28615384615384</v>
      </c>
      <c r="M936" s="24" t="s">
        <v>803</v>
      </c>
      <c r="N936" s="179" t="s">
        <v>799</v>
      </c>
    </row>
    <row r="937" spans="8:14" x14ac:dyDescent="0.2">
      <c r="H937" s="13"/>
      <c r="I937" s="588">
        <v>0.28261036960985603</v>
      </c>
      <c r="J937" s="607">
        <v>5.1506760274000003</v>
      </c>
      <c r="K937" s="578" t="s">
        <v>804</v>
      </c>
      <c r="L937" s="609">
        <v>1.2633333333333301</v>
      </c>
      <c r="M937" s="24" t="s">
        <v>803</v>
      </c>
      <c r="N937" s="179" t="s">
        <v>799</v>
      </c>
    </row>
    <row r="938" spans="8:14" x14ac:dyDescent="0.2">
      <c r="H938" s="13"/>
      <c r="I938" s="588">
        <v>0.25598477070499598</v>
      </c>
      <c r="J938" s="607">
        <v>5.0044614154999998</v>
      </c>
      <c r="K938" s="578" t="s">
        <v>804</v>
      </c>
      <c r="L938" s="609">
        <v>1.254</v>
      </c>
      <c r="M938" s="24" t="s">
        <v>803</v>
      </c>
      <c r="N938" s="179" t="s">
        <v>799</v>
      </c>
    </row>
    <row r="939" spans="8:14" x14ac:dyDescent="0.2">
      <c r="H939" s="13"/>
      <c r="I939" s="588">
        <v>0.25756593961919599</v>
      </c>
      <c r="J939" s="607">
        <v>4.7337013699000003</v>
      </c>
      <c r="K939" s="578" t="s">
        <v>804</v>
      </c>
      <c r="L939" s="609">
        <v>1.3068249999999999</v>
      </c>
      <c r="M939" s="24" t="s">
        <v>803</v>
      </c>
      <c r="N939" s="179" t="s">
        <v>799</v>
      </c>
    </row>
    <row r="940" spans="8:14" x14ac:dyDescent="0.2">
      <c r="H940" s="13"/>
      <c r="I940" s="588">
        <v>0.206868136384559</v>
      </c>
      <c r="J940" s="607">
        <v>5.2963639268999998</v>
      </c>
      <c r="K940" s="578" t="s">
        <v>804</v>
      </c>
      <c r="L940" s="609">
        <v>1.2662270270270199</v>
      </c>
      <c r="M940" s="24" t="s">
        <v>803</v>
      </c>
      <c r="N940" s="179" t="s">
        <v>799</v>
      </c>
    </row>
    <row r="941" spans="8:14" x14ac:dyDescent="0.2">
      <c r="H941" s="13"/>
      <c r="I941" s="588">
        <v>0.24952868840762499</v>
      </c>
      <c r="J941" s="607">
        <v>4.8457230594</v>
      </c>
      <c r="K941" s="578" t="s">
        <v>804</v>
      </c>
      <c r="L941" s="609">
        <v>1.2500818330605501</v>
      </c>
      <c r="M941" s="24" t="s">
        <v>803</v>
      </c>
      <c r="N941" s="179" t="s">
        <v>799</v>
      </c>
    </row>
    <row r="942" spans="8:14" x14ac:dyDescent="0.2">
      <c r="H942" s="13"/>
      <c r="I942" s="588">
        <v>0.175823475833252</v>
      </c>
      <c r="J942" s="607">
        <v>4.8307518265000002</v>
      </c>
      <c r="K942" s="578" t="s">
        <v>804</v>
      </c>
      <c r="L942" s="609">
        <v>1.27272727272727</v>
      </c>
      <c r="M942" s="24" t="s">
        <v>803</v>
      </c>
      <c r="N942" s="179" t="s">
        <v>799</v>
      </c>
    </row>
    <row r="943" spans="8:14" x14ac:dyDescent="0.2">
      <c r="H943" s="13"/>
      <c r="I943" s="588">
        <v>0.26772045402692202</v>
      </c>
      <c r="J943" s="607">
        <v>5.0044614154999998</v>
      </c>
      <c r="K943" s="578" t="s">
        <v>804</v>
      </c>
      <c r="L943" s="609">
        <v>1.29</v>
      </c>
      <c r="M943" s="24" t="s">
        <v>803</v>
      </c>
      <c r="N943" s="179" t="s">
        <v>799</v>
      </c>
    </row>
    <row r="944" spans="8:14" x14ac:dyDescent="0.2">
      <c r="H944" s="13"/>
      <c r="I944" s="588">
        <v>0.272938526459854</v>
      </c>
      <c r="J944" s="607">
        <v>4.7714815067999998</v>
      </c>
      <c r="K944" s="578" t="s">
        <v>804</v>
      </c>
      <c r="L944" s="609">
        <v>1.2875000000000001</v>
      </c>
      <c r="M944" s="24" t="s">
        <v>803</v>
      </c>
      <c r="N944" s="179" t="s">
        <v>799</v>
      </c>
    </row>
    <row r="945" spans="8:14" x14ac:dyDescent="0.2">
      <c r="H945" s="13"/>
      <c r="I945" s="588">
        <v>0.180207916465042</v>
      </c>
      <c r="J945" s="607">
        <v>4.8015678081999997</v>
      </c>
      <c r="K945" s="578" t="s">
        <v>804</v>
      </c>
      <c r="L945" s="609">
        <v>1.27974405118976</v>
      </c>
      <c r="M945" s="24" t="s">
        <v>803</v>
      </c>
      <c r="N945" s="179" t="s">
        <v>799</v>
      </c>
    </row>
    <row r="946" spans="8:14" x14ac:dyDescent="0.2">
      <c r="H946" s="13"/>
      <c r="I946" s="588">
        <v>0.19397070758545101</v>
      </c>
      <c r="J946" s="607">
        <v>4.7096726027000004</v>
      </c>
      <c r="K946" s="578" t="s">
        <v>804</v>
      </c>
      <c r="L946" s="609">
        <v>1.28275862068965</v>
      </c>
      <c r="M946" s="24" t="s">
        <v>803</v>
      </c>
      <c r="N946" s="179" t="s">
        <v>799</v>
      </c>
    </row>
    <row r="947" spans="8:14" x14ac:dyDescent="0.2">
      <c r="H947" s="13"/>
      <c r="I947" s="588">
        <v>0.23896892922719601</v>
      </c>
      <c r="J947" s="607">
        <v>4.7808657533999996</v>
      </c>
      <c r="K947" s="578" t="s">
        <v>804</v>
      </c>
      <c r="L947" s="609">
        <v>1.3068844807467901</v>
      </c>
      <c r="M947" s="24" t="s">
        <v>803</v>
      </c>
      <c r="N947" s="179" t="s">
        <v>799</v>
      </c>
    </row>
    <row r="948" spans="8:14" x14ac:dyDescent="0.2">
      <c r="H948" s="13"/>
      <c r="I948" s="588">
        <v>0.24765784671532801</v>
      </c>
      <c r="J948" s="607">
        <v>5.1016223743999998</v>
      </c>
      <c r="K948" s="578" t="s">
        <v>804</v>
      </c>
      <c r="L948" s="609">
        <v>1.272</v>
      </c>
      <c r="M948" s="24" t="s">
        <v>803</v>
      </c>
      <c r="N948" s="179" t="s">
        <v>799</v>
      </c>
    </row>
    <row r="949" spans="8:14" x14ac:dyDescent="0.2">
      <c r="H949" s="13"/>
      <c r="I949" s="588">
        <v>0.17742870180241799</v>
      </c>
      <c r="J949" s="607">
        <v>5.2840073059000003</v>
      </c>
      <c r="K949" s="578" t="s">
        <v>804</v>
      </c>
      <c r="L949" s="609">
        <v>1.306</v>
      </c>
      <c r="M949" s="24" t="s">
        <v>803</v>
      </c>
      <c r="N949" s="179" t="s">
        <v>799</v>
      </c>
    </row>
    <row r="950" spans="8:14" x14ac:dyDescent="0.2">
      <c r="H950" s="13"/>
      <c r="I950" s="588">
        <v>0.22412838326422599</v>
      </c>
      <c r="J950" s="607">
        <v>5.3587312784999996</v>
      </c>
      <c r="K950" s="578" t="s">
        <v>804</v>
      </c>
      <c r="L950" s="609">
        <v>1.3068542713567799</v>
      </c>
      <c r="M950" s="24" t="s">
        <v>803</v>
      </c>
      <c r="N950" s="179" t="s">
        <v>799</v>
      </c>
    </row>
    <row r="951" spans="8:14" x14ac:dyDescent="0.2">
      <c r="H951" s="13"/>
      <c r="I951" s="588">
        <v>0.250052159367396</v>
      </c>
      <c r="J951" s="607">
        <v>5.3060148401999996</v>
      </c>
      <c r="K951" s="578" t="s">
        <v>804</v>
      </c>
      <c r="L951" s="609">
        <v>1.3</v>
      </c>
      <c r="M951" s="24" t="s">
        <v>803</v>
      </c>
      <c r="N951" s="179" t="s">
        <v>799</v>
      </c>
    </row>
    <row r="952" spans="8:14" x14ac:dyDescent="0.2">
      <c r="H952" s="13"/>
      <c r="I952" s="588">
        <v>0.254662657429297</v>
      </c>
      <c r="J952" s="607">
        <v>4.7202632419999997</v>
      </c>
      <c r="K952" s="578" t="s">
        <v>804</v>
      </c>
      <c r="L952" s="609">
        <v>1.28329809725158</v>
      </c>
      <c r="M952" s="24" t="s">
        <v>803</v>
      </c>
      <c r="N952" s="179" t="s">
        <v>799</v>
      </c>
    </row>
    <row r="953" spans="8:14" x14ac:dyDescent="0.2">
      <c r="H953" s="13"/>
      <c r="I953" s="588">
        <v>0.228182177326369</v>
      </c>
      <c r="J953" s="607">
        <v>5.0543945204999998</v>
      </c>
      <c r="K953" s="578" t="s">
        <v>804</v>
      </c>
      <c r="L953" s="609">
        <v>1.2697986577181199</v>
      </c>
      <c r="M953" s="24" t="s">
        <v>803</v>
      </c>
      <c r="N953" s="179" t="s">
        <v>799</v>
      </c>
    </row>
    <row r="954" spans="8:14" x14ac:dyDescent="0.2">
      <c r="H954" s="13"/>
      <c r="I954" s="588">
        <v>0.207218401787259</v>
      </c>
      <c r="J954" s="607">
        <v>4.7767835616000003</v>
      </c>
      <c r="K954" s="578" t="s">
        <v>804</v>
      </c>
      <c r="L954" s="609">
        <v>1.2953020134228099</v>
      </c>
      <c r="M954" s="24" t="s">
        <v>803</v>
      </c>
      <c r="N954" s="179" t="s">
        <v>799</v>
      </c>
    </row>
    <row r="955" spans="8:14" x14ac:dyDescent="0.2">
      <c r="H955" s="13"/>
      <c r="I955" s="588">
        <v>0.30877813260340597</v>
      </c>
      <c r="J955" s="607">
        <v>5.0129417808000003</v>
      </c>
      <c r="K955" s="578" t="s">
        <v>804</v>
      </c>
      <c r="L955" s="609">
        <v>1.2969999999999999</v>
      </c>
      <c r="M955" s="24" t="s">
        <v>803</v>
      </c>
      <c r="N955" s="179" t="s">
        <v>799</v>
      </c>
    </row>
    <row r="956" spans="8:14" x14ac:dyDescent="0.2">
      <c r="H956" s="13"/>
      <c r="I956" s="588">
        <v>0.29948815095974501</v>
      </c>
      <c r="J956" s="607">
        <v>5.2347301369999997</v>
      </c>
      <c r="K956" s="578" t="s">
        <v>804</v>
      </c>
      <c r="L956" s="609">
        <v>1.2909090909090899</v>
      </c>
      <c r="M956" s="24" t="s">
        <v>803</v>
      </c>
      <c r="N956" s="179" t="s">
        <v>799</v>
      </c>
    </row>
    <row r="957" spans="8:14" x14ac:dyDescent="0.2">
      <c r="H957" s="13"/>
      <c r="I957" s="588">
        <v>0.26664068243465899</v>
      </c>
      <c r="J957" s="607">
        <v>5.3591904110000002</v>
      </c>
      <c r="K957" s="578" t="s">
        <v>804</v>
      </c>
      <c r="L957" s="609">
        <v>1.27555555555555</v>
      </c>
      <c r="M957" s="24" t="s">
        <v>803</v>
      </c>
      <c r="N957" s="179" t="s">
        <v>799</v>
      </c>
    </row>
    <row r="958" spans="8:14" x14ac:dyDescent="0.2">
      <c r="H958" s="13"/>
      <c r="I958" s="588">
        <v>0.216754176830248</v>
      </c>
      <c r="J958" s="607">
        <v>4.7459426941</v>
      </c>
      <c r="K958" s="578" t="s">
        <v>804</v>
      </c>
      <c r="L958" s="609">
        <v>1.25906040268456</v>
      </c>
      <c r="M958" s="24" t="s">
        <v>803</v>
      </c>
      <c r="N958" s="179" t="s">
        <v>799</v>
      </c>
    </row>
    <row r="959" spans="8:14" x14ac:dyDescent="0.2">
      <c r="H959" s="13"/>
      <c r="I959" s="588">
        <v>0.222565601997957</v>
      </c>
      <c r="J959" s="607">
        <v>4.8016776256</v>
      </c>
      <c r="K959" s="578" t="s">
        <v>804</v>
      </c>
      <c r="L959" s="609">
        <v>1.25906040268456</v>
      </c>
      <c r="M959" s="24" t="s">
        <v>803</v>
      </c>
      <c r="N959" s="179" t="s">
        <v>799</v>
      </c>
    </row>
    <row r="960" spans="8:14" x14ac:dyDescent="0.2">
      <c r="H960" s="13"/>
      <c r="I960" s="588">
        <v>0.23175225512849301</v>
      </c>
      <c r="J960" s="607">
        <v>4.7726335616000002</v>
      </c>
      <c r="K960" s="578" t="s">
        <v>804</v>
      </c>
      <c r="L960" s="609">
        <v>1.25906040268456</v>
      </c>
      <c r="M960" s="24" t="s">
        <v>803</v>
      </c>
      <c r="N960" s="179" t="s">
        <v>799</v>
      </c>
    </row>
    <row r="961" spans="8:14" x14ac:dyDescent="0.2">
      <c r="H961" s="13"/>
      <c r="I961" s="588">
        <v>0.224111768011551</v>
      </c>
      <c r="J961" s="607">
        <v>4.7622837899999997</v>
      </c>
      <c r="K961" s="578" t="s">
        <v>804</v>
      </c>
      <c r="L961" s="609">
        <v>1.25906040268456</v>
      </c>
      <c r="M961" s="24" t="s">
        <v>803</v>
      </c>
      <c r="N961" s="179" t="s">
        <v>799</v>
      </c>
    </row>
    <row r="962" spans="8:14" x14ac:dyDescent="0.2">
      <c r="H962" s="13"/>
      <c r="I962" s="588">
        <v>0.29887794198139001</v>
      </c>
      <c r="J962" s="607">
        <v>5.2828317352000003</v>
      </c>
      <c r="K962" s="578" t="s">
        <v>804</v>
      </c>
      <c r="L962" s="609">
        <v>1.28</v>
      </c>
      <c r="M962" s="24" t="s">
        <v>803</v>
      </c>
      <c r="N962" s="179" t="s">
        <v>799</v>
      </c>
    </row>
    <row r="963" spans="8:14" x14ac:dyDescent="0.2">
      <c r="H963" s="13"/>
      <c r="I963" s="588">
        <v>0.30269567597153801</v>
      </c>
      <c r="J963" s="607">
        <v>5.2828317352000003</v>
      </c>
      <c r="K963" s="578" t="s">
        <v>804</v>
      </c>
      <c r="L963" s="609">
        <v>1.2636000000000001</v>
      </c>
      <c r="M963" s="24" t="s">
        <v>803</v>
      </c>
      <c r="N963" s="179" t="s">
        <v>799</v>
      </c>
    </row>
    <row r="964" spans="8:14" x14ac:dyDescent="0.2">
      <c r="H964" s="13"/>
      <c r="I964" s="588">
        <v>0.20826756462871299</v>
      </c>
      <c r="J964" s="607">
        <v>4.7908438355999996</v>
      </c>
      <c r="K964" s="578" t="s">
        <v>804</v>
      </c>
      <c r="L964" s="609">
        <v>1.2820512820512799</v>
      </c>
      <c r="M964" s="24" t="s">
        <v>803</v>
      </c>
      <c r="N964" s="179" t="s">
        <v>799</v>
      </c>
    </row>
    <row r="965" spans="8:14" x14ac:dyDescent="0.2">
      <c r="H965" s="13"/>
      <c r="I965" s="588">
        <v>0.27120279146141202</v>
      </c>
      <c r="J965" s="607">
        <v>4.7202632419999997</v>
      </c>
      <c r="K965" s="578" t="s">
        <v>804</v>
      </c>
      <c r="L965" s="609">
        <v>1.31</v>
      </c>
      <c r="M965" s="24" t="s">
        <v>803</v>
      </c>
      <c r="N965" s="179" t="s">
        <v>799</v>
      </c>
    </row>
    <row r="966" spans="8:14" x14ac:dyDescent="0.2">
      <c r="H966" s="13"/>
      <c r="I966" s="588">
        <v>0.27497172871469799</v>
      </c>
      <c r="J966" s="607">
        <v>5.2773100457000002</v>
      </c>
      <c r="K966" s="578" t="s">
        <v>804</v>
      </c>
      <c r="L966" s="609">
        <v>1.3043478260869501</v>
      </c>
      <c r="M966" s="24" t="s">
        <v>803</v>
      </c>
      <c r="N966" s="179" t="s">
        <v>799</v>
      </c>
    </row>
    <row r="967" spans="8:14" x14ac:dyDescent="0.2">
      <c r="H967" s="13"/>
      <c r="I967" s="588">
        <v>0.26755015959872303</v>
      </c>
      <c r="J967" s="607">
        <v>5.3183070776000001</v>
      </c>
      <c r="K967" s="578" t="s">
        <v>804</v>
      </c>
      <c r="L967" s="609">
        <v>1.3009999999999999</v>
      </c>
      <c r="M967" s="24" t="s">
        <v>803</v>
      </c>
      <c r="N967" s="179" t="s">
        <v>799</v>
      </c>
    </row>
    <row r="968" spans="8:14" x14ac:dyDescent="0.2">
      <c r="H968" s="13"/>
      <c r="I968" s="588">
        <v>0.29817981456148301</v>
      </c>
      <c r="J968" s="607">
        <v>5.3260244292000003</v>
      </c>
      <c r="K968" s="578" t="s">
        <v>804</v>
      </c>
      <c r="L968" s="609">
        <v>1.3104</v>
      </c>
      <c r="M968" s="24" t="s">
        <v>803</v>
      </c>
      <c r="N968" s="179" t="s">
        <v>799</v>
      </c>
    </row>
    <row r="969" spans="8:14" x14ac:dyDescent="0.2">
      <c r="H969" s="13"/>
      <c r="I969" s="588">
        <v>0.27911435185185102</v>
      </c>
      <c r="J969" s="607">
        <v>5.1056468037</v>
      </c>
      <c r="K969" s="578" t="s">
        <v>804</v>
      </c>
      <c r="L969" s="609">
        <v>1.2622222222222199</v>
      </c>
      <c r="M969" s="24" t="s">
        <v>803</v>
      </c>
      <c r="N969" s="179" t="s">
        <v>799</v>
      </c>
    </row>
    <row r="970" spans="8:14" x14ac:dyDescent="0.2">
      <c r="H970" s="13"/>
      <c r="I970" s="588">
        <v>0.30695422936616501</v>
      </c>
      <c r="J970" s="607">
        <v>5.2053200913</v>
      </c>
      <c r="K970" s="578" t="s">
        <v>804</v>
      </c>
      <c r="L970" s="609">
        <v>1.3</v>
      </c>
      <c r="M970" s="24" t="s">
        <v>803</v>
      </c>
      <c r="N970" s="179" t="s">
        <v>799</v>
      </c>
    </row>
    <row r="971" spans="8:14" x14ac:dyDescent="0.2">
      <c r="H971" s="13"/>
      <c r="I971" s="588">
        <v>0.21529235097323601</v>
      </c>
      <c r="J971" s="607">
        <v>5.1919264839999997</v>
      </c>
      <c r="K971" s="578" t="s">
        <v>804</v>
      </c>
      <c r="L971" s="609">
        <v>1.2625</v>
      </c>
      <c r="M971" s="24" t="s">
        <v>803</v>
      </c>
      <c r="N971" s="179" t="s">
        <v>799</v>
      </c>
    </row>
    <row r="972" spans="8:14" x14ac:dyDescent="0.2">
      <c r="H972" s="13"/>
      <c r="I972" s="588">
        <v>0.22607036952554699</v>
      </c>
      <c r="J972" s="607">
        <v>5.1508143836000002</v>
      </c>
      <c r="K972" s="578" t="s">
        <v>804</v>
      </c>
      <c r="L972" s="609">
        <v>1.3</v>
      </c>
      <c r="M972" s="24" t="s">
        <v>803</v>
      </c>
      <c r="N972" s="179" t="s">
        <v>799</v>
      </c>
    </row>
    <row r="973" spans="8:14" x14ac:dyDescent="0.2">
      <c r="H973" s="13"/>
      <c r="I973" s="588">
        <v>0.21367675520544999</v>
      </c>
      <c r="J973" s="607">
        <v>5.0187130137000002</v>
      </c>
      <c r="K973" s="578" t="s">
        <v>804</v>
      </c>
      <c r="L973" s="609">
        <v>1.26702269692923</v>
      </c>
      <c r="M973" s="24" t="s">
        <v>803</v>
      </c>
      <c r="N973" s="179" t="s">
        <v>799</v>
      </c>
    </row>
    <row r="974" spans="8:14" x14ac:dyDescent="0.2">
      <c r="H974" s="13"/>
      <c r="I974" s="588">
        <v>0.29014762881896899</v>
      </c>
      <c r="J974" s="607">
        <v>5.0240424658</v>
      </c>
      <c r="K974" s="578" t="s">
        <v>804</v>
      </c>
      <c r="L974" s="609">
        <v>1.3</v>
      </c>
      <c r="M974" s="24" t="s">
        <v>803</v>
      </c>
      <c r="N974" s="179" t="s">
        <v>799</v>
      </c>
    </row>
    <row r="975" spans="8:14" x14ac:dyDescent="0.2">
      <c r="H975" s="13"/>
      <c r="I975" s="588">
        <v>0.27816062471500203</v>
      </c>
      <c r="J975" s="607">
        <v>4.9428611872000001</v>
      </c>
      <c r="K975" s="578" t="s">
        <v>804</v>
      </c>
      <c r="L975" s="609">
        <v>1.3</v>
      </c>
      <c r="M975" s="24" t="s">
        <v>803</v>
      </c>
      <c r="N975" s="179" t="s">
        <v>799</v>
      </c>
    </row>
    <row r="976" spans="8:14" x14ac:dyDescent="0.2">
      <c r="H976" s="13"/>
      <c r="I976" s="588">
        <v>0.28038836846213799</v>
      </c>
      <c r="J976" s="607">
        <v>5.0011926941000002</v>
      </c>
      <c r="K976" s="578" t="s">
        <v>804</v>
      </c>
      <c r="L976" s="609">
        <v>1.27885714285714</v>
      </c>
      <c r="M976" s="24" t="s">
        <v>803</v>
      </c>
      <c r="N976" s="179" t="s">
        <v>799</v>
      </c>
    </row>
    <row r="977" spans="8:14" x14ac:dyDescent="0.2">
      <c r="H977" s="13"/>
      <c r="I977" s="588">
        <v>0.25029188915560302</v>
      </c>
      <c r="J977" s="607">
        <v>5.0126465752999998</v>
      </c>
      <c r="K977" s="578" t="s">
        <v>804</v>
      </c>
      <c r="L977" s="609">
        <v>1.2604026845637499</v>
      </c>
      <c r="M977" s="24" t="s">
        <v>803</v>
      </c>
      <c r="N977" s="179" t="s">
        <v>799</v>
      </c>
    </row>
    <row r="978" spans="8:14" x14ac:dyDescent="0.2">
      <c r="H978" s="13"/>
      <c r="I978" s="588">
        <v>0.220856102003642</v>
      </c>
      <c r="J978" s="607">
        <v>5.0045118721000001</v>
      </c>
      <c r="K978" s="578" t="s">
        <v>804</v>
      </c>
      <c r="L978" s="609">
        <v>1.30666666666666</v>
      </c>
      <c r="M978" s="24" t="s">
        <v>803</v>
      </c>
      <c r="N978" s="179" t="s">
        <v>799</v>
      </c>
    </row>
    <row r="979" spans="8:14" x14ac:dyDescent="0.2">
      <c r="H979" s="13"/>
      <c r="I979" s="588">
        <v>0.231050418374316</v>
      </c>
      <c r="J979" s="607">
        <v>5.0282550227999998</v>
      </c>
      <c r="K979" s="578" t="s">
        <v>804</v>
      </c>
      <c r="L979" s="609">
        <v>1.296875</v>
      </c>
      <c r="M979" s="24" t="s">
        <v>803</v>
      </c>
      <c r="N979" s="179" t="s">
        <v>799</v>
      </c>
    </row>
    <row r="980" spans="8:14" x14ac:dyDescent="0.2">
      <c r="H980" s="13"/>
      <c r="I980" s="588">
        <v>0.25760320799154002</v>
      </c>
      <c r="J980" s="607">
        <v>5.3359831050000004</v>
      </c>
      <c r="K980" s="578" t="s">
        <v>804</v>
      </c>
      <c r="L980" s="609">
        <v>1.2992831541218599</v>
      </c>
      <c r="M980" s="24" t="s">
        <v>803</v>
      </c>
      <c r="N980" s="179" t="s">
        <v>799</v>
      </c>
    </row>
    <row r="981" spans="8:14" x14ac:dyDescent="0.2">
      <c r="H981" s="13"/>
      <c r="I981" s="588">
        <v>0.21762864298724899</v>
      </c>
      <c r="J981" s="607">
        <v>4.7190652968000002</v>
      </c>
      <c r="K981" s="578" t="s">
        <v>804</v>
      </c>
      <c r="L981" s="609">
        <v>1.2791999999999999</v>
      </c>
      <c r="M981" s="24" t="s">
        <v>803</v>
      </c>
      <c r="N981" s="179" t="s">
        <v>799</v>
      </c>
    </row>
    <row r="982" spans="8:14" x14ac:dyDescent="0.2">
      <c r="H982" s="13"/>
      <c r="I982" s="588">
        <v>0.24234734485760401</v>
      </c>
      <c r="J982" s="607">
        <v>4.7758353881</v>
      </c>
      <c r="K982" s="578" t="s">
        <v>804</v>
      </c>
      <c r="L982" s="609">
        <v>1.28414545454545</v>
      </c>
      <c r="M982" s="24" t="s">
        <v>803</v>
      </c>
      <c r="N982" s="179" t="s">
        <v>799</v>
      </c>
    </row>
    <row r="983" spans="8:14" x14ac:dyDescent="0.2">
      <c r="H983" s="13"/>
      <c r="I983" s="588">
        <v>0.19320057212014499</v>
      </c>
      <c r="J983" s="607">
        <v>4.9574029680000002</v>
      </c>
      <c r="K983" s="578" t="s">
        <v>804</v>
      </c>
      <c r="L983" s="609">
        <v>1.3006711409395899</v>
      </c>
      <c r="M983" s="24" t="s">
        <v>803</v>
      </c>
      <c r="N983" s="179" t="s">
        <v>799</v>
      </c>
    </row>
    <row r="984" spans="8:14" x14ac:dyDescent="0.2">
      <c r="H984" s="13"/>
      <c r="I984" s="588">
        <v>0.228396716826265</v>
      </c>
      <c r="J984" s="607">
        <v>4.7041312785000002</v>
      </c>
      <c r="K984" s="578" t="s">
        <v>804</v>
      </c>
      <c r="L984" s="609">
        <v>1.284</v>
      </c>
      <c r="M984" s="24" t="s">
        <v>803</v>
      </c>
      <c r="N984" s="179" t="s">
        <v>799</v>
      </c>
    </row>
    <row r="985" spans="8:14" x14ac:dyDescent="0.2">
      <c r="H985" s="13"/>
      <c r="I985" s="588">
        <v>0.22899817850637499</v>
      </c>
      <c r="J985" s="607">
        <v>4.9818479452000002</v>
      </c>
      <c r="K985" s="578" t="s">
        <v>804</v>
      </c>
      <c r="L985" s="609">
        <v>1.28</v>
      </c>
      <c r="M985" s="24" t="s">
        <v>803</v>
      </c>
      <c r="N985" s="179" t="s">
        <v>799</v>
      </c>
    </row>
    <row r="986" spans="8:14" x14ac:dyDescent="0.2">
      <c r="H986" s="13"/>
      <c r="I986" s="588">
        <v>0.26018099547511297</v>
      </c>
      <c r="J986" s="607">
        <v>4.9846134703000002</v>
      </c>
      <c r="K986" s="578" t="s">
        <v>804</v>
      </c>
      <c r="L986" s="609">
        <v>1.2820512820512799</v>
      </c>
      <c r="M986" s="24" t="s">
        <v>803</v>
      </c>
      <c r="N986" s="179" t="s">
        <v>799</v>
      </c>
    </row>
    <row r="987" spans="8:14" x14ac:dyDescent="0.2">
      <c r="H987" s="13"/>
      <c r="I987" s="588">
        <v>0.207569574139401</v>
      </c>
      <c r="J987" s="607">
        <v>5.3344799086999997</v>
      </c>
      <c r="K987" s="578" t="s">
        <v>804</v>
      </c>
      <c r="L987" s="609">
        <v>1.26582278481012</v>
      </c>
      <c r="M987" s="24" t="s">
        <v>803</v>
      </c>
      <c r="N987" s="179" t="s">
        <v>799</v>
      </c>
    </row>
    <row r="988" spans="8:14" x14ac:dyDescent="0.2">
      <c r="H988" s="13"/>
      <c r="I988" s="588">
        <v>0.268138604666319</v>
      </c>
      <c r="J988" s="607">
        <v>5.3493853881</v>
      </c>
      <c r="K988" s="578" t="s">
        <v>804</v>
      </c>
      <c r="L988" s="609">
        <v>1.3428571428571401</v>
      </c>
      <c r="M988" s="24" t="s">
        <v>804</v>
      </c>
      <c r="N988" s="179" t="s">
        <v>799</v>
      </c>
    </row>
    <row r="989" spans="8:14" x14ac:dyDescent="0.2">
      <c r="H989" s="13"/>
      <c r="I989" s="588">
        <v>0.25732362251882201</v>
      </c>
      <c r="J989" s="607">
        <v>5.3093230593999996</v>
      </c>
      <c r="K989" s="578" t="s">
        <v>804</v>
      </c>
      <c r="L989" s="609">
        <v>1.3265</v>
      </c>
      <c r="M989" s="24" t="s">
        <v>804</v>
      </c>
      <c r="N989" s="179" t="s">
        <v>799</v>
      </c>
    </row>
    <row r="990" spans="8:14" x14ac:dyDescent="0.2">
      <c r="H990" s="13"/>
      <c r="I990" s="588">
        <v>0.26569324093086899</v>
      </c>
      <c r="J990" s="607">
        <v>5.3114335616000004</v>
      </c>
      <c r="K990" s="578" t="s">
        <v>804</v>
      </c>
      <c r="L990" s="609">
        <v>1.325</v>
      </c>
      <c r="M990" s="24" t="s">
        <v>804</v>
      </c>
      <c r="N990" s="179" t="s">
        <v>799</v>
      </c>
    </row>
    <row r="991" spans="8:14" x14ac:dyDescent="0.2">
      <c r="H991" s="13"/>
      <c r="I991" s="588">
        <v>0.28462595404015201</v>
      </c>
      <c r="J991" s="607">
        <v>5.3183070776000001</v>
      </c>
      <c r="K991" s="578" t="s">
        <v>804</v>
      </c>
      <c r="L991" s="609">
        <v>1.35</v>
      </c>
      <c r="M991" s="24" t="s">
        <v>804</v>
      </c>
      <c r="N991" s="179" t="s">
        <v>799</v>
      </c>
    </row>
    <row r="992" spans="8:14" x14ac:dyDescent="0.2">
      <c r="H992" s="13"/>
      <c r="I992" s="588">
        <v>0.28443577674248599</v>
      </c>
      <c r="J992" s="607">
        <v>5.2357573059</v>
      </c>
      <c r="K992" s="578" t="s">
        <v>804</v>
      </c>
      <c r="L992" s="609">
        <v>1.3348373754465099</v>
      </c>
      <c r="M992" s="24" t="s">
        <v>804</v>
      </c>
      <c r="N992" s="179" t="s">
        <v>799</v>
      </c>
    </row>
    <row r="993" spans="8:14" x14ac:dyDescent="0.2">
      <c r="H993" s="13"/>
      <c r="I993" s="588">
        <v>0.28327059482329497</v>
      </c>
      <c r="J993" s="607">
        <v>5.3114335616000004</v>
      </c>
      <c r="K993" s="578" t="s">
        <v>804</v>
      </c>
      <c r="L993" s="609">
        <v>1.33975</v>
      </c>
      <c r="M993" s="24" t="s">
        <v>804</v>
      </c>
      <c r="N993" s="179" t="s">
        <v>799</v>
      </c>
    </row>
    <row r="994" spans="8:14" x14ac:dyDescent="0.2">
      <c r="H994" s="13"/>
      <c r="I994" s="588">
        <v>0.26756661191714498</v>
      </c>
      <c r="J994" s="607">
        <v>5.3183070776000001</v>
      </c>
      <c r="K994" s="578" t="s">
        <v>804</v>
      </c>
      <c r="L994" s="609">
        <v>1.39</v>
      </c>
      <c r="M994" s="24" t="s">
        <v>804</v>
      </c>
      <c r="N994" s="179" t="s">
        <v>799</v>
      </c>
    </row>
    <row r="995" spans="8:14" x14ac:dyDescent="0.2">
      <c r="H995" s="13"/>
      <c r="I995" s="588">
        <v>0.29098613810554902</v>
      </c>
      <c r="J995" s="607">
        <v>5.3587312784999996</v>
      </c>
      <c r="K995" s="578" t="s">
        <v>804</v>
      </c>
      <c r="L995" s="609">
        <v>1.37071008966299</v>
      </c>
      <c r="M995" s="24" t="s">
        <v>804</v>
      </c>
      <c r="N995" s="179" t="s">
        <v>799</v>
      </c>
    </row>
    <row r="996" spans="8:14" x14ac:dyDescent="0.2">
      <c r="H996" s="13"/>
      <c r="I996" s="588">
        <v>0.26007415012548402</v>
      </c>
      <c r="J996" s="607">
        <v>5.3587312784999996</v>
      </c>
      <c r="K996" s="578" t="s">
        <v>804</v>
      </c>
      <c r="L996" s="609">
        <v>1.3440000000000001</v>
      </c>
      <c r="M996" s="24" t="s">
        <v>804</v>
      </c>
      <c r="N996" s="179" t="s">
        <v>799</v>
      </c>
    </row>
    <row r="997" spans="8:14" x14ac:dyDescent="0.2">
      <c r="H997" s="13"/>
      <c r="I997" s="588">
        <v>0.28322290609866002</v>
      </c>
      <c r="J997" s="607">
        <v>5.29148379</v>
      </c>
      <c r="K997" s="578" t="s">
        <v>804</v>
      </c>
      <c r="L997" s="609">
        <v>1.37803643724696</v>
      </c>
      <c r="M997" s="24" t="s">
        <v>804</v>
      </c>
      <c r="N997" s="179" t="s">
        <v>799</v>
      </c>
    </row>
    <row r="998" spans="8:14" x14ac:dyDescent="0.2">
      <c r="H998" s="13"/>
      <c r="I998" s="588">
        <v>0.28817488314408202</v>
      </c>
      <c r="J998" s="607">
        <v>5.3259349315</v>
      </c>
      <c r="K998" s="578" t="s">
        <v>804</v>
      </c>
      <c r="L998" s="609">
        <v>1.3190538461538399</v>
      </c>
      <c r="M998" s="24" t="s">
        <v>804</v>
      </c>
      <c r="N998" s="179" t="s">
        <v>799</v>
      </c>
    </row>
    <row r="999" spans="8:14" x14ac:dyDescent="0.2">
      <c r="H999" s="13"/>
      <c r="I999" s="588">
        <v>0.2900015795293</v>
      </c>
      <c r="J999" s="607">
        <v>5.3259349315</v>
      </c>
      <c r="K999" s="578" t="s">
        <v>804</v>
      </c>
      <c r="L999" s="609">
        <v>1.3190538461538399</v>
      </c>
      <c r="M999" s="24" t="s">
        <v>804</v>
      </c>
      <c r="N999" s="179" t="s">
        <v>799</v>
      </c>
    </row>
    <row r="1000" spans="8:14" x14ac:dyDescent="0.2">
      <c r="H1000" s="13"/>
      <c r="I1000" s="588">
        <v>0.27556582015409498</v>
      </c>
      <c r="J1000" s="607">
        <v>5.3259349315</v>
      </c>
      <c r="K1000" s="578" t="s">
        <v>804</v>
      </c>
      <c r="L1000" s="609">
        <v>1.3160444999999901</v>
      </c>
      <c r="M1000" s="24" t="s">
        <v>804</v>
      </c>
      <c r="N1000" s="179" t="s">
        <v>799</v>
      </c>
    </row>
    <row r="1001" spans="8:14" x14ac:dyDescent="0.2">
      <c r="H1001" s="13"/>
      <c r="I1001" s="588">
        <v>0.29578968275475598</v>
      </c>
      <c r="J1001" s="607">
        <v>5.1642694063999999</v>
      </c>
      <c r="K1001" s="578" t="s">
        <v>804</v>
      </c>
      <c r="L1001" s="609">
        <v>1.31348730253949</v>
      </c>
      <c r="M1001" s="24" t="s">
        <v>804</v>
      </c>
      <c r="N1001" s="179" t="s">
        <v>799</v>
      </c>
    </row>
    <row r="1002" spans="8:14" x14ac:dyDescent="0.2">
      <c r="H1002" s="13"/>
      <c r="I1002" s="588">
        <v>0.29836392406665802</v>
      </c>
      <c r="J1002" s="607">
        <v>5.2347301369999997</v>
      </c>
      <c r="K1002" s="578" t="s">
        <v>804</v>
      </c>
      <c r="L1002" s="609">
        <v>1.31348730253949</v>
      </c>
      <c r="M1002" s="24" t="s">
        <v>804</v>
      </c>
      <c r="N1002" s="179" t="s">
        <v>799</v>
      </c>
    </row>
    <row r="1003" spans="8:14" x14ac:dyDescent="0.2">
      <c r="H1003" s="13"/>
      <c r="I1003" s="588">
        <v>0.29522404468455998</v>
      </c>
      <c r="J1003" s="607">
        <v>5.2151331049999996</v>
      </c>
      <c r="K1003" s="578" t="s">
        <v>804</v>
      </c>
      <c r="L1003" s="609">
        <v>1.3159868026394701</v>
      </c>
      <c r="M1003" s="24" t="s">
        <v>804</v>
      </c>
      <c r="N1003" s="179" t="s">
        <v>799</v>
      </c>
    </row>
    <row r="1004" spans="8:14" x14ac:dyDescent="0.2">
      <c r="H1004" s="13"/>
      <c r="I1004" s="588">
        <v>0.248253030006509</v>
      </c>
      <c r="J1004" s="607">
        <v>4.7772376712</v>
      </c>
      <c r="K1004" s="578" t="s">
        <v>804</v>
      </c>
      <c r="L1004" s="609">
        <v>1.35701949173451</v>
      </c>
      <c r="M1004" s="24" t="s">
        <v>804</v>
      </c>
      <c r="N1004" s="179" t="s">
        <v>799</v>
      </c>
    </row>
    <row r="1005" spans="8:14" x14ac:dyDescent="0.2">
      <c r="H1005" s="13"/>
      <c r="I1005" s="588">
        <v>0.26882842801733903</v>
      </c>
      <c r="J1005" s="607">
        <v>5.2077817352000002</v>
      </c>
      <c r="K1005" s="578" t="s">
        <v>804</v>
      </c>
      <c r="L1005" s="609">
        <v>1.34</v>
      </c>
      <c r="M1005" s="24" t="s">
        <v>804</v>
      </c>
      <c r="N1005" s="179" t="s">
        <v>799</v>
      </c>
    </row>
    <row r="1006" spans="8:14" x14ac:dyDescent="0.2">
      <c r="H1006" s="13"/>
      <c r="I1006" s="588">
        <v>0.28995836185261198</v>
      </c>
      <c r="J1006" s="607">
        <v>5.3556939999999997</v>
      </c>
      <c r="K1006" s="578" t="s">
        <v>804</v>
      </c>
      <c r="L1006" s="609">
        <v>1.3485</v>
      </c>
      <c r="M1006" s="24" t="s">
        <v>804</v>
      </c>
      <c r="N1006" s="179" t="s">
        <v>799</v>
      </c>
    </row>
    <row r="1007" spans="8:14" x14ac:dyDescent="0.2">
      <c r="H1007" s="13"/>
      <c r="I1007" s="588">
        <v>0.26378242732368601</v>
      </c>
      <c r="J1007" s="607">
        <v>4.732713242</v>
      </c>
      <c r="K1007" s="578" t="s">
        <v>804</v>
      </c>
      <c r="L1007" s="609">
        <v>1.33405</v>
      </c>
      <c r="M1007" s="24" t="s">
        <v>804</v>
      </c>
      <c r="N1007" s="179" t="s">
        <v>799</v>
      </c>
    </row>
    <row r="1008" spans="8:14" x14ac:dyDescent="0.2">
      <c r="H1008" s="13"/>
      <c r="I1008" s="588">
        <v>0.23355934861966601</v>
      </c>
      <c r="J1008" s="607">
        <v>5.2840073059000003</v>
      </c>
      <c r="K1008" s="578" t="s">
        <v>804</v>
      </c>
      <c r="L1008" s="609">
        <v>1.34</v>
      </c>
      <c r="M1008" s="24" t="s">
        <v>804</v>
      </c>
      <c r="N1008" s="179" t="s">
        <v>799</v>
      </c>
    </row>
    <row r="1009" spans="8:14" x14ac:dyDescent="0.2">
      <c r="H1009" s="13"/>
      <c r="I1009" s="588">
        <v>0.26902536043577302</v>
      </c>
      <c r="J1009" s="607">
        <v>5.29148379</v>
      </c>
      <c r="K1009" s="578" t="s">
        <v>804</v>
      </c>
      <c r="L1009" s="609">
        <v>1.3213780084945701</v>
      </c>
      <c r="M1009" s="24" t="s">
        <v>804</v>
      </c>
      <c r="N1009" s="179" t="s">
        <v>799</v>
      </c>
    </row>
    <row r="1010" spans="8:14" x14ac:dyDescent="0.2">
      <c r="H1010" s="13"/>
      <c r="I1010" s="588">
        <v>0.24846988658584199</v>
      </c>
      <c r="J1010" s="607">
        <v>5.2543954338000001</v>
      </c>
      <c r="K1010" s="578" t="s">
        <v>804</v>
      </c>
      <c r="L1010" s="609">
        <v>1.3841000000000001</v>
      </c>
      <c r="M1010" s="24" t="s">
        <v>804</v>
      </c>
      <c r="N1010" s="179" t="s">
        <v>799</v>
      </c>
    </row>
    <row r="1011" spans="8:14" x14ac:dyDescent="0.2">
      <c r="H1011" s="13"/>
      <c r="I1011" s="588">
        <v>0.157543039789838</v>
      </c>
      <c r="J1011" s="607">
        <v>5.3520027396999996</v>
      </c>
      <c r="K1011" s="578" t="s">
        <v>804</v>
      </c>
      <c r="L1011" s="609">
        <v>1.3505063291139201</v>
      </c>
      <c r="M1011" s="24" t="s">
        <v>804</v>
      </c>
      <c r="N1011" s="179" t="s">
        <v>799</v>
      </c>
    </row>
    <row r="1012" spans="8:14" x14ac:dyDescent="0.2">
      <c r="H1012" s="13"/>
      <c r="I1012" s="588">
        <v>0.29601460900068399</v>
      </c>
      <c r="J1012" s="607">
        <v>5.2485242009000004</v>
      </c>
      <c r="K1012" s="578" t="s">
        <v>804</v>
      </c>
      <c r="L1012" s="609">
        <v>1.3468454999999999</v>
      </c>
      <c r="M1012" s="24" t="s">
        <v>804</v>
      </c>
      <c r="N1012" s="179" t="s">
        <v>799</v>
      </c>
    </row>
    <row r="1013" spans="8:14" x14ac:dyDescent="0.2">
      <c r="H1013" s="13"/>
      <c r="I1013" s="588">
        <v>0.25804243668720001</v>
      </c>
      <c r="J1013" s="607">
        <v>5.0011926941000002</v>
      </c>
      <c r="K1013" s="578" t="s">
        <v>804</v>
      </c>
      <c r="L1013" s="609">
        <v>1.39</v>
      </c>
      <c r="M1013" s="24" t="s">
        <v>804</v>
      </c>
      <c r="N1013" s="179" t="s">
        <v>799</v>
      </c>
    </row>
    <row r="1014" spans="8:14" x14ac:dyDescent="0.2">
      <c r="H1014" s="13"/>
      <c r="I1014" s="588">
        <v>0.23047347707049901</v>
      </c>
      <c r="J1014" s="607">
        <v>4.7210342466000004</v>
      </c>
      <c r="K1014" s="578" t="s">
        <v>804</v>
      </c>
      <c r="L1014" s="609">
        <v>1.35809523809523</v>
      </c>
      <c r="M1014" s="24" t="s">
        <v>804</v>
      </c>
      <c r="N1014" s="179" t="s">
        <v>799</v>
      </c>
    </row>
    <row r="1015" spans="8:14" x14ac:dyDescent="0.2">
      <c r="H1015" s="13"/>
      <c r="I1015" s="588">
        <v>0.26381335736082501</v>
      </c>
      <c r="J1015" s="607">
        <v>5.3183070776000001</v>
      </c>
      <c r="K1015" s="578" t="s">
        <v>804</v>
      </c>
      <c r="L1015" s="609">
        <v>1.3460937500000001</v>
      </c>
      <c r="M1015" s="24" t="s">
        <v>804</v>
      </c>
      <c r="N1015" s="179" t="s">
        <v>799</v>
      </c>
    </row>
    <row r="1016" spans="8:14" x14ac:dyDescent="0.2">
      <c r="H1016" s="13"/>
      <c r="I1016" s="588">
        <v>0.27364261504367099</v>
      </c>
      <c r="J1016" s="607">
        <v>4.7639027396999998</v>
      </c>
      <c r="K1016" s="578" t="s">
        <v>804</v>
      </c>
      <c r="L1016" s="609">
        <v>1.3199999999999901</v>
      </c>
      <c r="M1016" s="24" t="s">
        <v>804</v>
      </c>
      <c r="N1016" s="179" t="s">
        <v>799</v>
      </c>
    </row>
    <row r="1017" spans="8:14" x14ac:dyDescent="0.2">
      <c r="H1017" s="13"/>
      <c r="I1017" s="588">
        <v>0.27326293833919901</v>
      </c>
      <c r="J1017" s="607">
        <v>4.7124636985999997</v>
      </c>
      <c r="K1017" s="578" t="s">
        <v>804</v>
      </c>
      <c r="L1017" s="609">
        <v>1.37</v>
      </c>
      <c r="M1017" s="24" t="s">
        <v>804</v>
      </c>
      <c r="N1017" s="179" t="s">
        <v>799</v>
      </c>
    </row>
    <row r="1018" spans="8:14" x14ac:dyDescent="0.2">
      <c r="H1018" s="13"/>
      <c r="I1018" s="588">
        <v>0.26053582485986099</v>
      </c>
      <c r="J1018" s="607">
        <v>4.8135070775999997</v>
      </c>
      <c r="K1018" s="578" t="s">
        <v>804</v>
      </c>
      <c r="L1018" s="609">
        <v>1.3625</v>
      </c>
      <c r="M1018" s="24" t="s">
        <v>804</v>
      </c>
      <c r="N1018" s="179" t="s">
        <v>799</v>
      </c>
    </row>
    <row r="1019" spans="8:14" x14ac:dyDescent="0.2">
      <c r="H1019" s="13"/>
      <c r="I1019" s="588">
        <v>0.23305764491914399</v>
      </c>
      <c r="J1019" s="607">
        <v>5.0473511416000001</v>
      </c>
      <c r="K1019" s="578" t="s">
        <v>804</v>
      </c>
      <c r="L1019" s="609">
        <v>1.3592233009708701</v>
      </c>
      <c r="M1019" s="24" t="s">
        <v>804</v>
      </c>
      <c r="N1019" s="179" t="s">
        <v>799</v>
      </c>
    </row>
    <row r="1020" spans="8:14" x14ac:dyDescent="0.2">
      <c r="H1020" s="13"/>
      <c r="I1020" s="588">
        <v>0.21611734770465699</v>
      </c>
      <c r="J1020" s="607">
        <v>4.7071079909</v>
      </c>
      <c r="K1020" s="578" t="s">
        <v>804</v>
      </c>
      <c r="L1020" s="609">
        <v>1.36742424242424</v>
      </c>
      <c r="M1020" s="24" t="s">
        <v>804</v>
      </c>
      <c r="N1020" s="179" t="s">
        <v>799</v>
      </c>
    </row>
    <row r="1021" spans="8:14" x14ac:dyDescent="0.2">
      <c r="H1021" s="13"/>
      <c r="I1021" s="588">
        <v>0.188547663876132</v>
      </c>
      <c r="J1021" s="607">
        <v>4.7425086757999999</v>
      </c>
      <c r="K1021" s="578" t="s">
        <v>804</v>
      </c>
      <c r="L1021" s="609">
        <v>1.31914893617021</v>
      </c>
      <c r="M1021" s="24" t="s">
        <v>804</v>
      </c>
      <c r="N1021" s="179" t="s">
        <v>799</v>
      </c>
    </row>
    <row r="1022" spans="8:14" x14ac:dyDescent="0.2">
      <c r="H1022" s="13"/>
      <c r="I1022" s="588">
        <v>0.23540069951338199</v>
      </c>
      <c r="J1022" s="607">
        <v>4.8979700913000004</v>
      </c>
      <c r="K1022" s="578" t="s">
        <v>804</v>
      </c>
      <c r="L1022" s="609">
        <v>1.3520000000000001</v>
      </c>
      <c r="M1022" s="24" t="s">
        <v>804</v>
      </c>
      <c r="N1022" s="179" t="s">
        <v>799</v>
      </c>
    </row>
    <row r="1023" spans="8:14" x14ac:dyDescent="0.2">
      <c r="H1023" s="13"/>
      <c r="I1023" s="588">
        <v>0.23256258167899099</v>
      </c>
      <c r="J1023" s="607">
        <v>5.1245465753000001</v>
      </c>
      <c r="K1023" s="578" t="s">
        <v>804</v>
      </c>
      <c r="L1023" s="609">
        <v>1.3698630136986301</v>
      </c>
      <c r="M1023" s="24" t="s">
        <v>804</v>
      </c>
      <c r="N1023" s="179" t="s">
        <v>799</v>
      </c>
    </row>
    <row r="1024" spans="8:14" x14ac:dyDescent="0.2">
      <c r="H1024" s="13"/>
      <c r="I1024" s="588">
        <v>0.276573429896593</v>
      </c>
      <c r="J1024" s="607">
        <v>4.8457230594</v>
      </c>
      <c r="K1024" s="578" t="s">
        <v>804</v>
      </c>
      <c r="L1024" s="609">
        <v>1.375</v>
      </c>
      <c r="M1024" s="24" t="s">
        <v>804</v>
      </c>
      <c r="N1024" s="179" t="s">
        <v>799</v>
      </c>
    </row>
    <row r="1025" spans="8:14" x14ac:dyDescent="0.2">
      <c r="H1025" s="13"/>
      <c r="I1025" s="588">
        <v>0.25546420589308499</v>
      </c>
      <c r="J1025" s="607">
        <v>4.7210342466000004</v>
      </c>
      <c r="K1025" s="578" t="s">
        <v>804</v>
      </c>
      <c r="L1025" s="609">
        <v>1.3824999999999901</v>
      </c>
      <c r="M1025" s="24" t="s">
        <v>804</v>
      </c>
      <c r="N1025" s="179" t="s">
        <v>799</v>
      </c>
    </row>
    <row r="1026" spans="8:14" x14ac:dyDescent="0.2">
      <c r="H1026" s="13"/>
      <c r="I1026" s="588">
        <v>0.238814881359799</v>
      </c>
      <c r="J1026" s="607">
        <v>5.1986869863000003</v>
      </c>
      <c r="K1026" s="578" t="s">
        <v>804</v>
      </c>
      <c r="L1026" s="609">
        <v>1.33</v>
      </c>
      <c r="M1026" s="24" t="s">
        <v>804</v>
      </c>
      <c r="N1026" s="179" t="s">
        <v>799</v>
      </c>
    </row>
    <row r="1027" spans="8:14" x14ac:dyDescent="0.2">
      <c r="H1027" s="13"/>
      <c r="I1027" s="588">
        <v>0.23500373127234001</v>
      </c>
      <c r="J1027" s="607">
        <v>5.0768646118999996</v>
      </c>
      <c r="K1027" s="578" t="s">
        <v>804</v>
      </c>
      <c r="L1027" s="609">
        <v>1.36208333333333</v>
      </c>
      <c r="M1027" s="24" t="s">
        <v>804</v>
      </c>
      <c r="N1027" s="179" t="s">
        <v>799</v>
      </c>
    </row>
    <row r="1028" spans="8:14" x14ac:dyDescent="0.2">
      <c r="H1028" s="13"/>
      <c r="I1028" s="588">
        <v>0.24244307830598799</v>
      </c>
      <c r="J1028" s="607">
        <v>4.7440646118999998</v>
      </c>
      <c r="K1028" s="578" t="s">
        <v>804</v>
      </c>
      <c r="L1028" s="609">
        <v>1.3629268292682899</v>
      </c>
      <c r="M1028" s="24" t="s">
        <v>804</v>
      </c>
      <c r="N1028" s="179" t="s">
        <v>799</v>
      </c>
    </row>
    <row r="1029" spans="8:14" x14ac:dyDescent="0.2">
      <c r="H1029" s="13"/>
      <c r="I1029" s="588">
        <v>0.24013648114355199</v>
      </c>
      <c r="J1029" s="607">
        <v>5.2840073059000003</v>
      </c>
      <c r="K1029" s="578" t="s">
        <v>804</v>
      </c>
      <c r="L1029" s="609">
        <v>1.375</v>
      </c>
      <c r="M1029" s="24" t="s">
        <v>804</v>
      </c>
      <c r="N1029" s="179" t="s">
        <v>799</v>
      </c>
    </row>
    <row r="1030" spans="8:14" x14ac:dyDescent="0.2">
      <c r="H1030" s="13"/>
      <c r="I1030" s="588">
        <v>0.24703456536618701</v>
      </c>
      <c r="J1030" s="607">
        <v>5.2717757991000003</v>
      </c>
      <c r="K1030" s="578" t="s">
        <v>804</v>
      </c>
      <c r="L1030" s="609">
        <v>1.3779999999999999</v>
      </c>
      <c r="M1030" s="24" t="s">
        <v>804</v>
      </c>
      <c r="N1030" s="179" t="s">
        <v>799</v>
      </c>
    </row>
    <row r="1031" spans="8:14" x14ac:dyDescent="0.2">
      <c r="H1031" s="13"/>
      <c r="I1031" s="588">
        <v>0.28446127081907302</v>
      </c>
      <c r="J1031" s="607">
        <v>5.0011926941000002</v>
      </c>
      <c r="K1031" s="578" t="s">
        <v>804</v>
      </c>
      <c r="L1031" s="609">
        <v>1.3583333333333301</v>
      </c>
      <c r="M1031" s="24" t="s">
        <v>804</v>
      </c>
      <c r="N1031" s="179" t="s">
        <v>799</v>
      </c>
    </row>
    <row r="1032" spans="8:14" x14ac:dyDescent="0.2">
      <c r="H1032" s="13"/>
      <c r="I1032" s="588">
        <v>0.2511688993733</v>
      </c>
      <c r="J1032" s="607">
        <v>4.7534671233000001</v>
      </c>
      <c r="K1032" s="578" t="s">
        <v>804</v>
      </c>
      <c r="L1032" s="609">
        <v>1.3545150501672201</v>
      </c>
      <c r="M1032" s="24" t="s">
        <v>804</v>
      </c>
      <c r="N1032" s="179" t="s">
        <v>799</v>
      </c>
    </row>
    <row r="1033" spans="8:14" x14ac:dyDescent="0.2">
      <c r="H1033" s="13"/>
      <c r="I1033" s="588">
        <v>0.24319102213096</v>
      </c>
      <c r="J1033" s="607">
        <v>5.0514920091000004</v>
      </c>
      <c r="K1033" s="578" t="s">
        <v>804</v>
      </c>
      <c r="L1033" s="609">
        <v>1.375</v>
      </c>
      <c r="M1033" s="24" t="s">
        <v>804</v>
      </c>
      <c r="N1033" s="179" t="s">
        <v>799</v>
      </c>
    </row>
    <row r="1034" spans="8:14" x14ac:dyDescent="0.2">
      <c r="H1034" s="13"/>
      <c r="I1034" s="588">
        <v>0.28627300030413599</v>
      </c>
      <c r="J1034" s="607">
        <v>4.7487038813</v>
      </c>
      <c r="K1034" s="578" t="s">
        <v>804</v>
      </c>
      <c r="L1034" s="609">
        <v>1.3374999999999999</v>
      </c>
      <c r="M1034" s="24" t="s">
        <v>804</v>
      </c>
      <c r="N1034" s="179" t="s">
        <v>799</v>
      </c>
    </row>
    <row r="1035" spans="8:14" x14ac:dyDescent="0.2">
      <c r="H1035" s="13"/>
      <c r="I1035" s="588">
        <v>0.23840867693326701</v>
      </c>
      <c r="J1035" s="607">
        <v>5.1016223743999998</v>
      </c>
      <c r="K1035" s="578" t="s">
        <v>804</v>
      </c>
      <c r="L1035" s="609">
        <v>1.33636363636363</v>
      </c>
      <c r="M1035" s="24" t="s">
        <v>804</v>
      </c>
      <c r="N1035" s="179" t="s">
        <v>799</v>
      </c>
    </row>
    <row r="1036" spans="8:14" x14ac:dyDescent="0.2">
      <c r="H1036" s="13"/>
      <c r="I1036" s="588">
        <v>0.241194734597109</v>
      </c>
      <c r="J1036" s="607">
        <v>4.7725954338000003</v>
      </c>
      <c r="K1036" s="578" t="s">
        <v>804</v>
      </c>
      <c r="L1036" s="609">
        <v>1.3391304347826001</v>
      </c>
      <c r="M1036" s="24" t="s">
        <v>804</v>
      </c>
      <c r="N1036" s="179" t="s">
        <v>799</v>
      </c>
    </row>
    <row r="1037" spans="8:14" x14ac:dyDescent="0.2">
      <c r="H1037" s="13"/>
      <c r="I1037" s="588">
        <v>0.22522324981565001</v>
      </c>
      <c r="J1037" s="607">
        <v>4.7629162100000002</v>
      </c>
      <c r="K1037" s="578" t="s">
        <v>804</v>
      </c>
      <c r="L1037" s="609">
        <v>1.34579439252336</v>
      </c>
      <c r="M1037" s="24" t="s">
        <v>804</v>
      </c>
      <c r="N1037" s="179" t="s">
        <v>799</v>
      </c>
    </row>
    <row r="1038" spans="8:14" x14ac:dyDescent="0.2">
      <c r="H1038" s="13"/>
      <c r="I1038" s="588">
        <v>0.23855611212354499</v>
      </c>
      <c r="J1038" s="607">
        <v>4.7425538813000001</v>
      </c>
      <c r="K1038" s="578" t="s">
        <v>804</v>
      </c>
      <c r="L1038" s="609">
        <v>1.3124165554072</v>
      </c>
      <c r="M1038" s="24" t="s">
        <v>804</v>
      </c>
      <c r="N1038" s="179" t="s">
        <v>799</v>
      </c>
    </row>
    <row r="1039" spans="8:14" x14ac:dyDescent="0.2">
      <c r="H1039" s="13"/>
      <c r="I1039" s="588">
        <v>0.244175550431913</v>
      </c>
      <c r="J1039" s="607">
        <v>4.7663068493000003</v>
      </c>
      <c r="K1039" s="578" t="s">
        <v>804</v>
      </c>
      <c r="L1039" s="609">
        <v>1.3749360613810699</v>
      </c>
      <c r="M1039" s="24" t="s">
        <v>804</v>
      </c>
      <c r="N1039" s="179" t="s">
        <v>799</v>
      </c>
    </row>
    <row r="1040" spans="8:14" x14ac:dyDescent="0.2">
      <c r="H1040" s="13"/>
      <c r="I1040" s="588">
        <v>0.23386598001273601</v>
      </c>
      <c r="J1040" s="607">
        <v>4.9966047944999996</v>
      </c>
      <c r="K1040" s="578" t="s">
        <v>804</v>
      </c>
      <c r="L1040" s="609">
        <v>1.36912751677852</v>
      </c>
      <c r="M1040" s="24" t="s">
        <v>804</v>
      </c>
      <c r="N1040" s="179" t="s">
        <v>799</v>
      </c>
    </row>
    <row r="1041" spans="8:14" x14ac:dyDescent="0.2">
      <c r="H1041" s="13"/>
      <c r="I1041" s="588">
        <v>0.24037445884678499</v>
      </c>
      <c r="J1041" s="607">
        <v>5.0173308218999999</v>
      </c>
      <c r="K1041" s="578" t="s">
        <v>804</v>
      </c>
      <c r="L1041" s="609">
        <v>1.3311081441922501</v>
      </c>
      <c r="M1041" s="24" t="s">
        <v>804</v>
      </c>
      <c r="N1041" s="179" t="s">
        <v>799</v>
      </c>
    </row>
    <row r="1042" spans="8:14" x14ac:dyDescent="0.2">
      <c r="H1042" s="13"/>
      <c r="I1042" s="588">
        <v>0.25616872005475699</v>
      </c>
      <c r="J1042" s="607">
        <v>4.7589538813000001</v>
      </c>
      <c r="K1042" s="578" t="s">
        <v>804</v>
      </c>
      <c r="L1042" s="609">
        <v>1.35</v>
      </c>
      <c r="M1042" s="24" t="s">
        <v>804</v>
      </c>
      <c r="N1042" s="179" t="s">
        <v>799</v>
      </c>
    </row>
    <row r="1043" spans="8:14" x14ac:dyDescent="0.2">
      <c r="H1043" s="13"/>
      <c r="I1043" s="588">
        <v>0.23628860368315899</v>
      </c>
      <c r="J1043" s="607">
        <v>4.7917682648</v>
      </c>
      <c r="K1043" s="578" t="s">
        <v>804</v>
      </c>
      <c r="L1043" s="609">
        <v>1.31909212283044</v>
      </c>
      <c r="M1043" s="24" t="s">
        <v>804</v>
      </c>
      <c r="N1043" s="179" t="s">
        <v>799</v>
      </c>
    </row>
    <row r="1044" spans="8:14" x14ac:dyDescent="0.2">
      <c r="H1044" s="13"/>
      <c r="I1044" s="588">
        <v>0.25615817424667697</v>
      </c>
      <c r="J1044" s="607">
        <v>4.8894296804000001</v>
      </c>
      <c r="K1044" s="578" t="s">
        <v>804</v>
      </c>
      <c r="L1044" s="609">
        <v>1.3538461538461499</v>
      </c>
      <c r="M1044" s="24" t="s">
        <v>804</v>
      </c>
      <c r="N1044" s="179" t="s">
        <v>799</v>
      </c>
    </row>
    <row r="1045" spans="8:14" x14ac:dyDescent="0.2">
      <c r="H1045" s="13"/>
      <c r="I1045" s="588">
        <v>0.178132981625511</v>
      </c>
      <c r="J1045" s="607">
        <v>5.0777086758000003</v>
      </c>
      <c r="K1045" s="578" t="s">
        <v>804</v>
      </c>
      <c r="L1045" s="609">
        <v>1.3126727200947399</v>
      </c>
      <c r="M1045" s="24" t="s">
        <v>804</v>
      </c>
      <c r="N1045" s="179" t="s">
        <v>799</v>
      </c>
    </row>
    <row r="1046" spans="8:14" x14ac:dyDescent="0.2">
      <c r="H1046" s="13"/>
      <c r="I1046" s="588">
        <v>0.16061204843694499</v>
      </c>
      <c r="J1046" s="607">
        <v>4.8457198630000002</v>
      </c>
      <c r="K1046" s="578" t="s">
        <v>804</v>
      </c>
      <c r="L1046" s="609">
        <v>1.37777777777777</v>
      </c>
      <c r="M1046" s="24" t="s">
        <v>804</v>
      </c>
      <c r="N1046" s="179" t="s">
        <v>799</v>
      </c>
    </row>
    <row r="1047" spans="8:14" x14ac:dyDescent="0.2">
      <c r="H1047" s="13"/>
      <c r="I1047" s="588">
        <v>0.26531795799324798</v>
      </c>
      <c r="J1047" s="607">
        <v>5.0171557077999998</v>
      </c>
      <c r="K1047" s="578" t="s">
        <v>804</v>
      </c>
      <c r="L1047" s="609">
        <v>1.31946308724832</v>
      </c>
      <c r="M1047" s="24" t="s">
        <v>804</v>
      </c>
      <c r="N1047" s="179" t="s">
        <v>799</v>
      </c>
    </row>
    <row r="1048" spans="8:14" x14ac:dyDescent="0.2">
      <c r="H1048" s="13"/>
      <c r="I1048" s="588">
        <v>0.225081529470988</v>
      </c>
      <c r="J1048" s="607">
        <v>4.7788278539000002</v>
      </c>
      <c r="K1048" s="578" t="s">
        <v>804</v>
      </c>
      <c r="L1048" s="609">
        <v>1.34178905206942</v>
      </c>
      <c r="M1048" s="24" t="s">
        <v>804</v>
      </c>
      <c r="N1048" s="179" t="s">
        <v>799</v>
      </c>
    </row>
    <row r="1049" spans="8:14" x14ac:dyDescent="0.2">
      <c r="H1049" s="13"/>
      <c r="I1049" s="588">
        <v>0.316511839708561</v>
      </c>
      <c r="J1049" s="607">
        <v>4.8488534246999997</v>
      </c>
      <c r="K1049" s="578" t="s">
        <v>804</v>
      </c>
      <c r="L1049" s="609">
        <v>1.3493333333333299</v>
      </c>
      <c r="M1049" s="24" t="s">
        <v>804</v>
      </c>
      <c r="N1049" s="179" t="s">
        <v>799</v>
      </c>
    </row>
    <row r="1050" spans="8:14" x14ac:dyDescent="0.2">
      <c r="H1050" s="13"/>
      <c r="I1050" s="588">
        <v>0.245017076502732</v>
      </c>
      <c r="J1050" s="607">
        <v>4.8525984017999999</v>
      </c>
      <c r="K1050" s="578" t="s">
        <v>804</v>
      </c>
      <c r="L1050" s="609">
        <v>1.33</v>
      </c>
      <c r="M1050" s="24" t="s">
        <v>804</v>
      </c>
      <c r="N1050" s="179" t="s">
        <v>799</v>
      </c>
    </row>
    <row r="1051" spans="8:14" x14ac:dyDescent="0.2">
      <c r="H1051" s="13"/>
      <c r="I1051" s="588">
        <v>0.23376937984496099</v>
      </c>
      <c r="J1051" s="607">
        <v>4.9539575341999997</v>
      </c>
      <c r="K1051" s="578" t="s">
        <v>804</v>
      </c>
      <c r="L1051" s="609">
        <v>1.35</v>
      </c>
      <c r="M1051" s="24" t="s">
        <v>804</v>
      </c>
      <c r="N1051" s="179" t="s">
        <v>799</v>
      </c>
    </row>
    <row r="1052" spans="8:14" x14ac:dyDescent="0.2">
      <c r="H1052" s="13"/>
      <c r="I1052" s="588">
        <v>0.26490660260877003</v>
      </c>
      <c r="J1052" s="607">
        <v>4.7070673516000001</v>
      </c>
      <c r="K1052" s="578" t="s">
        <v>804</v>
      </c>
      <c r="L1052" s="609">
        <v>1.38255033557046</v>
      </c>
      <c r="M1052" s="24" t="s">
        <v>804</v>
      </c>
      <c r="N1052" s="179" t="s">
        <v>799</v>
      </c>
    </row>
    <row r="1053" spans="8:14" x14ac:dyDescent="0.2">
      <c r="H1053" s="13"/>
      <c r="I1053" s="588">
        <v>0.259865405068397</v>
      </c>
      <c r="J1053" s="607">
        <v>4.7432089041000003</v>
      </c>
      <c r="K1053" s="578" t="s">
        <v>804</v>
      </c>
      <c r="L1053" s="609">
        <v>1.34228187919463</v>
      </c>
      <c r="M1053" s="24" t="s">
        <v>804</v>
      </c>
      <c r="N1053" s="179" t="s">
        <v>799</v>
      </c>
    </row>
    <row r="1054" spans="8:14" x14ac:dyDescent="0.2">
      <c r="H1054" s="13"/>
      <c r="I1054" s="588">
        <v>0.21626569357342801</v>
      </c>
      <c r="J1054" s="607">
        <v>4.7488132419999998</v>
      </c>
      <c r="K1054" s="578" t="s">
        <v>804</v>
      </c>
      <c r="L1054" s="609">
        <v>1.3221476510067101</v>
      </c>
      <c r="M1054" s="24" t="s">
        <v>804</v>
      </c>
      <c r="N1054" s="179" t="s">
        <v>799</v>
      </c>
    </row>
    <row r="1055" spans="8:14" x14ac:dyDescent="0.2">
      <c r="H1055" s="13"/>
      <c r="I1055" s="588">
        <v>0.227403269662731</v>
      </c>
      <c r="J1055" s="607">
        <v>4.9273630137</v>
      </c>
      <c r="K1055" s="578" t="s">
        <v>804</v>
      </c>
      <c r="L1055" s="609">
        <v>1.3444444444444399</v>
      </c>
      <c r="M1055" s="24" t="s">
        <v>804</v>
      </c>
      <c r="N1055" s="179" t="s">
        <v>799</v>
      </c>
    </row>
    <row r="1056" spans="8:14" x14ac:dyDescent="0.2">
      <c r="H1056" s="13"/>
      <c r="I1056" s="588">
        <v>0.23987814764148499</v>
      </c>
      <c r="J1056" s="607">
        <v>4.9273630137</v>
      </c>
      <c r="K1056" s="578" t="s">
        <v>804</v>
      </c>
      <c r="L1056" s="609">
        <v>1.32222222222222</v>
      </c>
      <c r="M1056" s="24" t="s">
        <v>804</v>
      </c>
      <c r="N1056" s="179" t="s">
        <v>799</v>
      </c>
    </row>
    <row r="1057" spans="8:14" x14ac:dyDescent="0.2">
      <c r="H1057" s="13"/>
      <c r="I1057" s="588">
        <v>0.210268955274238</v>
      </c>
      <c r="J1057" s="607">
        <v>5.1658312784999998</v>
      </c>
      <c r="K1057" s="578" t="s">
        <v>804</v>
      </c>
      <c r="L1057" s="609">
        <v>1.34292866082603</v>
      </c>
      <c r="M1057" s="24" t="s">
        <v>804</v>
      </c>
      <c r="N1057" s="179" t="s">
        <v>799</v>
      </c>
    </row>
    <row r="1058" spans="8:14" x14ac:dyDescent="0.2">
      <c r="H1058" s="13"/>
      <c r="I1058" s="588">
        <v>0.23592744591376599</v>
      </c>
      <c r="J1058" s="607">
        <v>5.3183070776000001</v>
      </c>
      <c r="K1058" s="578" t="s">
        <v>804</v>
      </c>
      <c r="L1058" s="609">
        <v>1.37037037037037</v>
      </c>
      <c r="M1058" s="24" t="s">
        <v>804</v>
      </c>
      <c r="N1058" s="179" t="s">
        <v>799</v>
      </c>
    </row>
    <row r="1059" spans="8:14" x14ac:dyDescent="0.2">
      <c r="H1059" s="13"/>
      <c r="I1059" s="588">
        <v>0.18171903460837799</v>
      </c>
      <c r="J1059" s="607">
        <v>4.9158458904</v>
      </c>
      <c r="K1059" s="578" t="s">
        <v>804</v>
      </c>
      <c r="L1059" s="609">
        <v>1.37699999999999</v>
      </c>
      <c r="M1059" s="24" t="s">
        <v>804</v>
      </c>
      <c r="N1059" s="179" t="s">
        <v>799</v>
      </c>
    </row>
    <row r="1060" spans="8:14" x14ac:dyDescent="0.2">
      <c r="H1060" s="13"/>
      <c r="I1060" s="588">
        <v>0.24261156648451701</v>
      </c>
      <c r="J1060" s="607">
        <v>4.7698680365000001</v>
      </c>
      <c r="K1060" s="578" t="s">
        <v>804</v>
      </c>
      <c r="L1060" s="609">
        <v>1.35</v>
      </c>
      <c r="M1060" s="24" t="s">
        <v>804</v>
      </c>
      <c r="N1060" s="179" t="s">
        <v>799</v>
      </c>
    </row>
    <row r="1061" spans="8:14" x14ac:dyDescent="0.2">
      <c r="H1061" s="13"/>
      <c r="I1061" s="588">
        <v>0.24483910139647799</v>
      </c>
      <c r="J1061" s="607">
        <v>4.7527965752999997</v>
      </c>
      <c r="K1061" s="578" t="s">
        <v>804</v>
      </c>
      <c r="L1061" s="609">
        <v>1.3861666666666601</v>
      </c>
      <c r="M1061" s="24" t="s">
        <v>804</v>
      </c>
      <c r="N1061" s="179" t="s">
        <v>799</v>
      </c>
    </row>
    <row r="1062" spans="8:14" x14ac:dyDescent="0.2">
      <c r="H1062" s="13"/>
      <c r="I1062" s="588">
        <v>0.30717127939983702</v>
      </c>
      <c r="J1062" s="607">
        <v>5.3367968037000004</v>
      </c>
      <c r="K1062" s="578" t="s">
        <v>804</v>
      </c>
      <c r="L1062" s="609">
        <v>1.4056249999999999</v>
      </c>
      <c r="M1062" s="24" t="s">
        <v>805</v>
      </c>
      <c r="N1062" s="179" t="s">
        <v>799</v>
      </c>
    </row>
    <row r="1063" spans="8:14" x14ac:dyDescent="0.2">
      <c r="H1063" s="13"/>
      <c r="I1063" s="588">
        <v>0.28338376605377402</v>
      </c>
      <c r="J1063" s="607">
        <v>5.29148379</v>
      </c>
      <c r="K1063" s="578" t="s">
        <v>804</v>
      </c>
      <c r="L1063" s="609">
        <v>1.41772151898734</v>
      </c>
      <c r="M1063" s="24" t="s">
        <v>805</v>
      </c>
      <c r="N1063" s="179" t="s">
        <v>799</v>
      </c>
    </row>
    <row r="1064" spans="8:14" x14ac:dyDescent="0.2">
      <c r="H1064" s="13"/>
      <c r="I1064" s="588">
        <v>0.28238944753543199</v>
      </c>
      <c r="J1064" s="607">
        <v>5.3114335616000004</v>
      </c>
      <c r="K1064" s="578" t="s">
        <v>804</v>
      </c>
      <c r="L1064" s="609">
        <v>1.4985014985014899</v>
      </c>
      <c r="M1064" s="24" t="s">
        <v>805</v>
      </c>
      <c r="N1064" s="179" t="s">
        <v>799</v>
      </c>
    </row>
    <row r="1065" spans="8:14" x14ac:dyDescent="0.2">
      <c r="H1065" s="13"/>
      <c r="I1065" s="588">
        <v>0.25612535628977401</v>
      </c>
      <c r="J1065" s="607">
        <v>4.7772376712</v>
      </c>
      <c r="K1065" s="578" t="s">
        <v>804</v>
      </c>
      <c r="L1065" s="609">
        <v>1.4231499051233301</v>
      </c>
      <c r="M1065" s="24" t="s">
        <v>805</v>
      </c>
      <c r="N1065" s="179" t="s">
        <v>799</v>
      </c>
    </row>
    <row r="1066" spans="8:14" x14ac:dyDescent="0.2">
      <c r="H1066" s="13"/>
      <c r="I1066" s="588">
        <v>0.16212684135054101</v>
      </c>
      <c r="J1066" s="607">
        <v>5.3220723744000002</v>
      </c>
      <c r="K1066" s="578" t="s">
        <v>804</v>
      </c>
      <c r="L1066" s="609">
        <v>1.4</v>
      </c>
      <c r="M1066" s="24" t="s">
        <v>805</v>
      </c>
      <c r="N1066" s="179" t="s">
        <v>799</v>
      </c>
    </row>
    <row r="1067" spans="8:14" x14ac:dyDescent="0.2">
      <c r="H1067" s="13"/>
      <c r="I1067" s="588">
        <v>0.30752718217761499</v>
      </c>
      <c r="J1067" s="607">
        <v>5.3220723744000002</v>
      </c>
      <c r="K1067" s="578" t="s">
        <v>804</v>
      </c>
      <c r="L1067" s="609">
        <v>1.405</v>
      </c>
      <c r="M1067" s="24" t="s">
        <v>805</v>
      </c>
      <c r="N1067" s="179" t="s">
        <v>799</v>
      </c>
    </row>
    <row r="1068" spans="8:14" x14ac:dyDescent="0.2">
      <c r="H1068" s="13"/>
      <c r="I1068" s="588">
        <v>0.27372913705049201</v>
      </c>
      <c r="J1068" s="607">
        <v>4.8144566209999997</v>
      </c>
      <c r="K1068" s="578" t="s">
        <v>804</v>
      </c>
      <c r="L1068" s="609">
        <v>1.39230769230769</v>
      </c>
      <c r="M1068" s="24" t="s">
        <v>805</v>
      </c>
      <c r="N1068" s="179" t="s">
        <v>799</v>
      </c>
    </row>
    <row r="1069" spans="8:14" x14ac:dyDescent="0.2">
      <c r="H1069" s="13"/>
      <c r="I1069" s="588">
        <v>0.280635432968179</v>
      </c>
      <c r="J1069" s="607">
        <v>5.2102529999999998</v>
      </c>
      <c r="K1069" s="578" t="s">
        <v>804</v>
      </c>
      <c r="L1069" s="609">
        <v>1.4012</v>
      </c>
      <c r="M1069" s="24" t="s">
        <v>805</v>
      </c>
      <c r="N1069" s="179" t="s">
        <v>799</v>
      </c>
    </row>
    <row r="1070" spans="8:14" x14ac:dyDescent="0.2">
      <c r="H1070" s="13"/>
      <c r="I1070" s="588">
        <v>0.25685096331837598</v>
      </c>
      <c r="J1070" s="607">
        <v>4.8551150685</v>
      </c>
      <c r="K1070" s="578" t="s">
        <v>804</v>
      </c>
      <c r="L1070" s="609">
        <v>1.4308943089430799</v>
      </c>
      <c r="M1070" s="24" t="s">
        <v>805</v>
      </c>
      <c r="N1070" s="179" t="s">
        <v>799</v>
      </c>
    </row>
    <row r="1071" spans="8:14" x14ac:dyDescent="0.2">
      <c r="H1071" s="13"/>
      <c r="I1071" s="588">
        <v>0.27806797445255399</v>
      </c>
      <c r="J1071" s="607">
        <v>5.2773100457000002</v>
      </c>
      <c r="K1071" s="578" t="s">
        <v>804</v>
      </c>
      <c r="L1071" s="609">
        <v>1.5133333333333301</v>
      </c>
      <c r="M1071" s="24" t="s">
        <v>805</v>
      </c>
      <c r="N1071" s="179" t="s">
        <v>799</v>
      </c>
    </row>
    <row r="1072" spans="8:14" x14ac:dyDescent="0.2">
      <c r="H1072" s="13"/>
      <c r="I1072" s="588">
        <v>0.21048657998783399</v>
      </c>
      <c r="J1072" s="607">
        <v>4.7876168950000002</v>
      </c>
      <c r="K1072" s="578" t="s">
        <v>804</v>
      </c>
      <c r="L1072" s="609">
        <v>1.4094</v>
      </c>
      <c r="M1072" s="24" t="s">
        <v>805</v>
      </c>
      <c r="N1072" s="179" t="s">
        <v>799</v>
      </c>
    </row>
    <row r="1073" spans="8:14" x14ac:dyDescent="0.2">
      <c r="H1073" s="13"/>
      <c r="I1073" s="588">
        <v>0.24987664108566199</v>
      </c>
      <c r="J1073" s="607">
        <v>5.2884390411000002</v>
      </c>
      <c r="K1073" s="578" t="s">
        <v>804</v>
      </c>
      <c r="L1073" s="609">
        <v>1.46340579710144</v>
      </c>
      <c r="M1073" s="24" t="s">
        <v>805</v>
      </c>
      <c r="N1073" s="179" t="s">
        <v>799</v>
      </c>
    </row>
    <row r="1074" spans="8:14" x14ac:dyDescent="0.2">
      <c r="H1074" s="13"/>
      <c r="I1074" s="588">
        <v>0.283785736009732</v>
      </c>
      <c r="J1074" s="607">
        <v>4.7318499999999997</v>
      </c>
      <c r="K1074" s="578" t="s">
        <v>804</v>
      </c>
      <c r="L1074" s="609">
        <v>1.4</v>
      </c>
      <c r="M1074" s="24" t="s">
        <v>805</v>
      </c>
      <c r="N1074" s="179" t="s">
        <v>799</v>
      </c>
    </row>
    <row r="1075" spans="8:14" x14ac:dyDescent="0.2">
      <c r="H1075" s="13"/>
      <c r="I1075" s="588">
        <v>0.249548547749391</v>
      </c>
      <c r="J1075" s="607">
        <v>4.7318499999999997</v>
      </c>
      <c r="K1075" s="578" t="s">
        <v>804</v>
      </c>
      <c r="L1075" s="609">
        <v>1.3953599999999999</v>
      </c>
      <c r="M1075" s="24" t="s">
        <v>805</v>
      </c>
      <c r="N1075" s="179" t="s">
        <v>799</v>
      </c>
    </row>
    <row r="1076" spans="8:14" x14ac:dyDescent="0.2">
      <c r="I1076" s="588">
        <v>0.25125578021303302</v>
      </c>
      <c r="J1076" s="607">
        <v>4.7425538813000001</v>
      </c>
      <c r="K1076" s="578" t="s">
        <v>804</v>
      </c>
      <c r="L1076" s="609">
        <v>1.47930574098798</v>
      </c>
      <c r="M1076" s="24" t="s">
        <v>805</v>
      </c>
      <c r="N1076" s="179" t="s">
        <v>799</v>
      </c>
    </row>
    <row r="1077" spans="8:14" x14ac:dyDescent="0.2">
      <c r="I1077" s="588">
        <v>0.24014778325123101</v>
      </c>
      <c r="J1077" s="607">
        <v>5.0732582192000004</v>
      </c>
      <c r="K1077" s="578" t="s">
        <v>804</v>
      </c>
      <c r="L1077" s="609">
        <v>1.45333333333333</v>
      </c>
      <c r="M1077" s="24" t="s">
        <v>805</v>
      </c>
      <c r="N1077" s="179" t="s">
        <v>799</v>
      </c>
    </row>
    <row r="1078" spans="8:14" x14ac:dyDescent="0.2">
      <c r="I1078" s="588">
        <v>0.19934230535279801</v>
      </c>
      <c r="J1078" s="607">
        <v>4.7373984018000002</v>
      </c>
      <c r="K1078" s="578" t="s">
        <v>804</v>
      </c>
      <c r="L1078" s="609">
        <v>1.4256</v>
      </c>
      <c r="M1078" s="24" t="s">
        <v>805</v>
      </c>
      <c r="N1078" s="179" t="s">
        <v>799</v>
      </c>
    </row>
    <row r="1079" spans="8:14" x14ac:dyDescent="0.2">
      <c r="I1079" s="588">
        <v>0.24045445642482599</v>
      </c>
      <c r="J1079" s="607">
        <v>4.7788278539000002</v>
      </c>
      <c r="K1079" s="578" t="s">
        <v>804</v>
      </c>
      <c r="L1079" s="609">
        <v>1.4098798397863801</v>
      </c>
      <c r="M1079" s="24" t="s">
        <v>805</v>
      </c>
      <c r="N1079" s="179" t="s">
        <v>799</v>
      </c>
    </row>
    <row r="1080" spans="8:14" x14ac:dyDescent="0.2">
      <c r="I1080" s="588">
        <v>0.28876796714579001</v>
      </c>
      <c r="J1080" s="607">
        <v>5.3183070776000001</v>
      </c>
      <c r="K1080" s="578" t="s">
        <v>804</v>
      </c>
      <c r="L1080" s="609">
        <v>1.4</v>
      </c>
      <c r="M1080" s="24" t="s">
        <v>805</v>
      </c>
      <c r="N1080" s="179" t="s">
        <v>799</v>
      </c>
    </row>
    <row r="1081" spans="8:14" x14ac:dyDescent="0.2">
      <c r="I1081" s="588">
        <v>0.26795828169031399</v>
      </c>
      <c r="J1081" s="607">
        <v>4.7218426941000002</v>
      </c>
      <c r="K1081" s="578" t="s">
        <v>804</v>
      </c>
      <c r="L1081" s="609">
        <v>1.41891891891891</v>
      </c>
      <c r="M1081" s="24" t="s">
        <v>805</v>
      </c>
      <c r="N1081" s="179" t="s">
        <v>799</v>
      </c>
    </row>
    <row r="1082" spans="8:14" x14ac:dyDescent="0.2">
      <c r="I1082" s="588">
        <v>0.25987960884813899</v>
      </c>
      <c r="J1082" s="607">
        <v>4.7406657534000001</v>
      </c>
      <c r="K1082" s="578" t="s">
        <v>804</v>
      </c>
      <c r="L1082" s="609">
        <v>1.4279069767441801</v>
      </c>
      <c r="M1082" s="24" t="s">
        <v>805</v>
      </c>
      <c r="N1082" s="179" t="s">
        <v>799</v>
      </c>
    </row>
    <row r="1083" spans="8:14" x14ac:dyDescent="0.2">
      <c r="I1083" s="588">
        <v>0.24222136664385099</v>
      </c>
      <c r="J1083" s="607">
        <v>4.7326472603000003</v>
      </c>
      <c r="K1083" s="578" t="s">
        <v>804</v>
      </c>
      <c r="L1083" s="609">
        <v>1.4166666666666601</v>
      </c>
      <c r="M1083" s="24" t="s">
        <v>805</v>
      </c>
      <c r="N1083" s="179" t="s">
        <v>799</v>
      </c>
    </row>
    <row r="1084" spans="8:14" x14ac:dyDescent="0.2">
      <c r="I1084" s="588">
        <v>0.26073215045916098</v>
      </c>
      <c r="J1084" s="607">
        <v>4.7382726027000004</v>
      </c>
      <c r="K1084" s="578" t="s">
        <v>804</v>
      </c>
      <c r="L1084" s="609">
        <v>1.45</v>
      </c>
      <c r="M1084" s="24" t="s">
        <v>805</v>
      </c>
      <c r="N1084" s="179" t="s">
        <v>799</v>
      </c>
    </row>
    <row r="1085" spans="8:14" x14ac:dyDescent="0.2">
      <c r="I1085" s="588">
        <v>0.26284975669099703</v>
      </c>
      <c r="J1085" s="607">
        <v>4.7440646118999998</v>
      </c>
      <c r="K1085" s="578" t="s">
        <v>804</v>
      </c>
      <c r="L1085" s="609">
        <v>1.45</v>
      </c>
      <c r="M1085" s="24" t="s">
        <v>805</v>
      </c>
      <c r="N1085" s="179" t="s">
        <v>799</v>
      </c>
    </row>
    <row r="1086" spans="8:14" x14ac:dyDescent="0.2">
      <c r="I1086" s="588">
        <v>0.24791407313491501</v>
      </c>
      <c r="J1086" s="607">
        <v>4.7636712329000002</v>
      </c>
      <c r="K1086" s="578" t="s">
        <v>804</v>
      </c>
      <c r="L1086" s="609">
        <v>1.4500671140939501</v>
      </c>
      <c r="M1086" s="24" t="s">
        <v>805</v>
      </c>
      <c r="N1086" s="179" t="s">
        <v>799</v>
      </c>
    </row>
    <row r="1087" spans="8:14" x14ac:dyDescent="0.2">
      <c r="I1087" s="588">
        <v>0.268508820687617</v>
      </c>
      <c r="J1087" s="607">
        <v>5.0013627853999996</v>
      </c>
      <c r="K1087" s="578" t="s">
        <v>804</v>
      </c>
      <c r="L1087" s="609">
        <v>1.4500671140939501</v>
      </c>
      <c r="M1087" s="24" t="s">
        <v>805</v>
      </c>
      <c r="N1087" s="179" t="s">
        <v>799</v>
      </c>
    </row>
    <row r="1088" spans="8:14" x14ac:dyDescent="0.2">
      <c r="I1088" s="588">
        <v>0.185544507287802</v>
      </c>
      <c r="J1088" s="607">
        <v>5.0683458903999998</v>
      </c>
      <c r="K1088" s="578" t="s">
        <v>804</v>
      </c>
      <c r="L1088" s="609">
        <v>1.4</v>
      </c>
      <c r="M1088" s="24" t="s">
        <v>805</v>
      </c>
      <c r="N1088" s="179" t="s">
        <v>799</v>
      </c>
    </row>
    <row r="1089" spans="9:14" x14ac:dyDescent="0.2">
      <c r="I1089" s="588">
        <v>0.23841860301967999</v>
      </c>
      <c r="J1089" s="607">
        <v>4.8228426941000002</v>
      </c>
      <c r="K1089" s="578" t="s">
        <v>804</v>
      </c>
      <c r="L1089" s="609">
        <v>1.40053404539385</v>
      </c>
      <c r="M1089" s="24" t="s">
        <v>805</v>
      </c>
      <c r="N1089" s="179" t="s">
        <v>799</v>
      </c>
    </row>
    <row r="1090" spans="9:14" x14ac:dyDescent="0.2">
      <c r="I1090" s="588">
        <v>0.26115444261995902</v>
      </c>
      <c r="J1090" s="607">
        <v>4.7777869862999998</v>
      </c>
      <c r="K1090" s="578" t="s">
        <v>804</v>
      </c>
      <c r="L1090" s="609">
        <v>1.5</v>
      </c>
      <c r="M1090" s="24" t="s">
        <v>805</v>
      </c>
      <c r="N1090" s="179" t="s">
        <v>799</v>
      </c>
    </row>
    <row r="1091" spans="9:14" x14ac:dyDescent="0.2">
      <c r="I1091" s="588">
        <v>0.28626349604622803</v>
      </c>
      <c r="J1091" s="607">
        <v>4.9432621005000001</v>
      </c>
      <c r="K1091" s="578" t="s">
        <v>804</v>
      </c>
      <c r="L1091" s="609">
        <v>1.4</v>
      </c>
      <c r="M1091" s="24" t="s">
        <v>805</v>
      </c>
      <c r="N1091" s="179" t="s">
        <v>799</v>
      </c>
    </row>
    <row r="1092" spans="9:14" x14ac:dyDescent="0.2">
      <c r="I1092" s="588">
        <v>0.23025206567710099</v>
      </c>
      <c r="J1092" s="607">
        <v>4.7868296804000003</v>
      </c>
      <c r="K1092" s="578" t="s">
        <v>804</v>
      </c>
      <c r="L1092" s="609">
        <v>1.45369127516778</v>
      </c>
      <c r="M1092" s="24" t="s">
        <v>805</v>
      </c>
      <c r="N1092" s="179" t="s">
        <v>799</v>
      </c>
    </row>
    <row r="1093" spans="9:14" x14ac:dyDescent="0.2">
      <c r="I1093" s="588">
        <v>0.23931083541533901</v>
      </c>
      <c r="J1093" s="607">
        <v>4.9590182648000001</v>
      </c>
      <c r="K1093" s="578" t="s">
        <v>804</v>
      </c>
      <c r="L1093" s="609">
        <v>1.5194630872483199</v>
      </c>
      <c r="M1093" s="24" t="s">
        <v>805</v>
      </c>
      <c r="N1093" s="179" t="s">
        <v>799</v>
      </c>
    </row>
    <row r="1094" spans="9:14" x14ac:dyDescent="0.2">
      <c r="I1094" s="588">
        <v>0.23399332901317499</v>
      </c>
      <c r="J1094" s="607">
        <v>4.7432632420000003</v>
      </c>
      <c r="K1094" s="578" t="s">
        <v>804</v>
      </c>
      <c r="L1094" s="609">
        <v>1.4397120575884801</v>
      </c>
      <c r="M1094" s="24" t="s">
        <v>805</v>
      </c>
      <c r="N1094" s="179" t="s">
        <v>799</v>
      </c>
    </row>
    <row r="1095" spans="9:14" x14ac:dyDescent="0.2">
      <c r="I1095" s="588">
        <v>0.25156221492428299</v>
      </c>
      <c r="J1095" s="607">
        <v>5.0258127854000003</v>
      </c>
      <c r="K1095" s="578" t="s">
        <v>804</v>
      </c>
      <c r="L1095" s="609">
        <v>1.42</v>
      </c>
      <c r="M1095" s="24" t="s">
        <v>805</v>
      </c>
      <c r="N1095" s="179" t="s">
        <v>799</v>
      </c>
    </row>
    <row r="1096" spans="9:14" x14ac:dyDescent="0.2">
      <c r="I1096" s="588">
        <v>0.23053297574282899</v>
      </c>
      <c r="J1096" s="607">
        <v>4.8053678081999998</v>
      </c>
      <c r="K1096" s="578" t="s">
        <v>804</v>
      </c>
      <c r="L1096" s="609">
        <v>1.44444444444444</v>
      </c>
      <c r="M1096" s="24" t="s">
        <v>805</v>
      </c>
      <c r="N1096" s="179" t="s">
        <v>799</v>
      </c>
    </row>
    <row r="1097" spans="9:14" x14ac:dyDescent="0.2">
      <c r="I1097" s="588">
        <v>0.24654886374323301</v>
      </c>
      <c r="J1097" s="607">
        <v>4.7374859999999996</v>
      </c>
      <c r="K1097" s="578" t="s">
        <v>804</v>
      </c>
      <c r="L1097" s="609">
        <v>1.7996400719856001</v>
      </c>
      <c r="M1097" s="24" t="s">
        <v>805</v>
      </c>
      <c r="N1097" s="179" t="s">
        <v>799</v>
      </c>
    </row>
    <row r="1098" spans="9:14" x14ac:dyDescent="0.2">
      <c r="I1098" s="588">
        <v>0.30819824614760699</v>
      </c>
      <c r="J1098" s="607">
        <v>5.3591904110000002</v>
      </c>
      <c r="K1098" s="578" t="s">
        <v>804</v>
      </c>
      <c r="L1098" s="609">
        <v>1.4166666666666601</v>
      </c>
      <c r="M1098" s="24" t="s">
        <v>805</v>
      </c>
      <c r="N1098" s="179" t="s">
        <v>799</v>
      </c>
    </row>
    <row r="1099" spans="9:14" x14ac:dyDescent="0.2">
      <c r="I1099" s="588">
        <v>0.27181973671920301</v>
      </c>
      <c r="J1099" s="607">
        <v>4.9066406392999999</v>
      </c>
      <c r="K1099" s="578" t="s">
        <v>804</v>
      </c>
      <c r="L1099" s="609">
        <v>1.5503355704697901</v>
      </c>
      <c r="M1099" s="24" t="s">
        <v>805</v>
      </c>
      <c r="N1099" s="179" t="s">
        <v>799</v>
      </c>
    </row>
    <row r="1100" spans="9:14" x14ac:dyDescent="0.2">
      <c r="I1100" s="588">
        <v>0.27027931284232698</v>
      </c>
      <c r="J1100" s="607">
        <v>4.8680301369999999</v>
      </c>
      <c r="K1100" s="578" t="s">
        <v>804</v>
      </c>
      <c r="L1100" s="609">
        <v>1.5503355704697901</v>
      </c>
      <c r="M1100" s="24" t="s">
        <v>805</v>
      </c>
      <c r="N1100" s="179" t="s">
        <v>799</v>
      </c>
    </row>
    <row r="1101" spans="9:14" x14ac:dyDescent="0.2">
      <c r="I1101" s="588">
        <v>0.25815813371714402</v>
      </c>
      <c r="J1101" s="607">
        <v>4.7385687215000001</v>
      </c>
      <c r="K1101" s="578" t="s">
        <v>804</v>
      </c>
      <c r="L1101" s="609">
        <v>1.39906103286384</v>
      </c>
      <c r="M1101" s="24" t="s">
        <v>805</v>
      </c>
      <c r="N1101" s="179" t="s">
        <v>799</v>
      </c>
    </row>
    <row r="1102" spans="9:14" x14ac:dyDescent="0.2">
      <c r="I1102" s="588">
        <v>0.22786444576130699</v>
      </c>
      <c r="J1102" s="607">
        <v>4.7417529680000001</v>
      </c>
      <c r="K1102" s="578" t="s">
        <v>804</v>
      </c>
      <c r="L1102" s="609">
        <v>1.4496644295301999</v>
      </c>
      <c r="M1102" s="24" t="s">
        <v>805</v>
      </c>
      <c r="N1102" s="179" t="s">
        <v>799</v>
      </c>
    </row>
    <row r="1103" spans="9:14" x14ac:dyDescent="0.2">
      <c r="I1103" s="588">
        <v>0.27098876340406097</v>
      </c>
      <c r="J1103" s="607">
        <v>4.7769641553</v>
      </c>
      <c r="K1103" s="578" t="s">
        <v>804</v>
      </c>
      <c r="L1103" s="609">
        <v>1.5</v>
      </c>
      <c r="M1103" s="24" t="s">
        <v>805</v>
      </c>
      <c r="N1103" s="179" t="s">
        <v>799</v>
      </c>
    </row>
    <row r="1104" spans="9:14" x14ac:dyDescent="0.2">
      <c r="I1104" s="588">
        <v>0.28205965391621102</v>
      </c>
      <c r="J1104" s="607">
        <v>5.34713379</v>
      </c>
      <c r="K1104" s="578" t="s">
        <v>804</v>
      </c>
      <c r="L1104" s="609">
        <v>1.4</v>
      </c>
      <c r="M1104" s="24" t="s">
        <v>805</v>
      </c>
      <c r="N1104" s="179" t="s">
        <v>799</v>
      </c>
    </row>
    <row r="1105" spans="9:14" x14ac:dyDescent="0.2">
      <c r="I1105" s="588">
        <v>0.291850343011681</v>
      </c>
      <c r="J1105" s="607">
        <v>5.34713379</v>
      </c>
      <c r="K1105" s="578" t="s">
        <v>804</v>
      </c>
      <c r="L1105" s="609">
        <v>1.39442231075697</v>
      </c>
      <c r="M1105" s="24" t="s">
        <v>805</v>
      </c>
      <c r="N1105" s="179" t="s">
        <v>799</v>
      </c>
    </row>
    <row r="1106" spans="9:14" x14ac:dyDescent="0.2">
      <c r="I1106" s="588">
        <v>0.263651916058394</v>
      </c>
      <c r="J1106" s="607">
        <v>4.7613463469999999</v>
      </c>
      <c r="K1106" s="578" t="s">
        <v>804</v>
      </c>
      <c r="L1106" s="609">
        <v>1.425</v>
      </c>
      <c r="M1106" s="24" t="s">
        <v>805</v>
      </c>
      <c r="N1106" s="179" t="s">
        <v>799</v>
      </c>
    </row>
    <row r="1107" spans="9:14" x14ac:dyDescent="0.2">
      <c r="I1107" s="588">
        <v>0.29999429614419298</v>
      </c>
      <c r="J1107" s="607">
        <v>4.8135070775999997</v>
      </c>
      <c r="K1107" s="578" t="s">
        <v>804</v>
      </c>
      <c r="L1107" s="609">
        <v>1.4833333333333301</v>
      </c>
      <c r="M1107" s="24" t="s">
        <v>805</v>
      </c>
      <c r="N1107" s="179" t="s">
        <v>799</v>
      </c>
    </row>
    <row r="1108" spans="9:14" x14ac:dyDescent="0.2">
      <c r="I1108" s="588">
        <v>0.265134610997034</v>
      </c>
      <c r="J1108" s="607">
        <v>4.7269616438000002</v>
      </c>
      <c r="K1108" s="578" t="s">
        <v>804</v>
      </c>
      <c r="L1108" s="609">
        <v>1.48</v>
      </c>
      <c r="M1108" s="24" t="s">
        <v>805</v>
      </c>
      <c r="N1108" s="179" t="s">
        <v>799</v>
      </c>
    </row>
    <row r="1109" spans="9:14" x14ac:dyDescent="0.2">
      <c r="I1109" s="588">
        <v>0.16443407368997201</v>
      </c>
      <c r="J1109" s="607">
        <v>4.9345751142000003</v>
      </c>
      <c r="K1109" s="578" t="s">
        <v>804</v>
      </c>
      <c r="L1109" s="609">
        <v>1.4736842105263099</v>
      </c>
      <c r="M1109" s="24" t="s">
        <v>805</v>
      </c>
      <c r="N1109" s="179" t="s">
        <v>799</v>
      </c>
    </row>
    <row r="1110" spans="9:14" x14ac:dyDescent="0.2">
      <c r="I1110" s="588">
        <v>0.25991104014598498</v>
      </c>
      <c r="J1110" s="607">
        <v>4.7777869862999998</v>
      </c>
      <c r="K1110" s="578" t="s">
        <v>804</v>
      </c>
      <c r="L1110" s="609">
        <v>1.4</v>
      </c>
      <c r="M1110" s="24" t="s">
        <v>805</v>
      </c>
      <c r="N1110" s="179" t="s">
        <v>799</v>
      </c>
    </row>
    <row r="1111" spans="9:14" x14ac:dyDescent="0.2">
      <c r="I1111" s="588">
        <v>0.25218426554474299</v>
      </c>
      <c r="J1111" s="607">
        <v>4.7269712329000004</v>
      </c>
      <c r="K1111" s="578" t="s">
        <v>804</v>
      </c>
      <c r="L1111" s="609">
        <v>1.42830188679245</v>
      </c>
      <c r="M1111" s="24" t="s">
        <v>805</v>
      </c>
      <c r="N1111" s="179" t="s">
        <v>799</v>
      </c>
    </row>
    <row r="1112" spans="9:14" x14ac:dyDescent="0.2">
      <c r="I1112" s="588">
        <v>0.249482118428766</v>
      </c>
      <c r="J1112" s="607">
        <v>4.7166057078000003</v>
      </c>
      <c r="K1112" s="578" t="s">
        <v>804</v>
      </c>
      <c r="L1112" s="609">
        <v>1.44285714285714</v>
      </c>
      <c r="M1112" s="24" t="s">
        <v>805</v>
      </c>
      <c r="N1112" s="179" t="s">
        <v>799</v>
      </c>
    </row>
    <row r="1113" spans="9:14" x14ac:dyDescent="0.2">
      <c r="I1113" s="588">
        <v>0.29568516212351798</v>
      </c>
      <c r="J1113" s="607">
        <v>4.9102889999999997</v>
      </c>
      <c r="K1113" s="578" t="s">
        <v>804</v>
      </c>
      <c r="L1113" s="609">
        <v>1.4141414141414099</v>
      </c>
      <c r="M1113" s="24" t="s">
        <v>805</v>
      </c>
      <c r="N1113" s="179" t="s">
        <v>799</v>
      </c>
    </row>
    <row r="1114" spans="9:14" x14ac:dyDescent="0.2">
      <c r="I1114" s="588">
        <v>0.26107871637026903</v>
      </c>
      <c r="J1114" s="607">
        <v>5.1492267123</v>
      </c>
      <c r="K1114" s="578" t="s">
        <v>804</v>
      </c>
      <c r="L1114" s="609">
        <v>1.4650000000000001</v>
      </c>
      <c r="M1114" s="24" t="s">
        <v>805</v>
      </c>
      <c r="N1114" s="179" t="s">
        <v>799</v>
      </c>
    </row>
    <row r="1115" spans="9:14" x14ac:dyDescent="0.2">
      <c r="I1115" s="588">
        <v>0.25608066371433902</v>
      </c>
      <c r="J1115" s="607">
        <v>4.7964563926999997</v>
      </c>
      <c r="K1115" s="578" t="s">
        <v>804</v>
      </c>
      <c r="L1115" s="609">
        <v>1.42056074766355</v>
      </c>
      <c r="M1115" s="24" t="s">
        <v>805</v>
      </c>
      <c r="N1115" s="179" t="s">
        <v>799</v>
      </c>
    </row>
    <row r="1116" spans="9:14" x14ac:dyDescent="0.2">
      <c r="I1116" s="588">
        <v>0.266159372180515</v>
      </c>
      <c r="J1116" s="607">
        <v>4.8590666667000004</v>
      </c>
      <c r="K1116" s="578" t="s">
        <v>804</v>
      </c>
      <c r="L1116" s="609">
        <v>1.4138851802403201</v>
      </c>
      <c r="M1116" s="24" t="s">
        <v>805</v>
      </c>
      <c r="N1116" s="179" t="s">
        <v>799</v>
      </c>
    </row>
    <row r="1117" spans="9:14" x14ac:dyDescent="0.2">
      <c r="I1117" s="588">
        <v>0.224157407204748</v>
      </c>
      <c r="J1117" s="607">
        <v>4.8518321917999998</v>
      </c>
      <c r="K1117" s="578" t="s">
        <v>804</v>
      </c>
      <c r="L1117" s="609">
        <v>1.41655540720961</v>
      </c>
      <c r="M1117" s="24" t="s">
        <v>805</v>
      </c>
      <c r="N1117" s="179" t="s">
        <v>799</v>
      </c>
    </row>
    <row r="1118" spans="9:14" x14ac:dyDescent="0.2">
      <c r="I1118" s="588">
        <v>0.25084610123119</v>
      </c>
      <c r="J1118" s="607">
        <v>4.7415267122999998</v>
      </c>
      <c r="K1118" s="578" t="s">
        <v>804</v>
      </c>
      <c r="L1118" s="609">
        <v>1.3912</v>
      </c>
      <c r="M1118" s="24" t="s">
        <v>805</v>
      </c>
      <c r="N1118" s="179" t="s">
        <v>799</v>
      </c>
    </row>
    <row r="1119" spans="9:14" x14ac:dyDescent="0.2">
      <c r="I1119" s="588">
        <v>0.26163498817563702</v>
      </c>
      <c r="J1119" s="607">
        <v>4.7406657534000001</v>
      </c>
      <c r="K1119" s="578" t="s">
        <v>804</v>
      </c>
      <c r="L1119" s="609">
        <v>1.42056074766355</v>
      </c>
      <c r="M1119" s="24" t="s">
        <v>805</v>
      </c>
      <c r="N1119" s="179" t="s">
        <v>799</v>
      </c>
    </row>
    <row r="1120" spans="9:14" x14ac:dyDescent="0.2">
      <c r="I1120" s="588">
        <v>0.289589980562584</v>
      </c>
      <c r="J1120" s="607">
        <v>4.7703906393000004</v>
      </c>
      <c r="K1120" s="578" t="s">
        <v>804</v>
      </c>
      <c r="L1120" s="609">
        <v>1.5006711409395901</v>
      </c>
      <c r="M1120" s="24" t="s">
        <v>805</v>
      </c>
      <c r="N1120" s="179" t="s">
        <v>799</v>
      </c>
    </row>
    <row r="1121" spans="9:14" x14ac:dyDescent="0.2">
      <c r="I1121" s="588">
        <v>0.24229227026564401</v>
      </c>
      <c r="J1121" s="607">
        <v>4.7501114155000002</v>
      </c>
      <c r="K1121" s="578" t="s">
        <v>804</v>
      </c>
      <c r="L1121" s="609">
        <v>1.4</v>
      </c>
      <c r="M1121" s="24" t="s">
        <v>805</v>
      </c>
      <c r="N1121" s="179" t="s">
        <v>799</v>
      </c>
    </row>
    <row r="1122" spans="9:14" x14ac:dyDescent="0.2">
      <c r="I1122" s="588">
        <v>0.25323336397528201</v>
      </c>
      <c r="J1122" s="607">
        <v>4.7406657534000001</v>
      </c>
      <c r="K1122" s="578" t="s">
        <v>804</v>
      </c>
      <c r="L1122" s="609">
        <v>1.4299065420560699</v>
      </c>
      <c r="M1122" s="24" t="s">
        <v>805</v>
      </c>
      <c r="N1122" s="179" t="s">
        <v>799</v>
      </c>
    </row>
    <row r="1123" spans="9:14" x14ac:dyDescent="0.2">
      <c r="I1123" s="588">
        <v>0.26572264256690398</v>
      </c>
      <c r="J1123" s="607">
        <v>4.7527965752999997</v>
      </c>
      <c r="K1123" s="578" t="s">
        <v>804</v>
      </c>
      <c r="L1123" s="609">
        <v>1.4169230769230701</v>
      </c>
      <c r="M1123" s="24" t="s">
        <v>805</v>
      </c>
      <c r="N1123" s="179" t="s">
        <v>799</v>
      </c>
    </row>
    <row r="1124" spans="9:14" x14ac:dyDescent="0.2">
      <c r="I1124" s="588">
        <v>0.224215163934426</v>
      </c>
      <c r="J1124" s="607">
        <v>5.1802732877000004</v>
      </c>
      <c r="K1124" s="578" t="s">
        <v>804</v>
      </c>
      <c r="L1124" s="609">
        <v>1.55</v>
      </c>
      <c r="M1124" s="24" t="s">
        <v>805</v>
      </c>
      <c r="N1124" s="179" t="s">
        <v>799</v>
      </c>
    </row>
    <row r="1125" spans="9:14" x14ac:dyDescent="0.2">
      <c r="I1125" s="588">
        <v>0.24310824591441399</v>
      </c>
      <c r="J1125" s="607">
        <v>5.6800582192000002</v>
      </c>
      <c r="K1125" s="578" t="s">
        <v>805</v>
      </c>
      <c r="L1125" s="609">
        <v>1.2</v>
      </c>
      <c r="M1125" s="24" t="s">
        <v>795</v>
      </c>
      <c r="N1125" s="179" t="s">
        <v>793</v>
      </c>
    </row>
    <row r="1126" spans="9:14" x14ac:dyDescent="0.2">
      <c r="I1126" s="588">
        <v>0.23032312343143899</v>
      </c>
      <c r="J1126" s="607">
        <v>5.6636732877</v>
      </c>
      <c r="K1126" s="578" t="s">
        <v>805</v>
      </c>
      <c r="L1126" s="609">
        <v>1.2136499999999999</v>
      </c>
      <c r="M1126" s="24" t="s">
        <v>795</v>
      </c>
      <c r="N1126" s="179" t="s">
        <v>793</v>
      </c>
    </row>
    <row r="1127" spans="9:14" x14ac:dyDescent="0.2">
      <c r="I1127" s="588">
        <v>0.17507530120481901</v>
      </c>
      <c r="J1127" s="607">
        <v>5.9183289953999996</v>
      </c>
      <c r="K1127" s="578" t="s">
        <v>805</v>
      </c>
      <c r="L1127" s="609">
        <v>1.1399999999999999</v>
      </c>
      <c r="M1127" s="24" t="s">
        <v>795</v>
      </c>
      <c r="N1127" s="179" t="s">
        <v>793</v>
      </c>
    </row>
    <row r="1128" spans="9:14" x14ac:dyDescent="0.2">
      <c r="I1128" s="588">
        <v>0.153371104539376</v>
      </c>
      <c r="J1128" s="607">
        <v>5.7857828766999999</v>
      </c>
      <c r="K1128" s="578" t="s">
        <v>805</v>
      </c>
      <c r="L1128" s="609">
        <v>1.1470588235294099</v>
      </c>
      <c r="M1128" s="24" t="s">
        <v>795</v>
      </c>
      <c r="N1128" s="179" t="s">
        <v>793</v>
      </c>
    </row>
    <row r="1129" spans="9:14" x14ac:dyDescent="0.2">
      <c r="I1129" s="588">
        <v>0.27996926998938398</v>
      </c>
      <c r="J1129" s="607">
        <v>5.7207748858</v>
      </c>
      <c r="K1129" s="578" t="s">
        <v>805</v>
      </c>
      <c r="L1129" s="609">
        <v>1.1747412008281499</v>
      </c>
      <c r="M1129" s="24" t="s">
        <v>795</v>
      </c>
      <c r="N1129" s="179" t="s">
        <v>793</v>
      </c>
    </row>
    <row r="1130" spans="9:14" x14ac:dyDescent="0.2">
      <c r="I1130" s="588">
        <v>0.256543894826749</v>
      </c>
      <c r="J1130" s="607">
        <v>5.5147972602999999</v>
      </c>
      <c r="K1130" s="578" t="s">
        <v>805</v>
      </c>
      <c r="L1130" s="609">
        <v>1.22115384615384</v>
      </c>
      <c r="M1130" s="24" t="s">
        <v>795</v>
      </c>
      <c r="N1130" s="179" t="s">
        <v>793</v>
      </c>
    </row>
    <row r="1131" spans="9:14" x14ac:dyDescent="0.2">
      <c r="I1131" s="588">
        <v>0.18826536580800601</v>
      </c>
      <c r="J1131" s="607">
        <v>5.3627531962999999</v>
      </c>
      <c r="K1131" s="578" t="s">
        <v>805</v>
      </c>
      <c r="L1131" s="609">
        <v>1.17333333333333</v>
      </c>
      <c r="M1131" s="24" t="s">
        <v>795</v>
      </c>
      <c r="N1131" s="179" t="s">
        <v>793</v>
      </c>
    </row>
    <row r="1132" spans="9:14" x14ac:dyDescent="0.2">
      <c r="I1132" s="588">
        <v>0.19504164619452</v>
      </c>
      <c r="J1132" s="607">
        <v>5.3627531962999999</v>
      </c>
      <c r="K1132" s="578" t="s">
        <v>805</v>
      </c>
      <c r="L1132" s="609">
        <v>1.232</v>
      </c>
      <c r="M1132" s="24" t="s">
        <v>795</v>
      </c>
      <c r="N1132" s="179" t="s">
        <v>793</v>
      </c>
    </row>
    <row r="1133" spans="9:14" x14ac:dyDescent="0.2">
      <c r="I1133" s="588">
        <v>0.25020163892115099</v>
      </c>
      <c r="J1133" s="607">
        <v>5.6356009132000002</v>
      </c>
      <c r="K1133" s="578" t="s">
        <v>805</v>
      </c>
      <c r="L1133" s="609">
        <v>1.24444444444444</v>
      </c>
      <c r="M1133" s="24" t="s">
        <v>795</v>
      </c>
      <c r="N1133" s="179" t="s">
        <v>793</v>
      </c>
    </row>
    <row r="1134" spans="9:14" x14ac:dyDescent="0.2">
      <c r="I1134" s="588">
        <v>0.25570605884630199</v>
      </c>
      <c r="J1134" s="607">
        <v>5.4780166667000003</v>
      </c>
      <c r="K1134" s="578" t="s">
        <v>805</v>
      </c>
      <c r="L1134" s="609">
        <v>1.2432065217391299</v>
      </c>
      <c r="M1134" s="24" t="s">
        <v>795</v>
      </c>
      <c r="N1134" s="179" t="s">
        <v>793</v>
      </c>
    </row>
    <row r="1135" spans="9:14" x14ac:dyDescent="0.2">
      <c r="I1135" s="588">
        <v>0.218493223157985</v>
      </c>
      <c r="J1135" s="607">
        <v>5.8325257990999999</v>
      </c>
      <c r="K1135" s="578" t="s">
        <v>805</v>
      </c>
      <c r="L1135" s="609">
        <v>1.242</v>
      </c>
      <c r="M1135" s="24" t="s">
        <v>795</v>
      </c>
      <c r="N1135" s="179" t="s">
        <v>793</v>
      </c>
    </row>
    <row r="1136" spans="9:14" x14ac:dyDescent="0.2">
      <c r="I1136" s="588">
        <v>0.22149936482334301</v>
      </c>
      <c r="J1136" s="607">
        <v>5.3850439999999997</v>
      </c>
      <c r="K1136" s="578" t="s">
        <v>805</v>
      </c>
      <c r="L1136" s="609">
        <v>1.24999999999999</v>
      </c>
      <c r="M1136" s="24" t="s">
        <v>795</v>
      </c>
      <c r="N1136" s="179" t="s">
        <v>793</v>
      </c>
    </row>
    <row r="1137" spans="9:14" x14ac:dyDescent="0.2">
      <c r="I1137" s="588">
        <v>0.24392506028566099</v>
      </c>
      <c r="J1137" s="607">
        <v>5.7195168949999999</v>
      </c>
      <c r="K1137" s="578" t="s">
        <v>805</v>
      </c>
      <c r="L1137" s="609">
        <v>1.13656093489148</v>
      </c>
      <c r="M1137" s="24" t="s">
        <v>795</v>
      </c>
      <c r="N1137" s="179" t="s">
        <v>793</v>
      </c>
    </row>
    <row r="1138" spans="9:14" x14ac:dyDescent="0.2">
      <c r="I1138" s="588">
        <v>0.203477926078028</v>
      </c>
      <c r="J1138" s="607">
        <v>5.7151303653000003</v>
      </c>
      <c r="K1138" s="578" t="s">
        <v>805</v>
      </c>
      <c r="L1138" s="609">
        <v>1.1966666666666601</v>
      </c>
      <c r="M1138" s="24" t="s">
        <v>795</v>
      </c>
      <c r="N1138" s="179" t="s">
        <v>793</v>
      </c>
    </row>
    <row r="1139" spans="9:14" x14ac:dyDescent="0.2">
      <c r="I1139" s="588">
        <v>0.23156237327656101</v>
      </c>
      <c r="J1139" s="607">
        <v>5.6208550227999998</v>
      </c>
      <c r="K1139" s="578" t="s">
        <v>805</v>
      </c>
      <c r="L1139" s="609">
        <v>1.1234999999999999</v>
      </c>
      <c r="M1139" s="24" t="s">
        <v>795</v>
      </c>
      <c r="N1139" s="179" t="s">
        <v>793</v>
      </c>
    </row>
    <row r="1140" spans="9:14" x14ac:dyDescent="0.2">
      <c r="I1140" s="588">
        <v>0.19957934063426799</v>
      </c>
      <c r="J1140" s="607">
        <v>5.7811771690000002</v>
      </c>
      <c r="K1140" s="578" t="s">
        <v>805</v>
      </c>
      <c r="L1140" s="609">
        <v>1.1234999999999999</v>
      </c>
      <c r="M1140" s="24" t="s">
        <v>795</v>
      </c>
      <c r="N1140" s="179" t="s">
        <v>793</v>
      </c>
    </row>
    <row r="1141" spans="9:14" x14ac:dyDescent="0.2">
      <c r="I1141" s="588">
        <v>0.19608002509696501</v>
      </c>
      <c r="J1141" s="607">
        <v>5.7811771690000002</v>
      </c>
      <c r="K1141" s="578" t="s">
        <v>805</v>
      </c>
      <c r="L1141" s="609">
        <v>1.1234999999999999</v>
      </c>
      <c r="M1141" s="24" t="s">
        <v>795</v>
      </c>
      <c r="N1141" s="179" t="s">
        <v>793</v>
      </c>
    </row>
    <row r="1142" spans="9:14" x14ac:dyDescent="0.2">
      <c r="I1142" s="588">
        <v>0.238162770770868</v>
      </c>
      <c r="J1142" s="607">
        <v>5.6636732877</v>
      </c>
      <c r="K1142" s="578" t="s">
        <v>805</v>
      </c>
      <c r="L1142" s="609">
        <v>1.2604166666666601</v>
      </c>
      <c r="M1142" s="24" t="s">
        <v>803</v>
      </c>
      <c r="N1142" s="179" t="s">
        <v>793</v>
      </c>
    </row>
    <row r="1143" spans="9:14" x14ac:dyDescent="0.2">
      <c r="I1143" s="588">
        <v>0.27369168288157802</v>
      </c>
      <c r="J1143" s="607">
        <v>5.6237353881000001</v>
      </c>
      <c r="K1143" s="578" t="s">
        <v>805</v>
      </c>
      <c r="L1143" s="609">
        <v>1.3090909090909</v>
      </c>
      <c r="M1143" s="24" t="s">
        <v>803</v>
      </c>
      <c r="N1143" s="179" t="s">
        <v>793</v>
      </c>
    </row>
    <row r="1144" spans="9:14" x14ac:dyDescent="0.2">
      <c r="I1144" s="588">
        <v>0.25072313868310298</v>
      </c>
      <c r="J1144" s="607">
        <v>5.8092182648000001</v>
      </c>
      <c r="K1144" s="578" t="s">
        <v>805</v>
      </c>
      <c r="L1144" s="609">
        <v>1.2784090909090899</v>
      </c>
      <c r="M1144" s="24" t="s">
        <v>803</v>
      </c>
      <c r="N1144" s="179" t="s">
        <v>793</v>
      </c>
    </row>
    <row r="1145" spans="9:14" x14ac:dyDescent="0.2">
      <c r="I1145" s="588">
        <v>0.24456908198819499</v>
      </c>
      <c r="J1145" s="607">
        <v>5.6356009132000002</v>
      </c>
      <c r="K1145" s="578" t="s">
        <v>805</v>
      </c>
      <c r="L1145" s="609">
        <v>1.27142857142857</v>
      </c>
      <c r="M1145" s="24" t="s">
        <v>803</v>
      </c>
      <c r="N1145" s="179" t="s">
        <v>793</v>
      </c>
    </row>
    <row r="1146" spans="9:14" x14ac:dyDescent="0.2">
      <c r="I1146" s="588">
        <v>0.239625363702201</v>
      </c>
      <c r="J1146" s="607">
        <v>5.4923541095999999</v>
      </c>
      <c r="K1146" s="578" t="s">
        <v>805</v>
      </c>
      <c r="L1146" s="609">
        <v>1.29356545485577</v>
      </c>
      <c r="M1146" s="24" t="s">
        <v>803</v>
      </c>
      <c r="N1146" s="179" t="s">
        <v>793</v>
      </c>
    </row>
    <row r="1147" spans="9:14" x14ac:dyDescent="0.2">
      <c r="I1147" s="588">
        <v>0.27452910765192901</v>
      </c>
      <c r="J1147" s="607">
        <v>5.8249045661999999</v>
      </c>
      <c r="K1147" s="578" t="s">
        <v>805</v>
      </c>
      <c r="L1147" s="609">
        <v>1.3</v>
      </c>
      <c r="M1147" s="24" t="s">
        <v>803</v>
      </c>
      <c r="N1147" s="179" t="s">
        <v>793</v>
      </c>
    </row>
    <row r="1148" spans="9:14" x14ac:dyDescent="0.2">
      <c r="I1148" s="588">
        <v>0.25037514126246102</v>
      </c>
      <c r="J1148" s="607">
        <v>5.7074497717000003</v>
      </c>
      <c r="K1148" s="578" t="s">
        <v>805</v>
      </c>
      <c r="L1148" s="609">
        <v>1.29760918074593</v>
      </c>
      <c r="M1148" s="24" t="s">
        <v>803</v>
      </c>
      <c r="N1148" s="179" t="s">
        <v>793</v>
      </c>
    </row>
    <row r="1149" spans="9:14" x14ac:dyDescent="0.2">
      <c r="I1149" s="588">
        <v>0.23460884353741401</v>
      </c>
      <c r="J1149" s="607">
        <v>5.3794212329000004</v>
      </c>
      <c r="K1149" s="578" t="s">
        <v>805</v>
      </c>
      <c r="L1149" s="609">
        <v>1.29</v>
      </c>
      <c r="M1149" s="24" t="s">
        <v>803</v>
      </c>
      <c r="N1149" s="179" t="s">
        <v>793</v>
      </c>
    </row>
    <row r="1150" spans="9:14" x14ac:dyDescent="0.2">
      <c r="I1150" s="588">
        <v>0.27122670206293897</v>
      </c>
      <c r="J1150" s="607">
        <v>5.6873579908999998</v>
      </c>
      <c r="K1150" s="578" t="s">
        <v>805</v>
      </c>
      <c r="L1150" s="609">
        <v>1.2825</v>
      </c>
      <c r="M1150" s="24" t="s">
        <v>803</v>
      </c>
      <c r="N1150" s="179" t="s">
        <v>793</v>
      </c>
    </row>
    <row r="1151" spans="9:14" x14ac:dyDescent="0.2">
      <c r="I1151" s="588">
        <v>0.256034044715447</v>
      </c>
      <c r="J1151" s="607">
        <v>5.6190511416</v>
      </c>
      <c r="K1151" s="578" t="s">
        <v>805</v>
      </c>
      <c r="L1151" s="609">
        <v>1.2825</v>
      </c>
      <c r="M1151" s="24" t="s">
        <v>803</v>
      </c>
      <c r="N1151" s="179" t="s">
        <v>793</v>
      </c>
    </row>
    <row r="1152" spans="9:14" x14ac:dyDescent="0.2">
      <c r="I1152" s="588">
        <v>0.22554174610727301</v>
      </c>
      <c r="J1152" s="607">
        <v>5.6109545662000002</v>
      </c>
      <c r="K1152" s="578" t="s">
        <v>805</v>
      </c>
      <c r="L1152" s="609">
        <v>1.2641129032258001</v>
      </c>
      <c r="M1152" s="24" t="s">
        <v>803</v>
      </c>
      <c r="N1152" s="179" t="s">
        <v>793</v>
      </c>
    </row>
    <row r="1153" spans="9:14" x14ac:dyDescent="0.2">
      <c r="I1153" s="588">
        <v>0.23712612959551799</v>
      </c>
      <c r="J1153" s="607">
        <v>5.5542616438000003</v>
      </c>
      <c r="K1153" s="578" t="s">
        <v>805</v>
      </c>
      <c r="L1153" s="609">
        <v>1.2542372881355901</v>
      </c>
      <c r="M1153" s="24" t="s">
        <v>803</v>
      </c>
      <c r="N1153" s="179" t="s">
        <v>793</v>
      </c>
    </row>
    <row r="1154" spans="9:14" x14ac:dyDescent="0.2">
      <c r="I1154" s="588">
        <v>0.20373073803730701</v>
      </c>
      <c r="J1154" s="607">
        <v>5.4522308218999997</v>
      </c>
      <c r="K1154" s="578" t="s">
        <v>805</v>
      </c>
      <c r="L1154" s="609">
        <v>1.2527999999999999</v>
      </c>
      <c r="M1154" s="24" t="s">
        <v>803</v>
      </c>
      <c r="N1154" s="179" t="s">
        <v>793</v>
      </c>
    </row>
    <row r="1155" spans="9:14" x14ac:dyDescent="0.2">
      <c r="I1155" s="588">
        <v>0.22428659274125401</v>
      </c>
      <c r="J1155" s="607">
        <v>5.7130210045999998</v>
      </c>
      <c r="K1155" s="578" t="s">
        <v>805</v>
      </c>
      <c r="L1155" s="609">
        <v>1.2962962962962901</v>
      </c>
      <c r="M1155" s="24" t="s">
        <v>803</v>
      </c>
      <c r="N1155" s="179" t="s">
        <v>793</v>
      </c>
    </row>
    <row r="1156" spans="9:14" x14ac:dyDescent="0.2">
      <c r="I1156" s="588">
        <v>0.28150398349962702</v>
      </c>
      <c r="J1156" s="607">
        <v>5.8554977169000004</v>
      </c>
      <c r="K1156" s="578" t="s">
        <v>805</v>
      </c>
      <c r="L1156" s="609">
        <v>1.37448275862068</v>
      </c>
      <c r="M1156" s="24" t="s">
        <v>804</v>
      </c>
      <c r="N1156" s="179" t="s">
        <v>793</v>
      </c>
    </row>
    <row r="1157" spans="9:14" x14ac:dyDescent="0.2">
      <c r="I1157" s="588">
        <v>0.25054067593266199</v>
      </c>
      <c r="J1157" s="607">
        <v>5.6630150685</v>
      </c>
      <c r="K1157" s="578" t="s">
        <v>805</v>
      </c>
      <c r="L1157" s="609">
        <v>1.3253846153846101</v>
      </c>
      <c r="M1157" s="24" t="s">
        <v>804</v>
      </c>
      <c r="N1157" s="179" t="s">
        <v>793</v>
      </c>
    </row>
    <row r="1158" spans="9:14" x14ac:dyDescent="0.2">
      <c r="I1158" s="588">
        <v>0.217718077420336</v>
      </c>
      <c r="J1158" s="607">
        <v>5.3794212329000004</v>
      </c>
      <c r="K1158" s="578" t="s">
        <v>805</v>
      </c>
      <c r="L1158" s="609">
        <v>1.34</v>
      </c>
      <c r="M1158" s="24" t="s">
        <v>804</v>
      </c>
      <c r="N1158" s="179" t="s">
        <v>793</v>
      </c>
    </row>
    <row r="1159" spans="9:14" x14ac:dyDescent="0.2">
      <c r="I1159" s="588">
        <v>0.27423987733354799</v>
      </c>
      <c r="J1159" s="607">
        <v>5.8711141552999999</v>
      </c>
      <c r="K1159" s="578" t="s">
        <v>805</v>
      </c>
      <c r="L1159" s="609">
        <v>1.3829411764705799</v>
      </c>
      <c r="M1159" s="24" t="s">
        <v>804</v>
      </c>
      <c r="N1159" s="179" t="s">
        <v>793</v>
      </c>
    </row>
    <row r="1160" spans="9:14" x14ac:dyDescent="0.2">
      <c r="I1160" s="588">
        <v>0.21125300730048099</v>
      </c>
      <c r="J1160" s="607">
        <v>5.3794212329000004</v>
      </c>
      <c r="K1160" s="578" t="s">
        <v>805</v>
      </c>
      <c r="L1160" s="609">
        <v>1.385</v>
      </c>
      <c r="M1160" s="24" t="s">
        <v>804</v>
      </c>
      <c r="N1160" s="179" t="s">
        <v>793</v>
      </c>
    </row>
    <row r="1161" spans="9:14" x14ac:dyDescent="0.2">
      <c r="I1161" s="588">
        <v>0.26521947594936301</v>
      </c>
      <c r="J1161" s="607">
        <v>5.7881271689</v>
      </c>
      <c r="K1161" s="578" t="s">
        <v>805</v>
      </c>
      <c r="L1161" s="609">
        <v>1.36431478968792</v>
      </c>
      <c r="M1161" s="24" t="s">
        <v>804</v>
      </c>
      <c r="N1161" s="179" t="s">
        <v>793</v>
      </c>
    </row>
    <row r="1162" spans="9:14" x14ac:dyDescent="0.2">
      <c r="I1162" s="588">
        <v>0.265102318420392</v>
      </c>
      <c r="J1162" s="607">
        <v>5.7074497717000003</v>
      </c>
      <c r="K1162" s="578" t="s">
        <v>805</v>
      </c>
      <c r="L1162" s="609">
        <v>1.3360832999599499</v>
      </c>
      <c r="M1162" s="24" t="s">
        <v>804</v>
      </c>
      <c r="N1162" s="179" t="s">
        <v>793</v>
      </c>
    </row>
    <row r="1163" spans="9:14" x14ac:dyDescent="0.2">
      <c r="I1163" s="588">
        <v>0.27230680390566597</v>
      </c>
      <c r="J1163" s="607">
        <v>5.4780166667000003</v>
      </c>
      <c r="K1163" s="578" t="s">
        <v>805</v>
      </c>
      <c r="L1163" s="609">
        <v>1.35286274509803</v>
      </c>
      <c r="M1163" s="24" t="s">
        <v>804</v>
      </c>
      <c r="N1163" s="179" t="s">
        <v>793</v>
      </c>
    </row>
    <row r="1164" spans="9:14" x14ac:dyDescent="0.2">
      <c r="I1164" s="588">
        <v>0.26187040436090597</v>
      </c>
      <c r="J1164" s="607">
        <v>5.8325257990999999</v>
      </c>
      <c r="K1164" s="578" t="s">
        <v>805</v>
      </c>
      <c r="L1164" s="609">
        <v>1.3171390013495201</v>
      </c>
      <c r="M1164" s="24" t="s">
        <v>804</v>
      </c>
      <c r="N1164" s="179" t="s">
        <v>793</v>
      </c>
    </row>
    <row r="1165" spans="9:14" x14ac:dyDescent="0.2">
      <c r="I1165" s="588">
        <v>0.28119022359114698</v>
      </c>
      <c r="J1165" s="607">
        <v>5.7123159816999998</v>
      </c>
      <c r="K1165" s="578" t="s">
        <v>805</v>
      </c>
      <c r="L1165" s="609">
        <v>1.4119999999999999</v>
      </c>
      <c r="M1165" s="24" t="s">
        <v>805</v>
      </c>
      <c r="N1165" s="179" t="s">
        <v>793</v>
      </c>
    </row>
    <row r="1166" spans="9:14" x14ac:dyDescent="0.2">
      <c r="I1166" s="588">
        <v>0.244715525341618</v>
      </c>
      <c r="J1166" s="607">
        <v>5.8113525114</v>
      </c>
      <c r="K1166" s="578" t="s">
        <v>805</v>
      </c>
      <c r="L1166" s="609">
        <v>1.4177195685670201</v>
      </c>
      <c r="M1166" s="24" t="s">
        <v>805</v>
      </c>
      <c r="N1166" s="179" t="s">
        <v>793</v>
      </c>
    </row>
    <row r="1167" spans="9:14" x14ac:dyDescent="0.2">
      <c r="I1167" s="588">
        <v>0.25086771607352298</v>
      </c>
      <c r="J1167" s="607">
        <v>5.8574134703</v>
      </c>
      <c r="K1167" s="578" t="s">
        <v>805</v>
      </c>
      <c r="L1167" s="609">
        <v>1.4</v>
      </c>
      <c r="M1167" s="24" t="s">
        <v>805</v>
      </c>
      <c r="N1167" s="179" t="s">
        <v>793</v>
      </c>
    </row>
    <row r="1168" spans="9:14" x14ac:dyDescent="0.2">
      <c r="I1168" s="588">
        <v>0.21661877394636</v>
      </c>
      <c r="J1168" s="607">
        <v>5.6000771690000004</v>
      </c>
      <c r="K1168" s="578" t="s">
        <v>805</v>
      </c>
      <c r="L1168" s="609">
        <v>1.4</v>
      </c>
      <c r="M1168" s="24" t="s">
        <v>805</v>
      </c>
      <c r="N1168" s="179" t="s">
        <v>793</v>
      </c>
    </row>
    <row r="1169" spans="9:14" x14ac:dyDescent="0.2">
      <c r="I1169" s="588">
        <v>0.25235573156465602</v>
      </c>
      <c r="J1169" s="607">
        <v>5.7239705478999996</v>
      </c>
      <c r="K1169" s="578" t="s">
        <v>805</v>
      </c>
      <c r="L1169" s="609">
        <v>1.4019607843137201</v>
      </c>
      <c r="M1169" s="24" t="s">
        <v>805</v>
      </c>
      <c r="N1169" s="179" t="s">
        <v>793</v>
      </c>
    </row>
    <row r="1170" spans="9:14" x14ac:dyDescent="0.2">
      <c r="I1170" s="588">
        <v>0.28932252847634299</v>
      </c>
      <c r="J1170" s="607">
        <v>5.8493111871999997</v>
      </c>
      <c r="K1170" s="578" t="s">
        <v>805</v>
      </c>
      <c r="L1170" s="609">
        <v>1.2463768115942</v>
      </c>
      <c r="M1170" s="24" t="s">
        <v>795</v>
      </c>
      <c r="N1170" s="179" t="s">
        <v>799</v>
      </c>
    </row>
    <row r="1171" spans="9:14" x14ac:dyDescent="0.2">
      <c r="I1171" s="588">
        <v>0.25965923018428999</v>
      </c>
      <c r="J1171" s="607">
        <v>5.6199872146000001</v>
      </c>
      <c r="K1171" s="578" t="s">
        <v>805</v>
      </c>
      <c r="L1171" s="609">
        <v>1.17183333333333</v>
      </c>
      <c r="M1171" s="24" t="s">
        <v>795</v>
      </c>
      <c r="N1171" s="179" t="s">
        <v>799</v>
      </c>
    </row>
    <row r="1172" spans="9:14" x14ac:dyDescent="0.2">
      <c r="I1172" s="588">
        <v>0.29640669965606697</v>
      </c>
      <c r="J1172" s="607">
        <v>5.7625168950000001</v>
      </c>
      <c r="K1172" s="578" t="s">
        <v>805</v>
      </c>
      <c r="L1172" s="609">
        <v>1.25</v>
      </c>
      <c r="M1172" s="24" t="s">
        <v>795</v>
      </c>
      <c r="N1172" s="179" t="s">
        <v>799</v>
      </c>
    </row>
    <row r="1173" spans="9:14" x14ac:dyDescent="0.2">
      <c r="I1173" s="588">
        <v>0.28498441905148097</v>
      </c>
      <c r="J1173" s="607">
        <v>5.8972486301</v>
      </c>
      <c r="K1173" s="578" t="s">
        <v>805</v>
      </c>
      <c r="L1173" s="609">
        <v>1.1864285714285701</v>
      </c>
      <c r="M1173" s="24" t="s">
        <v>795</v>
      </c>
      <c r="N1173" s="179" t="s">
        <v>799</v>
      </c>
    </row>
    <row r="1174" spans="9:14" x14ac:dyDescent="0.2">
      <c r="I1174" s="588">
        <v>0.28024449814510999</v>
      </c>
      <c r="J1174" s="607">
        <v>5.3721259999999997</v>
      </c>
      <c r="K1174" s="578" t="s">
        <v>805</v>
      </c>
      <c r="L1174" s="609">
        <v>1.07107578947368</v>
      </c>
      <c r="M1174" s="24" t="s">
        <v>795</v>
      </c>
      <c r="N1174" s="179" t="s">
        <v>799</v>
      </c>
    </row>
    <row r="1175" spans="9:14" x14ac:dyDescent="0.2">
      <c r="I1175" s="588">
        <v>0.301495959890271</v>
      </c>
      <c r="J1175" s="607">
        <v>5.7881271689</v>
      </c>
      <c r="K1175" s="578" t="s">
        <v>805</v>
      </c>
      <c r="L1175" s="609">
        <v>1.2258910558170799</v>
      </c>
      <c r="M1175" s="24" t="s">
        <v>795</v>
      </c>
      <c r="N1175" s="179" t="s">
        <v>799</v>
      </c>
    </row>
    <row r="1176" spans="9:14" x14ac:dyDescent="0.2">
      <c r="I1176" s="588">
        <v>0.27725727646642701</v>
      </c>
      <c r="J1176" s="607">
        <v>5.5992618720999996</v>
      </c>
      <c r="K1176" s="578" t="s">
        <v>805</v>
      </c>
      <c r="L1176" s="609">
        <v>1.1052631578947301</v>
      </c>
      <c r="M1176" s="24" t="s">
        <v>795</v>
      </c>
      <c r="N1176" s="179" t="s">
        <v>799</v>
      </c>
    </row>
    <row r="1177" spans="9:14" x14ac:dyDescent="0.2">
      <c r="I1177" s="588">
        <v>0.26789953715746101</v>
      </c>
      <c r="J1177" s="607">
        <v>5.8092182648000001</v>
      </c>
      <c r="K1177" s="578" t="s">
        <v>805</v>
      </c>
      <c r="L1177" s="609">
        <v>1.23529411764705</v>
      </c>
      <c r="M1177" s="24" t="s">
        <v>795</v>
      </c>
      <c r="N1177" s="179" t="s">
        <v>799</v>
      </c>
    </row>
    <row r="1178" spans="9:14" x14ac:dyDescent="0.2">
      <c r="I1178" s="588">
        <v>0.265455212429484</v>
      </c>
      <c r="J1178" s="607">
        <v>5.8588940639000002</v>
      </c>
      <c r="K1178" s="578" t="s">
        <v>805</v>
      </c>
      <c r="L1178" s="609">
        <v>1.23529411764705</v>
      </c>
      <c r="M1178" s="24" t="s">
        <v>795</v>
      </c>
      <c r="N1178" s="179" t="s">
        <v>799</v>
      </c>
    </row>
    <row r="1179" spans="9:14" x14ac:dyDescent="0.2">
      <c r="I1179" s="588">
        <v>0.245911927376503</v>
      </c>
      <c r="J1179" s="607">
        <v>5.5821390410999996</v>
      </c>
      <c r="K1179" s="578" t="s">
        <v>805</v>
      </c>
      <c r="L1179" s="609">
        <v>1.09963636363636</v>
      </c>
      <c r="M1179" s="24" t="s">
        <v>795</v>
      </c>
      <c r="N1179" s="179" t="s">
        <v>799</v>
      </c>
    </row>
    <row r="1180" spans="9:14" x14ac:dyDescent="0.2">
      <c r="I1180" s="588">
        <v>0.24573822431798201</v>
      </c>
      <c r="J1180" s="607">
        <v>5.5919570776</v>
      </c>
      <c r="K1180" s="578" t="s">
        <v>805</v>
      </c>
      <c r="L1180" s="609">
        <v>1.0880202020201999</v>
      </c>
      <c r="M1180" s="24" t="s">
        <v>795</v>
      </c>
      <c r="N1180" s="179" t="s">
        <v>799</v>
      </c>
    </row>
    <row r="1181" spans="9:14" x14ac:dyDescent="0.2">
      <c r="I1181" s="588">
        <v>0.241704360096447</v>
      </c>
      <c r="J1181" s="607">
        <v>5.5677890411000002</v>
      </c>
      <c r="K1181" s="578" t="s">
        <v>805</v>
      </c>
      <c r="L1181" s="609">
        <v>1.0547619047618999</v>
      </c>
      <c r="M1181" s="24" t="s">
        <v>795</v>
      </c>
      <c r="N1181" s="179" t="s">
        <v>799</v>
      </c>
    </row>
    <row r="1182" spans="9:14" x14ac:dyDescent="0.2">
      <c r="I1182" s="588">
        <v>0.25210233026226297</v>
      </c>
      <c r="J1182" s="607">
        <v>5.6309292236999999</v>
      </c>
      <c r="K1182" s="578" t="s">
        <v>805</v>
      </c>
      <c r="L1182" s="609">
        <v>1.07495039682539</v>
      </c>
      <c r="M1182" s="24" t="s">
        <v>795</v>
      </c>
      <c r="N1182" s="179" t="s">
        <v>799</v>
      </c>
    </row>
    <row r="1183" spans="9:14" x14ac:dyDescent="0.2">
      <c r="I1183" s="588">
        <v>0.245911927376503</v>
      </c>
      <c r="J1183" s="607">
        <v>5.6309292236999999</v>
      </c>
      <c r="K1183" s="578" t="s">
        <v>805</v>
      </c>
      <c r="L1183" s="609">
        <v>1.0983535353535301</v>
      </c>
      <c r="M1183" s="24" t="s">
        <v>795</v>
      </c>
      <c r="N1183" s="179" t="s">
        <v>799</v>
      </c>
    </row>
    <row r="1184" spans="9:14" x14ac:dyDescent="0.2">
      <c r="I1184" s="588">
        <v>0.26467190381849198</v>
      </c>
      <c r="J1184" s="607">
        <v>5.8819429224000004</v>
      </c>
      <c r="K1184" s="578" t="s">
        <v>805</v>
      </c>
      <c r="L1184" s="609">
        <v>1.2392086330935199</v>
      </c>
      <c r="M1184" s="24" t="s">
        <v>795</v>
      </c>
      <c r="N1184" s="179" t="s">
        <v>799</v>
      </c>
    </row>
    <row r="1185" spans="9:14" x14ac:dyDescent="0.2">
      <c r="I1185" s="588">
        <v>0.24863889473807299</v>
      </c>
      <c r="J1185" s="607">
        <v>5.7090787671000003</v>
      </c>
      <c r="K1185" s="578" t="s">
        <v>805</v>
      </c>
      <c r="L1185" s="609">
        <v>1.1062386666666599</v>
      </c>
      <c r="M1185" s="24" t="s">
        <v>795</v>
      </c>
      <c r="N1185" s="179" t="s">
        <v>799</v>
      </c>
    </row>
    <row r="1186" spans="9:14" x14ac:dyDescent="0.2">
      <c r="I1186" s="588">
        <v>0.28645556062564898</v>
      </c>
      <c r="J1186" s="607">
        <v>5.8929127854000001</v>
      </c>
      <c r="K1186" s="578" t="s">
        <v>805</v>
      </c>
      <c r="L1186" s="609">
        <v>1.141</v>
      </c>
      <c r="M1186" s="24" t="s">
        <v>795</v>
      </c>
      <c r="N1186" s="179" t="s">
        <v>799</v>
      </c>
    </row>
    <row r="1187" spans="9:14" x14ac:dyDescent="0.2">
      <c r="I1187" s="588">
        <v>0.29212202448855401</v>
      </c>
      <c r="J1187" s="607">
        <v>5.8384073058999997</v>
      </c>
      <c r="K1187" s="578" t="s">
        <v>805</v>
      </c>
      <c r="L1187" s="609">
        <v>1.1299999999999999</v>
      </c>
      <c r="M1187" s="24" t="s">
        <v>795</v>
      </c>
      <c r="N1187" s="179" t="s">
        <v>799</v>
      </c>
    </row>
    <row r="1188" spans="9:14" x14ac:dyDescent="0.2">
      <c r="I1188" s="588">
        <v>0.26599297791974003</v>
      </c>
      <c r="J1188" s="607">
        <v>5.7839205479000002</v>
      </c>
      <c r="K1188" s="578" t="s">
        <v>805</v>
      </c>
      <c r="L1188" s="609">
        <v>1.1083333333333301</v>
      </c>
      <c r="M1188" s="24" t="s">
        <v>795</v>
      </c>
      <c r="N1188" s="179" t="s">
        <v>799</v>
      </c>
    </row>
    <row r="1189" spans="9:14" x14ac:dyDescent="0.2">
      <c r="I1189" s="588">
        <v>0.26327573686228101</v>
      </c>
      <c r="J1189" s="607">
        <v>5.5269963469999999</v>
      </c>
      <c r="K1189" s="578" t="s">
        <v>805</v>
      </c>
      <c r="L1189" s="609">
        <v>1.12995</v>
      </c>
      <c r="M1189" s="24" t="s">
        <v>795</v>
      </c>
      <c r="N1189" s="179" t="s">
        <v>799</v>
      </c>
    </row>
    <row r="1190" spans="9:14" x14ac:dyDescent="0.2">
      <c r="I1190" s="588">
        <v>0.26406887722767203</v>
      </c>
      <c r="J1190" s="607">
        <v>5.8609155251000002</v>
      </c>
      <c r="K1190" s="578" t="s">
        <v>805</v>
      </c>
      <c r="L1190" s="609">
        <v>1.1279999999999999</v>
      </c>
      <c r="M1190" s="24" t="s">
        <v>795</v>
      </c>
      <c r="N1190" s="179" t="s">
        <v>799</v>
      </c>
    </row>
    <row r="1191" spans="9:14" x14ac:dyDescent="0.2">
      <c r="I1191" s="588">
        <v>0.30661502405840302</v>
      </c>
      <c r="J1191" s="607">
        <v>5.8315438355999998</v>
      </c>
      <c r="K1191" s="578" t="s">
        <v>805</v>
      </c>
      <c r="L1191" s="609">
        <v>1.2199166666666601</v>
      </c>
      <c r="M1191" s="24" t="s">
        <v>795</v>
      </c>
      <c r="N1191" s="179" t="s">
        <v>799</v>
      </c>
    </row>
    <row r="1192" spans="9:14" x14ac:dyDescent="0.2">
      <c r="I1192" s="588">
        <v>0.26960032849712501</v>
      </c>
      <c r="J1192" s="607">
        <v>5.7028573059000003</v>
      </c>
      <c r="K1192" s="578" t="s">
        <v>805</v>
      </c>
      <c r="L1192" s="609">
        <v>1.24</v>
      </c>
      <c r="M1192" s="24" t="s">
        <v>795</v>
      </c>
      <c r="N1192" s="179" t="s">
        <v>799</v>
      </c>
    </row>
    <row r="1193" spans="9:14" x14ac:dyDescent="0.2">
      <c r="I1193" s="588">
        <v>0.28008442125115102</v>
      </c>
      <c r="J1193" s="607">
        <v>5.8602310502000003</v>
      </c>
      <c r="K1193" s="578" t="s">
        <v>805</v>
      </c>
      <c r="L1193" s="609">
        <v>1.2216021602160201</v>
      </c>
      <c r="M1193" s="24" t="s">
        <v>795</v>
      </c>
      <c r="N1193" s="179" t="s">
        <v>799</v>
      </c>
    </row>
    <row r="1194" spans="9:14" x14ac:dyDescent="0.2">
      <c r="I1194" s="588">
        <v>0.29301040003042</v>
      </c>
      <c r="J1194" s="607">
        <v>5.6922251142000002</v>
      </c>
      <c r="K1194" s="578" t="s">
        <v>805</v>
      </c>
      <c r="L1194" s="609">
        <v>1.24</v>
      </c>
      <c r="M1194" s="24" t="s">
        <v>795</v>
      </c>
      <c r="N1194" s="179" t="s">
        <v>799</v>
      </c>
    </row>
    <row r="1195" spans="9:14" x14ac:dyDescent="0.2">
      <c r="I1195" s="588">
        <v>0.26106624692033897</v>
      </c>
      <c r="J1195" s="607">
        <v>5.8357687215</v>
      </c>
      <c r="K1195" s="578" t="s">
        <v>805</v>
      </c>
      <c r="L1195" s="609">
        <v>1.0475000000000001</v>
      </c>
      <c r="M1195" s="24" t="s">
        <v>795</v>
      </c>
      <c r="N1195" s="179" t="s">
        <v>799</v>
      </c>
    </row>
    <row r="1196" spans="9:14" x14ac:dyDescent="0.2">
      <c r="I1196" s="588">
        <v>0.27131353225659199</v>
      </c>
      <c r="J1196" s="607">
        <v>5.8443696346999996</v>
      </c>
      <c r="K1196" s="578" t="s">
        <v>805</v>
      </c>
      <c r="L1196" s="609">
        <v>1.1057999999999999</v>
      </c>
      <c r="M1196" s="24" t="s">
        <v>795</v>
      </c>
      <c r="N1196" s="179" t="s">
        <v>799</v>
      </c>
    </row>
    <row r="1197" spans="9:14" x14ac:dyDescent="0.2">
      <c r="I1197" s="588">
        <v>0.26012497338564899</v>
      </c>
      <c r="J1197" s="607">
        <v>5.8990940638999998</v>
      </c>
      <c r="K1197" s="578" t="s">
        <v>805</v>
      </c>
      <c r="L1197" s="609">
        <v>1.24999999999999</v>
      </c>
      <c r="M1197" s="24" t="s">
        <v>795</v>
      </c>
      <c r="N1197" s="179" t="s">
        <v>799</v>
      </c>
    </row>
    <row r="1198" spans="9:14" x14ac:dyDescent="0.2">
      <c r="I1198" s="588">
        <v>0.28359922444812402</v>
      </c>
      <c r="J1198" s="607">
        <v>5.6208550227999998</v>
      </c>
      <c r="K1198" s="578" t="s">
        <v>805</v>
      </c>
      <c r="L1198" s="609">
        <v>1.1993983454499799</v>
      </c>
      <c r="M1198" s="24" t="s">
        <v>795</v>
      </c>
      <c r="N1198" s="179" t="s">
        <v>799</v>
      </c>
    </row>
    <row r="1199" spans="9:14" x14ac:dyDescent="0.2">
      <c r="I1199" s="588">
        <v>0.262846176658454</v>
      </c>
      <c r="J1199" s="607">
        <v>5.3860926941000002</v>
      </c>
      <c r="K1199" s="578" t="s">
        <v>805</v>
      </c>
      <c r="L1199" s="609">
        <v>1.2023677395486401</v>
      </c>
      <c r="M1199" s="24" t="s">
        <v>795</v>
      </c>
      <c r="N1199" s="179" t="s">
        <v>799</v>
      </c>
    </row>
    <row r="1200" spans="9:14" x14ac:dyDescent="0.2">
      <c r="I1200" s="588">
        <v>0.239834661814847</v>
      </c>
      <c r="J1200" s="607">
        <v>5.3686031962999996</v>
      </c>
      <c r="K1200" s="578" t="s">
        <v>805</v>
      </c>
      <c r="L1200" s="609">
        <v>1.2477190876350499</v>
      </c>
      <c r="M1200" s="24" t="s">
        <v>795</v>
      </c>
      <c r="N1200" s="179" t="s">
        <v>799</v>
      </c>
    </row>
    <row r="1201" spans="9:14" x14ac:dyDescent="0.2">
      <c r="I1201" s="588">
        <v>0.29584691145925601</v>
      </c>
      <c r="J1201" s="607">
        <v>5.8230972603</v>
      </c>
      <c r="K1201" s="578" t="s">
        <v>805</v>
      </c>
      <c r="L1201" s="609">
        <v>1.2477931034482701</v>
      </c>
      <c r="M1201" s="24" t="s">
        <v>795</v>
      </c>
      <c r="N1201" s="179" t="s">
        <v>799</v>
      </c>
    </row>
    <row r="1202" spans="9:14" x14ac:dyDescent="0.2">
      <c r="I1202" s="588">
        <v>0.29134021478174099</v>
      </c>
      <c r="J1202" s="607">
        <v>5.7775589041000002</v>
      </c>
      <c r="K1202" s="578" t="s">
        <v>805</v>
      </c>
      <c r="L1202" s="609">
        <v>1.2103448275862001</v>
      </c>
      <c r="M1202" s="24" t="s">
        <v>795</v>
      </c>
      <c r="N1202" s="179" t="s">
        <v>799</v>
      </c>
    </row>
    <row r="1203" spans="9:14" x14ac:dyDescent="0.2">
      <c r="I1203" s="588">
        <v>0.27944668765398301</v>
      </c>
      <c r="J1203" s="607">
        <v>5.887906621</v>
      </c>
      <c r="K1203" s="578" t="s">
        <v>805</v>
      </c>
      <c r="L1203" s="609">
        <v>1.24</v>
      </c>
      <c r="M1203" s="24" t="s">
        <v>795</v>
      </c>
      <c r="N1203" s="179" t="s">
        <v>799</v>
      </c>
    </row>
    <row r="1204" spans="9:14" x14ac:dyDescent="0.2">
      <c r="I1204" s="588">
        <v>0.29416344855160398</v>
      </c>
      <c r="J1204" s="607">
        <v>5.8909061643999996</v>
      </c>
      <c r="K1204" s="578" t="s">
        <v>805</v>
      </c>
      <c r="L1204" s="609">
        <v>1.1520040080160301</v>
      </c>
      <c r="M1204" s="24" t="s">
        <v>795</v>
      </c>
      <c r="N1204" s="179" t="s">
        <v>799</v>
      </c>
    </row>
    <row r="1205" spans="9:14" x14ac:dyDescent="0.2">
      <c r="I1205" s="588">
        <v>0.28111061837718998</v>
      </c>
      <c r="J1205" s="607">
        <v>5.8451440639000003</v>
      </c>
      <c r="K1205" s="578" t="s">
        <v>805</v>
      </c>
      <c r="L1205" s="609">
        <v>1.1410714285714201</v>
      </c>
      <c r="M1205" s="24" t="s">
        <v>795</v>
      </c>
      <c r="N1205" s="179" t="s">
        <v>799</v>
      </c>
    </row>
    <row r="1206" spans="9:14" x14ac:dyDescent="0.2">
      <c r="I1206" s="588">
        <v>0.27978507667611802</v>
      </c>
      <c r="J1206" s="607">
        <v>5.8451440639000003</v>
      </c>
      <c r="K1206" s="578" t="s">
        <v>805</v>
      </c>
      <c r="L1206" s="609">
        <v>1.1241071428571401</v>
      </c>
      <c r="M1206" s="24" t="s">
        <v>795</v>
      </c>
      <c r="N1206" s="179" t="s">
        <v>799</v>
      </c>
    </row>
    <row r="1207" spans="9:14" x14ac:dyDescent="0.2">
      <c r="I1207" s="588">
        <v>0.27623317362536998</v>
      </c>
      <c r="J1207" s="607">
        <v>5.8451440639000003</v>
      </c>
      <c r="K1207" s="578" t="s">
        <v>805</v>
      </c>
      <c r="L1207" s="609">
        <v>1.1294</v>
      </c>
      <c r="M1207" s="24" t="s">
        <v>795</v>
      </c>
      <c r="N1207" s="179" t="s">
        <v>799</v>
      </c>
    </row>
    <row r="1208" spans="9:14" x14ac:dyDescent="0.2">
      <c r="I1208" s="588">
        <v>0.30745814452744702</v>
      </c>
      <c r="J1208" s="607">
        <v>5.7400509132000002</v>
      </c>
      <c r="K1208" s="578" t="s">
        <v>805</v>
      </c>
      <c r="L1208" s="609">
        <v>1.2273922487710001</v>
      </c>
      <c r="M1208" s="24" t="s">
        <v>795</v>
      </c>
      <c r="N1208" s="179" t="s">
        <v>799</v>
      </c>
    </row>
    <row r="1209" spans="9:14" x14ac:dyDescent="0.2">
      <c r="I1209" s="588">
        <v>0.241008972019464</v>
      </c>
      <c r="J1209" s="607">
        <v>5.3630963469999999</v>
      </c>
      <c r="K1209" s="578" t="s">
        <v>805</v>
      </c>
      <c r="L1209" s="609">
        <v>1.1750818181818099</v>
      </c>
      <c r="M1209" s="24" t="s">
        <v>795</v>
      </c>
      <c r="N1209" s="179" t="s">
        <v>799</v>
      </c>
    </row>
    <row r="1210" spans="9:14" x14ac:dyDescent="0.2">
      <c r="I1210" s="588">
        <v>0.279935696906499</v>
      </c>
      <c r="J1210" s="607">
        <v>5.9188707763000004</v>
      </c>
      <c r="K1210" s="578" t="s">
        <v>805</v>
      </c>
      <c r="L1210" s="609">
        <v>1.2212938612331099</v>
      </c>
      <c r="M1210" s="24" t="s">
        <v>795</v>
      </c>
      <c r="N1210" s="179" t="s">
        <v>799</v>
      </c>
    </row>
    <row r="1211" spans="9:14" x14ac:dyDescent="0.2">
      <c r="I1211" s="588">
        <v>0.32124708536090801</v>
      </c>
      <c r="J1211" s="607">
        <v>5.9188707763000004</v>
      </c>
      <c r="K1211" s="578" t="s">
        <v>805</v>
      </c>
      <c r="L1211" s="609">
        <v>1.2212699219756999</v>
      </c>
      <c r="M1211" s="24" t="s">
        <v>795</v>
      </c>
      <c r="N1211" s="179" t="s">
        <v>799</v>
      </c>
    </row>
    <row r="1212" spans="9:14" x14ac:dyDescent="0.2">
      <c r="I1212" s="588">
        <v>0.29162180521401199</v>
      </c>
      <c r="J1212" s="607">
        <v>5.9224933789999996</v>
      </c>
      <c r="K1212" s="578" t="s">
        <v>805</v>
      </c>
      <c r="L1212" s="609">
        <v>1.24885026737967</v>
      </c>
      <c r="M1212" s="24" t="s">
        <v>795</v>
      </c>
      <c r="N1212" s="179" t="s">
        <v>799</v>
      </c>
    </row>
    <row r="1213" spans="9:14" x14ac:dyDescent="0.2">
      <c r="I1213" s="588">
        <v>0.23885011859149699</v>
      </c>
      <c r="J1213" s="607">
        <v>5.3721926940999998</v>
      </c>
      <c r="K1213" s="578" t="s">
        <v>805</v>
      </c>
      <c r="L1213" s="609">
        <v>1.25</v>
      </c>
      <c r="M1213" s="24" t="s">
        <v>795</v>
      </c>
      <c r="N1213" s="179" t="s">
        <v>799</v>
      </c>
    </row>
    <row r="1214" spans="9:14" x14ac:dyDescent="0.2">
      <c r="I1214" s="588">
        <v>0.29282476611388802</v>
      </c>
      <c r="J1214" s="607">
        <v>5.5845785387999998</v>
      </c>
      <c r="K1214" s="578" t="s">
        <v>805</v>
      </c>
      <c r="L1214" s="609">
        <v>1.2121710526315701</v>
      </c>
      <c r="M1214" s="24" t="s">
        <v>795</v>
      </c>
      <c r="N1214" s="179" t="s">
        <v>799</v>
      </c>
    </row>
    <row r="1215" spans="9:14" x14ac:dyDescent="0.2">
      <c r="I1215" s="588">
        <v>0.22352557278994301</v>
      </c>
      <c r="J1215" s="607">
        <v>5.5127598174000001</v>
      </c>
      <c r="K1215" s="578" t="s">
        <v>805</v>
      </c>
      <c r="L1215" s="609">
        <v>1.202985</v>
      </c>
      <c r="M1215" s="24" t="s">
        <v>795</v>
      </c>
      <c r="N1215" s="179" t="s">
        <v>799</v>
      </c>
    </row>
    <row r="1216" spans="9:14" x14ac:dyDescent="0.2">
      <c r="I1216" s="588">
        <v>0.30434884828403103</v>
      </c>
      <c r="J1216" s="607">
        <v>5.6456440638999998</v>
      </c>
      <c r="K1216" s="578" t="s">
        <v>805</v>
      </c>
      <c r="L1216" s="609">
        <v>1.2467105263157801</v>
      </c>
      <c r="M1216" s="24" t="s">
        <v>795</v>
      </c>
      <c r="N1216" s="179" t="s">
        <v>799</v>
      </c>
    </row>
    <row r="1217" spans="9:14" x14ac:dyDescent="0.2">
      <c r="I1217" s="588">
        <v>0.29605429899261498</v>
      </c>
      <c r="J1217" s="607">
        <v>5.484536758</v>
      </c>
      <c r="K1217" s="578" t="s">
        <v>805</v>
      </c>
      <c r="L1217" s="609">
        <v>1.2394736842105201</v>
      </c>
      <c r="M1217" s="24" t="s">
        <v>795</v>
      </c>
      <c r="N1217" s="179" t="s">
        <v>799</v>
      </c>
    </row>
    <row r="1218" spans="9:14" x14ac:dyDescent="0.2">
      <c r="I1218" s="588">
        <v>0.31277378507871301</v>
      </c>
      <c r="J1218" s="607">
        <v>5.7908200912999996</v>
      </c>
      <c r="K1218" s="578" t="s">
        <v>805</v>
      </c>
      <c r="L1218" s="609">
        <v>1.25</v>
      </c>
      <c r="M1218" s="24" t="s">
        <v>795</v>
      </c>
      <c r="N1218" s="179" t="s">
        <v>799</v>
      </c>
    </row>
    <row r="1219" spans="9:14" x14ac:dyDescent="0.2">
      <c r="I1219" s="588">
        <v>0.30273481486387999</v>
      </c>
      <c r="J1219" s="607">
        <v>5.8586210045999998</v>
      </c>
      <c r="K1219" s="578" t="s">
        <v>805</v>
      </c>
      <c r="L1219" s="609">
        <v>1.2322580645161201</v>
      </c>
      <c r="M1219" s="24" t="s">
        <v>795</v>
      </c>
      <c r="N1219" s="179" t="s">
        <v>799</v>
      </c>
    </row>
    <row r="1220" spans="9:14" x14ac:dyDescent="0.2">
      <c r="I1220" s="588">
        <v>0.26862684729064001</v>
      </c>
      <c r="J1220" s="607">
        <v>5.7908200912999996</v>
      </c>
      <c r="K1220" s="578" t="s">
        <v>805</v>
      </c>
      <c r="L1220" s="609">
        <v>1.25</v>
      </c>
      <c r="M1220" s="24" t="s">
        <v>795</v>
      </c>
      <c r="N1220" s="179" t="s">
        <v>799</v>
      </c>
    </row>
    <row r="1221" spans="9:14" x14ac:dyDescent="0.2">
      <c r="I1221" s="588">
        <v>0.26914340448823199</v>
      </c>
      <c r="J1221" s="607">
        <v>5.7757949772000003</v>
      </c>
      <c r="K1221" s="578" t="s">
        <v>805</v>
      </c>
      <c r="L1221" s="609">
        <v>1.2166666666666599</v>
      </c>
      <c r="M1221" s="24" t="s">
        <v>795</v>
      </c>
      <c r="N1221" s="179" t="s">
        <v>799</v>
      </c>
    </row>
    <row r="1222" spans="9:14" x14ac:dyDescent="0.2">
      <c r="I1222" s="588">
        <v>0.287226440886377</v>
      </c>
      <c r="J1222" s="607">
        <v>5.6199872146000001</v>
      </c>
      <c r="K1222" s="578" t="s">
        <v>805</v>
      </c>
      <c r="L1222" s="609">
        <v>1.2258064516128999</v>
      </c>
      <c r="M1222" s="24" t="s">
        <v>795</v>
      </c>
      <c r="N1222" s="179" t="s">
        <v>799</v>
      </c>
    </row>
    <row r="1223" spans="9:14" x14ac:dyDescent="0.2">
      <c r="I1223" s="588">
        <v>0.26794826304406499</v>
      </c>
      <c r="J1223" s="607">
        <v>5.3774134702999996</v>
      </c>
      <c r="K1223" s="578" t="s">
        <v>805</v>
      </c>
      <c r="L1223" s="609">
        <v>1.248</v>
      </c>
      <c r="M1223" s="24" t="s">
        <v>795</v>
      </c>
      <c r="N1223" s="179" t="s">
        <v>799</v>
      </c>
    </row>
    <row r="1224" spans="9:14" x14ac:dyDescent="0.2">
      <c r="I1224" s="588">
        <v>0.27961848856168198</v>
      </c>
      <c r="J1224" s="607">
        <v>5.7975968037000003</v>
      </c>
      <c r="K1224" s="578" t="s">
        <v>805</v>
      </c>
      <c r="L1224" s="609">
        <v>1.23094512195121</v>
      </c>
      <c r="M1224" s="24" t="s">
        <v>795</v>
      </c>
      <c r="N1224" s="179" t="s">
        <v>799</v>
      </c>
    </row>
    <row r="1225" spans="9:14" x14ac:dyDescent="0.2">
      <c r="I1225" s="588">
        <v>0.27419294176487702</v>
      </c>
      <c r="J1225" s="607">
        <v>5.7975968037000003</v>
      </c>
      <c r="K1225" s="578" t="s">
        <v>805</v>
      </c>
      <c r="L1225" s="609">
        <v>1.1208151382823801</v>
      </c>
      <c r="M1225" s="24" t="s">
        <v>795</v>
      </c>
      <c r="N1225" s="179" t="s">
        <v>799</v>
      </c>
    </row>
    <row r="1226" spans="9:14" x14ac:dyDescent="0.2">
      <c r="I1226" s="588">
        <v>0.278564444935955</v>
      </c>
      <c r="J1226" s="607">
        <v>5.7975968037000003</v>
      </c>
      <c r="K1226" s="578" t="s">
        <v>805</v>
      </c>
      <c r="L1226" s="609">
        <v>1.1208151382823801</v>
      </c>
      <c r="M1226" s="24" t="s">
        <v>795</v>
      </c>
      <c r="N1226" s="179" t="s">
        <v>799</v>
      </c>
    </row>
    <row r="1227" spans="9:14" x14ac:dyDescent="0.2">
      <c r="I1227" s="588">
        <v>0.28579169518594499</v>
      </c>
      <c r="J1227" s="607">
        <v>5.7423842466000004</v>
      </c>
      <c r="K1227" s="578" t="s">
        <v>805</v>
      </c>
      <c r="L1227" s="609">
        <v>1.25</v>
      </c>
      <c r="M1227" s="24" t="s">
        <v>795</v>
      </c>
      <c r="N1227" s="179" t="s">
        <v>799</v>
      </c>
    </row>
    <row r="1228" spans="9:14" x14ac:dyDescent="0.2">
      <c r="I1228" s="588">
        <v>0.28015372757641799</v>
      </c>
      <c r="J1228" s="607">
        <v>5.6208550227999998</v>
      </c>
      <c r="K1228" s="578" t="s">
        <v>805</v>
      </c>
      <c r="L1228" s="609">
        <v>1.2497500499900001</v>
      </c>
      <c r="M1228" s="24" t="s">
        <v>795</v>
      </c>
      <c r="N1228" s="179" t="s">
        <v>799</v>
      </c>
    </row>
    <row r="1229" spans="9:14" x14ac:dyDescent="0.2">
      <c r="I1229" s="588">
        <v>0.27145554541768002</v>
      </c>
      <c r="J1229" s="607">
        <v>5.6095006849000004</v>
      </c>
      <c r="K1229" s="578" t="s">
        <v>805</v>
      </c>
      <c r="L1229" s="609">
        <v>1.24</v>
      </c>
      <c r="M1229" s="24" t="s">
        <v>795</v>
      </c>
      <c r="N1229" s="179" t="s">
        <v>799</v>
      </c>
    </row>
    <row r="1230" spans="9:14" x14ac:dyDescent="0.2">
      <c r="I1230" s="588">
        <v>0.276503873735433</v>
      </c>
      <c r="J1230" s="607">
        <v>5.5176280821999999</v>
      </c>
      <c r="K1230" s="578" t="s">
        <v>805</v>
      </c>
      <c r="L1230" s="609">
        <v>1.2210526315789401</v>
      </c>
      <c r="M1230" s="24" t="s">
        <v>795</v>
      </c>
      <c r="N1230" s="179" t="s">
        <v>799</v>
      </c>
    </row>
    <row r="1231" spans="9:14" x14ac:dyDescent="0.2">
      <c r="I1231" s="588">
        <v>0.27641278530877</v>
      </c>
      <c r="J1231" s="607">
        <v>5.6324237442999996</v>
      </c>
      <c r="K1231" s="578" t="s">
        <v>805</v>
      </c>
      <c r="L1231" s="609">
        <v>1.1809523809523801</v>
      </c>
      <c r="M1231" s="24" t="s">
        <v>795</v>
      </c>
      <c r="N1231" s="179" t="s">
        <v>799</v>
      </c>
    </row>
    <row r="1232" spans="9:14" x14ac:dyDescent="0.2">
      <c r="I1232" s="588">
        <v>0.27734818532035599</v>
      </c>
      <c r="J1232" s="607">
        <v>5.6543541095999998</v>
      </c>
      <c r="K1232" s="578" t="s">
        <v>805</v>
      </c>
      <c r="L1232" s="609">
        <v>1.24</v>
      </c>
      <c r="M1232" s="24" t="s">
        <v>795</v>
      </c>
      <c r="N1232" s="179" t="s">
        <v>799</v>
      </c>
    </row>
    <row r="1233" spans="9:14" x14ac:dyDescent="0.2">
      <c r="I1233" s="588">
        <v>0.21480739147438399</v>
      </c>
      <c r="J1233" s="607">
        <v>5.3630963469999999</v>
      </c>
      <c r="K1233" s="578" t="s">
        <v>805</v>
      </c>
      <c r="L1233" s="609">
        <v>1.19784</v>
      </c>
      <c r="M1233" s="24" t="s">
        <v>795</v>
      </c>
      <c r="N1233" s="179" t="s">
        <v>799</v>
      </c>
    </row>
    <row r="1234" spans="9:14" x14ac:dyDescent="0.2">
      <c r="I1234" s="588">
        <v>0.25202546819815402</v>
      </c>
      <c r="J1234" s="607">
        <v>5.8230972603</v>
      </c>
      <c r="K1234" s="578" t="s">
        <v>805</v>
      </c>
      <c r="L1234" s="609">
        <v>1.2016857651245501</v>
      </c>
      <c r="M1234" s="24" t="s">
        <v>795</v>
      </c>
      <c r="N1234" s="179" t="s">
        <v>799</v>
      </c>
    </row>
    <row r="1235" spans="9:14" x14ac:dyDescent="0.2">
      <c r="I1235" s="588">
        <v>0.26914271281449598</v>
      </c>
      <c r="J1235" s="607">
        <v>5.8113525114</v>
      </c>
      <c r="K1235" s="578" t="s">
        <v>805</v>
      </c>
      <c r="L1235" s="609">
        <v>1.25</v>
      </c>
      <c r="M1235" s="24" t="s">
        <v>795</v>
      </c>
      <c r="N1235" s="179" t="s">
        <v>799</v>
      </c>
    </row>
    <row r="1236" spans="9:14" x14ac:dyDescent="0.2">
      <c r="I1236" s="588">
        <v>0.26651840950309502</v>
      </c>
      <c r="J1236" s="607">
        <v>5.8113525114</v>
      </c>
      <c r="K1236" s="578" t="s">
        <v>805</v>
      </c>
      <c r="L1236" s="609">
        <v>1.20614035087719</v>
      </c>
      <c r="M1236" s="24" t="s">
        <v>795</v>
      </c>
      <c r="N1236" s="179" t="s">
        <v>799</v>
      </c>
    </row>
    <row r="1237" spans="9:14" x14ac:dyDescent="0.2">
      <c r="I1237" s="588">
        <v>0.308144963495322</v>
      </c>
      <c r="J1237" s="607">
        <v>5.4780166667000003</v>
      </c>
      <c r="K1237" s="578" t="s">
        <v>805</v>
      </c>
      <c r="L1237" s="609">
        <v>1.2490000000000001</v>
      </c>
      <c r="M1237" s="24" t="s">
        <v>795</v>
      </c>
      <c r="N1237" s="179" t="s">
        <v>799</v>
      </c>
    </row>
    <row r="1238" spans="9:14" x14ac:dyDescent="0.2">
      <c r="I1238" s="588">
        <v>0.29568371145723699</v>
      </c>
      <c r="J1238" s="607">
        <v>5.7646831049999996</v>
      </c>
      <c r="K1238" s="578" t="s">
        <v>805</v>
      </c>
      <c r="L1238" s="609">
        <v>1.12039024390243</v>
      </c>
      <c r="M1238" s="24" t="s">
        <v>795</v>
      </c>
      <c r="N1238" s="179" t="s">
        <v>799</v>
      </c>
    </row>
    <row r="1239" spans="9:14" x14ac:dyDescent="0.2">
      <c r="I1239" s="588">
        <v>0.26591423869117398</v>
      </c>
      <c r="J1239" s="607">
        <v>5.4915118721000002</v>
      </c>
      <c r="K1239" s="578" t="s">
        <v>805</v>
      </c>
      <c r="L1239" s="609">
        <v>1.19</v>
      </c>
      <c r="M1239" s="24" t="s">
        <v>795</v>
      </c>
      <c r="N1239" s="179" t="s">
        <v>799</v>
      </c>
    </row>
    <row r="1240" spans="9:14" x14ac:dyDescent="0.2">
      <c r="I1240" s="588">
        <v>0.28916536305566398</v>
      </c>
      <c r="J1240" s="607">
        <v>5.6208550227999998</v>
      </c>
      <c r="K1240" s="578" t="s">
        <v>805</v>
      </c>
      <c r="L1240" s="609">
        <v>1.25</v>
      </c>
      <c r="M1240" s="24" t="s">
        <v>795</v>
      </c>
      <c r="N1240" s="179" t="s">
        <v>799</v>
      </c>
    </row>
    <row r="1241" spans="9:14" x14ac:dyDescent="0.2">
      <c r="I1241" s="588">
        <v>0.28275404119410702</v>
      </c>
      <c r="J1241" s="607">
        <v>5.6208550227999998</v>
      </c>
      <c r="K1241" s="578" t="s">
        <v>805</v>
      </c>
      <c r="L1241" s="609">
        <v>1.25</v>
      </c>
      <c r="M1241" s="24" t="s">
        <v>795</v>
      </c>
      <c r="N1241" s="179" t="s">
        <v>799</v>
      </c>
    </row>
    <row r="1242" spans="9:14" x14ac:dyDescent="0.2">
      <c r="I1242" s="588">
        <v>0.29585696128275302</v>
      </c>
      <c r="J1242" s="607">
        <v>5.7423842466000004</v>
      </c>
      <c r="K1242" s="578" t="s">
        <v>805</v>
      </c>
      <c r="L1242" s="609">
        <v>1.25</v>
      </c>
      <c r="M1242" s="24" t="s">
        <v>795</v>
      </c>
      <c r="N1242" s="179" t="s">
        <v>799</v>
      </c>
    </row>
    <row r="1243" spans="9:14" x14ac:dyDescent="0.2">
      <c r="I1243" s="588">
        <v>0.300634659585435</v>
      </c>
      <c r="J1243" s="607">
        <v>5.7757949772000003</v>
      </c>
      <c r="K1243" s="578" t="s">
        <v>805</v>
      </c>
      <c r="L1243" s="609">
        <v>1.24814814814814</v>
      </c>
      <c r="M1243" s="24" t="s">
        <v>795</v>
      </c>
      <c r="N1243" s="179" t="s">
        <v>799</v>
      </c>
    </row>
    <row r="1244" spans="9:14" x14ac:dyDescent="0.2">
      <c r="I1244" s="588">
        <v>0.30230858282421103</v>
      </c>
      <c r="J1244" s="607">
        <v>5.7757949772000003</v>
      </c>
      <c r="K1244" s="578" t="s">
        <v>805</v>
      </c>
      <c r="L1244" s="609">
        <v>1.24814814814814</v>
      </c>
      <c r="M1244" s="24" t="s">
        <v>795</v>
      </c>
      <c r="N1244" s="179" t="s">
        <v>799</v>
      </c>
    </row>
    <row r="1245" spans="9:14" x14ac:dyDescent="0.2">
      <c r="I1245" s="588">
        <v>0.29699289532003598</v>
      </c>
      <c r="J1245" s="607">
        <v>5.4780166667000003</v>
      </c>
      <c r="K1245" s="578" t="s">
        <v>805</v>
      </c>
      <c r="L1245" s="609">
        <v>1.24</v>
      </c>
      <c r="M1245" s="24" t="s">
        <v>795</v>
      </c>
      <c r="N1245" s="179" t="s">
        <v>799</v>
      </c>
    </row>
    <row r="1246" spans="9:14" x14ac:dyDescent="0.2">
      <c r="I1246" s="588">
        <v>0.30651805501238399</v>
      </c>
      <c r="J1246" s="607">
        <v>5.6377015981999996</v>
      </c>
      <c r="K1246" s="578" t="s">
        <v>805</v>
      </c>
      <c r="L1246" s="609">
        <v>1.2330000000000001</v>
      </c>
      <c r="M1246" s="24" t="s">
        <v>795</v>
      </c>
      <c r="N1246" s="179" t="s">
        <v>799</v>
      </c>
    </row>
    <row r="1247" spans="9:14" x14ac:dyDescent="0.2">
      <c r="I1247" s="588">
        <v>0.26842015699223698</v>
      </c>
      <c r="J1247" s="607">
        <v>5.7811771690000002</v>
      </c>
      <c r="K1247" s="578" t="s">
        <v>805</v>
      </c>
      <c r="L1247" s="609">
        <v>1.2380952380952299</v>
      </c>
      <c r="M1247" s="24" t="s">
        <v>795</v>
      </c>
      <c r="N1247" s="179" t="s">
        <v>799</v>
      </c>
    </row>
    <row r="1248" spans="9:14" x14ac:dyDescent="0.2">
      <c r="I1248" s="588">
        <v>0.27885992519613201</v>
      </c>
      <c r="J1248" s="607">
        <v>5.7811771690000002</v>
      </c>
      <c r="K1248" s="578" t="s">
        <v>805</v>
      </c>
      <c r="L1248" s="609">
        <v>1.25</v>
      </c>
      <c r="M1248" s="24" t="s">
        <v>795</v>
      </c>
      <c r="N1248" s="179" t="s">
        <v>799</v>
      </c>
    </row>
    <row r="1249" spans="9:14" x14ac:dyDescent="0.2">
      <c r="I1249" s="588">
        <v>0.29481814626515401</v>
      </c>
      <c r="J1249" s="607">
        <v>5.6356009132000002</v>
      </c>
      <c r="K1249" s="578" t="s">
        <v>805</v>
      </c>
      <c r="L1249" s="609">
        <v>1.2498</v>
      </c>
      <c r="M1249" s="24" t="s">
        <v>795</v>
      </c>
      <c r="N1249" s="179" t="s">
        <v>799</v>
      </c>
    </row>
    <row r="1250" spans="9:14" x14ac:dyDescent="0.2">
      <c r="I1250" s="588">
        <v>0.305440237226277</v>
      </c>
      <c r="J1250" s="607">
        <v>5.6324237442999996</v>
      </c>
      <c r="K1250" s="578" t="s">
        <v>805</v>
      </c>
      <c r="L1250" s="607">
        <v>1.2497549999999999</v>
      </c>
      <c r="M1250" s="24" t="s">
        <v>795</v>
      </c>
      <c r="N1250" s="108" t="s">
        <v>799</v>
      </c>
    </row>
    <row r="1251" spans="9:14" x14ac:dyDescent="0.2">
      <c r="I1251" s="588">
        <v>0.30603710462287098</v>
      </c>
      <c r="J1251" s="607">
        <v>5.6324237442999996</v>
      </c>
      <c r="K1251" s="578" t="s">
        <v>805</v>
      </c>
      <c r="L1251" s="607">
        <v>1.2497549999999999</v>
      </c>
      <c r="M1251" s="24" t="s">
        <v>795</v>
      </c>
      <c r="N1251" s="108" t="s">
        <v>799</v>
      </c>
    </row>
    <row r="1252" spans="9:14" x14ac:dyDescent="0.2">
      <c r="I1252" s="588">
        <v>0.30571303138113398</v>
      </c>
      <c r="J1252" s="607">
        <v>5.4780166667000003</v>
      </c>
      <c r="K1252" s="578" t="s">
        <v>805</v>
      </c>
      <c r="L1252" s="607">
        <v>1.2495000000000001</v>
      </c>
      <c r="M1252" s="24" t="s">
        <v>795</v>
      </c>
      <c r="N1252" s="108" t="s">
        <v>799</v>
      </c>
    </row>
    <row r="1253" spans="9:14" x14ac:dyDescent="0.2">
      <c r="I1253" s="588">
        <v>0.26614443256560499</v>
      </c>
      <c r="J1253" s="607">
        <v>5.8249045661999999</v>
      </c>
      <c r="K1253" s="578" t="s">
        <v>805</v>
      </c>
      <c r="L1253" s="607">
        <v>1.1870503597122299</v>
      </c>
      <c r="M1253" s="24" t="s">
        <v>795</v>
      </c>
      <c r="N1253" s="108" t="s">
        <v>799</v>
      </c>
    </row>
    <row r="1254" spans="9:14" x14ac:dyDescent="0.2">
      <c r="I1254" s="588">
        <v>0.20417759656326001</v>
      </c>
      <c r="J1254" s="607">
        <v>5.4255367579999998</v>
      </c>
      <c r="K1254" s="578" t="s">
        <v>805</v>
      </c>
      <c r="L1254" s="607">
        <v>1.2250000000000001</v>
      </c>
      <c r="M1254" s="24" t="s">
        <v>795</v>
      </c>
      <c r="N1254" s="108" t="s">
        <v>799</v>
      </c>
    </row>
    <row r="1255" spans="9:14" x14ac:dyDescent="0.2">
      <c r="I1255" s="588">
        <v>0.27940316800498599</v>
      </c>
      <c r="J1255" s="607">
        <v>5.4971799086999997</v>
      </c>
      <c r="K1255" s="578" t="s">
        <v>805</v>
      </c>
      <c r="L1255" s="607">
        <v>1.2121951219512099</v>
      </c>
      <c r="M1255" s="24" t="s">
        <v>795</v>
      </c>
      <c r="N1255" s="108" t="s">
        <v>799</v>
      </c>
    </row>
    <row r="1256" spans="9:14" x14ac:dyDescent="0.2">
      <c r="I1256" s="588">
        <v>0.28747947454843997</v>
      </c>
      <c r="J1256" s="607">
        <v>5.6618089040999999</v>
      </c>
      <c r="K1256" s="578" t="s">
        <v>805</v>
      </c>
      <c r="L1256" s="607">
        <v>1.25</v>
      </c>
      <c r="M1256" s="24" t="s">
        <v>795</v>
      </c>
      <c r="N1256" s="108" t="s">
        <v>799</v>
      </c>
    </row>
    <row r="1257" spans="9:14" x14ac:dyDescent="0.2">
      <c r="I1257" s="588">
        <v>0.258553754670172</v>
      </c>
      <c r="J1257" s="607">
        <v>5.4628148402000001</v>
      </c>
      <c r="K1257" s="578" t="s">
        <v>805</v>
      </c>
      <c r="L1257" s="607">
        <v>1.24802371541501</v>
      </c>
      <c r="M1257" s="24" t="s">
        <v>795</v>
      </c>
      <c r="N1257" s="108" t="s">
        <v>799</v>
      </c>
    </row>
    <row r="1258" spans="9:14" x14ac:dyDescent="0.2">
      <c r="I1258" s="588">
        <v>0.27745408396075699</v>
      </c>
      <c r="J1258" s="607">
        <v>5.7683394977000004</v>
      </c>
      <c r="K1258" s="578" t="s">
        <v>805</v>
      </c>
      <c r="L1258" s="607">
        <v>1.214</v>
      </c>
      <c r="M1258" s="24" t="s">
        <v>795</v>
      </c>
      <c r="N1258" s="108" t="s">
        <v>799</v>
      </c>
    </row>
    <row r="1259" spans="9:14" x14ac:dyDescent="0.2">
      <c r="I1259" s="588">
        <v>0.23264696935128101</v>
      </c>
      <c r="J1259" s="607">
        <v>5.5428499999999996</v>
      </c>
      <c r="K1259" s="578" t="s">
        <v>805</v>
      </c>
      <c r="L1259" s="607">
        <v>1.2433333333333301</v>
      </c>
      <c r="M1259" s="24" t="s">
        <v>795</v>
      </c>
      <c r="N1259" s="108" t="s">
        <v>799</v>
      </c>
    </row>
    <row r="1260" spans="9:14" x14ac:dyDescent="0.2">
      <c r="I1260" s="588">
        <v>0.33272544099756601</v>
      </c>
      <c r="J1260" s="607">
        <v>5.6882353880999998</v>
      </c>
      <c r="K1260" s="578" t="s">
        <v>805</v>
      </c>
      <c r="L1260" s="607">
        <v>1.2350000000000001</v>
      </c>
      <c r="M1260" s="24" t="s">
        <v>795</v>
      </c>
      <c r="N1260" s="108" t="s">
        <v>799</v>
      </c>
    </row>
    <row r="1261" spans="9:14" x14ac:dyDescent="0.2">
      <c r="I1261" s="588">
        <v>0.29747536945812803</v>
      </c>
      <c r="J1261" s="607">
        <v>5.5622586757999999</v>
      </c>
      <c r="K1261" s="578" t="s">
        <v>805</v>
      </c>
      <c r="L1261" s="607">
        <v>1.25</v>
      </c>
      <c r="M1261" s="24" t="s">
        <v>795</v>
      </c>
      <c r="N1261" s="108" t="s">
        <v>799</v>
      </c>
    </row>
    <row r="1262" spans="9:14" x14ac:dyDescent="0.2">
      <c r="I1262" s="588">
        <v>0.28342731114804998</v>
      </c>
      <c r="J1262" s="607">
        <v>5.5300589040999997</v>
      </c>
      <c r="K1262" s="578" t="s">
        <v>805</v>
      </c>
      <c r="L1262" s="607">
        <v>1.16071428571428</v>
      </c>
      <c r="M1262" s="24" t="s">
        <v>795</v>
      </c>
      <c r="N1262" s="108" t="s">
        <v>799</v>
      </c>
    </row>
    <row r="1263" spans="9:14" x14ac:dyDescent="0.2">
      <c r="I1263" s="588">
        <v>0.164908230734154</v>
      </c>
      <c r="J1263" s="607">
        <v>5.6470086758000004</v>
      </c>
      <c r="K1263" s="578" t="s">
        <v>805</v>
      </c>
      <c r="L1263" s="607">
        <v>1.25</v>
      </c>
      <c r="M1263" s="24" t="s">
        <v>795</v>
      </c>
      <c r="N1263" s="108" t="s">
        <v>799</v>
      </c>
    </row>
    <row r="1264" spans="9:14" x14ac:dyDescent="0.2">
      <c r="I1264" s="588">
        <v>0.33020230269412099</v>
      </c>
      <c r="J1264" s="607">
        <v>5.7757949772000003</v>
      </c>
      <c r="K1264" s="578" t="s">
        <v>805</v>
      </c>
      <c r="L1264" s="607">
        <v>1.25</v>
      </c>
      <c r="M1264" s="24" t="s">
        <v>795</v>
      </c>
      <c r="N1264" s="108" t="s">
        <v>799</v>
      </c>
    </row>
    <row r="1265" spans="5:14" x14ac:dyDescent="0.2">
      <c r="I1265" s="588">
        <v>0.29624582581461401</v>
      </c>
      <c r="J1265" s="607">
        <v>5.5539020548</v>
      </c>
      <c r="K1265" s="578" t="s">
        <v>805</v>
      </c>
      <c r="L1265" s="607">
        <v>1.21272727272727</v>
      </c>
      <c r="M1265" s="24" t="s">
        <v>795</v>
      </c>
      <c r="N1265" s="108" t="s">
        <v>799</v>
      </c>
    </row>
    <row r="1266" spans="5:14" x14ac:dyDescent="0.2">
      <c r="I1266" s="588">
        <v>0.23428668351113599</v>
      </c>
      <c r="J1266" s="607">
        <v>5.8176623288</v>
      </c>
      <c r="K1266" s="578" t="s">
        <v>805</v>
      </c>
      <c r="L1266" s="607">
        <v>1.0384615384615301</v>
      </c>
      <c r="M1266" s="24" t="s">
        <v>795</v>
      </c>
      <c r="N1266" s="108" t="s">
        <v>799</v>
      </c>
    </row>
    <row r="1267" spans="5:14" x14ac:dyDescent="0.2">
      <c r="I1267" s="588">
        <v>0.30923902044120599</v>
      </c>
      <c r="J1267" s="607">
        <v>5.9509810502000002</v>
      </c>
      <c r="K1267" s="578" t="s">
        <v>805</v>
      </c>
      <c r="L1267" s="607">
        <v>1.21</v>
      </c>
      <c r="M1267" s="24" t="s">
        <v>795</v>
      </c>
      <c r="N1267" s="108" t="s">
        <v>799</v>
      </c>
    </row>
    <row r="1268" spans="5:14" x14ac:dyDescent="0.2">
      <c r="I1268" s="588">
        <v>0.30222754217966202</v>
      </c>
      <c r="J1268" s="607">
        <v>5.7683394977000004</v>
      </c>
      <c r="K1268" s="578" t="s">
        <v>805</v>
      </c>
      <c r="L1268" s="607">
        <v>1.25</v>
      </c>
      <c r="M1268" s="24" t="s">
        <v>795</v>
      </c>
      <c r="N1268" s="108" t="s">
        <v>799</v>
      </c>
    </row>
    <row r="1269" spans="5:14" x14ac:dyDescent="0.2">
      <c r="I1269" s="588">
        <v>0.33466454159077103</v>
      </c>
      <c r="J1269" s="607">
        <v>5.7373310501999999</v>
      </c>
      <c r="K1269" s="578" t="s">
        <v>805</v>
      </c>
      <c r="L1269" s="607">
        <v>1.0333333333333301</v>
      </c>
      <c r="M1269" s="24" t="s">
        <v>795</v>
      </c>
      <c r="N1269" s="108" t="s">
        <v>799</v>
      </c>
    </row>
    <row r="1270" spans="5:14" x14ac:dyDescent="0.2">
      <c r="I1270" s="588">
        <v>0.23070510771307201</v>
      </c>
      <c r="J1270" s="607">
        <v>5.8475908676000001</v>
      </c>
      <c r="K1270" s="578" t="s">
        <v>805</v>
      </c>
      <c r="L1270" s="607">
        <v>1.0437956204379499</v>
      </c>
      <c r="M1270" s="24" t="s">
        <v>795</v>
      </c>
      <c r="N1270" s="108" t="s">
        <v>799</v>
      </c>
    </row>
    <row r="1271" spans="5:14" x14ac:dyDescent="0.2">
      <c r="I1271" s="588">
        <v>0.25176236634313198</v>
      </c>
      <c r="J1271" s="607">
        <v>5.8866646118999997</v>
      </c>
      <c r="K1271" s="578" t="s">
        <v>805</v>
      </c>
      <c r="L1271" s="607">
        <v>1.05157401205626</v>
      </c>
      <c r="M1271" s="24" t="s">
        <v>795</v>
      </c>
      <c r="N1271" s="108" t="s">
        <v>799</v>
      </c>
    </row>
    <row r="1272" spans="5:14" x14ac:dyDescent="0.2">
      <c r="I1272" s="588">
        <v>0.26378274651368899</v>
      </c>
      <c r="J1272" s="607">
        <v>5.8475908676000001</v>
      </c>
      <c r="K1272" s="578" t="s">
        <v>805</v>
      </c>
      <c r="L1272" s="607">
        <v>1.06603773584905</v>
      </c>
      <c r="M1272" s="24" t="s">
        <v>795</v>
      </c>
      <c r="N1272" s="108" t="s">
        <v>799</v>
      </c>
    </row>
    <row r="1273" spans="5:14" x14ac:dyDescent="0.2">
      <c r="I1273" s="588">
        <v>0.25575105743981602</v>
      </c>
      <c r="J1273" s="607">
        <v>5.8443696346999996</v>
      </c>
      <c r="K1273" s="578" t="s">
        <v>805</v>
      </c>
      <c r="L1273" s="607">
        <v>1.0928381962864699</v>
      </c>
      <c r="M1273" s="24" t="s">
        <v>795</v>
      </c>
      <c r="N1273" s="108" t="s">
        <v>799</v>
      </c>
    </row>
    <row r="1274" spans="5:14" x14ac:dyDescent="0.2">
      <c r="I1274" s="588">
        <v>0.25041970067826902</v>
      </c>
      <c r="J1274" s="607">
        <v>5.8443696346999996</v>
      </c>
      <c r="K1274" s="578" t="s">
        <v>805</v>
      </c>
      <c r="L1274" s="607">
        <v>1.0896860986546999</v>
      </c>
      <c r="M1274" s="24" t="s">
        <v>795</v>
      </c>
      <c r="N1274" s="108" t="s">
        <v>799</v>
      </c>
    </row>
    <row r="1275" spans="5:14" x14ac:dyDescent="0.2">
      <c r="I1275" s="588">
        <v>0.28625512995896002</v>
      </c>
      <c r="J1275" s="607">
        <v>5.3747602739999998</v>
      </c>
      <c r="K1275" s="578" t="s">
        <v>805</v>
      </c>
      <c r="L1275" s="607">
        <v>1.25</v>
      </c>
      <c r="M1275" s="24" t="s">
        <v>795</v>
      </c>
      <c r="N1275" s="108" t="s">
        <v>799</v>
      </c>
    </row>
    <row r="1276" spans="5:14" x14ac:dyDescent="0.2">
      <c r="E1276" s="134"/>
      <c r="I1276" s="588">
        <v>0.25350694862834799</v>
      </c>
      <c r="J1276" s="607">
        <v>5.8475908676000001</v>
      </c>
      <c r="K1276" s="578" t="s">
        <v>805</v>
      </c>
      <c r="L1276" s="607">
        <v>1.07577720207253</v>
      </c>
      <c r="M1276" s="24" t="s">
        <v>795</v>
      </c>
      <c r="N1276" s="108" t="s">
        <v>799</v>
      </c>
    </row>
    <row r="1277" spans="5:14" x14ac:dyDescent="0.2">
      <c r="I1277" s="588">
        <v>0.201836954814099</v>
      </c>
      <c r="J1277" s="607">
        <v>5.8866646118999997</v>
      </c>
      <c r="K1277" s="578" t="s">
        <v>805</v>
      </c>
      <c r="L1277" s="607">
        <v>1.0738750839489499</v>
      </c>
      <c r="M1277" s="24" t="s">
        <v>795</v>
      </c>
      <c r="N1277" s="108" t="s">
        <v>799</v>
      </c>
    </row>
    <row r="1278" spans="5:14" x14ac:dyDescent="0.2">
      <c r="I1278" s="588">
        <v>0.23161429414446999</v>
      </c>
      <c r="J1278" s="607">
        <v>5.8866646118999997</v>
      </c>
      <c r="K1278" s="578" t="s">
        <v>805</v>
      </c>
      <c r="L1278" s="607">
        <v>1.0485294117646999</v>
      </c>
      <c r="M1278" s="24" t="s">
        <v>795</v>
      </c>
      <c r="N1278" s="108" t="s">
        <v>799</v>
      </c>
    </row>
    <row r="1279" spans="5:14" x14ac:dyDescent="0.2">
      <c r="I1279" s="588">
        <v>0.19643121981237699</v>
      </c>
      <c r="J1279" s="607">
        <v>5.8443696346999996</v>
      </c>
      <c r="K1279" s="578" t="s">
        <v>805</v>
      </c>
      <c r="L1279" s="607">
        <v>1.0873786407766901</v>
      </c>
      <c r="M1279" s="24" t="s">
        <v>795</v>
      </c>
      <c r="N1279" s="108" t="s">
        <v>799</v>
      </c>
    </row>
    <row r="1280" spans="5:14" x14ac:dyDescent="0.2">
      <c r="I1280" s="588">
        <v>0.24007665452337501</v>
      </c>
      <c r="J1280" s="607">
        <v>5.8711141552999999</v>
      </c>
      <c r="K1280" s="578" t="s">
        <v>805</v>
      </c>
      <c r="L1280" s="607">
        <v>1.21</v>
      </c>
      <c r="M1280" s="24" t="s">
        <v>795</v>
      </c>
      <c r="N1280" s="108" t="s">
        <v>799</v>
      </c>
    </row>
    <row r="1281" spans="9:15" x14ac:dyDescent="0.2">
      <c r="I1281" s="861">
        <v>0.30712722298221601</v>
      </c>
      <c r="J1281" s="609">
        <v>5.7976952055000002</v>
      </c>
      <c r="K1281" s="862" t="s">
        <v>805</v>
      </c>
      <c r="L1281" s="609">
        <v>1.248</v>
      </c>
      <c r="M1281" s="24" t="s">
        <v>795</v>
      </c>
      <c r="N1281" s="1" t="s">
        <v>799</v>
      </c>
      <c r="O1281" s="15"/>
    </row>
    <row r="1282" spans="9:15" x14ac:dyDescent="0.2">
      <c r="I1282" s="588">
        <v>0.31352599179206497</v>
      </c>
      <c r="J1282" s="607">
        <v>5.7683394977000004</v>
      </c>
      <c r="K1282" s="578" t="s">
        <v>805</v>
      </c>
      <c r="L1282" s="607">
        <v>1.25</v>
      </c>
      <c r="M1282" s="24" t="s">
        <v>795</v>
      </c>
      <c r="N1282" s="108" t="s">
        <v>799</v>
      </c>
    </row>
    <row r="1283" spans="9:15" x14ac:dyDescent="0.2">
      <c r="I1283" s="588">
        <v>0.194585610200364</v>
      </c>
      <c r="J1283" s="607">
        <v>5.3656285388000002</v>
      </c>
      <c r="K1283" s="578" t="s">
        <v>805</v>
      </c>
      <c r="L1283" s="607">
        <v>1.25</v>
      </c>
      <c r="M1283" s="24" t="s">
        <v>795</v>
      </c>
      <c r="N1283" s="108" t="s">
        <v>799</v>
      </c>
    </row>
    <row r="1284" spans="9:15" x14ac:dyDescent="0.2">
      <c r="I1284" s="588">
        <v>0.31257285974498999</v>
      </c>
      <c r="J1284" s="607">
        <v>5.5539020548</v>
      </c>
      <c r="K1284" s="578" t="s">
        <v>805</v>
      </c>
      <c r="L1284" s="607">
        <v>1.2</v>
      </c>
      <c r="M1284" s="24" t="s">
        <v>795</v>
      </c>
      <c r="N1284" s="108" t="s">
        <v>799</v>
      </c>
    </row>
    <row r="1285" spans="9:15" x14ac:dyDescent="0.2">
      <c r="I1285" s="588">
        <v>0.270825364298724</v>
      </c>
      <c r="J1285" s="607">
        <v>5.8554977169000004</v>
      </c>
      <c r="K1285" s="578" t="s">
        <v>805</v>
      </c>
      <c r="L1285" s="607">
        <v>1.25</v>
      </c>
      <c r="M1285" s="24" t="s">
        <v>795</v>
      </c>
      <c r="N1285" s="108" t="s">
        <v>799</v>
      </c>
    </row>
    <row r="1286" spans="9:15" x14ac:dyDescent="0.2">
      <c r="I1286" s="588">
        <v>0.23876000195159999</v>
      </c>
      <c r="J1286" s="607">
        <v>5.7757949772000003</v>
      </c>
      <c r="K1286" s="578" t="s">
        <v>805</v>
      </c>
      <c r="L1286" s="607">
        <v>1.25</v>
      </c>
      <c r="M1286" s="24" t="s">
        <v>795</v>
      </c>
      <c r="N1286" s="108" t="s">
        <v>799</v>
      </c>
    </row>
    <row r="1287" spans="9:15" x14ac:dyDescent="0.2">
      <c r="I1287" s="588">
        <v>0.30065359477124098</v>
      </c>
      <c r="J1287" s="607">
        <v>5.9371958904</v>
      </c>
      <c r="K1287" s="578" t="s">
        <v>805</v>
      </c>
      <c r="L1287" s="607">
        <v>1.27882352941176</v>
      </c>
      <c r="M1287" s="24" t="s">
        <v>803</v>
      </c>
      <c r="N1287" s="108" t="s">
        <v>799</v>
      </c>
    </row>
    <row r="1288" spans="9:15" x14ac:dyDescent="0.2">
      <c r="I1288" s="588">
        <v>0.24874688167153799</v>
      </c>
      <c r="J1288" s="607">
        <v>5.8522068492999999</v>
      </c>
      <c r="K1288" s="578" t="s">
        <v>805</v>
      </c>
      <c r="L1288" s="607">
        <v>1.2857004643962799</v>
      </c>
      <c r="M1288" s="24" t="s">
        <v>803</v>
      </c>
      <c r="N1288" s="108" t="s">
        <v>799</v>
      </c>
    </row>
    <row r="1289" spans="9:15" x14ac:dyDescent="0.2">
      <c r="I1289" s="588">
        <v>0.29829799236767801</v>
      </c>
      <c r="J1289" s="607">
        <v>5.5339874429</v>
      </c>
      <c r="K1289" s="578" t="s">
        <v>805</v>
      </c>
      <c r="L1289" s="607">
        <v>1.2595999999999901</v>
      </c>
      <c r="M1289" s="24" t="s">
        <v>803</v>
      </c>
      <c r="N1289" s="108" t="s">
        <v>799</v>
      </c>
    </row>
    <row r="1290" spans="9:15" x14ac:dyDescent="0.2">
      <c r="I1290" s="588">
        <v>0.29779174803129499</v>
      </c>
      <c r="J1290" s="607">
        <v>5.8405652968000004</v>
      </c>
      <c r="K1290" s="578" t="s">
        <v>805</v>
      </c>
      <c r="L1290" s="607">
        <v>1.2692307692307601</v>
      </c>
      <c r="M1290" s="24" t="s">
        <v>803</v>
      </c>
      <c r="N1290" s="108" t="s">
        <v>799</v>
      </c>
    </row>
    <row r="1291" spans="9:15" x14ac:dyDescent="0.2">
      <c r="I1291" s="588">
        <v>0.299537467808208</v>
      </c>
      <c r="J1291" s="607">
        <v>5.7922134703000001</v>
      </c>
      <c r="K1291" s="578" t="s">
        <v>805</v>
      </c>
      <c r="L1291" s="607">
        <v>1.2849584278155699</v>
      </c>
      <c r="M1291" s="24" t="s">
        <v>803</v>
      </c>
      <c r="N1291" s="108" t="s">
        <v>799</v>
      </c>
    </row>
    <row r="1292" spans="9:15" x14ac:dyDescent="0.2">
      <c r="I1292" s="588">
        <v>0.30197030031524802</v>
      </c>
      <c r="J1292" s="607">
        <v>5.7811771690000002</v>
      </c>
      <c r="K1292" s="578" t="s">
        <v>805</v>
      </c>
      <c r="L1292" s="607">
        <v>1.2815000000000001</v>
      </c>
      <c r="M1292" s="24" t="s">
        <v>803</v>
      </c>
      <c r="N1292" s="108" t="s">
        <v>799</v>
      </c>
    </row>
    <row r="1293" spans="9:15" x14ac:dyDescent="0.2">
      <c r="I1293" s="588">
        <v>0.29410464979859902</v>
      </c>
      <c r="J1293" s="607">
        <v>5.9183289953999996</v>
      </c>
      <c r="K1293" s="578" t="s">
        <v>805</v>
      </c>
      <c r="L1293" s="607">
        <v>1.28</v>
      </c>
      <c r="M1293" s="24" t="s">
        <v>803</v>
      </c>
      <c r="N1293" s="108" t="s">
        <v>799</v>
      </c>
    </row>
    <row r="1294" spans="9:15" x14ac:dyDescent="0.2">
      <c r="I1294" s="588">
        <v>0.32279619164738999</v>
      </c>
      <c r="J1294" s="607">
        <v>5.7987392694000004</v>
      </c>
      <c r="K1294" s="578" t="s">
        <v>805</v>
      </c>
      <c r="L1294" s="607">
        <v>1.29058823529411</v>
      </c>
      <c r="M1294" s="24" t="s">
        <v>803</v>
      </c>
      <c r="N1294" s="108" t="s">
        <v>799</v>
      </c>
    </row>
    <row r="1295" spans="9:15" x14ac:dyDescent="0.2">
      <c r="I1295" s="588">
        <v>0.29602220749868802</v>
      </c>
      <c r="J1295" s="607">
        <v>5.8128221461000003</v>
      </c>
      <c r="K1295" s="578" t="s">
        <v>805</v>
      </c>
      <c r="L1295" s="607">
        <v>1.3040540540540499</v>
      </c>
      <c r="M1295" s="24" t="s">
        <v>803</v>
      </c>
      <c r="N1295" s="108" t="s">
        <v>799</v>
      </c>
    </row>
    <row r="1296" spans="9:15" x14ac:dyDescent="0.2">
      <c r="I1296" s="588">
        <v>0.31890535847517198</v>
      </c>
      <c r="J1296" s="607">
        <v>5.6630150685</v>
      </c>
      <c r="K1296" s="578" t="s">
        <v>805</v>
      </c>
      <c r="L1296" s="607">
        <v>1.27</v>
      </c>
      <c r="M1296" s="24" t="s">
        <v>803</v>
      </c>
      <c r="N1296" s="108" t="s">
        <v>799</v>
      </c>
    </row>
    <row r="1297" spans="9:14" x14ac:dyDescent="0.2">
      <c r="I1297" s="588">
        <v>0.27986476507786601</v>
      </c>
      <c r="J1297" s="607">
        <v>5.7975968037000003</v>
      </c>
      <c r="K1297" s="578" t="s">
        <v>805</v>
      </c>
      <c r="L1297" s="607">
        <v>1.2538802660753801</v>
      </c>
      <c r="M1297" s="24" t="s">
        <v>803</v>
      </c>
      <c r="N1297" s="108" t="s">
        <v>799</v>
      </c>
    </row>
    <row r="1298" spans="9:14" x14ac:dyDescent="0.2">
      <c r="I1298" s="588">
        <v>0.30051239637995197</v>
      </c>
      <c r="J1298" s="607">
        <v>5.7922134703000001</v>
      </c>
      <c r="K1298" s="578" t="s">
        <v>805</v>
      </c>
      <c r="L1298" s="607">
        <v>1.258</v>
      </c>
      <c r="M1298" s="24" t="s">
        <v>803</v>
      </c>
      <c r="N1298" s="108" t="s">
        <v>799</v>
      </c>
    </row>
    <row r="1299" spans="9:14" x14ac:dyDescent="0.2">
      <c r="I1299" s="588">
        <v>0.31595839555334299</v>
      </c>
      <c r="J1299" s="607">
        <v>5.6686463470000001</v>
      </c>
      <c r="K1299" s="578" t="s">
        <v>805</v>
      </c>
      <c r="L1299" s="607">
        <v>1.2533333333333301</v>
      </c>
      <c r="M1299" s="24" t="s">
        <v>803</v>
      </c>
      <c r="N1299" s="108" t="s">
        <v>799</v>
      </c>
    </row>
    <row r="1300" spans="9:14" x14ac:dyDescent="0.2">
      <c r="I1300" s="588">
        <v>0.32324345286978701</v>
      </c>
      <c r="J1300" s="607">
        <v>5.8357687215</v>
      </c>
      <c r="K1300" s="578" t="s">
        <v>805</v>
      </c>
      <c r="L1300" s="607">
        <v>1.31</v>
      </c>
      <c r="M1300" s="24" t="s">
        <v>803</v>
      </c>
      <c r="N1300" s="108" t="s">
        <v>799</v>
      </c>
    </row>
    <row r="1301" spans="9:14" x14ac:dyDescent="0.2">
      <c r="I1301" s="588">
        <v>0.30585705812574099</v>
      </c>
      <c r="J1301" s="607">
        <v>5.6922251142000002</v>
      </c>
      <c r="K1301" s="578" t="s">
        <v>805</v>
      </c>
      <c r="L1301" s="607">
        <v>1.2503925</v>
      </c>
      <c r="M1301" s="24" t="s">
        <v>803</v>
      </c>
      <c r="N1301" s="108" t="s">
        <v>799</v>
      </c>
    </row>
    <row r="1302" spans="9:14" x14ac:dyDescent="0.2">
      <c r="I1302" s="588">
        <v>0.32805444371280601</v>
      </c>
      <c r="J1302" s="607">
        <v>5.9317593607000001</v>
      </c>
      <c r="K1302" s="578" t="s">
        <v>805</v>
      </c>
      <c r="L1302" s="607">
        <v>1.2929189189189101</v>
      </c>
      <c r="M1302" s="24" t="s">
        <v>803</v>
      </c>
      <c r="N1302" s="108" t="s">
        <v>799</v>
      </c>
    </row>
    <row r="1303" spans="9:14" x14ac:dyDescent="0.2">
      <c r="I1303" s="588">
        <v>0.28921768311864399</v>
      </c>
      <c r="J1303" s="607">
        <v>5.9011614154999998</v>
      </c>
      <c r="K1303" s="578" t="s">
        <v>805</v>
      </c>
      <c r="L1303" s="607">
        <v>1.2553191489361699</v>
      </c>
      <c r="M1303" s="24" t="s">
        <v>803</v>
      </c>
      <c r="N1303" s="108" t="s">
        <v>799</v>
      </c>
    </row>
    <row r="1304" spans="9:14" x14ac:dyDescent="0.2">
      <c r="I1304" s="588">
        <v>0.26934810533076398</v>
      </c>
      <c r="J1304" s="607">
        <v>5.3794209999999998</v>
      </c>
      <c r="K1304" s="578" t="s">
        <v>805</v>
      </c>
      <c r="L1304" s="607">
        <v>1.2833333333333301</v>
      </c>
      <c r="M1304" s="24" t="s">
        <v>803</v>
      </c>
      <c r="N1304" s="108" t="s">
        <v>799</v>
      </c>
    </row>
    <row r="1305" spans="9:14" x14ac:dyDescent="0.2">
      <c r="I1305" s="588">
        <v>0.26811068939770999</v>
      </c>
      <c r="J1305" s="607">
        <v>5.8721294521000003</v>
      </c>
      <c r="K1305" s="578" t="s">
        <v>805</v>
      </c>
      <c r="L1305" s="607">
        <v>1.26</v>
      </c>
      <c r="M1305" s="24" t="s">
        <v>803</v>
      </c>
      <c r="N1305" s="108" t="s">
        <v>799</v>
      </c>
    </row>
    <row r="1306" spans="9:14" x14ac:dyDescent="0.2">
      <c r="I1306" s="588">
        <v>0.289355179101072</v>
      </c>
      <c r="J1306" s="607">
        <v>5.6208550227999998</v>
      </c>
      <c r="K1306" s="578" t="s">
        <v>805</v>
      </c>
      <c r="L1306" s="607">
        <v>1.274805</v>
      </c>
      <c r="M1306" s="24" t="s">
        <v>803</v>
      </c>
      <c r="N1306" s="108" t="s">
        <v>799</v>
      </c>
    </row>
    <row r="1307" spans="9:14" x14ac:dyDescent="0.2">
      <c r="I1307" s="588">
        <v>0.269490259147732</v>
      </c>
      <c r="J1307" s="607">
        <v>5.3860926941000002</v>
      </c>
      <c r="K1307" s="578" t="s">
        <v>805</v>
      </c>
      <c r="L1307" s="607">
        <v>1.30705811381459</v>
      </c>
      <c r="M1307" s="24" t="s">
        <v>803</v>
      </c>
      <c r="N1307" s="108" t="s">
        <v>799</v>
      </c>
    </row>
    <row r="1308" spans="9:14" x14ac:dyDescent="0.2">
      <c r="I1308" s="588">
        <v>0.234619395203336</v>
      </c>
      <c r="J1308" s="607">
        <v>5.3686031962999996</v>
      </c>
      <c r="K1308" s="578" t="s">
        <v>805</v>
      </c>
      <c r="L1308" s="607">
        <v>1.2518607442977101</v>
      </c>
      <c r="M1308" s="24" t="s">
        <v>803</v>
      </c>
      <c r="N1308" s="108" t="s">
        <v>799</v>
      </c>
    </row>
    <row r="1309" spans="9:14" x14ac:dyDescent="0.2">
      <c r="I1309" s="588">
        <v>0.25670159250507402</v>
      </c>
      <c r="J1309" s="607">
        <v>5.3686031962999996</v>
      </c>
      <c r="K1309" s="578" t="s">
        <v>805</v>
      </c>
      <c r="L1309" s="607">
        <v>1.2506502601040399</v>
      </c>
      <c r="M1309" s="24" t="s">
        <v>803</v>
      </c>
      <c r="N1309" s="108" t="s">
        <v>799</v>
      </c>
    </row>
    <row r="1310" spans="9:14" x14ac:dyDescent="0.2">
      <c r="I1310" s="588">
        <v>0.25480863298050599</v>
      </c>
      <c r="J1310" s="607">
        <v>5.5240006848999998</v>
      </c>
      <c r="K1310" s="578" t="s">
        <v>805</v>
      </c>
      <c r="L1310" s="607">
        <v>1.2731397459165099</v>
      </c>
      <c r="M1310" s="24" t="s">
        <v>803</v>
      </c>
      <c r="N1310" s="108" t="s">
        <v>799</v>
      </c>
    </row>
    <row r="1311" spans="9:14" x14ac:dyDescent="0.2">
      <c r="I1311" s="588">
        <v>0.29250114077116102</v>
      </c>
      <c r="J1311" s="607">
        <v>5.4588408676000002</v>
      </c>
      <c r="K1311" s="578" t="s">
        <v>805</v>
      </c>
      <c r="L1311" s="607">
        <v>1.296</v>
      </c>
      <c r="M1311" s="24" t="s">
        <v>803</v>
      </c>
      <c r="N1311" s="108" t="s">
        <v>799</v>
      </c>
    </row>
    <row r="1312" spans="9:14" x14ac:dyDescent="0.2">
      <c r="I1312" s="588">
        <v>0.26358855433901002</v>
      </c>
      <c r="J1312" s="607">
        <v>5.3805184931000003</v>
      </c>
      <c r="K1312" s="578" t="s">
        <v>805</v>
      </c>
      <c r="L1312" s="607">
        <v>1.3038749999999999</v>
      </c>
      <c r="M1312" s="24" t="s">
        <v>803</v>
      </c>
      <c r="N1312" s="108" t="s">
        <v>799</v>
      </c>
    </row>
    <row r="1313" spans="9:14" x14ac:dyDescent="0.2">
      <c r="I1313" s="588">
        <v>0.27963346831812802</v>
      </c>
      <c r="J1313" s="607">
        <v>5.7401369862999996</v>
      </c>
      <c r="K1313" s="578" t="s">
        <v>805</v>
      </c>
      <c r="L1313" s="607">
        <v>1.2526814516128999</v>
      </c>
      <c r="M1313" s="24" t="s">
        <v>803</v>
      </c>
      <c r="N1313" s="108" t="s">
        <v>799</v>
      </c>
    </row>
    <row r="1314" spans="9:14" x14ac:dyDescent="0.2">
      <c r="I1314" s="588">
        <v>0.32239591821213998</v>
      </c>
      <c r="J1314" s="607">
        <v>5.8586210045999998</v>
      </c>
      <c r="K1314" s="578" t="s">
        <v>805</v>
      </c>
      <c r="L1314" s="607">
        <v>1.30285714285714</v>
      </c>
      <c r="M1314" s="24" t="s">
        <v>803</v>
      </c>
      <c r="N1314" s="108" t="s">
        <v>799</v>
      </c>
    </row>
    <row r="1315" spans="9:14" x14ac:dyDescent="0.2">
      <c r="I1315" s="588">
        <v>0.30389604172298801</v>
      </c>
      <c r="J1315" s="607">
        <v>5.8013993151000003</v>
      </c>
      <c r="K1315" s="578" t="s">
        <v>805</v>
      </c>
      <c r="L1315" s="607">
        <v>1.2768888888888801</v>
      </c>
      <c r="M1315" s="24" t="s">
        <v>803</v>
      </c>
      <c r="N1315" s="108" t="s">
        <v>799</v>
      </c>
    </row>
    <row r="1316" spans="9:14" x14ac:dyDescent="0.2">
      <c r="I1316" s="588">
        <v>0.27994854031246402</v>
      </c>
      <c r="J1316" s="607">
        <v>5.3774134702999996</v>
      </c>
      <c r="K1316" s="578" t="s">
        <v>805</v>
      </c>
      <c r="L1316" s="607">
        <v>1.29952</v>
      </c>
      <c r="M1316" s="24" t="s">
        <v>803</v>
      </c>
      <c r="N1316" s="108" t="s">
        <v>799</v>
      </c>
    </row>
    <row r="1317" spans="9:14" x14ac:dyDescent="0.2">
      <c r="I1317" s="588">
        <v>0.24952388648059401</v>
      </c>
      <c r="J1317" s="607">
        <v>5.6480958903999996</v>
      </c>
      <c r="K1317" s="578" t="s">
        <v>805</v>
      </c>
      <c r="L1317" s="607">
        <v>1.2963499999999999</v>
      </c>
      <c r="M1317" s="24" t="s">
        <v>803</v>
      </c>
      <c r="N1317" s="108" t="s">
        <v>799</v>
      </c>
    </row>
    <row r="1318" spans="9:14" x14ac:dyDescent="0.2">
      <c r="I1318" s="588">
        <v>0.25464034847655498</v>
      </c>
      <c r="J1318" s="607">
        <v>5.6937305935999998</v>
      </c>
      <c r="K1318" s="578" t="s">
        <v>805</v>
      </c>
      <c r="L1318" s="607">
        <v>1.26</v>
      </c>
      <c r="M1318" s="24" t="s">
        <v>803</v>
      </c>
      <c r="N1318" s="108" t="s">
        <v>799</v>
      </c>
    </row>
    <row r="1319" spans="9:14" x14ac:dyDescent="0.2">
      <c r="I1319" s="588">
        <v>0.29388486804651398</v>
      </c>
      <c r="J1319" s="607">
        <v>5.6882353880999998</v>
      </c>
      <c r="K1319" s="578" t="s">
        <v>805</v>
      </c>
      <c r="L1319" s="607">
        <v>1.25316455696202</v>
      </c>
      <c r="M1319" s="24" t="s">
        <v>803</v>
      </c>
      <c r="N1319" s="108" t="s">
        <v>799</v>
      </c>
    </row>
    <row r="1320" spans="9:14" x14ac:dyDescent="0.2">
      <c r="I1320" s="588">
        <v>0.32195128907141202</v>
      </c>
      <c r="J1320" s="607">
        <v>5.7788794521</v>
      </c>
      <c r="K1320" s="578" t="s">
        <v>805</v>
      </c>
      <c r="L1320" s="607">
        <v>1.2749999999999999</v>
      </c>
      <c r="M1320" s="24" t="s">
        <v>803</v>
      </c>
      <c r="N1320" s="108" t="s">
        <v>799</v>
      </c>
    </row>
    <row r="1321" spans="9:14" x14ac:dyDescent="0.2">
      <c r="I1321" s="588">
        <v>0.30609884782112701</v>
      </c>
      <c r="J1321" s="607">
        <v>5.7811771690000002</v>
      </c>
      <c r="K1321" s="578" t="s">
        <v>805</v>
      </c>
      <c r="L1321" s="607">
        <v>1.2927500000000001</v>
      </c>
      <c r="M1321" s="24" t="s">
        <v>803</v>
      </c>
      <c r="N1321" s="108" t="s">
        <v>799</v>
      </c>
    </row>
    <row r="1322" spans="9:14" x14ac:dyDescent="0.2">
      <c r="I1322" s="588">
        <v>0.30815294889345102</v>
      </c>
      <c r="J1322" s="607">
        <v>5.7811771690000002</v>
      </c>
      <c r="K1322" s="578" t="s">
        <v>805</v>
      </c>
      <c r="L1322" s="607">
        <v>1.2784</v>
      </c>
      <c r="M1322" s="24" t="s">
        <v>803</v>
      </c>
      <c r="N1322" s="108" t="s">
        <v>799</v>
      </c>
    </row>
    <row r="1323" spans="9:14" x14ac:dyDescent="0.2">
      <c r="I1323" s="588">
        <v>0.31558307665982199</v>
      </c>
      <c r="J1323" s="607">
        <v>5.7788794521</v>
      </c>
      <c r="K1323" s="578" t="s">
        <v>805</v>
      </c>
      <c r="L1323" s="607">
        <v>1.3080000000000001</v>
      </c>
      <c r="M1323" s="24" t="s">
        <v>803</v>
      </c>
      <c r="N1323" s="108" t="s">
        <v>799</v>
      </c>
    </row>
    <row r="1324" spans="9:14" x14ac:dyDescent="0.2">
      <c r="I1324" s="588">
        <v>0.32306962506654402</v>
      </c>
      <c r="J1324" s="607">
        <v>5.7788794521</v>
      </c>
      <c r="K1324" s="578" t="s">
        <v>805</v>
      </c>
      <c r="L1324" s="607">
        <v>1.2653333333333301</v>
      </c>
      <c r="M1324" s="24" t="s">
        <v>803</v>
      </c>
      <c r="N1324" s="108" t="s">
        <v>799</v>
      </c>
    </row>
    <row r="1325" spans="9:14" x14ac:dyDescent="0.2">
      <c r="I1325" s="588">
        <v>0.32790540155144798</v>
      </c>
      <c r="J1325" s="607">
        <v>5.7788794521</v>
      </c>
      <c r="K1325" s="578" t="s">
        <v>805</v>
      </c>
      <c r="L1325" s="607">
        <v>1.2749999999999999</v>
      </c>
      <c r="M1325" s="24" t="s">
        <v>803</v>
      </c>
      <c r="N1325" s="108" t="s">
        <v>799</v>
      </c>
    </row>
    <row r="1326" spans="9:14" x14ac:dyDescent="0.2">
      <c r="I1326" s="588">
        <v>0.26947623090700101</v>
      </c>
      <c r="J1326" s="607">
        <v>5.5476324201000002</v>
      </c>
      <c r="K1326" s="578" t="s">
        <v>805</v>
      </c>
      <c r="L1326" s="607">
        <v>1.3</v>
      </c>
      <c r="M1326" s="24" t="s">
        <v>803</v>
      </c>
      <c r="N1326" s="108" t="s">
        <v>799</v>
      </c>
    </row>
    <row r="1327" spans="9:14" x14ac:dyDescent="0.2">
      <c r="I1327" s="588">
        <v>0.28600777066473398</v>
      </c>
      <c r="J1327" s="607">
        <v>5.7423842466000004</v>
      </c>
      <c r="K1327" s="578" t="s">
        <v>805</v>
      </c>
      <c r="L1327" s="607">
        <v>1.25058823529411</v>
      </c>
      <c r="M1327" s="24" t="s">
        <v>803</v>
      </c>
      <c r="N1327" s="108" t="s">
        <v>799</v>
      </c>
    </row>
    <row r="1328" spans="9:14" x14ac:dyDescent="0.2">
      <c r="I1328" s="588">
        <v>0.30824064567647702</v>
      </c>
      <c r="J1328" s="607">
        <v>5.7811771690000002</v>
      </c>
      <c r="K1328" s="578" t="s">
        <v>805</v>
      </c>
      <c r="L1328" s="607">
        <v>1.2927500000000001</v>
      </c>
      <c r="M1328" s="24" t="s">
        <v>803</v>
      </c>
      <c r="N1328" s="108" t="s">
        <v>799</v>
      </c>
    </row>
    <row r="1329" spans="9:14" x14ac:dyDescent="0.2">
      <c r="I1329" s="588">
        <v>0.26637196744999603</v>
      </c>
      <c r="J1329" s="607">
        <v>5.7559735160000001</v>
      </c>
      <c r="K1329" s="578" t="s">
        <v>805</v>
      </c>
      <c r="L1329" s="607">
        <v>1.2566666666666599</v>
      </c>
      <c r="M1329" s="24" t="s">
        <v>803</v>
      </c>
      <c r="N1329" s="108" t="s">
        <v>799</v>
      </c>
    </row>
    <row r="1330" spans="9:14" x14ac:dyDescent="0.2">
      <c r="I1330" s="588">
        <v>0.111628381118122</v>
      </c>
      <c r="J1330" s="607">
        <v>5.7198974886</v>
      </c>
      <c r="K1330" s="578" t="s">
        <v>805</v>
      </c>
      <c r="L1330" s="607">
        <v>1.2997400519896001</v>
      </c>
      <c r="M1330" s="24" t="s">
        <v>803</v>
      </c>
      <c r="N1330" s="108" t="s">
        <v>799</v>
      </c>
    </row>
    <row r="1331" spans="9:14" x14ac:dyDescent="0.2">
      <c r="I1331" s="588">
        <v>0.27017753953771201</v>
      </c>
      <c r="J1331" s="607">
        <v>5.9063401826000002</v>
      </c>
      <c r="K1331" s="578" t="s">
        <v>805</v>
      </c>
      <c r="L1331" s="607">
        <v>1.3</v>
      </c>
      <c r="M1331" s="24" t="s">
        <v>803</v>
      </c>
      <c r="N1331" s="108" t="s">
        <v>799</v>
      </c>
    </row>
    <row r="1332" spans="9:14" x14ac:dyDescent="0.2">
      <c r="I1332" s="588">
        <v>0.28249019339536502</v>
      </c>
      <c r="J1332" s="607">
        <v>5.7757949772000003</v>
      </c>
      <c r="K1332" s="578" t="s">
        <v>805</v>
      </c>
      <c r="L1332" s="607">
        <v>1.2569999999999999</v>
      </c>
      <c r="M1332" s="24" t="s">
        <v>803</v>
      </c>
      <c r="N1332" s="108" t="s">
        <v>799</v>
      </c>
    </row>
    <row r="1333" spans="9:14" x14ac:dyDescent="0.2">
      <c r="I1333" s="588">
        <v>0.24721656685096099</v>
      </c>
      <c r="J1333" s="607">
        <v>5.4285191781000002</v>
      </c>
      <c r="K1333" s="578" t="s">
        <v>805</v>
      </c>
      <c r="L1333" s="607">
        <v>1.27941176470588</v>
      </c>
      <c r="M1333" s="24" t="s">
        <v>803</v>
      </c>
      <c r="N1333" s="108" t="s">
        <v>799</v>
      </c>
    </row>
    <row r="1334" spans="9:14" x14ac:dyDescent="0.2">
      <c r="I1334" s="588">
        <v>0.31558468201923801</v>
      </c>
      <c r="J1334" s="607">
        <v>5.8451440639000003</v>
      </c>
      <c r="K1334" s="578" t="s">
        <v>805</v>
      </c>
      <c r="L1334" s="607">
        <v>1.25806451612903</v>
      </c>
      <c r="M1334" s="24" t="s">
        <v>803</v>
      </c>
      <c r="N1334" s="108" t="s">
        <v>799</v>
      </c>
    </row>
    <row r="1335" spans="9:14" x14ac:dyDescent="0.2">
      <c r="I1335" s="588">
        <v>0.30244324663472499</v>
      </c>
      <c r="J1335" s="607">
        <v>5.7969257991000003</v>
      </c>
      <c r="K1335" s="578" t="s">
        <v>805</v>
      </c>
      <c r="L1335" s="607">
        <v>1.2527999999999999</v>
      </c>
      <c r="M1335" s="24" t="s">
        <v>803</v>
      </c>
      <c r="N1335" s="108" t="s">
        <v>799</v>
      </c>
    </row>
    <row r="1336" spans="9:14" x14ac:dyDescent="0.2">
      <c r="I1336" s="588">
        <v>0.268415949680615</v>
      </c>
      <c r="J1336" s="607">
        <v>5.3686031962999996</v>
      </c>
      <c r="K1336" s="578" t="s">
        <v>805</v>
      </c>
      <c r="L1336" s="607">
        <v>1.3</v>
      </c>
      <c r="M1336" s="24" t="s">
        <v>803</v>
      </c>
      <c r="N1336" s="108" t="s">
        <v>799</v>
      </c>
    </row>
    <row r="1337" spans="9:14" x14ac:dyDescent="0.2">
      <c r="I1337" s="588">
        <v>0.25473311786576502</v>
      </c>
      <c r="J1337" s="607">
        <v>5.8362095890000001</v>
      </c>
      <c r="K1337" s="578" t="s">
        <v>805</v>
      </c>
      <c r="L1337" s="607">
        <v>1.2832699619771799</v>
      </c>
      <c r="M1337" s="24" t="s">
        <v>803</v>
      </c>
      <c r="N1337" s="108" t="s">
        <v>799</v>
      </c>
    </row>
    <row r="1338" spans="9:14" x14ac:dyDescent="0.2">
      <c r="I1338" s="588">
        <v>0.29220059475533899</v>
      </c>
      <c r="J1338" s="607">
        <v>5.6949191781000001</v>
      </c>
      <c r="K1338" s="578" t="s">
        <v>805</v>
      </c>
      <c r="L1338" s="607">
        <v>1.2833333333333301</v>
      </c>
      <c r="M1338" s="24" t="s">
        <v>803</v>
      </c>
      <c r="N1338" s="108" t="s">
        <v>799</v>
      </c>
    </row>
    <row r="1339" spans="9:14" x14ac:dyDescent="0.2">
      <c r="I1339" s="588">
        <v>0.25334635772441</v>
      </c>
      <c r="J1339" s="607">
        <v>5.8636098174000004</v>
      </c>
      <c r="K1339" s="578" t="s">
        <v>805</v>
      </c>
      <c r="L1339" s="607">
        <v>1.2934491978609599</v>
      </c>
      <c r="M1339" s="24" t="s">
        <v>803</v>
      </c>
      <c r="N1339" s="108" t="s">
        <v>799</v>
      </c>
    </row>
    <row r="1340" spans="9:14" x14ac:dyDescent="0.2">
      <c r="I1340" s="588">
        <v>0.28986417603109799</v>
      </c>
      <c r="J1340" s="607">
        <v>5.8517682647999996</v>
      </c>
      <c r="K1340" s="578" t="s">
        <v>805</v>
      </c>
      <c r="L1340" s="607">
        <v>1.2607594936708799</v>
      </c>
      <c r="M1340" s="24" t="s">
        <v>803</v>
      </c>
      <c r="N1340" s="108" t="s">
        <v>799</v>
      </c>
    </row>
    <row r="1341" spans="9:14" x14ac:dyDescent="0.2">
      <c r="I1341" s="588">
        <v>0.29731948797386998</v>
      </c>
      <c r="J1341" s="607">
        <v>5.8600630136999996</v>
      </c>
      <c r="K1341" s="578" t="s">
        <v>805</v>
      </c>
      <c r="L1341" s="607">
        <v>1.2526315789473601</v>
      </c>
      <c r="M1341" s="24" t="s">
        <v>803</v>
      </c>
      <c r="N1341" s="108" t="s">
        <v>799</v>
      </c>
    </row>
    <row r="1342" spans="9:14" x14ac:dyDescent="0.2">
      <c r="I1342" s="588">
        <v>0.27141344022943498</v>
      </c>
      <c r="J1342" s="607">
        <v>5.6267463470000001</v>
      </c>
      <c r="K1342" s="578" t="s">
        <v>805</v>
      </c>
      <c r="L1342" s="607">
        <v>1.3</v>
      </c>
      <c r="M1342" s="24" t="s">
        <v>803</v>
      </c>
      <c r="N1342" s="108" t="s">
        <v>799</v>
      </c>
    </row>
    <row r="1343" spans="9:14" x14ac:dyDescent="0.2">
      <c r="I1343" s="588">
        <v>0.28106437502471099</v>
      </c>
      <c r="J1343" s="607">
        <v>5.8522068492999999</v>
      </c>
      <c r="K1343" s="578" t="s">
        <v>805</v>
      </c>
      <c r="L1343" s="607">
        <v>1.30360681728101</v>
      </c>
      <c r="M1343" s="24" t="s">
        <v>803</v>
      </c>
      <c r="N1343" s="108" t="s">
        <v>799</v>
      </c>
    </row>
    <row r="1344" spans="9:14" x14ac:dyDescent="0.2">
      <c r="I1344" s="588">
        <v>0.269257109010903</v>
      </c>
      <c r="J1344" s="607">
        <v>5.6630150685</v>
      </c>
      <c r="K1344" s="578" t="s">
        <v>805</v>
      </c>
      <c r="L1344" s="607">
        <v>1.3003257328990201</v>
      </c>
      <c r="M1344" s="24" t="s">
        <v>803</v>
      </c>
      <c r="N1344" s="108" t="s">
        <v>799</v>
      </c>
    </row>
    <row r="1345" spans="9:14" x14ac:dyDescent="0.2">
      <c r="I1345" s="588">
        <v>0.203503210892373</v>
      </c>
      <c r="J1345" s="607">
        <v>5.5240006848999998</v>
      </c>
      <c r="K1345" s="578" t="s">
        <v>805</v>
      </c>
      <c r="L1345" s="607">
        <v>1.2967032967032901</v>
      </c>
      <c r="M1345" s="24" t="s">
        <v>803</v>
      </c>
      <c r="N1345" s="108" t="s">
        <v>799</v>
      </c>
    </row>
    <row r="1346" spans="9:14" x14ac:dyDescent="0.2">
      <c r="I1346" s="588">
        <v>0.34491234061930698</v>
      </c>
      <c r="J1346" s="607">
        <v>5.6985728309999999</v>
      </c>
      <c r="K1346" s="578" t="s">
        <v>805</v>
      </c>
      <c r="L1346" s="607">
        <v>1.29</v>
      </c>
      <c r="M1346" s="24" t="s">
        <v>803</v>
      </c>
      <c r="N1346" s="108" t="s">
        <v>799</v>
      </c>
    </row>
    <row r="1347" spans="9:14" x14ac:dyDescent="0.2">
      <c r="I1347" s="588">
        <v>0.249054916985951</v>
      </c>
      <c r="J1347" s="607">
        <v>5.5685200912999999</v>
      </c>
      <c r="K1347" s="578" t="s">
        <v>805</v>
      </c>
      <c r="L1347" s="607">
        <v>1.26</v>
      </c>
      <c r="M1347" s="24" t="s">
        <v>803</v>
      </c>
      <c r="N1347" s="108" t="s">
        <v>799</v>
      </c>
    </row>
    <row r="1348" spans="9:14" x14ac:dyDescent="0.2">
      <c r="I1348" s="588">
        <v>0.28598334474104398</v>
      </c>
      <c r="J1348" s="607">
        <v>5.4780166667000003</v>
      </c>
      <c r="K1348" s="578" t="s">
        <v>805</v>
      </c>
      <c r="L1348" s="607">
        <v>1.3080000000000001</v>
      </c>
      <c r="M1348" s="24" t="s">
        <v>803</v>
      </c>
      <c r="N1348" s="108" t="s">
        <v>799</v>
      </c>
    </row>
    <row r="1349" spans="9:14" x14ac:dyDescent="0.2">
      <c r="I1349" s="588">
        <v>0.28322952315765398</v>
      </c>
      <c r="J1349" s="607">
        <v>5.4780166667000003</v>
      </c>
      <c r="K1349" s="578" t="s">
        <v>805</v>
      </c>
      <c r="L1349" s="607">
        <v>1.3080000000000001</v>
      </c>
      <c r="M1349" s="24" t="s">
        <v>803</v>
      </c>
      <c r="N1349" s="108" t="s">
        <v>799</v>
      </c>
    </row>
    <row r="1350" spans="9:14" x14ac:dyDescent="0.2">
      <c r="I1350" s="588">
        <v>0.27871738733807699</v>
      </c>
      <c r="J1350" s="607">
        <v>5.5685200912999999</v>
      </c>
      <c r="K1350" s="578" t="s">
        <v>805</v>
      </c>
      <c r="L1350" s="607">
        <v>1.3065195000000001</v>
      </c>
      <c r="M1350" s="24" t="s">
        <v>803</v>
      </c>
      <c r="N1350" s="108" t="s">
        <v>799</v>
      </c>
    </row>
    <row r="1351" spans="9:14" x14ac:dyDescent="0.2">
      <c r="I1351" s="588">
        <v>0.29050193931097401</v>
      </c>
      <c r="J1351" s="607">
        <v>5.4780166667000003</v>
      </c>
      <c r="K1351" s="578" t="s">
        <v>805</v>
      </c>
      <c r="L1351" s="607">
        <v>1.3080000000000001</v>
      </c>
      <c r="M1351" s="24" t="s">
        <v>803</v>
      </c>
      <c r="N1351" s="108" t="s">
        <v>799</v>
      </c>
    </row>
    <row r="1352" spans="9:14" x14ac:dyDescent="0.2">
      <c r="I1352" s="588">
        <v>0.29782202152891801</v>
      </c>
      <c r="J1352" s="607">
        <v>5.6190511416</v>
      </c>
      <c r="K1352" s="578" t="s">
        <v>805</v>
      </c>
      <c r="L1352" s="607">
        <v>1.28</v>
      </c>
      <c r="M1352" s="24" t="s">
        <v>803</v>
      </c>
      <c r="N1352" s="108" t="s">
        <v>799</v>
      </c>
    </row>
    <row r="1353" spans="9:14" x14ac:dyDescent="0.2">
      <c r="I1353" s="588">
        <v>0.31125990307378798</v>
      </c>
      <c r="J1353" s="607">
        <v>5.4006244291999996</v>
      </c>
      <c r="K1353" s="578" t="s">
        <v>805</v>
      </c>
      <c r="L1353" s="607">
        <v>1.27931034482758</v>
      </c>
      <c r="M1353" s="24" t="s">
        <v>803</v>
      </c>
      <c r="N1353" s="108" t="s">
        <v>799</v>
      </c>
    </row>
    <row r="1354" spans="9:14" x14ac:dyDescent="0.2">
      <c r="I1354" s="588">
        <v>0.30431940844469801</v>
      </c>
      <c r="J1354" s="607">
        <v>5.4006244291999996</v>
      </c>
      <c r="K1354" s="578" t="s">
        <v>805</v>
      </c>
      <c r="L1354" s="607">
        <v>1.2811475409836</v>
      </c>
      <c r="M1354" s="24" t="s">
        <v>803</v>
      </c>
      <c r="N1354" s="108" t="s">
        <v>799</v>
      </c>
    </row>
    <row r="1355" spans="9:14" x14ac:dyDescent="0.2">
      <c r="I1355" s="588">
        <v>0.28537611516626099</v>
      </c>
      <c r="J1355" s="607">
        <v>5.7811771690000002</v>
      </c>
      <c r="K1355" s="578" t="s">
        <v>805</v>
      </c>
      <c r="L1355" s="607">
        <v>1.2666666666666599</v>
      </c>
      <c r="M1355" s="24" t="s">
        <v>803</v>
      </c>
      <c r="N1355" s="108" t="s">
        <v>799</v>
      </c>
    </row>
    <row r="1356" spans="9:14" x14ac:dyDescent="0.2">
      <c r="I1356" s="588">
        <v>0.25504475028386903</v>
      </c>
      <c r="J1356" s="607">
        <v>5.7811771690000002</v>
      </c>
      <c r="K1356" s="578" t="s">
        <v>805</v>
      </c>
      <c r="L1356" s="607">
        <v>1.2597480503899201</v>
      </c>
      <c r="M1356" s="24" t="s">
        <v>803</v>
      </c>
      <c r="N1356" s="108" t="s">
        <v>799</v>
      </c>
    </row>
    <row r="1357" spans="9:14" x14ac:dyDescent="0.2">
      <c r="I1357" s="588">
        <v>0.23989428853905201</v>
      </c>
      <c r="J1357" s="607">
        <v>5.5451920091</v>
      </c>
      <c r="K1357" s="578" t="s">
        <v>805</v>
      </c>
      <c r="L1357" s="607">
        <v>1.28666666666666</v>
      </c>
      <c r="M1357" s="24" t="s">
        <v>803</v>
      </c>
      <c r="N1357" s="108" t="s">
        <v>799</v>
      </c>
    </row>
    <row r="1358" spans="9:14" x14ac:dyDescent="0.2">
      <c r="I1358" s="588">
        <v>0.29382125750522797</v>
      </c>
      <c r="J1358" s="607">
        <v>5.5432990868000003</v>
      </c>
      <c r="K1358" s="578" t="s">
        <v>805</v>
      </c>
      <c r="L1358" s="607">
        <v>1.3037037037037</v>
      </c>
      <c r="M1358" s="24" t="s">
        <v>803</v>
      </c>
      <c r="N1358" s="108" t="s">
        <v>799</v>
      </c>
    </row>
    <row r="1359" spans="9:14" x14ac:dyDescent="0.2">
      <c r="I1359" s="588">
        <v>0.293354569227259</v>
      </c>
      <c r="J1359" s="607">
        <v>5.8105712329000001</v>
      </c>
      <c r="K1359" s="578" t="s">
        <v>805</v>
      </c>
      <c r="L1359" s="607">
        <v>1.2923076923076899</v>
      </c>
      <c r="M1359" s="24" t="s">
        <v>803</v>
      </c>
      <c r="N1359" s="108" t="s">
        <v>799</v>
      </c>
    </row>
    <row r="1360" spans="9:14" x14ac:dyDescent="0.2">
      <c r="I1360" s="588">
        <v>0.265874355464293</v>
      </c>
      <c r="J1360" s="607">
        <v>5.9190447489000002</v>
      </c>
      <c r="K1360" s="578" t="s">
        <v>805</v>
      </c>
      <c r="L1360" s="607">
        <v>1.30666666666666</v>
      </c>
      <c r="M1360" s="24" t="s">
        <v>803</v>
      </c>
      <c r="N1360" s="108" t="s">
        <v>799</v>
      </c>
    </row>
    <row r="1361" spans="9:14" x14ac:dyDescent="0.2">
      <c r="I1361" s="588">
        <v>0.28097857465889398</v>
      </c>
      <c r="J1361" s="607">
        <v>5.6039666666999999</v>
      </c>
      <c r="K1361" s="578" t="s">
        <v>805</v>
      </c>
      <c r="L1361" s="607">
        <v>1.2679097154072601</v>
      </c>
      <c r="M1361" s="24" t="s">
        <v>803</v>
      </c>
      <c r="N1361" s="108" t="s">
        <v>799</v>
      </c>
    </row>
    <row r="1362" spans="9:14" x14ac:dyDescent="0.2">
      <c r="I1362" s="588">
        <v>0.32135492700729901</v>
      </c>
      <c r="J1362" s="607">
        <v>5.8773703195999998</v>
      </c>
      <c r="K1362" s="578" t="s">
        <v>805</v>
      </c>
      <c r="L1362" s="607">
        <v>1.31</v>
      </c>
      <c r="M1362" s="24" t="s">
        <v>803</v>
      </c>
      <c r="N1362" s="108" t="s">
        <v>799</v>
      </c>
    </row>
    <row r="1363" spans="9:14" x14ac:dyDescent="0.2">
      <c r="I1363" s="588">
        <v>0.26125531268973801</v>
      </c>
      <c r="J1363" s="607">
        <v>5.3794212329000004</v>
      </c>
      <c r="K1363" s="578" t="s">
        <v>805</v>
      </c>
      <c r="L1363" s="607">
        <v>1.31066666666666</v>
      </c>
      <c r="M1363" s="24" t="s">
        <v>803</v>
      </c>
      <c r="N1363" s="108" t="s">
        <v>799</v>
      </c>
    </row>
    <row r="1364" spans="9:14" x14ac:dyDescent="0.2">
      <c r="I1364" s="588">
        <v>0.26371687499782398</v>
      </c>
      <c r="J1364" s="607">
        <v>5.7975968037000003</v>
      </c>
      <c r="K1364" s="578" t="s">
        <v>805</v>
      </c>
      <c r="L1364" s="607">
        <v>1.2519083969465601</v>
      </c>
      <c r="M1364" s="24" t="s">
        <v>803</v>
      </c>
      <c r="N1364" s="108" t="s">
        <v>799</v>
      </c>
    </row>
    <row r="1365" spans="9:14" x14ac:dyDescent="0.2">
      <c r="I1365" s="588">
        <v>0.32834549878345498</v>
      </c>
      <c r="J1365" s="607">
        <v>5.9224933789999996</v>
      </c>
      <c r="K1365" s="578" t="s">
        <v>805</v>
      </c>
      <c r="L1365" s="607">
        <v>1.304</v>
      </c>
      <c r="M1365" s="24" t="s">
        <v>803</v>
      </c>
      <c r="N1365" s="108" t="s">
        <v>799</v>
      </c>
    </row>
    <row r="1366" spans="9:14" x14ac:dyDescent="0.2">
      <c r="I1366" s="588">
        <v>0.28846782375740898</v>
      </c>
      <c r="J1366" s="607">
        <v>5.7757949772000003</v>
      </c>
      <c r="K1366" s="578" t="s">
        <v>805</v>
      </c>
      <c r="L1366" s="607">
        <v>1.2509999999999999</v>
      </c>
      <c r="M1366" s="24" t="s">
        <v>803</v>
      </c>
      <c r="N1366" s="108" t="s">
        <v>799</v>
      </c>
    </row>
    <row r="1367" spans="9:14" x14ac:dyDescent="0.2">
      <c r="I1367" s="588">
        <v>0.25712850547195598</v>
      </c>
      <c r="J1367" s="607">
        <v>5.8249045661999999</v>
      </c>
      <c r="K1367" s="578" t="s">
        <v>805</v>
      </c>
      <c r="L1367" s="607">
        <v>1.2835937500000001</v>
      </c>
      <c r="M1367" s="24" t="s">
        <v>803</v>
      </c>
      <c r="N1367" s="108" t="s">
        <v>799</v>
      </c>
    </row>
    <row r="1368" spans="9:14" x14ac:dyDescent="0.2">
      <c r="I1368" s="588">
        <v>0.36157786885245902</v>
      </c>
      <c r="J1368" s="607">
        <v>5.6508817351999996</v>
      </c>
      <c r="K1368" s="578" t="s">
        <v>805</v>
      </c>
      <c r="L1368" s="607">
        <v>1.3</v>
      </c>
      <c r="M1368" s="24" t="s">
        <v>803</v>
      </c>
      <c r="N1368" s="108" t="s">
        <v>799</v>
      </c>
    </row>
    <row r="1369" spans="9:14" x14ac:dyDescent="0.2">
      <c r="I1369" s="588">
        <v>0.28170006071645398</v>
      </c>
      <c r="J1369" s="607">
        <v>5.9371958904</v>
      </c>
      <c r="K1369" s="578" t="s">
        <v>805</v>
      </c>
      <c r="L1369" s="607">
        <v>1.2693333333333301</v>
      </c>
      <c r="M1369" s="24" t="s">
        <v>803</v>
      </c>
      <c r="N1369" s="108" t="s">
        <v>799</v>
      </c>
    </row>
    <row r="1370" spans="9:14" x14ac:dyDescent="0.2">
      <c r="I1370" s="588">
        <v>0.330915949680615</v>
      </c>
      <c r="J1370" s="607">
        <v>5.8493111871999997</v>
      </c>
      <c r="K1370" s="578" t="s">
        <v>805</v>
      </c>
      <c r="L1370" s="607">
        <v>1.345</v>
      </c>
      <c r="M1370" s="24" t="s">
        <v>804</v>
      </c>
      <c r="N1370" s="108" t="s">
        <v>799</v>
      </c>
    </row>
    <row r="1371" spans="9:14" x14ac:dyDescent="0.2">
      <c r="I1371" s="588">
        <v>0.29545141740426401</v>
      </c>
      <c r="J1371" s="607">
        <v>5.3805716895</v>
      </c>
      <c r="K1371" s="578" t="s">
        <v>805</v>
      </c>
      <c r="L1371" s="607">
        <v>1.36</v>
      </c>
      <c r="M1371" s="24" t="s">
        <v>804</v>
      </c>
      <c r="N1371" s="108" t="s">
        <v>799</v>
      </c>
    </row>
    <row r="1372" spans="9:14" x14ac:dyDescent="0.2">
      <c r="I1372" s="588">
        <v>0.269547823833381</v>
      </c>
      <c r="J1372" s="607">
        <v>5.4025652967999998</v>
      </c>
      <c r="K1372" s="578" t="s">
        <v>805</v>
      </c>
      <c r="L1372" s="607">
        <v>1.3286999182338499</v>
      </c>
      <c r="M1372" s="24" t="s">
        <v>804</v>
      </c>
      <c r="N1372" s="108" t="s">
        <v>799</v>
      </c>
    </row>
    <row r="1373" spans="9:14" x14ac:dyDescent="0.2">
      <c r="I1373" s="588">
        <v>0.31247065852243699</v>
      </c>
      <c r="J1373" s="607">
        <v>5.8517682647999996</v>
      </c>
      <c r="K1373" s="578" t="s">
        <v>805</v>
      </c>
      <c r="L1373" s="607">
        <v>1.35581395348837</v>
      </c>
      <c r="M1373" s="24" t="s">
        <v>804</v>
      </c>
      <c r="N1373" s="108" t="s">
        <v>799</v>
      </c>
    </row>
    <row r="1374" spans="9:14" x14ac:dyDescent="0.2">
      <c r="I1374" s="588">
        <v>0.29207544299946703</v>
      </c>
      <c r="J1374" s="607">
        <v>5.8016344749000002</v>
      </c>
      <c r="K1374" s="578" t="s">
        <v>805</v>
      </c>
      <c r="L1374" s="607">
        <v>1.3307368421052601</v>
      </c>
      <c r="M1374" s="24" t="s">
        <v>804</v>
      </c>
      <c r="N1374" s="108" t="s">
        <v>799</v>
      </c>
    </row>
    <row r="1375" spans="9:14" x14ac:dyDescent="0.2">
      <c r="I1375" s="588">
        <v>0.31104159218036997</v>
      </c>
      <c r="J1375" s="607">
        <v>5.7757949772000003</v>
      </c>
      <c r="K1375" s="578" t="s">
        <v>805</v>
      </c>
      <c r="L1375" s="607">
        <v>1.3243510506798499</v>
      </c>
      <c r="M1375" s="24" t="s">
        <v>804</v>
      </c>
      <c r="N1375" s="108" t="s">
        <v>799</v>
      </c>
    </row>
    <row r="1376" spans="9:14" x14ac:dyDescent="0.2">
      <c r="I1376" s="588">
        <v>0.30677994427251698</v>
      </c>
      <c r="J1376" s="607">
        <v>5.7757949772000003</v>
      </c>
      <c r="K1376" s="578" t="s">
        <v>805</v>
      </c>
      <c r="L1376" s="607">
        <v>1.3243510506798499</v>
      </c>
      <c r="M1376" s="24" t="s">
        <v>804</v>
      </c>
      <c r="N1376" s="108" t="s">
        <v>799</v>
      </c>
    </row>
    <row r="1377" spans="9:14" x14ac:dyDescent="0.2">
      <c r="I1377" s="588">
        <v>0.29224495848161303</v>
      </c>
      <c r="J1377" s="607">
        <v>5.8901109589000002</v>
      </c>
      <c r="K1377" s="578" t="s">
        <v>805</v>
      </c>
      <c r="L1377" s="607">
        <v>1.3127</v>
      </c>
      <c r="M1377" s="24" t="s">
        <v>804</v>
      </c>
      <c r="N1377" s="108" t="s">
        <v>799</v>
      </c>
    </row>
    <row r="1378" spans="9:14" x14ac:dyDescent="0.2">
      <c r="I1378" s="588">
        <v>0.311915823239865</v>
      </c>
      <c r="J1378" s="607">
        <v>5.8092182648000001</v>
      </c>
      <c r="K1378" s="578" t="s">
        <v>805</v>
      </c>
      <c r="L1378" s="607">
        <v>1.34666666666666</v>
      </c>
      <c r="M1378" s="24" t="s">
        <v>804</v>
      </c>
      <c r="N1378" s="108" t="s">
        <v>799</v>
      </c>
    </row>
    <row r="1379" spans="9:14" x14ac:dyDescent="0.2">
      <c r="I1379" s="588">
        <v>0.30450821355236102</v>
      </c>
      <c r="J1379" s="607">
        <v>5.5147972602999999</v>
      </c>
      <c r="K1379" s="578" t="s">
        <v>805</v>
      </c>
      <c r="L1379" s="607">
        <v>1.3548</v>
      </c>
      <c r="M1379" s="24" t="s">
        <v>804</v>
      </c>
      <c r="N1379" s="108" t="s">
        <v>799</v>
      </c>
    </row>
    <row r="1380" spans="9:14" x14ac:dyDescent="0.2">
      <c r="I1380" s="588">
        <v>0.30752887710360899</v>
      </c>
      <c r="J1380" s="607">
        <v>5.3721926940999998</v>
      </c>
      <c r="K1380" s="578" t="s">
        <v>805</v>
      </c>
      <c r="L1380" s="607">
        <v>1.34375</v>
      </c>
      <c r="M1380" s="24" t="s">
        <v>804</v>
      </c>
      <c r="N1380" s="108" t="s">
        <v>799</v>
      </c>
    </row>
    <row r="1381" spans="9:14" x14ac:dyDescent="0.2">
      <c r="I1381" s="588">
        <v>0.30792367101673601</v>
      </c>
      <c r="J1381" s="607">
        <v>5.7559735160000001</v>
      </c>
      <c r="K1381" s="578" t="s">
        <v>805</v>
      </c>
      <c r="L1381" s="607">
        <v>1.3794318181818099</v>
      </c>
      <c r="M1381" s="24" t="s">
        <v>804</v>
      </c>
      <c r="N1381" s="108" t="s">
        <v>799</v>
      </c>
    </row>
    <row r="1382" spans="9:14" x14ac:dyDescent="0.2">
      <c r="I1382" s="588">
        <v>0.31548498950634102</v>
      </c>
      <c r="J1382" s="607">
        <v>5.8443696346999996</v>
      </c>
      <c r="K1382" s="578" t="s">
        <v>805</v>
      </c>
      <c r="L1382" s="607">
        <v>1.3133333333333299</v>
      </c>
      <c r="M1382" s="24" t="s">
        <v>804</v>
      </c>
      <c r="N1382" s="108" t="s">
        <v>799</v>
      </c>
    </row>
    <row r="1383" spans="9:14" x14ac:dyDescent="0.2">
      <c r="I1383" s="588">
        <v>0.267846590820701</v>
      </c>
      <c r="J1383" s="607">
        <v>5.3936634702999999</v>
      </c>
      <c r="K1383" s="578" t="s">
        <v>805</v>
      </c>
      <c r="L1383" s="607">
        <v>1.3307888040712399</v>
      </c>
      <c r="M1383" s="24" t="s">
        <v>804</v>
      </c>
      <c r="N1383" s="108" t="s">
        <v>799</v>
      </c>
    </row>
    <row r="1384" spans="9:14" x14ac:dyDescent="0.2">
      <c r="I1384" s="588">
        <v>0.31196581196581102</v>
      </c>
      <c r="J1384" s="607">
        <v>5.8443696346999996</v>
      </c>
      <c r="K1384" s="578" t="s">
        <v>805</v>
      </c>
      <c r="L1384" s="607">
        <v>1.3299999999999901</v>
      </c>
      <c r="M1384" s="24" t="s">
        <v>804</v>
      </c>
      <c r="N1384" s="108" t="s">
        <v>799</v>
      </c>
    </row>
    <row r="1385" spans="9:14" x14ac:dyDescent="0.2">
      <c r="I1385" s="588">
        <v>0.28743006849983099</v>
      </c>
      <c r="J1385" s="607">
        <v>5.8028424658000004</v>
      </c>
      <c r="K1385" s="578" t="s">
        <v>805</v>
      </c>
      <c r="L1385" s="607">
        <v>1.37473060344827</v>
      </c>
      <c r="M1385" s="24" t="s">
        <v>804</v>
      </c>
      <c r="N1385" s="108" t="s">
        <v>799</v>
      </c>
    </row>
    <row r="1386" spans="9:14" x14ac:dyDescent="0.2">
      <c r="I1386" s="588">
        <v>0.23404203741729401</v>
      </c>
      <c r="J1386" s="607">
        <v>5.9063401826000002</v>
      </c>
      <c r="K1386" s="578" t="s">
        <v>805</v>
      </c>
      <c r="L1386" s="607">
        <v>1.33</v>
      </c>
      <c r="M1386" s="24" t="s">
        <v>804</v>
      </c>
      <c r="N1386" s="108" t="s">
        <v>799</v>
      </c>
    </row>
    <row r="1387" spans="9:14" x14ac:dyDescent="0.2">
      <c r="I1387" s="588">
        <v>0.31284219788814999</v>
      </c>
      <c r="J1387" s="607">
        <v>5.8451440639000003</v>
      </c>
      <c r="K1387" s="578" t="s">
        <v>805</v>
      </c>
      <c r="L1387" s="607">
        <v>1.3388888888888799</v>
      </c>
      <c r="M1387" s="24" t="s">
        <v>804</v>
      </c>
      <c r="N1387" s="108" t="s">
        <v>799</v>
      </c>
    </row>
    <row r="1388" spans="9:14" x14ac:dyDescent="0.2">
      <c r="I1388" s="588">
        <v>0.31141890815336198</v>
      </c>
      <c r="J1388" s="607">
        <v>5.8586210045999998</v>
      </c>
      <c r="K1388" s="578" t="s">
        <v>805</v>
      </c>
      <c r="L1388" s="607">
        <v>1.3244444444444401</v>
      </c>
      <c r="M1388" s="24" t="s">
        <v>804</v>
      </c>
      <c r="N1388" s="108" t="s">
        <v>799</v>
      </c>
    </row>
    <row r="1389" spans="9:14" x14ac:dyDescent="0.2">
      <c r="I1389" s="588">
        <v>0.317715633705349</v>
      </c>
      <c r="J1389" s="607">
        <v>5.8249045661999999</v>
      </c>
      <c r="K1389" s="578" t="s">
        <v>805</v>
      </c>
      <c r="L1389" s="607">
        <v>1.31939130434782</v>
      </c>
      <c r="M1389" s="24" t="s">
        <v>804</v>
      </c>
      <c r="N1389" s="108" t="s">
        <v>799</v>
      </c>
    </row>
    <row r="1390" spans="9:14" x14ac:dyDescent="0.2">
      <c r="I1390" s="588">
        <v>0.32142083048140502</v>
      </c>
      <c r="J1390" s="607">
        <v>5.4006244291999996</v>
      </c>
      <c r="K1390" s="578" t="s">
        <v>805</v>
      </c>
      <c r="L1390" s="607">
        <v>1.31375</v>
      </c>
      <c r="M1390" s="24" t="s">
        <v>804</v>
      </c>
      <c r="N1390" s="108" t="s">
        <v>799</v>
      </c>
    </row>
    <row r="1391" spans="9:14" x14ac:dyDescent="0.2">
      <c r="I1391" s="588">
        <v>0.28662940997566899</v>
      </c>
      <c r="J1391" s="607">
        <v>5.3633888128000002</v>
      </c>
      <c r="K1391" s="578" t="s">
        <v>805</v>
      </c>
      <c r="L1391" s="607">
        <v>1.34013</v>
      </c>
      <c r="M1391" s="24" t="s">
        <v>804</v>
      </c>
      <c r="N1391" s="108" t="s">
        <v>799</v>
      </c>
    </row>
    <row r="1392" spans="9:14" x14ac:dyDescent="0.2">
      <c r="I1392" s="588">
        <v>0.30677332877024799</v>
      </c>
      <c r="J1392" s="607">
        <v>5.8456027397000003</v>
      </c>
      <c r="K1392" s="578" t="s">
        <v>805</v>
      </c>
      <c r="L1392" s="607">
        <v>1.39</v>
      </c>
      <c r="M1392" s="24" t="s">
        <v>804</v>
      </c>
      <c r="N1392" s="108" t="s">
        <v>799</v>
      </c>
    </row>
    <row r="1393" spans="9:14" x14ac:dyDescent="0.2">
      <c r="I1393" s="588">
        <v>0.31595384732360099</v>
      </c>
      <c r="J1393" s="607">
        <v>5.9014166667000003</v>
      </c>
      <c r="K1393" s="578" t="s">
        <v>805</v>
      </c>
      <c r="L1393" s="607">
        <v>1.365</v>
      </c>
      <c r="M1393" s="24" t="s">
        <v>804</v>
      </c>
      <c r="N1393" s="108" t="s">
        <v>799</v>
      </c>
    </row>
    <row r="1394" spans="9:14" x14ac:dyDescent="0.2">
      <c r="I1394" s="588">
        <v>0.32459828669910701</v>
      </c>
      <c r="J1394" s="607">
        <v>5.9014166667000003</v>
      </c>
      <c r="K1394" s="578" t="s">
        <v>805</v>
      </c>
      <c r="L1394" s="607">
        <v>1.35879999999999</v>
      </c>
      <c r="M1394" s="24" t="s">
        <v>804</v>
      </c>
      <c r="N1394" s="108" t="s">
        <v>799</v>
      </c>
    </row>
    <row r="1395" spans="9:14" x14ac:dyDescent="0.2">
      <c r="I1395" s="588">
        <v>0.26891015428880299</v>
      </c>
      <c r="J1395" s="607">
        <v>5.7976952055000002</v>
      </c>
      <c r="K1395" s="578" t="s">
        <v>805</v>
      </c>
      <c r="L1395" s="607">
        <v>1.3119047619047599</v>
      </c>
      <c r="M1395" s="24" t="s">
        <v>804</v>
      </c>
      <c r="N1395" s="108" t="s">
        <v>799</v>
      </c>
    </row>
    <row r="1396" spans="9:14" x14ac:dyDescent="0.2">
      <c r="I1396" s="588">
        <v>0.29792134675348197</v>
      </c>
      <c r="J1396" s="607">
        <v>5.6636732877</v>
      </c>
      <c r="K1396" s="578" t="s">
        <v>805</v>
      </c>
      <c r="L1396" s="607">
        <v>1.33760683760683</v>
      </c>
      <c r="M1396" s="24" t="s">
        <v>804</v>
      </c>
      <c r="N1396" s="108" t="s">
        <v>799</v>
      </c>
    </row>
    <row r="1397" spans="9:14" x14ac:dyDescent="0.2">
      <c r="I1397" s="588">
        <v>0.26388879835149498</v>
      </c>
      <c r="J1397" s="607">
        <v>5.6109545662000002</v>
      </c>
      <c r="K1397" s="578" t="s">
        <v>805</v>
      </c>
      <c r="L1397" s="607">
        <v>1.34666666666666</v>
      </c>
      <c r="M1397" s="24" t="s">
        <v>804</v>
      </c>
      <c r="N1397" s="108" t="s">
        <v>799</v>
      </c>
    </row>
    <row r="1398" spans="9:14" x14ac:dyDescent="0.2">
      <c r="I1398" s="588">
        <v>0.27146621140559302</v>
      </c>
      <c r="J1398" s="607">
        <v>5.4430990868000002</v>
      </c>
      <c r="K1398" s="578" t="s">
        <v>805</v>
      </c>
      <c r="L1398" s="607">
        <v>1.33076923076923</v>
      </c>
      <c r="M1398" s="24" t="s">
        <v>804</v>
      </c>
      <c r="N1398" s="108" t="s">
        <v>799</v>
      </c>
    </row>
    <row r="1399" spans="9:14" x14ac:dyDescent="0.2">
      <c r="I1399" s="588">
        <v>0.26244085629143099</v>
      </c>
      <c r="J1399" s="607">
        <v>5.4430990868000002</v>
      </c>
      <c r="K1399" s="578" t="s">
        <v>805</v>
      </c>
      <c r="L1399" s="607">
        <v>1.34</v>
      </c>
      <c r="M1399" s="24" t="s">
        <v>804</v>
      </c>
      <c r="N1399" s="108" t="s">
        <v>799</v>
      </c>
    </row>
    <row r="1400" spans="9:14" x14ac:dyDescent="0.2">
      <c r="I1400" s="588">
        <v>0.25049619632192599</v>
      </c>
      <c r="J1400" s="607">
        <v>5.6111963469999999</v>
      </c>
      <c r="K1400" s="578" t="s">
        <v>805</v>
      </c>
      <c r="L1400" s="607">
        <v>1.31168831168831</v>
      </c>
      <c r="M1400" s="24" t="s">
        <v>804</v>
      </c>
      <c r="N1400" s="108" t="s">
        <v>799</v>
      </c>
    </row>
    <row r="1401" spans="9:14" x14ac:dyDescent="0.2">
      <c r="I1401" s="588">
        <v>0.31166491986082501</v>
      </c>
      <c r="J1401" s="607">
        <v>5.7775589041000002</v>
      </c>
      <c r="K1401" s="578" t="s">
        <v>805</v>
      </c>
      <c r="L1401" s="607">
        <v>1.344625</v>
      </c>
      <c r="M1401" s="24" t="s">
        <v>804</v>
      </c>
      <c r="N1401" s="108" t="s">
        <v>799</v>
      </c>
    </row>
    <row r="1402" spans="9:14" x14ac:dyDescent="0.2">
      <c r="I1402" s="588">
        <v>0.29731633584302902</v>
      </c>
      <c r="J1402" s="607">
        <v>5.7571095889999997</v>
      </c>
      <c r="K1402" s="578" t="s">
        <v>805</v>
      </c>
      <c r="L1402" s="607">
        <v>1.34146341463414</v>
      </c>
      <c r="M1402" s="24" t="s">
        <v>804</v>
      </c>
      <c r="N1402" s="108" t="s">
        <v>799</v>
      </c>
    </row>
    <row r="1403" spans="9:14" x14ac:dyDescent="0.2">
      <c r="I1403" s="588">
        <v>0.27833072611132798</v>
      </c>
      <c r="J1403" s="607">
        <v>5.9063401826000002</v>
      </c>
      <c r="K1403" s="578" t="s">
        <v>805</v>
      </c>
      <c r="L1403" s="607">
        <v>1.3333333333333299</v>
      </c>
      <c r="M1403" s="24" t="s">
        <v>804</v>
      </c>
      <c r="N1403" s="108" t="s">
        <v>799</v>
      </c>
    </row>
    <row r="1404" spans="9:14" x14ac:dyDescent="0.2">
      <c r="I1404" s="588">
        <v>0.31644880067787701</v>
      </c>
      <c r="J1404" s="607">
        <v>5.6882353880999998</v>
      </c>
      <c r="K1404" s="578" t="s">
        <v>805</v>
      </c>
      <c r="L1404" s="607">
        <v>1.369</v>
      </c>
      <c r="M1404" s="24" t="s">
        <v>804</v>
      </c>
      <c r="N1404" s="108" t="s">
        <v>799</v>
      </c>
    </row>
    <row r="1405" spans="9:14" x14ac:dyDescent="0.2">
      <c r="I1405" s="588">
        <v>0.302166039242527</v>
      </c>
      <c r="J1405" s="607">
        <v>5.7423842466000004</v>
      </c>
      <c r="K1405" s="578" t="s">
        <v>805</v>
      </c>
      <c r="L1405" s="607">
        <v>1.3154999999999999</v>
      </c>
      <c r="M1405" s="24" t="s">
        <v>804</v>
      </c>
      <c r="N1405" s="108" t="s">
        <v>799</v>
      </c>
    </row>
    <row r="1406" spans="9:14" x14ac:dyDescent="0.2">
      <c r="I1406" s="588">
        <v>0.30511059255818801</v>
      </c>
      <c r="J1406" s="607">
        <v>5.8711141552999999</v>
      </c>
      <c r="K1406" s="578" t="s">
        <v>805</v>
      </c>
      <c r="L1406" s="607">
        <v>1.3541666666666601</v>
      </c>
      <c r="M1406" s="24" t="s">
        <v>804</v>
      </c>
      <c r="N1406" s="108" t="s">
        <v>799</v>
      </c>
    </row>
    <row r="1407" spans="9:14" x14ac:dyDescent="0.2">
      <c r="I1407" s="588">
        <v>0.332771003523056</v>
      </c>
      <c r="J1407" s="607">
        <v>5.8711141552999999</v>
      </c>
      <c r="K1407" s="578" t="s">
        <v>805</v>
      </c>
      <c r="L1407" s="607">
        <v>1.36363636363636</v>
      </c>
      <c r="M1407" s="24" t="s">
        <v>804</v>
      </c>
      <c r="N1407" s="108" t="s">
        <v>799</v>
      </c>
    </row>
    <row r="1408" spans="9:14" x14ac:dyDescent="0.2">
      <c r="I1408" s="588">
        <v>0.27744601581508499</v>
      </c>
      <c r="J1408" s="607">
        <v>5.9063401826000002</v>
      </c>
      <c r="K1408" s="578" t="s">
        <v>805</v>
      </c>
      <c r="L1408" s="607">
        <v>1.32</v>
      </c>
      <c r="M1408" s="24" t="s">
        <v>804</v>
      </c>
      <c r="N1408" s="108" t="s">
        <v>799</v>
      </c>
    </row>
    <row r="1409" spans="9:14" x14ac:dyDescent="0.2">
      <c r="I1409" s="588">
        <v>0.31317162902121798</v>
      </c>
      <c r="J1409" s="607">
        <v>5.7788794521</v>
      </c>
      <c r="K1409" s="578" t="s">
        <v>805</v>
      </c>
      <c r="L1409" s="607">
        <v>1.34146341463414</v>
      </c>
      <c r="M1409" s="24" t="s">
        <v>804</v>
      </c>
      <c r="N1409" s="108" t="s">
        <v>799</v>
      </c>
    </row>
    <row r="1410" spans="9:14" x14ac:dyDescent="0.2">
      <c r="I1410" s="588">
        <v>0.26662735080342798</v>
      </c>
      <c r="J1410" s="607">
        <v>5.5833401825999998</v>
      </c>
      <c r="K1410" s="578" t="s">
        <v>805</v>
      </c>
      <c r="L1410" s="607">
        <v>1.3657142857142801</v>
      </c>
      <c r="M1410" s="24" t="s">
        <v>804</v>
      </c>
      <c r="N1410" s="108" t="s">
        <v>799</v>
      </c>
    </row>
    <row r="1411" spans="9:14" x14ac:dyDescent="0.2">
      <c r="I1411" s="588">
        <v>0.27041287767673799</v>
      </c>
      <c r="J1411" s="607">
        <v>5.5833401825999998</v>
      </c>
      <c r="K1411" s="578" t="s">
        <v>805</v>
      </c>
      <c r="L1411" s="607">
        <v>1.3657142857142801</v>
      </c>
      <c r="M1411" s="24" t="s">
        <v>804</v>
      </c>
      <c r="N1411" s="108" t="s">
        <v>799</v>
      </c>
    </row>
    <row r="1412" spans="9:14" x14ac:dyDescent="0.2">
      <c r="I1412" s="588">
        <v>0.27555256103125703</v>
      </c>
      <c r="J1412" s="607">
        <v>5.9165703195999999</v>
      </c>
      <c r="K1412" s="578" t="s">
        <v>805</v>
      </c>
      <c r="L1412" s="607">
        <v>1.33640775</v>
      </c>
      <c r="M1412" s="24" t="s">
        <v>804</v>
      </c>
      <c r="N1412" s="108" t="s">
        <v>799</v>
      </c>
    </row>
    <row r="1413" spans="9:14" x14ac:dyDescent="0.2">
      <c r="I1413" s="588">
        <v>0.30308743335563199</v>
      </c>
      <c r="J1413" s="607">
        <v>5.8451440639000003</v>
      </c>
      <c r="K1413" s="578" t="s">
        <v>805</v>
      </c>
      <c r="L1413" s="607">
        <v>1.3444444444444399</v>
      </c>
      <c r="M1413" s="24" t="s">
        <v>804</v>
      </c>
      <c r="N1413" s="108" t="s">
        <v>799</v>
      </c>
    </row>
    <row r="1414" spans="9:14" x14ac:dyDescent="0.2">
      <c r="I1414" s="588">
        <v>0.25826696297951601</v>
      </c>
      <c r="J1414" s="607">
        <v>5.5476324201000002</v>
      </c>
      <c r="K1414" s="578" t="s">
        <v>805</v>
      </c>
      <c r="L1414" s="607">
        <v>1.35238095238095</v>
      </c>
      <c r="M1414" s="24" t="s">
        <v>804</v>
      </c>
      <c r="N1414" s="108" t="s">
        <v>799</v>
      </c>
    </row>
    <row r="1415" spans="9:14" x14ac:dyDescent="0.2">
      <c r="I1415" s="588">
        <v>0.22840829096597501</v>
      </c>
      <c r="J1415" s="607">
        <v>5.4915118721000002</v>
      </c>
      <c r="K1415" s="578" t="s">
        <v>805</v>
      </c>
      <c r="L1415" s="607">
        <v>1.3226</v>
      </c>
      <c r="M1415" s="24" t="s">
        <v>804</v>
      </c>
      <c r="N1415" s="108" t="s">
        <v>799</v>
      </c>
    </row>
    <row r="1416" spans="9:14" x14ac:dyDescent="0.2">
      <c r="I1416" s="588">
        <v>0.28222281971059798</v>
      </c>
      <c r="J1416" s="607">
        <v>5.3627531962999999</v>
      </c>
      <c r="K1416" s="578" t="s">
        <v>805</v>
      </c>
      <c r="L1416" s="607">
        <v>1.35</v>
      </c>
      <c r="M1416" s="24" t="s">
        <v>804</v>
      </c>
      <c r="N1416" s="108" t="s">
        <v>799</v>
      </c>
    </row>
    <row r="1417" spans="9:14" x14ac:dyDescent="0.2">
      <c r="I1417" s="588">
        <v>0.28643625342197798</v>
      </c>
      <c r="J1417" s="607">
        <v>5.3796504566000003</v>
      </c>
      <c r="K1417" s="578" t="s">
        <v>805</v>
      </c>
      <c r="L1417" s="607">
        <v>1.3184</v>
      </c>
      <c r="M1417" s="24" t="s">
        <v>804</v>
      </c>
      <c r="N1417" s="108" t="s">
        <v>799</v>
      </c>
    </row>
    <row r="1418" spans="9:14" x14ac:dyDescent="0.2">
      <c r="I1418" s="588">
        <v>0.19039238691174501</v>
      </c>
      <c r="J1418" s="607">
        <v>5.3913356164000001</v>
      </c>
      <c r="K1418" s="578" t="s">
        <v>805</v>
      </c>
      <c r="L1418" s="607">
        <v>1.3396809523809501</v>
      </c>
      <c r="M1418" s="24" t="s">
        <v>804</v>
      </c>
      <c r="N1418" s="108" t="s">
        <v>799</v>
      </c>
    </row>
    <row r="1419" spans="9:14" x14ac:dyDescent="0.2">
      <c r="I1419" s="588">
        <v>0.24101395793192201</v>
      </c>
      <c r="J1419" s="607">
        <v>5.4825194063999998</v>
      </c>
      <c r="K1419" s="578" t="s">
        <v>805</v>
      </c>
      <c r="L1419" s="607">
        <v>1.37728937728937</v>
      </c>
      <c r="M1419" s="24" t="s">
        <v>804</v>
      </c>
      <c r="N1419" s="108" t="s">
        <v>799</v>
      </c>
    </row>
    <row r="1420" spans="9:14" x14ac:dyDescent="0.2">
      <c r="I1420" s="588">
        <v>0.22683160271237801</v>
      </c>
      <c r="J1420" s="607">
        <v>5.4825194063999998</v>
      </c>
      <c r="K1420" s="578" t="s">
        <v>805</v>
      </c>
      <c r="L1420" s="607">
        <v>1.3857142857142799</v>
      </c>
      <c r="M1420" s="24" t="s">
        <v>804</v>
      </c>
      <c r="N1420" s="108" t="s">
        <v>799</v>
      </c>
    </row>
    <row r="1421" spans="9:14" x14ac:dyDescent="0.2">
      <c r="I1421" s="588">
        <v>0.24098360655737699</v>
      </c>
      <c r="J1421" s="607">
        <v>5.7571095889999997</v>
      </c>
      <c r="K1421" s="578" t="s">
        <v>805</v>
      </c>
      <c r="L1421" s="607">
        <v>1.34615384615384</v>
      </c>
      <c r="M1421" s="24" t="s">
        <v>804</v>
      </c>
      <c r="N1421" s="108" t="s">
        <v>799</v>
      </c>
    </row>
    <row r="1422" spans="9:14" x14ac:dyDescent="0.2">
      <c r="I1422" s="588">
        <v>0.249962370005473</v>
      </c>
      <c r="J1422" s="607">
        <v>5.4780166667000003</v>
      </c>
      <c r="K1422" s="578" t="s">
        <v>805</v>
      </c>
      <c r="L1422" s="607">
        <v>1.32</v>
      </c>
      <c r="M1422" s="24" t="s">
        <v>804</v>
      </c>
      <c r="N1422" s="108" t="s">
        <v>799</v>
      </c>
    </row>
    <row r="1423" spans="9:14" x14ac:dyDescent="0.2">
      <c r="I1423" s="588">
        <v>0.27055504866180002</v>
      </c>
      <c r="J1423" s="607">
        <v>5.4146079908999996</v>
      </c>
      <c r="K1423" s="578" t="s">
        <v>805</v>
      </c>
      <c r="L1423" s="607">
        <v>1.32</v>
      </c>
      <c r="M1423" s="24" t="s">
        <v>804</v>
      </c>
      <c r="N1423" s="108" t="s">
        <v>799</v>
      </c>
    </row>
    <row r="1424" spans="9:14" x14ac:dyDescent="0.2">
      <c r="I1424" s="588">
        <v>0.30186850027367201</v>
      </c>
      <c r="J1424" s="607">
        <v>5.8113525114</v>
      </c>
      <c r="K1424" s="578" t="s">
        <v>805</v>
      </c>
      <c r="L1424" s="607">
        <v>1.32</v>
      </c>
      <c r="M1424" s="24" t="s">
        <v>804</v>
      </c>
      <c r="N1424" s="108" t="s">
        <v>799</v>
      </c>
    </row>
    <row r="1425" spans="9:14" x14ac:dyDescent="0.2">
      <c r="I1425" s="588">
        <v>0.26093626467189601</v>
      </c>
      <c r="J1425" s="607">
        <v>5.8933406392999999</v>
      </c>
      <c r="K1425" s="578" t="s">
        <v>805</v>
      </c>
      <c r="L1425" s="607">
        <v>1.31528291666666</v>
      </c>
      <c r="M1425" s="24" t="s">
        <v>804</v>
      </c>
      <c r="N1425" s="108" t="s">
        <v>799</v>
      </c>
    </row>
    <row r="1426" spans="9:14" x14ac:dyDescent="0.2">
      <c r="I1426" s="588">
        <v>0.29069336071184099</v>
      </c>
      <c r="J1426" s="607">
        <v>5.8773703195999998</v>
      </c>
      <c r="K1426" s="578" t="s">
        <v>805</v>
      </c>
      <c r="L1426" s="607">
        <v>1.3872</v>
      </c>
      <c r="M1426" s="24" t="s">
        <v>804</v>
      </c>
      <c r="N1426" s="108" t="s">
        <v>799</v>
      </c>
    </row>
    <row r="1427" spans="9:14" x14ac:dyDescent="0.2">
      <c r="I1427" s="588">
        <v>0.34883481329690302</v>
      </c>
      <c r="J1427" s="607">
        <v>5.6734760273999996</v>
      </c>
      <c r="K1427" s="578" t="s">
        <v>805</v>
      </c>
      <c r="L1427" s="607">
        <v>1.375</v>
      </c>
      <c r="M1427" s="24" t="s">
        <v>804</v>
      </c>
      <c r="N1427" s="108" t="s">
        <v>799</v>
      </c>
    </row>
    <row r="1428" spans="9:14" x14ac:dyDescent="0.2">
      <c r="I1428" s="588">
        <v>0.30937005445132898</v>
      </c>
      <c r="J1428" s="607">
        <v>5.8113525114</v>
      </c>
      <c r="K1428" s="578" t="s">
        <v>805</v>
      </c>
      <c r="L1428" s="607">
        <v>1.3117647058823501</v>
      </c>
      <c r="M1428" s="24" t="s">
        <v>804</v>
      </c>
      <c r="N1428" s="108" t="s">
        <v>799</v>
      </c>
    </row>
    <row r="1429" spans="9:14" x14ac:dyDescent="0.2">
      <c r="I1429" s="588">
        <v>0.24332908103411099</v>
      </c>
      <c r="J1429" s="607">
        <v>5.4763522830999998</v>
      </c>
      <c r="K1429" s="578" t="s">
        <v>805</v>
      </c>
      <c r="L1429" s="607">
        <v>1.3435948361469701</v>
      </c>
      <c r="M1429" s="24" t="s">
        <v>804</v>
      </c>
      <c r="N1429" s="108" t="s">
        <v>799</v>
      </c>
    </row>
    <row r="1430" spans="9:14" x14ac:dyDescent="0.2">
      <c r="I1430" s="588">
        <v>0.23548420280520899</v>
      </c>
      <c r="J1430" s="607">
        <v>5.6039666666999999</v>
      </c>
      <c r="K1430" s="578" t="s">
        <v>805</v>
      </c>
      <c r="L1430" s="607">
        <v>1.34901960784313</v>
      </c>
      <c r="M1430" s="24" t="s">
        <v>804</v>
      </c>
      <c r="N1430" s="108" t="s">
        <v>799</v>
      </c>
    </row>
    <row r="1431" spans="9:14" x14ac:dyDescent="0.2">
      <c r="I1431" s="588">
        <v>0.116170059873097</v>
      </c>
      <c r="J1431" s="607">
        <v>5.5445529679999996</v>
      </c>
      <c r="K1431" s="578" t="s">
        <v>805</v>
      </c>
      <c r="L1431" s="607">
        <v>1.36078431372549</v>
      </c>
      <c r="M1431" s="24" t="s">
        <v>804</v>
      </c>
      <c r="N1431" s="108" t="s">
        <v>799</v>
      </c>
    </row>
    <row r="1432" spans="9:14" x14ac:dyDescent="0.2">
      <c r="I1432" s="588">
        <v>0.34458960328317301</v>
      </c>
      <c r="J1432" s="607">
        <v>5.6630150685</v>
      </c>
      <c r="K1432" s="578" t="s">
        <v>805</v>
      </c>
      <c r="L1432" s="607">
        <v>1.37699999999999</v>
      </c>
      <c r="M1432" s="24" t="s">
        <v>804</v>
      </c>
      <c r="N1432" s="108" t="s">
        <v>799</v>
      </c>
    </row>
    <row r="1433" spans="9:14" x14ac:dyDescent="0.2">
      <c r="I1433" s="588">
        <v>0.25002371538639701</v>
      </c>
      <c r="J1433" s="607">
        <v>5.5191050227999998</v>
      </c>
      <c r="K1433" s="578" t="s">
        <v>805</v>
      </c>
      <c r="L1433" s="607">
        <v>1.34</v>
      </c>
      <c r="M1433" s="24" t="s">
        <v>804</v>
      </c>
      <c r="N1433" s="108" t="s">
        <v>799</v>
      </c>
    </row>
    <row r="1434" spans="9:14" x14ac:dyDescent="0.2">
      <c r="I1434" s="588">
        <v>0.20583789641797801</v>
      </c>
      <c r="J1434" s="607">
        <v>5.7353095889999999</v>
      </c>
      <c r="K1434" s="578" t="s">
        <v>805</v>
      </c>
      <c r="L1434" s="607">
        <v>1.3785714285714199</v>
      </c>
      <c r="M1434" s="24" t="s">
        <v>804</v>
      </c>
      <c r="N1434" s="108" t="s">
        <v>799</v>
      </c>
    </row>
    <row r="1435" spans="9:14" x14ac:dyDescent="0.2">
      <c r="I1435" s="588">
        <v>0.27210006082725002</v>
      </c>
      <c r="J1435" s="607">
        <v>5.8517682647999996</v>
      </c>
      <c r="K1435" s="578" t="s">
        <v>805</v>
      </c>
      <c r="L1435" s="607">
        <v>1.33</v>
      </c>
      <c r="M1435" s="24" t="s">
        <v>804</v>
      </c>
      <c r="N1435" s="108" t="s">
        <v>799</v>
      </c>
    </row>
    <row r="1436" spans="9:14" x14ac:dyDescent="0.2">
      <c r="I1436" s="588">
        <v>0.314785964111922</v>
      </c>
      <c r="J1436" s="607">
        <v>5.7683394977000004</v>
      </c>
      <c r="K1436" s="578" t="s">
        <v>805</v>
      </c>
      <c r="L1436" s="607">
        <v>1.34</v>
      </c>
      <c r="M1436" s="24" t="s">
        <v>804</v>
      </c>
      <c r="N1436" s="108" t="s">
        <v>799</v>
      </c>
    </row>
    <row r="1437" spans="9:14" x14ac:dyDescent="0.2">
      <c r="I1437" s="588">
        <v>0.30687226277372198</v>
      </c>
      <c r="J1437" s="607">
        <v>5.6636732877</v>
      </c>
      <c r="K1437" s="578" t="s">
        <v>805</v>
      </c>
      <c r="L1437" s="607">
        <v>1.3291999999999999</v>
      </c>
      <c r="M1437" s="24" t="s">
        <v>804</v>
      </c>
      <c r="N1437" s="108" t="s">
        <v>799</v>
      </c>
    </row>
    <row r="1438" spans="9:14" x14ac:dyDescent="0.2">
      <c r="I1438" s="588">
        <v>0.32022258711913798</v>
      </c>
      <c r="J1438" s="607">
        <v>5.4387541095999996</v>
      </c>
      <c r="K1438" s="578" t="s">
        <v>805</v>
      </c>
      <c r="L1438" s="607">
        <v>1.3540000000000001</v>
      </c>
      <c r="M1438" s="24" t="s">
        <v>804</v>
      </c>
      <c r="N1438" s="108" t="s">
        <v>799</v>
      </c>
    </row>
    <row r="1439" spans="9:14" x14ac:dyDescent="0.2">
      <c r="I1439" s="588">
        <v>0.321594512890714</v>
      </c>
      <c r="J1439" s="607">
        <v>5.8773703195999998</v>
      </c>
      <c r="K1439" s="578" t="s">
        <v>805</v>
      </c>
      <c r="L1439" s="607">
        <v>1.359</v>
      </c>
      <c r="M1439" s="24" t="s">
        <v>804</v>
      </c>
      <c r="N1439" s="108" t="s">
        <v>799</v>
      </c>
    </row>
    <row r="1440" spans="9:14" x14ac:dyDescent="0.2">
      <c r="I1440" s="588">
        <v>0.30865711171938298</v>
      </c>
      <c r="J1440" s="607">
        <v>5.8565682647999999</v>
      </c>
      <c r="K1440" s="578" t="s">
        <v>805</v>
      </c>
      <c r="L1440" s="607">
        <v>1.3560606060606</v>
      </c>
      <c r="M1440" s="24" t="s">
        <v>804</v>
      </c>
      <c r="N1440" s="108" t="s">
        <v>799</v>
      </c>
    </row>
    <row r="1441" spans="9:14" x14ac:dyDescent="0.2">
      <c r="I1441" s="588">
        <v>0.29005809002432997</v>
      </c>
      <c r="J1441" s="607">
        <v>5.5439858446999999</v>
      </c>
      <c r="K1441" s="578" t="s">
        <v>805</v>
      </c>
      <c r="L1441" s="607">
        <v>1.3240000000000001</v>
      </c>
      <c r="M1441" s="24" t="s">
        <v>804</v>
      </c>
      <c r="N1441" s="108" t="s">
        <v>799</v>
      </c>
    </row>
    <row r="1442" spans="9:14" x14ac:dyDescent="0.2">
      <c r="I1442" s="588">
        <v>0.32435338930712798</v>
      </c>
      <c r="J1442" s="607">
        <v>5.7975968037000003</v>
      </c>
      <c r="K1442" s="578" t="s">
        <v>805</v>
      </c>
      <c r="L1442" s="607">
        <v>1.3580000000000001</v>
      </c>
      <c r="M1442" s="24" t="s">
        <v>804</v>
      </c>
      <c r="N1442" s="108" t="s">
        <v>799</v>
      </c>
    </row>
    <row r="1443" spans="9:14" x14ac:dyDescent="0.2">
      <c r="I1443" s="588">
        <v>0.32627485860244398</v>
      </c>
      <c r="J1443" s="607">
        <v>5.6778465753000003</v>
      </c>
      <c r="K1443" s="578" t="s">
        <v>805</v>
      </c>
      <c r="L1443" s="607">
        <v>1.36666666666666</v>
      </c>
      <c r="M1443" s="24" t="s">
        <v>804</v>
      </c>
      <c r="N1443" s="108" t="s">
        <v>799</v>
      </c>
    </row>
    <row r="1444" spans="9:14" x14ac:dyDescent="0.2">
      <c r="I1444" s="588">
        <v>0.326579017415773</v>
      </c>
      <c r="J1444" s="607">
        <v>5.8933406392999999</v>
      </c>
      <c r="K1444" s="578" t="s">
        <v>805</v>
      </c>
      <c r="L1444" s="607">
        <v>1.36666666666666</v>
      </c>
      <c r="M1444" s="24" t="s">
        <v>804</v>
      </c>
      <c r="N1444" s="108" t="s">
        <v>799</v>
      </c>
    </row>
    <row r="1445" spans="9:14" x14ac:dyDescent="0.2">
      <c r="I1445" s="588">
        <v>0.33767001441181699</v>
      </c>
      <c r="J1445" s="607">
        <v>5.8493111871999997</v>
      </c>
      <c r="K1445" s="578" t="s">
        <v>805</v>
      </c>
      <c r="L1445" s="607">
        <v>1.31868131868131</v>
      </c>
      <c r="M1445" s="24" t="s">
        <v>804</v>
      </c>
      <c r="N1445" s="108" t="s">
        <v>799</v>
      </c>
    </row>
    <row r="1446" spans="9:14" x14ac:dyDescent="0.2">
      <c r="I1446" s="588">
        <v>0.29874439895357402</v>
      </c>
      <c r="J1446" s="607">
        <v>5.6800582192000002</v>
      </c>
      <c r="K1446" s="578" t="s">
        <v>805</v>
      </c>
      <c r="L1446" s="607">
        <v>1.3850626118067899</v>
      </c>
      <c r="M1446" s="24" t="s">
        <v>804</v>
      </c>
      <c r="N1446" s="108" t="s">
        <v>799</v>
      </c>
    </row>
    <row r="1447" spans="9:14" x14ac:dyDescent="0.2">
      <c r="I1447" s="588">
        <v>0.159397548349024</v>
      </c>
      <c r="J1447" s="607">
        <v>5.3715872145999999</v>
      </c>
      <c r="K1447" s="578" t="s">
        <v>805</v>
      </c>
      <c r="L1447" s="607">
        <v>1.31372549019607</v>
      </c>
      <c r="M1447" s="24" t="s">
        <v>804</v>
      </c>
      <c r="N1447" s="108" t="s">
        <v>799</v>
      </c>
    </row>
    <row r="1448" spans="9:14" x14ac:dyDescent="0.2">
      <c r="I1448" s="588">
        <v>0.24598451730418899</v>
      </c>
      <c r="J1448" s="607">
        <v>5.8553680364999998</v>
      </c>
      <c r="K1448" s="578" t="s">
        <v>805</v>
      </c>
      <c r="L1448" s="607">
        <v>1.3580000000000001</v>
      </c>
      <c r="M1448" s="24" t="s">
        <v>804</v>
      </c>
      <c r="N1448" s="108" t="s">
        <v>799</v>
      </c>
    </row>
    <row r="1449" spans="9:14" x14ac:dyDescent="0.2">
      <c r="I1449" s="588">
        <v>0.26027231329690298</v>
      </c>
      <c r="J1449" s="607">
        <v>5.8553680364999998</v>
      </c>
      <c r="K1449" s="578" t="s">
        <v>805</v>
      </c>
      <c r="L1449" s="607">
        <v>1.3580000000000001</v>
      </c>
      <c r="M1449" s="24" t="s">
        <v>804</v>
      </c>
      <c r="N1449" s="108" t="s">
        <v>799</v>
      </c>
    </row>
    <row r="1450" spans="9:14" x14ac:dyDescent="0.2">
      <c r="I1450" s="588">
        <v>0.25055100182149298</v>
      </c>
      <c r="J1450" s="607">
        <v>5.8673929223999997</v>
      </c>
      <c r="K1450" s="578" t="s">
        <v>805</v>
      </c>
      <c r="L1450" s="607">
        <v>1.3251679999999999</v>
      </c>
      <c r="M1450" s="24" t="s">
        <v>804</v>
      </c>
      <c r="N1450" s="108" t="s">
        <v>799</v>
      </c>
    </row>
    <row r="1451" spans="9:14" x14ac:dyDescent="0.2">
      <c r="I1451" s="588">
        <v>0.30305416413681402</v>
      </c>
      <c r="J1451" s="607">
        <v>5.5214182648000003</v>
      </c>
      <c r="K1451" s="578" t="s">
        <v>805</v>
      </c>
      <c r="L1451" s="607">
        <v>1.38888888888888</v>
      </c>
      <c r="M1451" s="24" t="s">
        <v>804</v>
      </c>
      <c r="N1451" s="108" t="s">
        <v>799</v>
      </c>
    </row>
    <row r="1452" spans="9:14" x14ac:dyDescent="0.2">
      <c r="I1452" s="588">
        <v>0.25082449007503499</v>
      </c>
      <c r="J1452" s="607">
        <v>5.6959847031999997</v>
      </c>
      <c r="K1452" s="578" t="s">
        <v>805</v>
      </c>
      <c r="L1452" s="607">
        <v>1.32389078498293</v>
      </c>
      <c r="M1452" s="24" t="s">
        <v>804</v>
      </c>
      <c r="N1452" s="108" t="s">
        <v>799</v>
      </c>
    </row>
    <row r="1453" spans="9:14" x14ac:dyDescent="0.2">
      <c r="I1453" s="588">
        <v>0.32511011361661402</v>
      </c>
      <c r="J1453" s="607">
        <v>5.8058650685000002</v>
      </c>
      <c r="K1453" s="578" t="s">
        <v>805</v>
      </c>
      <c r="L1453" s="607">
        <v>1.395</v>
      </c>
      <c r="M1453" s="24" t="s">
        <v>805</v>
      </c>
      <c r="N1453" s="108" t="s">
        <v>799</v>
      </c>
    </row>
    <row r="1454" spans="9:14" x14ac:dyDescent="0.2">
      <c r="I1454" s="588">
        <v>0.23206084149144601</v>
      </c>
      <c r="J1454" s="607">
        <v>5.8405652968000004</v>
      </c>
      <c r="K1454" s="578" t="s">
        <v>805</v>
      </c>
      <c r="L1454" s="607">
        <v>1.4065714285714199</v>
      </c>
      <c r="M1454" s="24" t="s">
        <v>805</v>
      </c>
      <c r="N1454" s="108" t="s">
        <v>799</v>
      </c>
    </row>
    <row r="1455" spans="9:14" x14ac:dyDescent="0.2">
      <c r="I1455" s="588">
        <v>0.32879542060726702</v>
      </c>
      <c r="J1455" s="607">
        <v>5.8991789953999998</v>
      </c>
      <c r="K1455" s="578" t="s">
        <v>805</v>
      </c>
      <c r="L1455" s="607">
        <v>1.48571428571428</v>
      </c>
      <c r="M1455" s="24" t="s">
        <v>805</v>
      </c>
      <c r="N1455" s="108" t="s">
        <v>799</v>
      </c>
    </row>
    <row r="1456" spans="9:14" x14ac:dyDescent="0.2">
      <c r="I1456" s="588">
        <v>0.30429732868757198</v>
      </c>
      <c r="J1456" s="607">
        <v>5.8588940639000002</v>
      </c>
      <c r="K1456" s="578" t="s">
        <v>805</v>
      </c>
      <c r="L1456" s="607">
        <v>1.5</v>
      </c>
      <c r="M1456" s="24" t="s">
        <v>805</v>
      </c>
      <c r="N1456" s="108" t="s">
        <v>799</v>
      </c>
    </row>
    <row r="1457" spans="9:14" x14ac:dyDescent="0.2">
      <c r="I1457" s="588">
        <v>0.293952087418202</v>
      </c>
      <c r="J1457" s="607">
        <v>5.3805184931000003</v>
      </c>
      <c r="K1457" s="578" t="s">
        <v>805</v>
      </c>
      <c r="L1457" s="607">
        <v>1.4020408163265301</v>
      </c>
      <c r="M1457" s="24" t="s">
        <v>805</v>
      </c>
      <c r="N1457" s="108" t="s">
        <v>799</v>
      </c>
    </row>
    <row r="1458" spans="9:14" x14ac:dyDescent="0.2">
      <c r="I1458" s="588">
        <v>0.32626800492653002</v>
      </c>
      <c r="J1458" s="607">
        <v>5.6208550227999998</v>
      </c>
      <c r="K1458" s="578" t="s">
        <v>805</v>
      </c>
      <c r="L1458" s="607">
        <v>1.43864467005076</v>
      </c>
      <c r="M1458" s="24" t="s">
        <v>805</v>
      </c>
      <c r="N1458" s="108" t="s">
        <v>799</v>
      </c>
    </row>
    <row r="1459" spans="9:14" x14ac:dyDescent="0.2">
      <c r="I1459" s="588">
        <v>0.35322154868986999</v>
      </c>
      <c r="J1459" s="607">
        <v>5.8535942922000004</v>
      </c>
      <c r="K1459" s="578" t="s">
        <v>805</v>
      </c>
      <c r="L1459" s="607">
        <v>1.5624</v>
      </c>
      <c r="M1459" s="24" t="s">
        <v>805</v>
      </c>
      <c r="N1459" s="108" t="s">
        <v>799</v>
      </c>
    </row>
    <row r="1460" spans="9:14" x14ac:dyDescent="0.2">
      <c r="I1460" s="588">
        <v>0.32074530354147002</v>
      </c>
      <c r="J1460" s="607">
        <v>5.7976952055000002</v>
      </c>
      <c r="K1460" s="578" t="s">
        <v>805</v>
      </c>
      <c r="L1460" s="607">
        <v>1.4104000000000001</v>
      </c>
      <c r="M1460" s="24" t="s">
        <v>805</v>
      </c>
      <c r="N1460" s="108" t="s">
        <v>799</v>
      </c>
    </row>
    <row r="1461" spans="9:14" x14ac:dyDescent="0.2">
      <c r="I1461" s="588">
        <v>0.26444178186402301</v>
      </c>
      <c r="J1461" s="607">
        <v>5.3629389999999999</v>
      </c>
      <c r="K1461" s="578" t="s">
        <v>805</v>
      </c>
      <c r="L1461" s="607">
        <v>1.4</v>
      </c>
      <c r="M1461" s="24" t="s">
        <v>805</v>
      </c>
      <c r="N1461" s="108" t="s">
        <v>799</v>
      </c>
    </row>
    <row r="1462" spans="9:14" x14ac:dyDescent="0.2">
      <c r="I1462" s="588">
        <v>0.25633807278994297</v>
      </c>
      <c r="J1462" s="607">
        <v>5.4082363013999997</v>
      </c>
      <c r="K1462" s="578" t="s">
        <v>805</v>
      </c>
      <c r="L1462" s="607">
        <v>1.4</v>
      </c>
      <c r="M1462" s="24" t="s">
        <v>805</v>
      </c>
      <c r="N1462" s="108" t="s">
        <v>799</v>
      </c>
    </row>
    <row r="1463" spans="9:14" x14ac:dyDescent="0.2">
      <c r="I1463" s="588">
        <v>0.25206500130361098</v>
      </c>
      <c r="J1463" s="607">
        <v>5.5601970319999996</v>
      </c>
      <c r="K1463" s="578" t="s">
        <v>805</v>
      </c>
      <c r="L1463" s="607">
        <v>1.4025000000000001</v>
      </c>
      <c r="M1463" s="24" t="s">
        <v>805</v>
      </c>
      <c r="N1463" s="108" t="s">
        <v>799</v>
      </c>
    </row>
    <row r="1464" spans="9:14" x14ac:dyDescent="0.2">
      <c r="I1464" s="588">
        <v>0.30398755520527898</v>
      </c>
      <c r="J1464" s="607">
        <v>5.7975968037000003</v>
      </c>
      <c r="K1464" s="578" t="s">
        <v>805</v>
      </c>
      <c r="L1464" s="607">
        <v>1.40255009107468</v>
      </c>
      <c r="M1464" s="24" t="s">
        <v>805</v>
      </c>
      <c r="N1464" s="108" t="s">
        <v>799</v>
      </c>
    </row>
    <row r="1465" spans="9:14" x14ac:dyDescent="0.2">
      <c r="I1465" s="588">
        <v>0.31706917198905099</v>
      </c>
      <c r="J1465" s="607">
        <v>5.8109924658000001</v>
      </c>
      <c r="K1465" s="578" t="s">
        <v>805</v>
      </c>
      <c r="L1465" s="607">
        <v>1.44</v>
      </c>
      <c r="M1465" s="24" t="s">
        <v>805</v>
      </c>
      <c r="N1465" s="108" t="s">
        <v>799</v>
      </c>
    </row>
    <row r="1466" spans="9:14" x14ac:dyDescent="0.2">
      <c r="I1466" s="588">
        <v>0.291611263199061</v>
      </c>
      <c r="J1466" s="607">
        <v>5.3627531962999999</v>
      </c>
      <c r="K1466" s="578" t="s">
        <v>805</v>
      </c>
      <c r="L1466" s="607">
        <v>1.43</v>
      </c>
      <c r="M1466" s="24" t="s">
        <v>805</v>
      </c>
      <c r="N1466" s="108" t="s">
        <v>799</v>
      </c>
    </row>
    <row r="1467" spans="9:14" x14ac:dyDescent="0.2">
      <c r="I1467" s="588">
        <v>0.34573225761662901</v>
      </c>
      <c r="J1467" s="607">
        <v>5.7033742008999999</v>
      </c>
      <c r="K1467" s="578" t="s">
        <v>805</v>
      </c>
      <c r="L1467" s="607">
        <v>1.4021739130434701</v>
      </c>
      <c r="M1467" s="24" t="s">
        <v>805</v>
      </c>
      <c r="N1467" s="108" t="s">
        <v>799</v>
      </c>
    </row>
    <row r="1468" spans="9:14" x14ac:dyDescent="0.2">
      <c r="I1468" s="588">
        <v>0.23762469586374599</v>
      </c>
      <c r="J1468" s="607">
        <v>5.5240006848999998</v>
      </c>
      <c r="K1468" s="578" t="s">
        <v>805</v>
      </c>
      <c r="L1468" s="607">
        <v>1.4</v>
      </c>
      <c r="M1468" s="24" t="s">
        <v>805</v>
      </c>
      <c r="N1468" s="108" t="s">
        <v>799</v>
      </c>
    </row>
    <row r="1469" spans="9:14" x14ac:dyDescent="0.2">
      <c r="I1469" s="588">
        <v>0.270569114963503</v>
      </c>
      <c r="J1469" s="607">
        <v>5.7571095889999997</v>
      </c>
      <c r="K1469" s="578" t="s">
        <v>805</v>
      </c>
      <c r="L1469" s="607">
        <v>1.4</v>
      </c>
      <c r="M1469" s="24" t="s">
        <v>805</v>
      </c>
      <c r="N1469" s="108" t="s">
        <v>799</v>
      </c>
    </row>
    <row r="1470" spans="9:14" x14ac:dyDescent="0.2">
      <c r="I1470" s="588">
        <v>0.28072062841529999</v>
      </c>
      <c r="J1470" s="607">
        <v>5.7571095889999997</v>
      </c>
      <c r="K1470" s="578" t="s">
        <v>805</v>
      </c>
      <c r="L1470" s="607">
        <v>1.415</v>
      </c>
      <c r="M1470" s="24" t="s">
        <v>805</v>
      </c>
      <c r="N1470" s="108" t="s">
        <v>799</v>
      </c>
    </row>
    <row r="1471" spans="9:14" x14ac:dyDescent="0.2">
      <c r="I1471" s="588">
        <v>0.28461976320582799</v>
      </c>
      <c r="J1471" s="607">
        <v>5.7571095889999997</v>
      </c>
      <c r="K1471" s="578" t="s">
        <v>805</v>
      </c>
      <c r="L1471" s="607">
        <v>1.415</v>
      </c>
      <c r="M1471" s="24" t="s">
        <v>805</v>
      </c>
      <c r="N1471" s="108" t="s">
        <v>799</v>
      </c>
    </row>
    <row r="1472" spans="9:14" x14ac:dyDescent="0.2">
      <c r="I1472" s="588">
        <v>0.28038479052823301</v>
      </c>
      <c r="J1472" s="607">
        <v>5.7571095889999997</v>
      </c>
      <c r="K1472" s="578" t="s">
        <v>805</v>
      </c>
      <c r="L1472" s="607">
        <v>1.415</v>
      </c>
      <c r="M1472" s="24" t="s">
        <v>805</v>
      </c>
      <c r="N1472" s="108" t="s">
        <v>799</v>
      </c>
    </row>
    <row r="1473" spans="9:14" x14ac:dyDescent="0.2">
      <c r="I1473" s="588">
        <v>0.34081983728710402</v>
      </c>
      <c r="J1473" s="607">
        <v>5.7683394977000004</v>
      </c>
      <c r="K1473" s="578" t="s">
        <v>805</v>
      </c>
      <c r="L1473" s="607">
        <v>1.5449999999999999</v>
      </c>
      <c r="M1473" s="24" t="s">
        <v>805</v>
      </c>
      <c r="N1473" s="108" t="s">
        <v>799</v>
      </c>
    </row>
    <row r="1474" spans="9:14" x14ac:dyDescent="0.2">
      <c r="I1474" s="588">
        <v>0.311556987530413</v>
      </c>
      <c r="J1474" s="607">
        <v>5.6630150685</v>
      </c>
      <c r="K1474" s="578" t="s">
        <v>805</v>
      </c>
      <c r="L1474" s="607">
        <v>1.41</v>
      </c>
      <c r="M1474" s="24" t="s">
        <v>805</v>
      </c>
      <c r="N1474" s="108" t="s">
        <v>799</v>
      </c>
    </row>
    <row r="1475" spans="9:14" x14ac:dyDescent="0.2">
      <c r="I1475" s="588">
        <v>0.30480442904403299</v>
      </c>
      <c r="J1475" s="607">
        <v>5.8553680364999998</v>
      </c>
      <c r="K1475" s="578" t="s">
        <v>805</v>
      </c>
      <c r="L1475" s="607">
        <v>1.425</v>
      </c>
      <c r="M1475" s="24" t="s">
        <v>805</v>
      </c>
      <c r="N1475" s="108" t="s">
        <v>799</v>
      </c>
    </row>
    <row r="1476" spans="9:14" x14ac:dyDescent="0.2">
      <c r="I1476" s="588">
        <v>0.30212061103511101</v>
      </c>
      <c r="J1476" s="607">
        <v>5.8553680364999998</v>
      </c>
      <c r="K1476" s="578" t="s">
        <v>805</v>
      </c>
      <c r="L1476" s="607">
        <v>1.46</v>
      </c>
      <c r="M1476" s="24" t="s">
        <v>805</v>
      </c>
      <c r="N1476" s="108" t="s">
        <v>799</v>
      </c>
    </row>
    <row r="1477" spans="9:14" x14ac:dyDescent="0.2">
      <c r="I1477" s="588">
        <v>0.28992928832116699</v>
      </c>
      <c r="J1477" s="607">
        <v>5.6615821918</v>
      </c>
      <c r="K1477" s="578" t="s">
        <v>805</v>
      </c>
      <c r="L1477" s="607">
        <v>1.4423076923076901</v>
      </c>
      <c r="M1477" s="24" t="s">
        <v>805</v>
      </c>
      <c r="N1477" s="108" t="s">
        <v>799</v>
      </c>
    </row>
    <row r="1478" spans="9:14" x14ac:dyDescent="0.2">
      <c r="I1478" s="588">
        <v>0.24858555521762599</v>
      </c>
      <c r="J1478" s="607">
        <v>5.6615821918</v>
      </c>
      <c r="K1478" s="578" t="s">
        <v>805</v>
      </c>
      <c r="L1478" s="607">
        <v>1.4166666666666601</v>
      </c>
      <c r="M1478" s="24" t="s">
        <v>805</v>
      </c>
      <c r="N1478" s="108" t="s">
        <v>799</v>
      </c>
    </row>
    <row r="1479" spans="9:14" x14ac:dyDescent="0.2">
      <c r="I1479" s="588">
        <v>0.30519219188892999</v>
      </c>
      <c r="J1479" s="607">
        <v>5.5080621005000001</v>
      </c>
      <c r="K1479" s="578" t="s">
        <v>805</v>
      </c>
      <c r="L1479" s="607">
        <v>1.39405114754098</v>
      </c>
      <c r="M1479" s="24" t="s">
        <v>805</v>
      </c>
      <c r="N1479" s="108" t="s">
        <v>799</v>
      </c>
    </row>
    <row r="1480" spans="9:14" x14ac:dyDescent="0.2">
      <c r="I1480" s="588">
        <v>0.22811490588949601</v>
      </c>
      <c r="J1480" s="607">
        <v>5.3846349314999999</v>
      </c>
      <c r="K1480" s="578" t="s">
        <v>805</v>
      </c>
      <c r="L1480" s="607">
        <v>1.40926666666666</v>
      </c>
      <c r="M1480" s="24" t="s">
        <v>805</v>
      </c>
      <c r="N1480" s="108" t="s">
        <v>799</v>
      </c>
    </row>
    <row r="1481" spans="9:14" x14ac:dyDescent="0.2">
      <c r="I1481" s="588">
        <v>0.33022887332052803</v>
      </c>
      <c r="J1481" s="607">
        <v>5.4798673516000003</v>
      </c>
      <c r="K1481" s="578" t="s">
        <v>805</v>
      </c>
      <c r="L1481" s="607">
        <v>1.51111111111111</v>
      </c>
      <c r="M1481" s="24" t="s">
        <v>805</v>
      </c>
      <c r="N1481" s="108" t="s">
        <v>799</v>
      </c>
    </row>
    <row r="1482" spans="9:14" x14ac:dyDescent="0.2">
      <c r="I1482" s="588">
        <v>0.27238355985789198</v>
      </c>
      <c r="J1482" s="607">
        <v>5.8553680364999998</v>
      </c>
      <c r="K1482" s="578" t="s">
        <v>805</v>
      </c>
      <c r="L1482" s="607">
        <v>1.4285714285714199</v>
      </c>
      <c r="M1482" s="24" t="s">
        <v>805</v>
      </c>
      <c r="N1482" s="108" t="s">
        <v>799</v>
      </c>
    </row>
    <row r="1483" spans="9:14" x14ac:dyDescent="0.2">
      <c r="I1483" s="588">
        <v>0.31906649178832103</v>
      </c>
      <c r="J1483" s="607">
        <v>5.8553680364999998</v>
      </c>
      <c r="K1483" s="578" t="s">
        <v>805</v>
      </c>
      <c r="L1483" s="607">
        <v>1.5</v>
      </c>
      <c r="M1483" s="24" t="s">
        <v>805</v>
      </c>
      <c r="N1483" s="108" t="s">
        <v>799</v>
      </c>
    </row>
    <row r="1484" spans="9:14" x14ac:dyDescent="0.2">
      <c r="I1484" s="588">
        <v>0.33328643807275898</v>
      </c>
      <c r="J1484" s="607">
        <v>5.3721926940999998</v>
      </c>
      <c r="K1484" s="578" t="s">
        <v>805</v>
      </c>
      <c r="L1484" s="607">
        <v>1.4910179640718499</v>
      </c>
      <c r="M1484" s="24" t="s">
        <v>805</v>
      </c>
      <c r="N1484" s="108" t="s">
        <v>799</v>
      </c>
    </row>
    <row r="1485" spans="9:14" x14ac:dyDescent="0.2">
      <c r="I1485" s="588">
        <v>0.35838342440801402</v>
      </c>
      <c r="J1485" s="607">
        <v>5.7274509132000002</v>
      </c>
      <c r="K1485" s="578" t="s">
        <v>805</v>
      </c>
      <c r="L1485" s="607">
        <v>1.4</v>
      </c>
      <c r="M1485" s="24" t="s">
        <v>805</v>
      </c>
      <c r="N1485" s="108" t="s">
        <v>799</v>
      </c>
    </row>
    <row r="1486" spans="9:14" x14ac:dyDescent="0.2">
      <c r="I1486" s="588">
        <v>0.25910367334547602</v>
      </c>
      <c r="J1486" s="607">
        <v>5.5833401825999998</v>
      </c>
      <c r="K1486" s="578" t="s">
        <v>805</v>
      </c>
      <c r="L1486" s="607">
        <v>1.44333333333333</v>
      </c>
      <c r="M1486" s="24" t="s">
        <v>805</v>
      </c>
      <c r="N1486" s="108" t="s">
        <v>799</v>
      </c>
    </row>
    <row r="1487" spans="9:14" x14ac:dyDescent="0.2">
      <c r="I1487" s="588">
        <v>0.36785063752276798</v>
      </c>
      <c r="J1487" s="607">
        <v>5.8320479452000002</v>
      </c>
      <c r="K1487" s="578" t="s">
        <v>805</v>
      </c>
      <c r="L1487" s="607">
        <v>1.5599999999999901</v>
      </c>
      <c r="M1487" s="24" t="s">
        <v>805</v>
      </c>
      <c r="N1487" s="108" t="s">
        <v>799</v>
      </c>
    </row>
    <row r="1488" spans="9:14" x14ac:dyDescent="0.2">
      <c r="I1488" s="588">
        <v>0.31846491727383103</v>
      </c>
      <c r="J1488" s="607">
        <v>5.9509810502000002</v>
      </c>
      <c r="K1488" s="578" t="s">
        <v>805</v>
      </c>
      <c r="L1488" s="607">
        <v>1.41458333333333</v>
      </c>
      <c r="M1488" s="24" t="s">
        <v>805</v>
      </c>
      <c r="N1488" s="108" t="s">
        <v>799</v>
      </c>
    </row>
    <row r="1489" spans="9:14" x14ac:dyDescent="0.2">
      <c r="I1489" s="589">
        <v>0.32873406193078297</v>
      </c>
      <c r="J1489" s="608">
        <v>5.8009993151000003</v>
      </c>
      <c r="K1489" s="579" t="s">
        <v>805</v>
      </c>
      <c r="L1489" s="608">
        <v>1.4</v>
      </c>
      <c r="M1489" s="167" t="s">
        <v>805</v>
      </c>
      <c r="N1489" s="109" t="s">
        <v>799</v>
      </c>
    </row>
  </sheetData>
  <sortState xmlns:xlrd2="http://schemas.microsoft.com/office/spreadsheetml/2017/richdata2" ref="N29:O1075">
    <sortCondition ref="N29:N1075"/>
    <sortCondition ref="O29:O1075"/>
  </sortState>
  <mergeCells count="13">
    <mergeCell ref="A26:A28"/>
    <mergeCell ref="B26:B28"/>
    <mergeCell ref="C26:C28"/>
    <mergeCell ref="N27:N28"/>
    <mergeCell ref="M27:M28"/>
    <mergeCell ref="D26:D28"/>
    <mergeCell ref="E26:E28"/>
    <mergeCell ref="F26:F28"/>
    <mergeCell ref="I27:I28"/>
    <mergeCell ref="K27:K28"/>
    <mergeCell ref="J27:J28"/>
    <mergeCell ref="L27:L28"/>
    <mergeCell ref="I26:N26"/>
  </mergeCells>
  <pageMargins left="0.75" right="0.75" top="1" bottom="1" header="0.5" footer="0.5"/>
  <pageSetup orientation="portrait" r:id="rId1"/>
  <headerFooter alignWithMargins="0"/>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34">
    <tabColor theme="6" tint="0.39997558519241921"/>
  </sheetPr>
  <dimension ref="A1:S60"/>
  <sheetViews>
    <sheetView zoomScaleNormal="100" workbookViewId="0">
      <selection activeCell="D51" sqref="D51"/>
    </sheetView>
  </sheetViews>
  <sheetFormatPr defaultColWidth="8.7109375" defaultRowHeight="12.75" x14ac:dyDescent="0.2"/>
  <cols>
    <col min="1" max="1" width="18.28515625" style="1" customWidth="1"/>
    <col min="2" max="2" width="15.140625" style="1" customWidth="1"/>
    <col min="3" max="3" width="11.85546875" style="1" customWidth="1"/>
    <col min="4" max="4" width="12.140625" style="1" customWidth="1"/>
    <col min="5" max="5" width="15.140625" style="1" customWidth="1"/>
    <col min="6" max="6" width="16.85546875" style="1" customWidth="1"/>
    <col min="7" max="7" width="14.42578125" style="1" customWidth="1"/>
    <col min="8" max="8" width="14.28515625" style="1" customWidth="1"/>
    <col min="9" max="9" width="16.85546875" style="1" customWidth="1"/>
    <col min="10" max="10" width="15.140625" style="1" customWidth="1"/>
    <col min="11" max="11" width="16.85546875" style="1" customWidth="1"/>
    <col min="12" max="12" width="25" style="1" customWidth="1"/>
    <col min="13" max="13" width="12.140625" style="1" customWidth="1"/>
    <col min="14" max="16384" width="8.7109375" style="1"/>
  </cols>
  <sheetData>
    <row r="1" spans="1:9" x14ac:dyDescent="0.2">
      <c r="A1" s="10" t="s">
        <v>806</v>
      </c>
      <c r="I1" s="7" t="s">
        <v>3214</v>
      </c>
    </row>
    <row r="24" spans="1:19" x14ac:dyDescent="0.2">
      <c r="A24" s="22" t="s">
        <v>779</v>
      </c>
      <c r="I24" s="9" t="s">
        <v>779</v>
      </c>
    </row>
    <row r="25" spans="1:19" x14ac:dyDescent="0.2">
      <c r="A25" s="9" t="s">
        <v>807</v>
      </c>
      <c r="I25" s="9" t="s">
        <v>3206</v>
      </c>
    </row>
    <row r="26" spans="1:19" x14ac:dyDescent="0.2">
      <c r="B26" s="99"/>
      <c r="C26" s="99"/>
      <c r="D26" s="99"/>
      <c r="F26" s="99"/>
      <c r="G26" s="99"/>
      <c r="H26" s="99"/>
      <c r="J26" s="99"/>
      <c r="K26" s="99"/>
    </row>
    <row r="27" spans="1:19" ht="38.25" x14ac:dyDescent="0.2">
      <c r="A27" s="590" t="s">
        <v>161</v>
      </c>
      <c r="B27" s="590" t="s">
        <v>3207</v>
      </c>
      <c r="C27" s="590" t="s">
        <v>3208</v>
      </c>
      <c r="D27" s="590" t="s">
        <v>808</v>
      </c>
      <c r="E27" s="590" t="s">
        <v>809</v>
      </c>
      <c r="F27" s="590" t="s">
        <v>810</v>
      </c>
      <c r="G27" s="590" t="s">
        <v>811</v>
      </c>
      <c r="H27" s="590" t="s">
        <v>812</v>
      </c>
      <c r="I27" s="590" t="s">
        <v>813</v>
      </c>
      <c r="J27" s="590" t="s">
        <v>814</v>
      </c>
      <c r="K27" s="590" t="s">
        <v>815</v>
      </c>
      <c r="L27" s="99"/>
      <c r="N27" s="99"/>
      <c r="O27" s="99"/>
      <c r="Q27" s="134"/>
    </row>
    <row r="28" spans="1:19" x14ac:dyDescent="0.2">
      <c r="A28" s="591" t="s">
        <v>181</v>
      </c>
      <c r="B28" s="594">
        <v>0.183117678149949</v>
      </c>
      <c r="C28" s="580">
        <v>23</v>
      </c>
      <c r="D28" s="597">
        <v>281.43199999999899</v>
      </c>
      <c r="E28" s="594">
        <v>0.71875</v>
      </c>
      <c r="F28" s="594">
        <v>0.72322272932856302</v>
      </c>
      <c r="G28" s="594">
        <v>0.17720725041754401</v>
      </c>
      <c r="H28" s="580">
        <v>9</v>
      </c>
      <c r="I28" s="597">
        <v>107.70399999999999</v>
      </c>
      <c r="J28" s="594">
        <v>0.28125</v>
      </c>
      <c r="K28" s="594">
        <v>0.27677727067143598</v>
      </c>
      <c r="L28" s="98"/>
      <c r="M28" s="13"/>
      <c r="N28" s="102"/>
      <c r="O28" s="102"/>
      <c r="Q28" s="134"/>
      <c r="S28" s="134"/>
    </row>
    <row r="29" spans="1:19" x14ac:dyDescent="0.2">
      <c r="A29" s="592" t="s">
        <v>217</v>
      </c>
      <c r="B29" s="595">
        <v>0.17771684053901901</v>
      </c>
      <c r="C29" s="585">
        <v>57</v>
      </c>
      <c r="D29" s="598">
        <v>670.796999999999</v>
      </c>
      <c r="E29" s="595">
        <v>0.83823529411764697</v>
      </c>
      <c r="F29" s="595">
        <v>0.80344399702000902</v>
      </c>
      <c r="G29" s="595">
        <v>0.18863979592782501</v>
      </c>
      <c r="H29" s="585">
        <v>11</v>
      </c>
      <c r="I29" s="598">
        <v>164.10499999999999</v>
      </c>
      <c r="J29" s="595">
        <v>0.16176470588235201</v>
      </c>
      <c r="K29" s="595">
        <v>0.19655600297999001</v>
      </c>
      <c r="L29" s="98"/>
      <c r="M29" s="13"/>
      <c r="N29" s="102"/>
      <c r="O29" s="102"/>
      <c r="Q29" s="134"/>
      <c r="S29" s="134"/>
    </row>
    <row r="30" spans="1:19" x14ac:dyDescent="0.2">
      <c r="A30" s="592" t="s">
        <v>105</v>
      </c>
      <c r="B30" s="595">
        <v>0.20468794036749</v>
      </c>
      <c r="C30" s="585">
        <v>7</v>
      </c>
      <c r="D30" s="598">
        <v>77.960999999999999</v>
      </c>
      <c r="E30" s="595">
        <v>0.4375</v>
      </c>
      <c r="F30" s="595">
        <v>0.220284195744127</v>
      </c>
      <c r="G30" s="595">
        <v>0.20828188381333301</v>
      </c>
      <c r="H30" s="585">
        <v>9</v>
      </c>
      <c r="I30" s="598">
        <v>275.95</v>
      </c>
      <c r="J30" s="595">
        <v>0.5625</v>
      </c>
      <c r="K30" s="595">
        <v>0.77971580425587195</v>
      </c>
      <c r="L30" s="98"/>
      <c r="M30" s="13"/>
      <c r="N30" s="102"/>
      <c r="O30" s="102"/>
      <c r="Q30" s="134"/>
      <c r="S30" s="134"/>
    </row>
    <row r="31" spans="1:19" x14ac:dyDescent="0.2">
      <c r="A31" s="592" t="s">
        <v>180</v>
      </c>
      <c r="B31" s="595">
        <v>0.179179518868788</v>
      </c>
      <c r="C31" s="585">
        <v>96</v>
      </c>
      <c r="D31" s="598">
        <v>1224.0799999999899</v>
      </c>
      <c r="E31" s="595">
        <v>0.38866396761133598</v>
      </c>
      <c r="F31" s="595">
        <v>0.13453717181779901</v>
      </c>
      <c r="G31" s="595">
        <v>0.212234870700865</v>
      </c>
      <c r="H31" s="585">
        <v>151</v>
      </c>
      <c r="I31" s="598">
        <v>7874.3719999999903</v>
      </c>
      <c r="J31" s="595">
        <v>0.61133603238866396</v>
      </c>
      <c r="K31" s="595">
        <v>0.86546282818219999</v>
      </c>
      <c r="L31" s="98"/>
      <c r="M31" s="13"/>
      <c r="N31" s="102"/>
      <c r="O31" s="102"/>
      <c r="Q31" s="134"/>
      <c r="S31" s="134"/>
    </row>
    <row r="32" spans="1:19" x14ac:dyDescent="0.2">
      <c r="A32" s="592" t="s">
        <v>179</v>
      </c>
      <c r="B32" s="595">
        <v>0.18409392917887499</v>
      </c>
      <c r="C32" s="585">
        <v>24</v>
      </c>
      <c r="D32" s="598">
        <v>432.917499999999</v>
      </c>
      <c r="E32" s="595">
        <v>0.20168067226890701</v>
      </c>
      <c r="F32" s="595">
        <v>7.4265414961603202E-2</v>
      </c>
      <c r="G32" s="595">
        <v>0.215959459235958</v>
      </c>
      <c r="H32" s="585">
        <v>95</v>
      </c>
      <c r="I32" s="598">
        <v>5396.4110000000001</v>
      </c>
      <c r="J32" s="595">
        <v>0.79831932773109204</v>
      </c>
      <c r="K32" s="595">
        <v>0.92573458503839601</v>
      </c>
      <c r="L32" s="98"/>
      <c r="M32" s="13"/>
      <c r="N32" s="102"/>
      <c r="O32" s="102"/>
      <c r="Q32" s="134"/>
      <c r="S32" s="134"/>
    </row>
    <row r="33" spans="1:19" x14ac:dyDescent="0.2">
      <c r="A33" s="592" t="s">
        <v>199</v>
      </c>
      <c r="B33" s="595">
        <v>0.21500289146478199</v>
      </c>
      <c r="C33" s="585">
        <v>114</v>
      </c>
      <c r="D33" s="598">
        <v>5292.9589999999998</v>
      </c>
      <c r="E33" s="595">
        <v>0.35736677115987397</v>
      </c>
      <c r="F33" s="595">
        <v>0.31550645466948402</v>
      </c>
      <c r="G33" s="595">
        <v>0.23061398703130101</v>
      </c>
      <c r="H33" s="585">
        <v>205</v>
      </c>
      <c r="I33" s="598">
        <v>11483.112999999899</v>
      </c>
      <c r="J33" s="595">
        <v>0.64263322884012497</v>
      </c>
      <c r="K33" s="595">
        <v>0.68449354533051499</v>
      </c>
      <c r="L33" s="98"/>
      <c r="M33" s="13"/>
      <c r="N33" s="102"/>
      <c r="O33" s="102"/>
      <c r="Q33" s="134"/>
      <c r="S33" s="134"/>
    </row>
    <row r="34" spans="1:19" x14ac:dyDescent="0.2">
      <c r="A34" s="592" t="s">
        <v>177</v>
      </c>
      <c r="B34" s="595">
        <v>0.20719399303607899</v>
      </c>
      <c r="C34" s="585">
        <v>2</v>
      </c>
      <c r="D34" s="598">
        <v>43.66</v>
      </c>
      <c r="E34" s="595">
        <v>1.7094017094016999E-2</v>
      </c>
      <c r="F34" s="595">
        <v>2.8058669740138498E-3</v>
      </c>
      <c r="G34" s="595">
        <v>0.24329339267397099</v>
      </c>
      <c r="H34" s="585">
        <v>115</v>
      </c>
      <c r="I34" s="598">
        <v>15516.592999999901</v>
      </c>
      <c r="J34" s="595">
        <v>0.98290598290598197</v>
      </c>
      <c r="K34" s="595">
        <v>0.99719413302598603</v>
      </c>
      <c r="L34" s="98"/>
      <c r="M34" s="13"/>
      <c r="N34" s="102"/>
      <c r="O34" s="102"/>
      <c r="Q34" s="134"/>
      <c r="S34" s="134"/>
    </row>
    <row r="35" spans="1:19" x14ac:dyDescent="0.2">
      <c r="A35" s="592" t="s">
        <v>178</v>
      </c>
      <c r="B35" s="595">
        <v>0.21014633699052601</v>
      </c>
      <c r="C35" s="585">
        <v>4</v>
      </c>
      <c r="D35" s="598">
        <v>30.32</v>
      </c>
      <c r="E35" s="595">
        <v>0.16</v>
      </c>
      <c r="F35" s="595">
        <v>6.7236431856585899E-2</v>
      </c>
      <c r="G35" s="595">
        <v>0.25937152317077</v>
      </c>
      <c r="H35" s="585">
        <v>21</v>
      </c>
      <c r="I35" s="598">
        <v>420.62599999999998</v>
      </c>
      <c r="J35" s="595">
        <v>0.84</v>
      </c>
      <c r="K35" s="595">
        <v>0.93276356814341399</v>
      </c>
      <c r="L35" s="98"/>
      <c r="M35" s="13"/>
      <c r="N35" s="102"/>
      <c r="O35" s="102"/>
      <c r="Q35" s="134"/>
      <c r="S35" s="134"/>
    </row>
    <row r="36" spans="1:19" x14ac:dyDescent="0.2">
      <c r="A36" s="592" t="s">
        <v>183</v>
      </c>
      <c r="B36" s="595">
        <v>0.249732920932173</v>
      </c>
      <c r="C36" s="585">
        <v>25</v>
      </c>
      <c r="D36" s="598">
        <v>1045.6469999999999</v>
      </c>
      <c r="E36" s="595">
        <v>9.4696969696969696E-2</v>
      </c>
      <c r="F36" s="595">
        <v>8.6878164832774496E-2</v>
      </c>
      <c r="G36" s="595">
        <v>0.28489426496781101</v>
      </c>
      <c r="H36" s="585">
        <v>239</v>
      </c>
      <c r="I36" s="598">
        <v>10990.138999999999</v>
      </c>
      <c r="J36" s="595">
        <v>0.90530303030303005</v>
      </c>
      <c r="K36" s="595">
        <v>0.913121835167225</v>
      </c>
      <c r="L36" s="98"/>
      <c r="M36" s="13"/>
      <c r="N36" s="102"/>
      <c r="O36" s="102"/>
      <c r="Q36" s="134"/>
      <c r="S36" s="134"/>
    </row>
    <row r="37" spans="1:19" x14ac:dyDescent="0.2">
      <c r="A37" s="593" t="s">
        <v>176</v>
      </c>
      <c r="B37" s="596">
        <v>0.25485395204871703</v>
      </c>
      <c r="C37" s="586">
        <v>36</v>
      </c>
      <c r="D37" s="599">
        <v>3169.4939999999901</v>
      </c>
      <c r="E37" s="596">
        <v>0.13953488372093001</v>
      </c>
      <c r="F37" s="596">
        <v>0.17106504450964899</v>
      </c>
      <c r="G37" s="596">
        <v>0.28525260825044102</v>
      </c>
      <c r="H37" s="586">
        <v>222</v>
      </c>
      <c r="I37" s="599">
        <v>15358.511</v>
      </c>
      <c r="J37" s="596">
        <v>0.86046511627906896</v>
      </c>
      <c r="K37" s="596">
        <v>0.82893495549035001</v>
      </c>
      <c r="L37" s="98"/>
      <c r="M37" s="13"/>
      <c r="N37" s="102"/>
      <c r="O37" s="102"/>
      <c r="Q37" s="134"/>
      <c r="S37" s="134"/>
    </row>
    <row r="38" spans="1:19" x14ac:dyDescent="0.2">
      <c r="F38" s="134"/>
    </row>
    <row r="39" spans="1:19" x14ac:dyDescent="0.2">
      <c r="A39" s="99"/>
      <c r="C39" s="100"/>
      <c r="D39" s="100"/>
      <c r="G39" s="100"/>
      <c r="H39" s="100"/>
      <c r="J39" s="102"/>
      <c r="K39" s="102"/>
    </row>
    <row r="40" spans="1:19" x14ac:dyDescent="0.2">
      <c r="G40" s="45"/>
      <c r="H40" s="45"/>
      <c r="I40" s="1312" t="s">
        <v>161</v>
      </c>
      <c r="J40" s="1312" t="s">
        <v>163</v>
      </c>
      <c r="K40" s="1312" t="s">
        <v>819</v>
      </c>
      <c r="L40" s="1312" t="s">
        <v>3204</v>
      </c>
      <c r="M40" s="1312" t="s">
        <v>3205</v>
      </c>
    </row>
    <row r="41" spans="1:19" x14ac:dyDescent="0.2">
      <c r="I41" s="1312"/>
      <c r="J41" s="1312"/>
      <c r="K41" s="1312"/>
      <c r="L41" s="1312"/>
      <c r="M41" s="1312"/>
    </row>
    <row r="42" spans="1:19" x14ac:dyDescent="0.2">
      <c r="I42" s="707" t="s">
        <v>176</v>
      </c>
      <c r="J42" s="1196">
        <v>2023</v>
      </c>
      <c r="K42" s="1196">
        <v>2022</v>
      </c>
      <c r="L42" s="1199">
        <v>0.26784989361593498</v>
      </c>
      <c r="M42" s="1197">
        <v>18</v>
      </c>
    </row>
    <row r="43" spans="1:19" x14ac:dyDescent="0.2">
      <c r="I43" s="692" t="s">
        <v>176</v>
      </c>
      <c r="J43" s="1200">
        <v>2024</v>
      </c>
      <c r="K43" s="1200">
        <v>2023</v>
      </c>
      <c r="L43" s="1201">
        <v>0.28843137504917499</v>
      </c>
      <c r="M43" s="1202">
        <v>22</v>
      </c>
    </row>
    <row r="44" spans="1:19" x14ac:dyDescent="0.2">
      <c r="I44" s="692" t="s">
        <v>177</v>
      </c>
      <c r="J44" s="1200">
        <v>2023</v>
      </c>
      <c r="K44" s="1200">
        <v>2022</v>
      </c>
      <c r="L44" s="1201">
        <v>0.22855289910578</v>
      </c>
      <c r="M44" s="1202">
        <v>14</v>
      </c>
    </row>
    <row r="45" spans="1:19" x14ac:dyDescent="0.2">
      <c r="I45" s="692" t="s">
        <v>177</v>
      </c>
      <c r="J45" s="1200">
        <v>2024</v>
      </c>
      <c r="K45" s="1200">
        <v>2023</v>
      </c>
      <c r="L45" s="1201">
        <v>0.23571250446428599</v>
      </c>
      <c r="M45" s="1202">
        <v>20</v>
      </c>
    </row>
    <row r="46" spans="1:19" x14ac:dyDescent="0.2">
      <c r="I46" s="692" t="s">
        <v>217</v>
      </c>
      <c r="J46" s="1200">
        <v>2023</v>
      </c>
      <c r="K46" s="1200">
        <v>2022</v>
      </c>
      <c r="L46" s="1201">
        <v>0.17426734986343201</v>
      </c>
      <c r="M46" s="1202">
        <v>10</v>
      </c>
    </row>
    <row r="47" spans="1:19" x14ac:dyDescent="0.2">
      <c r="I47" s="692" t="s">
        <v>217</v>
      </c>
      <c r="J47" s="1200">
        <v>2024</v>
      </c>
      <c r="K47" s="1200">
        <v>2023</v>
      </c>
      <c r="L47" s="1201">
        <v>0.18681857092540899</v>
      </c>
      <c r="M47" s="1202">
        <v>6</v>
      </c>
    </row>
    <row r="48" spans="1:19" x14ac:dyDescent="0.2">
      <c r="I48" s="692" t="s">
        <v>179</v>
      </c>
      <c r="J48" s="1200">
        <v>2023</v>
      </c>
      <c r="K48" s="1200">
        <v>2022</v>
      </c>
      <c r="L48" s="1201">
        <v>0.21518518800696801</v>
      </c>
      <c r="M48" s="1202">
        <v>25</v>
      </c>
    </row>
    <row r="49" spans="9:13" x14ac:dyDescent="0.2">
      <c r="I49" s="692" t="s">
        <v>179</v>
      </c>
      <c r="J49" s="1200">
        <v>2024</v>
      </c>
      <c r="K49" s="1200">
        <v>2023</v>
      </c>
      <c r="L49" s="1201">
        <v>0.213585819570521</v>
      </c>
      <c r="M49" s="1202">
        <v>33</v>
      </c>
    </row>
    <row r="50" spans="9:13" x14ac:dyDescent="0.2">
      <c r="I50" s="692" t="s">
        <v>181</v>
      </c>
      <c r="J50" s="1200">
        <v>2023</v>
      </c>
      <c r="K50" s="1200">
        <v>2022</v>
      </c>
      <c r="L50" s="1201">
        <v>0.185293427987888</v>
      </c>
      <c r="M50" s="1202">
        <v>6</v>
      </c>
    </row>
    <row r="51" spans="9:13" x14ac:dyDescent="0.2">
      <c r="I51" s="692" t="s">
        <v>181</v>
      </c>
      <c r="J51" s="1200">
        <v>2024</v>
      </c>
      <c r="K51" s="1200">
        <v>2023</v>
      </c>
      <c r="L51" s="1201">
        <v>0.175035576047358</v>
      </c>
      <c r="M51" s="1202">
        <v>4</v>
      </c>
    </row>
    <row r="52" spans="9:13" x14ac:dyDescent="0.2">
      <c r="I52" s="692" t="s">
        <v>180</v>
      </c>
      <c r="J52" s="1200">
        <v>2023</v>
      </c>
      <c r="K52" s="1200">
        <v>2022</v>
      </c>
      <c r="L52" s="1201">
        <v>0.21608414422925501</v>
      </c>
      <c r="M52" s="1202">
        <v>20</v>
      </c>
    </row>
    <row r="53" spans="9:13" x14ac:dyDescent="0.2">
      <c r="I53" s="692" t="s">
        <v>180</v>
      </c>
      <c r="J53" s="1200">
        <v>2024</v>
      </c>
      <c r="K53" s="1200">
        <v>2023</v>
      </c>
      <c r="L53" s="1201">
        <v>0.18862295159872999</v>
      </c>
      <c r="M53" s="1202">
        <v>40</v>
      </c>
    </row>
    <row r="54" spans="9:13" x14ac:dyDescent="0.2">
      <c r="I54" s="692" t="s">
        <v>178</v>
      </c>
      <c r="J54" s="1200">
        <v>2024</v>
      </c>
      <c r="K54" s="1200">
        <v>2023</v>
      </c>
      <c r="L54" s="1201">
        <v>0.25721441582097299</v>
      </c>
      <c r="M54" s="1202">
        <v>4</v>
      </c>
    </row>
    <row r="55" spans="9:13" x14ac:dyDescent="0.2">
      <c r="I55" s="692" t="s">
        <v>199</v>
      </c>
      <c r="J55" s="1200">
        <v>2023</v>
      </c>
      <c r="K55" s="1200">
        <v>2022</v>
      </c>
      <c r="L55" s="1201">
        <v>0.228861714545846</v>
      </c>
      <c r="M55" s="1202">
        <v>34</v>
      </c>
    </row>
    <row r="56" spans="9:13" x14ac:dyDescent="0.2">
      <c r="I56" s="692" t="s">
        <v>199</v>
      </c>
      <c r="J56" s="1200">
        <v>2024</v>
      </c>
      <c r="K56" s="1200">
        <v>2023</v>
      </c>
      <c r="L56" s="1201">
        <v>0.23153115671859201</v>
      </c>
      <c r="M56" s="1202">
        <v>47</v>
      </c>
    </row>
    <row r="57" spans="9:13" x14ac:dyDescent="0.2">
      <c r="I57" s="692" t="s">
        <v>183</v>
      </c>
      <c r="J57" s="1200">
        <v>2023</v>
      </c>
      <c r="K57" s="1200">
        <v>2022</v>
      </c>
      <c r="L57" s="1201">
        <v>0.27713800956905199</v>
      </c>
      <c r="M57" s="1202">
        <v>16</v>
      </c>
    </row>
    <row r="58" spans="9:13" x14ac:dyDescent="0.2">
      <c r="I58" s="692" t="s">
        <v>183</v>
      </c>
      <c r="J58" s="1200">
        <v>2024</v>
      </c>
      <c r="K58" s="1200">
        <v>2023</v>
      </c>
      <c r="L58" s="1201">
        <v>0.28757238206617403</v>
      </c>
      <c r="M58" s="1202">
        <v>23</v>
      </c>
    </row>
    <row r="59" spans="9:13" x14ac:dyDescent="0.2">
      <c r="I59" s="692" t="s">
        <v>361</v>
      </c>
      <c r="J59" s="1200">
        <v>2023</v>
      </c>
      <c r="K59" s="1200">
        <v>2022</v>
      </c>
      <c r="L59" s="1201">
        <v>0.23863555587422</v>
      </c>
      <c r="M59" s="1202">
        <v>143</v>
      </c>
    </row>
    <row r="60" spans="9:13" x14ac:dyDescent="0.2">
      <c r="I60" s="694" t="s">
        <v>361</v>
      </c>
      <c r="J60" s="1203">
        <v>2024</v>
      </c>
      <c r="K60" s="1203">
        <v>2023</v>
      </c>
      <c r="L60" s="1204">
        <v>0.237767540939649</v>
      </c>
      <c r="M60" s="1205">
        <v>199</v>
      </c>
    </row>
  </sheetData>
  <sortState xmlns:xlrd2="http://schemas.microsoft.com/office/spreadsheetml/2017/richdata2" ref="A29:O37">
    <sortCondition ref="H29:H37"/>
  </sortState>
  <mergeCells count="5">
    <mergeCell ref="I40:I41"/>
    <mergeCell ref="J40:J41"/>
    <mergeCell ref="K40:K41"/>
    <mergeCell ref="L40:L41"/>
    <mergeCell ref="M40:M41"/>
  </mergeCells>
  <pageMargins left="0.75" right="0.75" top="1" bottom="1" header="0.5" footer="0.5"/>
  <headerFooter alignWithMargins="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35">
    <tabColor theme="6" tint="0.39997558519241921"/>
  </sheetPr>
  <dimension ref="A1:XFD62"/>
  <sheetViews>
    <sheetView topLeftCell="A30" zoomScale="109" zoomScaleNormal="100" workbookViewId="0">
      <selection activeCell="A24" sqref="A24"/>
    </sheetView>
  </sheetViews>
  <sheetFormatPr defaultColWidth="8.7109375" defaultRowHeight="12.75" x14ac:dyDescent="0.2"/>
  <cols>
    <col min="1" max="1" width="10.7109375" style="1" customWidth="1"/>
    <col min="2" max="3" width="12.28515625" style="1" customWidth="1"/>
    <col min="4" max="4" width="15.42578125" style="1" customWidth="1"/>
    <col min="5" max="5" width="12.42578125" style="1" customWidth="1"/>
    <col min="6" max="15" width="12.28515625" style="1" customWidth="1"/>
    <col min="16" max="16384" width="8.7109375" style="1"/>
  </cols>
  <sheetData>
    <row r="1" spans="1:11" x14ac:dyDescent="0.2">
      <c r="A1" s="10" t="s">
        <v>816</v>
      </c>
      <c r="K1" s="10"/>
    </row>
    <row r="3" spans="1:11" x14ac:dyDescent="0.2">
      <c r="A3" s="21"/>
    </row>
    <row r="4" spans="1:11" x14ac:dyDescent="0.2">
      <c r="A4" s="26"/>
    </row>
    <row r="5" spans="1:11" x14ac:dyDescent="0.2">
      <c r="A5" s="20"/>
    </row>
    <row r="23" spans="1:19" x14ac:dyDescent="0.2">
      <c r="A23" s="26"/>
    </row>
    <row r="24" spans="1:19" x14ac:dyDescent="0.2">
      <c r="A24" s="22" t="s">
        <v>817</v>
      </c>
    </row>
    <row r="25" spans="1:19" ht="17.100000000000001" customHeight="1" x14ac:dyDescent="0.2">
      <c r="A25" s="1314" t="s">
        <v>818</v>
      </c>
      <c r="B25" s="1314" t="s">
        <v>784</v>
      </c>
      <c r="C25" s="1314" t="s">
        <v>819</v>
      </c>
      <c r="D25" s="1314" t="s">
        <v>820</v>
      </c>
      <c r="E25" s="1314" t="s">
        <v>821</v>
      </c>
      <c r="F25" s="1314" t="s">
        <v>822</v>
      </c>
      <c r="G25" s="1314" t="s">
        <v>823</v>
      </c>
      <c r="H25" s="1314" t="s">
        <v>824</v>
      </c>
    </row>
    <row r="26" spans="1:19" ht="17.100000000000001" customHeight="1" x14ac:dyDescent="0.2">
      <c r="A26" s="1315"/>
      <c r="B26" s="1315"/>
      <c r="C26" s="1315"/>
      <c r="D26" s="1315"/>
      <c r="E26" s="1315"/>
      <c r="F26" s="1315"/>
      <c r="G26" s="1315"/>
      <c r="H26" s="1315"/>
      <c r="J26" s="1317" t="s">
        <v>825</v>
      </c>
      <c r="K26" s="1314" t="s">
        <v>826</v>
      </c>
      <c r="L26" s="1314" t="s">
        <v>827</v>
      </c>
      <c r="N26" s="1084"/>
      <c r="O26" s="9"/>
      <c r="P26" s="9"/>
      <c r="Q26" s="9"/>
      <c r="R26" s="9"/>
    </row>
    <row r="27" spans="1:19" ht="17.100000000000001" customHeight="1" x14ac:dyDescent="0.2">
      <c r="A27" s="1315"/>
      <c r="B27" s="1315"/>
      <c r="C27" s="1315"/>
      <c r="D27" s="1315"/>
      <c r="E27" s="1315"/>
      <c r="F27" s="1315"/>
      <c r="G27" s="1315"/>
      <c r="H27" s="1315"/>
      <c r="J27" s="1318"/>
      <c r="K27" s="1315"/>
      <c r="L27" s="1315"/>
      <c r="N27" s="1084"/>
      <c r="O27" s="1085"/>
      <c r="P27" s="1085"/>
      <c r="Q27" s="1085"/>
      <c r="R27" s="1084"/>
    </row>
    <row r="28" spans="1:19" ht="15.95" customHeight="1" x14ac:dyDescent="0.2">
      <c r="A28" s="1316"/>
      <c r="B28" s="1316"/>
      <c r="C28" s="1316"/>
      <c r="D28" s="1316"/>
      <c r="E28" s="1316"/>
      <c r="F28" s="1316"/>
      <c r="G28" s="1316"/>
      <c r="H28" s="1316"/>
      <c r="J28" s="1319"/>
      <c r="K28" s="1316"/>
      <c r="L28" s="1316"/>
      <c r="N28" s="1084"/>
      <c r="O28" s="1085"/>
      <c r="P28" s="1085"/>
      <c r="Q28" s="1085"/>
      <c r="R28" s="1084"/>
    </row>
    <row r="29" spans="1:19" x14ac:dyDescent="0.2">
      <c r="A29" s="138">
        <v>0.15756999999999999</v>
      </c>
      <c r="B29" s="13">
        <v>9</v>
      </c>
      <c r="C29" s="13">
        <v>2010</v>
      </c>
      <c r="D29" s="865">
        <v>0.17107886264239699</v>
      </c>
      <c r="E29" s="600">
        <v>0.21821915928118699</v>
      </c>
      <c r="F29" s="50">
        <v>1.1791383191503699</v>
      </c>
      <c r="G29" s="50">
        <v>4.8155141925008804</v>
      </c>
      <c r="H29" s="601">
        <v>0.238938053097345</v>
      </c>
      <c r="J29" s="609">
        <v>88.670807480283699</v>
      </c>
      <c r="K29" s="725">
        <v>102.084807362956</v>
      </c>
      <c r="L29" s="726">
        <v>32.290518642995103</v>
      </c>
      <c r="M29" s="69"/>
      <c r="N29" s="274"/>
      <c r="O29" s="1081"/>
      <c r="P29" s="1081"/>
      <c r="Q29" s="1081"/>
      <c r="R29" s="1081"/>
      <c r="S29" s="69"/>
    </row>
    <row r="30" spans="1:19" x14ac:dyDescent="0.2">
      <c r="A30" s="138">
        <v>0.47119999999999901</v>
      </c>
      <c r="B30" s="13">
        <v>33</v>
      </c>
      <c r="C30" s="13">
        <v>2011</v>
      </c>
      <c r="D30" s="865">
        <v>0.206761417509329</v>
      </c>
      <c r="E30" s="600">
        <v>0.226485960795726</v>
      </c>
      <c r="F30" s="50">
        <v>1.1806671547768399</v>
      </c>
      <c r="G30" s="50">
        <v>5.1196379355705703</v>
      </c>
      <c r="H30" s="601">
        <v>0.52392344497607601</v>
      </c>
      <c r="J30" s="609">
        <v>88.785775408389895</v>
      </c>
      <c r="K30" s="725">
        <v>108.53197218994799</v>
      </c>
      <c r="L30" s="726">
        <v>70.803957545472201</v>
      </c>
      <c r="M30" s="69"/>
      <c r="N30" s="274"/>
      <c r="O30" s="1081"/>
      <c r="P30" s="1081"/>
      <c r="Q30" s="1081"/>
      <c r="R30" s="1081"/>
      <c r="S30" s="69"/>
    </row>
    <row r="31" spans="1:19" x14ac:dyDescent="0.2">
      <c r="A31" s="138">
        <v>0.89128399999999997</v>
      </c>
      <c r="B31" s="13">
        <v>39</v>
      </c>
      <c r="C31" s="13">
        <v>2012</v>
      </c>
      <c r="D31" s="865">
        <v>0.22912115181284801</v>
      </c>
      <c r="E31" s="600">
        <v>0.24794154500658</v>
      </c>
      <c r="F31" s="50">
        <v>1.22785530798008</v>
      </c>
      <c r="G31" s="50">
        <v>5.0830147881301304</v>
      </c>
      <c r="H31" s="601">
        <v>0.489082969432314</v>
      </c>
      <c r="J31" s="609">
        <v>92.334308756919995</v>
      </c>
      <c r="K31" s="725">
        <v>107.75559259640301</v>
      </c>
      <c r="L31" s="726">
        <v>66.095552959040205</v>
      </c>
      <c r="M31" s="69"/>
      <c r="N31" s="274"/>
      <c r="O31" s="1081"/>
      <c r="P31" s="1081"/>
      <c r="Q31" s="1081"/>
      <c r="R31" s="1081"/>
      <c r="S31" s="69"/>
    </row>
    <row r="32" spans="1:19" x14ac:dyDescent="0.2">
      <c r="A32" s="138">
        <v>1.3360889999999901</v>
      </c>
      <c r="B32" s="13">
        <v>38</v>
      </c>
      <c r="C32" s="13">
        <v>2013</v>
      </c>
      <c r="D32" s="865">
        <v>0.25104313093845498</v>
      </c>
      <c r="E32" s="600">
        <v>0.27338458716078401</v>
      </c>
      <c r="F32" s="50">
        <v>1.3002686247887201</v>
      </c>
      <c r="G32" s="50">
        <v>5.2999838540045499</v>
      </c>
      <c r="H32" s="601">
        <v>0.52757793764988004</v>
      </c>
      <c r="J32" s="609">
        <v>97.779765977218702</v>
      </c>
      <c r="K32" s="725">
        <v>112.35515235432101</v>
      </c>
      <c r="L32" s="726">
        <v>71.297832264398096</v>
      </c>
      <c r="M32" s="69"/>
      <c r="N32" s="274"/>
      <c r="O32" s="1081"/>
      <c r="P32" s="1081"/>
      <c r="Q32" s="1081"/>
      <c r="R32" s="1081"/>
      <c r="S32" s="69"/>
    </row>
    <row r="33" spans="1:19 16384:16384" x14ac:dyDescent="0.2">
      <c r="A33" s="138">
        <v>3.1482329999999901</v>
      </c>
      <c r="B33" s="13">
        <v>63</v>
      </c>
      <c r="C33" s="13">
        <v>2014</v>
      </c>
      <c r="D33" s="865">
        <v>0.24263096751657801</v>
      </c>
      <c r="E33" s="600">
        <v>0.26457450711297797</v>
      </c>
      <c r="F33" s="50">
        <v>1.28493611136825</v>
      </c>
      <c r="G33" s="50">
        <v>5.2802070373493502</v>
      </c>
      <c r="H33" s="601">
        <v>0.65259740259740195</v>
      </c>
      <c r="J33" s="609">
        <v>96.626766092798206</v>
      </c>
      <c r="K33" s="725">
        <v>111.935900652884</v>
      </c>
      <c r="L33" s="726">
        <v>88.193187823274101</v>
      </c>
      <c r="M33" s="69"/>
      <c r="N33" s="274"/>
      <c r="O33" s="1081"/>
      <c r="P33" s="1081"/>
      <c r="Q33" s="1081"/>
      <c r="R33" s="1081"/>
      <c r="S33" s="69"/>
    </row>
    <row r="34" spans="1:19 16384:16384" x14ac:dyDescent="0.2">
      <c r="A34" s="138">
        <v>2.791957</v>
      </c>
      <c r="B34" s="13">
        <v>85</v>
      </c>
      <c r="C34" s="13">
        <v>2015</v>
      </c>
      <c r="D34" s="865">
        <v>0.25183546927073203</v>
      </c>
      <c r="E34" s="600">
        <v>0.26456024843282699</v>
      </c>
      <c r="F34" s="50">
        <v>1.30605732658826</v>
      </c>
      <c r="G34" s="50">
        <v>5.07365190079374</v>
      </c>
      <c r="H34" s="601">
        <v>0.64846870838881399</v>
      </c>
      <c r="J34" s="609">
        <v>98.215074417705395</v>
      </c>
      <c r="K34" s="725">
        <v>107.55710734396899</v>
      </c>
      <c r="L34" s="726">
        <v>87.635228655257805</v>
      </c>
      <c r="M34" s="69"/>
      <c r="N34" s="274"/>
      <c r="O34" s="1081"/>
      <c r="P34" s="1081"/>
      <c r="Q34" s="1081"/>
      <c r="R34" s="107"/>
      <c r="S34" s="69"/>
    </row>
    <row r="35" spans="1:19 16384:16384" x14ac:dyDescent="0.2">
      <c r="A35" s="138">
        <v>7.40218799999999</v>
      </c>
      <c r="B35" s="13">
        <v>149</v>
      </c>
      <c r="C35" s="13">
        <v>2016</v>
      </c>
      <c r="D35" s="865">
        <v>0.25578345348964998</v>
      </c>
      <c r="E35" s="600">
        <v>0.26726184351989002</v>
      </c>
      <c r="F35" s="50">
        <v>1.3101848623052399</v>
      </c>
      <c r="G35" s="50">
        <v>5.0101347023680098</v>
      </c>
      <c r="H35" s="601">
        <v>0.72212692967409897</v>
      </c>
      <c r="J35" s="1206">
        <v>98.525463724018294</v>
      </c>
      <c r="K35" s="1207">
        <v>106.210596731328</v>
      </c>
      <c r="L35" s="1208">
        <v>97.589533282714299</v>
      </c>
      <c r="M35" s="69"/>
      <c r="N35" s="274"/>
      <c r="O35" s="1081"/>
      <c r="P35" s="1081"/>
      <c r="Q35" s="1081"/>
      <c r="R35" s="107"/>
      <c r="S35" s="69"/>
    </row>
    <row r="36" spans="1:19 16384:16384" x14ac:dyDescent="0.2">
      <c r="A36" s="138">
        <v>4.076244</v>
      </c>
      <c r="B36" s="13">
        <v>166</v>
      </c>
      <c r="C36" s="13">
        <v>2017</v>
      </c>
      <c r="D36" s="865">
        <v>0.21615016586334801</v>
      </c>
      <c r="E36" s="600">
        <v>0.237639852135653</v>
      </c>
      <c r="F36" s="50">
        <v>1.3297931446181499</v>
      </c>
      <c r="G36" s="50">
        <v>4.7171702791969796</v>
      </c>
      <c r="H36" s="601">
        <v>0.73996350364963503</v>
      </c>
      <c r="J36" s="727">
        <v>100</v>
      </c>
      <c r="K36" s="728">
        <v>100</v>
      </c>
      <c r="L36" s="729">
        <v>100</v>
      </c>
      <c r="M36" s="69"/>
      <c r="N36" s="274"/>
      <c r="O36" s="1081"/>
      <c r="P36" s="1081"/>
      <c r="Q36" s="1082"/>
      <c r="R36" s="107"/>
      <c r="S36" s="69"/>
    </row>
    <row r="37" spans="1:19 16384:16384" x14ac:dyDescent="0.2">
      <c r="A37" s="138">
        <v>3.9634170000000002</v>
      </c>
      <c r="B37" s="13">
        <v>96</v>
      </c>
      <c r="C37" s="13">
        <v>2018</v>
      </c>
      <c r="D37" s="865">
        <v>0.230782691266296</v>
      </c>
      <c r="E37" s="600">
        <v>0.242942575836948</v>
      </c>
      <c r="F37" s="50">
        <v>1.3569958787421399</v>
      </c>
      <c r="G37" s="50">
        <v>4.7171946950261301</v>
      </c>
      <c r="H37" s="601">
        <v>0.642468239564428</v>
      </c>
      <c r="J37" s="609">
        <v>102.04563651377499</v>
      </c>
      <c r="K37" s="725">
        <v>100.000517594822</v>
      </c>
      <c r="L37" s="726">
        <v>86.824314496006593</v>
      </c>
      <c r="M37" s="69"/>
      <c r="N37" s="274"/>
      <c r="O37" s="1081"/>
      <c r="P37" s="1081"/>
      <c r="Q37" s="1082"/>
      <c r="R37" s="107"/>
      <c r="S37" s="69"/>
    </row>
    <row r="38" spans="1:19 16384:16384" x14ac:dyDescent="0.2">
      <c r="A38" s="138">
        <v>4.6187860000000001</v>
      </c>
      <c r="B38" s="13">
        <v>110</v>
      </c>
      <c r="C38" s="13">
        <v>2019</v>
      </c>
      <c r="D38" s="865">
        <v>0.23098666393192999</v>
      </c>
      <c r="E38" s="600">
        <v>0.24270756412823899</v>
      </c>
      <c r="F38" s="50">
        <v>1.3229947648425799</v>
      </c>
      <c r="G38" s="50">
        <v>4.7897323818711399</v>
      </c>
      <c r="H38" s="601">
        <v>0.76753507014028</v>
      </c>
      <c r="J38" s="609">
        <v>99.488764113194193</v>
      </c>
      <c r="K38" s="725">
        <v>101.538254893917</v>
      </c>
      <c r="L38" s="726">
        <v>103.72607113116401</v>
      </c>
      <c r="M38" s="69"/>
      <c r="N38" s="274"/>
      <c r="O38" s="1081"/>
      <c r="P38" s="1082"/>
      <c r="Q38" s="1082"/>
      <c r="R38" s="107"/>
      <c r="S38" s="69"/>
    </row>
    <row r="39" spans="1:19 16384:16384" x14ac:dyDescent="0.2">
      <c r="A39" s="138">
        <v>9.5976780000000002</v>
      </c>
      <c r="B39" s="13">
        <v>163</v>
      </c>
      <c r="C39" s="13">
        <v>2020</v>
      </c>
      <c r="D39" s="865">
        <v>0.24009797556008999</v>
      </c>
      <c r="E39" s="600">
        <v>0.247910776608147</v>
      </c>
      <c r="F39" s="50">
        <v>1.3472040673797501</v>
      </c>
      <c r="G39" s="50">
        <v>4.7190022310893402</v>
      </c>
      <c r="H39" s="601">
        <v>0.82988871224165295</v>
      </c>
      <c r="J39" s="609">
        <v>101.30929557217701</v>
      </c>
      <c r="K39" s="725">
        <v>100.038835822832</v>
      </c>
      <c r="L39" s="726">
        <v>112.15265457667699</v>
      </c>
      <c r="M39" s="69"/>
      <c r="N39" s="274"/>
      <c r="O39" s="1081"/>
      <c r="P39" s="1082"/>
      <c r="Q39" s="1082"/>
      <c r="R39" s="107"/>
      <c r="S39" s="69"/>
    </row>
    <row r="40" spans="1:19 16384:16384" x14ac:dyDescent="0.2">
      <c r="A40" s="138">
        <v>12.483656</v>
      </c>
      <c r="B40" s="13">
        <v>156</v>
      </c>
      <c r="C40" s="13">
        <v>2021</v>
      </c>
      <c r="D40" s="865">
        <v>0.231114191663918</v>
      </c>
      <c r="E40" s="600">
        <v>0.24330353965006499</v>
      </c>
      <c r="F40" s="50">
        <v>1.34445143773901</v>
      </c>
      <c r="G40" s="50">
        <v>4.5997598511259303</v>
      </c>
      <c r="H40" s="601">
        <v>0.78504672897196204</v>
      </c>
      <c r="J40" s="609">
        <v>101.102298743243</v>
      </c>
      <c r="K40" s="725">
        <v>97.510998731827797</v>
      </c>
      <c r="L40" s="726">
        <v>106.092628230982</v>
      </c>
      <c r="M40" s="69"/>
      <c r="N40" s="274"/>
      <c r="O40" s="1081"/>
      <c r="P40" s="1082"/>
      <c r="Q40" s="1082"/>
      <c r="R40" s="107"/>
      <c r="S40" s="69"/>
    </row>
    <row r="41" spans="1:19 16384:16384" x14ac:dyDescent="0.2">
      <c r="A41" s="138">
        <v>10.398683</v>
      </c>
      <c r="B41" s="13">
        <v>153</v>
      </c>
      <c r="C41" s="13">
        <v>2022</v>
      </c>
      <c r="D41" s="865">
        <v>0.233040921213617</v>
      </c>
      <c r="E41" s="600">
        <v>0.23575123915729501</v>
      </c>
      <c r="F41" s="50">
        <v>1.31264734580595</v>
      </c>
      <c r="G41" s="50">
        <v>4.5812453657013599</v>
      </c>
      <c r="H41" s="601">
        <v>0.79591836734693799</v>
      </c>
      <c r="J41" s="609">
        <v>98.710641660201802</v>
      </c>
      <c r="K41" s="725">
        <v>97.118507379411994</v>
      </c>
      <c r="L41" s="726">
        <v>107.561841012607</v>
      </c>
      <c r="M41" s="69"/>
      <c r="S41" s="69"/>
    </row>
    <row r="42" spans="1:19 16384:16384" x14ac:dyDescent="0.2">
      <c r="A42" s="138">
        <v>18.378480999999901</v>
      </c>
      <c r="B42" s="13">
        <v>202</v>
      </c>
      <c r="C42" s="13">
        <v>2023</v>
      </c>
      <c r="D42" s="865">
        <v>0.23763073944070501</v>
      </c>
      <c r="E42" s="600">
        <v>0.23763073944070501</v>
      </c>
      <c r="F42" s="50">
        <v>1.32516009656542</v>
      </c>
      <c r="G42" s="50">
        <v>4.6149709136970101</v>
      </c>
      <c r="H42" s="601">
        <v>0.88613861386138604</v>
      </c>
      <c r="J42" s="609">
        <v>99.651596335002495</v>
      </c>
      <c r="K42" s="725">
        <v>97.833460327885902</v>
      </c>
      <c r="L42" s="726">
        <v>119.754367545262</v>
      </c>
      <c r="M42" s="69"/>
      <c r="S42" s="69"/>
    </row>
    <row r="43" spans="1:19 16384:16384" x14ac:dyDescent="0.2">
      <c r="A43" s="602"/>
      <c r="B43" s="326"/>
      <c r="C43" s="603">
        <v>2024</v>
      </c>
      <c r="D43" s="326"/>
      <c r="E43" s="326"/>
      <c r="F43" s="604">
        <v>1.3306480303891901</v>
      </c>
      <c r="G43" s="604">
        <v>4.6100207459398304</v>
      </c>
      <c r="H43" s="605">
        <v>0.950207468879668</v>
      </c>
      <c r="I43" s="187"/>
      <c r="J43" s="730">
        <v>100.064287124242</v>
      </c>
      <c r="K43" s="731">
        <v>97.728520979416501</v>
      </c>
      <c r="L43" s="732">
        <v>128.412747952172</v>
      </c>
      <c r="XFD43" s="29">
        <f>SUM(A43:XFC43)</f>
        <v>2357.0964323010394</v>
      </c>
    </row>
    <row r="44" spans="1:19 16384:16384" x14ac:dyDescent="0.2">
      <c r="F44" s="271"/>
      <c r="G44" s="271"/>
      <c r="H44" s="271"/>
      <c r="I44" s="270"/>
    </row>
    <row r="45" spans="1:19 16384:16384" ht="15" customHeight="1" x14ac:dyDescent="0.2">
      <c r="A45" s="1305" t="s">
        <v>819</v>
      </c>
      <c r="B45" s="1314" t="s">
        <v>828</v>
      </c>
      <c r="C45" s="1314" t="s">
        <v>829</v>
      </c>
      <c r="D45" s="1314" t="s">
        <v>830</v>
      </c>
      <c r="E45" s="1314" t="s">
        <v>831</v>
      </c>
      <c r="F45" s="1314" t="s">
        <v>832</v>
      </c>
      <c r="G45" s="1305" t="s">
        <v>833</v>
      </c>
      <c r="H45" s="1305" t="s">
        <v>834</v>
      </c>
      <c r="I45" s="1305" t="s">
        <v>835</v>
      </c>
      <c r="J45" s="1305" t="s">
        <v>836</v>
      </c>
      <c r="K45" s="1305" t="s">
        <v>837</v>
      </c>
      <c r="L45" s="1305" t="s">
        <v>838</v>
      </c>
      <c r="M45" s="1307" t="s">
        <v>839</v>
      </c>
      <c r="N45" s="1305" t="s">
        <v>840</v>
      </c>
      <c r="O45" s="1305" t="s">
        <v>841</v>
      </c>
    </row>
    <row r="46" spans="1:19 16384:16384" ht="15" customHeight="1" x14ac:dyDescent="0.2">
      <c r="A46" s="1313"/>
      <c r="B46" s="1315"/>
      <c r="C46" s="1315"/>
      <c r="D46" s="1315"/>
      <c r="E46" s="1315"/>
      <c r="F46" s="1315"/>
      <c r="G46" s="1313"/>
      <c r="H46" s="1313"/>
      <c r="I46" s="1313"/>
      <c r="J46" s="1313"/>
      <c r="K46" s="1313"/>
      <c r="L46" s="1313"/>
      <c r="M46" s="1320"/>
      <c r="N46" s="1313"/>
      <c r="O46" s="1313"/>
    </row>
    <row r="47" spans="1:19 16384:16384" ht="15.95" customHeight="1" x14ac:dyDescent="0.2">
      <c r="A47" s="1313"/>
      <c r="B47" s="1315"/>
      <c r="C47" s="1315"/>
      <c r="D47" s="1315"/>
      <c r="E47" s="1315"/>
      <c r="F47" s="1315"/>
      <c r="G47" s="1313"/>
      <c r="H47" s="1313"/>
      <c r="I47" s="1313"/>
      <c r="J47" s="1313"/>
      <c r="K47" s="1313"/>
      <c r="L47" s="1313"/>
      <c r="M47" s="1320"/>
      <c r="N47" s="1313"/>
      <c r="O47" s="1313"/>
    </row>
    <row r="48" spans="1:19 16384:16384" ht="15.95" customHeight="1" x14ac:dyDescent="0.2">
      <c r="A48" s="1313"/>
      <c r="B48" s="1315"/>
      <c r="C48" s="1315"/>
      <c r="D48" s="1315"/>
      <c r="E48" s="1315"/>
      <c r="F48" s="1315"/>
      <c r="G48" s="1313"/>
      <c r="H48" s="1306"/>
      <c r="I48" s="1306"/>
      <c r="J48" s="1306"/>
      <c r="K48" s="1306"/>
      <c r="L48" s="1306"/>
      <c r="M48" s="1308"/>
      <c r="N48" s="1306"/>
      <c r="O48" s="1313"/>
    </row>
    <row r="49" spans="1:15" x14ac:dyDescent="0.2">
      <c r="A49" s="611">
        <v>2010</v>
      </c>
      <c r="B49" s="613">
        <v>0.242296336160747</v>
      </c>
      <c r="C49" s="613">
        <v>0.23966911344379799</v>
      </c>
      <c r="D49" s="613">
        <v>0.23305879770344801</v>
      </c>
      <c r="E49" s="613">
        <v>0.22696058480551401</v>
      </c>
      <c r="F49" s="613">
        <v>0.22216961312548</v>
      </c>
      <c r="G49" s="613">
        <v>0.22389142693781999</v>
      </c>
      <c r="H49" s="613">
        <v>0.221473316256839</v>
      </c>
      <c r="I49" s="613">
        <v>0.22061904235671101</v>
      </c>
      <c r="J49" s="613">
        <v>0.21690396164467399</v>
      </c>
      <c r="K49" s="613">
        <v>0.21485683289483401</v>
      </c>
      <c r="L49" s="613">
        <v>0.21142268274648199</v>
      </c>
      <c r="M49" s="613">
        <v>0.21163306921969499</v>
      </c>
      <c r="N49" s="615">
        <v>0.19554764817144299</v>
      </c>
      <c r="O49" s="614">
        <v>0.17107886264239699</v>
      </c>
    </row>
    <row r="50" spans="1:15" x14ac:dyDescent="0.2">
      <c r="A50" s="610">
        <v>2011</v>
      </c>
      <c r="B50" s="615"/>
      <c r="C50" s="615">
        <v>0.24698751821177101</v>
      </c>
      <c r="D50" s="615">
        <v>0.24664282843921601</v>
      </c>
      <c r="E50" s="615">
        <v>0.24366717774344299</v>
      </c>
      <c r="F50" s="615">
        <v>0.236310971016333</v>
      </c>
      <c r="G50" s="615">
        <v>0.23558773121714799</v>
      </c>
      <c r="H50" s="615">
        <v>0.223747298745648</v>
      </c>
      <c r="I50" s="615">
        <v>0.22127263966090599</v>
      </c>
      <c r="J50" s="615">
        <v>0.22017524720716899</v>
      </c>
      <c r="K50" s="615">
        <v>0.223849563645584</v>
      </c>
      <c r="L50" s="615">
        <v>0.217430625004845</v>
      </c>
      <c r="M50" s="615">
        <v>0.21466080966889101</v>
      </c>
      <c r="N50" s="615">
        <v>0.209874040322127</v>
      </c>
      <c r="O50" s="616">
        <v>0.206761417509329</v>
      </c>
    </row>
    <row r="51" spans="1:15" x14ac:dyDescent="0.2">
      <c r="A51" s="610">
        <v>2012</v>
      </c>
      <c r="B51" s="615"/>
      <c r="C51" s="615"/>
      <c r="D51" s="615">
        <v>0.265855023246027</v>
      </c>
      <c r="E51" s="615">
        <v>0.26134642850387502</v>
      </c>
      <c r="F51" s="615">
        <v>0.25290332007534799</v>
      </c>
      <c r="G51" s="615">
        <v>0.259933468867177</v>
      </c>
      <c r="H51" s="615">
        <v>0.25666561016263301</v>
      </c>
      <c r="I51" s="615">
        <v>0.25205863399204198</v>
      </c>
      <c r="J51" s="615">
        <v>0.24534304624380199</v>
      </c>
      <c r="K51" s="615">
        <v>0.24966256995810401</v>
      </c>
      <c r="L51" s="615">
        <v>0.238809402882045</v>
      </c>
      <c r="M51" s="615">
        <v>0.23968918155455099</v>
      </c>
      <c r="N51" s="615">
        <v>0.223887229671758</v>
      </c>
      <c r="O51" s="616">
        <v>0.22912115181284801</v>
      </c>
    </row>
    <row r="52" spans="1:15" x14ac:dyDescent="0.2">
      <c r="A52" s="610">
        <v>2013</v>
      </c>
      <c r="B52" s="615"/>
      <c r="C52" s="615"/>
      <c r="D52" s="615"/>
      <c r="E52" s="615">
        <v>0.29458536216572301</v>
      </c>
      <c r="F52" s="615">
        <v>0.28992656482010298</v>
      </c>
      <c r="G52" s="615">
        <v>0.284613022620199</v>
      </c>
      <c r="H52" s="615">
        <v>0.27687383265020499</v>
      </c>
      <c r="I52" s="615">
        <v>0.27259363764733702</v>
      </c>
      <c r="J52" s="615">
        <v>0.26143758483045498</v>
      </c>
      <c r="K52" s="615">
        <v>0.26426888375989899</v>
      </c>
      <c r="L52" s="615">
        <v>0.27384080321857801</v>
      </c>
      <c r="M52" s="615">
        <v>0.27461950206192098</v>
      </c>
      <c r="N52" s="615">
        <v>0.263536814829052</v>
      </c>
      <c r="O52" s="616">
        <v>0.25104313093845498</v>
      </c>
    </row>
    <row r="53" spans="1:15" x14ac:dyDescent="0.2">
      <c r="A53" s="610">
        <v>2014</v>
      </c>
      <c r="B53" s="615"/>
      <c r="C53" s="615"/>
      <c r="D53" s="615"/>
      <c r="E53" s="615"/>
      <c r="F53" s="615">
        <v>0.27941924265893098</v>
      </c>
      <c r="G53" s="615">
        <v>0.27916649920005199</v>
      </c>
      <c r="H53" s="615">
        <v>0.27409354778817901</v>
      </c>
      <c r="I53" s="615">
        <v>0.27301861914325798</v>
      </c>
      <c r="J53" s="615">
        <v>0.267829642102557</v>
      </c>
      <c r="K53" s="615">
        <v>0.26409550090659201</v>
      </c>
      <c r="L53" s="615">
        <v>0.265360506128412</v>
      </c>
      <c r="M53" s="615">
        <v>0.25624789994813801</v>
      </c>
      <c r="N53" s="615">
        <v>0.242754310060944</v>
      </c>
      <c r="O53" s="616">
        <v>0.24263096751657801</v>
      </c>
    </row>
    <row r="54" spans="1:15" x14ac:dyDescent="0.2">
      <c r="A54" s="610">
        <v>2015</v>
      </c>
      <c r="B54" s="615"/>
      <c r="C54" s="615"/>
      <c r="D54" s="615"/>
      <c r="E54" s="615"/>
      <c r="F54" s="615"/>
      <c r="G54" s="615">
        <v>0.26982688236413899</v>
      </c>
      <c r="H54" s="615">
        <v>0.27666881416066302</v>
      </c>
      <c r="I54" s="615">
        <v>0.27473459200959799</v>
      </c>
      <c r="J54" s="615">
        <v>0.26680173596756102</v>
      </c>
      <c r="K54" s="615">
        <v>0.26147439136275102</v>
      </c>
      <c r="L54" s="615">
        <v>0.26374611364687101</v>
      </c>
      <c r="M54" s="615">
        <v>0.26778204639401998</v>
      </c>
      <c r="N54" s="615">
        <v>0.247210517506322</v>
      </c>
      <c r="O54" s="616">
        <v>0.25183546927073203</v>
      </c>
    </row>
    <row r="55" spans="1:15" x14ac:dyDescent="0.2">
      <c r="A55" s="610">
        <v>2016</v>
      </c>
      <c r="B55" s="615"/>
      <c r="C55" s="615"/>
      <c r="D55" s="615"/>
      <c r="E55" s="615"/>
      <c r="F55" s="615"/>
      <c r="G55" s="615"/>
      <c r="H55" s="615">
        <v>0.27862280738581102</v>
      </c>
      <c r="I55" s="615">
        <v>0.27708542788444501</v>
      </c>
      <c r="J55" s="615">
        <v>0.27208484253941601</v>
      </c>
      <c r="K55" s="615">
        <v>0.26865674318401001</v>
      </c>
      <c r="L55" s="615">
        <v>0.26723549162777299</v>
      </c>
      <c r="M55" s="615">
        <v>0.26711789827090399</v>
      </c>
      <c r="N55" s="615">
        <v>0.25107608753858301</v>
      </c>
      <c r="O55" s="616">
        <v>0.25578345348964998</v>
      </c>
    </row>
    <row r="56" spans="1:15" x14ac:dyDescent="0.2">
      <c r="A56" s="610">
        <v>2017</v>
      </c>
      <c r="B56" s="615"/>
      <c r="C56" s="615"/>
      <c r="D56" s="615"/>
      <c r="E56" s="615"/>
      <c r="F56" s="615"/>
      <c r="G56" s="615"/>
      <c r="H56" s="615"/>
      <c r="I56" s="615">
        <v>0.24822217068678901</v>
      </c>
      <c r="J56" s="615">
        <v>0.24841885617659601</v>
      </c>
      <c r="K56" s="615">
        <v>0.24209832108927601</v>
      </c>
      <c r="L56" s="615">
        <v>0.24155483438692699</v>
      </c>
      <c r="M56" s="615">
        <v>0.23995848895956801</v>
      </c>
      <c r="N56" s="615">
        <v>0.223209100869739</v>
      </c>
      <c r="O56" s="616">
        <v>0.21615016586334801</v>
      </c>
    </row>
    <row r="57" spans="1:15" x14ac:dyDescent="0.2">
      <c r="A57" s="610">
        <v>2018</v>
      </c>
      <c r="B57" s="615"/>
      <c r="C57" s="615"/>
      <c r="D57" s="615"/>
      <c r="E57" s="615"/>
      <c r="F57" s="615"/>
      <c r="G57" s="615"/>
      <c r="H57" s="615"/>
      <c r="I57" s="615"/>
      <c r="J57" s="615">
        <v>0.24255177271403799</v>
      </c>
      <c r="K57" s="615">
        <v>0.247362409478152</v>
      </c>
      <c r="L57" s="615">
        <v>0.248743908048673</v>
      </c>
      <c r="M57" s="615">
        <v>0.24409190922197699</v>
      </c>
      <c r="N57" s="615">
        <v>0.23719668737628399</v>
      </c>
      <c r="O57" s="616">
        <v>0.230782691266296</v>
      </c>
    </row>
    <row r="58" spans="1:15" x14ac:dyDescent="0.2">
      <c r="A58" s="610">
        <v>2019</v>
      </c>
      <c r="B58" s="615"/>
      <c r="C58" s="615"/>
      <c r="D58" s="615"/>
      <c r="E58" s="615"/>
      <c r="F58" s="615"/>
      <c r="G58" s="615"/>
      <c r="H58" s="615"/>
      <c r="I58" s="615"/>
      <c r="J58" s="615"/>
      <c r="K58" s="615">
        <v>0.25181443194465603</v>
      </c>
      <c r="L58" s="615">
        <v>0.25154909283409799</v>
      </c>
      <c r="M58" s="615">
        <v>0.246692290185797</v>
      </c>
      <c r="N58" s="615">
        <v>0.23226998155599299</v>
      </c>
      <c r="O58" s="616">
        <v>0.23098666393192999</v>
      </c>
    </row>
    <row r="59" spans="1:15" x14ac:dyDescent="0.2">
      <c r="A59" s="610">
        <v>2020</v>
      </c>
      <c r="B59" s="615"/>
      <c r="C59" s="615"/>
      <c r="D59" s="615"/>
      <c r="E59" s="615"/>
      <c r="F59" s="615"/>
      <c r="G59" s="615"/>
      <c r="H59" s="615"/>
      <c r="I59" s="615"/>
      <c r="J59" s="615"/>
      <c r="K59" s="615"/>
      <c r="L59" s="615">
        <v>0.25468673410892601</v>
      </c>
      <c r="M59" s="615">
        <v>0.252887158121823</v>
      </c>
      <c r="N59" s="615">
        <v>0.24165199398428699</v>
      </c>
      <c r="O59" s="616">
        <v>0.24009797556008999</v>
      </c>
    </row>
    <row r="60" spans="1:15" x14ac:dyDescent="0.2">
      <c r="A60" s="610">
        <v>2021</v>
      </c>
      <c r="B60" s="615"/>
      <c r="C60" s="615"/>
      <c r="D60" s="615"/>
      <c r="E60" s="615"/>
      <c r="F60" s="615"/>
      <c r="G60" s="615"/>
      <c r="H60" s="615"/>
      <c r="I60" s="615"/>
      <c r="J60" s="615"/>
      <c r="K60" s="615"/>
      <c r="L60" s="615"/>
      <c r="M60" s="615">
        <v>0.25661886294002201</v>
      </c>
      <c r="N60" s="615">
        <v>0.24186886752255299</v>
      </c>
      <c r="O60" s="616">
        <v>0.231114191663918</v>
      </c>
    </row>
    <row r="61" spans="1:15" x14ac:dyDescent="0.2">
      <c r="A61" s="610">
        <v>2022</v>
      </c>
      <c r="B61" s="615"/>
      <c r="C61" s="615"/>
      <c r="D61" s="615"/>
      <c r="E61" s="615"/>
      <c r="F61" s="615"/>
      <c r="G61" s="615"/>
      <c r="H61" s="615"/>
      <c r="I61" s="615"/>
      <c r="J61" s="615"/>
      <c r="K61" s="615"/>
      <c r="L61" s="615"/>
      <c r="M61" s="615"/>
      <c r="N61" s="615">
        <v>0.23848023372081301</v>
      </c>
      <c r="O61" s="616">
        <v>0.233040921213617</v>
      </c>
    </row>
    <row r="62" spans="1:15" x14ac:dyDescent="0.2">
      <c r="A62" s="612">
        <v>2023</v>
      </c>
      <c r="B62" s="617"/>
      <c r="C62" s="617"/>
      <c r="D62" s="617"/>
      <c r="E62" s="617"/>
      <c r="F62" s="617"/>
      <c r="G62" s="617"/>
      <c r="H62" s="617"/>
      <c r="I62" s="617"/>
      <c r="J62" s="617"/>
      <c r="K62" s="617"/>
      <c r="L62" s="617"/>
      <c r="M62" s="617"/>
      <c r="N62" s="617"/>
      <c r="O62" s="618">
        <v>0.23763073944070501</v>
      </c>
    </row>
  </sheetData>
  <mergeCells count="26">
    <mergeCell ref="I45:I48"/>
    <mergeCell ref="J45:J48"/>
    <mergeCell ref="K45:K48"/>
    <mergeCell ref="L45:L48"/>
    <mergeCell ref="M45:M48"/>
    <mergeCell ref="C45:C48"/>
    <mergeCell ref="D45:D48"/>
    <mergeCell ref="E45:E48"/>
    <mergeCell ref="F45:F48"/>
    <mergeCell ref="G45:G48"/>
    <mergeCell ref="O45:O48"/>
    <mergeCell ref="H45:H48"/>
    <mergeCell ref="A25:A28"/>
    <mergeCell ref="B25:B28"/>
    <mergeCell ref="C25:C28"/>
    <mergeCell ref="E25:E28"/>
    <mergeCell ref="F25:F28"/>
    <mergeCell ref="G25:G28"/>
    <mergeCell ref="J26:J28"/>
    <mergeCell ref="K26:K28"/>
    <mergeCell ref="L26:L28"/>
    <mergeCell ref="H25:H28"/>
    <mergeCell ref="D25:D28"/>
    <mergeCell ref="N45:N48"/>
    <mergeCell ref="A45:A48"/>
    <mergeCell ref="B45:B48"/>
  </mergeCells>
  <pageMargins left="0.75" right="0.75" top="1" bottom="1" header="0.5" footer="0.5"/>
  <pageSetup orientation="portrait" horizontalDpi="1200" verticalDpi="1200" r:id="rId1"/>
  <headerFooter alignWithMargins="0"/>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B1B02F-CFCD-1C44-8778-694FDF9C7E94}">
  <sheetPr>
    <tabColor theme="6" tint="0.39997558519241921"/>
  </sheetPr>
  <dimension ref="A1:M41"/>
  <sheetViews>
    <sheetView workbookViewId="0">
      <selection activeCell="N41" sqref="N41"/>
    </sheetView>
  </sheetViews>
  <sheetFormatPr defaultColWidth="11.42578125" defaultRowHeight="12.75" x14ac:dyDescent="0.2"/>
  <cols>
    <col min="1" max="1" width="11.7109375" customWidth="1"/>
    <col min="2" max="2" width="13.28515625" customWidth="1"/>
    <col min="3" max="3" width="10.85546875" customWidth="1"/>
    <col min="12" max="12" width="13.28515625" customWidth="1"/>
    <col min="13" max="13" width="13.7109375" customWidth="1"/>
  </cols>
  <sheetData>
    <row r="1" spans="1:10" x14ac:dyDescent="0.2">
      <c r="A1" s="64" t="s">
        <v>842</v>
      </c>
      <c r="J1" s="64" t="s">
        <v>843</v>
      </c>
    </row>
    <row r="24" spans="1:13" x14ac:dyDescent="0.2">
      <c r="A24" s="22" t="s">
        <v>817</v>
      </c>
    </row>
    <row r="26" spans="1:13" ht="14.1" customHeight="1" x14ac:dyDescent="0.2">
      <c r="A26" s="1321" t="s">
        <v>844</v>
      </c>
      <c r="B26" s="1323" t="s">
        <v>845</v>
      </c>
      <c r="C26" s="1332"/>
      <c r="D26" s="1333"/>
      <c r="K26" s="1323" t="s">
        <v>846</v>
      </c>
      <c r="L26" s="1324"/>
      <c r="M26" s="1325"/>
    </row>
    <row r="27" spans="1:13" ht="12" customHeight="1" x14ac:dyDescent="0.2">
      <c r="A27" s="1322"/>
      <c r="B27" s="1334" t="s">
        <v>847</v>
      </c>
      <c r="C27" s="1336" t="s">
        <v>848</v>
      </c>
      <c r="D27" s="1338" t="s">
        <v>849</v>
      </c>
      <c r="J27" s="1326" t="s">
        <v>850</v>
      </c>
      <c r="K27" s="1328" t="s">
        <v>851</v>
      </c>
      <c r="L27" s="1328" t="s">
        <v>852</v>
      </c>
      <c r="M27" s="1330" t="s">
        <v>853</v>
      </c>
    </row>
    <row r="28" spans="1:13" x14ac:dyDescent="0.2">
      <c r="A28" s="1322"/>
      <c r="B28" s="1335"/>
      <c r="C28" s="1337"/>
      <c r="D28" s="1339"/>
      <c r="J28" s="1327"/>
      <c r="K28" s="1329"/>
      <c r="L28" s="1329"/>
      <c r="M28" s="1331"/>
    </row>
    <row r="29" spans="1:13" x14ac:dyDescent="0.2">
      <c r="A29" s="1079">
        <v>1</v>
      </c>
      <c r="B29" s="1096">
        <v>1</v>
      </c>
      <c r="C29" s="1097">
        <v>1</v>
      </c>
      <c r="D29" s="1092">
        <v>1</v>
      </c>
      <c r="J29" s="1086" t="s">
        <v>854</v>
      </c>
      <c r="K29" s="613">
        <v>1.02080580363481</v>
      </c>
      <c r="L29" s="613">
        <v>0.99354897653727103</v>
      </c>
      <c r="M29" s="614">
        <v>1.06397878958905</v>
      </c>
    </row>
    <row r="30" spans="1:13" x14ac:dyDescent="0.2">
      <c r="A30" s="1080">
        <v>2</v>
      </c>
      <c r="B30" s="1093">
        <v>0.98775657912146198</v>
      </c>
      <c r="C30" s="1098">
        <v>0.99313830684212601</v>
      </c>
      <c r="D30" s="1090">
        <v>0.98011956524813204</v>
      </c>
      <c r="J30" s="862">
        <v>2012</v>
      </c>
      <c r="K30" s="615">
        <v>1.01769113466265</v>
      </c>
      <c r="L30" s="615">
        <v>0.982369187964096</v>
      </c>
      <c r="M30" s="616">
        <v>1.07187430007442</v>
      </c>
    </row>
    <row r="31" spans="1:13" x14ac:dyDescent="0.2">
      <c r="A31" s="1080">
        <v>3</v>
      </c>
      <c r="B31" s="1093">
        <v>0.972834842866378</v>
      </c>
      <c r="C31" s="1098">
        <v>0.97622556525883497</v>
      </c>
      <c r="D31" s="1090">
        <v>0.96421918304479204</v>
      </c>
      <c r="J31" s="862">
        <v>2013</v>
      </c>
      <c r="K31" s="615">
        <v>1.02834413614982</v>
      </c>
      <c r="L31" s="615">
        <v>0.98322971592073005</v>
      </c>
      <c r="M31" s="616">
        <v>1.0624623882045101</v>
      </c>
    </row>
    <row r="32" spans="1:13" x14ac:dyDescent="0.2">
      <c r="A32" s="1080">
        <v>4</v>
      </c>
      <c r="B32" s="1093">
        <v>0.95837236465364695</v>
      </c>
      <c r="C32" s="1098">
        <v>0.96255893325595399</v>
      </c>
      <c r="D32" s="1090">
        <v>0.93963292816066601</v>
      </c>
      <c r="J32" s="862">
        <v>2014</v>
      </c>
      <c r="K32" s="615">
        <v>1.0165389623155701</v>
      </c>
      <c r="L32" s="615">
        <v>0.96504389092811504</v>
      </c>
      <c r="M32" s="616">
        <v>1.04816137777618</v>
      </c>
    </row>
    <row r="33" spans="1:13" x14ac:dyDescent="0.2">
      <c r="A33" s="1080">
        <v>5</v>
      </c>
      <c r="B33" s="1093">
        <v>0.94070106893171801</v>
      </c>
      <c r="C33" s="1098">
        <v>0.94072104670798495</v>
      </c>
      <c r="D33" s="1090">
        <v>0.92695902190054302</v>
      </c>
      <c r="J33" s="862">
        <v>2015</v>
      </c>
      <c r="K33" s="615">
        <v>0.98654539792531004</v>
      </c>
      <c r="L33" s="615">
        <v>0.93338669469760605</v>
      </c>
      <c r="M33" s="616">
        <v>1.0423362249052199</v>
      </c>
    </row>
    <row r="34" spans="1:13" x14ac:dyDescent="0.2">
      <c r="A34" s="1080">
        <v>6</v>
      </c>
      <c r="B34" s="1093">
        <v>0.918163519737766</v>
      </c>
      <c r="C34" s="1098">
        <v>0.91372621614541205</v>
      </c>
      <c r="D34" s="1090">
        <v>0.91264706296575004</v>
      </c>
      <c r="J34" s="862">
        <v>2016</v>
      </c>
      <c r="K34" s="615">
        <v>0.99836012034794297</v>
      </c>
      <c r="L34" s="615">
        <v>0.93878205792923097</v>
      </c>
      <c r="M34" s="616">
        <v>1.0423679562247501</v>
      </c>
    </row>
    <row r="35" spans="1:13" x14ac:dyDescent="0.2">
      <c r="A35" s="1080">
        <v>7</v>
      </c>
      <c r="B35" s="1093">
        <v>0.90227341043460296</v>
      </c>
      <c r="C35" s="1098">
        <v>0.89679512141159201</v>
      </c>
      <c r="D35" s="1090">
        <v>0.90034258125484901</v>
      </c>
      <c r="J35" s="862">
        <v>2017</v>
      </c>
      <c r="K35" s="615">
        <v>0.96446802596347003</v>
      </c>
      <c r="L35" s="615">
        <v>0.893310425026831</v>
      </c>
      <c r="M35" s="616">
        <v>1.01639016697134</v>
      </c>
    </row>
    <row r="36" spans="1:13" x14ac:dyDescent="0.2">
      <c r="A36" s="1080">
        <v>8</v>
      </c>
      <c r="B36" s="1093">
        <v>0.89482594738200705</v>
      </c>
      <c r="C36" s="1098">
        <v>0.88213787471828498</v>
      </c>
      <c r="D36" s="1090">
        <v>0.91113956039601895</v>
      </c>
      <c r="J36" s="862">
        <v>2018</v>
      </c>
      <c r="K36" s="615">
        <v>0.93640452573423205</v>
      </c>
      <c r="L36" s="615">
        <v>0.877572496297222</v>
      </c>
      <c r="M36" s="616">
        <v>0.97096991478804795</v>
      </c>
    </row>
    <row r="37" spans="1:13" x14ac:dyDescent="0.2">
      <c r="A37" s="1080">
        <v>9</v>
      </c>
      <c r="B37" s="1093">
        <v>0.87406178561233705</v>
      </c>
      <c r="C37" s="1098">
        <v>0.86145390566023905</v>
      </c>
      <c r="D37" s="1090">
        <v>0.89359353500758698</v>
      </c>
      <c r="J37" s="862">
        <v>2019</v>
      </c>
      <c r="K37" s="615">
        <v>0.91195031767246204</v>
      </c>
      <c r="L37" s="615">
        <v>0.873916874310248</v>
      </c>
      <c r="M37" s="616">
        <v>0.94436268142175595</v>
      </c>
    </row>
    <row r="38" spans="1:13" x14ac:dyDescent="0.2">
      <c r="A38" s="1080">
        <v>10</v>
      </c>
      <c r="B38" s="1093">
        <v>0.86454202150670401</v>
      </c>
      <c r="C38" s="1098">
        <v>0.84819797096346305</v>
      </c>
      <c r="D38" s="1090">
        <v>0.90536270419260101</v>
      </c>
      <c r="J38" s="862">
        <v>2020</v>
      </c>
      <c r="K38" s="615">
        <v>0.93194868715283696</v>
      </c>
      <c r="L38" s="615">
        <v>0.89321476430978697</v>
      </c>
      <c r="M38" s="616">
        <v>0.98779211137177203</v>
      </c>
    </row>
    <row r="39" spans="1:13" x14ac:dyDescent="0.2">
      <c r="A39" s="1080">
        <v>11</v>
      </c>
      <c r="B39" s="1093">
        <v>0.81743311793533302</v>
      </c>
      <c r="C39" s="1098">
        <v>0.80646611340903696</v>
      </c>
      <c r="D39" s="1090">
        <v>0.83460085822335495</v>
      </c>
      <c r="J39" s="862">
        <v>2021</v>
      </c>
      <c r="K39" s="615">
        <v>0.94480980075774201</v>
      </c>
      <c r="L39" s="615">
        <v>0.886450023761433</v>
      </c>
      <c r="M39" s="616">
        <v>1.01538975563756</v>
      </c>
    </row>
    <row r="40" spans="1:13" x14ac:dyDescent="0.2">
      <c r="A40" s="1080">
        <v>12</v>
      </c>
      <c r="B40" s="1093">
        <v>0.84555074752638604</v>
      </c>
      <c r="C40" s="1098">
        <v>0.83610015697703499</v>
      </c>
      <c r="D40" s="1090">
        <v>0.86755847458159996</v>
      </c>
      <c r="J40" s="1087">
        <v>2022</v>
      </c>
      <c r="K40" s="617">
        <v>0.92895250622464198</v>
      </c>
      <c r="L40" s="617">
        <v>0.86502335698066601</v>
      </c>
      <c r="M40" s="618">
        <v>0.97576231533536395</v>
      </c>
    </row>
    <row r="41" spans="1:13" x14ac:dyDescent="0.2">
      <c r="A41" s="1083">
        <v>13</v>
      </c>
      <c r="B41" s="1094">
        <v>0.761245574425927</v>
      </c>
      <c r="C41" s="1095">
        <v>0.74886867479252806</v>
      </c>
      <c r="D41" s="1091">
        <v>0.79916098432976501</v>
      </c>
    </row>
  </sheetData>
  <mergeCells count="10">
    <mergeCell ref="A26:A28"/>
    <mergeCell ref="K26:M26"/>
    <mergeCell ref="J27:J28"/>
    <mergeCell ref="K27:K28"/>
    <mergeCell ref="L27:L28"/>
    <mergeCell ref="M27:M28"/>
    <mergeCell ref="B26:D26"/>
    <mergeCell ref="B27:B28"/>
    <mergeCell ref="C27:C28"/>
    <mergeCell ref="D27:D28"/>
  </mergeCell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39">
    <tabColor theme="6" tint="0.39997558519241921"/>
  </sheetPr>
  <dimension ref="A1:Y50"/>
  <sheetViews>
    <sheetView zoomScaleNormal="100" workbookViewId="0">
      <selection activeCell="M10" sqref="M10"/>
    </sheetView>
  </sheetViews>
  <sheetFormatPr defaultColWidth="8.7109375" defaultRowHeight="12.75" x14ac:dyDescent="0.2"/>
  <cols>
    <col min="1" max="1" width="9.28515625" style="1" customWidth="1"/>
    <col min="2" max="2" width="7" style="1" bestFit="1" customWidth="1"/>
    <col min="3" max="3" width="7.42578125" style="3" bestFit="1" customWidth="1"/>
    <col min="4" max="4" width="8.140625" style="3" bestFit="1" customWidth="1"/>
    <col min="5" max="5" width="8.28515625" style="3" bestFit="1" customWidth="1"/>
    <col min="6" max="6" width="7.7109375" style="1" bestFit="1" customWidth="1"/>
    <col min="7" max="7" width="8.28515625" style="1" bestFit="1" customWidth="1"/>
    <col min="8" max="8" width="8.85546875" style="1" bestFit="1" customWidth="1"/>
    <col min="9" max="9" width="9.42578125" style="1" bestFit="1" customWidth="1"/>
    <col min="10" max="10" width="8.28515625" style="1" bestFit="1" customWidth="1"/>
    <col min="11" max="11" width="16.28515625" style="1" bestFit="1" customWidth="1"/>
    <col min="12" max="12" width="7.7109375" style="1" bestFit="1" customWidth="1"/>
    <col min="13" max="13" width="7.42578125" style="1" customWidth="1"/>
    <col min="14" max="14" width="8" style="1" customWidth="1"/>
    <col min="15" max="15" width="6.7109375" style="1" bestFit="1" customWidth="1"/>
    <col min="16" max="16" width="13.7109375" style="1" customWidth="1"/>
    <col min="17" max="17" width="8.7109375" style="1"/>
    <col min="18" max="18" width="14.85546875" style="1" customWidth="1"/>
    <col min="19" max="16384" width="8.7109375" style="1"/>
  </cols>
  <sheetData>
    <row r="1" spans="1:8" x14ac:dyDescent="0.2">
      <c r="A1" s="10" t="s">
        <v>855</v>
      </c>
      <c r="B1" s="10"/>
      <c r="H1" s="7"/>
    </row>
    <row r="2" spans="1:8" x14ac:dyDescent="0.2">
      <c r="A2" s="10"/>
      <c r="B2" s="10"/>
    </row>
    <row r="3" spans="1:8" x14ac:dyDescent="0.2">
      <c r="A3" s="10"/>
      <c r="B3" s="10"/>
    </row>
    <row r="4" spans="1:8" x14ac:dyDescent="0.2">
      <c r="A4" s="10"/>
      <c r="B4" s="10"/>
    </row>
    <row r="5" spans="1:8" x14ac:dyDescent="0.2">
      <c r="A5" s="10"/>
      <c r="B5" s="10"/>
    </row>
    <row r="6" spans="1:8" x14ac:dyDescent="0.2">
      <c r="A6" s="10"/>
      <c r="B6" s="10"/>
    </row>
    <row r="7" spans="1:8" x14ac:dyDescent="0.2">
      <c r="A7" s="10"/>
      <c r="B7" s="10"/>
    </row>
    <row r="8" spans="1:8" x14ac:dyDescent="0.2">
      <c r="A8" s="10"/>
      <c r="B8" s="10"/>
    </row>
    <row r="9" spans="1:8" x14ac:dyDescent="0.2">
      <c r="A9" s="10"/>
      <c r="B9" s="10"/>
    </row>
    <row r="10" spans="1:8" x14ac:dyDescent="0.2">
      <c r="A10" s="10"/>
      <c r="B10" s="10"/>
    </row>
    <row r="11" spans="1:8" x14ac:dyDescent="0.2">
      <c r="A11" s="10"/>
      <c r="B11" s="10"/>
    </row>
    <row r="12" spans="1:8" x14ac:dyDescent="0.2">
      <c r="A12" s="10"/>
      <c r="B12" s="10"/>
    </row>
    <row r="13" spans="1:8" x14ac:dyDescent="0.2">
      <c r="A13" s="10"/>
      <c r="B13" s="10"/>
    </row>
    <row r="14" spans="1:8" x14ac:dyDescent="0.2">
      <c r="A14" s="10"/>
      <c r="B14" s="10"/>
    </row>
    <row r="15" spans="1:8" x14ac:dyDescent="0.2">
      <c r="A15" s="10"/>
      <c r="B15" s="10"/>
    </row>
    <row r="16" spans="1:8" x14ac:dyDescent="0.2">
      <c r="A16" s="10"/>
      <c r="B16" s="10"/>
    </row>
    <row r="17" spans="1:25" x14ac:dyDescent="0.2">
      <c r="A17" s="10"/>
      <c r="B17" s="10"/>
    </row>
    <row r="18" spans="1:25" x14ac:dyDescent="0.2">
      <c r="A18" s="10"/>
      <c r="B18" s="10"/>
    </row>
    <row r="19" spans="1:25" x14ac:dyDescent="0.2">
      <c r="A19" s="10"/>
      <c r="B19" s="10"/>
    </row>
    <row r="20" spans="1:25" x14ac:dyDescent="0.2">
      <c r="A20" s="10"/>
      <c r="B20" s="10"/>
    </row>
    <row r="21" spans="1:25" x14ac:dyDescent="0.2">
      <c r="A21" s="10"/>
      <c r="B21" s="10"/>
    </row>
    <row r="22" spans="1:25" x14ac:dyDescent="0.2">
      <c r="A22" s="22"/>
      <c r="B22" s="10"/>
    </row>
    <row r="24" spans="1:25" x14ac:dyDescent="0.2">
      <c r="A24" s="22" t="s">
        <v>779</v>
      </c>
      <c r="R24" s="1341" t="s">
        <v>856</v>
      </c>
    </row>
    <row r="25" spans="1:25" x14ac:dyDescent="0.2">
      <c r="R25" s="1342"/>
    </row>
    <row r="26" spans="1:25" x14ac:dyDescent="0.2">
      <c r="A26" s="13"/>
      <c r="B26" s="13"/>
      <c r="D26" s="126"/>
      <c r="E26" s="13"/>
      <c r="F26" s="13"/>
      <c r="G26" s="13"/>
      <c r="H26" s="13"/>
      <c r="I26" s="13"/>
      <c r="R26" s="1342"/>
    </row>
    <row r="27" spans="1:25" ht="14.1" customHeight="1" x14ac:dyDescent="0.2">
      <c r="A27" s="126"/>
      <c r="B27" s="126"/>
      <c r="C27" s="127"/>
      <c r="D27" s="126"/>
      <c r="E27" s="126"/>
      <c r="F27" s="126"/>
      <c r="G27" s="103"/>
      <c r="H27" s="103"/>
      <c r="I27" s="97"/>
      <c r="K27" s="13"/>
      <c r="R27" s="1342"/>
      <c r="T27" s="1340" t="s">
        <v>857</v>
      </c>
      <c r="U27" s="1340"/>
      <c r="V27" s="1340"/>
      <c r="W27" s="1340" t="s">
        <v>858</v>
      </c>
      <c r="X27" s="1340"/>
      <c r="Y27" s="1340"/>
    </row>
    <row r="28" spans="1:25" ht="14.1" customHeight="1" x14ac:dyDescent="0.2">
      <c r="A28" s="128"/>
      <c r="B28" s="131" t="s">
        <v>859</v>
      </c>
      <c r="C28" s="132" t="s">
        <v>860</v>
      </c>
      <c r="D28" s="133" t="s">
        <v>861</v>
      </c>
      <c r="E28" s="133" t="s">
        <v>862</v>
      </c>
      <c r="F28" s="133" t="s">
        <v>863</v>
      </c>
      <c r="G28" s="133" t="s">
        <v>864</v>
      </c>
      <c r="H28" s="133" t="s">
        <v>865</v>
      </c>
      <c r="I28" s="133" t="s">
        <v>866</v>
      </c>
      <c r="J28" s="31" t="s">
        <v>867</v>
      </c>
      <c r="K28" s="133" t="s">
        <v>868</v>
      </c>
      <c r="L28" s="31" t="s">
        <v>869</v>
      </c>
      <c r="M28" s="31" t="s">
        <v>870</v>
      </c>
      <c r="N28" s="31" t="s">
        <v>871</v>
      </c>
      <c r="O28" s="31" t="s">
        <v>872</v>
      </c>
      <c r="P28" s="93" t="s">
        <v>873</v>
      </c>
      <c r="R28" s="1343"/>
      <c r="T28" s="1001" t="s">
        <v>874</v>
      </c>
      <c r="U28" s="1002" t="s">
        <v>875</v>
      </c>
      <c r="V28" s="1003" t="s">
        <v>876</v>
      </c>
      <c r="W28" s="1002" t="s">
        <v>874</v>
      </c>
      <c r="X28" s="1002" t="s">
        <v>875</v>
      </c>
      <c r="Y28" s="1003" t="s">
        <v>876</v>
      </c>
    </row>
    <row r="29" spans="1:25" x14ac:dyDescent="0.2">
      <c r="A29" s="96">
        <v>2008</v>
      </c>
      <c r="B29" s="502">
        <v>8.8311092632190197E-2</v>
      </c>
      <c r="C29" s="502">
        <v>0.10640558591378201</v>
      </c>
      <c r="D29" s="502">
        <v>0.229723899913718</v>
      </c>
      <c r="E29" s="502">
        <v>0.23080907338169299</v>
      </c>
      <c r="F29" s="502">
        <v>0.23073584081637</v>
      </c>
      <c r="G29" s="502">
        <v>0.21843611761644499</v>
      </c>
      <c r="H29" s="502">
        <v>0.21202511059068399</v>
      </c>
      <c r="I29" s="502">
        <v>0.17528253849975101</v>
      </c>
      <c r="J29" s="502">
        <v>0.19451947756251001</v>
      </c>
      <c r="K29" s="502">
        <v>0.218235926115664</v>
      </c>
      <c r="L29" s="502"/>
      <c r="M29" s="502"/>
      <c r="N29" s="502"/>
      <c r="O29" s="502"/>
      <c r="P29" s="503"/>
      <c r="R29" s="505">
        <v>0.30832574377656302</v>
      </c>
      <c r="S29" s="13"/>
      <c r="T29" s="1004">
        <v>8.8311092632190266E-2</v>
      </c>
      <c r="U29" s="1005">
        <v>0.10640558591378201</v>
      </c>
      <c r="V29" s="1006">
        <v>1.8094493281592364E-2</v>
      </c>
      <c r="W29" s="1005">
        <v>6.8876952585968987E-2</v>
      </c>
      <c r="X29" s="1005">
        <v>0.23080907338169299</v>
      </c>
      <c r="Y29" s="1006">
        <v>5.5526534881941814E-2</v>
      </c>
    </row>
    <row r="30" spans="1:25" x14ac:dyDescent="0.2">
      <c r="A30" s="12">
        <v>2009</v>
      </c>
      <c r="B30" s="129">
        <v>7.4722056779829196E-2</v>
      </c>
      <c r="C30" s="129">
        <v>7.09094368340943E-2</v>
      </c>
      <c r="D30" s="129">
        <v>0.210189190632593</v>
      </c>
      <c r="E30" s="129">
        <v>0.21216521135410801</v>
      </c>
      <c r="F30" s="129">
        <v>0.199671553312504</v>
      </c>
      <c r="G30" s="129">
        <v>0.20466405740378299</v>
      </c>
      <c r="H30" s="129">
        <v>0.19227005870841399</v>
      </c>
      <c r="I30" s="129">
        <v>0.17055053964300501</v>
      </c>
      <c r="J30" s="129">
        <v>0.181294105437941</v>
      </c>
      <c r="K30" s="129">
        <v>0.211449482628081</v>
      </c>
      <c r="L30" s="129"/>
      <c r="M30" s="129"/>
      <c r="N30" s="129"/>
      <c r="O30" s="129"/>
      <c r="P30" s="501"/>
      <c r="R30" s="505">
        <v>0.27844022415940201</v>
      </c>
      <c r="S30" s="13"/>
      <c r="T30" s="1004">
        <v>7.0909436834094369E-2</v>
      </c>
      <c r="U30" s="1005">
        <v>7.4722056779829196E-2</v>
      </c>
      <c r="V30" s="1006">
        <v>3.8126199457348825E-3</v>
      </c>
      <c r="W30" s="1005">
        <v>9.5828482863176148E-2</v>
      </c>
      <c r="X30" s="1005">
        <v>0.21216521135410801</v>
      </c>
      <c r="Y30" s="1006">
        <v>4.1614671711102807E-2</v>
      </c>
    </row>
    <row r="31" spans="1:25" x14ac:dyDescent="0.2">
      <c r="A31" s="12">
        <v>2010</v>
      </c>
      <c r="B31" s="129">
        <v>8.8081530011250006E-2</v>
      </c>
      <c r="C31" s="129">
        <v>8.6868340943683398E-2</v>
      </c>
      <c r="D31" s="129">
        <v>0.20036916873614699</v>
      </c>
      <c r="E31" s="129">
        <v>0.21056637026355801</v>
      </c>
      <c r="F31" s="129">
        <v>0.181339955673048</v>
      </c>
      <c r="G31" s="129">
        <v>0.20735812133072401</v>
      </c>
      <c r="H31" s="129">
        <v>0.19189823874755299</v>
      </c>
      <c r="I31" s="129">
        <v>0.202279213366542</v>
      </c>
      <c r="J31" s="129">
        <v>0.212612858032378</v>
      </c>
      <c r="K31" s="129">
        <v>0.22164450221644499</v>
      </c>
      <c r="L31" s="129"/>
      <c r="M31" s="129"/>
      <c r="N31" s="129"/>
      <c r="O31" s="129"/>
      <c r="P31" s="501"/>
      <c r="R31" s="505">
        <v>0.27158816502070698</v>
      </c>
      <c r="S31" s="13"/>
      <c r="T31" s="1004">
        <v>8.6868340943683411E-2</v>
      </c>
      <c r="U31" s="1005">
        <v>8.8081530011250006E-2</v>
      </c>
      <c r="V31" s="1006">
        <v>1.2131890675666501E-3</v>
      </c>
      <c r="W31" s="1005">
        <v>9.325842566179858E-2</v>
      </c>
      <c r="X31" s="1005">
        <v>0.212612858032378</v>
      </c>
      <c r="Y31" s="1006">
        <v>3.1272902359329946E-2</v>
      </c>
    </row>
    <row r="32" spans="1:25" x14ac:dyDescent="0.2">
      <c r="A32" s="12">
        <v>2011</v>
      </c>
      <c r="B32" s="129">
        <v>9.23499437495863E-2</v>
      </c>
      <c r="C32" s="129">
        <v>9.9687975646879701E-2</v>
      </c>
      <c r="D32" s="129">
        <v>0.204778498758311</v>
      </c>
      <c r="E32" s="129">
        <v>0.192541856925418</v>
      </c>
      <c r="F32" s="129">
        <v>0.20177775107479501</v>
      </c>
      <c r="G32" s="129">
        <v>0.19349967384213901</v>
      </c>
      <c r="H32" s="129">
        <v>0.187142857142857</v>
      </c>
      <c r="I32" s="129">
        <v>0.19777786425902799</v>
      </c>
      <c r="J32" s="129">
        <v>0.20821139476961301</v>
      </c>
      <c r="K32" s="129">
        <v>0.213750291637502</v>
      </c>
      <c r="L32" s="129"/>
      <c r="M32" s="129"/>
      <c r="N32" s="129"/>
      <c r="O32" s="129"/>
      <c r="P32" s="501"/>
      <c r="R32" s="505">
        <v>0.267185395654573</v>
      </c>
      <c r="S32" s="13"/>
      <c r="T32" s="1004">
        <v>9.2349943749586369E-2</v>
      </c>
      <c r="U32" s="1005">
        <v>9.9687975646879701E-2</v>
      </c>
      <c r="V32" s="1006">
        <v>7.3380318972933872E-3</v>
      </c>
      <c r="W32" s="1005">
        <v>8.7454881495977382E-2</v>
      </c>
      <c r="X32" s="1005">
        <v>0.20821139476961301</v>
      </c>
      <c r="Y32" s="1006">
        <v>2.1068537626756811E-2</v>
      </c>
    </row>
    <row r="33" spans="1:25" x14ac:dyDescent="0.2">
      <c r="A33" s="12">
        <v>2012</v>
      </c>
      <c r="B33" s="129">
        <v>9.6238879649428399E-2</v>
      </c>
      <c r="C33" s="129">
        <v>9.5347601700060694E-2</v>
      </c>
      <c r="D33" s="129">
        <v>0.189329482631898</v>
      </c>
      <c r="E33" s="129">
        <v>0.207760787822622</v>
      </c>
      <c r="F33" s="129">
        <v>0.20930200044738401</v>
      </c>
      <c r="G33" s="129">
        <v>0.18241608118657199</v>
      </c>
      <c r="H33" s="129">
        <v>0.17612217017954701</v>
      </c>
      <c r="I33" s="129">
        <v>0.187902332753767</v>
      </c>
      <c r="J33" s="129">
        <v>0.212425225616824</v>
      </c>
      <c r="K33" s="129">
        <v>0.21428310265512601</v>
      </c>
      <c r="L33" s="129"/>
      <c r="M33" s="129"/>
      <c r="N33" s="129"/>
      <c r="O33" s="129"/>
      <c r="P33" s="501"/>
      <c r="R33" s="505">
        <v>0.25975164511660098</v>
      </c>
      <c r="S33" s="13"/>
      <c r="T33" s="1004">
        <v>9.5347601700060722E-2</v>
      </c>
      <c r="U33" s="1005">
        <v>9.6238879649428399E-2</v>
      </c>
      <c r="V33" s="1006">
        <v>8.9127794936774696E-4</v>
      </c>
      <c r="W33" s="1005">
        <v>7.9883290530118764E-2</v>
      </c>
      <c r="X33" s="1005">
        <v>0.212425225616824</v>
      </c>
      <c r="Y33" s="1006">
        <v>3.6303055437276743E-2</v>
      </c>
    </row>
    <row r="34" spans="1:25" x14ac:dyDescent="0.2">
      <c r="A34" s="12">
        <v>2013</v>
      </c>
      <c r="B34" s="129">
        <v>7.7782741049566506E-2</v>
      </c>
      <c r="C34" s="129">
        <v>8.8177321156773195E-2</v>
      </c>
      <c r="D34" s="129">
        <v>0.18967128628267699</v>
      </c>
      <c r="E34" s="129">
        <v>0.19465473043338899</v>
      </c>
      <c r="F34" s="129">
        <v>0.19278885951560701</v>
      </c>
      <c r="G34" s="129">
        <v>0.17136007827788599</v>
      </c>
      <c r="H34" s="129">
        <v>0.15715264187866901</v>
      </c>
      <c r="I34" s="129">
        <v>0.18336965545869599</v>
      </c>
      <c r="J34" s="129">
        <v>0.19987806143628001</v>
      </c>
      <c r="K34" s="129">
        <v>0.18796453687964501</v>
      </c>
      <c r="L34" s="129"/>
      <c r="M34" s="129"/>
      <c r="N34" s="129"/>
      <c r="O34" s="129"/>
      <c r="P34" s="501"/>
      <c r="R34" s="505">
        <v>0.27594506357183601</v>
      </c>
      <c r="S34" s="13"/>
      <c r="T34" s="1004">
        <v>7.778274104956652E-2</v>
      </c>
      <c r="U34" s="1005">
        <v>8.8177321156773195E-2</v>
      </c>
      <c r="V34" s="1006">
        <v>1.0394580107206688E-2</v>
      </c>
      <c r="W34" s="1005">
        <v>6.8975320721896077E-2</v>
      </c>
      <c r="X34" s="1005">
        <v>0.19987806143628001</v>
      </c>
      <c r="Y34" s="1006">
        <v>4.2725419557611333E-2</v>
      </c>
    </row>
    <row r="35" spans="1:25" x14ac:dyDescent="0.2">
      <c r="A35" s="12">
        <v>2014</v>
      </c>
      <c r="B35" s="129">
        <v>7.0999602938256801E-2</v>
      </c>
      <c r="C35" s="129">
        <v>2.89611872146118E-2</v>
      </c>
      <c r="D35" s="129">
        <v>0.181603647627439</v>
      </c>
      <c r="E35" s="129">
        <v>0.18131659056316499</v>
      </c>
      <c r="F35" s="129">
        <v>0.188102486047691</v>
      </c>
      <c r="G35" s="129">
        <v>0.16486301369862999</v>
      </c>
      <c r="H35" s="129">
        <v>0.152517938682322</v>
      </c>
      <c r="I35" s="129">
        <v>0.188777760481527</v>
      </c>
      <c r="J35" s="129">
        <v>0.191836602324616</v>
      </c>
      <c r="K35" s="129">
        <v>0.19369229743692201</v>
      </c>
      <c r="L35" s="129">
        <v>0.28731150740188699</v>
      </c>
      <c r="M35" s="129">
        <v>0.27560136986301298</v>
      </c>
      <c r="N35" s="129">
        <v>0.12689855019803001</v>
      </c>
      <c r="O35" s="129"/>
      <c r="P35" s="501"/>
      <c r="R35" s="505">
        <v>0.29009505085521498</v>
      </c>
      <c r="S35" s="13"/>
      <c r="T35" s="1004">
        <v>2.8961187214611873E-2</v>
      </c>
      <c r="U35" s="1005">
        <v>7.0999602938256801E-2</v>
      </c>
      <c r="V35" s="1006">
        <v>4.2038415723645015E-2</v>
      </c>
      <c r="W35" s="1005">
        <v>8.1518335744065362E-2</v>
      </c>
      <c r="X35" s="1005">
        <v>0.191836602324616</v>
      </c>
      <c r="Y35" s="1006">
        <v>3.9318663642293777E-2</v>
      </c>
    </row>
    <row r="36" spans="1:25" x14ac:dyDescent="0.2">
      <c r="A36" s="12">
        <v>2015</v>
      </c>
      <c r="B36" s="129">
        <v>0.103914367017404</v>
      </c>
      <c r="C36" s="129"/>
      <c r="D36" s="129">
        <v>0.173813052417955</v>
      </c>
      <c r="E36" s="129">
        <v>0.17729779166332801</v>
      </c>
      <c r="F36" s="129">
        <v>0.17572565355550199</v>
      </c>
      <c r="G36" s="129">
        <v>0.15308871493803</v>
      </c>
      <c r="H36" s="129">
        <v>0.123193085453359</v>
      </c>
      <c r="I36" s="129">
        <v>0.17920947488584399</v>
      </c>
      <c r="J36" s="129">
        <v>0.18921622042341199</v>
      </c>
      <c r="K36" s="129">
        <v>0.17606905976069001</v>
      </c>
      <c r="L36" s="129">
        <v>0.28376894977168898</v>
      </c>
      <c r="M36" s="129">
        <v>0.32823881278538802</v>
      </c>
      <c r="N36" s="129">
        <v>0.19515582040381199</v>
      </c>
      <c r="O36" s="129">
        <v>0.22995302100456599</v>
      </c>
      <c r="P36" s="501"/>
      <c r="R36" s="505">
        <v>0.28559998470654002</v>
      </c>
      <c r="S36" s="13"/>
      <c r="T36" s="1004">
        <v>0.10391436701740452</v>
      </c>
      <c r="U36" s="1005">
        <v>0.103914367017404</v>
      </c>
      <c r="V36" s="1006">
        <v>0</v>
      </c>
      <c r="W36" s="1005">
        <v>1.9278718435954911E-2</v>
      </c>
      <c r="X36" s="1005">
        <v>0.18921622042341199</v>
      </c>
      <c r="Y36" s="1006">
        <v>6.6023134970052785E-2</v>
      </c>
    </row>
    <row r="37" spans="1:25" x14ac:dyDescent="0.2">
      <c r="A37" s="12">
        <v>2016</v>
      </c>
      <c r="B37" s="129"/>
      <c r="C37" s="129"/>
      <c r="D37" s="129">
        <v>0.15505997081349299</v>
      </c>
      <c r="E37" s="129">
        <v>0.16322207309408901</v>
      </c>
      <c r="F37" s="129">
        <v>0.16691033138401501</v>
      </c>
      <c r="G37" s="129">
        <v>0.13310889929742301</v>
      </c>
      <c r="H37" s="129">
        <v>9.9141295862607295E-2</v>
      </c>
      <c r="I37" s="129">
        <v>0.18221275252525199</v>
      </c>
      <c r="J37" s="129">
        <v>0.184823387564166</v>
      </c>
      <c r="K37" s="129">
        <v>0.194259968356534</v>
      </c>
      <c r="L37" s="129">
        <v>0.28357059776867</v>
      </c>
      <c r="M37" s="129">
        <v>0.29311020036429802</v>
      </c>
      <c r="N37" s="129">
        <v>0.20249470945485601</v>
      </c>
      <c r="O37" s="129">
        <v>0.28456541347905201</v>
      </c>
      <c r="P37" s="501">
        <v>0.13210711520947099</v>
      </c>
      <c r="R37" s="505">
        <v>0.28290150493794403</v>
      </c>
      <c r="S37" s="13"/>
      <c r="T37" s="1004">
        <v>0</v>
      </c>
      <c r="U37" s="1005">
        <v>0</v>
      </c>
      <c r="V37" s="1006">
        <v>0</v>
      </c>
      <c r="W37" s="1005">
        <v>9.9141295862607337E-2</v>
      </c>
      <c r="X37" s="1005">
        <v>0.184823387564166</v>
      </c>
      <c r="Y37" s="1006">
        <v>8.568209170155891E-2</v>
      </c>
    </row>
    <row r="38" spans="1:25" x14ac:dyDescent="0.2">
      <c r="A38" s="12">
        <v>2017</v>
      </c>
      <c r="B38" s="129"/>
      <c r="C38" s="129"/>
      <c r="D38" s="129">
        <v>0.14725026035408101</v>
      </c>
      <c r="E38" s="129">
        <v>0.144136024993991</v>
      </c>
      <c r="F38" s="129">
        <v>0.146646105369969</v>
      </c>
      <c r="G38" s="129">
        <v>0.118656229615133</v>
      </c>
      <c r="H38" s="129">
        <v>0.10633072407044999</v>
      </c>
      <c r="I38" s="129">
        <v>0.160259703196347</v>
      </c>
      <c r="J38" s="129">
        <v>0.170283312577833</v>
      </c>
      <c r="K38" s="129">
        <v>0.19668866446688599</v>
      </c>
      <c r="L38" s="129">
        <v>0.28668082191780803</v>
      </c>
      <c r="M38" s="129">
        <v>0.33057808219177998</v>
      </c>
      <c r="N38" s="129">
        <v>0.20799238157528099</v>
      </c>
      <c r="O38" s="129">
        <v>0.27124657534246499</v>
      </c>
      <c r="P38" s="501">
        <v>4.3616645911166402E-2</v>
      </c>
      <c r="R38" s="505">
        <v>0.289633780994421</v>
      </c>
      <c r="S38" s="13"/>
      <c r="T38" s="1004">
        <v>0</v>
      </c>
      <c r="U38" s="1005">
        <v>0</v>
      </c>
      <c r="V38" s="1006">
        <v>0</v>
      </c>
      <c r="W38" s="1005">
        <v>0.10633072407045009</v>
      </c>
      <c r="X38" s="1005">
        <v>0.170283312577833</v>
      </c>
      <c r="Y38" s="1006">
        <v>6.3952588507383043E-2</v>
      </c>
    </row>
    <row r="39" spans="1:25" x14ac:dyDescent="0.2">
      <c r="A39" s="12">
        <v>2018</v>
      </c>
      <c r="B39" s="129"/>
      <c r="C39" s="129"/>
      <c r="D39" s="129">
        <v>0.146362386178536</v>
      </c>
      <c r="E39" s="129">
        <v>0.14822158135063601</v>
      </c>
      <c r="F39" s="129">
        <v>0.158158428796496</v>
      </c>
      <c r="G39" s="129">
        <v>0.111748206131767</v>
      </c>
      <c r="H39" s="129">
        <v>9.1180691454663995E-2</v>
      </c>
      <c r="I39" s="129">
        <v>0.17236275425487699</v>
      </c>
      <c r="J39" s="129">
        <v>0.17845060190950601</v>
      </c>
      <c r="K39" s="129">
        <v>0.183946605339466</v>
      </c>
      <c r="L39" s="129">
        <v>0.28453972602739702</v>
      </c>
      <c r="M39" s="129">
        <v>0.35434383561643801</v>
      </c>
      <c r="N39" s="129">
        <v>0.23057816455312899</v>
      </c>
      <c r="O39" s="129">
        <v>0.27633789954337901</v>
      </c>
      <c r="P39" s="501">
        <v>0.203206724782067</v>
      </c>
      <c r="R39" s="505">
        <v>0.29207530753829603</v>
      </c>
      <c r="S39" s="13"/>
      <c r="T39" s="1004">
        <v>0</v>
      </c>
      <c r="U39" s="1005">
        <v>0</v>
      </c>
      <c r="V39" s="1006">
        <v>0</v>
      </c>
      <c r="W39" s="1005">
        <v>9.1180691454664051E-2</v>
      </c>
      <c r="X39" s="1005">
        <v>0.17845060190950601</v>
      </c>
      <c r="Y39" s="1006">
        <v>8.7269910454841962E-2</v>
      </c>
    </row>
    <row r="40" spans="1:25" x14ac:dyDescent="0.2">
      <c r="A40" s="12">
        <v>2019</v>
      </c>
      <c r="B40" s="129"/>
      <c r="C40" s="129"/>
      <c r="D40" s="129">
        <v>0.127646933162434</v>
      </c>
      <c r="E40" s="129">
        <v>0.13974004646318899</v>
      </c>
      <c r="F40" s="129">
        <v>0.13826804454057501</v>
      </c>
      <c r="G40" s="129"/>
      <c r="H40" s="129"/>
      <c r="I40" s="129">
        <v>0.15635377750103699</v>
      </c>
      <c r="J40" s="129">
        <v>0.161341583644665</v>
      </c>
      <c r="K40" s="129">
        <v>0.18371662833716601</v>
      </c>
      <c r="L40" s="129">
        <v>0.28175479452054802</v>
      </c>
      <c r="M40" s="129">
        <v>0.361480365296803</v>
      </c>
      <c r="N40" s="129">
        <v>0.223914162518319</v>
      </c>
      <c r="O40" s="129">
        <v>0.23492420091324201</v>
      </c>
      <c r="P40" s="501">
        <v>5.2063096720630898E-2</v>
      </c>
      <c r="R40" s="505">
        <v>0.282625667688993</v>
      </c>
      <c r="S40" s="13"/>
      <c r="T40" s="1004">
        <v>0</v>
      </c>
      <c r="U40" s="1005">
        <v>0</v>
      </c>
      <c r="V40" s="1006">
        <v>0</v>
      </c>
      <c r="W40" s="1005">
        <v>0.12764693316243422</v>
      </c>
      <c r="X40" s="1005">
        <v>0.161341583644665</v>
      </c>
      <c r="Y40" s="1006">
        <v>3.3694650482231608E-2</v>
      </c>
    </row>
    <row r="41" spans="1:25" x14ac:dyDescent="0.2">
      <c r="A41" s="12">
        <v>2020</v>
      </c>
      <c r="B41" s="129"/>
      <c r="C41" s="129"/>
      <c r="D41" s="129"/>
      <c r="E41" s="129"/>
      <c r="F41" s="129"/>
      <c r="G41" s="129"/>
      <c r="H41" s="129"/>
      <c r="I41" s="129">
        <v>0.148199463901308</v>
      </c>
      <c r="J41" s="129">
        <v>0.157886498178506</v>
      </c>
      <c r="K41" s="129">
        <v>0.17843657346469299</v>
      </c>
      <c r="L41" s="129">
        <v>0.27738114754098298</v>
      </c>
      <c r="M41" s="129">
        <v>0.35323497267759502</v>
      </c>
      <c r="N41" s="129">
        <v>0.24635369106115201</v>
      </c>
      <c r="O41" s="129">
        <v>0.25428688524590098</v>
      </c>
      <c r="P41" s="501"/>
      <c r="R41" s="505">
        <v>0.277814082020578</v>
      </c>
      <c r="S41" s="13"/>
      <c r="T41" s="1004">
        <v>0</v>
      </c>
      <c r="U41" s="1005">
        <v>0</v>
      </c>
      <c r="V41" s="1006">
        <v>0</v>
      </c>
      <c r="W41" s="1005">
        <v>0.14819946390130817</v>
      </c>
      <c r="X41" s="1005">
        <v>0.157886498178506</v>
      </c>
      <c r="Y41" s="1006">
        <v>9.6870342771981921E-3</v>
      </c>
    </row>
    <row r="42" spans="1:25" x14ac:dyDescent="0.2">
      <c r="A42" s="12">
        <v>2021</v>
      </c>
      <c r="B42" s="129"/>
      <c r="C42" s="129"/>
      <c r="D42" s="129"/>
      <c r="E42" s="129"/>
      <c r="F42" s="129"/>
      <c r="G42" s="129"/>
      <c r="H42" s="129"/>
      <c r="I42" s="129"/>
      <c r="J42" s="129">
        <v>0.15049424034869199</v>
      </c>
      <c r="K42" s="129">
        <v>0.15949905009498999</v>
      </c>
      <c r="L42" s="129">
        <v>0.24593926940639199</v>
      </c>
      <c r="M42" s="129">
        <v>0.31715479452054801</v>
      </c>
      <c r="N42" s="129">
        <v>0.213684398580477</v>
      </c>
      <c r="O42" s="129">
        <v>0.26848264840182601</v>
      </c>
      <c r="P42" s="501">
        <v>7.7543586550435806E-2</v>
      </c>
      <c r="R42" s="505">
        <v>0.28318697849901098</v>
      </c>
      <c r="S42" s="13"/>
      <c r="T42" s="1004">
        <v>0</v>
      </c>
      <c r="U42" s="1005">
        <v>0</v>
      </c>
      <c r="V42" s="1006">
        <v>0</v>
      </c>
      <c r="W42" s="1005">
        <v>0.15049424034869241</v>
      </c>
      <c r="X42" s="1005">
        <v>0.15049424034869199</v>
      </c>
      <c r="Y42" s="1007">
        <v>2E-3</v>
      </c>
    </row>
    <row r="43" spans="1:25" x14ac:dyDescent="0.2">
      <c r="A43" s="12">
        <v>2022</v>
      </c>
      <c r="B43" s="129"/>
      <c r="C43" s="129"/>
      <c r="D43" s="129"/>
      <c r="E43" s="129"/>
      <c r="F43" s="129"/>
      <c r="G43" s="129"/>
      <c r="H43" s="129"/>
      <c r="I43" s="129"/>
      <c r="J43" s="129">
        <v>0.157196969696969</v>
      </c>
      <c r="K43" s="129">
        <v>0.15291137552911299</v>
      </c>
      <c r="L43" s="129">
        <v>0.28023150684931503</v>
      </c>
      <c r="M43" s="129">
        <v>0.317647488584474</v>
      </c>
      <c r="N43" s="129">
        <v>0.217631081719414</v>
      </c>
      <c r="O43" s="129">
        <v>0.27201004566210002</v>
      </c>
      <c r="P43" s="501">
        <v>0.10446865919468599</v>
      </c>
      <c r="R43" s="505">
        <v>0.28096246492303401</v>
      </c>
      <c r="S43" s="13"/>
      <c r="T43" s="1004">
        <v>0</v>
      </c>
      <c r="U43" s="1005">
        <v>0</v>
      </c>
      <c r="V43" s="1006">
        <v>0</v>
      </c>
      <c r="W43" s="1005">
        <v>0.157</v>
      </c>
      <c r="X43" s="1005">
        <v>0.157196969696969</v>
      </c>
      <c r="Y43" s="1007">
        <v>2E-3</v>
      </c>
    </row>
    <row r="44" spans="1:25" x14ac:dyDescent="0.2">
      <c r="A44" s="12">
        <v>2023</v>
      </c>
      <c r="B44" s="129"/>
      <c r="C44" s="129"/>
      <c r="D44" s="129"/>
      <c r="E44" s="129"/>
      <c r="F44" s="129"/>
      <c r="G44" s="129"/>
      <c r="H44" s="129"/>
      <c r="I44" s="129"/>
      <c r="J44" s="129">
        <v>0.13546878102044799</v>
      </c>
      <c r="K44" s="129">
        <v>0.152156451021564</v>
      </c>
      <c r="L44" s="129">
        <v>0.28227579908675798</v>
      </c>
      <c r="M44" s="129">
        <v>0.35375479452054698</v>
      </c>
      <c r="N44" s="129">
        <v>0.17313124768604199</v>
      </c>
      <c r="O44" s="129">
        <v>0.27963561643835599</v>
      </c>
      <c r="P44" s="501">
        <v>8.3266915732669103E-2</v>
      </c>
      <c r="R44" s="505">
        <v>0.26429099656438598</v>
      </c>
      <c r="S44" s="13"/>
      <c r="T44" s="1004">
        <v>0</v>
      </c>
      <c r="U44" s="1005">
        <v>0</v>
      </c>
      <c r="V44" s="1006">
        <v>0</v>
      </c>
      <c r="W44" s="1005">
        <v>0.13500000000000001</v>
      </c>
      <c r="X44" s="1005">
        <v>0.13546878102044799</v>
      </c>
      <c r="Y44" s="1007">
        <v>2E-3</v>
      </c>
    </row>
    <row r="45" spans="1:25" x14ac:dyDescent="0.2">
      <c r="A45" s="48">
        <v>2024</v>
      </c>
      <c r="B45" s="130"/>
      <c r="C45" s="130"/>
      <c r="D45" s="130"/>
      <c r="E45" s="130"/>
      <c r="F45" s="130"/>
      <c r="G45" s="130"/>
      <c r="H45" s="130"/>
      <c r="I45" s="130"/>
      <c r="J45" s="130">
        <v>0.11870644254375499</v>
      </c>
      <c r="K45" s="130">
        <v>0.150459362078364</v>
      </c>
      <c r="L45" s="130">
        <v>0.28401593806921599</v>
      </c>
      <c r="M45" s="130">
        <v>0.37713251366120198</v>
      </c>
      <c r="N45" s="130">
        <v>0.21432857037365199</v>
      </c>
      <c r="O45" s="130">
        <v>0.28647586520947099</v>
      </c>
      <c r="P45" s="504">
        <v>0.15979673787050799</v>
      </c>
      <c r="R45" s="506">
        <v>0.27011836534030098</v>
      </c>
      <c r="S45" s="13"/>
      <c r="T45" s="1008">
        <v>0</v>
      </c>
      <c r="U45" s="1009">
        <v>0</v>
      </c>
      <c r="V45" s="1010">
        <v>0</v>
      </c>
      <c r="W45" s="1009">
        <v>0.11870644254375499</v>
      </c>
      <c r="X45" s="1009">
        <v>0.11870644254375499</v>
      </c>
      <c r="Y45" s="1011">
        <v>2E-3</v>
      </c>
    </row>
    <row r="46" spans="1:25" x14ac:dyDescent="0.2">
      <c r="C46" s="1"/>
      <c r="D46" s="1"/>
      <c r="E46" s="1"/>
    </row>
    <row r="50" spans="12:15" x14ac:dyDescent="0.2">
      <c r="L50" s="134"/>
      <c r="O50" s="134"/>
    </row>
  </sheetData>
  <mergeCells count="3">
    <mergeCell ref="W27:Y27"/>
    <mergeCell ref="T27:V27"/>
    <mergeCell ref="R24:R28"/>
  </mergeCells>
  <pageMargins left="0.75" right="0.75" top="1" bottom="1" header="0.5" footer="0.5"/>
  <pageSetup orientation="portrait" horizontalDpi="1200" verticalDpi="1200" r:id="rId1"/>
  <headerFooter alignWithMargins="0"/>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90D3C9-6D60-40E3-88DA-297DFC77E224}">
  <sheetPr>
    <tabColor theme="9" tint="0.39997558519241921"/>
  </sheetPr>
  <dimension ref="A1:O124"/>
  <sheetViews>
    <sheetView topLeftCell="E1" zoomScaleNormal="100" workbookViewId="0">
      <selection activeCell="O34" sqref="O34"/>
    </sheetView>
  </sheetViews>
  <sheetFormatPr defaultColWidth="8.7109375" defaultRowHeight="12.75" x14ac:dyDescent="0.2"/>
  <cols>
    <col min="1" max="1" width="26" style="1" customWidth="1"/>
    <col min="2" max="2" width="16.85546875" style="1" customWidth="1"/>
    <col min="3" max="3" width="21.28515625" style="1" customWidth="1"/>
    <col min="4" max="4" width="31.42578125" style="1" customWidth="1"/>
    <col min="5" max="5" width="27.42578125" style="1" customWidth="1"/>
    <col min="6" max="6" width="11.7109375" style="1" customWidth="1"/>
    <col min="7" max="7" width="17.42578125" style="1" customWidth="1"/>
    <col min="8" max="8" width="15.7109375" style="1" customWidth="1"/>
    <col min="9" max="9" width="13.42578125" style="1" customWidth="1"/>
    <col min="10" max="10" width="20" style="1" customWidth="1"/>
    <col min="11" max="11" width="22.42578125" style="1" customWidth="1"/>
    <col min="12" max="12" width="28.7109375" style="1" customWidth="1"/>
    <col min="13" max="16384" width="8.7109375" style="1"/>
  </cols>
  <sheetData>
    <row r="1" spans="1:1" ht="15" x14ac:dyDescent="0.25">
      <c r="A1" s="11" t="s">
        <v>877</v>
      </c>
    </row>
    <row r="22" spans="1:15" x14ac:dyDescent="0.2">
      <c r="O22" s="67"/>
    </row>
    <row r="23" spans="1:15" x14ac:dyDescent="0.2">
      <c r="A23" s="1" t="s">
        <v>878</v>
      </c>
      <c r="G23" s="1" t="s">
        <v>878</v>
      </c>
      <c r="O23" s="67"/>
    </row>
    <row r="24" spans="1:15" ht="25.5" customHeight="1" x14ac:dyDescent="0.2">
      <c r="A24" s="1347" t="s">
        <v>879</v>
      </c>
      <c r="B24" s="1347"/>
      <c r="C24" s="1347"/>
      <c r="D24" s="1347"/>
      <c r="E24" s="1347"/>
      <c r="G24" s="1347" t="s">
        <v>879</v>
      </c>
      <c r="H24" s="1347"/>
      <c r="I24" s="1347"/>
      <c r="J24" s="1347"/>
      <c r="K24" s="1347"/>
      <c r="O24" s="67"/>
    </row>
    <row r="25" spans="1:15" x14ac:dyDescent="0.2">
      <c r="A25" s="67" t="s">
        <v>373</v>
      </c>
      <c r="G25" s="67" t="s">
        <v>373</v>
      </c>
      <c r="O25" s="67"/>
    </row>
    <row r="26" spans="1:15" x14ac:dyDescent="0.2">
      <c r="A26" s="9" t="s">
        <v>880</v>
      </c>
      <c r="G26" s="9" t="s">
        <v>880</v>
      </c>
    </row>
    <row r="28" spans="1:15" ht="26.25" customHeight="1" x14ac:dyDescent="0.2">
      <c r="A28" s="569" t="s">
        <v>881</v>
      </c>
      <c r="B28" s="570" t="s">
        <v>882</v>
      </c>
      <c r="C28" s="570" t="s">
        <v>883</v>
      </c>
      <c r="D28" s="570" t="s">
        <v>3186</v>
      </c>
      <c r="E28" s="571" t="s">
        <v>3187</v>
      </c>
      <c r="G28" s="1131" t="s">
        <v>161</v>
      </c>
      <c r="H28" s="570" t="s">
        <v>881</v>
      </c>
      <c r="I28" s="570" t="s">
        <v>882</v>
      </c>
      <c r="J28" s="570" t="s">
        <v>883</v>
      </c>
      <c r="K28" s="570" t="s">
        <v>909</v>
      </c>
      <c r="L28" s="571" t="s">
        <v>910</v>
      </c>
    </row>
    <row r="29" spans="1:15" x14ac:dyDescent="0.2">
      <c r="A29" s="572">
        <v>2010</v>
      </c>
      <c r="B29" s="1124">
        <v>10</v>
      </c>
      <c r="C29" s="1126">
        <v>175.07</v>
      </c>
      <c r="D29" s="1128">
        <v>246.72645321069848</v>
      </c>
      <c r="E29" s="1129">
        <v>164.19118940137733</v>
      </c>
      <c r="G29" s="36" t="s">
        <v>176</v>
      </c>
      <c r="H29" s="3">
        <v>2011</v>
      </c>
      <c r="I29" s="3">
        <v>6</v>
      </c>
      <c r="J29" s="1134">
        <v>95</v>
      </c>
      <c r="K29" s="1128">
        <v>234.04</v>
      </c>
      <c r="L29" s="1129">
        <v>157.19</v>
      </c>
    </row>
    <row r="30" spans="1:15" x14ac:dyDescent="0.2">
      <c r="A30" s="36">
        <v>2011</v>
      </c>
      <c r="B30" s="1124">
        <v>29</v>
      </c>
      <c r="C30" s="1126">
        <v>428.79</v>
      </c>
      <c r="D30" s="1128">
        <v>221.34037526400266</v>
      </c>
      <c r="E30" s="1129">
        <v>147.69793528454892</v>
      </c>
      <c r="G30" s="36" t="s">
        <v>176</v>
      </c>
      <c r="H30" s="3">
        <v>2012</v>
      </c>
      <c r="I30" s="3">
        <v>9</v>
      </c>
      <c r="J30" s="1134">
        <v>418.92</v>
      </c>
      <c r="K30" s="1128">
        <v>144.84</v>
      </c>
      <c r="L30" s="1129">
        <v>98.66</v>
      </c>
    </row>
    <row r="31" spans="1:15" x14ac:dyDescent="0.2">
      <c r="A31" s="572">
        <v>2012</v>
      </c>
      <c r="B31" s="1124">
        <v>41</v>
      </c>
      <c r="C31" s="1126">
        <v>929.64</v>
      </c>
      <c r="D31" s="1128">
        <v>174.12054400384937</v>
      </c>
      <c r="E31" s="1129">
        <v>117.31238010423719</v>
      </c>
      <c r="G31" s="36" t="s">
        <v>176</v>
      </c>
      <c r="H31" s="3">
        <v>2013</v>
      </c>
      <c r="I31" s="3">
        <v>16</v>
      </c>
      <c r="J31" s="1134">
        <v>900.1</v>
      </c>
      <c r="K31" s="1128">
        <v>152.75</v>
      </c>
      <c r="L31" s="1129">
        <v>102.58</v>
      </c>
    </row>
    <row r="32" spans="1:15" x14ac:dyDescent="0.2">
      <c r="A32" s="36">
        <v>2013</v>
      </c>
      <c r="B32" s="1124">
        <v>38</v>
      </c>
      <c r="C32" s="1126">
        <v>1341.35</v>
      </c>
      <c r="D32" s="1128">
        <v>154.62120850897963</v>
      </c>
      <c r="E32" s="1129">
        <v>103.82871947632459</v>
      </c>
      <c r="G32" s="36" t="s">
        <v>176</v>
      </c>
      <c r="H32" s="3">
        <v>2014</v>
      </c>
      <c r="I32" s="3">
        <v>32</v>
      </c>
      <c r="J32" s="1134">
        <v>2676.44</v>
      </c>
      <c r="K32" s="1128">
        <v>149.06</v>
      </c>
      <c r="L32" s="1129">
        <v>100.08</v>
      </c>
    </row>
    <row r="33" spans="1:12" x14ac:dyDescent="0.2">
      <c r="A33" s="36">
        <v>2014</v>
      </c>
      <c r="B33" s="1124">
        <v>63</v>
      </c>
      <c r="C33" s="1126">
        <v>3130.48</v>
      </c>
      <c r="D33" s="1128">
        <v>147.87305536929017</v>
      </c>
      <c r="E33" s="1129">
        <v>99.450186490396149</v>
      </c>
      <c r="G33" s="36" t="s">
        <v>176</v>
      </c>
      <c r="H33" s="3">
        <v>2015</v>
      </c>
      <c r="I33" s="3">
        <v>34</v>
      </c>
      <c r="J33" s="1134">
        <v>1337.16</v>
      </c>
      <c r="K33" s="1128">
        <v>128.01</v>
      </c>
      <c r="L33" s="1129">
        <v>86.18</v>
      </c>
    </row>
    <row r="34" spans="1:12" x14ac:dyDescent="0.2">
      <c r="A34" s="36">
        <v>2015</v>
      </c>
      <c r="B34" s="1124">
        <v>87</v>
      </c>
      <c r="C34" s="1126">
        <v>2868.48</v>
      </c>
      <c r="D34" s="1128">
        <v>117.34285987096639</v>
      </c>
      <c r="E34" s="1129">
        <v>80.056811528532435</v>
      </c>
      <c r="G34" s="36" t="s">
        <v>176</v>
      </c>
      <c r="H34" s="3">
        <v>2016</v>
      </c>
      <c r="I34" s="3">
        <v>45</v>
      </c>
      <c r="J34" s="1134">
        <v>3102.19</v>
      </c>
      <c r="K34" s="1128">
        <v>87.93</v>
      </c>
      <c r="L34" s="1129">
        <v>60.47</v>
      </c>
    </row>
    <row r="35" spans="1:12" x14ac:dyDescent="0.2">
      <c r="A35" s="36">
        <v>2016</v>
      </c>
      <c r="B35" s="1124">
        <v>146</v>
      </c>
      <c r="C35" s="1126">
        <v>7387.29</v>
      </c>
      <c r="D35" s="1128">
        <v>88.074702312117353</v>
      </c>
      <c r="E35" s="1129">
        <v>61.104664109003281</v>
      </c>
      <c r="G35" s="36" t="s">
        <v>176</v>
      </c>
      <c r="H35" s="3">
        <v>2017</v>
      </c>
      <c r="I35" s="3">
        <v>24</v>
      </c>
      <c r="J35" s="1134">
        <v>528.89</v>
      </c>
      <c r="K35" s="1128">
        <v>101.38</v>
      </c>
      <c r="L35" s="1129">
        <v>69.52</v>
      </c>
    </row>
    <row r="36" spans="1:12" x14ac:dyDescent="0.2">
      <c r="A36" s="36">
        <v>2017</v>
      </c>
      <c r="B36" s="1124">
        <v>163</v>
      </c>
      <c r="C36" s="1126">
        <v>4045.84</v>
      </c>
      <c r="D36" s="1128">
        <v>88.989184614367133</v>
      </c>
      <c r="E36" s="1129">
        <v>62.152183739581361</v>
      </c>
      <c r="G36" s="36" t="s">
        <v>176</v>
      </c>
      <c r="H36" s="3">
        <v>2018</v>
      </c>
      <c r="I36" s="3">
        <v>7</v>
      </c>
      <c r="J36" s="1134">
        <v>835.8</v>
      </c>
      <c r="K36" s="1128">
        <v>78.680000000000007</v>
      </c>
      <c r="L36" s="1129">
        <v>54.01</v>
      </c>
    </row>
    <row r="37" spans="1:12" x14ac:dyDescent="0.2">
      <c r="A37" s="36">
        <v>2018</v>
      </c>
      <c r="B37" s="1124">
        <v>94</v>
      </c>
      <c r="C37" s="1126">
        <v>3949.42</v>
      </c>
      <c r="D37" s="1128">
        <v>72.493529622577839</v>
      </c>
      <c r="E37" s="1129">
        <v>51.227213006845695</v>
      </c>
      <c r="G37" s="36" t="s">
        <v>176</v>
      </c>
      <c r="H37" s="3">
        <v>2019</v>
      </c>
      <c r="I37" s="3">
        <v>11</v>
      </c>
      <c r="J37" s="1134">
        <v>978.8</v>
      </c>
      <c r="K37" s="1128">
        <v>59.85</v>
      </c>
      <c r="L37" s="1129">
        <v>43.58</v>
      </c>
    </row>
    <row r="38" spans="1:12" x14ac:dyDescent="0.2">
      <c r="A38" s="36">
        <v>2019</v>
      </c>
      <c r="B38" s="1124">
        <v>102</v>
      </c>
      <c r="C38" s="1126">
        <v>4525.3599999999997</v>
      </c>
      <c r="D38" s="1128">
        <v>61.017860476465508</v>
      </c>
      <c r="E38" s="1129">
        <v>45.100409947809091</v>
      </c>
      <c r="G38" s="36" t="s">
        <v>176</v>
      </c>
      <c r="H38" s="3">
        <v>2020</v>
      </c>
      <c r="I38" s="3">
        <v>19</v>
      </c>
      <c r="J38" s="1134">
        <v>1754.7</v>
      </c>
      <c r="K38" s="1128">
        <v>48.49</v>
      </c>
      <c r="L38" s="1129">
        <v>35.72</v>
      </c>
    </row>
    <row r="39" spans="1:12" x14ac:dyDescent="0.2">
      <c r="A39" s="36">
        <v>2020</v>
      </c>
      <c r="B39" s="1124">
        <v>157</v>
      </c>
      <c r="C39" s="1126">
        <v>9489.0400000000009</v>
      </c>
      <c r="D39" s="1128">
        <v>51.685149749152934</v>
      </c>
      <c r="E39" s="1129">
        <v>38.451200133905978</v>
      </c>
      <c r="G39" s="36" t="s">
        <v>176</v>
      </c>
      <c r="H39" s="3">
        <v>2021</v>
      </c>
      <c r="I39" s="3">
        <v>10</v>
      </c>
      <c r="J39" s="1134">
        <v>1059</v>
      </c>
      <c r="K39" s="1128">
        <v>48.09</v>
      </c>
      <c r="L39" s="1129">
        <v>35.53</v>
      </c>
    </row>
    <row r="40" spans="1:12" x14ac:dyDescent="0.2">
      <c r="A40" s="36">
        <v>2021</v>
      </c>
      <c r="B40" s="1124">
        <v>130</v>
      </c>
      <c r="C40" s="1126">
        <v>11270.25</v>
      </c>
      <c r="D40" s="1128">
        <v>49.108372733588091</v>
      </c>
      <c r="E40" s="1129">
        <v>36.756785413537479</v>
      </c>
      <c r="G40" s="36" t="s">
        <v>176</v>
      </c>
      <c r="H40" s="3">
        <v>2022</v>
      </c>
      <c r="I40" s="3">
        <v>18</v>
      </c>
      <c r="J40" s="1134">
        <v>1968.4</v>
      </c>
      <c r="K40" s="1128">
        <v>43.25</v>
      </c>
      <c r="L40" s="1129">
        <v>32.03</v>
      </c>
    </row>
    <row r="41" spans="1:12" x14ac:dyDescent="0.2">
      <c r="A41" s="36">
        <v>2022</v>
      </c>
      <c r="B41" s="1124">
        <v>141</v>
      </c>
      <c r="C41" s="1126">
        <v>9804.23</v>
      </c>
      <c r="D41" s="1128">
        <v>48.473047839397523</v>
      </c>
      <c r="E41" s="1129">
        <v>36.074543882419896</v>
      </c>
      <c r="G41" s="36" t="s">
        <v>176</v>
      </c>
      <c r="H41" s="3">
        <v>2023</v>
      </c>
      <c r="I41" s="3">
        <v>15</v>
      </c>
      <c r="J41" s="1134">
        <v>2326</v>
      </c>
      <c r="K41" s="1128">
        <v>42.43</v>
      </c>
      <c r="L41" s="1129">
        <v>27.03</v>
      </c>
    </row>
    <row r="42" spans="1:12" x14ac:dyDescent="0.2">
      <c r="A42" s="36">
        <v>2023</v>
      </c>
      <c r="B42" s="1124">
        <v>198</v>
      </c>
      <c r="C42" s="1126">
        <v>17766.13</v>
      </c>
      <c r="D42" s="1128">
        <v>53.399563638834877</v>
      </c>
      <c r="E42" s="1129">
        <v>36.151329301711819</v>
      </c>
      <c r="G42" s="36" t="s">
        <v>176</v>
      </c>
      <c r="H42" s="3">
        <v>2024</v>
      </c>
      <c r="I42" s="3">
        <v>15</v>
      </c>
      <c r="J42" s="1134">
        <v>1774.9</v>
      </c>
      <c r="K42" s="1128">
        <v>51.73</v>
      </c>
      <c r="L42" s="1129">
        <v>34.340000000000003</v>
      </c>
    </row>
    <row r="43" spans="1:12" x14ac:dyDescent="0.2">
      <c r="A43" s="33">
        <v>2024</v>
      </c>
      <c r="B43" s="1125">
        <v>227</v>
      </c>
      <c r="C43" s="1127">
        <v>26397.4</v>
      </c>
      <c r="D43" s="628">
        <v>60.389452180410721</v>
      </c>
      <c r="E43" s="1130">
        <v>40.733123965773714</v>
      </c>
      <c r="G43" s="36" t="s">
        <v>177</v>
      </c>
      <c r="H43" s="3">
        <v>2012</v>
      </c>
      <c r="I43" s="3">
        <v>3</v>
      </c>
      <c r="J43" s="1134">
        <v>30.4</v>
      </c>
      <c r="K43" s="1128">
        <v>284.27</v>
      </c>
      <c r="L43" s="1129">
        <v>189.63</v>
      </c>
    </row>
    <row r="44" spans="1:12" x14ac:dyDescent="0.2">
      <c r="C44" s="706"/>
      <c r="D44" s="68"/>
      <c r="E44" s="68"/>
      <c r="G44" s="36" t="s">
        <v>177</v>
      </c>
      <c r="H44" s="3">
        <v>2015</v>
      </c>
      <c r="I44" s="3">
        <v>3</v>
      </c>
      <c r="J44" s="1134">
        <v>130.26</v>
      </c>
      <c r="K44" s="1128">
        <v>116.41</v>
      </c>
      <c r="L44" s="1129">
        <v>79.63</v>
      </c>
    </row>
    <row r="45" spans="1:12" x14ac:dyDescent="0.2">
      <c r="B45" s="1">
        <f>B43/B41</f>
        <v>1.6099290780141844</v>
      </c>
      <c r="C45" s="277"/>
      <c r="D45" s="277"/>
      <c r="E45" s="277"/>
      <c r="G45" s="36" t="s">
        <v>177</v>
      </c>
      <c r="H45" s="3">
        <v>2017</v>
      </c>
      <c r="I45" s="3">
        <v>14</v>
      </c>
      <c r="J45" s="1134">
        <v>650.85</v>
      </c>
      <c r="K45" s="1128">
        <v>77.66</v>
      </c>
      <c r="L45" s="1129">
        <v>54.46</v>
      </c>
    </row>
    <row r="46" spans="1:12" x14ac:dyDescent="0.2">
      <c r="B46" s="573"/>
      <c r="G46" s="629" t="s">
        <v>177</v>
      </c>
      <c r="H46" s="630">
        <v>2018</v>
      </c>
      <c r="I46" s="630">
        <v>10</v>
      </c>
      <c r="J46" s="1134">
        <v>646</v>
      </c>
      <c r="K46" s="1128">
        <v>57.3</v>
      </c>
      <c r="L46" s="1129">
        <v>41.55</v>
      </c>
    </row>
    <row r="47" spans="1:12" x14ac:dyDescent="0.2">
      <c r="B47" s="573"/>
      <c r="G47" s="629" t="s">
        <v>177</v>
      </c>
      <c r="H47" s="574">
        <v>2019</v>
      </c>
      <c r="I47" s="574">
        <v>8</v>
      </c>
      <c r="J47" s="1134">
        <v>488.2</v>
      </c>
      <c r="K47" s="1128">
        <v>57.24</v>
      </c>
      <c r="L47" s="1129">
        <v>42.32</v>
      </c>
    </row>
    <row r="48" spans="1:12" ht="25.5" customHeight="1" x14ac:dyDescent="0.2">
      <c r="A48" s="1344" t="s">
        <v>884</v>
      </c>
      <c r="B48" s="1345"/>
      <c r="C48" s="1345"/>
      <c r="D48" s="1345"/>
      <c r="E48" s="1346"/>
      <c r="G48" s="629" t="s">
        <v>177</v>
      </c>
      <c r="H48" s="630">
        <v>2020</v>
      </c>
      <c r="I48" s="630">
        <v>16</v>
      </c>
      <c r="J48" s="1134">
        <v>2495.4</v>
      </c>
      <c r="K48" s="1128">
        <v>43.65</v>
      </c>
      <c r="L48" s="1129">
        <v>32.909999999999997</v>
      </c>
    </row>
    <row r="49" spans="1:14" ht="27.75" customHeight="1" x14ac:dyDescent="0.2">
      <c r="A49" s="569" t="s">
        <v>161</v>
      </c>
      <c r="B49" s="575" t="s">
        <v>882</v>
      </c>
      <c r="C49" s="570" t="s">
        <v>885</v>
      </c>
      <c r="D49" s="570" t="s">
        <v>909</v>
      </c>
      <c r="E49" s="571" t="s">
        <v>910</v>
      </c>
      <c r="G49" s="629" t="s">
        <v>177</v>
      </c>
      <c r="H49" s="630">
        <v>2021</v>
      </c>
      <c r="I49" s="630">
        <v>17</v>
      </c>
      <c r="J49" s="1134">
        <v>3319.34</v>
      </c>
      <c r="K49" s="1128">
        <v>48.25</v>
      </c>
      <c r="L49" s="1129">
        <v>36.130000000000003</v>
      </c>
    </row>
    <row r="50" spans="1:14" x14ac:dyDescent="0.2">
      <c r="A50" s="572" t="s">
        <v>183</v>
      </c>
      <c r="B50" s="1132">
        <v>26</v>
      </c>
      <c r="C50" s="1126">
        <v>3611.3</v>
      </c>
      <c r="D50" s="1128">
        <v>48</v>
      </c>
      <c r="E50" s="1129">
        <v>31.19</v>
      </c>
      <c r="G50" s="629" t="s">
        <v>177</v>
      </c>
      <c r="H50" s="630">
        <v>2022</v>
      </c>
      <c r="I50" s="630">
        <v>13</v>
      </c>
      <c r="J50" s="1134">
        <v>2275.1999999999998</v>
      </c>
      <c r="K50" s="1128">
        <v>47.67</v>
      </c>
      <c r="L50" s="1129">
        <v>35.799999999999997</v>
      </c>
    </row>
    <row r="51" spans="1:14" x14ac:dyDescent="0.2">
      <c r="A51" s="36" t="s">
        <v>176</v>
      </c>
      <c r="B51" s="1132">
        <v>15</v>
      </c>
      <c r="C51" s="1126">
        <v>1774.9</v>
      </c>
      <c r="D51" s="1128">
        <v>51.73</v>
      </c>
      <c r="E51" s="1129">
        <v>34.340000000000003</v>
      </c>
      <c r="G51" s="629" t="s">
        <v>177</v>
      </c>
      <c r="H51" s="630">
        <v>2023</v>
      </c>
      <c r="I51" s="630">
        <v>18</v>
      </c>
      <c r="J51" s="1134">
        <v>3515.5</v>
      </c>
      <c r="K51" s="1128">
        <v>46.85</v>
      </c>
      <c r="L51" s="1129">
        <v>30.11</v>
      </c>
    </row>
    <row r="52" spans="1:14" x14ac:dyDescent="0.2">
      <c r="A52" s="572" t="s">
        <v>177</v>
      </c>
      <c r="B52" s="1132">
        <v>30</v>
      </c>
      <c r="C52" s="1126">
        <v>6806.1</v>
      </c>
      <c r="D52" s="1128">
        <v>51.99</v>
      </c>
      <c r="E52" s="1129">
        <v>33.65</v>
      </c>
      <c r="G52" s="629" t="s">
        <v>177</v>
      </c>
      <c r="H52" s="630">
        <v>2024</v>
      </c>
      <c r="I52" s="630">
        <v>30</v>
      </c>
      <c r="J52" s="1134">
        <v>6806.1</v>
      </c>
      <c r="K52" s="1128">
        <v>51.99</v>
      </c>
      <c r="L52" s="1129">
        <v>33.65</v>
      </c>
    </row>
    <row r="53" spans="1:14" x14ac:dyDescent="0.2">
      <c r="A53" s="36" t="s">
        <v>178</v>
      </c>
      <c r="B53" s="1132">
        <v>3</v>
      </c>
      <c r="C53" s="1126">
        <v>210.9</v>
      </c>
      <c r="D53" s="1128">
        <v>61.06</v>
      </c>
      <c r="E53" s="1129">
        <v>44.73</v>
      </c>
      <c r="G53" s="629" t="s">
        <v>216</v>
      </c>
      <c r="H53" s="630">
        <v>2017</v>
      </c>
      <c r="I53" s="630">
        <v>3</v>
      </c>
      <c r="J53" s="1134">
        <v>45.6</v>
      </c>
      <c r="K53" s="1128">
        <v>164.68</v>
      </c>
      <c r="L53" s="1129">
        <v>110.17</v>
      </c>
    </row>
    <row r="54" spans="1:14" x14ac:dyDescent="0.2">
      <c r="A54" s="36" t="s">
        <v>199</v>
      </c>
      <c r="B54" s="1132">
        <v>59</v>
      </c>
      <c r="C54" s="1126">
        <v>4470.8</v>
      </c>
      <c r="D54" s="1128">
        <v>64.2</v>
      </c>
      <c r="E54" s="1129">
        <v>45.2</v>
      </c>
      <c r="G54" s="629" t="s">
        <v>216</v>
      </c>
      <c r="H54" s="630">
        <v>2019</v>
      </c>
      <c r="I54" s="630">
        <v>4</v>
      </c>
      <c r="J54" s="1134">
        <v>129.35</v>
      </c>
      <c r="K54" s="1128">
        <v>119.54</v>
      </c>
      <c r="L54" s="1129">
        <v>84.5</v>
      </c>
    </row>
    <row r="55" spans="1:14" x14ac:dyDescent="0.2">
      <c r="A55" s="36" t="s">
        <v>180</v>
      </c>
      <c r="B55" s="1132">
        <v>37</v>
      </c>
      <c r="C55" s="1126">
        <v>3260.9</v>
      </c>
      <c r="D55" s="1128">
        <v>71.53</v>
      </c>
      <c r="E55" s="1129">
        <v>50.51</v>
      </c>
      <c r="G55" s="629" t="s">
        <v>217</v>
      </c>
      <c r="H55" s="630">
        <v>2017</v>
      </c>
      <c r="I55" s="630">
        <v>4</v>
      </c>
      <c r="J55" s="1134">
        <v>27.2</v>
      </c>
      <c r="K55" s="1128">
        <v>156.1</v>
      </c>
      <c r="L55" s="1129">
        <v>107.41</v>
      </c>
    </row>
    <row r="56" spans="1:14" x14ac:dyDescent="0.2">
      <c r="A56" s="36" t="s">
        <v>179</v>
      </c>
      <c r="B56" s="1132">
        <v>48</v>
      </c>
      <c r="C56" s="1126">
        <v>5861.3</v>
      </c>
      <c r="D56" s="1128">
        <v>72.89</v>
      </c>
      <c r="E56" s="1129">
        <v>48.97</v>
      </c>
      <c r="G56" s="629" t="s">
        <v>217</v>
      </c>
      <c r="H56" s="3">
        <v>2018</v>
      </c>
      <c r="I56" s="3">
        <v>3</v>
      </c>
      <c r="J56" s="1134">
        <v>59.59</v>
      </c>
      <c r="K56" s="1128">
        <v>114.21</v>
      </c>
      <c r="L56" s="1129">
        <v>79.45</v>
      </c>
    </row>
    <row r="57" spans="1:14" x14ac:dyDescent="0.2">
      <c r="A57" s="33" t="s">
        <v>181</v>
      </c>
      <c r="B57" s="1133">
        <v>7</v>
      </c>
      <c r="C57" s="1127">
        <v>369.2</v>
      </c>
      <c r="D57" s="628">
        <v>107.74</v>
      </c>
      <c r="E57" s="1130">
        <v>77.430000000000007</v>
      </c>
      <c r="G57" s="629" t="s">
        <v>217</v>
      </c>
      <c r="H57" s="3">
        <v>2019</v>
      </c>
      <c r="I57" s="3">
        <v>8</v>
      </c>
      <c r="J57" s="1134">
        <v>94.28</v>
      </c>
      <c r="K57" s="1128">
        <v>99.94</v>
      </c>
      <c r="L57" s="1129">
        <v>72.989999999999995</v>
      </c>
    </row>
    <row r="58" spans="1:14" x14ac:dyDescent="0.2">
      <c r="B58" s="13"/>
      <c r="G58" s="629" t="s">
        <v>217</v>
      </c>
      <c r="H58" s="3">
        <v>2020</v>
      </c>
      <c r="I58" s="3">
        <v>3</v>
      </c>
      <c r="J58" s="1134">
        <v>74</v>
      </c>
      <c r="K58" s="1128">
        <v>90.52</v>
      </c>
      <c r="L58" s="1129">
        <v>65.47</v>
      </c>
    </row>
    <row r="59" spans="1:14" x14ac:dyDescent="0.2">
      <c r="B59" s="13"/>
      <c r="G59" s="629" t="s">
        <v>217</v>
      </c>
      <c r="H59" s="3">
        <v>2021</v>
      </c>
      <c r="I59" s="3">
        <v>9</v>
      </c>
      <c r="J59" s="1134">
        <v>193.9</v>
      </c>
      <c r="K59" s="1128">
        <v>88.58</v>
      </c>
      <c r="L59" s="1129">
        <v>64.64</v>
      </c>
    </row>
    <row r="60" spans="1:14" x14ac:dyDescent="0.2">
      <c r="G60" s="36" t="s">
        <v>217</v>
      </c>
      <c r="H60" s="3">
        <v>2022</v>
      </c>
      <c r="I60" s="3">
        <v>10</v>
      </c>
      <c r="J60" s="1134">
        <v>75.2</v>
      </c>
      <c r="K60" s="1128">
        <v>80.17</v>
      </c>
      <c r="L60" s="1129">
        <v>59.52</v>
      </c>
    </row>
    <row r="61" spans="1:14" x14ac:dyDescent="0.2">
      <c r="F61" s="13"/>
      <c r="G61" s="12" t="s">
        <v>217</v>
      </c>
      <c r="H61" s="13">
        <v>2023</v>
      </c>
      <c r="I61" s="13">
        <v>3</v>
      </c>
      <c r="J61" s="1135">
        <v>85.6</v>
      </c>
      <c r="K61" s="1136">
        <v>95.27</v>
      </c>
      <c r="L61" s="1137">
        <v>68.89</v>
      </c>
      <c r="M61" s="13"/>
      <c r="N61" s="13"/>
    </row>
    <row r="62" spans="1:14" x14ac:dyDescent="0.2">
      <c r="F62" s="274"/>
      <c r="G62" s="12" t="s">
        <v>179</v>
      </c>
      <c r="H62" s="13">
        <v>2013</v>
      </c>
      <c r="I62" s="13">
        <v>4</v>
      </c>
      <c r="J62" s="1135">
        <v>38.799999999999997</v>
      </c>
      <c r="K62" s="1136">
        <v>201.47</v>
      </c>
      <c r="L62" s="1137">
        <v>137.47</v>
      </c>
      <c r="M62" s="274"/>
      <c r="N62" s="274"/>
    </row>
    <row r="63" spans="1:14" x14ac:dyDescent="0.2">
      <c r="C63" s="13"/>
      <c r="D63" s="13"/>
      <c r="E63" s="13"/>
      <c r="F63" s="274"/>
      <c r="G63" s="12" t="s">
        <v>179</v>
      </c>
      <c r="H63" s="13">
        <v>2015</v>
      </c>
      <c r="I63" s="13">
        <v>3</v>
      </c>
      <c r="J63" s="1135">
        <v>20.399999999999999</v>
      </c>
      <c r="K63" s="1136">
        <v>195.95</v>
      </c>
      <c r="L63" s="1137">
        <v>132.22</v>
      </c>
      <c r="M63" s="274"/>
      <c r="N63" s="274"/>
    </row>
    <row r="64" spans="1:14" x14ac:dyDescent="0.2">
      <c r="C64" s="274"/>
      <c r="D64" s="274"/>
      <c r="E64" s="274"/>
      <c r="F64" s="274"/>
      <c r="G64" s="12" t="s">
        <v>179</v>
      </c>
      <c r="H64" s="13">
        <v>2016</v>
      </c>
      <c r="I64" s="13">
        <v>3</v>
      </c>
      <c r="J64" s="1135">
        <v>110.6</v>
      </c>
      <c r="K64" s="1136">
        <v>109.65</v>
      </c>
      <c r="L64" s="1137">
        <v>76.400000000000006</v>
      </c>
      <c r="M64" s="274"/>
      <c r="N64" s="274"/>
    </row>
    <row r="65" spans="3:14" x14ac:dyDescent="0.2">
      <c r="C65" s="274"/>
      <c r="D65" s="274"/>
      <c r="E65" s="274"/>
      <c r="F65" s="274"/>
      <c r="G65" s="12" t="s">
        <v>179</v>
      </c>
      <c r="H65" s="13">
        <v>2017</v>
      </c>
      <c r="I65" s="13">
        <v>17</v>
      </c>
      <c r="J65" s="1135">
        <v>273.29000000000002</v>
      </c>
      <c r="K65" s="1136">
        <v>110.45</v>
      </c>
      <c r="L65" s="1137">
        <v>77.37</v>
      </c>
      <c r="M65" s="274"/>
      <c r="N65" s="274"/>
    </row>
    <row r="66" spans="3:14" x14ac:dyDescent="0.2">
      <c r="C66" s="274"/>
      <c r="D66" s="274"/>
      <c r="E66" s="274"/>
      <c r="F66" s="274"/>
      <c r="G66" s="12" t="s">
        <v>179</v>
      </c>
      <c r="H66" s="13">
        <v>2018</v>
      </c>
      <c r="I66" s="13">
        <v>4</v>
      </c>
      <c r="J66" s="1135">
        <v>111.62</v>
      </c>
      <c r="K66" s="1136">
        <v>58.32</v>
      </c>
      <c r="L66" s="1137">
        <v>42.32</v>
      </c>
      <c r="M66" s="274"/>
      <c r="N66" s="274"/>
    </row>
    <row r="67" spans="3:14" x14ac:dyDescent="0.2">
      <c r="C67" s="274"/>
      <c r="D67" s="274"/>
      <c r="E67" s="274"/>
      <c r="F67" s="274"/>
      <c r="G67" s="12" t="s">
        <v>179</v>
      </c>
      <c r="H67" s="13">
        <v>2020</v>
      </c>
      <c r="I67" s="13">
        <v>11</v>
      </c>
      <c r="J67" s="1135">
        <v>440.9</v>
      </c>
      <c r="K67" s="1136">
        <v>64.790000000000006</v>
      </c>
      <c r="L67" s="1137">
        <v>48.3</v>
      </c>
      <c r="M67" s="274"/>
      <c r="N67" s="274"/>
    </row>
    <row r="68" spans="3:14" x14ac:dyDescent="0.2">
      <c r="C68" s="274"/>
      <c r="D68" s="274"/>
      <c r="E68" s="274"/>
      <c r="F68" s="274"/>
      <c r="G68" s="12" t="s">
        <v>179</v>
      </c>
      <c r="H68" s="13">
        <v>2021</v>
      </c>
      <c r="I68" s="13">
        <v>15</v>
      </c>
      <c r="J68" s="1135">
        <v>898</v>
      </c>
      <c r="K68" s="1136">
        <v>53.64</v>
      </c>
      <c r="L68" s="1137">
        <v>40.25</v>
      </c>
      <c r="M68" s="274"/>
      <c r="N68" s="274"/>
    </row>
    <row r="69" spans="3:14" x14ac:dyDescent="0.2">
      <c r="C69" s="274"/>
      <c r="D69" s="274"/>
      <c r="E69" s="274"/>
      <c r="F69" s="274"/>
      <c r="G69" s="12" t="s">
        <v>179</v>
      </c>
      <c r="H69" s="13">
        <v>2022</v>
      </c>
      <c r="I69" s="13">
        <v>24</v>
      </c>
      <c r="J69" s="1135">
        <v>1058.5999999999999</v>
      </c>
      <c r="K69" s="1136">
        <v>55.78</v>
      </c>
      <c r="L69" s="1137">
        <v>41.37</v>
      </c>
      <c r="M69" s="274"/>
      <c r="N69" s="274"/>
    </row>
    <row r="70" spans="3:14" x14ac:dyDescent="0.2">
      <c r="C70" s="274"/>
      <c r="D70" s="274"/>
      <c r="E70" s="274"/>
      <c r="F70" s="274"/>
      <c r="G70" s="12" t="s">
        <v>179</v>
      </c>
      <c r="H70" s="13">
        <v>2023</v>
      </c>
      <c r="I70" s="13">
        <v>40</v>
      </c>
      <c r="J70" s="1135">
        <v>2669.5</v>
      </c>
      <c r="K70" s="1136">
        <v>60.54</v>
      </c>
      <c r="L70" s="1137">
        <v>42.38</v>
      </c>
      <c r="M70" s="274"/>
      <c r="N70" s="274"/>
    </row>
    <row r="71" spans="3:14" x14ac:dyDescent="0.2">
      <c r="C71" s="274"/>
      <c r="D71" s="274"/>
      <c r="E71" s="274"/>
      <c r="F71" s="274"/>
      <c r="G71" s="12" t="s">
        <v>179</v>
      </c>
      <c r="H71" s="13">
        <v>2024</v>
      </c>
      <c r="I71" s="13">
        <v>48</v>
      </c>
      <c r="J71" s="1135">
        <v>5861.3</v>
      </c>
      <c r="K71" s="1136">
        <v>72.89</v>
      </c>
      <c r="L71" s="1137">
        <v>48.97</v>
      </c>
      <c r="M71" s="274"/>
      <c r="N71" s="274"/>
    </row>
    <row r="72" spans="3:14" x14ac:dyDescent="0.2">
      <c r="C72" s="274"/>
      <c r="D72" s="274"/>
      <c r="E72" s="274"/>
      <c r="F72" s="274"/>
      <c r="G72" s="12" t="s">
        <v>181</v>
      </c>
      <c r="H72" s="13">
        <v>2019</v>
      </c>
      <c r="I72" s="13">
        <v>5</v>
      </c>
      <c r="J72" s="1135">
        <v>65</v>
      </c>
      <c r="K72" s="1136">
        <v>111.22</v>
      </c>
      <c r="L72" s="1137">
        <v>80.709999999999994</v>
      </c>
      <c r="M72" s="274"/>
      <c r="N72" s="274"/>
    </row>
    <row r="73" spans="3:14" x14ac:dyDescent="0.2">
      <c r="C73" s="274"/>
      <c r="D73" s="274"/>
      <c r="E73" s="274"/>
      <c r="G73" s="36" t="s">
        <v>181</v>
      </c>
      <c r="H73" s="3">
        <v>2020</v>
      </c>
      <c r="I73" s="3">
        <v>3</v>
      </c>
      <c r="J73" s="1134">
        <v>17</v>
      </c>
      <c r="K73" s="1128">
        <v>112.27</v>
      </c>
      <c r="L73" s="1129">
        <v>81.239999999999995</v>
      </c>
    </row>
    <row r="74" spans="3:14" x14ac:dyDescent="0.2">
      <c r="C74" s="274"/>
      <c r="D74" s="274"/>
      <c r="E74" s="274"/>
      <c r="G74" s="36" t="s">
        <v>181</v>
      </c>
      <c r="H74" s="3">
        <v>2022</v>
      </c>
      <c r="I74" s="3">
        <v>8</v>
      </c>
      <c r="J74" s="1134">
        <v>93.53</v>
      </c>
      <c r="K74" s="1128">
        <v>90.46</v>
      </c>
      <c r="L74" s="1129">
        <v>65.599999999999994</v>
      </c>
    </row>
    <row r="75" spans="3:14" x14ac:dyDescent="0.2">
      <c r="G75" s="36" t="s">
        <v>181</v>
      </c>
      <c r="H75" s="3">
        <v>2023</v>
      </c>
      <c r="I75" s="3">
        <v>4</v>
      </c>
      <c r="J75" s="1134">
        <v>80</v>
      </c>
      <c r="K75" s="1128">
        <v>99.42</v>
      </c>
      <c r="L75" s="1129">
        <v>72.510000000000005</v>
      </c>
    </row>
    <row r="76" spans="3:14" x14ac:dyDescent="0.2">
      <c r="G76" s="36" t="s">
        <v>181</v>
      </c>
      <c r="H76" s="3">
        <v>2024</v>
      </c>
      <c r="I76" s="3">
        <v>7</v>
      </c>
      <c r="J76" s="1134">
        <v>369.2</v>
      </c>
      <c r="K76" s="1128">
        <v>107.74</v>
      </c>
      <c r="L76" s="1129">
        <v>77.430000000000007</v>
      </c>
    </row>
    <row r="77" spans="3:14" x14ac:dyDescent="0.2">
      <c r="G77" s="36" t="s">
        <v>180</v>
      </c>
      <c r="H77" s="3">
        <v>2010</v>
      </c>
      <c r="I77" s="3">
        <v>3</v>
      </c>
      <c r="J77" s="1134">
        <v>23.43</v>
      </c>
      <c r="K77" s="1128">
        <v>402.04</v>
      </c>
      <c r="L77" s="1129">
        <v>264.12</v>
      </c>
    </row>
    <row r="78" spans="3:14" x14ac:dyDescent="0.2">
      <c r="G78" s="36" t="s">
        <v>180</v>
      </c>
      <c r="H78" s="3">
        <v>2011</v>
      </c>
      <c r="I78" s="3">
        <v>6</v>
      </c>
      <c r="J78" s="1134">
        <v>66.08</v>
      </c>
      <c r="K78" s="1128">
        <v>302.70999999999998</v>
      </c>
      <c r="L78" s="1129">
        <v>200.98</v>
      </c>
    </row>
    <row r="79" spans="3:14" x14ac:dyDescent="0.2">
      <c r="G79" s="36" t="s">
        <v>180</v>
      </c>
      <c r="H79" s="3">
        <v>2012</v>
      </c>
      <c r="I79" s="3">
        <v>9</v>
      </c>
      <c r="J79" s="1134">
        <v>107.4</v>
      </c>
      <c r="K79" s="1128">
        <v>265.05</v>
      </c>
      <c r="L79" s="1129">
        <v>177.33</v>
      </c>
    </row>
    <row r="80" spans="3:14" x14ac:dyDescent="0.2">
      <c r="G80" s="36" t="s">
        <v>180</v>
      </c>
      <c r="H80" s="3">
        <v>2014</v>
      </c>
      <c r="I80" s="3">
        <v>9</v>
      </c>
      <c r="J80" s="1134">
        <v>102.45</v>
      </c>
      <c r="K80" s="1128">
        <v>172.51</v>
      </c>
      <c r="L80" s="1129">
        <v>118.54</v>
      </c>
    </row>
    <row r="81" spans="7:12" x14ac:dyDescent="0.2">
      <c r="G81" s="36" t="s">
        <v>180</v>
      </c>
      <c r="H81" s="3">
        <v>2015</v>
      </c>
      <c r="I81" s="3">
        <v>12</v>
      </c>
      <c r="J81" s="1134">
        <v>239.35</v>
      </c>
      <c r="K81" s="1128">
        <v>135.13999999999999</v>
      </c>
      <c r="L81" s="1129">
        <v>93.54</v>
      </c>
    </row>
    <row r="82" spans="7:12" x14ac:dyDescent="0.2">
      <c r="G82" s="36" t="s">
        <v>180</v>
      </c>
      <c r="H82" s="3">
        <v>2016</v>
      </c>
      <c r="I82" s="3">
        <v>18</v>
      </c>
      <c r="J82" s="1134">
        <v>326.73</v>
      </c>
      <c r="K82" s="1128">
        <v>134.31</v>
      </c>
      <c r="L82" s="1129">
        <v>92.74</v>
      </c>
    </row>
    <row r="83" spans="7:12" x14ac:dyDescent="0.2">
      <c r="G83" s="36" t="s">
        <v>180</v>
      </c>
      <c r="H83" s="3">
        <v>2017</v>
      </c>
      <c r="I83" s="3">
        <v>22</v>
      </c>
      <c r="J83" s="1134">
        <v>463.79</v>
      </c>
      <c r="K83" s="1128">
        <v>99.24</v>
      </c>
      <c r="L83" s="1129">
        <v>69.680000000000007</v>
      </c>
    </row>
    <row r="84" spans="7:12" x14ac:dyDescent="0.2">
      <c r="G84" s="36" t="s">
        <v>180</v>
      </c>
      <c r="H84" s="3">
        <v>2018</v>
      </c>
      <c r="I84" s="3">
        <v>15</v>
      </c>
      <c r="J84" s="1134">
        <v>360.9</v>
      </c>
      <c r="K84" s="1128">
        <v>95.55</v>
      </c>
      <c r="L84" s="1129">
        <v>66.34</v>
      </c>
    </row>
    <row r="85" spans="7:12" x14ac:dyDescent="0.2">
      <c r="G85" s="36" t="s">
        <v>180</v>
      </c>
      <c r="H85" s="3">
        <v>2019</v>
      </c>
      <c r="I85" s="3">
        <v>16</v>
      </c>
      <c r="J85" s="1134">
        <v>456.33</v>
      </c>
      <c r="K85" s="1128">
        <v>75.34</v>
      </c>
      <c r="L85" s="1129">
        <v>55.37</v>
      </c>
    </row>
    <row r="86" spans="7:12" x14ac:dyDescent="0.2">
      <c r="G86" s="36" t="s">
        <v>180</v>
      </c>
      <c r="H86" s="3">
        <v>2020</v>
      </c>
      <c r="I86" s="3">
        <v>33</v>
      </c>
      <c r="J86" s="1134">
        <v>1051.95</v>
      </c>
      <c r="K86" s="1128">
        <v>72.55</v>
      </c>
      <c r="L86" s="1129">
        <v>52.97</v>
      </c>
    </row>
    <row r="87" spans="7:12" x14ac:dyDescent="0.2">
      <c r="G87" s="36" t="s">
        <v>180</v>
      </c>
      <c r="H87" s="3">
        <v>2021</v>
      </c>
      <c r="I87" s="3">
        <v>28</v>
      </c>
      <c r="J87" s="1134">
        <v>1452.6</v>
      </c>
      <c r="K87" s="1128">
        <v>56.9</v>
      </c>
      <c r="L87" s="1129">
        <v>42.45</v>
      </c>
    </row>
    <row r="88" spans="7:12" x14ac:dyDescent="0.2">
      <c r="G88" s="36" t="s">
        <v>180</v>
      </c>
      <c r="H88" s="3">
        <v>2022</v>
      </c>
      <c r="I88" s="3">
        <v>18</v>
      </c>
      <c r="J88" s="1134">
        <v>881.9</v>
      </c>
      <c r="K88" s="1128">
        <v>60.47</v>
      </c>
      <c r="L88" s="1129">
        <v>44.36</v>
      </c>
    </row>
    <row r="89" spans="7:12" x14ac:dyDescent="0.2">
      <c r="G89" s="36" t="s">
        <v>180</v>
      </c>
      <c r="H89" s="3">
        <v>2023</v>
      </c>
      <c r="I89" s="3">
        <v>40</v>
      </c>
      <c r="J89" s="1134">
        <v>3244.18</v>
      </c>
      <c r="K89" s="1128">
        <v>73.62</v>
      </c>
      <c r="L89" s="1129">
        <v>51.93</v>
      </c>
    </row>
    <row r="90" spans="7:12" x14ac:dyDescent="0.2">
      <c r="G90" s="36" t="s">
        <v>180</v>
      </c>
      <c r="H90" s="3">
        <v>2024</v>
      </c>
      <c r="I90" s="3">
        <v>37</v>
      </c>
      <c r="J90" s="1134">
        <v>3260.9</v>
      </c>
      <c r="K90" s="1128">
        <v>71.53</v>
      </c>
      <c r="L90" s="1129">
        <v>50.51</v>
      </c>
    </row>
    <row r="91" spans="7:12" x14ac:dyDescent="0.2">
      <c r="G91" s="36" t="s">
        <v>178</v>
      </c>
      <c r="H91" s="3">
        <v>2016</v>
      </c>
      <c r="I91" s="3">
        <v>3</v>
      </c>
      <c r="J91" s="1134">
        <v>165</v>
      </c>
      <c r="K91" s="1128">
        <v>76.02</v>
      </c>
      <c r="L91" s="1129">
        <v>53.81</v>
      </c>
    </row>
    <row r="92" spans="7:12" x14ac:dyDescent="0.2">
      <c r="G92" s="36" t="s">
        <v>178</v>
      </c>
      <c r="H92" s="3">
        <v>2017</v>
      </c>
      <c r="I92" s="3">
        <v>3</v>
      </c>
      <c r="J92" s="1134">
        <v>18.68</v>
      </c>
      <c r="K92" s="1128">
        <v>96.08</v>
      </c>
      <c r="L92" s="1129">
        <v>67.540000000000006</v>
      </c>
    </row>
    <row r="93" spans="7:12" x14ac:dyDescent="0.2">
      <c r="G93" s="36" t="s">
        <v>178</v>
      </c>
      <c r="H93" s="3">
        <v>2019</v>
      </c>
      <c r="I93" s="3">
        <v>3</v>
      </c>
      <c r="J93" s="1134">
        <v>16</v>
      </c>
      <c r="K93" s="1128">
        <v>59.21</v>
      </c>
      <c r="L93" s="1129">
        <v>44.31</v>
      </c>
    </row>
    <row r="94" spans="7:12" x14ac:dyDescent="0.2">
      <c r="G94" s="36" t="s">
        <v>178</v>
      </c>
      <c r="H94" s="3">
        <v>2020</v>
      </c>
      <c r="I94" s="3">
        <v>3</v>
      </c>
      <c r="J94" s="1134">
        <v>30</v>
      </c>
      <c r="K94" s="1128">
        <v>57.09</v>
      </c>
      <c r="L94" s="1129">
        <v>42.34</v>
      </c>
    </row>
    <row r="95" spans="7:12" x14ac:dyDescent="0.2">
      <c r="G95" s="36" t="s">
        <v>178</v>
      </c>
      <c r="H95" s="3">
        <v>2023</v>
      </c>
      <c r="I95" s="3">
        <v>4</v>
      </c>
      <c r="J95" s="1134">
        <v>140</v>
      </c>
      <c r="K95" s="1128">
        <v>50.84</v>
      </c>
      <c r="L95" s="1129">
        <v>34.69</v>
      </c>
    </row>
    <row r="96" spans="7:12" x14ac:dyDescent="0.2">
      <c r="G96" s="36" t="s">
        <v>178</v>
      </c>
      <c r="H96" s="3">
        <v>2024</v>
      </c>
      <c r="I96" s="3">
        <v>3</v>
      </c>
      <c r="J96" s="1134">
        <v>210.9</v>
      </c>
      <c r="K96" s="1128">
        <v>61.06</v>
      </c>
      <c r="L96" s="1129">
        <v>44.73</v>
      </c>
    </row>
    <row r="97" spans="7:12" x14ac:dyDescent="0.2">
      <c r="G97" s="36" t="s">
        <v>199</v>
      </c>
      <c r="H97" s="3">
        <v>2010</v>
      </c>
      <c r="I97" s="3">
        <v>5</v>
      </c>
      <c r="J97" s="1134">
        <v>75.099999999999994</v>
      </c>
      <c r="K97" s="1128">
        <v>361.35</v>
      </c>
      <c r="L97" s="1129">
        <v>237.56</v>
      </c>
    </row>
    <row r="98" spans="7:12" x14ac:dyDescent="0.2">
      <c r="G98" s="36" t="s">
        <v>199</v>
      </c>
      <c r="H98" s="3">
        <v>2012</v>
      </c>
      <c r="I98" s="3">
        <v>3</v>
      </c>
      <c r="J98" s="1134">
        <v>40.1</v>
      </c>
      <c r="K98" s="1128">
        <v>215.17</v>
      </c>
      <c r="L98" s="1129">
        <v>144.81</v>
      </c>
    </row>
    <row r="99" spans="7:12" x14ac:dyDescent="0.2">
      <c r="G99" s="36" t="s">
        <v>199</v>
      </c>
      <c r="H99" s="3">
        <v>2013</v>
      </c>
      <c r="I99" s="3">
        <v>3</v>
      </c>
      <c r="J99" s="1134">
        <v>43.65</v>
      </c>
      <c r="K99" s="1128">
        <v>201.62</v>
      </c>
      <c r="L99" s="1129">
        <v>135.24</v>
      </c>
    </row>
    <row r="100" spans="7:12" x14ac:dyDescent="0.2">
      <c r="G100" s="36" t="s">
        <v>199</v>
      </c>
      <c r="H100" s="3">
        <v>2014</v>
      </c>
      <c r="I100" s="3">
        <v>3</v>
      </c>
      <c r="J100" s="1134">
        <v>61.68</v>
      </c>
      <c r="K100" s="1128">
        <v>144.47</v>
      </c>
      <c r="L100" s="1129">
        <v>99.73</v>
      </c>
    </row>
    <row r="101" spans="7:12" x14ac:dyDescent="0.2">
      <c r="G101" s="36" t="s">
        <v>199</v>
      </c>
      <c r="H101" s="3">
        <v>2015</v>
      </c>
      <c r="I101" s="3">
        <v>16</v>
      </c>
      <c r="J101" s="1134">
        <v>415.1</v>
      </c>
      <c r="K101" s="1128">
        <v>112.33</v>
      </c>
      <c r="L101" s="1129">
        <v>78.75</v>
      </c>
    </row>
    <row r="102" spans="7:12" x14ac:dyDescent="0.2">
      <c r="G102" s="36" t="s">
        <v>199</v>
      </c>
      <c r="H102" s="3">
        <v>2016</v>
      </c>
      <c r="I102" s="3">
        <v>30</v>
      </c>
      <c r="J102" s="1134">
        <v>1332.89</v>
      </c>
      <c r="K102" s="1128">
        <v>96.18</v>
      </c>
      <c r="L102" s="1129">
        <v>68.09</v>
      </c>
    </row>
    <row r="103" spans="7:12" x14ac:dyDescent="0.2">
      <c r="G103" s="36" t="s">
        <v>199</v>
      </c>
      <c r="H103" s="3">
        <v>2017</v>
      </c>
      <c r="I103" s="3">
        <v>47</v>
      </c>
      <c r="J103" s="1134">
        <v>1200.7</v>
      </c>
      <c r="K103" s="1128">
        <v>89.42</v>
      </c>
      <c r="L103" s="1129">
        <v>63.14</v>
      </c>
    </row>
    <row r="104" spans="7:12" x14ac:dyDescent="0.2">
      <c r="G104" s="36" t="s">
        <v>199</v>
      </c>
      <c r="H104" s="3">
        <v>2018</v>
      </c>
      <c r="I104" s="3">
        <v>29</v>
      </c>
      <c r="J104" s="1134">
        <v>1377.3</v>
      </c>
      <c r="K104" s="1128">
        <v>66.61</v>
      </c>
      <c r="L104" s="1129">
        <v>48.47</v>
      </c>
    </row>
    <row r="105" spans="7:12" x14ac:dyDescent="0.2">
      <c r="G105" s="36" t="s">
        <v>199</v>
      </c>
      <c r="H105" s="3">
        <v>2019</v>
      </c>
      <c r="I105" s="3">
        <v>26</v>
      </c>
      <c r="J105" s="1134">
        <v>1548.2</v>
      </c>
      <c r="K105" s="1128">
        <v>56.23</v>
      </c>
      <c r="L105" s="1129">
        <v>42.57</v>
      </c>
    </row>
    <row r="106" spans="7:12" x14ac:dyDescent="0.2">
      <c r="G106" s="36" t="s">
        <v>199</v>
      </c>
      <c r="H106" s="3">
        <v>2020</v>
      </c>
      <c r="I106" s="3">
        <v>44</v>
      </c>
      <c r="J106" s="1134">
        <v>2795.39</v>
      </c>
      <c r="K106" s="1128">
        <v>52.4</v>
      </c>
      <c r="L106" s="1129">
        <v>39.4</v>
      </c>
    </row>
    <row r="107" spans="7:12" x14ac:dyDescent="0.2">
      <c r="G107" s="36" t="s">
        <v>199</v>
      </c>
      <c r="H107" s="3">
        <v>2021</v>
      </c>
      <c r="I107" s="3">
        <v>31</v>
      </c>
      <c r="J107" s="1134">
        <v>2557.8000000000002</v>
      </c>
      <c r="K107" s="1128">
        <v>51.21</v>
      </c>
      <c r="L107" s="1129">
        <v>38.46</v>
      </c>
    </row>
    <row r="108" spans="7:12" x14ac:dyDescent="0.2">
      <c r="G108" s="36" t="s">
        <v>199</v>
      </c>
      <c r="H108" s="3">
        <v>2022</v>
      </c>
      <c r="I108" s="3">
        <v>33</v>
      </c>
      <c r="J108" s="1134">
        <v>2180.1</v>
      </c>
      <c r="K108" s="1128">
        <v>51.76</v>
      </c>
      <c r="L108" s="1129">
        <v>38.51</v>
      </c>
    </row>
    <row r="109" spans="7:12" x14ac:dyDescent="0.2">
      <c r="G109" s="36" t="s">
        <v>199</v>
      </c>
      <c r="H109" s="3">
        <v>2023</v>
      </c>
      <c r="I109" s="3">
        <v>47</v>
      </c>
      <c r="J109" s="1134">
        <v>3117.47</v>
      </c>
      <c r="K109" s="1128">
        <v>56.09</v>
      </c>
      <c r="L109" s="1129">
        <v>39.97</v>
      </c>
    </row>
    <row r="110" spans="7:12" x14ac:dyDescent="0.2">
      <c r="G110" s="36" t="s">
        <v>199</v>
      </c>
      <c r="H110" s="3">
        <v>2024</v>
      </c>
      <c r="I110" s="3">
        <v>59</v>
      </c>
      <c r="J110" s="1134">
        <v>4470.8</v>
      </c>
      <c r="K110" s="1128">
        <v>64.2</v>
      </c>
      <c r="L110" s="1129">
        <v>45.2</v>
      </c>
    </row>
    <row r="111" spans="7:12" x14ac:dyDescent="0.2">
      <c r="G111" s="36" t="s">
        <v>183</v>
      </c>
      <c r="H111" s="3">
        <v>2011</v>
      </c>
      <c r="I111" s="3">
        <v>14</v>
      </c>
      <c r="J111" s="1134">
        <v>200.71</v>
      </c>
      <c r="K111" s="1128">
        <v>187.92</v>
      </c>
      <c r="L111" s="1129">
        <v>125.49</v>
      </c>
    </row>
    <row r="112" spans="7:12" x14ac:dyDescent="0.2">
      <c r="G112" s="36" t="s">
        <v>183</v>
      </c>
      <c r="H112" s="3">
        <v>2012</v>
      </c>
      <c r="I112" s="3">
        <v>16</v>
      </c>
      <c r="J112" s="1134">
        <v>327.06</v>
      </c>
      <c r="K112" s="1128">
        <v>181.22</v>
      </c>
      <c r="L112" s="1129">
        <v>121.11</v>
      </c>
    </row>
    <row r="113" spans="7:12" x14ac:dyDescent="0.2">
      <c r="G113" s="36" t="s">
        <v>183</v>
      </c>
      <c r="H113" s="3">
        <v>2013</v>
      </c>
      <c r="I113" s="3">
        <v>11</v>
      </c>
      <c r="J113" s="1134">
        <v>290.8</v>
      </c>
      <c r="K113" s="1128">
        <v>144.75</v>
      </c>
      <c r="L113" s="1129">
        <v>97.15</v>
      </c>
    </row>
    <row r="114" spans="7:12" x14ac:dyDescent="0.2">
      <c r="G114" s="36" t="s">
        <v>183</v>
      </c>
      <c r="H114" s="3">
        <v>2014</v>
      </c>
      <c r="I114" s="3">
        <v>15</v>
      </c>
      <c r="J114" s="1134">
        <v>254.95</v>
      </c>
      <c r="K114" s="1128">
        <v>125.82</v>
      </c>
      <c r="L114" s="1129">
        <v>85.09</v>
      </c>
    </row>
    <row r="115" spans="7:12" x14ac:dyDescent="0.2">
      <c r="G115" s="36" t="s">
        <v>183</v>
      </c>
      <c r="H115" s="3">
        <v>2015</v>
      </c>
      <c r="I115" s="3">
        <v>18</v>
      </c>
      <c r="J115" s="1134">
        <v>714.21</v>
      </c>
      <c r="K115" s="1128">
        <v>93.41</v>
      </c>
      <c r="L115" s="1129">
        <v>64.650000000000006</v>
      </c>
    </row>
    <row r="116" spans="7:12" x14ac:dyDescent="0.2">
      <c r="G116" s="36" t="s">
        <v>183</v>
      </c>
      <c r="H116" s="3">
        <v>2016</v>
      </c>
      <c r="I116" s="3">
        <v>41</v>
      </c>
      <c r="J116" s="1134">
        <v>2037.78</v>
      </c>
      <c r="K116" s="1128">
        <v>78.47</v>
      </c>
      <c r="L116" s="1129">
        <v>54.6</v>
      </c>
    </row>
    <row r="117" spans="7:12" x14ac:dyDescent="0.2">
      <c r="G117" s="36" t="s">
        <v>183</v>
      </c>
      <c r="H117" s="3">
        <v>2017</v>
      </c>
      <c r="I117" s="3">
        <v>27</v>
      </c>
      <c r="J117" s="1134">
        <v>821.84</v>
      </c>
      <c r="K117" s="1128">
        <v>75.41</v>
      </c>
      <c r="L117" s="1129">
        <v>52.5</v>
      </c>
    </row>
    <row r="118" spans="7:12" x14ac:dyDescent="0.2">
      <c r="G118" s="36" t="s">
        <v>183</v>
      </c>
      <c r="H118" s="3">
        <v>2018</v>
      </c>
      <c r="I118" s="3">
        <v>22</v>
      </c>
      <c r="J118" s="1134">
        <v>494.9</v>
      </c>
      <c r="K118" s="1128">
        <v>72.959999999999994</v>
      </c>
      <c r="L118" s="1129">
        <v>50.95</v>
      </c>
    </row>
    <row r="119" spans="7:12" x14ac:dyDescent="0.2">
      <c r="G119" s="36" t="s">
        <v>183</v>
      </c>
      <c r="H119" s="3">
        <v>2019</v>
      </c>
      <c r="I119" s="3">
        <v>19</v>
      </c>
      <c r="J119" s="1134">
        <v>736</v>
      </c>
      <c r="K119" s="1128">
        <v>52.9</v>
      </c>
      <c r="L119" s="1129">
        <v>38.99</v>
      </c>
    </row>
    <row r="120" spans="7:12" x14ac:dyDescent="0.2">
      <c r="G120" s="36" t="s">
        <v>183</v>
      </c>
      <c r="H120" s="3">
        <v>2020</v>
      </c>
      <c r="I120" s="3">
        <v>24</v>
      </c>
      <c r="J120" s="1134">
        <v>815.7</v>
      </c>
      <c r="K120" s="1128">
        <v>49.7</v>
      </c>
      <c r="L120" s="1129">
        <v>36.5</v>
      </c>
    </row>
    <row r="121" spans="7:12" x14ac:dyDescent="0.2">
      <c r="G121" s="36" t="s">
        <v>183</v>
      </c>
      <c r="H121" s="3">
        <v>2021</v>
      </c>
      <c r="I121" s="3">
        <v>17</v>
      </c>
      <c r="J121" s="1134">
        <v>1759.6</v>
      </c>
      <c r="K121" s="1128">
        <v>38.799999999999997</v>
      </c>
      <c r="L121" s="1129">
        <v>29.29</v>
      </c>
    </row>
    <row r="122" spans="7:12" x14ac:dyDescent="0.2">
      <c r="G122" s="36" t="s">
        <v>183</v>
      </c>
      <c r="H122" s="3">
        <v>2022</v>
      </c>
      <c r="I122" s="3">
        <v>16</v>
      </c>
      <c r="J122" s="1134">
        <v>1263.3</v>
      </c>
      <c r="K122" s="1128">
        <v>38.51</v>
      </c>
      <c r="L122" s="1129">
        <v>28.99</v>
      </c>
    </row>
    <row r="123" spans="7:12" x14ac:dyDescent="0.2">
      <c r="G123" s="36" t="s">
        <v>183</v>
      </c>
      <c r="H123" s="3">
        <v>2023</v>
      </c>
      <c r="I123" s="3">
        <v>26</v>
      </c>
      <c r="J123" s="1134">
        <v>2581.88</v>
      </c>
      <c r="K123" s="1128">
        <v>44.07</v>
      </c>
      <c r="L123" s="1129">
        <v>28.21</v>
      </c>
    </row>
    <row r="124" spans="7:12" x14ac:dyDescent="0.2">
      <c r="G124" s="33" t="s">
        <v>183</v>
      </c>
      <c r="H124" s="92">
        <v>2024</v>
      </c>
      <c r="I124" s="92">
        <v>26</v>
      </c>
      <c r="J124" s="1127">
        <v>3611.3</v>
      </c>
      <c r="K124" s="628">
        <v>48</v>
      </c>
      <c r="L124" s="1130">
        <v>31.19</v>
      </c>
    </row>
  </sheetData>
  <autoFilter ref="G28:L124" xr:uid="{1B90D3C9-6D60-40E3-88DA-297DFC77E224}"/>
  <mergeCells count="3">
    <mergeCell ref="A48:E48"/>
    <mergeCell ref="A24:E24"/>
    <mergeCell ref="G24:K24"/>
  </mergeCells>
  <pageMargins left="0.75" right="0.75" top="1" bottom="1" header="0.5" footer="0.5"/>
  <headerFooter alignWithMargins="0"/>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925164-027E-4511-9904-ED0AF5608A40}">
  <sheetPr>
    <tabColor theme="9" tint="0.39997558519241921"/>
  </sheetPr>
  <dimension ref="A1:J38"/>
  <sheetViews>
    <sheetView workbookViewId="0">
      <selection activeCell="O38" sqref="O38"/>
    </sheetView>
  </sheetViews>
  <sheetFormatPr defaultColWidth="8.85546875" defaultRowHeight="12.75" x14ac:dyDescent="0.2"/>
  <cols>
    <col min="1" max="1" width="14" customWidth="1"/>
    <col min="2" max="2" width="7.42578125" bestFit="1" customWidth="1"/>
    <col min="3" max="3" width="16.140625" customWidth="1"/>
    <col min="4" max="4" width="16.42578125" customWidth="1"/>
    <col min="5" max="5" width="14" customWidth="1"/>
    <col min="6" max="6" width="21.7109375" customWidth="1"/>
    <col min="7" max="7" width="19.28515625" customWidth="1"/>
    <col min="8" max="8" width="25.85546875" customWidth="1"/>
    <col min="9" max="9" width="20.28515625" customWidth="1"/>
    <col min="10" max="10" width="22.28515625" customWidth="1"/>
  </cols>
  <sheetData>
    <row r="1" spans="1:1" ht="15" x14ac:dyDescent="0.25">
      <c r="A1" s="144" t="s">
        <v>3184</v>
      </c>
    </row>
    <row r="23" spans="1:10" x14ac:dyDescent="0.2">
      <c r="A23" s="403" t="s">
        <v>358</v>
      </c>
    </row>
    <row r="24" spans="1:10" x14ac:dyDescent="0.2">
      <c r="A24" s="67" t="s">
        <v>372</v>
      </c>
    </row>
    <row r="25" spans="1:10" x14ac:dyDescent="0.2">
      <c r="A25" s="67" t="s">
        <v>373</v>
      </c>
    </row>
    <row r="26" spans="1:10" x14ac:dyDescent="0.2">
      <c r="A26" s="5" t="s">
        <v>3021</v>
      </c>
    </row>
    <row r="27" spans="1:10" x14ac:dyDescent="0.2">
      <c r="A27" s="4" t="s">
        <v>3022</v>
      </c>
    </row>
    <row r="28" spans="1:10" x14ac:dyDescent="0.2">
      <c r="A28" s="9"/>
    </row>
    <row r="29" spans="1:10" ht="14.25" x14ac:dyDescent="0.25">
      <c r="I29" s="1336" t="s">
        <v>3023</v>
      </c>
      <c r="J29" s="1348"/>
    </row>
    <row r="30" spans="1:10" ht="30" customHeight="1" x14ac:dyDescent="0.2">
      <c r="A30" s="1106" t="s">
        <v>280</v>
      </c>
      <c r="B30" s="1107" t="s">
        <v>439</v>
      </c>
      <c r="C30" s="1107" t="s">
        <v>367</v>
      </c>
      <c r="D30" s="1107" t="s">
        <v>440</v>
      </c>
      <c r="E30" s="1107" t="s">
        <v>441</v>
      </c>
      <c r="F30" s="1107" t="s">
        <v>3024</v>
      </c>
      <c r="G30" s="1107" t="s">
        <v>3025</v>
      </c>
      <c r="H30" s="1107" t="s">
        <v>3183</v>
      </c>
      <c r="I30" s="1108" t="s">
        <v>3026</v>
      </c>
      <c r="J30" s="1108" t="s">
        <v>3027</v>
      </c>
    </row>
    <row r="31" spans="1:10" x14ac:dyDescent="0.2">
      <c r="A31" s="1109">
        <v>2018</v>
      </c>
      <c r="B31" s="102">
        <v>4</v>
      </c>
      <c r="C31" s="1116">
        <v>189</v>
      </c>
      <c r="D31" s="1110">
        <v>44</v>
      </c>
      <c r="E31" s="1110">
        <v>196</v>
      </c>
      <c r="F31" s="102">
        <v>0.22</v>
      </c>
      <c r="G31" s="102">
        <v>4.07</v>
      </c>
      <c r="H31" s="102">
        <v>0.93</v>
      </c>
      <c r="I31" s="1111">
        <v>16.18</v>
      </c>
      <c r="J31" s="701">
        <v>11.79</v>
      </c>
    </row>
    <row r="32" spans="1:10" x14ac:dyDescent="0.2">
      <c r="A32" s="1109">
        <v>2019</v>
      </c>
      <c r="B32" s="102">
        <v>7</v>
      </c>
      <c r="C32" s="1116">
        <v>295</v>
      </c>
      <c r="D32" s="1110">
        <v>23.8</v>
      </c>
      <c r="E32" s="1110">
        <v>76.099999999999994</v>
      </c>
      <c r="F32" s="102">
        <v>0.06</v>
      </c>
      <c r="G32" s="102">
        <v>3.02</v>
      </c>
      <c r="H32" s="102">
        <v>0.21</v>
      </c>
      <c r="I32" s="1111">
        <v>3.57</v>
      </c>
      <c r="J32" s="701">
        <v>2.7</v>
      </c>
    </row>
    <row r="33" spans="1:10" x14ac:dyDescent="0.2">
      <c r="A33" s="1109">
        <v>2020</v>
      </c>
      <c r="B33" s="102">
        <v>3</v>
      </c>
      <c r="C33" s="1116">
        <v>15</v>
      </c>
      <c r="D33" s="1110">
        <v>8.02</v>
      </c>
      <c r="E33" s="1110">
        <v>17.899999999999999</v>
      </c>
      <c r="F33" s="102">
        <v>0.52</v>
      </c>
      <c r="G33" s="102">
        <v>2.23</v>
      </c>
      <c r="H33" s="102">
        <v>1.17</v>
      </c>
      <c r="I33" s="1111">
        <v>46.39</v>
      </c>
      <c r="J33" s="701">
        <v>33.99</v>
      </c>
    </row>
    <row r="34" spans="1:10" x14ac:dyDescent="0.2">
      <c r="A34" s="1109">
        <v>2021</v>
      </c>
      <c r="B34" s="102">
        <v>19</v>
      </c>
      <c r="C34" s="1116">
        <v>2261</v>
      </c>
      <c r="D34" s="1110">
        <v>1018.37</v>
      </c>
      <c r="E34" s="1110">
        <v>3892.7</v>
      </c>
      <c r="F34" s="102">
        <v>0.46</v>
      </c>
      <c r="G34" s="102">
        <v>3.17</v>
      </c>
      <c r="H34" s="102">
        <v>1.77</v>
      </c>
      <c r="I34" s="1111">
        <v>34.19</v>
      </c>
      <c r="J34" s="701">
        <v>24.64</v>
      </c>
    </row>
    <row r="35" spans="1:10" x14ac:dyDescent="0.2">
      <c r="A35" s="1109">
        <v>2022</v>
      </c>
      <c r="B35" s="102">
        <v>24</v>
      </c>
      <c r="C35" s="1116">
        <v>2889.3</v>
      </c>
      <c r="D35" s="1110">
        <v>1242.9000000000001</v>
      </c>
      <c r="E35" s="1110">
        <v>4050.11</v>
      </c>
      <c r="F35" s="102">
        <v>0.42</v>
      </c>
      <c r="G35" s="102">
        <v>3.27</v>
      </c>
      <c r="H35" s="102">
        <v>1.39</v>
      </c>
      <c r="I35" s="1111">
        <v>16.41</v>
      </c>
      <c r="J35" s="701">
        <v>12.59</v>
      </c>
    </row>
    <row r="36" spans="1:10" x14ac:dyDescent="0.2">
      <c r="A36" s="1109">
        <v>2023</v>
      </c>
      <c r="B36" s="102">
        <v>37</v>
      </c>
      <c r="C36" s="1116">
        <v>4439.3</v>
      </c>
      <c r="D36" s="1110">
        <v>2763.6</v>
      </c>
      <c r="E36" s="1110">
        <v>9791.4</v>
      </c>
      <c r="F36" s="102">
        <v>0.62</v>
      </c>
      <c r="G36" s="102">
        <v>3.59</v>
      </c>
      <c r="H36" s="102">
        <v>2.2200000000000002</v>
      </c>
      <c r="I36" s="1111">
        <v>27.7</v>
      </c>
      <c r="J36" s="701">
        <v>20.36</v>
      </c>
    </row>
    <row r="37" spans="1:10" x14ac:dyDescent="0.2">
      <c r="A37" s="1112">
        <v>2024</v>
      </c>
      <c r="B37" s="1113">
        <v>28</v>
      </c>
      <c r="C37" s="1114">
        <v>4141.2</v>
      </c>
      <c r="D37" s="1114">
        <v>2369</v>
      </c>
      <c r="E37" s="1114">
        <v>8858.7000000000007</v>
      </c>
      <c r="F37" s="1113">
        <v>0.56999999999999995</v>
      </c>
      <c r="G37" s="1113">
        <v>3.78</v>
      </c>
      <c r="H37" s="1113">
        <v>2.13</v>
      </c>
      <c r="I37" s="1115">
        <v>34.97</v>
      </c>
      <c r="J37" s="704">
        <v>24.62</v>
      </c>
    </row>
    <row r="38" spans="1:10" x14ac:dyDescent="0.2">
      <c r="A38" s="1104"/>
      <c r="B38" s="681">
        <f>SUM(B31:B37)</f>
        <v>122</v>
      </c>
      <c r="C38" s="1117">
        <f t="shared" ref="C38:E38" si="0">SUM(C31:C37)</f>
        <v>14229.8</v>
      </c>
      <c r="D38" s="1117">
        <f t="shared" si="0"/>
        <v>7469.6900000000005</v>
      </c>
      <c r="E38" s="1117">
        <f t="shared" si="0"/>
        <v>26882.91</v>
      </c>
      <c r="F38" s="1105"/>
      <c r="G38" s="1105"/>
      <c r="H38" s="1105"/>
      <c r="I38" s="1105"/>
    </row>
  </sheetData>
  <mergeCells count="1">
    <mergeCell ref="I29:J29"/>
  </mergeCells>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A03212-A3B1-4495-9C39-B4BC881A59D7}">
  <sheetPr>
    <tabColor theme="9" tint="0.39997558519241921"/>
  </sheetPr>
  <dimension ref="A1:AX99"/>
  <sheetViews>
    <sheetView workbookViewId="0">
      <selection activeCell="S26" sqref="S26"/>
    </sheetView>
  </sheetViews>
  <sheetFormatPr defaultColWidth="8.85546875" defaultRowHeight="12.75" x14ac:dyDescent="0.2"/>
  <cols>
    <col min="18" max="18" width="26.42578125" customWidth="1"/>
    <col min="19" max="19" width="11" customWidth="1"/>
    <col min="20" max="20" width="17.28515625" customWidth="1"/>
    <col min="21" max="21" width="13.85546875" customWidth="1"/>
    <col min="22" max="22" width="16.28515625" customWidth="1"/>
    <col min="23" max="23" width="21.85546875" customWidth="1"/>
  </cols>
  <sheetData>
    <row r="1" spans="1:1" ht="15" x14ac:dyDescent="0.25">
      <c r="A1" s="11" t="s">
        <v>886</v>
      </c>
    </row>
    <row r="30" spans="1:23" x14ac:dyDescent="0.2">
      <c r="A30" s="1293" t="s">
        <v>887</v>
      </c>
      <c r="B30" s="1294"/>
      <c r="C30" s="1294"/>
      <c r="D30" s="1294"/>
      <c r="E30" s="1294"/>
      <c r="F30" s="1294"/>
      <c r="G30" s="1294"/>
      <c r="H30" s="1294"/>
      <c r="I30" s="1294"/>
      <c r="J30" s="1294"/>
      <c r="K30" s="1294"/>
      <c r="L30" s="1294"/>
      <c r="M30" s="1294"/>
      <c r="N30" s="1294"/>
      <c r="O30" s="1294"/>
      <c r="P30" s="1238"/>
      <c r="R30" s="1293" t="s">
        <v>888</v>
      </c>
      <c r="S30" s="1294"/>
      <c r="T30" s="1294"/>
      <c r="U30" s="1294"/>
      <c r="V30" s="1294"/>
      <c r="W30" s="1238"/>
    </row>
    <row r="31" spans="1:23" ht="30.75" customHeight="1" x14ac:dyDescent="0.2">
      <c r="A31" s="707"/>
      <c r="B31" s="708"/>
      <c r="C31" s="1352" t="s">
        <v>889</v>
      </c>
      <c r="D31" s="1353"/>
      <c r="E31" s="1353"/>
      <c r="F31" s="1353"/>
      <c r="G31" s="1353"/>
      <c r="H31" s="1353"/>
      <c r="I31" s="1353"/>
      <c r="J31" s="1353"/>
      <c r="K31" s="1353"/>
      <c r="L31" s="1353"/>
      <c r="M31" s="1353"/>
      <c r="N31" s="1353"/>
      <c r="O31" s="1353"/>
      <c r="P31" s="1354"/>
      <c r="R31" s="711"/>
      <c r="S31" s="712" t="s">
        <v>890</v>
      </c>
      <c r="T31" s="714" t="s">
        <v>891</v>
      </c>
      <c r="U31" s="712" t="s">
        <v>892</v>
      </c>
      <c r="V31" s="712" t="s">
        <v>893</v>
      </c>
      <c r="W31" s="713" t="s">
        <v>894</v>
      </c>
    </row>
    <row r="32" spans="1:23" x14ac:dyDescent="0.2">
      <c r="A32" s="692"/>
      <c r="C32" s="709">
        <v>0.1</v>
      </c>
      <c r="D32" s="709">
        <v>0.12000000000000001</v>
      </c>
      <c r="E32" s="709">
        <v>0.14000000000000001</v>
      </c>
      <c r="F32" s="709">
        <v>0.16000000000000003</v>
      </c>
      <c r="G32" s="709">
        <v>0.18000000000000002</v>
      </c>
      <c r="H32" s="709">
        <v>0.2</v>
      </c>
      <c r="I32" s="709">
        <v>0.22000000000000003</v>
      </c>
      <c r="J32" s="709">
        <v>0.24000000000000002</v>
      </c>
      <c r="K32" s="709">
        <v>0.26</v>
      </c>
      <c r="L32" s="709">
        <v>0.28000000000000003</v>
      </c>
      <c r="M32" s="709">
        <v>0.30000000000000004</v>
      </c>
      <c r="N32" s="709">
        <v>0.32000000000000006</v>
      </c>
      <c r="O32" s="709">
        <v>0.34000000000000008</v>
      </c>
      <c r="P32" s="710">
        <v>0.3600000000000001</v>
      </c>
      <c r="R32" s="692" t="s">
        <v>895</v>
      </c>
      <c r="S32">
        <v>135</v>
      </c>
      <c r="T32" s="513">
        <v>12426.8</v>
      </c>
      <c r="U32" s="866">
        <v>61.17</v>
      </c>
      <c r="V32" s="866">
        <v>43.73</v>
      </c>
      <c r="W32" s="701"/>
    </row>
    <row r="33" spans="1:23" x14ac:dyDescent="0.2">
      <c r="A33" s="1349" t="s">
        <v>896</v>
      </c>
      <c r="B33" s="701">
        <v>0.6</v>
      </c>
      <c r="C33">
        <v>49.9</v>
      </c>
      <c r="D33">
        <v>41.59</v>
      </c>
      <c r="E33">
        <v>35.65</v>
      </c>
      <c r="F33">
        <v>31.19</v>
      </c>
      <c r="G33">
        <v>27.72</v>
      </c>
      <c r="H33">
        <v>24.95</v>
      </c>
      <c r="I33">
        <v>22.68</v>
      </c>
      <c r="J33">
        <v>20.79</v>
      </c>
      <c r="K33">
        <v>19.190000000000001</v>
      </c>
      <c r="L33">
        <v>17.82</v>
      </c>
      <c r="M33">
        <v>16.63</v>
      </c>
      <c r="N33">
        <v>15.59</v>
      </c>
      <c r="O33">
        <v>14.68</v>
      </c>
      <c r="P33" s="693">
        <v>13.86</v>
      </c>
      <c r="R33" s="694" t="s">
        <v>897</v>
      </c>
      <c r="S33" s="106">
        <v>92</v>
      </c>
      <c r="T33" s="780">
        <v>13970.6</v>
      </c>
      <c r="U33" s="702">
        <v>59.7</v>
      </c>
      <c r="V33" s="702">
        <v>42.16</v>
      </c>
      <c r="W33" s="704">
        <v>38.1</v>
      </c>
    </row>
    <row r="34" spans="1:23" x14ac:dyDescent="0.2">
      <c r="A34" s="1350"/>
      <c r="B34" s="701">
        <v>0.7</v>
      </c>
      <c r="C34">
        <v>55.11</v>
      </c>
      <c r="D34">
        <v>45.92</v>
      </c>
      <c r="E34">
        <v>39.36</v>
      </c>
      <c r="F34">
        <v>34.44</v>
      </c>
      <c r="G34">
        <v>30.62</v>
      </c>
      <c r="H34">
        <v>27.55</v>
      </c>
      <c r="I34">
        <v>25.05</v>
      </c>
      <c r="J34">
        <v>22.96</v>
      </c>
      <c r="K34">
        <v>21.2</v>
      </c>
      <c r="L34">
        <v>19.68</v>
      </c>
      <c r="M34">
        <v>18.37</v>
      </c>
      <c r="N34">
        <v>17.22</v>
      </c>
      <c r="O34">
        <v>16.21</v>
      </c>
      <c r="P34" s="693">
        <v>15.31</v>
      </c>
    </row>
    <row r="35" spans="1:23" x14ac:dyDescent="0.2">
      <c r="A35" s="1350"/>
      <c r="B35" s="701">
        <v>0.8</v>
      </c>
      <c r="C35">
        <v>60.32</v>
      </c>
      <c r="D35">
        <v>50.26</v>
      </c>
      <c r="E35">
        <v>43.08</v>
      </c>
      <c r="F35">
        <v>37.700000000000003</v>
      </c>
      <c r="G35">
        <v>33.51</v>
      </c>
      <c r="H35">
        <v>30.16</v>
      </c>
      <c r="I35">
        <v>27.42</v>
      </c>
      <c r="J35">
        <v>25.13</v>
      </c>
      <c r="K35">
        <v>23.2</v>
      </c>
      <c r="L35">
        <v>21.54</v>
      </c>
      <c r="M35">
        <v>20.11</v>
      </c>
      <c r="N35">
        <v>18.850000000000001</v>
      </c>
      <c r="O35">
        <v>17.739999999999998</v>
      </c>
      <c r="P35" s="693">
        <v>16.75</v>
      </c>
    </row>
    <row r="36" spans="1:23" x14ac:dyDescent="0.2">
      <c r="A36" s="1350"/>
      <c r="B36" s="701">
        <v>0.9</v>
      </c>
      <c r="C36">
        <v>65.52</v>
      </c>
      <c r="D36">
        <v>54.6</v>
      </c>
      <c r="E36">
        <v>46.8</v>
      </c>
      <c r="F36">
        <v>40.950000000000003</v>
      </c>
      <c r="G36">
        <v>36.4</v>
      </c>
      <c r="H36">
        <v>32.76</v>
      </c>
      <c r="I36">
        <v>29.78</v>
      </c>
      <c r="J36">
        <v>27.3</v>
      </c>
      <c r="K36">
        <v>25.2</v>
      </c>
      <c r="L36">
        <v>23.4</v>
      </c>
      <c r="M36">
        <v>21.84</v>
      </c>
      <c r="N36">
        <v>20.48</v>
      </c>
      <c r="O36">
        <v>19.27</v>
      </c>
      <c r="P36" s="693">
        <v>18.2</v>
      </c>
    </row>
    <row r="37" spans="1:23" x14ac:dyDescent="0.2">
      <c r="A37" s="1350"/>
      <c r="B37" s="701">
        <v>1</v>
      </c>
      <c r="C37">
        <v>70.73</v>
      </c>
      <c r="D37">
        <v>58.94</v>
      </c>
      <c r="E37">
        <v>50.52</v>
      </c>
      <c r="F37">
        <v>44.21</v>
      </c>
      <c r="G37">
        <v>39.29</v>
      </c>
      <c r="H37">
        <v>35.36</v>
      </c>
      <c r="I37">
        <v>32.15</v>
      </c>
      <c r="J37">
        <v>29.47</v>
      </c>
      <c r="K37">
        <v>27.2</v>
      </c>
      <c r="L37">
        <v>25.26</v>
      </c>
      <c r="M37">
        <v>23.58</v>
      </c>
      <c r="N37">
        <v>22.1</v>
      </c>
      <c r="O37">
        <v>20.8</v>
      </c>
      <c r="P37" s="693">
        <v>19.649999999999999</v>
      </c>
    </row>
    <row r="38" spans="1:23" x14ac:dyDescent="0.2">
      <c r="A38" s="1350"/>
      <c r="B38" s="701">
        <v>1.1000000000000001</v>
      </c>
      <c r="C38">
        <v>75.94</v>
      </c>
      <c r="D38">
        <v>63.28</v>
      </c>
      <c r="E38">
        <v>54.24</v>
      </c>
      <c r="F38">
        <v>47.46</v>
      </c>
      <c r="G38">
        <v>42.19</v>
      </c>
      <c r="H38">
        <v>37.97</v>
      </c>
      <c r="I38">
        <v>34.520000000000003</v>
      </c>
      <c r="J38">
        <v>31.64</v>
      </c>
      <c r="K38">
        <v>29.21</v>
      </c>
      <c r="L38">
        <v>27.12</v>
      </c>
      <c r="M38">
        <v>25.31</v>
      </c>
      <c r="N38">
        <v>23.73</v>
      </c>
      <c r="O38">
        <v>22.33</v>
      </c>
      <c r="P38" s="693">
        <v>21.09</v>
      </c>
    </row>
    <row r="39" spans="1:23" x14ac:dyDescent="0.2">
      <c r="A39" s="1350"/>
      <c r="B39" s="701">
        <v>1.2</v>
      </c>
      <c r="C39">
        <v>81.14</v>
      </c>
      <c r="D39">
        <v>67.62</v>
      </c>
      <c r="E39">
        <v>57.96</v>
      </c>
      <c r="F39">
        <v>50.71</v>
      </c>
      <c r="G39">
        <v>45.08</v>
      </c>
      <c r="H39">
        <v>40.57</v>
      </c>
      <c r="I39">
        <v>36.880000000000003</v>
      </c>
      <c r="J39">
        <v>33.81</v>
      </c>
      <c r="K39">
        <v>31.21</v>
      </c>
      <c r="L39">
        <v>28.98</v>
      </c>
      <c r="M39">
        <v>27.05</v>
      </c>
      <c r="N39">
        <v>25.36</v>
      </c>
      <c r="O39">
        <v>23.87</v>
      </c>
      <c r="P39" s="693">
        <v>22.54</v>
      </c>
    </row>
    <row r="40" spans="1:23" x14ac:dyDescent="0.2">
      <c r="A40" s="1350"/>
      <c r="B40" s="701">
        <v>1.3</v>
      </c>
      <c r="C40">
        <v>86.35</v>
      </c>
      <c r="D40">
        <v>71.959999999999994</v>
      </c>
      <c r="E40">
        <v>61.68</v>
      </c>
      <c r="F40">
        <v>53.97</v>
      </c>
      <c r="G40">
        <v>47.97</v>
      </c>
      <c r="H40">
        <v>43.17</v>
      </c>
      <c r="I40">
        <v>39.25</v>
      </c>
      <c r="J40">
        <v>35.979999999999997</v>
      </c>
      <c r="K40">
        <v>33.21</v>
      </c>
      <c r="L40">
        <v>30.84</v>
      </c>
      <c r="M40">
        <v>28.78</v>
      </c>
      <c r="N40">
        <v>26.98</v>
      </c>
      <c r="O40">
        <v>25.4</v>
      </c>
      <c r="P40" s="693">
        <v>23.99</v>
      </c>
    </row>
    <row r="41" spans="1:23" x14ac:dyDescent="0.2">
      <c r="A41" s="1350"/>
      <c r="B41" s="701">
        <v>1.4</v>
      </c>
      <c r="C41">
        <v>91.55</v>
      </c>
      <c r="D41">
        <v>76.3</v>
      </c>
      <c r="E41">
        <v>65.400000000000006</v>
      </c>
      <c r="F41">
        <v>57.22</v>
      </c>
      <c r="G41">
        <v>50.86</v>
      </c>
      <c r="H41">
        <v>45.78</v>
      </c>
      <c r="I41">
        <v>41.62</v>
      </c>
      <c r="J41">
        <v>38.15</v>
      </c>
      <c r="K41">
        <v>35.21</v>
      </c>
      <c r="L41">
        <v>32.700000000000003</v>
      </c>
      <c r="M41">
        <v>30.52</v>
      </c>
      <c r="N41">
        <v>28.61</v>
      </c>
      <c r="O41">
        <v>26.93</v>
      </c>
      <c r="P41" s="693">
        <v>25.43</v>
      </c>
    </row>
    <row r="42" spans="1:23" x14ac:dyDescent="0.2">
      <c r="A42" s="1350"/>
      <c r="B42" s="701">
        <v>1.5</v>
      </c>
      <c r="C42">
        <v>96.76</v>
      </c>
      <c r="D42">
        <v>80.63</v>
      </c>
      <c r="E42">
        <v>69.12</v>
      </c>
      <c r="F42">
        <v>60.48</v>
      </c>
      <c r="G42">
        <v>53.76</v>
      </c>
      <c r="H42">
        <v>48.38</v>
      </c>
      <c r="I42">
        <v>43.98</v>
      </c>
      <c r="J42">
        <v>40.32</v>
      </c>
      <c r="K42">
        <v>37.22</v>
      </c>
      <c r="L42">
        <v>34.56</v>
      </c>
      <c r="M42">
        <v>32.25</v>
      </c>
      <c r="N42">
        <v>30.24</v>
      </c>
      <c r="O42">
        <v>28.46</v>
      </c>
      <c r="P42" s="693">
        <v>26.88</v>
      </c>
    </row>
    <row r="43" spans="1:23" x14ac:dyDescent="0.2">
      <c r="A43" s="1350"/>
      <c r="B43" s="701">
        <v>1.6</v>
      </c>
      <c r="C43">
        <v>101.97</v>
      </c>
      <c r="D43">
        <v>84.97</v>
      </c>
      <c r="E43">
        <v>72.83</v>
      </c>
      <c r="F43">
        <v>63.73</v>
      </c>
      <c r="G43">
        <v>56.65</v>
      </c>
      <c r="H43">
        <v>50.98</v>
      </c>
      <c r="I43">
        <v>46.35</v>
      </c>
      <c r="J43">
        <v>42.49</v>
      </c>
      <c r="K43">
        <v>39.22</v>
      </c>
      <c r="L43">
        <v>36.42</v>
      </c>
      <c r="M43">
        <v>33.99</v>
      </c>
      <c r="N43">
        <v>31.86</v>
      </c>
      <c r="O43">
        <v>29.99</v>
      </c>
      <c r="P43" s="693">
        <v>28.32</v>
      </c>
    </row>
    <row r="44" spans="1:23" x14ac:dyDescent="0.2">
      <c r="A44" s="1350"/>
      <c r="B44" s="701">
        <v>1.7</v>
      </c>
      <c r="C44">
        <v>107.17</v>
      </c>
      <c r="D44">
        <v>89.31</v>
      </c>
      <c r="E44">
        <v>76.55</v>
      </c>
      <c r="F44">
        <v>66.98</v>
      </c>
      <c r="G44">
        <v>59.54</v>
      </c>
      <c r="H44">
        <v>53.59</v>
      </c>
      <c r="I44">
        <v>48.72</v>
      </c>
      <c r="J44">
        <v>44.66</v>
      </c>
      <c r="K44">
        <v>41.22</v>
      </c>
      <c r="L44">
        <v>38.28</v>
      </c>
      <c r="M44">
        <v>35.72</v>
      </c>
      <c r="N44">
        <v>33.49</v>
      </c>
      <c r="O44">
        <v>31.52</v>
      </c>
      <c r="P44" s="693">
        <v>29.77</v>
      </c>
    </row>
    <row r="45" spans="1:23" x14ac:dyDescent="0.2">
      <c r="A45" s="1350"/>
      <c r="B45" s="701">
        <v>1.8</v>
      </c>
      <c r="C45">
        <v>112.38</v>
      </c>
      <c r="D45">
        <v>93.65</v>
      </c>
      <c r="E45">
        <v>80.27</v>
      </c>
      <c r="F45">
        <v>70.239999999999995</v>
      </c>
      <c r="G45">
        <v>62.43</v>
      </c>
      <c r="H45">
        <v>56.19</v>
      </c>
      <c r="I45">
        <v>51.08</v>
      </c>
      <c r="J45">
        <v>46.83</v>
      </c>
      <c r="K45">
        <v>43.22</v>
      </c>
      <c r="L45">
        <v>40.14</v>
      </c>
      <c r="M45">
        <v>37.46</v>
      </c>
      <c r="N45">
        <v>35.119999999999997</v>
      </c>
      <c r="O45">
        <v>33.049999999999997</v>
      </c>
      <c r="P45" s="693">
        <v>31.22</v>
      </c>
    </row>
    <row r="46" spans="1:23" x14ac:dyDescent="0.2">
      <c r="A46" s="1350"/>
      <c r="B46" s="701">
        <v>1.9</v>
      </c>
      <c r="C46">
        <v>117.59</v>
      </c>
      <c r="D46">
        <v>97.99</v>
      </c>
      <c r="E46">
        <v>83.99</v>
      </c>
      <c r="F46">
        <v>73.489999999999995</v>
      </c>
      <c r="G46">
        <v>65.33</v>
      </c>
      <c r="H46">
        <v>58.79</v>
      </c>
      <c r="I46">
        <v>53.45</v>
      </c>
      <c r="J46">
        <v>48.99</v>
      </c>
      <c r="K46">
        <v>45.23</v>
      </c>
      <c r="L46">
        <v>42</v>
      </c>
      <c r="M46">
        <v>39.200000000000003</v>
      </c>
      <c r="N46">
        <v>36.75</v>
      </c>
      <c r="O46">
        <v>34.58</v>
      </c>
      <c r="P46" s="693">
        <v>32.659999999999997</v>
      </c>
    </row>
    <row r="47" spans="1:23" x14ac:dyDescent="0.2">
      <c r="A47" s="1350"/>
      <c r="B47" s="701">
        <v>2</v>
      </c>
      <c r="C47">
        <v>122.79</v>
      </c>
      <c r="D47">
        <v>102.33</v>
      </c>
      <c r="E47">
        <v>87.71</v>
      </c>
      <c r="F47">
        <v>76.75</v>
      </c>
      <c r="G47">
        <v>68.22</v>
      </c>
      <c r="H47">
        <v>61.4</v>
      </c>
      <c r="I47">
        <v>55.82</v>
      </c>
      <c r="J47">
        <v>51.16</v>
      </c>
      <c r="K47">
        <v>47.23</v>
      </c>
      <c r="L47">
        <v>43.85</v>
      </c>
      <c r="M47">
        <v>40.93</v>
      </c>
      <c r="N47">
        <v>38.369999999999997</v>
      </c>
      <c r="O47">
        <v>36.119999999999997</v>
      </c>
      <c r="P47" s="693">
        <v>34.11</v>
      </c>
    </row>
    <row r="48" spans="1:23" x14ac:dyDescent="0.2">
      <c r="A48" s="1350"/>
      <c r="B48" s="701">
        <v>2.1</v>
      </c>
      <c r="C48">
        <v>128</v>
      </c>
      <c r="D48">
        <v>106.67</v>
      </c>
      <c r="E48">
        <v>91.43</v>
      </c>
      <c r="F48">
        <v>80</v>
      </c>
      <c r="G48">
        <v>71.11</v>
      </c>
      <c r="H48">
        <v>64</v>
      </c>
      <c r="I48">
        <v>58.18</v>
      </c>
      <c r="J48">
        <v>53.33</v>
      </c>
      <c r="K48">
        <v>49.23</v>
      </c>
      <c r="L48">
        <v>45.71</v>
      </c>
      <c r="M48">
        <v>42.67</v>
      </c>
      <c r="N48">
        <v>40</v>
      </c>
      <c r="O48">
        <v>37.65</v>
      </c>
      <c r="P48" s="693">
        <v>35.56</v>
      </c>
    </row>
    <row r="49" spans="1:50" x14ac:dyDescent="0.2">
      <c r="A49" s="1350"/>
      <c r="B49" s="701">
        <v>2.2000000000000002</v>
      </c>
      <c r="C49">
        <v>133.21</v>
      </c>
      <c r="D49">
        <v>111.01</v>
      </c>
      <c r="E49">
        <v>95.15</v>
      </c>
      <c r="F49">
        <v>83.25</v>
      </c>
      <c r="G49">
        <v>74</v>
      </c>
      <c r="H49">
        <v>66.599999999999994</v>
      </c>
      <c r="I49">
        <v>60.55</v>
      </c>
      <c r="J49">
        <v>55.5</v>
      </c>
      <c r="K49">
        <v>51.23</v>
      </c>
      <c r="L49">
        <v>47.57</v>
      </c>
      <c r="M49">
        <v>44.4</v>
      </c>
      <c r="N49">
        <v>41.63</v>
      </c>
      <c r="O49">
        <v>39.18</v>
      </c>
      <c r="P49" s="693">
        <v>37</v>
      </c>
    </row>
    <row r="50" spans="1:50" x14ac:dyDescent="0.2">
      <c r="A50" s="1350"/>
      <c r="B50" s="701">
        <v>2.2999999999999998</v>
      </c>
      <c r="C50">
        <v>138.41</v>
      </c>
      <c r="D50">
        <v>115.34</v>
      </c>
      <c r="E50">
        <v>98.87</v>
      </c>
      <c r="F50">
        <v>86.51</v>
      </c>
      <c r="G50">
        <v>76.900000000000006</v>
      </c>
      <c r="H50">
        <v>69.209999999999994</v>
      </c>
      <c r="I50">
        <v>62.91</v>
      </c>
      <c r="J50">
        <v>57.67</v>
      </c>
      <c r="K50">
        <v>53.24</v>
      </c>
      <c r="L50">
        <v>49.43</v>
      </c>
      <c r="M50">
        <v>46.14</v>
      </c>
      <c r="N50">
        <v>43.25</v>
      </c>
      <c r="O50">
        <v>40.71</v>
      </c>
      <c r="P50" s="693">
        <v>38.450000000000003</v>
      </c>
    </row>
    <row r="51" spans="1:50" x14ac:dyDescent="0.2">
      <c r="A51" s="1351"/>
      <c r="B51" s="704">
        <v>2.4</v>
      </c>
      <c r="C51" s="106">
        <v>143.62</v>
      </c>
      <c r="D51" s="106">
        <v>119.68</v>
      </c>
      <c r="E51" s="106">
        <v>102.59</v>
      </c>
      <c r="F51" s="106">
        <v>89.76</v>
      </c>
      <c r="G51" s="106">
        <v>79.790000000000006</v>
      </c>
      <c r="H51" s="106">
        <v>71.81</v>
      </c>
      <c r="I51" s="106">
        <v>65.28</v>
      </c>
      <c r="J51" s="106">
        <v>59.84</v>
      </c>
      <c r="K51" s="106">
        <v>55.24</v>
      </c>
      <c r="L51" s="106">
        <v>51.29</v>
      </c>
      <c r="M51" s="106">
        <v>47.87</v>
      </c>
      <c r="N51" s="106">
        <v>44.88</v>
      </c>
      <c r="O51" s="106">
        <v>42.24</v>
      </c>
      <c r="P51" s="695">
        <v>39.89</v>
      </c>
    </row>
    <row r="54" spans="1:50" x14ac:dyDescent="0.2">
      <c r="A54" s="1293" t="s">
        <v>898</v>
      </c>
      <c r="B54" s="1294"/>
      <c r="C54" s="1294"/>
      <c r="D54" s="1294"/>
      <c r="E54" s="1294"/>
      <c r="F54" s="1294"/>
      <c r="G54" s="1294"/>
      <c r="H54" s="1294"/>
      <c r="I54" s="1294"/>
      <c r="J54" s="1294"/>
      <c r="K54" s="1294"/>
      <c r="L54" s="1294"/>
      <c r="M54" s="1294"/>
      <c r="N54" s="1294"/>
      <c r="O54" s="1294"/>
      <c r="P54" s="1238"/>
      <c r="R54" s="1293" t="s">
        <v>899</v>
      </c>
      <c r="S54" s="1294"/>
      <c r="T54" s="1294"/>
      <c r="U54" s="1294"/>
      <c r="V54" s="1294"/>
      <c r="W54" s="1294"/>
      <c r="X54" s="1294"/>
      <c r="Y54" s="1294"/>
      <c r="Z54" s="1294"/>
      <c r="AA54" s="1294"/>
      <c r="AB54" s="1294"/>
      <c r="AC54" s="1294"/>
      <c r="AD54" s="1294"/>
      <c r="AE54" s="1294"/>
      <c r="AF54" s="1294"/>
      <c r="AG54" s="1238"/>
      <c r="AI54" s="1293" t="s">
        <v>900</v>
      </c>
      <c r="AJ54" s="1294"/>
      <c r="AK54" s="1294"/>
      <c r="AL54" s="1294"/>
      <c r="AM54" s="1294"/>
      <c r="AN54" s="1294"/>
      <c r="AO54" s="1294"/>
      <c r="AP54" s="1294"/>
      <c r="AQ54" s="1294"/>
      <c r="AR54" s="1294"/>
      <c r="AS54" s="1294"/>
      <c r="AT54" s="1294"/>
      <c r="AU54" s="1294"/>
      <c r="AV54" s="1294"/>
      <c r="AW54" s="1294"/>
      <c r="AX54" s="1238"/>
    </row>
    <row r="55" spans="1:50" x14ac:dyDescent="0.2">
      <c r="A55" s="707"/>
      <c r="B55" s="708"/>
      <c r="C55" s="1352" t="s">
        <v>889</v>
      </c>
      <c r="D55" s="1353"/>
      <c r="E55" s="1353"/>
      <c r="F55" s="1353"/>
      <c r="G55" s="1353"/>
      <c r="H55" s="1353"/>
      <c r="I55" s="1353"/>
      <c r="J55" s="1353"/>
      <c r="K55" s="1353"/>
      <c r="L55" s="1353"/>
      <c r="M55" s="1353"/>
      <c r="N55" s="1353"/>
      <c r="O55" s="1353"/>
      <c r="P55" s="1354"/>
      <c r="R55" s="707"/>
      <c r="S55" s="708"/>
      <c r="T55" s="1352" t="s">
        <v>889</v>
      </c>
      <c r="U55" s="1353"/>
      <c r="V55" s="1353"/>
      <c r="W55" s="1353"/>
      <c r="X55" s="1353"/>
      <c r="Y55" s="1353"/>
      <c r="Z55" s="1353"/>
      <c r="AA55" s="1353"/>
      <c r="AB55" s="1353"/>
      <c r="AC55" s="1353"/>
      <c r="AD55" s="1353"/>
      <c r="AE55" s="1353"/>
      <c r="AF55" s="1353"/>
      <c r="AG55" s="1354"/>
      <c r="AI55" s="707"/>
      <c r="AJ55" s="708"/>
      <c r="AK55" s="1352" t="s">
        <v>889</v>
      </c>
      <c r="AL55" s="1353"/>
      <c r="AM55" s="1353"/>
      <c r="AN55" s="1353"/>
      <c r="AO55" s="1353"/>
      <c r="AP55" s="1353"/>
      <c r="AQ55" s="1353"/>
      <c r="AR55" s="1353"/>
      <c r="AS55" s="1353"/>
      <c r="AT55" s="1353"/>
      <c r="AU55" s="1353"/>
      <c r="AV55" s="1353"/>
      <c r="AW55" s="1353"/>
      <c r="AX55" s="1354"/>
    </row>
    <row r="56" spans="1:50" x14ac:dyDescent="0.2">
      <c r="A56" s="692"/>
      <c r="C56" s="709">
        <v>0.1</v>
      </c>
      <c r="D56" s="709">
        <v>0.12000000000000001</v>
      </c>
      <c r="E56" s="709">
        <v>0.14000000000000001</v>
      </c>
      <c r="F56" s="709">
        <v>0.16000000000000003</v>
      </c>
      <c r="G56" s="709">
        <v>0.18000000000000002</v>
      </c>
      <c r="H56" s="709">
        <v>0.2</v>
      </c>
      <c r="I56" s="709">
        <v>0.22000000000000003</v>
      </c>
      <c r="J56" s="709">
        <v>0.24000000000000002</v>
      </c>
      <c r="K56" s="709">
        <v>0.26</v>
      </c>
      <c r="L56" s="709">
        <v>0.28000000000000003</v>
      </c>
      <c r="M56" s="709">
        <v>0.30000000000000004</v>
      </c>
      <c r="N56" s="709">
        <v>0.32000000000000006</v>
      </c>
      <c r="O56" s="709">
        <v>0.34000000000000008</v>
      </c>
      <c r="P56" s="710">
        <v>0.3600000000000001</v>
      </c>
      <c r="R56" s="692"/>
      <c r="T56" s="709">
        <v>0.1</v>
      </c>
      <c r="U56" s="709">
        <v>0.12000000000000001</v>
      </c>
      <c r="V56" s="709">
        <v>0.14000000000000001</v>
      </c>
      <c r="W56" s="709">
        <v>0.16000000000000003</v>
      </c>
      <c r="X56" s="709">
        <v>0.18000000000000002</v>
      </c>
      <c r="Y56" s="709">
        <v>0.2</v>
      </c>
      <c r="Z56" s="709">
        <v>0.22000000000000003</v>
      </c>
      <c r="AA56" s="709">
        <v>0.24000000000000002</v>
      </c>
      <c r="AB56" s="709">
        <v>0.26</v>
      </c>
      <c r="AC56" s="709">
        <v>0.28000000000000003</v>
      </c>
      <c r="AD56" s="709">
        <v>0.30000000000000004</v>
      </c>
      <c r="AE56" s="709">
        <v>0.32000000000000006</v>
      </c>
      <c r="AF56" s="709">
        <v>0.34000000000000008</v>
      </c>
      <c r="AG56" s="710">
        <v>0.3600000000000001</v>
      </c>
      <c r="AI56" s="692"/>
      <c r="AK56" s="709">
        <v>0.1</v>
      </c>
      <c r="AL56" s="709">
        <v>0.12000000000000001</v>
      </c>
      <c r="AM56" s="709">
        <v>0.14000000000000001</v>
      </c>
      <c r="AN56" s="709">
        <v>0.16000000000000003</v>
      </c>
      <c r="AO56" s="709">
        <v>0.18000000000000002</v>
      </c>
      <c r="AP56" s="709">
        <v>0.2</v>
      </c>
      <c r="AQ56" s="709">
        <v>0.22000000000000003</v>
      </c>
      <c r="AR56" s="709">
        <v>0.24000000000000002</v>
      </c>
      <c r="AS56" s="709">
        <v>0.26</v>
      </c>
      <c r="AT56" s="709">
        <v>0.28000000000000003</v>
      </c>
      <c r="AU56" s="709">
        <v>0.30000000000000004</v>
      </c>
      <c r="AV56" s="709">
        <v>0.32000000000000006</v>
      </c>
      <c r="AW56" s="709">
        <v>0.34000000000000008</v>
      </c>
      <c r="AX56" s="710">
        <v>0.3600000000000001</v>
      </c>
    </row>
    <row r="57" spans="1:50" ht="12.75" customHeight="1" x14ac:dyDescent="0.2">
      <c r="A57" s="1349" t="s">
        <v>896</v>
      </c>
      <c r="B57" s="701">
        <v>0.6</v>
      </c>
      <c r="C57">
        <v>39.22</v>
      </c>
      <c r="D57">
        <v>32.69</v>
      </c>
      <c r="E57">
        <v>28.02</v>
      </c>
      <c r="F57">
        <v>24.51</v>
      </c>
      <c r="G57">
        <v>21.79</v>
      </c>
      <c r="H57">
        <v>19.61</v>
      </c>
      <c r="I57">
        <v>17.829999999999998</v>
      </c>
      <c r="J57">
        <v>16.34</v>
      </c>
      <c r="K57">
        <v>15.09</v>
      </c>
      <c r="L57">
        <v>14.01</v>
      </c>
      <c r="M57">
        <v>13.07</v>
      </c>
      <c r="N57">
        <v>12.26</v>
      </c>
      <c r="O57">
        <v>11.54</v>
      </c>
      <c r="P57" s="693">
        <v>10.9</v>
      </c>
      <c r="R57" s="1349" t="s">
        <v>896</v>
      </c>
      <c r="S57" s="701">
        <v>0.6</v>
      </c>
      <c r="T57">
        <v>35.07</v>
      </c>
      <c r="U57">
        <v>26.76</v>
      </c>
      <c r="V57">
        <v>20.81</v>
      </c>
      <c r="W57">
        <v>16.36</v>
      </c>
      <c r="X57">
        <v>12.89</v>
      </c>
      <c r="Y57">
        <v>10.119999999999999</v>
      </c>
      <c r="Z57">
        <v>7.85</v>
      </c>
      <c r="AA57">
        <v>5.96</v>
      </c>
      <c r="AB57">
        <v>4.3600000000000003</v>
      </c>
      <c r="AC57">
        <v>2.99</v>
      </c>
      <c r="AD57">
        <v>1.8</v>
      </c>
      <c r="AE57">
        <v>0.76</v>
      </c>
      <c r="AF57">
        <v>-0.15</v>
      </c>
      <c r="AG57" s="693">
        <v>-0.97</v>
      </c>
      <c r="AI57" s="1349" t="s">
        <v>896</v>
      </c>
      <c r="AJ57" s="701">
        <v>0.6</v>
      </c>
      <c r="AK57">
        <v>-4.1499999999999986</v>
      </c>
      <c r="AL57">
        <v>-5.9299999999999962</v>
      </c>
      <c r="AM57">
        <v>-7.2100000000000009</v>
      </c>
      <c r="AN57">
        <v>-8.1500000000000021</v>
      </c>
      <c r="AO57">
        <v>-8.8999999999999986</v>
      </c>
      <c r="AP57">
        <v>-9.49</v>
      </c>
      <c r="AQ57">
        <v>-9.9799999999999986</v>
      </c>
      <c r="AR57">
        <v>-10.379999999999999</v>
      </c>
      <c r="AS57">
        <v>-10.73</v>
      </c>
      <c r="AT57">
        <v>-11.02</v>
      </c>
      <c r="AU57">
        <v>-11.27</v>
      </c>
      <c r="AV57">
        <v>-11.5</v>
      </c>
      <c r="AW57">
        <v>-11.69</v>
      </c>
      <c r="AX57" s="693">
        <v>-11.870000000000001</v>
      </c>
    </row>
    <row r="58" spans="1:50" x14ac:dyDescent="0.2">
      <c r="A58" s="1350"/>
      <c r="B58" s="701">
        <v>0.7</v>
      </c>
      <c r="C58">
        <v>42.65</v>
      </c>
      <c r="D58">
        <v>35.54</v>
      </c>
      <c r="E58">
        <v>30.46</v>
      </c>
      <c r="F58">
        <v>26.66</v>
      </c>
      <c r="G58">
        <v>23.69</v>
      </c>
      <c r="H58">
        <v>21.33</v>
      </c>
      <c r="I58">
        <v>19.39</v>
      </c>
      <c r="J58">
        <v>17.77</v>
      </c>
      <c r="K58">
        <v>16.399999999999999</v>
      </c>
      <c r="L58">
        <v>15.23</v>
      </c>
      <c r="M58">
        <v>14.22</v>
      </c>
      <c r="N58">
        <v>13.33</v>
      </c>
      <c r="O58">
        <v>12.54</v>
      </c>
      <c r="P58" s="693">
        <v>11.85</v>
      </c>
      <c r="R58" s="1350"/>
      <c r="S58" s="701">
        <v>0.7</v>
      </c>
      <c r="T58">
        <v>40.28</v>
      </c>
      <c r="U58">
        <v>31.09</v>
      </c>
      <c r="V58">
        <v>24.53</v>
      </c>
      <c r="W58">
        <v>19.61</v>
      </c>
      <c r="X58">
        <v>15.79</v>
      </c>
      <c r="Y58">
        <v>12.72</v>
      </c>
      <c r="Z58">
        <v>10.220000000000001</v>
      </c>
      <c r="AA58">
        <v>8.1300000000000008</v>
      </c>
      <c r="AB58">
        <v>6.37</v>
      </c>
      <c r="AC58">
        <v>4.8499999999999996</v>
      </c>
      <c r="AD58">
        <v>3.54</v>
      </c>
      <c r="AE58">
        <v>2.39</v>
      </c>
      <c r="AF58">
        <v>1.38</v>
      </c>
      <c r="AG58" s="693">
        <v>0.48</v>
      </c>
      <c r="AI58" s="1350"/>
      <c r="AJ58" s="701">
        <v>0.7</v>
      </c>
      <c r="AK58">
        <v>-2.3699999999999974</v>
      </c>
      <c r="AL58">
        <v>-4.4499999999999993</v>
      </c>
      <c r="AM58">
        <v>-5.93</v>
      </c>
      <c r="AN58">
        <v>-7.0500000000000007</v>
      </c>
      <c r="AO58">
        <v>-7.9000000000000021</v>
      </c>
      <c r="AP58">
        <v>-8.6099999999999977</v>
      </c>
      <c r="AQ58">
        <v>-9.17</v>
      </c>
      <c r="AR58">
        <v>-9.6399999999999988</v>
      </c>
      <c r="AS58">
        <v>-10.029999999999998</v>
      </c>
      <c r="AT58">
        <v>-10.38</v>
      </c>
      <c r="AU58">
        <v>-10.68</v>
      </c>
      <c r="AV58">
        <v>-10.94</v>
      </c>
      <c r="AW58">
        <v>-11.16</v>
      </c>
      <c r="AX58" s="693">
        <v>-11.37</v>
      </c>
    </row>
    <row r="59" spans="1:50" x14ac:dyDescent="0.2">
      <c r="A59" s="1350"/>
      <c r="B59" s="701">
        <v>0.8</v>
      </c>
      <c r="C59">
        <v>46.08</v>
      </c>
      <c r="D59">
        <v>38.4</v>
      </c>
      <c r="E59">
        <v>32.909999999999997</v>
      </c>
      <c r="F59">
        <v>28.8</v>
      </c>
      <c r="G59">
        <v>25.6</v>
      </c>
      <c r="H59">
        <v>23.04</v>
      </c>
      <c r="I59">
        <v>20.94</v>
      </c>
      <c r="J59">
        <v>19.2</v>
      </c>
      <c r="K59">
        <v>17.72</v>
      </c>
      <c r="L59">
        <v>16.46</v>
      </c>
      <c r="M59">
        <v>15.36</v>
      </c>
      <c r="N59">
        <v>14.4</v>
      </c>
      <c r="O59">
        <v>13.55</v>
      </c>
      <c r="P59" s="693">
        <v>12.8</v>
      </c>
      <c r="R59" s="1350"/>
      <c r="S59" s="701">
        <v>0.8</v>
      </c>
      <c r="T59">
        <v>45.49</v>
      </c>
      <c r="U59">
        <v>35.43</v>
      </c>
      <c r="V59">
        <v>28.25</v>
      </c>
      <c r="W59">
        <v>22.87</v>
      </c>
      <c r="X59">
        <v>18.68</v>
      </c>
      <c r="Y59">
        <v>15.33</v>
      </c>
      <c r="Z59">
        <v>12.59</v>
      </c>
      <c r="AA59">
        <v>10.3</v>
      </c>
      <c r="AB59">
        <v>8.3699999999999992</v>
      </c>
      <c r="AC59">
        <v>6.71</v>
      </c>
      <c r="AD59">
        <v>5.27</v>
      </c>
      <c r="AE59">
        <v>4.0199999999999996</v>
      </c>
      <c r="AF59">
        <v>2.91</v>
      </c>
      <c r="AG59" s="693">
        <v>1.92</v>
      </c>
      <c r="AI59" s="1350"/>
      <c r="AJ59" s="701">
        <v>0.8</v>
      </c>
      <c r="AK59">
        <v>-0.58999999999999631</v>
      </c>
      <c r="AL59">
        <v>-2.9699999999999989</v>
      </c>
      <c r="AM59">
        <v>-4.6599999999999966</v>
      </c>
      <c r="AN59">
        <v>-5.93</v>
      </c>
      <c r="AO59">
        <v>-6.9200000000000017</v>
      </c>
      <c r="AP59">
        <v>-7.7099999999999991</v>
      </c>
      <c r="AQ59">
        <v>-8.3500000000000014</v>
      </c>
      <c r="AR59">
        <v>-8.8999999999999986</v>
      </c>
      <c r="AS59">
        <v>-9.35</v>
      </c>
      <c r="AT59">
        <v>-9.75</v>
      </c>
      <c r="AU59">
        <v>-10.09</v>
      </c>
      <c r="AV59">
        <v>-10.38</v>
      </c>
      <c r="AW59">
        <v>-10.64</v>
      </c>
      <c r="AX59" s="693">
        <v>-10.88</v>
      </c>
    </row>
    <row r="60" spans="1:50" x14ac:dyDescent="0.2">
      <c r="A60" s="1350"/>
      <c r="B60" s="701">
        <v>0.9</v>
      </c>
      <c r="C60">
        <v>49.5</v>
      </c>
      <c r="D60">
        <v>41.25</v>
      </c>
      <c r="E60">
        <v>35.36</v>
      </c>
      <c r="F60">
        <v>30.94</v>
      </c>
      <c r="G60">
        <v>27.5</v>
      </c>
      <c r="H60">
        <v>24.75</v>
      </c>
      <c r="I60">
        <v>22.5</v>
      </c>
      <c r="J60">
        <v>20.63</v>
      </c>
      <c r="K60">
        <v>19.04</v>
      </c>
      <c r="L60">
        <v>17.68</v>
      </c>
      <c r="M60">
        <v>16.5</v>
      </c>
      <c r="N60">
        <v>15.47</v>
      </c>
      <c r="O60">
        <v>14.56</v>
      </c>
      <c r="P60" s="693">
        <v>13.75</v>
      </c>
      <c r="R60" s="1350"/>
      <c r="S60" s="701">
        <v>0.9</v>
      </c>
      <c r="T60">
        <v>50.69</v>
      </c>
      <c r="U60">
        <v>39.770000000000003</v>
      </c>
      <c r="V60">
        <v>31.97</v>
      </c>
      <c r="W60">
        <v>26.12</v>
      </c>
      <c r="X60">
        <v>21.57</v>
      </c>
      <c r="Y60">
        <v>17.93</v>
      </c>
      <c r="Z60">
        <v>14.95</v>
      </c>
      <c r="AA60">
        <v>12.47</v>
      </c>
      <c r="AB60">
        <v>10.37</v>
      </c>
      <c r="AC60">
        <v>8.57</v>
      </c>
      <c r="AD60">
        <v>7.01</v>
      </c>
      <c r="AE60">
        <v>5.65</v>
      </c>
      <c r="AF60">
        <v>4.4400000000000004</v>
      </c>
      <c r="AG60" s="693">
        <v>3.37</v>
      </c>
      <c r="AI60" s="1350"/>
      <c r="AJ60" s="701">
        <v>0.9</v>
      </c>
      <c r="AK60">
        <v>1.1899999999999977</v>
      </c>
      <c r="AL60">
        <v>-1.4799999999999969</v>
      </c>
      <c r="AM60">
        <v>-3.3900000000000006</v>
      </c>
      <c r="AN60">
        <v>-4.82</v>
      </c>
      <c r="AO60">
        <v>-5.93</v>
      </c>
      <c r="AP60">
        <v>-6.82</v>
      </c>
      <c r="AQ60">
        <v>-7.5500000000000007</v>
      </c>
      <c r="AR60">
        <v>-8.1599999999999984</v>
      </c>
      <c r="AS60">
        <v>-8.67</v>
      </c>
      <c r="AT60">
        <v>-9.11</v>
      </c>
      <c r="AU60">
        <v>-9.49</v>
      </c>
      <c r="AV60">
        <v>-9.82</v>
      </c>
      <c r="AW60">
        <v>-10.120000000000001</v>
      </c>
      <c r="AX60" s="693">
        <v>-10.379999999999999</v>
      </c>
    </row>
    <row r="61" spans="1:50" x14ac:dyDescent="0.2">
      <c r="A61" s="1350"/>
      <c r="B61" s="701">
        <v>1</v>
      </c>
      <c r="C61">
        <v>52.93</v>
      </c>
      <c r="D61">
        <v>44.11</v>
      </c>
      <c r="E61">
        <v>37.81</v>
      </c>
      <c r="F61">
        <v>33.08</v>
      </c>
      <c r="G61">
        <v>29.41</v>
      </c>
      <c r="H61">
        <v>26.46</v>
      </c>
      <c r="I61">
        <v>24.06</v>
      </c>
      <c r="J61">
        <v>22.05</v>
      </c>
      <c r="K61">
        <v>20.36</v>
      </c>
      <c r="L61">
        <v>18.899999999999999</v>
      </c>
      <c r="M61">
        <v>17.64</v>
      </c>
      <c r="N61">
        <v>16.54</v>
      </c>
      <c r="O61">
        <v>15.57</v>
      </c>
      <c r="P61" s="693">
        <v>14.7</v>
      </c>
      <c r="R61" s="1350"/>
      <c r="S61" s="701">
        <v>1</v>
      </c>
      <c r="T61">
        <v>55.9</v>
      </c>
      <c r="U61">
        <v>44.11</v>
      </c>
      <c r="V61">
        <v>35.69</v>
      </c>
      <c r="W61">
        <v>29.38</v>
      </c>
      <c r="X61">
        <v>24.46</v>
      </c>
      <c r="Y61">
        <v>20.53</v>
      </c>
      <c r="Z61">
        <v>17.32</v>
      </c>
      <c r="AA61">
        <v>14.64</v>
      </c>
      <c r="AB61">
        <v>12.37</v>
      </c>
      <c r="AC61">
        <v>10.43</v>
      </c>
      <c r="AD61">
        <v>8.75</v>
      </c>
      <c r="AE61">
        <v>7.27</v>
      </c>
      <c r="AF61">
        <v>5.97</v>
      </c>
      <c r="AG61" s="693">
        <v>4.82</v>
      </c>
      <c r="AI61" s="1350"/>
      <c r="AJ61" s="701">
        <v>1</v>
      </c>
      <c r="AK61">
        <v>2.9699999999999989</v>
      </c>
      <c r="AL61">
        <v>0</v>
      </c>
      <c r="AM61">
        <v>-2.1200000000000045</v>
      </c>
      <c r="AN61">
        <v>-3.6999999999999993</v>
      </c>
      <c r="AO61">
        <v>-4.9499999999999993</v>
      </c>
      <c r="AP61">
        <v>-5.93</v>
      </c>
      <c r="AQ61">
        <v>-6.7399999999999984</v>
      </c>
      <c r="AR61">
        <v>-7.41</v>
      </c>
      <c r="AS61">
        <v>-7.99</v>
      </c>
      <c r="AT61">
        <v>-8.4699999999999989</v>
      </c>
      <c r="AU61">
        <v>-8.89</v>
      </c>
      <c r="AV61">
        <v>-9.27</v>
      </c>
      <c r="AW61">
        <v>-9.6000000000000014</v>
      </c>
      <c r="AX61" s="693">
        <v>-9.879999999999999</v>
      </c>
    </row>
    <row r="62" spans="1:50" x14ac:dyDescent="0.2">
      <c r="A62" s="1350"/>
      <c r="B62" s="701">
        <v>1.1000000000000001</v>
      </c>
      <c r="C62">
        <v>56.36</v>
      </c>
      <c r="D62">
        <v>46.96</v>
      </c>
      <c r="E62">
        <v>40.25</v>
      </c>
      <c r="F62">
        <v>35.22</v>
      </c>
      <c r="G62">
        <v>31.31</v>
      </c>
      <c r="H62">
        <v>28.18</v>
      </c>
      <c r="I62">
        <v>25.62</v>
      </c>
      <c r="J62">
        <v>23.48</v>
      </c>
      <c r="K62">
        <v>21.68</v>
      </c>
      <c r="L62">
        <v>20.13</v>
      </c>
      <c r="M62">
        <v>18.79</v>
      </c>
      <c r="N62">
        <v>17.61</v>
      </c>
      <c r="O62">
        <v>16.579999999999998</v>
      </c>
      <c r="P62" s="693">
        <v>15.65</v>
      </c>
      <c r="R62" s="1350"/>
      <c r="S62" s="701">
        <v>1.1000000000000001</v>
      </c>
      <c r="T62">
        <v>61.1</v>
      </c>
      <c r="U62">
        <v>48.45</v>
      </c>
      <c r="V62">
        <v>39.409999999999997</v>
      </c>
      <c r="W62">
        <v>32.630000000000003</v>
      </c>
      <c r="X62">
        <v>27.36</v>
      </c>
      <c r="Y62">
        <v>23.14</v>
      </c>
      <c r="Z62">
        <v>19.690000000000001</v>
      </c>
      <c r="AA62">
        <v>16.809999999999999</v>
      </c>
      <c r="AB62">
        <v>14.38</v>
      </c>
      <c r="AC62">
        <v>12.29</v>
      </c>
      <c r="AD62">
        <v>10.48</v>
      </c>
      <c r="AE62">
        <v>8.9</v>
      </c>
      <c r="AF62">
        <v>7.5</v>
      </c>
      <c r="AG62" s="693">
        <v>6.26</v>
      </c>
      <c r="AI62" s="1350"/>
      <c r="AJ62" s="701">
        <v>1.1000000000000001</v>
      </c>
      <c r="AK62">
        <v>4.740000000000002</v>
      </c>
      <c r="AL62">
        <v>1.490000000000002</v>
      </c>
      <c r="AM62">
        <v>-0.84000000000000341</v>
      </c>
      <c r="AN62">
        <v>-2.5899999999999963</v>
      </c>
      <c r="AO62">
        <v>-3.9499999999999993</v>
      </c>
      <c r="AP62">
        <v>-5.0399999999999991</v>
      </c>
      <c r="AQ62">
        <v>-5.93</v>
      </c>
      <c r="AR62">
        <v>-6.6700000000000017</v>
      </c>
      <c r="AS62">
        <v>-7.2999999999999989</v>
      </c>
      <c r="AT62">
        <v>-7.84</v>
      </c>
      <c r="AU62">
        <v>-8.3099999999999987</v>
      </c>
      <c r="AV62">
        <v>-8.7099999999999991</v>
      </c>
      <c r="AW62">
        <v>-9.0799999999999983</v>
      </c>
      <c r="AX62" s="693">
        <v>-9.39</v>
      </c>
    </row>
    <row r="63" spans="1:50" x14ac:dyDescent="0.2">
      <c r="A63" s="1350"/>
      <c r="B63" s="701">
        <v>1.2</v>
      </c>
      <c r="C63">
        <v>59.78</v>
      </c>
      <c r="D63">
        <v>49.82</v>
      </c>
      <c r="E63">
        <v>42.7</v>
      </c>
      <c r="F63">
        <v>37.36</v>
      </c>
      <c r="G63">
        <v>33.21</v>
      </c>
      <c r="H63">
        <v>29.89</v>
      </c>
      <c r="I63">
        <v>27.17</v>
      </c>
      <c r="J63">
        <v>24.91</v>
      </c>
      <c r="K63">
        <v>22.99</v>
      </c>
      <c r="L63">
        <v>21.35</v>
      </c>
      <c r="M63">
        <v>19.93</v>
      </c>
      <c r="N63">
        <v>18.68</v>
      </c>
      <c r="O63">
        <v>17.579999999999998</v>
      </c>
      <c r="P63" s="693">
        <v>16.61</v>
      </c>
      <c r="R63" s="1350"/>
      <c r="S63" s="701">
        <v>1.2</v>
      </c>
      <c r="T63">
        <v>66.31</v>
      </c>
      <c r="U63">
        <v>52.79</v>
      </c>
      <c r="V63">
        <v>43.13</v>
      </c>
      <c r="W63">
        <v>35.880000000000003</v>
      </c>
      <c r="X63">
        <v>30.25</v>
      </c>
      <c r="Y63">
        <v>25.74</v>
      </c>
      <c r="Z63">
        <v>22.05</v>
      </c>
      <c r="AA63">
        <v>18.98</v>
      </c>
      <c r="AB63">
        <v>16.38</v>
      </c>
      <c r="AC63">
        <v>14.15</v>
      </c>
      <c r="AD63">
        <v>12.22</v>
      </c>
      <c r="AE63">
        <v>10.53</v>
      </c>
      <c r="AF63">
        <v>9.0299999999999994</v>
      </c>
      <c r="AG63" s="693">
        <v>7.71</v>
      </c>
      <c r="AI63" s="1350"/>
      <c r="AJ63" s="701">
        <v>1.2</v>
      </c>
      <c r="AK63">
        <v>6.5300000000000011</v>
      </c>
      <c r="AL63">
        <v>2.9699999999999989</v>
      </c>
      <c r="AM63">
        <v>0.42999999999999972</v>
      </c>
      <c r="AN63">
        <v>-1.4799999999999969</v>
      </c>
      <c r="AO63">
        <v>-2.9600000000000009</v>
      </c>
      <c r="AP63">
        <v>-4.1500000000000021</v>
      </c>
      <c r="AQ63">
        <v>-5.120000000000001</v>
      </c>
      <c r="AR63">
        <v>-5.93</v>
      </c>
      <c r="AS63">
        <v>-6.6099999999999994</v>
      </c>
      <c r="AT63">
        <v>-7.2000000000000011</v>
      </c>
      <c r="AU63">
        <v>-7.7099999999999991</v>
      </c>
      <c r="AV63">
        <v>-8.15</v>
      </c>
      <c r="AW63">
        <v>-8.5499999999999989</v>
      </c>
      <c r="AX63" s="693">
        <v>-8.8999999999999986</v>
      </c>
    </row>
    <row r="64" spans="1:50" x14ac:dyDescent="0.2">
      <c r="A64" s="1350"/>
      <c r="B64" s="701">
        <v>1.3</v>
      </c>
      <c r="C64">
        <v>63.21</v>
      </c>
      <c r="D64">
        <v>52.67</v>
      </c>
      <c r="E64">
        <v>45.15</v>
      </c>
      <c r="F64">
        <v>39.51</v>
      </c>
      <c r="G64">
        <v>35.119999999999997</v>
      </c>
      <c r="H64">
        <v>31.6</v>
      </c>
      <c r="I64">
        <v>28.73</v>
      </c>
      <c r="J64">
        <v>26.34</v>
      </c>
      <c r="K64">
        <v>24.31</v>
      </c>
      <c r="L64">
        <v>22.57</v>
      </c>
      <c r="M64">
        <v>21.07</v>
      </c>
      <c r="N64">
        <v>19.75</v>
      </c>
      <c r="O64">
        <v>18.59</v>
      </c>
      <c r="P64" s="693">
        <v>17.559999999999999</v>
      </c>
      <c r="R64" s="1350"/>
      <c r="S64" s="701">
        <v>1.3</v>
      </c>
      <c r="T64">
        <v>71.52</v>
      </c>
      <c r="U64">
        <v>57.13</v>
      </c>
      <c r="V64">
        <v>46.85</v>
      </c>
      <c r="W64">
        <v>39.14</v>
      </c>
      <c r="X64">
        <v>33.14</v>
      </c>
      <c r="Y64">
        <v>28.34</v>
      </c>
      <c r="Z64">
        <v>24.42</v>
      </c>
      <c r="AA64">
        <v>21.15</v>
      </c>
      <c r="AB64">
        <v>18.38</v>
      </c>
      <c r="AC64">
        <v>16.010000000000002</v>
      </c>
      <c r="AD64">
        <v>13.95</v>
      </c>
      <c r="AE64">
        <v>12.15</v>
      </c>
      <c r="AF64">
        <v>10.57</v>
      </c>
      <c r="AG64" s="693">
        <v>9.16</v>
      </c>
      <c r="AI64" s="1350"/>
      <c r="AJ64" s="701">
        <v>1.3</v>
      </c>
      <c r="AK64">
        <v>8.3099999999999952</v>
      </c>
      <c r="AL64">
        <v>4.4600000000000009</v>
      </c>
      <c r="AM64">
        <v>1.7000000000000028</v>
      </c>
      <c r="AN64">
        <v>-0.36999999999999744</v>
      </c>
      <c r="AO64">
        <v>-1.9799999999999969</v>
      </c>
      <c r="AP64">
        <v>-3.2600000000000016</v>
      </c>
      <c r="AQ64">
        <v>-4.3099999999999987</v>
      </c>
      <c r="AR64">
        <v>-5.1900000000000013</v>
      </c>
      <c r="AS64">
        <v>-5.93</v>
      </c>
      <c r="AT64">
        <v>-6.5599999999999987</v>
      </c>
      <c r="AU64">
        <v>-7.120000000000001</v>
      </c>
      <c r="AV64">
        <v>-7.6</v>
      </c>
      <c r="AW64">
        <v>-8.02</v>
      </c>
      <c r="AX64" s="693">
        <v>-8.3999999999999986</v>
      </c>
    </row>
    <row r="65" spans="1:50" x14ac:dyDescent="0.2">
      <c r="A65" s="1350"/>
      <c r="B65" s="701">
        <v>1.4</v>
      </c>
      <c r="C65">
        <v>66.64</v>
      </c>
      <c r="D65">
        <v>55.53</v>
      </c>
      <c r="E65">
        <v>47.6</v>
      </c>
      <c r="F65">
        <v>41.65</v>
      </c>
      <c r="G65">
        <v>37.020000000000003</v>
      </c>
      <c r="H65">
        <v>33.32</v>
      </c>
      <c r="I65">
        <v>30.29</v>
      </c>
      <c r="J65">
        <v>27.76</v>
      </c>
      <c r="K65">
        <v>25.63</v>
      </c>
      <c r="L65">
        <v>23.8</v>
      </c>
      <c r="M65">
        <v>22.21</v>
      </c>
      <c r="N65">
        <v>20.82</v>
      </c>
      <c r="O65">
        <v>19.600000000000001</v>
      </c>
      <c r="P65" s="693">
        <v>18.510000000000002</v>
      </c>
      <c r="R65" s="1350"/>
      <c r="S65" s="701">
        <v>1.4</v>
      </c>
      <c r="T65">
        <v>76.72</v>
      </c>
      <c r="U65">
        <v>61.47</v>
      </c>
      <c r="V65">
        <v>50.57</v>
      </c>
      <c r="W65">
        <v>42.39</v>
      </c>
      <c r="X65">
        <v>36.03</v>
      </c>
      <c r="Y65">
        <v>30.95</v>
      </c>
      <c r="Z65">
        <v>26.79</v>
      </c>
      <c r="AA65">
        <v>23.32</v>
      </c>
      <c r="AB65">
        <v>20.38</v>
      </c>
      <c r="AC65">
        <v>17.87</v>
      </c>
      <c r="AD65">
        <v>15.69</v>
      </c>
      <c r="AE65">
        <v>13.78</v>
      </c>
      <c r="AF65">
        <v>12.1</v>
      </c>
      <c r="AG65" s="693">
        <v>10.6</v>
      </c>
      <c r="AI65" s="1350"/>
      <c r="AJ65" s="701">
        <v>1.4</v>
      </c>
      <c r="AK65">
        <v>10.079999999999998</v>
      </c>
      <c r="AL65">
        <v>5.9399999999999977</v>
      </c>
      <c r="AM65">
        <v>2.9699999999999989</v>
      </c>
      <c r="AN65">
        <v>0.74000000000000199</v>
      </c>
      <c r="AO65">
        <v>-0.99000000000000199</v>
      </c>
      <c r="AP65">
        <v>-2.370000000000001</v>
      </c>
      <c r="AQ65">
        <v>-3.5</v>
      </c>
      <c r="AR65">
        <v>-4.4400000000000013</v>
      </c>
      <c r="AS65">
        <v>-5.25</v>
      </c>
      <c r="AT65">
        <v>-5.93</v>
      </c>
      <c r="AU65">
        <v>-6.5200000000000014</v>
      </c>
      <c r="AV65">
        <v>-7.0400000000000009</v>
      </c>
      <c r="AW65">
        <v>-7.5000000000000018</v>
      </c>
      <c r="AX65" s="693">
        <v>-7.9100000000000019</v>
      </c>
    </row>
    <row r="66" spans="1:50" x14ac:dyDescent="0.2">
      <c r="A66" s="1350"/>
      <c r="B66" s="701">
        <v>1.5</v>
      </c>
      <c r="C66">
        <v>70.06</v>
      </c>
      <c r="D66">
        <v>58.39</v>
      </c>
      <c r="E66">
        <v>50.04</v>
      </c>
      <c r="F66">
        <v>43.79</v>
      </c>
      <c r="G66">
        <v>38.92</v>
      </c>
      <c r="H66">
        <v>35.03</v>
      </c>
      <c r="I66">
        <v>31.85</v>
      </c>
      <c r="J66">
        <v>29.19</v>
      </c>
      <c r="K66">
        <v>26.95</v>
      </c>
      <c r="L66">
        <v>25.02</v>
      </c>
      <c r="M66">
        <v>23.35</v>
      </c>
      <c r="N66">
        <v>21.89</v>
      </c>
      <c r="O66">
        <v>20.61</v>
      </c>
      <c r="P66" s="693">
        <v>19.46</v>
      </c>
      <c r="R66" s="1350"/>
      <c r="S66" s="701">
        <v>1.5</v>
      </c>
      <c r="T66">
        <v>81.93</v>
      </c>
      <c r="U66">
        <v>65.8</v>
      </c>
      <c r="V66">
        <v>54.28</v>
      </c>
      <c r="W66">
        <v>45.65</v>
      </c>
      <c r="X66">
        <v>38.93</v>
      </c>
      <c r="Y66">
        <v>33.549999999999997</v>
      </c>
      <c r="Z66">
        <v>29.15</v>
      </c>
      <c r="AA66">
        <v>25.49</v>
      </c>
      <c r="AB66">
        <v>22.39</v>
      </c>
      <c r="AC66">
        <v>19.73</v>
      </c>
      <c r="AD66">
        <v>17.420000000000002</v>
      </c>
      <c r="AE66">
        <v>15.41</v>
      </c>
      <c r="AF66">
        <v>13.63</v>
      </c>
      <c r="AG66" s="693">
        <v>12.05</v>
      </c>
      <c r="AI66" s="1350"/>
      <c r="AJ66" s="701">
        <v>1.5</v>
      </c>
      <c r="AK66">
        <v>11.870000000000005</v>
      </c>
      <c r="AL66">
        <v>7.4099999999999966</v>
      </c>
      <c r="AM66">
        <v>4.240000000000002</v>
      </c>
      <c r="AN66">
        <v>1.8599999999999994</v>
      </c>
      <c r="AO66">
        <v>9.9999999999980105E-3</v>
      </c>
      <c r="AP66">
        <v>-1.480000000000004</v>
      </c>
      <c r="AQ66">
        <v>-2.7000000000000028</v>
      </c>
      <c r="AR66">
        <v>-3.7000000000000028</v>
      </c>
      <c r="AS66">
        <v>-4.5599999999999987</v>
      </c>
      <c r="AT66">
        <v>-5.2899999999999991</v>
      </c>
      <c r="AU66">
        <v>-5.93</v>
      </c>
      <c r="AV66">
        <v>-6.48</v>
      </c>
      <c r="AW66">
        <v>-6.9799999999999986</v>
      </c>
      <c r="AX66" s="693">
        <v>-7.41</v>
      </c>
    </row>
    <row r="67" spans="1:50" x14ac:dyDescent="0.2">
      <c r="A67" s="1350"/>
      <c r="B67" s="701">
        <v>1.6</v>
      </c>
      <c r="C67">
        <v>73.489999999999995</v>
      </c>
      <c r="D67">
        <v>61.24</v>
      </c>
      <c r="E67">
        <v>52.49</v>
      </c>
      <c r="F67">
        <v>45.93</v>
      </c>
      <c r="G67">
        <v>40.83</v>
      </c>
      <c r="H67">
        <v>36.74</v>
      </c>
      <c r="I67">
        <v>33.4</v>
      </c>
      <c r="J67">
        <v>30.62</v>
      </c>
      <c r="K67">
        <v>28.26</v>
      </c>
      <c r="L67">
        <v>26.25</v>
      </c>
      <c r="M67">
        <v>24.5</v>
      </c>
      <c r="N67">
        <v>22.97</v>
      </c>
      <c r="O67">
        <v>21.61</v>
      </c>
      <c r="P67" s="693">
        <v>20.41</v>
      </c>
      <c r="R67" s="1350"/>
      <c r="S67" s="701">
        <v>1.6</v>
      </c>
      <c r="T67">
        <v>87.14</v>
      </c>
      <c r="U67">
        <v>70.14</v>
      </c>
      <c r="V67">
        <v>58</v>
      </c>
      <c r="W67">
        <v>48.9</v>
      </c>
      <c r="X67">
        <v>41.82</v>
      </c>
      <c r="Y67">
        <v>36.15</v>
      </c>
      <c r="Z67">
        <v>31.52</v>
      </c>
      <c r="AA67">
        <v>27.66</v>
      </c>
      <c r="AB67">
        <v>24.39</v>
      </c>
      <c r="AC67">
        <v>21.59</v>
      </c>
      <c r="AD67">
        <v>19.16</v>
      </c>
      <c r="AE67">
        <v>17.03</v>
      </c>
      <c r="AF67">
        <v>15.16</v>
      </c>
      <c r="AG67" s="693">
        <v>13.49</v>
      </c>
      <c r="AI67" s="1350"/>
      <c r="AJ67" s="701">
        <v>1.6</v>
      </c>
      <c r="AK67">
        <v>13.650000000000006</v>
      </c>
      <c r="AL67">
        <v>8.8999999999999986</v>
      </c>
      <c r="AM67">
        <v>5.509999999999998</v>
      </c>
      <c r="AN67">
        <v>2.9699999999999989</v>
      </c>
      <c r="AO67">
        <v>0.99000000000000199</v>
      </c>
      <c r="AP67">
        <v>-0.59000000000000341</v>
      </c>
      <c r="AQ67">
        <v>-1.879999999999999</v>
      </c>
      <c r="AR67">
        <v>-2.9600000000000009</v>
      </c>
      <c r="AS67">
        <v>-3.870000000000001</v>
      </c>
      <c r="AT67">
        <v>-4.66</v>
      </c>
      <c r="AU67">
        <v>-5.34</v>
      </c>
      <c r="AV67">
        <v>-5.9399999999999977</v>
      </c>
      <c r="AW67">
        <v>-6.4499999999999993</v>
      </c>
      <c r="AX67" s="693">
        <v>-6.92</v>
      </c>
    </row>
    <row r="68" spans="1:50" x14ac:dyDescent="0.2">
      <c r="A68" s="1350"/>
      <c r="B68" s="701">
        <v>1.7</v>
      </c>
      <c r="C68">
        <v>76.92</v>
      </c>
      <c r="D68">
        <v>64.099999999999994</v>
      </c>
      <c r="E68">
        <v>54.94</v>
      </c>
      <c r="F68">
        <v>48.07</v>
      </c>
      <c r="G68">
        <v>42.73</v>
      </c>
      <c r="H68">
        <v>38.46</v>
      </c>
      <c r="I68">
        <v>34.96</v>
      </c>
      <c r="J68">
        <v>32.049999999999997</v>
      </c>
      <c r="K68">
        <v>29.58</v>
      </c>
      <c r="L68">
        <v>27.47</v>
      </c>
      <c r="M68">
        <v>25.64</v>
      </c>
      <c r="N68">
        <v>24.04</v>
      </c>
      <c r="O68">
        <v>22.62</v>
      </c>
      <c r="P68" s="693">
        <v>21.37</v>
      </c>
      <c r="R68" s="1350"/>
      <c r="S68" s="701">
        <v>1.7</v>
      </c>
      <c r="T68">
        <v>92.34</v>
      </c>
      <c r="U68">
        <v>74.48</v>
      </c>
      <c r="V68">
        <v>61.72</v>
      </c>
      <c r="W68">
        <v>52.15</v>
      </c>
      <c r="X68">
        <v>44.71</v>
      </c>
      <c r="Y68">
        <v>38.76</v>
      </c>
      <c r="Z68">
        <v>33.880000000000003</v>
      </c>
      <c r="AA68">
        <v>29.83</v>
      </c>
      <c r="AB68">
        <v>26.39</v>
      </c>
      <c r="AC68">
        <v>23.45</v>
      </c>
      <c r="AD68">
        <v>20.89</v>
      </c>
      <c r="AE68">
        <v>18.66</v>
      </c>
      <c r="AF68">
        <v>16.690000000000001</v>
      </c>
      <c r="AG68" s="693">
        <v>14.94</v>
      </c>
      <c r="AI68" s="1350"/>
      <c r="AJ68" s="701">
        <v>1.7</v>
      </c>
      <c r="AK68">
        <v>15.420000000000002</v>
      </c>
      <c r="AL68">
        <v>10.38000000000001</v>
      </c>
      <c r="AM68">
        <v>6.7800000000000011</v>
      </c>
      <c r="AN68">
        <v>4.0799999999999983</v>
      </c>
      <c r="AO68">
        <v>1.980000000000004</v>
      </c>
      <c r="AP68">
        <v>0.29999999999999716</v>
      </c>
      <c r="AQ68">
        <v>-1.0799999999999983</v>
      </c>
      <c r="AR68">
        <v>-2.2199999999999989</v>
      </c>
      <c r="AS68">
        <v>-3.1899999999999977</v>
      </c>
      <c r="AT68">
        <v>-4.0199999999999996</v>
      </c>
      <c r="AU68">
        <v>-4.75</v>
      </c>
      <c r="AV68">
        <v>-5.379999999999999</v>
      </c>
      <c r="AW68">
        <v>-5.93</v>
      </c>
      <c r="AX68" s="693">
        <v>-6.4300000000000015</v>
      </c>
    </row>
    <row r="69" spans="1:50" x14ac:dyDescent="0.2">
      <c r="A69" s="1350"/>
      <c r="B69" s="701">
        <v>1.8</v>
      </c>
      <c r="C69">
        <v>80.34</v>
      </c>
      <c r="D69">
        <v>66.95</v>
      </c>
      <c r="E69">
        <v>57.39</v>
      </c>
      <c r="F69">
        <v>50.21</v>
      </c>
      <c r="G69">
        <v>44.63</v>
      </c>
      <c r="H69">
        <v>40.17</v>
      </c>
      <c r="I69">
        <v>36.520000000000003</v>
      </c>
      <c r="J69">
        <v>33.479999999999997</v>
      </c>
      <c r="K69">
        <v>30.9</v>
      </c>
      <c r="L69">
        <v>28.69</v>
      </c>
      <c r="M69">
        <v>26.78</v>
      </c>
      <c r="N69">
        <v>25.11</v>
      </c>
      <c r="O69">
        <v>23.63</v>
      </c>
      <c r="P69" s="693">
        <v>22.32</v>
      </c>
      <c r="R69" s="1350"/>
      <c r="S69" s="701">
        <v>1.8</v>
      </c>
      <c r="T69">
        <v>97.55</v>
      </c>
      <c r="U69">
        <v>78.819999999999993</v>
      </c>
      <c r="V69">
        <v>65.44</v>
      </c>
      <c r="W69">
        <v>55.41</v>
      </c>
      <c r="X69">
        <v>47.6</v>
      </c>
      <c r="Y69">
        <v>41.36</v>
      </c>
      <c r="Z69">
        <v>36.25</v>
      </c>
      <c r="AA69">
        <v>31.99</v>
      </c>
      <c r="AB69">
        <v>28.39</v>
      </c>
      <c r="AC69">
        <v>25.31</v>
      </c>
      <c r="AD69">
        <v>22.63</v>
      </c>
      <c r="AE69">
        <v>20.29</v>
      </c>
      <c r="AF69">
        <v>18.22</v>
      </c>
      <c r="AG69" s="693">
        <v>16.39</v>
      </c>
      <c r="AI69" s="1350"/>
      <c r="AJ69" s="701">
        <v>1.8</v>
      </c>
      <c r="AK69">
        <v>17.209999999999994</v>
      </c>
      <c r="AL69">
        <v>11.86999999999999</v>
      </c>
      <c r="AM69">
        <v>8.0499999999999972</v>
      </c>
      <c r="AN69">
        <v>5.1999999999999957</v>
      </c>
      <c r="AO69">
        <v>2.9699999999999989</v>
      </c>
      <c r="AP69">
        <v>1.1899999999999977</v>
      </c>
      <c r="AQ69">
        <v>-0.27000000000000313</v>
      </c>
      <c r="AR69">
        <v>-1.4899999999999984</v>
      </c>
      <c r="AS69">
        <v>-2.509999999999998</v>
      </c>
      <c r="AT69">
        <v>-3.3800000000000026</v>
      </c>
      <c r="AU69">
        <v>-4.1500000000000021</v>
      </c>
      <c r="AV69">
        <v>-4.82</v>
      </c>
      <c r="AW69">
        <v>-5.41</v>
      </c>
      <c r="AX69" s="693">
        <v>-5.93</v>
      </c>
    </row>
    <row r="70" spans="1:50" x14ac:dyDescent="0.2">
      <c r="A70" s="1350"/>
      <c r="B70" s="701">
        <v>1.9</v>
      </c>
      <c r="C70">
        <v>83.77</v>
      </c>
      <c r="D70">
        <v>69.81</v>
      </c>
      <c r="E70">
        <v>59.83</v>
      </c>
      <c r="F70">
        <v>52.36</v>
      </c>
      <c r="G70">
        <v>46.54</v>
      </c>
      <c r="H70">
        <v>41.88</v>
      </c>
      <c r="I70">
        <v>38.08</v>
      </c>
      <c r="J70">
        <v>34.9</v>
      </c>
      <c r="K70">
        <v>32.22</v>
      </c>
      <c r="L70">
        <v>29.92</v>
      </c>
      <c r="M70">
        <v>27.92</v>
      </c>
      <c r="N70">
        <v>26.18</v>
      </c>
      <c r="O70">
        <v>24.64</v>
      </c>
      <c r="P70" s="693">
        <v>23.27</v>
      </c>
      <c r="R70" s="1350"/>
      <c r="S70" s="701">
        <v>1.9</v>
      </c>
      <c r="T70">
        <v>102.76</v>
      </c>
      <c r="U70">
        <v>83.16</v>
      </c>
      <c r="V70">
        <v>69.16</v>
      </c>
      <c r="W70">
        <v>58.66</v>
      </c>
      <c r="X70">
        <v>50.5</v>
      </c>
      <c r="Y70">
        <v>43.96</v>
      </c>
      <c r="Z70">
        <v>38.619999999999997</v>
      </c>
      <c r="AA70">
        <v>34.159999999999997</v>
      </c>
      <c r="AB70">
        <v>30.4</v>
      </c>
      <c r="AC70">
        <v>27.16</v>
      </c>
      <c r="AD70">
        <v>24.37</v>
      </c>
      <c r="AE70">
        <v>21.92</v>
      </c>
      <c r="AF70">
        <v>19.75</v>
      </c>
      <c r="AG70" s="693">
        <v>17.829999999999998</v>
      </c>
      <c r="AI70" s="1350"/>
      <c r="AJ70" s="701">
        <v>1.9</v>
      </c>
      <c r="AK70">
        <v>18.990000000000009</v>
      </c>
      <c r="AL70">
        <v>13.349999999999994</v>
      </c>
      <c r="AM70">
        <v>9.3299999999999983</v>
      </c>
      <c r="AN70">
        <v>6.2999999999999972</v>
      </c>
      <c r="AO70">
        <v>3.9600000000000009</v>
      </c>
      <c r="AP70">
        <v>2.0799999999999983</v>
      </c>
      <c r="AQ70">
        <v>0.53999999999999915</v>
      </c>
      <c r="AR70">
        <v>-0.74000000000000199</v>
      </c>
      <c r="AS70">
        <v>-1.8200000000000003</v>
      </c>
      <c r="AT70">
        <v>-2.7600000000000016</v>
      </c>
      <c r="AU70">
        <v>-3.5500000000000007</v>
      </c>
      <c r="AV70">
        <v>-4.259999999999998</v>
      </c>
      <c r="AW70">
        <v>-4.8900000000000006</v>
      </c>
      <c r="AX70" s="693">
        <v>-5.4400000000000013</v>
      </c>
    </row>
    <row r="71" spans="1:50" x14ac:dyDescent="0.2">
      <c r="A71" s="1350"/>
      <c r="B71" s="701">
        <v>2</v>
      </c>
      <c r="C71">
        <v>87.2</v>
      </c>
      <c r="D71">
        <v>72.66</v>
      </c>
      <c r="E71">
        <v>62.28</v>
      </c>
      <c r="F71">
        <v>54.5</v>
      </c>
      <c r="G71">
        <v>48.44</v>
      </c>
      <c r="H71">
        <v>43.6</v>
      </c>
      <c r="I71">
        <v>39.630000000000003</v>
      </c>
      <c r="J71">
        <v>36.33</v>
      </c>
      <c r="K71">
        <v>33.54</v>
      </c>
      <c r="L71">
        <v>31.14</v>
      </c>
      <c r="M71">
        <v>29.07</v>
      </c>
      <c r="N71">
        <v>27.25</v>
      </c>
      <c r="O71">
        <v>25.65</v>
      </c>
      <c r="P71" s="693">
        <v>24.22</v>
      </c>
      <c r="R71" s="1350"/>
      <c r="S71" s="701">
        <v>2</v>
      </c>
      <c r="T71">
        <v>107.96</v>
      </c>
      <c r="U71">
        <v>87.5</v>
      </c>
      <c r="V71">
        <v>72.88</v>
      </c>
      <c r="W71">
        <v>61.92</v>
      </c>
      <c r="X71">
        <v>53.39</v>
      </c>
      <c r="Y71">
        <v>46.57</v>
      </c>
      <c r="Z71">
        <v>40.98</v>
      </c>
      <c r="AA71">
        <v>36.33</v>
      </c>
      <c r="AB71">
        <v>32.4</v>
      </c>
      <c r="AC71">
        <v>29.02</v>
      </c>
      <c r="AD71">
        <v>26.1</v>
      </c>
      <c r="AE71">
        <v>23.54</v>
      </c>
      <c r="AF71">
        <v>21.29</v>
      </c>
      <c r="AG71" s="693">
        <v>19.28</v>
      </c>
      <c r="AI71" s="1350"/>
      <c r="AJ71" s="701">
        <v>2</v>
      </c>
      <c r="AK71">
        <v>20.759999999999991</v>
      </c>
      <c r="AL71">
        <v>14.840000000000003</v>
      </c>
      <c r="AM71">
        <v>10.599999999999994</v>
      </c>
      <c r="AN71">
        <v>7.4200000000000017</v>
      </c>
      <c r="AO71">
        <v>4.9500000000000028</v>
      </c>
      <c r="AP71">
        <v>2.9699999999999989</v>
      </c>
      <c r="AQ71">
        <v>1.3499999999999943</v>
      </c>
      <c r="AR71">
        <v>0</v>
      </c>
      <c r="AS71">
        <v>-1.1400000000000006</v>
      </c>
      <c r="AT71">
        <v>-2.120000000000001</v>
      </c>
      <c r="AU71">
        <v>-2.9699999999999989</v>
      </c>
      <c r="AV71">
        <v>-3.7100000000000009</v>
      </c>
      <c r="AW71">
        <v>-4.3599999999999994</v>
      </c>
      <c r="AX71" s="693">
        <v>-4.9399999999999977</v>
      </c>
    </row>
    <row r="72" spans="1:50" x14ac:dyDescent="0.2">
      <c r="A72" s="1350"/>
      <c r="B72" s="701">
        <v>2.1</v>
      </c>
      <c r="C72">
        <v>90.62</v>
      </c>
      <c r="D72">
        <v>75.52</v>
      </c>
      <c r="E72">
        <v>64.73</v>
      </c>
      <c r="F72">
        <v>56.64</v>
      </c>
      <c r="G72">
        <v>50.35</v>
      </c>
      <c r="H72">
        <v>45.31</v>
      </c>
      <c r="I72">
        <v>41.19</v>
      </c>
      <c r="J72">
        <v>37.76</v>
      </c>
      <c r="K72">
        <v>34.85</v>
      </c>
      <c r="L72">
        <v>32.36</v>
      </c>
      <c r="M72">
        <v>30.21</v>
      </c>
      <c r="N72">
        <v>28.32</v>
      </c>
      <c r="O72">
        <v>26.65</v>
      </c>
      <c r="P72" s="693">
        <v>25.17</v>
      </c>
      <c r="R72" s="1350"/>
      <c r="S72" s="701">
        <v>2.1</v>
      </c>
      <c r="T72">
        <v>113.17</v>
      </c>
      <c r="U72">
        <v>91.84</v>
      </c>
      <c r="V72">
        <v>76.599999999999994</v>
      </c>
      <c r="W72">
        <v>65.17</v>
      </c>
      <c r="X72">
        <v>56.28</v>
      </c>
      <c r="Y72">
        <v>49.17</v>
      </c>
      <c r="Z72">
        <v>43.35</v>
      </c>
      <c r="AA72">
        <v>38.5</v>
      </c>
      <c r="AB72">
        <v>34.4</v>
      </c>
      <c r="AC72">
        <v>30.88</v>
      </c>
      <c r="AD72">
        <v>27.84</v>
      </c>
      <c r="AE72">
        <v>25.17</v>
      </c>
      <c r="AF72">
        <v>22.82</v>
      </c>
      <c r="AG72" s="693">
        <v>20.72</v>
      </c>
      <c r="AI72" s="1350"/>
      <c r="AJ72" s="701">
        <v>2.1</v>
      </c>
      <c r="AK72">
        <v>22.549999999999997</v>
      </c>
      <c r="AL72">
        <v>16.320000000000007</v>
      </c>
      <c r="AM72">
        <v>11.86999999999999</v>
      </c>
      <c r="AN72">
        <v>8.5300000000000011</v>
      </c>
      <c r="AO72">
        <v>5.93</v>
      </c>
      <c r="AP72">
        <v>3.8599999999999994</v>
      </c>
      <c r="AQ72">
        <v>2.1600000000000037</v>
      </c>
      <c r="AR72">
        <v>0.74000000000000199</v>
      </c>
      <c r="AS72">
        <v>-0.45000000000000284</v>
      </c>
      <c r="AT72">
        <v>-1.4800000000000004</v>
      </c>
      <c r="AU72">
        <v>-2.370000000000001</v>
      </c>
      <c r="AV72">
        <v>-3.1499999999999986</v>
      </c>
      <c r="AW72">
        <v>-3.8299999999999983</v>
      </c>
      <c r="AX72" s="693">
        <v>-4.4500000000000028</v>
      </c>
    </row>
    <row r="73" spans="1:50" x14ac:dyDescent="0.2">
      <c r="A73" s="1350"/>
      <c r="B73" s="701">
        <v>2.2000000000000002</v>
      </c>
      <c r="C73">
        <v>94.05</v>
      </c>
      <c r="D73">
        <v>78.37</v>
      </c>
      <c r="E73">
        <v>67.180000000000007</v>
      </c>
      <c r="F73">
        <v>58.78</v>
      </c>
      <c r="G73">
        <v>52.25</v>
      </c>
      <c r="H73">
        <v>47.02</v>
      </c>
      <c r="I73">
        <v>42.75</v>
      </c>
      <c r="J73">
        <v>39.19</v>
      </c>
      <c r="K73">
        <v>36.17</v>
      </c>
      <c r="L73">
        <v>33.590000000000003</v>
      </c>
      <c r="M73">
        <v>31.35</v>
      </c>
      <c r="N73">
        <v>29.39</v>
      </c>
      <c r="O73">
        <v>27.66</v>
      </c>
      <c r="P73" s="693">
        <v>26.12</v>
      </c>
      <c r="R73" s="1350"/>
      <c r="S73" s="701">
        <v>2.2000000000000002</v>
      </c>
      <c r="T73">
        <v>118.38</v>
      </c>
      <c r="U73">
        <v>96.17</v>
      </c>
      <c r="V73">
        <v>80.319999999999993</v>
      </c>
      <c r="W73">
        <v>68.42</v>
      </c>
      <c r="X73">
        <v>59.17</v>
      </c>
      <c r="Y73">
        <v>51.77</v>
      </c>
      <c r="Z73">
        <v>45.72</v>
      </c>
      <c r="AA73">
        <v>40.67</v>
      </c>
      <c r="AB73">
        <v>36.4</v>
      </c>
      <c r="AC73">
        <v>32.74</v>
      </c>
      <c r="AD73">
        <v>29.57</v>
      </c>
      <c r="AE73">
        <v>26.8</v>
      </c>
      <c r="AF73">
        <v>24.35</v>
      </c>
      <c r="AG73" s="693">
        <v>22.17</v>
      </c>
      <c r="AI73" s="1350"/>
      <c r="AJ73" s="701">
        <v>2.2000000000000002</v>
      </c>
      <c r="AK73">
        <v>24.33</v>
      </c>
      <c r="AL73">
        <v>17.799999999999997</v>
      </c>
      <c r="AM73">
        <v>13.139999999999986</v>
      </c>
      <c r="AN73">
        <v>9.64</v>
      </c>
      <c r="AO73">
        <v>6.9200000000000017</v>
      </c>
      <c r="AP73">
        <v>4.75</v>
      </c>
      <c r="AQ73">
        <v>2.9699999999999989</v>
      </c>
      <c r="AR73">
        <v>1.480000000000004</v>
      </c>
      <c r="AS73">
        <v>0.22999999999999687</v>
      </c>
      <c r="AT73">
        <v>-0.85000000000000142</v>
      </c>
      <c r="AU73">
        <v>-1.7800000000000011</v>
      </c>
      <c r="AV73">
        <v>-2.59</v>
      </c>
      <c r="AW73">
        <v>-3.3099999999999987</v>
      </c>
      <c r="AX73" s="693">
        <v>-3.9499999999999993</v>
      </c>
    </row>
    <row r="74" spans="1:50" x14ac:dyDescent="0.2">
      <c r="A74" s="1350"/>
      <c r="B74" s="701">
        <v>2.2999999999999998</v>
      </c>
      <c r="C74">
        <v>97.47</v>
      </c>
      <c r="D74">
        <v>81.23</v>
      </c>
      <c r="E74">
        <v>69.62</v>
      </c>
      <c r="F74">
        <v>60.92</v>
      </c>
      <c r="G74">
        <v>54.15</v>
      </c>
      <c r="H74">
        <v>48.74</v>
      </c>
      <c r="I74">
        <v>44.31</v>
      </c>
      <c r="J74">
        <v>40.61</v>
      </c>
      <c r="K74">
        <v>37.49</v>
      </c>
      <c r="L74">
        <v>34.81</v>
      </c>
      <c r="M74">
        <v>32.49</v>
      </c>
      <c r="N74">
        <v>30.46</v>
      </c>
      <c r="O74">
        <v>28.67</v>
      </c>
      <c r="P74" s="693">
        <v>27.08</v>
      </c>
      <c r="R74" s="1350"/>
      <c r="S74" s="701">
        <v>2.2999999999999998</v>
      </c>
      <c r="T74">
        <v>123.58</v>
      </c>
      <c r="U74">
        <v>100.51</v>
      </c>
      <c r="V74">
        <v>84.04</v>
      </c>
      <c r="W74">
        <v>71.680000000000007</v>
      </c>
      <c r="X74">
        <v>62.07</v>
      </c>
      <c r="Y74">
        <v>54.38</v>
      </c>
      <c r="Z74">
        <v>48.08</v>
      </c>
      <c r="AA74">
        <v>42.84</v>
      </c>
      <c r="AB74">
        <v>38.409999999999997</v>
      </c>
      <c r="AC74">
        <v>34.6</v>
      </c>
      <c r="AD74">
        <v>31.31</v>
      </c>
      <c r="AE74">
        <v>28.42</v>
      </c>
      <c r="AF74">
        <v>25.88</v>
      </c>
      <c r="AG74" s="693">
        <v>23.62</v>
      </c>
      <c r="AI74" s="1350"/>
      <c r="AJ74" s="701">
        <v>2.2999999999999998</v>
      </c>
      <c r="AK74">
        <v>26.11</v>
      </c>
      <c r="AL74">
        <v>19.28</v>
      </c>
      <c r="AM74">
        <v>14.420000000000002</v>
      </c>
      <c r="AN74">
        <v>10.760000000000005</v>
      </c>
      <c r="AO74">
        <v>7.9200000000000017</v>
      </c>
      <c r="AP74">
        <v>5.6400000000000006</v>
      </c>
      <c r="AQ74">
        <v>3.769999999999996</v>
      </c>
      <c r="AR74">
        <v>2.230000000000004</v>
      </c>
      <c r="AS74">
        <v>0.9199999999999946</v>
      </c>
      <c r="AT74">
        <v>-0.21000000000000085</v>
      </c>
      <c r="AU74">
        <v>-1.1800000000000033</v>
      </c>
      <c r="AV74">
        <v>-2.0399999999999991</v>
      </c>
      <c r="AW74">
        <v>-2.7900000000000027</v>
      </c>
      <c r="AX74" s="693">
        <v>-3.4599999999999973</v>
      </c>
    </row>
    <row r="75" spans="1:50" x14ac:dyDescent="0.2">
      <c r="A75" s="1351"/>
      <c r="B75" s="704">
        <v>2.4</v>
      </c>
      <c r="C75" s="106">
        <v>100.9</v>
      </c>
      <c r="D75" s="106">
        <v>84.08</v>
      </c>
      <c r="E75" s="106">
        <v>72.069999999999993</v>
      </c>
      <c r="F75" s="106">
        <v>63.06</v>
      </c>
      <c r="G75" s="106">
        <v>56.06</v>
      </c>
      <c r="H75" s="106">
        <v>50.45</v>
      </c>
      <c r="I75" s="106">
        <v>45.86</v>
      </c>
      <c r="J75" s="106">
        <v>42.04</v>
      </c>
      <c r="K75" s="106">
        <v>38.81</v>
      </c>
      <c r="L75" s="106">
        <v>36.04</v>
      </c>
      <c r="M75" s="106">
        <v>33.630000000000003</v>
      </c>
      <c r="N75" s="106">
        <v>31.53</v>
      </c>
      <c r="O75" s="106">
        <v>29.68</v>
      </c>
      <c r="P75" s="695">
        <v>28.03</v>
      </c>
      <c r="R75" s="1351"/>
      <c r="S75" s="704">
        <v>2.4</v>
      </c>
      <c r="T75" s="106">
        <v>128.79</v>
      </c>
      <c r="U75" s="106">
        <v>104.85</v>
      </c>
      <c r="V75" s="106">
        <v>87.75</v>
      </c>
      <c r="W75" s="106">
        <v>74.930000000000007</v>
      </c>
      <c r="X75" s="106">
        <v>64.959999999999994</v>
      </c>
      <c r="Y75" s="106">
        <v>56.98</v>
      </c>
      <c r="Z75" s="106">
        <v>50.45</v>
      </c>
      <c r="AA75" s="106">
        <v>45.01</v>
      </c>
      <c r="AB75" s="106">
        <v>40.409999999999997</v>
      </c>
      <c r="AC75" s="106">
        <v>36.46</v>
      </c>
      <c r="AD75" s="106">
        <v>33.04</v>
      </c>
      <c r="AE75" s="106">
        <v>30.05</v>
      </c>
      <c r="AF75" s="106">
        <v>27.41</v>
      </c>
      <c r="AG75" s="695">
        <v>25.06</v>
      </c>
      <c r="AI75" s="1351"/>
      <c r="AJ75" s="704">
        <v>2.4</v>
      </c>
      <c r="AK75" s="106">
        <v>27.889999999999986</v>
      </c>
      <c r="AL75" s="106">
        <v>20.769999999999996</v>
      </c>
      <c r="AM75" s="106">
        <v>15.680000000000007</v>
      </c>
      <c r="AN75" s="106">
        <v>11.870000000000005</v>
      </c>
      <c r="AO75" s="106">
        <v>8.8999999999999915</v>
      </c>
      <c r="AP75" s="106">
        <v>6.529999999999994</v>
      </c>
      <c r="AQ75" s="106">
        <v>4.5900000000000034</v>
      </c>
      <c r="AR75" s="106">
        <v>2.9699999999999989</v>
      </c>
      <c r="AS75" s="106">
        <v>1.5999999999999943</v>
      </c>
      <c r="AT75" s="106">
        <v>0.42000000000000171</v>
      </c>
      <c r="AU75" s="106">
        <v>-0.59000000000000341</v>
      </c>
      <c r="AV75" s="106">
        <v>-1.4800000000000004</v>
      </c>
      <c r="AW75" s="106">
        <v>-2.2699999999999996</v>
      </c>
      <c r="AX75" s="695">
        <v>-2.9700000000000024</v>
      </c>
    </row>
    <row r="78" spans="1:50" x14ac:dyDescent="0.2">
      <c r="A78" s="1293" t="s">
        <v>901</v>
      </c>
      <c r="B78" s="1294"/>
      <c r="C78" s="1294"/>
      <c r="D78" s="1294"/>
      <c r="E78" s="1294"/>
      <c r="F78" s="1294"/>
      <c r="G78" s="1294"/>
      <c r="H78" s="1294"/>
      <c r="I78" s="1294"/>
      <c r="J78" s="1294"/>
      <c r="K78" s="1294"/>
      <c r="L78" s="1294"/>
      <c r="M78" s="1294"/>
      <c r="N78" s="1294"/>
      <c r="O78" s="1294"/>
      <c r="P78" s="1238"/>
      <c r="R78" s="1293" t="s">
        <v>902</v>
      </c>
      <c r="S78" s="1294"/>
      <c r="T78" s="1294"/>
      <c r="U78" s="1294"/>
      <c r="V78" s="1294"/>
      <c r="W78" s="1294"/>
      <c r="X78" s="1294"/>
      <c r="Y78" s="1294"/>
      <c r="Z78" s="1294"/>
      <c r="AA78" s="1294"/>
      <c r="AB78" s="1294"/>
      <c r="AC78" s="1294"/>
      <c r="AD78" s="1294"/>
      <c r="AE78" s="1294"/>
      <c r="AF78" s="1294"/>
      <c r="AG78" s="1238"/>
      <c r="AI78" s="1293" t="s">
        <v>903</v>
      </c>
      <c r="AJ78" s="1294"/>
      <c r="AK78" s="1294"/>
      <c r="AL78" s="1294"/>
      <c r="AM78" s="1294"/>
      <c r="AN78" s="1294"/>
      <c r="AO78" s="1294"/>
      <c r="AP78" s="1294"/>
      <c r="AQ78" s="1294"/>
      <c r="AR78" s="1294"/>
      <c r="AS78" s="1294"/>
      <c r="AT78" s="1294"/>
      <c r="AU78" s="1294"/>
      <c r="AV78" s="1294"/>
      <c r="AW78" s="1294"/>
      <c r="AX78" s="1238"/>
    </row>
    <row r="79" spans="1:50" x14ac:dyDescent="0.2">
      <c r="A79" s="707"/>
      <c r="B79" s="708"/>
      <c r="C79" s="1352" t="s">
        <v>889</v>
      </c>
      <c r="D79" s="1353"/>
      <c r="E79" s="1353"/>
      <c r="F79" s="1353"/>
      <c r="G79" s="1353"/>
      <c r="H79" s="1353"/>
      <c r="I79" s="1353"/>
      <c r="J79" s="1353"/>
      <c r="K79" s="1353"/>
      <c r="L79" s="1353"/>
      <c r="M79" s="1353"/>
      <c r="N79" s="1353"/>
      <c r="O79" s="1353"/>
      <c r="P79" s="1354"/>
      <c r="R79" s="707"/>
      <c r="S79" s="708"/>
      <c r="T79" s="1352" t="s">
        <v>889</v>
      </c>
      <c r="U79" s="1353"/>
      <c r="V79" s="1353"/>
      <c r="W79" s="1353"/>
      <c r="X79" s="1353"/>
      <c r="Y79" s="1353"/>
      <c r="Z79" s="1353"/>
      <c r="AA79" s="1353"/>
      <c r="AB79" s="1353"/>
      <c r="AC79" s="1353"/>
      <c r="AD79" s="1353"/>
      <c r="AE79" s="1353"/>
      <c r="AF79" s="1353"/>
      <c r="AG79" s="1354"/>
      <c r="AI79" s="707"/>
      <c r="AJ79" s="708"/>
      <c r="AK79" s="1352" t="s">
        <v>889</v>
      </c>
      <c r="AL79" s="1353"/>
      <c r="AM79" s="1353"/>
      <c r="AN79" s="1353"/>
      <c r="AO79" s="1353"/>
      <c r="AP79" s="1353"/>
      <c r="AQ79" s="1353"/>
      <c r="AR79" s="1353"/>
      <c r="AS79" s="1353"/>
      <c r="AT79" s="1353"/>
      <c r="AU79" s="1353"/>
      <c r="AV79" s="1353"/>
      <c r="AW79" s="1353"/>
      <c r="AX79" s="1354"/>
    </row>
    <row r="80" spans="1:50" x14ac:dyDescent="0.2">
      <c r="A80" s="692"/>
      <c r="C80" s="709">
        <v>0.1</v>
      </c>
      <c r="D80" s="709">
        <v>0.12000000000000001</v>
      </c>
      <c r="E80" s="709">
        <v>0.14000000000000001</v>
      </c>
      <c r="F80" s="709">
        <v>0.16000000000000003</v>
      </c>
      <c r="G80" s="709">
        <v>0.18000000000000002</v>
      </c>
      <c r="H80" s="709">
        <v>0.2</v>
      </c>
      <c r="I80" s="709">
        <v>0.22000000000000003</v>
      </c>
      <c r="J80" s="709">
        <v>0.24000000000000002</v>
      </c>
      <c r="K80" s="709">
        <v>0.26</v>
      </c>
      <c r="L80" s="709">
        <v>0.28000000000000003</v>
      </c>
      <c r="M80" s="709">
        <v>0.30000000000000004</v>
      </c>
      <c r="N80" s="709">
        <v>0.32000000000000006</v>
      </c>
      <c r="O80" s="709">
        <v>0.34000000000000008</v>
      </c>
      <c r="P80" s="710">
        <v>0.3600000000000001</v>
      </c>
      <c r="R80" s="692"/>
      <c r="T80" s="709">
        <v>0.1</v>
      </c>
      <c r="U80" s="709">
        <v>0.12000000000000001</v>
      </c>
      <c r="V80" s="709">
        <v>0.14000000000000001</v>
      </c>
      <c r="W80" s="709">
        <v>0.16000000000000003</v>
      </c>
      <c r="X80" s="709">
        <v>0.18000000000000002</v>
      </c>
      <c r="Y80" s="709">
        <v>0.2</v>
      </c>
      <c r="Z80" s="709">
        <v>0.22000000000000003</v>
      </c>
      <c r="AA80" s="709">
        <v>0.24000000000000002</v>
      </c>
      <c r="AB80" s="709">
        <v>0.26</v>
      </c>
      <c r="AC80" s="709">
        <v>0.28000000000000003</v>
      </c>
      <c r="AD80" s="709">
        <v>0.30000000000000004</v>
      </c>
      <c r="AE80" s="709">
        <v>0.32000000000000006</v>
      </c>
      <c r="AF80" s="709">
        <v>0.34000000000000008</v>
      </c>
      <c r="AG80" s="710">
        <v>0.3600000000000001</v>
      </c>
      <c r="AI80" s="692"/>
      <c r="AK80" s="709">
        <v>0.1</v>
      </c>
      <c r="AL80" s="709">
        <v>0.12000000000000001</v>
      </c>
      <c r="AM80" s="709">
        <v>0.14000000000000001</v>
      </c>
      <c r="AN80" s="709">
        <v>0.16000000000000003</v>
      </c>
      <c r="AO80" s="709">
        <v>0.18000000000000002</v>
      </c>
      <c r="AP80" s="709">
        <v>0.2</v>
      </c>
      <c r="AQ80" s="709">
        <v>0.22000000000000003</v>
      </c>
      <c r="AR80" s="709">
        <v>0.24000000000000002</v>
      </c>
      <c r="AS80" s="709">
        <v>0.26</v>
      </c>
      <c r="AT80" s="709">
        <v>0.28000000000000003</v>
      </c>
      <c r="AU80" s="709">
        <v>0.30000000000000004</v>
      </c>
      <c r="AV80" s="709">
        <v>0.32000000000000006</v>
      </c>
      <c r="AW80" s="709">
        <v>0.34000000000000008</v>
      </c>
      <c r="AX80" s="710">
        <v>0.3600000000000001</v>
      </c>
    </row>
    <row r="81" spans="1:50" x14ac:dyDescent="0.2">
      <c r="A81" s="1349" t="s">
        <v>896</v>
      </c>
      <c r="B81" s="701">
        <v>0.6</v>
      </c>
      <c r="C81">
        <v>35.659999999999997</v>
      </c>
      <c r="D81">
        <v>29.72</v>
      </c>
      <c r="E81">
        <v>25.47</v>
      </c>
      <c r="F81">
        <v>22.29</v>
      </c>
      <c r="G81">
        <v>19.809999999999999</v>
      </c>
      <c r="H81">
        <v>17.829999999999998</v>
      </c>
      <c r="I81">
        <v>16.21</v>
      </c>
      <c r="J81">
        <v>14.86</v>
      </c>
      <c r="K81">
        <v>13.72</v>
      </c>
      <c r="L81">
        <v>12.74</v>
      </c>
      <c r="M81">
        <v>11.89</v>
      </c>
      <c r="N81">
        <v>11.14</v>
      </c>
      <c r="O81">
        <v>10.49</v>
      </c>
      <c r="P81" s="693">
        <v>9.91</v>
      </c>
      <c r="R81" s="1349" t="s">
        <v>896</v>
      </c>
      <c r="S81" s="701">
        <v>0.6</v>
      </c>
      <c r="T81">
        <v>33.450000000000003</v>
      </c>
      <c r="U81">
        <v>25.14</v>
      </c>
      <c r="V81">
        <v>19.2</v>
      </c>
      <c r="W81">
        <v>14.74</v>
      </c>
      <c r="X81">
        <v>11.28</v>
      </c>
      <c r="Y81">
        <v>8.5</v>
      </c>
      <c r="Z81">
        <v>6.23</v>
      </c>
      <c r="AA81">
        <v>4.34</v>
      </c>
      <c r="AB81">
        <v>2.75</v>
      </c>
      <c r="AC81">
        <v>1.37</v>
      </c>
      <c r="AD81">
        <v>0.19</v>
      </c>
      <c r="AE81">
        <v>-0.85</v>
      </c>
      <c r="AF81">
        <v>-1.77</v>
      </c>
      <c r="AG81" s="693">
        <v>-2.59</v>
      </c>
      <c r="AI81" s="1349" t="s">
        <v>896</v>
      </c>
      <c r="AJ81" s="701">
        <v>0.6</v>
      </c>
      <c r="AK81">
        <v>-2.2099999999999937</v>
      </c>
      <c r="AL81">
        <v>-4.5799999999999983</v>
      </c>
      <c r="AM81">
        <v>-6.27</v>
      </c>
      <c r="AN81">
        <v>-7.5499999999999989</v>
      </c>
      <c r="AO81">
        <v>-8.5299999999999994</v>
      </c>
      <c r="AP81">
        <v>-9.3299999999999983</v>
      </c>
      <c r="AQ81">
        <v>-9.98</v>
      </c>
      <c r="AR81">
        <v>-10.52</v>
      </c>
      <c r="AS81">
        <v>-10.97</v>
      </c>
      <c r="AT81">
        <v>-11.370000000000001</v>
      </c>
      <c r="AU81">
        <v>-11.700000000000001</v>
      </c>
      <c r="AV81">
        <v>-11.99</v>
      </c>
      <c r="AW81">
        <v>-12.26</v>
      </c>
      <c r="AX81" s="693">
        <v>-12.5</v>
      </c>
    </row>
    <row r="82" spans="1:50" x14ac:dyDescent="0.2">
      <c r="A82" s="1350"/>
      <c r="B82" s="701">
        <v>0.7</v>
      </c>
      <c r="C82">
        <v>38.5</v>
      </c>
      <c r="D82">
        <v>32.08</v>
      </c>
      <c r="E82">
        <v>27.5</v>
      </c>
      <c r="F82">
        <v>24.06</v>
      </c>
      <c r="G82">
        <v>21.39</v>
      </c>
      <c r="H82">
        <v>19.25</v>
      </c>
      <c r="I82">
        <v>17.5</v>
      </c>
      <c r="J82">
        <v>16.04</v>
      </c>
      <c r="K82">
        <v>14.81</v>
      </c>
      <c r="L82">
        <v>13.75</v>
      </c>
      <c r="M82">
        <v>12.83</v>
      </c>
      <c r="N82">
        <v>12.03</v>
      </c>
      <c r="O82">
        <v>11.32</v>
      </c>
      <c r="P82" s="693">
        <v>10.69</v>
      </c>
      <c r="R82" s="1350"/>
      <c r="S82" s="701">
        <v>0.7</v>
      </c>
      <c r="T82">
        <v>38.659999999999997</v>
      </c>
      <c r="U82">
        <v>29.48</v>
      </c>
      <c r="V82">
        <v>22.92</v>
      </c>
      <c r="W82">
        <v>18</v>
      </c>
      <c r="X82">
        <v>14.17</v>
      </c>
      <c r="Y82">
        <v>11.11</v>
      </c>
      <c r="Z82">
        <v>8.6</v>
      </c>
      <c r="AA82">
        <v>6.51</v>
      </c>
      <c r="AB82">
        <v>4.75</v>
      </c>
      <c r="AC82">
        <v>3.23</v>
      </c>
      <c r="AD82">
        <v>1.92</v>
      </c>
      <c r="AE82">
        <v>0.77</v>
      </c>
      <c r="AF82">
        <v>-0.24</v>
      </c>
      <c r="AG82" s="693">
        <v>-1.1399999999999999</v>
      </c>
      <c r="AI82" s="1350"/>
      <c r="AJ82" s="701">
        <v>0.7</v>
      </c>
      <c r="AK82">
        <v>0.15999999999999659</v>
      </c>
      <c r="AL82">
        <v>-2.5999999999999979</v>
      </c>
      <c r="AM82">
        <v>-4.5799999999999983</v>
      </c>
      <c r="AN82">
        <v>-6.0599999999999987</v>
      </c>
      <c r="AO82">
        <v>-7.2200000000000006</v>
      </c>
      <c r="AP82">
        <v>-8.14</v>
      </c>
      <c r="AQ82">
        <v>-8.9</v>
      </c>
      <c r="AR82">
        <v>-9.5299999999999994</v>
      </c>
      <c r="AS82">
        <v>-10.06</v>
      </c>
      <c r="AT82">
        <v>-10.52</v>
      </c>
      <c r="AU82">
        <v>-10.91</v>
      </c>
      <c r="AV82">
        <v>-11.26</v>
      </c>
      <c r="AW82">
        <v>-11.56</v>
      </c>
      <c r="AX82" s="693">
        <v>-11.83</v>
      </c>
    </row>
    <row r="83" spans="1:50" x14ac:dyDescent="0.2">
      <c r="A83" s="1350"/>
      <c r="B83" s="701">
        <v>0.8</v>
      </c>
      <c r="C83">
        <v>41.33</v>
      </c>
      <c r="D83">
        <v>34.44</v>
      </c>
      <c r="E83">
        <v>29.52</v>
      </c>
      <c r="F83">
        <v>25.83</v>
      </c>
      <c r="G83">
        <v>22.96</v>
      </c>
      <c r="H83">
        <v>20.67</v>
      </c>
      <c r="I83">
        <v>18.79</v>
      </c>
      <c r="J83">
        <v>17.22</v>
      </c>
      <c r="K83">
        <v>15.9</v>
      </c>
      <c r="L83">
        <v>14.76</v>
      </c>
      <c r="M83">
        <v>13.78</v>
      </c>
      <c r="N83">
        <v>12.92</v>
      </c>
      <c r="O83">
        <v>12.16</v>
      </c>
      <c r="P83" s="693">
        <v>11.48</v>
      </c>
      <c r="R83" s="1350"/>
      <c r="S83" s="701">
        <v>0.8</v>
      </c>
      <c r="T83">
        <v>43.87</v>
      </c>
      <c r="U83">
        <v>33.81</v>
      </c>
      <c r="V83">
        <v>26.63</v>
      </c>
      <c r="W83">
        <v>21.25</v>
      </c>
      <c r="X83">
        <v>17.059999999999999</v>
      </c>
      <c r="Y83">
        <v>13.71</v>
      </c>
      <c r="Z83">
        <v>10.97</v>
      </c>
      <c r="AA83">
        <v>8.68</v>
      </c>
      <c r="AB83">
        <v>6.75</v>
      </c>
      <c r="AC83">
        <v>5.09</v>
      </c>
      <c r="AD83">
        <v>3.66</v>
      </c>
      <c r="AE83">
        <v>2.4</v>
      </c>
      <c r="AF83">
        <v>1.29</v>
      </c>
      <c r="AG83" s="693">
        <v>0.31</v>
      </c>
      <c r="AI83" s="1350"/>
      <c r="AJ83" s="701">
        <v>0.8</v>
      </c>
      <c r="AK83">
        <v>2.5399999999999991</v>
      </c>
      <c r="AL83">
        <v>-0.62999999999999545</v>
      </c>
      <c r="AM83">
        <v>-2.8900000000000006</v>
      </c>
      <c r="AN83">
        <v>-4.5799999999999983</v>
      </c>
      <c r="AO83">
        <v>-5.9000000000000021</v>
      </c>
      <c r="AP83">
        <v>-6.9600000000000009</v>
      </c>
      <c r="AQ83">
        <v>-7.8199999999999985</v>
      </c>
      <c r="AR83">
        <v>-8.5399999999999991</v>
      </c>
      <c r="AS83">
        <v>-9.15</v>
      </c>
      <c r="AT83">
        <v>-9.67</v>
      </c>
      <c r="AU83">
        <v>-10.119999999999999</v>
      </c>
      <c r="AV83">
        <v>-10.52</v>
      </c>
      <c r="AW83">
        <v>-10.870000000000001</v>
      </c>
      <c r="AX83" s="693">
        <v>-11.17</v>
      </c>
    </row>
    <row r="84" spans="1:50" x14ac:dyDescent="0.2">
      <c r="A84" s="1350"/>
      <c r="B84" s="701">
        <v>0.9</v>
      </c>
      <c r="C84">
        <v>44.16</v>
      </c>
      <c r="D84">
        <v>36.799999999999997</v>
      </c>
      <c r="E84">
        <v>31.55</v>
      </c>
      <c r="F84">
        <v>27.6</v>
      </c>
      <c r="G84">
        <v>24.54</v>
      </c>
      <c r="H84">
        <v>22.08</v>
      </c>
      <c r="I84">
        <v>20.07</v>
      </c>
      <c r="J84">
        <v>18.399999999999999</v>
      </c>
      <c r="K84">
        <v>16.989999999999998</v>
      </c>
      <c r="L84">
        <v>15.77</v>
      </c>
      <c r="M84">
        <v>14.72</v>
      </c>
      <c r="N84">
        <v>13.8</v>
      </c>
      <c r="O84">
        <v>12.99</v>
      </c>
      <c r="P84" s="693">
        <v>12.27</v>
      </c>
      <c r="R84" s="1350"/>
      <c r="S84" s="701">
        <v>0.9</v>
      </c>
      <c r="T84">
        <v>49.07</v>
      </c>
      <c r="U84">
        <v>38.15</v>
      </c>
      <c r="V84">
        <v>30.35</v>
      </c>
      <c r="W84">
        <v>24.5</v>
      </c>
      <c r="X84">
        <v>19.95</v>
      </c>
      <c r="Y84">
        <v>16.309999999999999</v>
      </c>
      <c r="Z84">
        <v>13.33</v>
      </c>
      <c r="AA84">
        <v>10.85</v>
      </c>
      <c r="AB84">
        <v>8.75</v>
      </c>
      <c r="AC84">
        <v>6.95</v>
      </c>
      <c r="AD84">
        <v>5.39</v>
      </c>
      <c r="AE84">
        <v>4.03</v>
      </c>
      <c r="AF84">
        <v>2.82</v>
      </c>
      <c r="AG84" s="693">
        <v>1.75</v>
      </c>
      <c r="AI84" s="1350"/>
      <c r="AJ84" s="701">
        <v>0.9</v>
      </c>
      <c r="AK84">
        <v>4.9100000000000037</v>
      </c>
      <c r="AL84">
        <v>1.3500000000000014</v>
      </c>
      <c r="AM84">
        <v>-1.1999999999999993</v>
      </c>
      <c r="AN84">
        <v>-3.1000000000000014</v>
      </c>
      <c r="AO84">
        <v>-4.59</v>
      </c>
      <c r="AP84">
        <v>-5.77</v>
      </c>
      <c r="AQ84">
        <v>-6.74</v>
      </c>
      <c r="AR84">
        <v>-7.5499999999999989</v>
      </c>
      <c r="AS84">
        <v>-8.2399999999999984</v>
      </c>
      <c r="AT84">
        <v>-8.82</v>
      </c>
      <c r="AU84">
        <v>-9.3300000000000018</v>
      </c>
      <c r="AV84">
        <v>-9.77</v>
      </c>
      <c r="AW84">
        <v>-10.17</v>
      </c>
      <c r="AX84" s="693">
        <v>-10.52</v>
      </c>
    </row>
    <row r="85" spans="1:50" x14ac:dyDescent="0.2">
      <c r="A85" s="1350"/>
      <c r="B85" s="701">
        <v>1</v>
      </c>
      <c r="C85">
        <v>47</v>
      </c>
      <c r="D85">
        <v>39.159999999999997</v>
      </c>
      <c r="E85">
        <v>33.57</v>
      </c>
      <c r="F85">
        <v>29.37</v>
      </c>
      <c r="G85">
        <v>26.11</v>
      </c>
      <c r="H85">
        <v>23.5</v>
      </c>
      <c r="I85">
        <v>21.36</v>
      </c>
      <c r="J85">
        <v>19.579999999999998</v>
      </c>
      <c r="K85">
        <v>18.079999999999998</v>
      </c>
      <c r="L85">
        <v>16.78</v>
      </c>
      <c r="M85">
        <v>15.67</v>
      </c>
      <c r="N85">
        <v>14.69</v>
      </c>
      <c r="O85">
        <v>13.82</v>
      </c>
      <c r="P85" s="693">
        <v>13.05</v>
      </c>
      <c r="R85" s="1350"/>
      <c r="S85" s="701">
        <v>1</v>
      </c>
      <c r="T85">
        <v>54.28</v>
      </c>
      <c r="U85">
        <v>42.49</v>
      </c>
      <c r="V85">
        <v>34.07</v>
      </c>
      <c r="W85">
        <v>27.76</v>
      </c>
      <c r="X85">
        <v>22.85</v>
      </c>
      <c r="Y85">
        <v>18.920000000000002</v>
      </c>
      <c r="Z85">
        <v>15.7</v>
      </c>
      <c r="AA85">
        <v>13.02</v>
      </c>
      <c r="AB85">
        <v>10.76</v>
      </c>
      <c r="AC85">
        <v>8.81</v>
      </c>
      <c r="AD85">
        <v>7.13</v>
      </c>
      <c r="AE85">
        <v>5.65</v>
      </c>
      <c r="AF85">
        <v>4.3499999999999996</v>
      </c>
      <c r="AG85" s="693">
        <v>3.2</v>
      </c>
      <c r="AI85" s="1350"/>
      <c r="AJ85" s="701">
        <v>1</v>
      </c>
      <c r="AK85">
        <v>7.2800000000000011</v>
      </c>
      <c r="AL85">
        <v>3.3300000000000054</v>
      </c>
      <c r="AM85">
        <v>0.5</v>
      </c>
      <c r="AN85">
        <v>-1.6099999999999994</v>
      </c>
      <c r="AO85">
        <v>-3.259999999999998</v>
      </c>
      <c r="AP85">
        <v>-4.5799999999999983</v>
      </c>
      <c r="AQ85">
        <v>-5.66</v>
      </c>
      <c r="AR85">
        <v>-6.5599999999999987</v>
      </c>
      <c r="AS85">
        <v>-7.3199999999999985</v>
      </c>
      <c r="AT85">
        <v>-7.9700000000000006</v>
      </c>
      <c r="AU85">
        <v>-8.5399999999999991</v>
      </c>
      <c r="AV85">
        <v>-9.0399999999999991</v>
      </c>
      <c r="AW85">
        <v>-9.4700000000000006</v>
      </c>
      <c r="AX85" s="693">
        <v>-9.8500000000000014</v>
      </c>
    </row>
    <row r="86" spans="1:50" x14ac:dyDescent="0.2">
      <c r="A86" s="1350"/>
      <c r="B86" s="701">
        <v>1.1000000000000001</v>
      </c>
      <c r="C86">
        <v>49.83</v>
      </c>
      <c r="D86">
        <v>41.52</v>
      </c>
      <c r="E86">
        <v>35.590000000000003</v>
      </c>
      <c r="F86">
        <v>31.14</v>
      </c>
      <c r="G86">
        <v>27.68</v>
      </c>
      <c r="H86">
        <v>24.91</v>
      </c>
      <c r="I86">
        <v>22.65</v>
      </c>
      <c r="J86">
        <v>20.76</v>
      </c>
      <c r="K86">
        <v>19.170000000000002</v>
      </c>
      <c r="L86">
        <v>17.8</v>
      </c>
      <c r="M86">
        <v>16.61</v>
      </c>
      <c r="N86">
        <v>15.57</v>
      </c>
      <c r="O86">
        <v>14.66</v>
      </c>
      <c r="P86" s="693">
        <v>13.84</v>
      </c>
      <c r="R86" s="1350"/>
      <c r="S86" s="701">
        <v>1.1000000000000001</v>
      </c>
      <c r="T86">
        <v>59.49</v>
      </c>
      <c r="U86">
        <v>46.83</v>
      </c>
      <c r="V86">
        <v>37.79</v>
      </c>
      <c r="W86">
        <v>31.01</v>
      </c>
      <c r="X86">
        <v>25.74</v>
      </c>
      <c r="Y86">
        <v>21.52</v>
      </c>
      <c r="Z86">
        <v>18.07</v>
      </c>
      <c r="AA86">
        <v>15.19</v>
      </c>
      <c r="AB86">
        <v>12.76</v>
      </c>
      <c r="AC86">
        <v>10.67</v>
      </c>
      <c r="AD86">
        <v>8.86</v>
      </c>
      <c r="AE86">
        <v>7.28</v>
      </c>
      <c r="AF86">
        <v>5.89</v>
      </c>
      <c r="AG86" s="693">
        <v>4.6399999999999997</v>
      </c>
      <c r="AI86" s="1350"/>
      <c r="AJ86" s="701">
        <v>1.1000000000000001</v>
      </c>
      <c r="AK86">
        <v>9.6600000000000037</v>
      </c>
      <c r="AL86">
        <v>5.3099999999999952</v>
      </c>
      <c r="AM86">
        <v>2.1999999999999957</v>
      </c>
      <c r="AN86">
        <v>-0.12999999999999901</v>
      </c>
      <c r="AO86">
        <v>-1.9400000000000013</v>
      </c>
      <c r="AP86">
        <v>-3.3900000000000006</v>
      </c>
      <c r="AQ86">
        <v>-4.5799999999999983</v>
      </c>
      <c r="AR86">
        <v>-5.5700000000000021</v>
      </c>
      <c r="AS86">
        <v>-6.4100000000000019</v>
      </c>
      <c r="AT86">
        <v>-7.1300000000000008</v>
      </c>
      <c r="AU86">
        <v>-7.75</v>
      </c>
      <c r="AV86">
        <v>-8.2899999999999991</v>
      </c>
      <c r="AW86">
        <v>-8.77</v>
      </c>
      <c r="AX86" s="693">
        <v>-9.1999999999999993</v>
      </c>
    </row>
    <row r="87" spans="1:50" x14ac:dyDescent="0.2">
      <c r="A87" s="1350"/>
      <c r="B87" s="701">
        <v>1.2</v>
      </c>
      <c r="C87">
        <v>52.66</v>
      </c>
      <c r="D87">
        <v>43.89</v>
      </c>
      <c r="E87">
        <v>37.619999999999997</v>
      </c>
      <c r="F87">
        <v>32.909999999999997</v>
      </c>
      <c r="G87">
        <v>29.26</v>
      </c>
      <c r="H87">
        <v>26.33</v>
      </c>
      <c r="I87">
        <v>23.94</v>
      </c>
      <c r="J87">
        <v>21.94</v>
      </c>
      <c r="K87">
        <v>20.260000000000002</v>
      </c>
      <c r="L87">
        <v>18.809999999999999</v>
      </c>
      <c r="M87">
        <v>17.55</v>
      </c>
      <c r="N87">
        <v>16.46</v>
      </c>
      <c r="O87">
        <v>15.49</v>
      </c>
      <c r="P87" s="693">
        <v>14.63</v>
      </c>
      <c r="R87" s="1350"/>
      <c r="S87" s="701">
        <v>1.2</v>
      </c>
      <c r="T87">
        <v>64.69</v>
      </c>
      <c r="U87">
        <v>51.17</v>
      </c>
      <c r="V87">
        <v>41.51</v>
      </c>
      <c r="W87">
        <v>34.270000000000003</v>
      </c>
      <c r="X87">
        <v>28.63</v>
      </c>
      <c r="Y87">
        <v>24.12</v>
      </c>
      <c r="Z87">
        <v>20.43</v>
      </c>
      <c r="AA87">
        <v>17.36</v>
      </c>
      <c r="AB87">
        <v>14.76</v>
      </c>
      <c r="AC87">
        <v>12.53</v>
      </c>
      <c r="AD87">
        <v>10.6</v>
      </c>
      <c r="AE87">
        <v>8.91</v>
      </c>
      <c r="AF87">
        <v>7.42</v>
      </c>
      <c r="AG87" s="693">
        <v>6.09</v>
      </c>
      <c r="AI87" s="1350"/>
      <c r="AJ87" s="701">
        <v>1.2</v>
      </c>
      <c r="AK87">
        <v>12.030000000000001</v>
      </c>
      <c r="AL87">
        <v>7.2800000000000011</v>
      </c>
      <c r="AM87">
        <v>3.8900000000000006</v>
      </c>
      <c r="AN87">
        <v>1.3600000000000065</v>
      </c>
      <c r="AO87">
        <v>-0.63000000000000256</v>
      </c>
      <c r="AP87">
        <v>-2.2099999999999973</v>
      </c>
      <c r="AQ87">
        <v>-3.5100000000000016</v>
      </c>
      <c r="AR87">
        <v>-4.5800000000000018</v>
      </c>
      <c r="AS87">
        <v>-5.5000000000000018</v>
      </c>
      <c r="AT87">
        <v>-6.2799999999999994</v>
      </c>
      <c r="AU87">
        <v>-6.9500000000000011</v>
      </c>
      <c r="AV87">
        <v>-7.5500000000000007</v>
      </c>
      <c r="AW87">
        <v>-8.07</v>
      </c>
      <c r="AX87" s="693">
        <v>-8.5400000000000009</v>
      </c>
    </row>
    <row r="88" spans="1:50" x14ac:dyDescent="0.2">
      <c r="A88" s="1350"/>
      <c r="B88" s="701">
        <v>1.3</v>
      </c>
      <c r="C88">
        <v>55.5</v>
      </c>
      <c r="D88">
        <v>46.25</v>
      </c>
      <c r="E88">
        <v>39.64</v>
      </c>
      <c r="F88">
        <v>34.69</v>
      </c>
      <c r="G88">
        <v>30.83</v>
      </c>
      <c r="H88">
        <v>27.75</v>
      </c>
      <c r="I88">
        <v>25.23</v>
      </c>
      <c r="J88">
        <v>23.12</v>
      </c>
      <c r="K88">
        <v>21.34</v>
      </c>
      <c r="L88">
        <v>19.82</v>
      </c>
      <c r="M88">
        <v>18.5</v>
      </c>
      <c r="N88">
        <v>17.34</v>
      </c>
      <c r="O88">
        <v>16.32</v>
      </c>
      <c r="P88" s="693">
        <v>15.42</v>
      </c>
      <c r="R88" s="1350"/>
      <c r="S88" s="701">
        <v>1.3</v>
      </c>
      <c r="T88">
        <v>69.900000000000006</v>
      </c>
      <c r="U88">
        <v>55.51</v>
      </c>
      <c r="V88">
        <v>45.23</v>
      </c>
      <c r="W88">
        <v>37.520000000000003</v>
      </c>
      <c r="X88">
        <v>31.52</v>
      </c>
      <c r="Y88">
        <v>26.73</v>
      </c>
      <c r="Z88">
        <v>22.8</v>
      </c>
      <c r="AA88">
        <v>19.53</v>
      </c>
      <c r="AB88">
        <v>16.760000000000002</v>
      </c>
      <c r="AC88">
        <v>14.39</v>
      </c>
      <c r="AD88">
        <v>12.33</v>
      </c>
      <c r="AE88">
        <v>10.54</v>
      </c>
      <c r="AF88">
        <v>8.9499999999999993</v>
      </c>
      <c r="AG88" s="693">
        <v>7.54</v>
      </c>
      <c r="AI88" s="1350"/>
      <c r="AJ88" s="701">
        <v>1.3</v>
      </c>
      <c r="AK88">
        <v>14.400000000000006</v>
      </c>
      <c r="AL88">
        <v>9.259999999999998</v>
      </c>
      <c r="AM88">
        <v>5.5899999999999963</v>
      </c>
      <c r="AN88">
        <v>2.8300000000000054</v>
      </c>
      <c r="AO88">
        <v>0.69000000000000128</v>
      </c>
      <c r="AP88">
        <v>-1.0199999999999996</v>
      </c>
      <c r="AQ88">
        <v>-2.4299999999999997</v>
      </c>
      <c r="AR88">
        <v>-3.59</v>
      </c>
      <c r="AS88">
        <v>-4.5799999999999983</v>
      </c>
      <c r="AT88">
        <v>-5.43</v>
      </c>
      <c r="AU88">
        <v>-6.17</v>
      </c>
      <c r="AV88">
        <v>-6.8000000000000007</v>
      </c>
      <c r="AW88">
        <v>-7.370000000000001</v>
      </c>
      <c r="AX88" s="693">
        <v>-7.88</v>
      </c>
    </row>
    <row r="89" spans="1:50" x14ac:dyDescent="0.2">
      <c r="A89" s="1350"/>
      <c r="B89" s="701">
        <v>1.4</v>
      </c>
      <c r="C89">
        <v>58.33</v>
      </c>
      <c r="D89">
        <v>48.61</v>
      </c>
      <c r="E89">
        <v>41.66</v>
      </c>
      <c r="F89">
        <v>36.46</v>
      </c>
      <c r="G89">
        <v>32.409999999999997</v>
      </c>
      <c r="H89">
        <v>29.16</v>
      </c>
      <c r="I89">
        <v>26.51</v>
      </c>
      <c r="J89">
        <v>24.3</v>
      </c>
      <c r="K89">
        <v>22.43</v>
      </c>
      <c r="L89">
        <v>20.83</v>
      </c>
      <c r="M89">
        <v>19.440000000000001</v>
      </c>
      <c r="N89">
        <v>18.23</v>
      </c>
      <c r="O89">
        <v>17.16</v>
      </c>
      <c r="P89" s="693">
        <v>16.2</v>
      </c>
      <c r="R89" s="1350"/>
      <c r="S89" s="701">
        <v>1.4</v>
      </c>
      <c r="T89">
        <v>75.11</v>
      </c>
      <c r="U89">
        <v>59.85</v>
      </c>
      <c r="V89">
        <v>48.95</v>
      </c>
      <c r="W89">
        <v>40.770000000000003</v>
      </c>
      <c r="X89">
        <v>34.42</v>
      </c>
      <c r="Y89">
        <v>29.33</v>
      </c>
      <c r="Z89">
        <v>25.17</v>
      </c>
      <c r="AA89">
        <v>21.7</v>
      </c>
      <c r="AB89">
        <v>18.760000000000002</v>
      </c>
      <c r="AC89">
        <v>16.25</v>
      </c>
      <c r="AD89">
        <v>14.07</v>
      </c>
      <c r="AE89">
        <v>12.16</v>
      </c>
      <c r="AF89">
        <v>10.48</v>
      </c>
      <c r="AG89" s="693">
        <v>8.98</v>
      </c>
      <c r="AI89" s="1350"/>
      <c r="AJ89" s="701">
        <v>1.4</v>
      </c>
      <c r="AK89">
        <v>16.78</v>
      </c>
      <c r="AL89">
        <v>11.240000000000002</v>
      </c>
      <c r="AM89">
        <v>7.2900000000000063</v>
      </c>
      <c r="AN89">
        <v>4.3100000000000023</v>
      </c>
      <c r="AO89">
        <v>2.0100000000000051</v>
      </c>
      <c r="AP89">
        <v>0.16999999999999815</v>
      </c>
      <c r="AQ89">
        <v>-1.3399999999999999</v>
      </c>
      <c r="AR89">
        <v>-2.6000000000000014</v>
      </c>
      <c r="AS89">
        <v>-3.6699999999999982</v>
      </c>
      <c r="AT89">
        <v>-4.5799999999999983</v>
      </c>
      <c r="AU89">
        <v>-5.370000000000001</v>
      </c>
      <c r="AV89">
        <v>-6.07</v>
      </c>
      <c r="AW89">
        <v>-6.68</v>
      </c>
      <c r="AX89" s="693">
        <v>-7.2199999999999989</v>
      </c>
    </row>
    <row r="90" spans="1:50" x14ac:dyDescent="0.2">
      <c r="A90" s="1350"/>
      <c r="B90" s="701">
        <v>1.5</v>
      </c>
      <c r="C90">
        <v>61.16</v>
      </c>
      <c r="D90">
        <v>50.97</v>
      </c>
      <c r="E90">
        <v>43.69</v>
      </c>
      <c r="F90">
        <v>38.229999999999997</v>
      </c>
      <c r="G90">
        <v>33.979999999999997</v>
      </c>
      <c r="H90">
        <v>30.58</v>
      </c>
      <c r="I90">
        <v>27.8</v>
      </c>
      <c r="J90">
        <v>25.48</v>
      </c>
      <c r="K90">
        <v>23.52</v>
      </c>
      <c r="L90">
        <v>21.84</v>
      </c>
      <c r="M90">
        <v>20.39</v>
      </c>
      <c r="N90">
        <v>19.11</v>
      </c>
      <c r="O90">
        <v>17.989999999999998</v>
      </c>
      <c r="P90" s="693">
        <v>16.989999999999998</v>
      </c>
      <c r="R90" s="1350"/>
      <c r="S90" s="701">
        <v>1.5</v>
      </c>
      <c r="T90">
        <v>80.31</v>
      </c>
      <c r="U90">
        <v>64.19</v>
      </c>
      <c r="V90">
        <v>52.67</v>
      </c>
      <c r="W90">
        <v>44.03</v>
      </c>
      <c r="X90">
        <v>37.31</v>
      </c>
      <c r="Y90">
        <v>31.93</v>
      </c>
      <c r="Z90">
        <v>27.53</v>
      </c>
      <c r="AA90">
        <v>23.87</v>
      </c>
      <c r="AB90">
        <v>20.77</v>
      </c>
      <c r="AC90">
        <v>18.11</v>
      </c>
      <c r="AD90">
        <v>15.81</v>
      </c>
      <c r="AE90">
        <v>13.79</v>
      </c>
      <c r="AF90">
        <v>12.01</v>
      </c>
      <c r="AG90" s="693">
        <v>10.43</v>
      </c>
      <c r="AI90" s="1350"/>
      <c r="AJ90" s="701">
        <v>1.5</v>
      </c>
      <c r="AK90">
        <v>19.150000000000006</v>
      </c>
      <c r="AL90">
        <v>13.219999999999999</v>
      </c>
      <c r="AM90">
        <v>8.980000000000004</v>
      </c>
      <c r="AN90">
        <v>5.8000000000000043</v>
      </c>
      <c r="AO90">
        <v>3.3300000000000054</v>
      </c>
      <c r="AP90">
        <v>1.3500000000000014</v>
      </c>
      <c r="AQ90">
        <v>-0.26999999999999957</v>
      </c>
      <c r="AR90">
        <v>-1.6099999999999994</v>
      </c>
      <c r="AS90">
        <v>-2.75</v>
      </c>
      <c r="AT90">
        <v>-3.7300000000000004</v>
      </c>
      <c r="AU90">
        <v>-4.58</v>
      </c>
      <c r="AV90">
        <v>-5.32</v>
      </c>
      <c r="AW90">
        <v>-5.9799999999999986</v>
      </c>
      <c r="AX90" s="693">
        <v>-6.5599999999999987</v>
      </c>
    </row>
    <row r="91" spans="1:50" x14ac:dyDescent="0.2">
      <c r="A91" s="1350"/>
      <c r="B91" s="701">
        <v>1.6</v>
      </c>
      <c r="C91">
        <v>64</v>
      </c>
      <c r="D91">
        <v>53.33</v>
      </c>
      <c r="E91">
        <v>45.71</v>
      </c>
      <c r="F91">
        <v>40</v>
      </c>
      <c r="G91">
        <v>35.549999999999997</v>
      </c>
      <c r="H91">
        <v>32</v>
      </c>
      <c r="I91">
        <v>29.09</v>
      </c>
      <c r="J91">
        <v>26.67</v>
      </c>
      <c r="K91">
        <v>24.61</v>
      </c>
      <c r="L91">
        <v>22.86</v>
      </c>
      <c r="M91">
        <v>21.33</v>
      </c>
      <c r="N91">
        <v>20</v>
      </c>
      <c r="O91">
        <v>18.82</v>
      </c>
      <c r="P91" s="693">
        <v>17.78</v>
      </c>
      <c r="R91" s="1350"/>
      <c r="S91" s="701">
        <v>1.6</v>
      </c>
      <c r="T91">
        <v>85.52</v>
      </c>
      <c r="U91">
        <v>68.52</v>
      </c>
      <c r="V91">
        <v>56.39</v>
      </c>
      <c r="W91">
        <v>47.28</v>
      </c>
      <c r="X91">
        <v>40.200000000000003</v>
      </c>
      <c r="Y91">
        <v>34.54</v>
      </c>
      <c r="Z91">
        <v>29.9</v>
      </c>
      <c r="AA91">
        <v>26.04</v>
      </c>
      <c r="AB91">
        <v>22.77</v>
      </c>
      <c r="AC91">
        <v>19.97</v>
      </c>
      <c r="AD91">
        <v>17.54</v>
      </c>
      <c r="AE91">
        <v>15.42</v>
      </c>
      <c r="AF91">
        <v>13.54</v>
      </c>
      <c r="AG91" s="693">
        <v>11.88</v>
      </c>
      <c r="AI91" s="1350"/>
      <c r="AJ91" s="701">
        <v>1.6</v>
      </c>
      <c r="AK91">
        <v>21.519999999999996</v>
      </c>
      <c r="AL91">
        <v>15.189999999999998</v>
      </c>
      <c r="AM91">
        <v>10.68</v>
      </c>
      <c r="AN91">
        <v>7.2800000000000011</v>
      </c>
      <c r="AO91">
        <v>4.6500000000000057</v>
      </c>
      <c r="AP91">
        <v>2.5399999999999991</v>
      </c>
      <c r="AQ91">
        <v>0.80999999999999872</v>
      </c>
      <c r="AR91">
        <v>-0.63000000000000256</v>
      </c>
      <c r="AS91">
        <v>-1.8399999999999999</v>
      </c>
      <c r="AT91">
        <v>-2.8900000000000006</v>
      </c>
      <c r="AU91">
        <v>-3.7899999999999991</v>
      </c>
      <c r="AV91">
        <v>-4.58</v>
      </c>
      <c r="AW91">
        <v>-5.2800000000000011</v>
      </c>
      <c r="AX91" s="693">
        <v>-5.9</v>
      </c>
    </row>
    <row r="92" spans="1:50" x14ac:dyDescent="0.2">
      <c r="A92" s="1350"/>
      <c r="B92" s="701">
        <v>1.7</v>
      </c>
      <c r="C92">
        <v>66.83</v>
      </c>
      <c r="D92">
        <v>55.69</v>
      </c>
      <c r="E92">
        <v>47.74</v>
      </c>
      <c r="F92">
        <v>41.77</v>
      </c>
      <c r="G92">
        <v>37.130000000000003</v>
      </c>
      <c r="H92">
        <v>33.409999999999997</v>
      </c>
      <c r="I92">
        <v>30.38</v>
      </c>
      <c r="J92">
        <v>27.85</v>
      </c>
      <c r="K92">
        <v>25.7</v>
      </c>
      <c r="L92">
        <v>23.87</v>
      </c>
      <c r="M92">
        <v>22.28</v>
      </c>
      <c r="N92">
        <v>20.88</v>
      </c>
      <c r="O92">
        <v>19.66</v>
      </c>
      <c r="P92" s="693">
        <v>18.559999999999999</v>
      </c>
      <c r="R92" s="1350"/>
      <c r="S92" s="701">
        <v>1.7</v>
      </c>
      <c r="T92">
        <v>90.73</v>
      </c>
      <c r="U92">
        <v>72.86</v>
      </c>
      <c r="V92">
        <v>60.1</v>
      </c>
      <c r="W92">
        <v>50.54</v>
      </c>
      <c r="X92">
        <v>43.09</v>
      </c>
      <c r="Y92">
        <v>37.14</v>
      </c>
      <c r="Z92">
        <v>32.270000000000003</v>
      </c>
      <c r="AA92">
        <v>28.21</v>
      </c>
      <c r="AB92">
        <v>24.77</v>
      </c>
      <c r="AC92">
        <v>21.83</v>
      </c>
      <c r="AD92">
        <v>19.28</v>
      </c>
      <c r="AE92">
        <v>17.04</v>
      </c>
      <c r="AF92">
        <v>15.07</v>
      </c>
      <c r="AG92" s="693">
        <v>13.32</v>
      </c>
      <c r="AI92" s="1350"/>
      <c r="AJ92" s="701">
        <v>1.7</v>
      </c>
      <c r="AK92">
        <v>23.900000000000006</v>
      </c>
      <c r="AL92">
        <v>17.170000000000002</v>
      </c>
      <c r="AM92">
        <v>12.36</v>
      </c>
      <c r="AN92">
        <v>8.769999999999996</v>
      </c>
      <c r="AO92">
        <v>5.9600000000000009</v>
      </c>
      <c r="AP92">
        <v>3.730000000000004</v>
      </c>
      <c r="AQ92">
        <v>1.8900000000000041</v>
      </c>
      <c r="AR92">
        <v>0.35999999999999943</v>
      </c>
      <c r="AS92">
        <v>-0.92999999999999972</v>
      </c>
      <c r="AT92">
        <v>-2.0400000000000027</v>
      </c>
      <c r="AU92">
        <v>-3</v>
      </c>
      <c r="AV92">
        <v>-3.84</v>
      </c>
      <c r="AW92">
        <v>-4.59</v>
      </c>
      <c r="AX92" s="693">
        <v>-5.2399999999999984</v>
      </c>
    </row>
    <row r="93" spans="1:50" x14ac:dyDescent="0.2">
      <c r="A93" s="1350"/>
      <c r="B93" s="701">
        <v>1.8</v>
      </c>
      <c r="C93">
        <v>69.66</v>
      </c>
      <c r="D93">
        <v>58.05</v>
      </c>
      <c r="E93">
        <v>49.76</v>
      </c>
      <c r="F93">
        <v>43.54</v>
      </c>
      <c r="G93">
        <v>38.700000000000003</v>
      </c>
      <c r="H93">
        <v>34.83</v>
      </c>
      <c r="I93">
        <v>31.66</v>
      </c>
      <c r="J93">
        <v>29.03</v>
      </c>
      <c r="K93">
        <v>26.79</v>
      </c>
      <c r="L93">
        <v>24.88</v>
      </c>
      <c r="M93">
        <v>23.22</v>
      </c>
      <c r="N93">
        <v>21.77</v>
      </c>
      <c r="O93">
        <v>20.49</v>
      </c>
      <c r="P93" s="693">
        <v>19.350000000000001</v>
      </c>
      <c r="R93" s="1350"/>
      <c r="S93" s="701">
        <v>1.8</v>
      </c>
      <c r="T93">
        <v>95.93</v>
      </c>
      <c r="U93">
        <v>77.2</v>
      </c>
      <c r="V93">
        <v>63.82</v>
      </c>
      <c r="W93">
        <v>53.79</v>
      </c>
      <c r="X93">
        <v>45.99</v>
      </c>
      <c r="Y93">
        <v>39.74</v>
      </c>
      <c r="Z93">
        <v>34.630000000000003</v>
      </c>
      <c r="AA93">
        <v>30.38</v>
      </c>
      <c r="AB93">
        <v>26.77</v>
      </c>
      <c r="AC93">
        <v>23.69</v>
      </c>
      <c r="AD93">
        <v>21.01</v>
      </c>
      <c r="AE93">
        <v>18.670000000000002</v>
      </c>
      <c r="AF93">
        <v>16.600000000000001</v>
      </c>
      <c r="AG93" s="693">
        <v>14.77</v>
      </c>
      <c r="AI93" s="1350"/>
      <c r="AJ93" s="701">
        <v>1.8</v>
      </c>
      <c r="AK93">
        <v>26.27000000000001</v>
      </c>
      <c r="AL93">
        <v>19.150000000000006</v>
      </c>
      <c r="AM93">
        <v>14.060000000000002</v>
      </c>
      <c r="AN93">
        <v>10.25</v>
      </c>
      <c r="AO93">
        <v>7.2899999999999991</v>
      </c>
      <c r="AP93">
        <v>4.9100000000000037</v>
      </c>
      <c r="AQ93">
        <v>2.9700000000000024</v>
      </c>
      <c r="AR93">
        <v>1.3499999999999979</v>
      </c>
      <c r="AS93">
        <v>-1.9999999999999574E-2</v>
      </c>
      <c r="AT93">
        <v>-1.1899999999999977</v>
      </c>
      <c r="AU93">
        <v>-2.2099999999999973</v>
      </c>
      <c r="AV93">
        <v>-3.0999999999999979</v>
      </c>
      <c r="AW93">
        <v>-3.889999999999997</v>
      </c>
      <c r="AX93" s="693">
        <v>-4.5800000000000018</v>
      </c>
    </row>
    <row r="94" spans="1:50" x14ac:dyDescent="0.2">
      <c r="A94" s="1350"/>
      <c r="B94" s="701">
        <v>1.9</v>
      </c>
      <c r="C94">
        <v>72.5</v>
      </c>
      <c r="D94">
        <v>60.41</v>
      </c>
      <c r="E94">
        <v>51.78</v>
      </c>
      <c r="F94">
        <v>45.31</v>
      </c>
      <c r="G94">
        <v>40.28</v>
      </c>
      <c r="H94">
        <v>36.25</v>
      </c>
      <c r="I94">
        <v>32.950000000000003</v>
      </c>
      <c r="J94">
        <v>30.21</v>
      </c>
      <c r="K94">
        <v>27.88</v>
      </c>
      <c r="L94">
        <v>25.89</v>
      </c>
      <c r="M94">
        <v>24.17</v>
      </c>
      <c r="N94">
        <v>22.65</v>
      </c>
      <c r="O94">
        <v>21.32</v>
      </c>
      <c r="P94" s="693">
        <v>20.14</v>
      </c>
      <c r="R94" s="1350"/>
      <c r="S94" s="701">
        <v>1.9</v>
      </c>
      <c r="T94">
        <v>101.14</v>
      </c>
      <c r="U94">
        <v>81.540000000000006</v>
      </c>
      <c r="V94">
        <v>67.540000000000006</v>
      </c>
      <c r="W94">
        <v>57.04</v>
      </c>
      <c r="X94">
        <v>48.88</v>
      </c>
      <c r="Y94">
        <v>42.35</v>
      </c>
      <c r="Z94">
        <v>37</v>
      </c>
      <c r="AA94">
        <v>32.549999999999997</v>
      </c>
      <c r="AB94">
        <v>28.78</v>
      </c>
      <c r="AC94">
        <v>25.55</v>
      </c>
      <c r="AD94">
        <v>22.75</v>
      </c>
      <c r="AE94">
        <v>20.3</v>
      </c>
      <c r="AF94">
        <v>18.14</v>
      </c>
      <c r="AG94" s="693">
        <v>16.21</v>
      </c>
      <c r="AI94" s="1350"/>
      <c r="AJ94" s="701">
        <v>1.9</v>
      </c>
      <c r="AK94">
        <v>28.64</v>
      </c>
      <c r="AL94">
        <v>21.13000000000001</v>
      </c>
      <c r="AM94">
        <v>15.760000000000005</v>
      </c>
      <c r="AN94">
        <v>11.729999999999997</v>
      </c>
      <c r="AO94">
        <v>8.6000000000000014</v>
      </c>
      <c r="AP94">
        <v>6.1000000000000014</v>
      </c>
      <c r="AQ94">
        <v>4.0499999999999972</v>
      </c>
      <c r="AR94">
        <v>2.3399999999999963</v>
      </c>
      <c r="AS94">
        <v>0.90000000000000213</v>
      </c>
      <c r="AT94">
        <v>-0.33999999999999986</v>
      </c>
      <c r="AU94">
        <v>-1.4200000000000017</v>
      </c>
      <c r="AV94">
        <v>-2.3499999999999979</v>
      </c>
      <c r="AW94">
        <v>-3.1799999999999997</v>
      </c>
      <c r="AX94" s="693">
        <v>-3.9299999999999997</v>
      </c>
    </row>
    <row r="95" spans="1:50" x14ac:dyDescent="0.2">
      <c r="A95" s="1350"/>
      <c r="B95" s="701">
        <v>2</v>
      </c>
      <c r="C95">
        <v>75.33</v>
      </c>
      <c r="D95">
        <v>62.77</v>
      </c>
      <c r="E95">
        <v>53.81</v>
      </c>
      <c r="F95">
        <v>47.08</v>
      </c>
      <c r="G95">
        <v>41.85</v>
      </c>
      <c r="H95">
        <v>37.659999999999997</v>
      </c>
      <c r="I95">
        <v>34.24</v>
      </c>
      <c r="J95">
        <v>31.39</v>
      </c>
      <c r="K95">
        <v>28.97</v>
      </c>
      <c r="L95">
        <v>26.9</v>
      </c>
      <c r="M95">
        <v>25.11</v>
      </c>
      <c r="N95">
        <v>23.54</v>
      </c>
      <c r="O95">
        <v>22.16</v>
      </c>
      <c r="P95" s="693">
        <v>20.92</v>
      </c>
      <c r="R95" s="1350"/>
      <c r="S95" s="701">
        <v>2</v>
      </c>
      <c r="T95">
        <v>106.35</v>
      </c>
      <c r="U95">
        <v>85.88</v>
      </c>
      <c r="V95">
        <v>71.260000000000005</v>
      </c>
      <c r="W95">
        <v>60.3</v>
      </c>
      <c r="X95">
        <v>51.77</v>
      </c>
      <c r="Y95">
        <v>44.95</v>
      </c>
      <c r="Z95">
        <v>39.369999999999997</v>
      </c>
      <c r="AA95">
        <v>34.72</v>
      </c>
      <c r="AB95">
        <v>30.78</v>
      </c>
      <c r="AC95">
        <v>27.41</v>
      </c>
      <c r="AD95">
        <v>24.48</v>
      </c>
      <c r="AE95">
        <v>21.92</v>
      </c>
      <c r="AF95">
        <v>19.670000000000002</v>
      </c>
      <c r="AG95" s="693">
        <v>17.66</v>
      </c>
      <c r="AI95" s="1350"/>
      <c r="AJ95" s="701">
        <v>2</v>
      </c>
      <c r="AK95">
        <v>31.019999999999996</v>
      </c>
      <c r="AL95">
        <v>23.109999999999992</v>
      </c>
      <c r="AM95">
        <v>17.450000000000003</v>
      </c>
      <c r="AN95">
        <v>13.219999999999999</v>
      </c>
      <c r="AO95">
        <v>9.9200000000000017</v>
      </c>
      <c r="AP95">
        <v>7.2900000000000063</v>
      </c>
      <c r="AQ95">
        <v>5.1299999999999955</v>
      </c>
      <c r="AR95">
        <v>3.3299999999999983</v>
      </c>
      <c r="AS95">
        <v>1.8100000000000023</v>
      </c>
      <c r="AT95">
        <v>0.51000000000000156</v>
      </c>
      <c r="AU95">
        <v>-0.62999999999999901</v>
      </c>
      <c r="AV95">
        <v>-1.6199999999999974</v>
      </c>
      <c r="AW95">
        <v>-2.4899999999999984</v>
      </c>
      <c r="AX95" s="693">
        <v>-3.2600000000000016</v>
      </c>
    </row>
    <row r="96" spans="1:50" x14ac:dyDescent="0.2">
      <c r="A96" s="1350"/>
      <c r="B96" s="701">
        <v>2.1</v>
      </c>
      <c r="C96">
        <v>78.16</v>
      </c>
      <c r="D96">
        <v>65.14</v>
      </c>
      <c r="E96">
        <v>55.83</v>
      </c>
      <c r="F96">
        <v>48.85</v>
      </c>
      <c r="G96">
        <v>43.42</v>
      </c>
      <c r="H96">
        <v>39.08</v>
      </c>
      <c r="I96">
        <v>35.53</v>
      </c>
      <c r="J96">
        <v>32.57</v>
      </c>
      <c r="K96">
        <v>30.06</v>
      </c>
      <c r="L96">
        <v>27.92</v>
      </c>
      <c r="M96">
        <v>26.05</v>
      </c>
      <c r="N96">
        <v>24.43</v>
      </c>
      <c r="O96">
        <v>22.99</v>
      </c>
      <c r="P96" s="693">
        <v>21.71</v>
      </c>
      <c r="R96" s="1350"/>
      <c r="S96" s="701">
        <v>2.1</v>
      </c>
      <c r="T96">
        <v>111.55</v>
      </c>
      <c r="U96">
        <v>90.22</v>
      </c>
      <c r="V96">
        <v>74.98</v>
      </c>
      <c r="W96">
        <v>63.55</v>
      </c>
      <c r="X96">
        <v>54.66</v>
      </c>
      <c r="Y96">
        <v>47.55</v>
      </c>
      <c r="Z96">
        <v>41.73</v>
      </c>
      <c r="AA96">
        <v>36.880000000000003</v>
      </c>
      <c r="AB96">
        <v>32.78</v>
      </c>
      <c r="AC96">
        <v>29.27</v>
      </c>
      <c r="AD96">
        <v>26.22</v>
      </c>
      <c r="AE96">
        <v>23.55</v>
      </c>
      <c r="AF96">
        <v>21.2</v>
      </c>
      <c r="AG96" s="693">
        <v>19.11</v>
      </c>
      <c r="AI96" s="1350"/>
      <c r="AJ96" s="701">
        <v>2.1</v>
      </c>
      <c r="AK96">
        <v>33.39</v>
      </c>
      <c r="AL96">
        <v>25.08</v>
      </c>
      <c r="AM96">
        <v>19.150000000000006</v>
      </c>
      <c r="AN96">
        <v>14.699999999999996</v>
      </c>
      <c r="AO96">
        <v>11.239999999999995</v>
      </c>
      <c r="AP96">
        <v>8.4699999999999989</v>
      </c>
      <c r="AQ96">
        <v>6.1999999999999957</v>
      </c>
      <c r="AR96">
        <v>4.3100000000000023</v>
      </c>
      <c r="AS96">
        <v>2.7200000000000024</v>
      </c>
      <c r="AT96">
        <v>1.3499999999999979</v>
      </c>
      <c r="AU96">
        <v>0.16999999999999815</v>
      </c>
      <c r="AV96">
        <v>-0.87999999999999901</v>
      </c>
      <c r="AW96">
        <v>-1.7899999999999991</v>
      </c>
      <c r="AX96" s="693">
        <v>-2.6000000000000014</v>
      </c>
    </row>
    <row r="97" spans="1:50" x14ac:dyDescent="0.2">
      <c r="A97" s="1350"/>
      <c r="B97" s="701">
        <v>2.2000000000000002</v>
      </c>
      <c r="C97">
        <v>81</v>
      </c>
      <c r="D97">
        <v>67.5</v>
      </c>
      <c r="E97">
        <v>57.85</v>
      </c>
      <c r="F97">
        <v>50.62</v>
      </c>
      <c r="G97">
        <v>45</v>
      </c>
      <c r="H97">
        <v>40.5</v>
      </c>
      <c r="I97">
        <v>36.82</v>
      </c>
      <c r="J97">
        <v>33.75</v>
      </c>
      <c r="K97">
        <v>31.15</v>
      </c>
      <c r="L97">
        <v>28.93</v>
      </c>
      <c r="M97">
        <v>27</v>
      </c>
      <c r="N97">
        <v>25.31</v>
      </c>
      <c r="O97">
        <v>23.82</v>
      </c>
      <c r="P97" s="693">
        <v>22.5</v>
      </c>
      <c r="R97" s="1350"/>
      <c r="S97" s="701">
        <v>2.2000000000000002</v>
      </c>
      <c r="T97">
        <v>116.76</v>
      </c>
      <c r="U97">
        <v>94.56</v>
      </c>
      <c r="V97">
        <v>78.7</v>
      </c>
      <c r="W97">
        <v>66.81</v>
      </c>
      <c r="X97">
        <v>57.56</v>
      </c>
      <c r="Y97">
        <v>50.15</v>
      </c>
      <c r="Z97">
        <v>44.1</v>
      </c>
      <c r="AA97">
        <v>39.049999999999997</v>
      </c>
      <c r="AB97">
        <v>34.78</v>
      </c>
      <c r="AC97">
        <v>31.13</v>
      </c>
      <c r="AD97">
        <v>27.95</v>
      </c>
      <c r="AE97">
        <v>25.18</v>
      </c>
      <c r="AF97">
        <v>22.73</v>
      </c>
      <c r="AG97" s="693">
        <v>20.55</v>
      </c>
      <c r="AI97" s="1350"/>
      <c r="AJ97" s="701">
        <v>2.2000000000000002</v>
      </c>
      <c r="AK97">
        <v>35.760000000000005</v>
      </c>
      <c r="AL97">
        <v>27.060000000000002</v>
      </c>
      <c r="AM97">
        <v>20.85</v>
      </c>
      <c r="AN97">
        <v>16.190000000000005</v>
      </c>
      <c r="AO97">
        <v>12.560000000000002</v>
      </c>
      <c r="AP97">
        <v>9.6499999999999986</v>
      </c>
      <c r="AQ97">
        <v>7.2800000000000011</v>
      </c>
      <c r="AR97">
        <v>5.2999999999999972</v>
      </c>
      <c r="AS97">
        <v>3.6300000000000026</v>
      </c>
      <c r="AT97">
        <v>2.1999999999999993</v>
      </c>
      <c r="AU97">
        <v>0.94999999999999929</v>
      </c>
      <c r="AV97">
        <v>-0.12999999999999901</v>
      </c>
      <c r="AW97">
        <v>-1.0899999999999999</v>
      </c>
      <c r="AX97" s="693">
        <v>-1.9499999999999993</v>
      </c>
    </row>
    <row r="98" spans="1:50" x14ac:dyDescent="0.2">
      <c r="A98" s="1350"/>
      <c r="B98" s="701">
        <v>2.2999999999999998</v>
      </c>
      <c r="C98">
        <v>83.83</v>
      </c>
      <c r="D98">
        <v>69.86</v>
      </c>
      <c r="E98">
        <v>59.88</v>
      </c>
      <c r="F98">
        <v>52.39</v>
      </c>
      <c r="G98">
        <v>46.57</v>
      </c>
      <c r="H98">
        <v>41.91</v>
      </c>
      <c r="I98">
        <v>38.1</v>
      </c>
      <c r="J98">
        <v>34.93</v>
      </c>
      <c r="K98">
        <v>32.24</v>
      </c>
      <c r="L98">
        <v>29.94</v>
      </c>
      <c r="M98">
        <v>27.94</v>
      </c>
      <c r="N98">
        <v>26.2</v>
      </c>
      <c r="O98">
        <v>24.66</v>
      </c>
      <c r="P98" s="693">
        <v>23.29</v>
      </c>
      <c r="R98" s="1350"/>
      <c r="S98" s="701">
        <v>2.2999999999999998</v>
      </c>
      <c r="T98">
        <v>121.96</v>
      </c>
      <c r="U98">
        <v>98.9</v>
      </c>
      <c r="V98">
        <v>82.42</v>
      </c>
      <c r="W98">
        <v>70.06</v>
      </c>
      <c r="X98">
        <v>60.45</v>
      </c>
      <c r="Y98">
        <v>52.76</v>
      </c>
      <c r="Z98">
        <v>46.47</v>
      </c>
      <c r="AA98">
        <v>41.22</v>
      </c>
      <c r="AB98">
        <v>36.79</v>
      </c>
      <c r="AC98">
        <v>32.979999999999997</v>
      </c>
      <c r="AD98">
        <v>29.69</v>
      </c>
      <c r="AE98">
        <v>26.81</v>
      </c>
      <c r="AF98">
        <v>24.26</v>
      </c>
      <c r="AG98" s="693">
        <v>22</v>
      </c>
      <c r="AI98" s="1350"/>
      <c r="AJ98" s="701">
        <v>2.2999999999999998</v>
      </c>
      <c r="AK98">
        <v>38.129999999999995</v>
      </c>
      <c r="AL98">
        <v>29.040000000000006</v>
      </c>
      <c r="AM98">
        <v>22.54</v>
      </c>
      <c r="AN98">
        <v>17.670000000000002</v>
      </c>
      <c r="AO98">
        <v>13.880000000000003</v>
      </c>
      <c r="AP98">
        <v>10.850000000000001</v>
      </c>
      <c r="AQ98">
        <v>8.3699999999999974</v>
      </c>
      <c r="AR98">
        <v>6.2899999999999991</v>
      </c>
      <c r="AS98">
        <v>4.5499999999999972</v>
      </c>
      <c r="AT98">
        <v>3.0399999999999956</v>
      </c>
      <c r="AU98">
        <v>1.75</v>
      </c>
      <c r="AV98">
        <v>0.60999999999999943</v>
      </c>
      <c r="AW98">
        <v>-0.39999999999999858</v>
      </c>
      <c r="AX98" s="693">
        <v>-1.2899999999999991</v>
      </c>
    </row>
    <row r="99" spans="1:50" x14ac:dyDescent="0.2">
      <c r="A99" s="1351"/>
      <c r="B99" s="704">
        <v>2.4</v>
      </c>
      <c r="C99" s="106">
        <v>86.66</v>
      </c>
      <c r="D99" s="106">
        <v>72.22</v>
      </c>
      <c r="E99" s="106">
        <v>61.9</v>
      </c>
      <c r="F99" s="106">
        <v>54.16</v>
      </c>
      <c r="G99" s="106">
        <v>48.15</v>
      </c>
      <c r="H99" s="106">
        <v>43.33</v>
      </c>
      <c r="I99" s="106">
        <v>39.39</v>
      </c>
      <c r="J99" s="106">
        <v>36.11</v>
      </c>
      <c r="K99" s="106">
        <v>33.33</v>
      </c>
      <c r="L99" s="106">
        <v>30.95</v>
      </c>
      <c r="M99" s="106">
        <v>28.89</v>
      </c>
      <c r="N99" s="106">
        <v>27.08</v>
      </c>
      <c r="O99" s="106">
        <v>25.49</v>
      </c>
      <c r="P99" s="695">
        <v>24.07</v>
      </c>
      <c r="R99" s="1351"/>
      <c r="S99" s="704">
        <v>2.4</v>
      </c>
      <c r="T99" s="106">
        <v>127.17</v>
      </c>
      <c r="U99" s="106">
        <v>103.23</v>
      </c>
      <c r="V99" s="106">
        <v>86.14</v>
      </c>
      <c r="W99" s="106">
        <v>73.31</v>
      </c>
      <c r="X99" s="106">
        <v>63.34</v>
      </c>
      <c r="Y99" s="106">
        <v>55.36</v>
      </c>
      <c r="Z99" s="106">
        <v>48.83</v>
      </c>
      <c r="AA99" s="106">
        <v>43.39</v>
      </c>
      <c r="AB99" s="106">
        <v>38.79</v>
      </c>
      <c r="AC99" s="106">
        <v>34.840000000000003</v>
      </c>
      <c r="AD99" s="106">
        <v>31.42</v>
      </c>
      <c r="AE99" s="106">
        <v>28.43</v>
      </c>
      <c r="AF99" s="106">
        <v>25.79</v>
      </c>
      <c r="AG99" s="695">
        <v>23.45</v>
      </c>
      <c r="AI99" s="1351"/>
      <c r="AJ99" s="704">
        <v>2.4</v>
      </c>
      <c r="AK99" s="106">
        <v>40.510000000000005</v>
      </c>
      <c r="AL99" s="106">
        <v>31.010000000000005</v>
      </c>
      <c r="AM99" s="106">
        <v>24.240000000000002</v>
      </c>
      <c r="AN99" s="106">
        <v>19.150000000000006</v>
      </c>
      <c r="AO99" s="106">
        <v>15.190000000000005</v>
      </c>
      <c r="AP99" s="106">
        <v>12.030000000000001</v>
      </c>
      <c r="AQ99" s="106">
        <v>9.4399999999999977</v>
      </c>
      <c r="AR99" s="106">
        <v>7.2800000000000011</v>
      </c>
      <c r="AS99" s="106">
        <v>5.4600000000000009</v>
      </c>
      <c r="AT99" s="106">
        <v>3.8900000000000041</v>
      </c>
      <c r="AU99" s="106">
        <v>2.5300000000000011</v>
      </c>
      <c r="AV99" s="106">
        <v>1.3500000000000014</v>
      </c>
      <c r="AW99" s="106">
        <v>0.30000000000000071</v>
      </c>
      <c r="AX99" s="695">
        <v>-0.62000000000000099</v>
      </c>
    </row>
  </sheetData>
  <mergeCells count="22">
    <mergeCell ref="A81:A99"/>
    <mergeCell ref="R81:R99"/>
    <mergeCell ref="AI81:AI99"/>
    <mergeCell ref="R30:W30"/>
    <mergeCell ref="A78:P78"/>
    <mergeCell ref="R78:AG78"/>
    <mergeCell ref="AI78:AX78"/>
    <mergeCell ref="C79:P79"/>
    <mergeCell ref="T79:AG79"/>
    <mergeCell ref="AK79:AX79"/>
    <mergeCell ref="A57:A75"/>
    <mergeCell ref="R54:AG54"/>
    <mergeCell ref="T55:AG55"/>
    <mergeCell ref="R57:R75"/>
    <mergeCell ref="AI54:AX54"/>
    <mergeCell ref="AK55:AX55"/>
    <mergeCell ref="AI57:AI75"/>
    <mergeCell ref="A33:A51"/>
    <mergeCell ref="C31:P31"/>
    <mergeCell ref="A30:P30"/>
    <mergeCell ref="A54:P54"/>
    <mergeCell ref="C55:P55"/>
  </mergeCells>
  <conditionalFormatting sqref="C33:P51">
    <cfRule type="colorScale" priority="10">
      <colorScale>
        <cfvo type="min"/>
        <cfvo type="percentile" val="50"/>
        <cfvo type="max"/>
        <color rgb="FF63BE7B"/>
        <color rgb="FFFFEB84"/>
        <color rgb="FFF8696B"/>
      </colorScale>
    </cfRule>
  </conditionalFormatting>
  <conditionalFormatting sqref="C57:P75">
    <cfRule type="colorScale" priority="9">
      <colorScale>
        <cfvo type="min"/>
        <cfvo type="percentile" val="50"/>
        <cfvo type="max"/>
        <color rgb="FF63BE7B"/>
        <color rgb="FFFFEB84"/>
        <color rgb="FFF8696B"/>
      </colorScale>
    </cfRule>
  </conditionalFormatting>
  <conditionalFormatting sqref="T57:AG75">
    <cfRule type="colorScale" priority="8">
      <colorScale>
        <cfvo type="min"/>
        <cfvo type="percentile" val="50"/>
        <cfvo type="max"/>
        <color rgb="FF63BE7B"/>
        <color rgb="FFFFEB84"/>
        <color rgb="FFF8696B"/>
      </colorScale>
    </cfRule>
  </conditionalFormatting>
  <conditionalFormatting sqref="AK57:AX75">
    <cfRule type="colorScale" priority="5">
      <colorScale>
        <cfvo type="min"/>
        <cfvo type="percentile" val="50"/>
        <cfvo type="max"/>
        <color rgb="FF5A8AC6"/>
        <color rgb="FFFCFCFF"/>
        <color rgb="FFF8696B"/>
      </colorScale>
    </cfRule>
  </conditionalFormatting>
  <conditionalFormatting sqref="AJ56">
    <cfRule type="colorScale" priority="6">
      <colorScale>
        <cfvo type="min"/>
        <cfvo type="percentile" val="50"/>
        <cfvo type="max"/>
        <color rgb="FFF8696B"/>
        <color rgb="FFFCFCFF"/>
        <color rgb="FF63BE7B"/>
      </colorScale>
    </cfRule>
  </conditionalFormatting>
  <conditionalFormatting sqref="C81:P99">
    <cfRule type="colorScale" priority="4">
      <colorScale>
        <cfvo type="min"/>
        <cfvo type="percentile" val="50"/>
        <cfvo type="max"/>
        <color rgb="FF63BE7B"/>
        <color rgb="FFFFEB84"/>
        <color rgb="FFF8696B"/>
      </colorScale>
    </cfRule>
  </conditionalFormatting>
  <conditionalFormatting sqref="T81:AG99">
    <cfRule type="colorScale" priority="3">
      <colorScale>
        <cfvo type="min"/>
        <cfvo type="percentile" val="50"/>
        <cfvo type="max"/>
        <color rgb="FF63BE7B"/>
        <color rgb="FFFFEB84"/>
        <color rgb="FFF8696B"/>
      </colorScale>
    </cfRule>
  </conditionalFormatting>
  <conditionalFormatting sqref="AK81:AX99">
    <cfRule type="colorScale" priority="1">
      <colorScale>
        <cfvo type="min"/>
        <cfvo type="percentile" val="50"/>
        <cfvo type="max"/>
        <color rgb="FF5A8AC6"/>
        <color rgb="FFFCFCFF"/>
        <color rgb="FFF8696B"/>
      </colorScale>
    </cfRule>
  </conditionalFormatting>
  <conditionalFormatting sqref="AJ80">
    <cfRule type="colorScale" priority="2">
      <colorScale>
        <cfvo type="min"/>
        <cfvo type="percentile" val="50"/>
        <cfvo type="max"/>
        <color rgb="FFF8696B"/>
        <color rgb="FFFCFCFF"/>
        <color rgb="FF63BE7B"/>
      </colorScale>
    </cfRule>
  </conditionalFormatting>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731914-3BFF-4955-9C8C-DDFEEEC82C9F}">
  <sheetPr>
    <tabColor theme="9" tint="0.39997558519241921"/>
  </sheetPr>
  <dimension ref="A1:S35"/>
  <sheetViews>
    <sheetView workbookViewId="0">
      <selection activeCell="K33" sqref="K33:K34"/>
    </sheetView>
  </sheetViews>
  <sheetFormatPr defaultColWidth="11.42578125" defaultRowHeight="12.75" x14ac:dyDescent="0.2"/>
  <cols>
    <col min="3" max="3" width="18.7109375" customWidth="1"/>
    <col min="4" max="4" width="11.85546875" customWidth="1"/>
    <col min="5" max="5" width="18.42578125" customWidth="1"/>
    <col min="6" max="6" width="19.7109375" customWidth="1"/>
    <col min="7" max="7" width="18.85546875" customWidth="1"/>
    <col min="8" max="8" width="21.28515625" customWidth="1"/>
    <col min="9" max="9" width="21.42578125" customWidth="1"/>
    <col min="10" max="10" width="22.28515625" customWidth="1"/>
    <col min="11" max="11" width="20.28515625" customWidth="1"/>
    <col min="12" max="12" width="9.42578125" customWidth="1"/>
    <col min="13" max="13" width="11.7109375" customWidth="1"/>
    <col min="14" max="15" width="14.42578125" customWidth="1"/>
    <col min="19" max="19" width="13.140625" customWidth="1"/>
  </cols>
  <sheetData>
    <row r="1" spans="1:8" x14ac:dyDescent="0.2">
      <c r="A1" s="147" t="s">
        <v>3029</v>
      </c>
      <c r="H1" s="147" t="s">
        <v>3034</v>
      </c>
    </row>
    <row r="24" spans="1:19" x14ac:dyDescent="0.2">
      <c r="A24" s="403" t="s">
        <v>358</v>
      </c>
    </row>
    <row r="25" spans="1:19" x14ac:dyDescent="0.2">
      <c r="A25" s="67" t="s">
        <v>372</v>
      </c>
    </row>
    <row r="26" spans="1:19" x14ac:dyDescent="0.2">
      <c r="A26" s="67" t="s">
        <v>373</v>
      </c>
    </row>
    <row r="27" spans="1:19" x14ac:dyDescent="0.2">
      <c r="A27" s="67" t="s">
        <v>417</v>
      </c>
    </row>
    <row r="28" spans="1:19" x14ac:dyDescent="0.2">
      <c r="A28" s="4" t="s">
        <v>3028</v>
      </c>
    </row>
    <row r="29" spans="1:19" ht="28.5" customHeight="1" x14ac:dyDescent="0.2">
      <c r="L29" s="1355" t="s">
        <v>3030</v>
      </c>
      <c r="M29" s="1356"/>
      <c r="N29" s="1356"/>
      <c r="O29" s="1357"/>
      <c r="P29" s="1355" t="s">
        <v>3031</v>
      </c>
      <c r="Q29" s="1356"/>
      <c r="R29" s="1356"/>
      <c r="S29" s="1357"/>
    </row>
    <row r="30" spans="1:19" ht="28.5" customHeight="1" x14ac:dyDescent="0.2">
      <c r="A30" s="847" t="s">
        <v>420</v>
      </c>
      <c r="B30" s="848" t="s">
        <v>421</v>
      </c>
      <c r="C30" s="848" t="s">
        <v>422</v>
      </c>
      <c r="D30" s="848" t="s">
        <v>423</v>
      </c>
      <c r="E30" s="847" t="s">
        <v>424</v>
      </c>
      <c r="F30" s="848" t="s">
        <v>425</v>
      </c>
      <c r="G30" s="849" t="s">
        <v>426</v>
      </c>
      <c r="H30" s="848" t="s">
        <v>427</v>
      </c>
      <c r="I30" s="848" t="s">
        <v>428</v>
      </c>
      <c r="J30" s="848" t="s">
        <v>429</v>
      </c>
      <c r="K30" s="848" t="s">
        <v>430</v>
      </c>
      <c r="L30" s="847" t="s">
        <v>431</v>
      </c>
      <c r="M30" s="848" t="s">
        <v>432</v>
      </c>
      <c r="N30" s="848" t="s">
        <v>433</v>
      </c>
      <c r="O30" s="849" t="s">
        <v>434</v>
      </c>
      <c r="P30" s="847" t="s">
        <v>431</v>
      </c>
      <c r="Q30" s="848" t="s">
        <v>432</v>
      </c>
      <c r="R30" s="848" t="s">
        <v>433</v>
      </c>
      <c r="S30" s="849" t="s">
        <v>434</v>
      </c>
    </row>
    <row r="31" spans="1:19" x14ac:dyDescent="0.2">
      <c r="A31" s="692">
        <v>2021</v>
      </c>
      <c r="B31">
        <v>116</v>
      </c>
      <c r="C31">
        <v>9</v>
      </c>
      <c r="D31">
        <v>16</v>
      </c>
      <c r="E31" s="689">
        <v>9914.0400000000009</v>
      </c>
      <c r="F31" s="863">
        <v>1064</v>
      </c>
      <c r="G31" s="514">
        <v>1099.01</v>
      </c>
      <c r="H31" s="863">
        <v>238.37</v>
      </c>
      <c r="I31" s="863">
        <v>263.37</v>
      </c>
      <c r="J31" s="863">
        <v>642.29999999999995</v>
      </c>
      <c r="K31" s="863">
        <v>700.55</v>
      </c>
      <c r="L31" s="700">
        <v>50.5</v>
      </c>
      <c r="M31" s="699">
        <v>41.29</v>
      </c>
      <c r="N31" s="699">
        <v>12.05</v>
      </c>
      <c r="O31" s="701">
        <v>56.18</v>
      </c>
      <c r="P31" s="700">
        <v>37.75</v>
      </c>
      <c r="Q31" s="699">
        <v>31.28</v>
      </c>
      <c r="R31" s="699">
        <v>8.7899999999999991</v>
      </c>
      <c r="S31" s="701">
        <v>42.06</v>
      </c>
    </row>
    <row r="32" spans="1:19" x14ac:dyDescent="0.2">
      <c r="A32" s="692">
        <v>2022</v>
      </c>
      <c r="B32">
        <v>112</v>
      </c>
      <c r="C32">
        <v>18</v>
      </c>
      <c r="D32">
        <v>22</v>
      </c>
      <c r="E32" s="689">
        <v>6853.53</v>
      </c>
      <c r="F32" s="863">
        <v>1798.2</v>
      </c>
      <c r="G32" s="514">
        <v>1852.21</v>
      </c>
      <c r="H32" s="863">
        <v>813.1</v>
      </c>
      <c r="I32" s="863">
        <v>864.54</v>
      </c>
      <c r="J32" s="863">
        <v>2665.51</v>
      </c>
      <c r="K32" s="863">
        <v>2845.09</v>
      </c>
      <c r="L32" s="700">
        <v>51.71</v>
      </c>
      <c r="M32" s="699">
        <v>42.94</v>
      </c>
      <c r="N32" s="699">
        <v>17.11</v>
      </c>
      <c r="O32" s="701">
        <v>61.8</v>
      </c>
      <c r="P32" s="700">
        <v>38.369999999999997</v>
      </c>
      <c r="Q32" s="699">
        <v>32.1</v>
      </c>
      <c r="R32" s="699">
        <v>13.23</v>
      </c>
      <c r="S32" s="701">
        <v>46.62</v>
      </c>
    </row>
    <row r="33" spans="1:19" x14ac:dyDescent="0.2">
      <c r="A33" s="692">
        <v>2023</v>
      </c>
      <c r="B33">
        <v>166</v>
      </c>
      <c r="C33">
        <v>23</v>
      </c>
      <c r="D33">
        <v>32</v>
      </c>
      <c r="E33" s="689">
        <v>13390.95</v>
      </c>
      <c r="F33" s="863">
        <v>3306.28</v>
      </c>
      <c r="G33" s="514">
        <v>3747.28</v>
      </c>
      <c r="H33" s="863">
        <v>2073.5</v>
      </c>
      <c r="I33" s="863">
        <v>2304.5</v>
      </c>
      <c r="J33" s="863">
        <v>8224.4</v>
      </c>
      <c r="K33" s="863">
        <v>9223.4</v>
      </c>
      <c r="L33" s="700">
        <v>56.93</v>
      </c>
      <c r="M33" s="699">
        <v>47.72</v>
      </c>
      <c r="N33" s="699">
        <v>28.05</v>
      </c>
      <c r="O33" s="701">
        <v>76.319999999999993</v>
      </c>
      <c r="P33" s="700">
        <v>39.03</v>
      </c>
      <c r="Q33" s="699">
        <v>31.94</v>
      </c>
      <c r="R33" s="699">
        <v>20.72</v>
      </c>
      <c r="S33" s="701">
        <v>53.03</v>
      </c>
    </row>
    <row r="34" spans="1:19" x14ac:dyDescent="0.2">
      <c r="A34" s="694">
        <v>2024</v>
      </c>
      <c r="B34" s="106">
        <v>202</v>
      </c>
      <c r="C34" s="106">
        <v>23</v>
      </c>
      <c r="D34" s="106">
        <v>32</v>
      </c>
      <c r="E34" s="779">
        <v>22040.1</v>
      </c>
      <c r="F34" s="780">
        <v>3920.5</v>
      </c>
      <c r="G34" s="864">
        <v>5687.2</v>
      </c>
      <c r="H34" s="780">
        <v>2283</v>
      </c>
      <c r="I34" s="780">
        <v>3177.9</v>
      </c>
      <c r="J34" s="780">
        <v>8562.7000000000007</v>
      </c>
      <c r="K34" s="780">
        <v>10470.700000000001</v>
      </c>
      <c r="L34" s="703">
        <v>62.56</v>
      </c>
      <c r="M34" s="702">
        <v>55.2</v>
      </c>
      <c r="N34" s="702">
        <v>35.94</v>
      </c>
      <c r="O34" s="704">
        <v>87.24</v>
      </c>
      <c r="P34" s="703">
        <v>42.48</v>
      </c>
      <c r="Q34" s="702">
        <v>36.74</v>
      </c>
      <c r="R34" s="702">
        <v>25.32</v>
      </c>
      <c r="S34" s="704">
        <v>59.16</v>
      </c>
    </row>
    <row r="35" spans="1:19" x14ac:dyDescent="0.2">
      <c r="B35">
        <f>SUM(B31:B34)</f>
        <v>596</v>
      </c>
      <c r="C35">
        <f t="shared" ref="C35:D35" si="0">SUM(C31:C34)</f>
        <v>73</v>
      </c>
      <c r="D35">
        <f t="shared" si="0"/>
        <v>102</v>
      </c>
      <c r="E35" s="863">
        <f t="shared" ref="E35" si="1">SUM(E31:E34)</f>
        <v>52198.619999999995</v>
      </c>
      <c r="F35" s="863">
        <f t="shared" ref="F35" si="2">SUM(F31:F34)</f>
        <v>10088.98</v>
      </c>
      <c r="G35" s="863">
        <f t="shared" ref="G35" si="3">SUM(G31:G34)</f>
        <v>12385.7</v>
      </c>
      <c r="H35" s="863">
        <f t="shared" ref="H35" si="4">SUM(H31:H34)</f>
        <v>5407.97</v>
      </c>
      <c r="I35" s="863">
        <f t="shared" ref="I35" si="5">SUM(I31:I34)</f>
        <v>6610.3099999999995</v>
      </c>
      <c r="J35" s="863">
        <f t="shared" ref="J35" si="6">SUM(J31:J34)</f>
        <v>20094.91</v>
      </c>
      <c r="K35" s="863">
        <f t="shared" ref="K35" si="7">SUM(K31:K34)</f>
        <v>23239.74</v>
      </c>
      <c r="O35" s="1070">
        <f>(O34-O33)/O33</f>
        <v>0.14308176100628933</v>
      </c>
      <c r="S35" s="1070">
        <f>(S34-S33)/S33</f>
        <v>0.11559494625683567</v>
      </c>
    </row>
  </sheetData>
  <mergeCells count="2">
    <mergeCell ref="L29:O29"/>
    <mergeCell ref="P29:S29"/>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1D9B8-0FD8-4219-8EF7-796B7F582610}">
  <sheetPr>
    <tabColor theme="9" tint="0.39997558519241921"/>
  </sheetPr>
  <dimension ref="A1:H36"/>
  <sheetViews>
    <sheetView workbookViewId="0">
      <selection activeCell="C31" sqref="C31:C36"/>
    </sheetView>
  </sheetViews>
  <sheetFormatPr defaultColWidth="8.85546875" defaultRowHeight="12.75" x14ac:dyDescent="0.2"/>
  <cols>
    <col min="1" max="1" width="15.7109375" customWidth="1"/>
    <col min="2" max="2" width="9" customWidth="1"/>
    <col min="3" max="3" width="13.28515625" customWidth="1"/>
    <col min="4" max="4" width="16.7109375" customWidth="1"/>
    <col min="5" max="5" width="16.28515625" customWidth="1"/>
    <col min="6" max="6" width="16.7109375" customWidth="1"/>
    <col min="7" max="8" width="32.42578125" customWidth="1"/>
  </cols>
  <sheetData>
    <row r="1" spans="1:7" x14ac:dyDescent="0.2">
      <c r="A1" s="147" t="s">
        <v>3032</v>
      </c>
      <c r="G1" s="147" t="s">
        <v>3033</v>
      </c>
    </row>
    <row r="24" spans="1:8" x14ac:dyDescent="0.2">
      <c r="A24" s="403" t="s">
        <v>358</v>
      </c>
    </row>
    <row r="25" spans="1:8" x14ac:dyDescent="0.2">
      <c r="A25" s="67" t="s">
        <v>372</v>
      </c>
    </row>
    <row r="26" spans="1:8" x14ac:dyDescent="0.2">
      <c r="A26" s="67" t="s">
        <v>373</v>
      </c>
    </row>
    <row r="27" spans="1:8" x14ac:dyDescent="0.2">
      <c r="A27" s="67" t="s">
        <v>417</v>
      </c>
    </row>
    <row r="28" spans="1:8" x14ac:dyDescent="0.2">
      <c r="A28" s="4" t="s">
        <v>3028</v>
      </c>
    </row>
    <row r="30" spans="1:8" ht="26.25" customHeight="1" x14ac:dyDescent="0.2">
      <c r="A30" s="1103" t="s">
        <v>161</v>
      </c>
      <c r="B30" s="848" t="s">
        <v>488</v>
      </c>
      <c r="C30" s="848" t="s">
        <v>367</v>
      </c>
      <c r="D30" s="848" t="s">
        <v>368</v>
      </c>
      <c r="E30" s="848" t="s">
        <v>3035</v>
      </c>
      <c r="F30" s="848" t="s">
        <v>3185</v>
      </c>
      <c r="G30" s="847" t="s">
        <v>3036</v>
      </c>
      <c r="H30" s="849" t="s">
        <v>3037</v>
      </c>
    </row>
    <row r="31" spans="1:8" x14ac:dyDescent="0.2">
      <c r="A31" s="1118" t="s">
        <v>177</v>
      </c>
      <c r="B31">
        <v>3</v>
      </c>
      <c r="C31" s="513">
        <v>546</v>
      </c>
      <c r="D31" s="513">
        <v>212.4</v>
      </c>
      <c r="E31" s="513">
        <v>295</v>
      </c>
      <c r="F31" s="1122">
        <v>0.54007287887745936</v>
      </c>
      <c r="G31" s="700">
        <v>71.146832572338326</v>
      </c>
      <c r="H31" s="701">
        <v>46.561213580860453</v>
      </c>
    </row>
    <row r="32" spans="1:8" ht="25.5" x14ac:dyDescent="0.2">
      <c r="A32" s="1119" t="s">
        <v>405</v>
      </c>
      <c r="B32">
        <v>21</v>
      </c>
      <c r="C32" s="513">
        <v>4000.68</v>
      </c>
      <c r="D32" s="513">
        <v>2561</v>
      </c>
      <c r="E32" s="513">
        <v>9025.4</v>
      </c>
      <c r="F32" s="1122">
        <v>2.1901564572476855</v>
      </c>
      <c r="G32" s="700">
        <v>79.569202159873427</v>
      </c>
      <c r="H32" s="701">
        <v>54.207665810532056</v>
      </c>
    </row>
    <row r="33" spans="1:8" x14ac:dyDescent="0.2">
      <c r="A33" s="1118" t="s">
        <v>176</v>
      </c>
      <c r="B33">
        <v>28</v>
      </c>
      <c r="C33" s="513">
        <v>4132.1000000000004</v>
      </c>
      <c r="D33" s="513">
        <v>2378</v>
      </c>
      <c r="E33" s="513">
        <v>9109.7000000000007</v>
      </c>
      <c r="F33" s="1122">
        <v>2.1944366940594953</v>
      </c>
      <c r="G33" s="700">
        <v>83.130113415258819</v>
      </c>
      <c r="H33" s="701">
        <v>57.052095610329026</v>
      </c>
    </row>
    <row r="34" spans="1:8" x14ac:dyDescent="0.2">
      <c r="A34" s="1118" t="s">
        <v>179</v>
      </c>
      <c r="B34">
        <v>4</v>
      </c>
      <c r="C34" s="513">
        <v>322.60000000000002</v>
      </c>
      <c r="D34" s="513">
        <v>54</v>
      </c>
      <c r="E34" s="513">
        <v>226.6</v>
      </c>
      <c r="F34" s="1122">
        <v>0.6895912675554513</v>
      </c>
      <c r="G34" s="700">
        <v>88.729115823546934</v>
      </c>
      <c r="H34" s="701">
        <v>62.278578749766055</v>
      </c>
    </row>
    <row r="35" spans="1:8" ht="25.5" x14ac:dyDescent="0.2">
      <c r="A35" s="1119" t="s">
        <v>404</v>
      </c>
      <c r="B35">
        <v>3</v>
      </c>
      <c r="C35" s="513">
        <v>289.60000000000002</v>
      </c>
      <c r="D35" s="513">
        <v>134</v>
      </c>
      <c r="E35" s="513">
        <v>470</v>
      </c>
      <c r="F35" s="1122">
        <v>1.6068531859531106</v>
      </c>
      <c r="G35" s="700">
        <v>106.61465901171356</v>
      </c>
      <c r="H35" s="701">
        <v>73.638027446753483</v>
      </c>
    </row>
    <row r="36" spans="1:8" x14ac:dyDescent="0.2">
      <c r="A36" s="1120" t="s">
        <v>216</v>
      </c>
      <c r="B36" s="106">
        <v>4</v>
      </c>
      <c r="C36" s="780">
        <v>138.5</v>
      </c>
      <c r="D36" s="780">
        <v>138.5</v>
      </c>
      <c r="E36" s="780">
        <v>554</v>
      </c>
      <c r="F36" s="1123">
        <v>4</v>
      </c>
      <c r="G36" s="703">
        <v>179.56238108616714</v>
      </c>
      <c r="H36" s="704">
        <v>132.38879600242501</v>
      </c>
    </row>
  </sheetData>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B69D47-7748-4087-889F-E2ED3EE6A2F7}">
  <sheetPr>
    <tabColor theme="9" tint="0.39997558519241921"/>
  </sheetPr>
  <dimension ref="A1:M52"/>
  <sheetViews>
    <sheetView workbookViewId="0">
      <selection activeCell="F9" sqref="F9"/>
    </sheetView>
  </sheetViews>
  <sheetFormatPr defaultColWidth="8.85546875" defaultRowHeight="12.75" x14ac:dyDescent="0.2"/>
  <cols>
    <col min="1" max="1" width="6.7109375" customWidth="1"/>
    <col min="2" max="2" width="13.42578125" customWidth="1"/>
    <col min="3" max="3" width="18.140625" customWidth="1"/>
    <col min="4" max="4" width="30" customWidth="1"/>
    <col min="5" max="5" width="25.85546875" customWidth="1"/>
    <col min="6" max="6" width="21.28515625" customWidth="1"/>
    <col min="8" max="8" width="6.7109375" customWidth="1"/>
    <col min="9" max="9" width="12" customWidth="1"/>
    <col min="10" max="10" width="18.28515625" customWidth="1"/>
    <col min="11" max="11" width="29" customWidth="1"/>
    <col min="12" max="12" width="26.42578125" customWidth="1"/>
    <col min="13" max="13" width="18.42578125" customWidth="1"/>
  </cols>
  <sheetData>
    <row r="1" spans="1:1" ht="15" x14ac:dyDescent="0.25">
      <c r="A1" s="11" t="s">
        <v>904</v>
      </c>
    </row>
    <row r="23" spans="1:13" x14ac:dyDescent="0.2">
      <c r="A23" s="1" t="s">
        <v>878</v>
      </c>
      <c r="B23" s="1"/>
      <c r="C23" s="1"/>
      <c r="D23" s="1"/>
      <c r="H23" s="9"/>
    </row>
    <row r="24" spans="1:13" x14ac:dyDescent="0.2">
      <c r="A24" s="1347" t="s">
        <v>879</v>
      </c>
      <c r="B24" s="1347"/>
      <c r="C24" s="1347"/>
      <c r="D24" s="1347"/>
    </row>
    <row r="25" spans="1:13" x14ac:dyDescent="0.2">
      <c r="A25" s="67" t="s">
        <v>373</v>
      </c>
      <c r="B25" s="1"/>
      <c r="C25" s="1"/>
      <c r="D25" s="1"/>
    </row>
    <row r="26" spans="1:13" x14ac:dyDescent="0.2">
      <c r="A26" s="9" t="s">
        <v>905</v>
      </c>
      <c r="B26" s="1"/>
      <c r="C26" s="1"/>
      <c r="D26" s="1"/>
    </row>
    <row r="27" spans="1:13" x14ac:dyDescent="0.2">
      <c r="A27" s="9"/>
      <c r="B27" s="1"/>
      <c r="C27" s="1"/>
      <c r="D27" s="1"/>
    </row>
    <row r="28" spans="1:13" x14ac:dyDescent="0.2">
      <c r="A28" s="1358" t="s">
        <v>3200</v>
      </c>
      <c r="B28" s="1358"/>
      <c r="C28" s="1358"/>
      <c r="D28" s="1358"/>
      <c r="E28" s="1358"/>
      <c r="F28" s="1358"/>
      <c r="H28" s="1359" t="s">
        <v>3199</v>
      </c>
      <c r="I28" s="1359"/>
      <c r="J28" s="1359"/>
      <c r="K28" s="1359"/>
      <c r="L28" s="1359"/>
      <c r="M28" s="1359"/>
    </row>
    <row r="29" spans="1:13" ht="24.75" customHeight="1" x14ac:dyDescent="0.2">
      <c r="A29" s="696" t="s">
        <v>906</v>
      </c>
      <c r="B29" s="697" t="s">
        <v>907</v>
      </c>
      <c r="C29" s="697" t="s">
        <v>908</v>
      </c>
      <c r="D29" s="697" t="s">
        <v>909</v>
      </c>
      <c r="E29" s="697" t="s">
        <v>910</v>
      </c>
      <c r="F29" s="698" t="s">
        <v>911</v>
      </c>
      <c r="H29" s="696" t="s">
        <v>906</v>
      </c>
      <c r="I29" s="697" t="s">
        <v>907</v>
      </c>
      <c r="J29" s="697" t="s">
        <v>908</v>
      </c>
      <c r="K29" s="697" t="s">
        <v>909</v>
      </c>
      <c r="L29" s="697" t="s">
        <v>910</v>
      </c>
      <c r="M29" s="698" t="s">
        <v>911</v>
      </c>
    </row>
    <row r="30" spans="1:13" x14ac:dyDescent="0.2">
      <c r="A30" s="692">
        <v>2007</v>
      </c>
      <c r="B30" s="863">
        <v>2</v>
      </c>
      <c r="C30" s="863">
        <v>18.899999999999999</v>
      </c>
      <c r="D30" s="699"/>
      <c r="E30" s="699"/>
      <c r="F30" s="701"/>
      <c r="H30" s="692">
        <v>2007</v>
      </c>
      <c r="I30" s="863">
        <v>1</v>
      </c>
      <c r="J30" s="863">
        <v>6.9</v>
      </c>
      <c r="K30" s="699"/>
      <c r="L30" s="699"/>
      <c r="M30" s="701"/>
    </row>
    <row r="31" spans="1:13" x14ac:dyDescent="0.2">
      <c r="A31" s="692">
        <v>2008</v>
      </c>
      <c r="B31" s="863">
        <v>1</v>
      </c>
      <c r="C31" s="863">
        <v>10</v>
      </c>
      <c r="D31" s="699"/>
      <c r="E31" s="699"/>
      <c r="F31" s="701"/>
      <c r="H31" s="692">
        <v>2008</v>
      </c>
      <c r="I31" s="863">
        <v>1</v>
      </c>
      <c r="J31" s="863">
        <v>10</v>
      </c>
      <c r="K31" s="699"/>
      <c r="L31" s="699"/>
      <c r="M31" s="701"/>
    </row>
    <row r="32" spans="1:13" x14ac:dyDescent="0.2">
      <c r="A32" s="692">
        <v>2009</v>
      </c>
      <c r="B32" s="863">
        <v>2</v>
      </c>
      <c r="C32" s="863">
        <v>46</v>
      </c>
      <c r="D32" s="699"/>
      <c r="E32" s="699"/>
      <c r="F32" s="701"/>
      <c r="H32" s="692">
        <v>2009</v>
      </c>
      <c r="I32" s="863">
        <v>1</v>
      </c>
      <c r="J32" s="863">
        <v>21</v>
      </c>
      <c r="K32" s="699"/>
      <c r="L32" s="699"/>
      <c r="M32" s="701"/>
    </row>
    <row r="33" spans="1:13" x14ac:dyDescent="0.2">
      <c r="A33" s="692">
        <v>2010</v>
      </c>
      <c r="B33" s="863">
        <v>10</v>
      </c>
      <c r="C33" s="863">
        <v>175.07</v>
      </c>
      <c r="D33" s="699">
        <v>246.73</v>
      </c>
      <c r="E33" s="699">
        <v>164.19</v>
      </c>
      <c r="F33" s="701">
        <v>191.96</v>
      </c>
      <c r="H33" s="692">
        <v>2010</v>
      </c>
      <c r="I33" s="863">
        <v>6</v>
      </c>
      <c r="J33" s="863">
        <v>134.22</v>
      </c>
      <c r="K33" s="699">
        <v>210.25</v>
      </c>
      <c r="L33" s="699">
        <v>140.97</v>
      </c>
      <c r="M33" s="701">
        <v>189.54</v>
      </c>
    </row>
    <row r="34" spans="1:13" x14ac:dyDescent="0.2">
      <c r="A34" s="692">
        <v>2011</v>
      </c>
      <c r="B34" s="863">
        <v>29</v>
      </c>
      <c r="C34" s="863">
        <v>428.79</v>
      </c>
      <c r="D34" s="699">
        <v>221.34</v>
      </c>
      <c r="E34" s="699">
        <v>147.69999999999999</v>
      </c>
      <c r="F34" s="701">
        <v>203.27</v>
      </c>
      <c r="H34" s="692">
        <v>2011</v>
      </c>
      <c r="I34" s="863">
        <v>9</v>
      </c>
      <c r="J34" s="863">
        <v>182.56</v>
      </c>
      <c r="K34" s="699">
        <v>215.4</v>
      </c>
      <c r="L34" s="699">
        <v>143.56</v>
      </c>
      <c r="M34" s="701">
        <v>215.96</v>
      </c>
    </row>
    <row r="35" spans="1:13" x14ac:dyDescent="0.2">
      <c r="A35" s="692">
        <v>2012</v>
      </c>
      <c r="B35" s="863">
        <v>41</v>
      </c>
      <c r="C35" s="863">
        <v>929.64</v>
      </c>
      <c r="D35" s="699">
        <v>174.12</v>
      </c>
      <c r="E35" s="699">
        <v>117.31</v>
      </c>
      <c r="F35" s="701">
        <v>158.41</v>
      </c>
      <c r="H35" s="692">
        <v>2012</v>
      </c>
      <c r="I35" s="863">
        <v>15</v>
      </c>
      <c r="J35" s="863">
        <v>565.02</v>
      </c>
      <c r="K35" s="699">
        <v>152.26</v>
      </c>
      <c r="L35" s="699">
        <v>103.07</v>
      </c>
      <c r="M35" s="701">
        <v>163.36000000000001</v>
      </c>
    </row>
    <row r="36" spans="1:13" x14ac:dyDescent="0.2">
      <c r="A36" s="692">
        <v>2013</v>
      </c>
      <c r="B36" s="863">
        <v>39</v>
      </c>
      <c r="C36" s="863">
        <v>1591.35</v>
      </c>
      <c r="D36" s="699">
        <v>154.37</v>
      </c>
      <c r="E36" s="699">
        <v>103.53</v>
      </c>
      <c r="F36" s="701">
        <v>146.99</v>
      </c>
      <c r="H36" s="692">
        <v>2013</v>
      </c>
      <c r="I36" s="863">
        <v>14</v>
      </c>
      <c r="J36" s="863">
        <v>1067.55</v>
      </c>
      <c r="K36" s="699">
        <v>151.26</v>
      </c>
      <c r="L36" s="699">
        <v>101.24</v>
      </c>
      <c r="M36" s="701">
        <v>144.6</v>
      </c>
    </row>
    <row r="37" spans="1:13" x14ac:dyDescent="0.2">
      <c r="A37" s="692">
        <v>2014</v>
      </c>
      <c r="B37" s="863">
        <v>65</v>
      </c>
      <c r="C37" s="863">
        <v>3320.48</v>
      </c>
      <c r="D37" s="699">
        <v>146.97</v>
      </c>
      <c r="E37" s="699">
        <v>98.81</v>
      </c>
      <c r="F37" s="701">
        <v>147.81</v>
      </c>
      <c r="H37" s="692">
        <v>2014</v>
      </c>
      <c r="I37" s="863">
        <v>27</v>
      </c>
      <c r="J37" s="863">
        <v>2825.94</v>
      </c>
      <c r="K37" s="699">
        <v>147.53</v>
      </c>
      <c r="L37" s="699">
        <v>99.05</v>
      </c>
      <c r="M37" s="701">
        <v>154.72999999999999</v>
      </c>
    </row>
    <row r="38" spans="1:13" x14ac:dyDescent="0.2">
      <c r="A38" s="692">
        <v>2015</v>
      </c>
      <c r="B38" s="863">
        <v>89</v>
      </c>
      <c r="C38" s="863">
        <v>2920.49</v>
      </c>
      <c r="D38" s="699">
        <v>117.39</v>
      </c>
      <c r="E38" s="699">
        <v>80.069999999999993</v>
      </c>
      <c r="F38" s="701">
        <v>110.22</v>
      </c>
      <c r="H38" s="692">
        <v>2015</v>
      </c>
      <c r="I38" s="863">
        <v>30</v>
      </c>
      <c r="J38" s="863">
        <v>1619.03</v>
      </c>
      <c r="K38" s="699">
        <v>119.6</v>
      </c>
      <c r="L38" s="699">
        <v>80.959999999999994</v>
      </c>
      <c r="M38" s="701">
        <v>109.32</v>
      </c>
    </row>
    <row r="39" spans="1:13" x14ac:dyDescent="0.2">
      <c r="A39" s="692">
        <v>2016</v>
      </c>
      <c r="B39" s="863">
        <v>149</v>
      </c>
      <c r="C39" s="863">
        <v>7741.29</v>
      </c>
      <c r="D39" s="699">
        <v>87.19</v>
      </c>
      <c r="E39" s="699">
        <v>60.53</v>
      </c>
      <c r="F39" s="701">
        <v>67.91</v>
      </c>
      <c r="H39" s="692">
        <v>2016</v>
      </c>
      <c r="I39" s="863">
        <v>65</v>
      </c>
      <c r="J39" s="863">
        <v>5030.66</v>
      </c>
      <c r="K39" s="699">
        <v>82.3</v>
      </c>
      <c r="L39" s="699">
        <v>57.28</v>
      </c>
      <c r="M39" s="701">
        <v>68.569999999999993</v>
      </c>
    </row>
    <row r="40" spans="1:13" x14ac:dyDescent="0.2">
      <c r="A40" s="692">
        <v>2017</v>
      </c>
      <c r="B40" s="863">
        <v>165</v>
      </c>
      <c r="C40" s="863">
        <v>4225.84</v>
      </c>
      <c r="D40" s="699">
        <v>89.34</v>
      </c>
      <c r="E40" s="699">
        <v>62.34</v>
      </c>
      <c r="F40" s="701">
        <v>55</v>
      </c>
      <c r="H40" s="692">
        <v>2017</v>
      </c>
      <c r="I40" s="863">
        <v>39</v>
      </c>
      <c r="J40" s="863">
        <v>1869.91</v>
      </c>
      <c r="K40" s="699">
        <v>82.66</v>
      </c>
      <c r="L40" s="699">
        <v>57.69</v>
      </c>
      <c r="M40" s="701">
        <v>55.83</v>
      </c>
    </row>
    <row r="41" spans="1:13" x14ac:dyDescent="0.2">
      <c r="A41" s="692">
        <v>2018</v>
      </c>
      <c r="B41" s="863">
        <v>96</v>
      </c>
      <c r="C41" s="863">
        <v>4161.42</v>
      </c>
      <c r="D41" s="699">
        <v>72.23</v>
      </c>
      <c r="E41" s="699">
        <v>50.99</v>
      </c>
      <c r="F41" s="701">
        <v>50.44</v>
      </c>
      <c r="H41" s="692">
        <v>2018</v>
      </c>
      <c r="I41" s="863">
        <v>19</v>
      </c>
      <c r="J41" s="863">
        <v>1382.55</v>
      </c>
      <c r="K41" s="699">
        <v>70.92</v>
      </c>
      <c r="L41" s="699">
        <v>49.33</v>
      </c>
      <c r="M41" s="701">
        <v>49.38</v>
      </c>
    </row>
    <row r="42" spans="1:13" x14ac:dyDescent="0.2">
      <c r="A42" s="692">
        <v>2019</v>
      </c>
      <c r="B42" s="863">
        <v>102</v>
      </c>
      <c r="C42" s="863">
        <v>4525.3599999999997</v>
      </c>
      <c r="D42" s="699">
        <v>61.02</v>
      </c>
      <c r="E42" s="699">
        <v>45.1</v>
      </c>
      <c r="F42" s="701">
        <v>39.08</v>
      </c>
      <c r="H42" s="692">
        <v>2019</v>
      </c>
      <c r="I42" s="863">
        <v>23</v>
      </c>
      <c r="J42" s="863">
        <v>1656.75</v>
      </c>
      <c r="K42" s="699">
        <v>52.81</v>
      </c>
      <c r="L42" s="699">
        <v>39.28</v>
      </c>
      <c r="M42" s="701">
        <v>38.15</v>
      </c>
    </row>
    <row r="43" spans="1:13" x14ac:dyDescent="0.2">
      <c r="A43" s="692">
        <v>2020</v>
      </c>
      <c r="B43" s="863">
        <v>162</v>
      </c>
      <c r="C43" s="863">
        <v>10210.44</v>
      </c>
      <c r="D43" s="699">
        <v>50.66</v>
      </c>
      <c r="E43" s="699">
        <v>37.69</v>
      </c>
      <c r="F43" s="701">
        <v>31.06</v>
      </c>
      <c r="H43" s="692">
        <v>2020</v>
      </c>
      <c r="I43" s="863">
        <v>42</v>
      </c>
      <c r="J43" s="863">
        <v>3608.9</v>
      </c>
      <c r="K43" s="699">
        <v>45.27</v>
      </c>
      <c r="L43" s="699">
        <v>33.65</v>
      </c>
      <c r="M43" s="701">
        <v>30.99</v>
      </c>
    </row>
    <row r="44" spans="1:13" x14ac:dyDescent="0.2">
      <c r="A44" s="692">
        <v>2021</v>
      </c>
      <c r="B44" s="863">
        <v>133</v>
      </c>
      <c r="C44" s="863">
        <v>11679.65</v>
      </c>
      <c r="D44" s="699">
        <v>49.32</v>
      </c>
      <c r="E44" s="699">
        <v>36.9</v>
      </c>
      <c r="F44" s="701">
        <v>26.56</v>
      </c>
      <c r="H44" s="692">
        <v>2021</v>
      </c>
      <c r="I44" s="863">
        <v>39</v>
      </c>
      <c r="J44" s="863">
        <v>4008.6</v>
      </c>
      <c r="K44" s="699">
        <v>48.23</v>
      </c>
      <c r="L44" s="699">
        <v>35.950000000000003</v>
      </c>
      <c r="M44" s="701">
        <v>27.91</v>
      </c>
    </row>
    <row r="45" spans="1:13" x14ac:dyDescent="0.2">
      <c r="A45" s="692">
        <v>2022</v>
      </c>
      <c r="B45" s="863">
        <v>144</v>
      </c>
      <c r="C45" s="863">
        <v>10704.23</v>
      </c>
      <c r="D45" s="699">
        <v>48.83</v>
      </c>
      <c r="E45" s="699">
        <v>36.270000000000003</v>
      </c>
      <c r="F45" s="701">
        <v>24.11</v>
      </c>
      <c r="H45" s="692">
        <v>2022</v>
      </c>
      <c r="I45" s="863">
        <v>24</v>
      </c>
      <c r="J45" s="863">
        <v>3027.2</v>
      </c>
      <c r="K45" s="699">
        <v>45.16</v>
      </c>
      <c r="L45" s="699">
        <v>33.43</v>
      </c>
      <c r="M45" s="701">
        <v>24.8</v>
      </c>
    </row>
    <row r="46" spans="1:13" x14ac:dyDescent="0.2">
      <c r="A46" s="692">
        <v>2023</v>
      </c>
      <c r="B46" s="863">
        <v>199</v>
      </c>
      <c r="C46" s="863">
        <v>17786.13</v>
      </c>
      <c r="D46" s="699">
        <v>53.42</v>
      </c>
      <c r="E46" s="699">
        <v>36.159999999999997</v>
      </c>
      <c r="F46" s="701">
        <v>25.61</v>
      </c>
      <c r="H46" s="692">
        <v>2023</v>
      </c>
      <c r="I46" s="863">
        <v>37</v>
      </c>
      <c r="J46" s="863">
        <v>3828.57</v>
      </c>
      <c r="K46" s="699">
        <v>49.67</v>
      </c>
      <c r="L46" s="699">
        <v>33.18</v>
      </c>
      <c r="M46" s="701">
        <v>27.39</v>
      </c>
    </row>
    <row r="47" spans="1:13" x14ac:dyDescent="0.2">
      <c r="A47" s="692">
        <v>2024</v>
      </c>
      <c r="B47" s="863">
        <v>233</v>
      </c>
      <c r="C47" s="863">
        <v>27455.4</v>
      </c>
      <c r="D47" s="699">
        <v>59.76</v>
      </c>
      <c r="E47" s="699">
        <v>40.229999999999997</v>
      </c>
      <c r="F47" s="701">
        <v>30.19</v>
      </c>
      <c r="H47" s="692">
        <v>2024</v>
      </c>
      <c r="I47" s="863">
        <v>25</v>
      </c>
      <c r="J47" s="863">
        <v>3965.6</v>
      </c>
      <c r="K47" s="699">
        <v>49.62</v>
      </c>
      <c r="L47" s="699">
        <v>32.39</v>
      </c>
      <c r="M47" s="701">
        <v>24.75</v>
      </c>
    </row>
    <row r="48" spans="1:13" x14ac:dyDescent="0.2">
      <c r="A48" s="692">
        <v>2025</v>
      </c>
      <c r="B48" s="863"/>
      <c r="C48" s="863"/>
      <c r="D48" s="699"/>
      <c r="E48" s="699"/>
      <c r="F48" s="701">
        <v>31.11</v>
      </c>
      <c r="H48" s="692">
        <v>2025</v>
      </c>
      <c r="I48" s="863"/>
      <c r="J48" s="863"/>
      <c r="K48" s="699"/>
      <c r="L48" s="699"/>
      <c r="M48" s="701"/>
    </row>
    <row r="49" spans="1:13" x14ac:dyDescent="0.2">
      <c r="A49" s="692">
        <v>2026</v>
      </c>
      <c r="B49" s="863"/>
      <c r="C49" s="863"/>
      <c r="D49" s="699"/>
      <c r="E49" s="699"/>
      <c r="F49" s="701">
        <v>56.03</v>
      </c>
      <c r="H49" s="692">
        <v>2026</v>
      </c>
      <c r="I49" s="863"/>
      <c r="J49" s="863"/>
      <c r="K49" s="699"/>
      <c r="L49" s="699"/>
      <c r="M49" s="701"/>
    </row>
    <row r="50" spans="1:13" x14ac:dyDescent="0.2">
      <c r="A50" s="692">
        <v>2027</v>
      </c>
      <c r="B50" s="863"/>
      <c r="C50" s="863"/>
      <c r="D50" s="699"/>
      <c r="E50" s="699"/>
      <c r="F50" s="701">
        <v>42.65</v>
      </c>
      <c r="H50" s="692">
        <v>2027</v>
      </c>
      <c r="I50" s="863"/>
      <c r="J50" s="863"/>
      <c r="K50" s="699"/>
      <c r="L50" s="699"/>
      <c r="M50" s="701"/>
    </row>
    <row r="51" spans="1:13" x14ac:dyDescent="0.2">
      <c r="A51" s="694">
        <v>2028</v>
      </c>
      <c r="B51" s="780"/>
      <c r="C51" s="780"/>
      <c r="D51" s="702"/>
      <c r="E51" s="702"/>
      <c r="F51" s="704">
        <v>60.18</v>
      </c>
      <c r="H51" s="694">
        <v>2028</v>
      </c>
      <c r="I51" s="780"/>
      <c r="J51" s="780"/>
      <c r="K51" s="702"/>
      <c r="L51" s="702"/>
      <c r="M51" s="704"/>
    </row>
    <row r="52" spans="1:13" x14ac:dyDescent="0.2">
      <c r="A52" s="64" t="s">
        <v>89</v>
      </c>
      <c r="B52" s="860">
        <f>SUM(B30:B51)</f>
        <v>1661</v>
      </c>
      <c r="C52" s="860">
        <f>SUM(C30:C51)</f>
        <v>107930.48000000001</v>
      </c>
      <c r="H52" s="64" t="s">
        <v>89</v>
      </c>
      <c r="I52" s="860">
        <f>SUM(I30:I51)</f>
        <v>417</v>
      </c>
      <c r="J52" s="860">
        <f>SUM(J30:J51)</f>
        <v>34810.959999999999</v>
      </c>
    </row>
  </sheetData>
  <mergeCells count="3">
    <mergeCell ref="A24:D24"/>
    <mergeCell ref="A28:F28"/>
    <mergeCell ref="H28:M28"/>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2C5865-61EE-47A0-993A-40E353EA52B5}">
  <sheetPr>
    <tabColor theme="9" tint="0.39997558519241921"/>
  </sheetPr>
  <dimension ref="A1:O40"/>
  <sheetViews>
    <sheetView workbookViewId="0">
      <selection activeCell="I49" sqref="I49"/>
    </sheetView>
  </sheetViews>
  <sheetFormatPr defaultColWidth="8.85546875" defaultRowHeight="12.75" x14ac:dyDescent="0.2"/>
  <cols>
    <col min="1" max="1" width="6.7109375" customWidth="1"/>
    <col min="2" max="2" width="13.42578125" customWidth="1"/>
    <col min="3" max="3" width="18.140625" customWidth="1"/>
    <col min="4" max="4" width="30" customWidth="1"/>
    <col min="5" max="5" width="25.85546875" customWidth="1"/>
    <col min="6" max="6" width="7.140625" customWidth="1"/>
    <col min="7" max="7" width="21.28515625" customWidth="1"/>
    <col min="9" max="9" width="6.7109375" customWidth="1"/>
    <col min="10" max="10" width="12" customWidth="1"/>
    <col min="11" max="11" width="18.28515625" customWidth="1"/>
    <col min="12" max="12" width="29" customWidth="1"/>
    <col min="13" max="13" width="26.42578125" customWidth="1"/>
    <col min="14" max="15" width="18.42578125" customWidth="1"/>
  </cols>
  <sheetData>
    <row r="1" spans="1:1" ht="15" x14ac:dyDescent="0.25">
      <c r="A1" s="11" t="s">
        <v>3201</v>
      </c>
    </row>
    <row r="23" spans="1:15" x14ac:dyDescent="0.2">
      <c r="A23" s="1" t="s">
        <v>878</v>
      </c>
      <c r="B23" s="1"/>
      <c r="C23" s="1"/>
      <c r="D23" s="1"/>
      <c r="I23" s="9"/>
    </row>
    <row r="24" spans="1:15" x14ac:dyDescent="0.2">
      <c r="A24" s="1347" t="s">
        <v>879</v>
      </c>
      <c r="B24" s="1347"/>
      <c r="C24" s="1347"/>
      <c r="D24" s="1347"/>
    </row>
    <row r="25" spans="1:15" x14ac:dyDescent="0.2">
      <c r="A25" s="67" t="s">
        <v>373</v>
      </c>
      <c r="B25" s="1"/>
      <c r="C25" s="1"/>
      <c r="D25" s="1"/>
    </row>
    <row r="26" spans="1:15" x14ac:dyDescent="0.2">
      <c r="A26" s="9" t="s">
        <v>3203</v>
      </c>
      <c r="B26" s="1"/>
      <c r="C26" s="1"/>
      <c r="D26" s="1"/>
    </row>
    <row r="27" spans="1:15" x14ac:dyDescent="0.2">
      <c r="A27" s="9"/>
      <c r="B27" s="1"/>
      <c r="C27" s="1"/>
      <c r="D27" s="1"/>
    </row>
    <row r="28" spans="1:15" x14ac:dyDescent="0.2">
      <c r="A28" s="1358" t="s">
        <v>3200</v>
      </c>
      <c r="B28" s="1358"/>
      <c r="C28" s="1358"/>
      <c r="D28" s="1358"/>
      <c r="E28" s="1358"/>
      <c r="F28" s="1358"/>
      <c r="G28" s="1358"/>
      <c r="I28" s="1359" t="s">
        <v>3199</v>
      </c>
      <c r="J28" s="1359"/>
      <c r="K28" s="1359"/>
      <c r="L28" s="1359"/>
      <c r="M28" s="1359"/>
      <c r="N28" s="1359"/>
      <c r="O28" s="1359"/>
    </row>
    <row r="29" spans="1:15" ht="24.75" customHeight="1" x14ac:dyDescent="0.2">
      <c r="A29" s="696" t="s">
        <v>906</v>
      </c>
      <c r="B29" s="697" t="s">
        <v>907</v>
      </c>
      <c r="C29" s="697" t="s">
        <v>908</v>
      </c>
      <c r="D29" s="697" t="s">
        <v>909</v>
      </c>
      <c r="E29" s="697" t="s">
        <v>910</v>
      </c>
      <c r="F29" s="697" t="s">
        <v>3202</v>
      </c>
      <c r="G29" s="698" t="s">
        <v>911</v>
      </c>
      <c r="I29" s="696" t="s">
        <v>906</v>
      </c>
      <c r="J29" s="697" t="s">
        <v>907</v>
      </c>
      <c r="K29" s="697" t="s">
        <v>908</v>
      </c>
      <c r="L29" s="697" t="s">
        <v>909</v>
      </c>
      <c r="M29" s="697" t="s">
        <v>910</v>
      </c>
      <c r="N29" s="697" t="s">
        <v>911</v>
      </c>
      <c r="O29" s="698" t="s">
        <v>911</v>
      </c>
    </row>
    <row r="30" spans="1:15" ht="12" customHeight="1" x14ac:dyDescent="0.2">
      <c r="A30" s="692">
        <v>2018</v>
      </c>
      <c r="B30" s="688">
        <v>2</v>
      </c>
      <c r="C30" s="688">
        <v>40</v>
      </c>
      <c r="D30" s="1189"/>
      <c r="E30" s="1189"/>
      <c r="F30" s="1191">
        <v>2</v>
      </c>
      <c r="G30" s="1190"/>
      <c r="I30" s="692">
        <v>2018</v>
      </c>
      <c r="J30" s="688">
        <v>2</v>
      </c>
      <c r="K30" s="688">
        <v>40</v>
      </c>
      <c r="L30" s="1189"/>
      <c r="M30" s="1189"/>
      <c r="N30" s="1189"/>
      <c r="O30" s="1190"/>
    </row>
    <row r="31" spans="1:15" ht="12.75" customHeight="1" x14ac:dyDescent="0.2">
      <c r="A31" s="692">
        <v>2019</v>
      </c>
      <c r="B31" s="513">
        <v>5</v>
      </c>
      <c r="C31" s="513">
        <v>110</v>
      </c>
      <c r="D31" s="699">
        <v>93.3</v>
      </c>
      <c r="E31" s="699">
        <v>65.989999999999995</v>
      </c>
      <c r="F31" s="1192">
        <v>1</v>
      </c>
      <c r="G31" s="701"/>
      <c r="I31" s="692">
        <v>2019</v>
      </c>
      <c r="J31" s="513"/>
      <c r="K31" s="513"/>
      <c r="L31" s="699"/>
      <c r="M31" s="699"/>
      <c r="N31" s="699"/>
      <c r="O31" s="701"/>
    </row>
    <row r="32" spans="1:15" x14ac:dyDescent="0.2">
      <c r="A32" s="692">
        <v>2020</v>
      </c>
      <c r="B32" s="513">
        <v>2</v>
      </c>
      <c r="C32" s="513">
        <v>10</v>
      </c>
      <c r="D32" s="699"/>
      <c r="E32" s="699"/>
      <c r="F32" s="1192">
        <v>1</v>
      </c>
      <c r="G32" s="701"/>
      <c r="I32" s="692">
        <v>2020</v>
      </c>
      <c r="J32" s="513"/>
      <c r="K32" s="513"/>
      <c r="L32" s="699"/>
      <c r="M32" s="699"/>
      <c r="N32" s="699"/>
      <c r="O32" s="701"/>
    </row>
    <row r="33" spans="1:15" x14ac:dyDescent="0.2">
      <c r="A33" s="692">
        <v>2021</v>
      </c>
      <c r="B33" s="513">
        <v>16</v>
      </c>
      <c r="C33" s="513">
        <v>1099.01</v>
      </c>
      <c r="D33" s="699">
        <v>56.18</v>
      </c>
      <c r="E33" s="699">
        <v>42.06</v>
      </c>
      <c r="F33" s="1192">
        <v>6</v>
      </c>
      <c r="G33" s="701">
        <v>32.5</v>
      </c>
      <c r="I33" s="692">
        <v>2021</v>
      </c>
      <c r="J33" s="513">
        <v>3</v>
      </c>
      <c r="K33" s="513">
        <v>444</v>
      </c>
      <c r="L33" s="699">
        <v>43.56</v>
      </c>
      <c r="M33" s="699">
        <v>33.31</v>
      </c>
      <c r="N33" s="699">
        <v>31</v>
      </c>
      <c r="O33" s="701">
        <v>31</v>
      </c>
    </row>
    <row r="34" spans="1:15" x14ac:dyDescent="0.2">
      <c r="A34" s="692">
        <v>2022</v>
      </c>
      <c r="B34" s="513">
        <v>22</v>
      </c>
      <c r="C34" s="513">
        <v>1852.21</v>
      </c>
      <c r="D34" s="699">
        <v>61.8</v>
      </c>
      <c r="E34" s="699">
        <v>46.62</v>
      </c>
      <c r="F34" s="1192">
        <v>12</v>
      </c>
      <c r="G34" s="701">
        <v>37.799999999999997</v>
      </c>
      <c r="I34" s="692">
        <v>2022</v>
      </c>
      <c r="J34" s="513">
        <v>8</v>
      </c>
      <c r="K34" s="513">
        <v>1112.5</v>
      </c>
      <c r="L34" s="699">
        <v>55.53</v>
      </c>
      <c r="M34" s="699">
        <v>42.02</v>
      </c>
      <c r="N34" s="699">
        <v>33.450000000000003</v>
      </c>
      <c r="O34" s="701">
        <v>33.450000000000003</v>
      </c>
    </row>
    <row r="35" spans="1:15" x14ac:dyDescent="0.2">
      <c r="A35" s="692">
        <v>2023</v>
      </c>
      <c r="B35" s="513">
        <v>32</v>
      </c>
      <c r="C35" s="513">
        <v>3747.28</v>
      </c>
      <c r="D35" s="699">
        <v>76.319999999999993</v>
      </c>
      <c r="E35" s="699">
        <v>53.03</v>
      </c>
      <c r="F35" s="1192">
        <v>39</v>
      </c>
      <c r="G35" s="701">
        <v>38.11</v>
      </c>
      <c r="I35" s="692">
        <v>2023</v>
      </c>
      <c r="J35" s="513">
        <v>16</v>
      </c>
      <c r="K35" s="513">
        <v>2311.6</v>
      </c>
      <c r="L35" s="699">
        <v>70.150000000000006</v>
      </c>
      <c r="M35" s="699">
        <v>47.07</v>
      </c>
      <c r="N35" s="699">
        <v>37.700000000000003</v>
      </c>
      <c r="O35" s="701">
        <v>37.700000000000003</v>
      </c>
    </row>
    <row r="36" spans="1:15" x14ac:dyDescent="0.2">
      <c r="A36" s="692">
        <v>2024</v>
      </c>
      <c r="B36" s="513">
        <v>32</v>
      </c>
      <c r="C36" s="513">
        <v>5687.2</v>
      </c>
      <c r="D36" s="699">
        <v>87.24</v>
      </c>
      <c r="E36" s="699">
        <v>59.16</v>
      </c>
      <c r="F36" s="1192">
        <v>15</v>
      </c>
      <c r="G36" s="701">
        <v>41.91</v>
      </c>
      <c r="I36" s="692">
        <v>2024</v>
      </c>
      <c r="J36" s="513">
        <v>10</v>
      </c>
      <c r="K36" s="513">
        <v>2342.6</v>
      </c>
      <c r="L36" s="699">
        <v>76.17</v>
      </c>
      <c r="M36" s="699">
        <v>50.15</v>
      </c>
      <c r="N36" s="699">
        <v>39.159999999999997</v>
      </c>
      <c r="O36" s="701">
        <v>39.159999999999997</v>
      </c>
    </row>
    <row r="37" spans="1:15" x14ac:dyDescent="0.2">
      <c r="A37" s="692">
        <v>2025</v>
      </c>
      <c r="B37" s="513"/>
      <c r="C37" s="513"/>
      <c r="D37" s="699"/>
      <c r="E37" s="699"/>
      <c r="F37" s="1192">
        <v>4</v>
      </c>
      <c r="G37" s="701">
        <v>44.03</v>
      </c>
      <c r="I37" s="692">
        <v>2025</v>
      </c>
      <c r="J37" s="513"/>
      <c r="K37" s="513"/>
      <c r="L37" s="699"/>
      <c r="M37" s="699"/>
      <c r="N37" s="699"/>
      <c r="O37" s="701"/>
    </row>
    <row r="38" spans="1:15" x14ac:dyDescent="0.2">
      <c r="A38" s="692">
        <v>2026</v>
      </c>
      <c r="B38" s="513"/>
      <c r="C38" s="513"/>
      <c r="D38" s="699"/>
      <c r="E38" s="699"/>
      <c r="F38" s="1192">
        <v>3</v>
      </c>
      <c r="G38" s="701">
        <v>74.349999999999994</v>
      </c>
      <c r="I38" s="692">
        <v>2026</v>
      </c>
      <c r="J38" s="513"/>
      <c r="K38" s="513"/>
      <c r="L38" s="699"/>
      <c r="M38" s="699"/>
      <c r="N38" s="699"/>
      <c r="O38" s="701"/>
    </row>
    <row r="39" spans="1:15" x14ac:dyDescent="0.2">
      <c r="A39" s="694">
        <v>2027</v>
      </c>
      <c r="B39" s="780"/>
      <c r="C39" s="780"/>
      <c r="D39" s="702"/>
      <c r="E39" s="702"/>
      <c r="F39" s="1193">
        <v>3</v>
      </c>
      <c r="G39" s="704">
        <v>66.239999999999995</v>
      </c>
      <c r="I39" s="694">
        <v>2027</v>
      </c>
      <c r="J39" s="780"/>
      <c r="K39" s="780"/>
      <c r="L39" s="702"/>
      <c r="M39" s="702"/>
      <c r="N39" s="702"/>
      <c r="O39" s="704"/>
    </row>
    <row r="40" spans="1:15" x14ac:dyDescent="0.2">
      <c r="A40" s="64" t="s">
        <v>89</v>
      </c>
      <c r="B40" s="860">
        <f>SUM(B32:B39)</f>
        <v>104</v>
      </c>
      <c r="C40" s="860">
        <f>SUM(C32:C39)</f>
        <v>12395.7</v>
      </c>
      <c r="I40" s="64" t="s">
        <v>89</v>
      </c>
      <c r="J40" s="860">
        <f>SUM(J32:J39)</f>
        <v>37</v>
      </c>
      <c r="K40" s="860">
        <f>SUM(K32:K39)</f>
        <v>6210.7</v>
      </c>
    </row>
  </sheetData>
  <mergeCells count="3">
    <mergeCell ref="A24:D24"/>
    <mergeCell ref="A28:G28"/>
    <mergeCell ref="I28:O28"/>
  </mergeCell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391187-8D1C-4E54-92F2-4884AD2C89D6}">
  <sheetPr>
    <tabColor theme="5" tint="0.39997558519241921"/>
  </sheetPr>
  <dimension ref="A1:BA587"/>
  <sheetViews>
    <sheetView topLeftCell="F1" zoomScale="110" zoomScaleNormal="110" workbookViewId="0">
      <selection activeCell="T119" sqref="T119"/>
    </sheetView>
  </sheetViews>
  <sheetFormatPr defaultColWidth="8.7109375" defaultRowHeight="12.75" x14ac:dyDescent="0.2"/>
  <cols>
    <col min="1" max="1" width="17.42578125" style="13" customWidth="1"/>
    <col min="2" max="2" width="13.42578125" style="13" bestFit="1" customWidth="1"/>
    <col min="3" max="3" width="11.42578125" style="13" bestFit="1" customWidth="1"/>
    <col min="4" max="4" width="6.7109375" style="50" bestFit="1" customWidth="1"/>
    <col min="5" max="5" width="14.140625" style="50" bestFit="1" customWidth="1"/>
    <col min="6" max="6" width="6.42578125" style="50" bestFit="1" customWidth="1"/>
    <col min="7" max="7" width="5.42578125" style="50" bestFit="1" customWidth="1"/>
    <col min="8" max="8" width="7.28515625" style="50" bestFit="1" customWidth="1"/>
    <col min="9" max="10" width="6.42578125" style="1" bestFit="1" customWidth="1"/>
    <col min="11" max="11" width="7.28515625" style="1" bestFit="1" customWidth="1"/>
    <col min="12" max="12" width="17.85546875" style="1" bestFit="1" customWidth="1"/>
    <col min="13" max="13" width="8.7109375" style="1" customWidth="1"/>
    <col min="14" max="20" width="8.7109375" style="1"/>
    <col min="21" max="21" width="17.85546875" style="1" customWidth="1"/>
    <col min="22" max="22" width="13.28515625" style="1" customWidth="1"/>
    <col min="23" max="23" width="11.7109375" style="1" customWidth="1"/>
    <col min="24" max="24" width="10.28515625" style="1" customWidth="1"/>
    <col min="25" max="25" width="8.7109375" style="1"/>
    <col min="26" max="26" width="16.42578125" style="1" customWidth="1"/>
    <col min="27" max="27" width="10.28515625" style="1" bestFit="1" customWidth="1"/>
    <col min="28" max="30" width="8.7109375" style="1"/>
    <col min="31" max="31" width="10.85546875" style="1" bestFit="1" customWidth="1"/>
    <col min="32" max="32" width="8.7109375" style="1"/>
    <col min="33" max="33" width="10.28515625" style="1" bestFit="1" customWidth="1"/>
    <col min="34" max="51" width="8.7109375" style="1"/>
    <col min="52" max="52" width="10.28515625" style="1" bestFit="1" customWidth="1"/>
    <col min="53" max="16384" width="8.7109375" style="1"/>
  </cols>
  <sheetData>
    <row r="1" spans="1:48" ht="15" x14ac:dyDescent="0.2">
      <c r="A1" s="49" t="s">
        <v>912</v>
      </c>
      <c r="M1" s="49" t="s">
        <v>913</v>
      </c>
      <c r="X1" s="49" t="s">
        <v>914</v>
      </c>
      <c r="Y1" s="49"/>
      <c r="AA1" s="50"/>
      <c r="AB1" s="50"/>
      <c r="AC1" s="50"/>
      <c r="AD1" s="50"/>
      <c r="AE1" s="50"/>
      <c r="AI1" s="49"/>
      <c r="AJ1" s="49" t="s">
        <v>915</v>
      </c>
      <c r="AV1" s="49" t="s">
        <v>916</v>
      </c>
    </row>
    <row r="14" spans="1:48" x14ac:dyDescent="0.2">
      <c r="L14" s="29"/>
    </row>
    <row r="17" spans="1:53" x14ac:dyDescent="0.2">
      <c r="M17" s="51"/>
    </row>
    <row r="18" spans="1:53" x14ac:dyDescent="0.2">
      <c r="M18" s="51"/>
    </row>
    <row r="22" spans="1:53" x14ac:dyDescent="0.2">
      <c r="A22" s="22" t="s">
        <v>917</v>
      </c>
      <c r="K22" s="51"/>
      <c r="L22" s="51"/>
      <c r="M22" s="22"/>
      <c r="Z22" s="22"/>
      <c r="AJ22" s="22"/>
      <c r="BA22" s="329"/>
    </row>
    <row r="23" spans="1:53" x14ac:dyDescent="0.2">
      <c r="A23" s="22" t="s">
        <v>918</v>
      </c>
      <c r="K23" s="51"/>
      <c r="L23" s="51"/>
      <c r="M23" s="22"/>
      <c r="Z23" s="22"/>
      <c r="AJ23" s="22"/>
      <c r="BA23" s="329"/>
    </row>
    <row r="24" spans="1:53" x14ac:dyDescent="0.2">
      <c r="L24" s="51"/>
      <c r="M24" s="51"/>
    </row>
    <row r="25" spans="1:53" x14ac:dyDescent="0.2">
      <c r="A25" s="94" t="s">
        <v>919</v>
      </c>
      <c r="B25" s="31" t="s">
        <v>774</v>
      </c>
      <c r="C25" s="31" t="s">
        <v>920</v>
      </c>
      <c r="D25" s="56" t="s">
        <v>176</v>
      </c>
      <c r="E25" s="56" t="s">
        <v>183</v>
      </c>
      <c r="F25" s="56" t="s">
        <v>179</v>
      </c>
      <c r="G25" s="56" t="s">
        <v>178</v>
      </c>
      <c r="H25" s="56" t="s">
        <v>177</v>
      </c>
      <c r="I25" s="56" t="s">
        <v>180</v>
      </c>
      <c r="J25" s="56" t="s">
        <v>181</v>
      </c>
      <c r="K25" s="56" t="s">
        <v>217</v>
      </c>
      <c r="L25" s="56" t="s">
        <v>199</v>
      </c>
      <c r="M25" s="57" t="s">
        <v>105</v>
      </c>
      <c r="O25" s="94" t="s">
        <v>105</v>
      </c>
      <c r="P25" s="31" t="s">
        <v>921</v>
      </c>
      <c r="Q25" s="31" t="s">
        <v>922</v>
      </c>
      <c r="R25" s="31" t="s">
        <v>923</v>
      </c>
      <c r="S25" s="93" t="s">
        <v>924</v>
      </c>
      <c r="T25" s="9" t="s">
        <v>925</v>
      </c>
    </row>
    <row r="26" spans="1:53" x14ac:dyDescent="0.2">
      <c r="A26" s="136">
        <v>38961</v>
      </c>
      <c r="B26" s="563">
        <v>7</v>
      </c>
      <c r="C26" s="661">
        <v>20</v>
      </c>
      <c r="D26" s="60" t="e">
        <v>#N/A</v>
      </c>
      <c r="E26" s="60">
        <v>280.70370000000003</v>
      </c>
      <c r="F26" s="60" t="e">
        <v>#N/A</v>
      </c>
      <c r="G26" s="60" t="e">
        <v>#N/A</v>
      </c>
      <c r="H26" s="60" t="e">
        <v>#N/A</v>
      </c>
      <c r="I26" s="60" t="e">
        <v>#N/A</v>
      </c>
      <c r="J26" s="60" t="e">
        <v>#N/A</v>
      </c>
      <c r="K26" s="60" t="e">
        <v>#N/A</v>
      </c>
      <c r="L26" s="60" t="e">
        <v>#N/A</v>
      </c>
      <c r="M26" s="564" t="e">
        <v>#N/A</v>
      </c>
      <c r="N26" s="29"/>
      <c r="O26" s="565" t="e">
        <v>#N/A</v>
      </c>
      <c r="P26" s="566">
        <v>280.70370000000003</v>
      </c>
      <c r="Q26" s="566" t="e">
        <v>#N/A</v>
      </c>
      <c r="R26" s="566" t="e">
        <v>#N/A</v>
      </c>
      <c r="S26" s="567" t="e">
        <v>#N/A</v>
      </c>
      <c r="T26" s="143"/>
      <c r="U26" s="29"/>
      <c r="AA26" s="51"/>
    </row>
    <row r="27" spans="1:53" x14ac:dyDescent="0.2">
      <c r="A27" s="52">
        <v>39258</v>
      </c>
      <c r="B27" s="34">
        <v>5</v>
      </c>
      <c r="C27" s="274">
        <v>20</v>
      </c>
      <c r="D27" s="50">
        <v>253.185</v>
      </c>
      <c r="E27" s="50" t="e">
        <v>#N/A</v>
      </c>
      <c r="F27" s="50" t="e">
        <v>#N/A</v>
      </c>
      <c r="G27" s="50" t="e">
        <v>#N/A</v>
      </c>
      <c r="H27" s="50" t="e">
        <v>#N/A</v>
      </c>
      <c r="I27" s="50" t="e">
        <v>#N/A</v>
      </c>
      <c r="J27" s="50" t="e">
        <v>#N/A</v>
      </c>
      <c r="K27" s="50" t="e">
        <v>#N/A</v>
      </c>
      <c r="L27" s="50" t="e">
        <v>#N/A</v>
      </c>
      <c r="M27" s="53" t="e">
        <v>#N/A</v>
      </c>
      <c r="N27" s="29"/>
      <c r="O27" s="37" t="e">
        <v>#N/A</v>
      </c>
      <c r="P27" s="30">
        <v>253.185</v>
      </c>
      <c r="Q27" s="30" t="e">
        <v>#N/A</v>
      </c>
      <c r="R27" s="30" t="e">
        <v>#N/A</v>
      </c>
      <c r="S27" s="95" t="e">
        <v>#N/A</v>
      </c>
      <c r="T27" s="143"/>
      <c r="U27" s="32"/>
      <c r="V27" s="180" t="s">
        <v>926</v>
      </c>
      <c r="W27" s="35"/>
      <c r="X27" s="38"/>
      <c r="Z27" s="3" t="str">
        <f>"LevelTen "&amp;'LevelTen Solar PPA Prices'!A46</f>
        <v>LevelTen Market-Averaged Continental</v>
      </c>
      <c r="AA27" s="51" t="s">
        <v>927</v>
      </c>
    </row>
    <row r="28" spans="1:53" x14ac:dyDescent="0.2">
      <c r="A28" s="52">
        <v>39630</v>
      </c>
      <c r="B28" s="34">
        <v>550</v>
      </c>
      <c r="C28" s="274">
        <v>25</v>
      </c>
      <c r="D28" s="50">
        <v>170.7732</v>
      </c>
      <c r="E28" s="50" t="e">
        <v>#N/A</v>
      </c>
      <c r="F28" s="50" t="e">
        <v>#N/A</v>
      </c>
      <c r="G28" s="50" t="e">
        <v>#N/A</v>
      </c>
      <c r="H28" s="50" t="e">
        <v>#N/A</v>
      </c>
      <c r="I28" s="50" t="e">
        <v>#N/A</v>
      </c>
      <c r="J28" s="50" t="e">
        <v>#N/A</v>
      </c>
      <c r="K28" s="50" t="e">
        <v>#N/A</v>
      </c>
      <c r="L28" s="50" t="e">
        <v>#N/A</v>
      </c>
      <c r="M28" s="53" t="e">
        <v>#N/A</v>
      </c>
      <c r="O28" s="37" t="e">
        <v>#N/A</v>
      </c>
      <c r="P28" s="30">
        <v>170.7732</v>
      </c>
      <c r="Q28" s="30" t="e">
        <v>#N/A</v>
      </c>
      <c r="R28" s="30" t="e">
        <v>#N/A</v>
      </c>
      <c r="S28" s="95" t="e">
        <v>#N/A</v>
      </c>
      <c r="T28" s="143"/>
      <c r="U28" s="15" t="s">
        <v>928</v>
      </c>
      <c r="V28" s="1" t="s">
        <v>929</v>
      </c>
      <c r="W28" s="1" t="s">
        <v>930</v>
      </c>
      <c r="X28" s="179" t="s">
        <v>785</v>
      </c>
      <c r="Z28" s="1" t="s">
        <v>929</v>
      </c>
      <c r="AA28" s="1" t="s">
        <v>929</v>
      </c>
    </row>
    <row r="29" spans="1:53" x14ac:dyDescent="0.2">
      <c r="A29" s="52">
        <v>39652</v>
      </c>
      <c r="B29" s="34">
        <v>210</v>
      </c>
      <c r="C29" s="274">
        <v>25</v>
      </c>
      <c r="D29" s="50">
        <v>148.72739999999999</v>
      </c>
      <c r="E29" s="50" t="e">
        <v>#N/A</v>
      </c>
      <c r="F29" s="50" t="e">
        <v>#N/A</v>
      </c>
      <c r="G29" s="50" t="e">
        <v>#N/A</v>
      </c>
      <c r="H29" s="50" t="e">
        <v>#N/A</v>
      </c>
      <c r="I29" s="50" t="e">
        <v>#N/A</v>
      </c>
      <c r="J29" s="50" t="e">
        <v>#N/A</v>
      </c>
      <c r="K29" s="50" t="e">
        <v>#N/A</v>
      </c>
      <c r="L29" s="50" t="e">
        <v>#N/A</v>
      </c>
      <c r="M29" s="53" t="e">
        <v>#N/A</v>
      </c>
      <c r="N29" s="29"/>
      <c r="O29" s="37" t="e">
        <v>#N/A</v>
      </c>
      <c r="P29" s="30">
        <v>148.72739999999999</v>
      </c>
      <c r="Q29" s="30" t="e">
        <v>#N/A</v>
      </c>
      <c r="R29" s="30" t="e">
        <v>#N/A</v>
      </c>
      <c r="S29" s="95" t="e">
        <v>#N/A</v>
      </c>
      <c r="T29" s="143"/>
      <c r="U29" s="12">
        <v>2009</v>
      </c>
      <c r="V29" s="50">
        <v>187.07</v>
      </c>
      <c r="W29" s="1" cm="1">
        <f t="array" ref="W29">SUMPRODUCT(1*(YEAR($A$31:$A$583)=U29),1*(ISNA($M$31:$M$583)))</f>
        <v>16</v>
      </c>
      <c r="X29" s="715" cm="1">
        <f t="array" ref="X29">SUMPRODUCT(1*(YEAR($A$31:$A$583)=U29),1*(ISNA($M$31:$M$583)),$B$31:$B$583)</f>
        <v>1029.68</v>
      </c>
      <c r="AA29" s="51"/>
    </row>
    <row r="30" spans="1:53" x14ac:dyDescent="0.2">
      <c r="A30" s="52">
        <v>39801</v>
      </c>
      <c r="B30" s="34">
        <v>10</v>
      </c>
      <c r="C30" s="274">
        <v>20</v>
      </c>
      <c r="D30" s="50">
        <v>196.1542</v>
      </c>
      <c r="E30" s="50" t="e">
        <v>#N/A</v>
      </c>
      <c r="F30" s="50" t="e">
        <v>#N/A</v>
      </c>
      <c r="G30" s="50" t="e">
        <v>#N/A</v>
      </c>
      <c r="H30" s="50" t="e">
        <v>#N/A</v>
      </c>
      <c r="I30" s="50" t="e">
        <v>#N/A</v>
      </c>
      <c r="J30" s="50" t="e">
        <v>#N/A</v>
      </c>
      <c r="K30" s="50" t="e">
        <v>#N/A</v>
      </c>
      <c r="L30" s="50" t="e">
        <v>#N/A</v>
      </c>
      <c r="M30" s="53" t="e">
        <v>#N/A</v>
      </c>
      <c r="N30" s="29"/>
      <c r="O30" s="37" t="e">
        <v>#N/A</v>
      </c>
      <c r="P30" s="30">
        <v>196.1542</v>
      </c>
      <c r="Q30" s="30" t="e">
        <v>#N/A</v>
      </c>
      <c r="R30" s="30" t="e">
        <v>#N/A</v>
      </c>
      <c r="S30" s="95" t="e">
        <v>#N/A</v>
      </c>
      <c r="T30" s="143"/>
      <c r="U30" s="12">
        <f>U29+1</f>
        <v>2010</v>
      </c>
      <c r="V30" s="50">
        <v>153.43</v>
      </c>
      <c r="W30" s="672" cm="1">
        <f t="array" ref="W30">SUMPRODUCT(1*(YEAR($A$31:$A$583)=U30),1*(ISNA($M$31:$M$583)))</f>
        <v>31</v>
      </c>
      <c r="X30" s="716" cm="1">
        <f t="array" ref="X30">SUMPRODUCT(1*(YEAR($A$31:$A$583)=U30),1*(ISNA($M$31:$M$583)),$B$31:$B$583)</f>
        <v>1753.45</v>
      </c>
      <c r="AA30" s="51"/>
    </row>
    <row r="31" spans="1:53" x14ac:dyDescent="0.2">
      <c r="A31" s="52">
        <v>39867</v>
      </c>
      <c r="B31" s="34">
        <v>30</v>
      </c>
      <c r="C31" s="274">
        <v>25</v>
      </c>
      <c r="D31" s="50" t="e">
        <v>#N/A</v>
      </c>
      <c r="E31" s="50">
        <v>152.154</v>
      </c>
      <c r="F31" s="50" t="e">
        <v>#N/A</v>
      </c>
      <c r="G31" s="50" t="e">
        <v>#N/A</v>
      </c>
      <c r="H31" s="50" t="e">
        <v>#N/A</v>
      </c>
      <c r="I31" s="50" t="e">
        <v>#N/A</v>
      </c>
      <c r="J31" s="50" t="e">
        <v>#N/A</v>
      </c>
      <c r="K31" s="50" t="e">
        <v>#N/A</v>
      </c>
      <c r="L31" s="50" t="e">
        <v>#N/A</v>
      </c>
      <c r="M31" s="53" t="e">
        <v>#N/A</v>
      </c>
      <c r="O31" s="37" t="e">
        <v>#N/A</v>
      </c>
      <c r="P31" s="30">
        <v>152.154</v>
      </c>
      <c r="Q31" s="30" t="e">
        <v>#N/A</v>
      </c>
      <c r="R31" s="30" t="e">
        <v>#N/A</v>
      </c>
      <c r="S31" s="95" t="e">
        <v>#N/A</v>
      </c>
      <c r="T31" s="143"/>
      <c r="U31" s="12">
        <f t="shared" ref="U31:U40" si="0">U30+1</f>
        <v>2011</v>
      </c>
      <c r="V31" s="50">
        <v>124.02</v>
      </c>
      <c r="W31" s="672" cm="1">
        <f t="array" ref="W31">SUMPRODUCT(1*(YEAR($A$31:$A$583)=U31),1*(ISNA($M$31:$M$583)))</f>
        <v>20</v>
      </c>
      <c r="X31" s="716" cm="1">
        <f t="array" ref="X31">SUMPRODUCT(1*(YEAR($A$31:$A$583)=U31),1*(ISNA($M$31:$M$583)),$B$31:$B$583)</f>
        <v>1805</v>
      </c>
      <c r="Z31" s="51"/>
      <c r="AA31" s="51"/>
    </row>
    <row r="32" spans="1:53" x14ac:dyDescent="0.2">
      <c r="A32" s="52">
        <v>39873</v>
      </c>
      <c r="B32" s="34">
        <v>30</v>
      </c>
      <c r="C32" s="274">
        <v>25</v>
      </c>
      <c r="D32" s="50" t="e">
        <v>#N/A</v>
      </c>
      <c r="E32" s="50" t="e">
        <v>#N/A</v>
      </c>
      <c r="F32" s="50" t="e">
        <v>#N/A</v>
      </c>
      <c r="G32" s="50" t="e">
        <v>#N/A</v>
      </c>
      <c r="H32" s="50">
        <v>180.65459999999999</v>
      </c>
      <c r="I32" s="50" t="e">
        <v>#N/A</v>
      </c>
      <c r="J32" s="50" t="e">
        <v>#N/A</v>
      </c>
      <c r="K32" s="50" t="e">
        <v>#N/A</v>
      </c>
      <c r="L32" s="50" t="e">
        <v>#N/A</v>
      </c>
      <c r="M32" s="53" t="e">
        <v>#N/A</v>
      </c>
      <c r="N32" s="29"/>
      <c r="O32" s="37" t="e">
        <v>#N/A</v>
      </c>
      <c r="P32" s="30" t="e">
        <v>#N/A</v>
      </c>
      <c r="Q32" s="30">
        <v>180.65459999999999</v>
      </c>
      <c r="R32" s="30" t="e">
        <v>#N/A</v>
      </c>
      <c r="S32" s="95" t="e">
        <v>#N/A</v>
      </c>
      <c r="T32" s="143"/>
      <c r="U32" s="12">
        <f t="shared" si="0"/>
        <v>2012</v>
      </c>
      <c r="V32" s="50">
        <v>96.21</v>
      </c>
      <c r="W32" s="672" cm="1">
        <f t="array" ref="W32">SUMPRODUCT(1*(YEAR($A$31:$A$583)=U32),1*(ISNA($M$31:$M$583)))</f>
        <v>19</v>
      </c>
      <c r="X32" s="716" cm="1">
        <f t="array" ref="X32">SUMPRODUCT(1*(YEAR($A$31:$A$583)=U32),1*(ISNA($M$31:$M$583)),$B$31:$B$583)</f>
        <v>1112.8</v>
      </c>
      <c r="AA32" s="51"/>
    </row>
    <row r="33" spans="1:31" x14ac:dyDescent="0.2">
      <c r="A33" s="52">
        <v>39877</v>
      </c>
      <c r="B33" s="34">
        <v>19</v>
      </c>
      <c r="C33" s="274">
        <v>20</v>
      </c>
      <c r="D33" s="50" t="e">
        <v>#N/A</v>
      </c>
      <c r="E33" s="50">
        <v>171.94120000000001</v>
      </c>
      <c r="F33" s="50" t="e">
        <v>#N/A</v>
      </c>
      <c r="G33" s="50" t="e">
        <v>#N/A</v>
      </c>
      <c r="H33" s="50" t="e">
        <v>#N/A</v>
      </c>
      <c r="I33" s="50" t="e">
        <v>#N/A</v>
      </c>
      <c r="J33" s="50" t="e">
        <v>#N/A</v>
      </c>
      <c r="K33" s="50" t="e">
        <v>#N/A</v>
      </c>
      <c r="L33" s="50" t="e">
        <v>#N/A</v>
      </c>
      <c r="M33" s="53" t="e">
        <v>#N/A</v>
      </c>
      <c r="N33" s="29"/>
      <c r="O33" s="37" t="e">
        <v>#N/A</v>
      </c>
      <c r="P33" s="30">
        <v>171.94120000000001</v>
      </c>
      <c r="Q33" s="30" t="e">
        <v>#N/A</v>
      </c>
      <c r="R33" s="30" t="e">
        <v>#N/A</v>
      </c>
      <c r="S33" s="95" t="e">
        <v>#N/A</v>
      </c>
      <c r="T33" s="143"/>
      <c r="U33" s="12">
        <f t="shared" si="0"/>
        <v>2013</v>
      </c>
      <c r="V33" s="50">
        <v>74.88</v>
      </c>
      <c r="W33" s="672" cm="1">
        <f t="array" ref="W33">SUMPRODUCT(1*(YEAR($A$31:$A$583)=U33),1*(ISNA($M$31:$M$583)))</f>
        <v>23</v>
      </c>
      <c r="X33" s="716" cm="1">
        <f t="array" ref="X33">SUMPRODUCT(1*(YEAR($A$31:$A$583)=U33),1*(ISNA($M$31:$M$583)),$B$31:$B$583)</f>
        <v>696.11399999999992</v>
      </c>
      <c r="AA33" s="51"/>
      <c r="AE33" s="29"/>
    </row>
    <row r="34" spans="1:31" x14ac:dyDescent="0.2">
      <c r="A34" s="52">
        <v>39934</v>
      </c>
      <c r="B34" s="34">
        <v>12.6</v>
      </c>
      <c r="C34" s="274">
        <v>30</v>
      </c>
      <c r="D34" s="50" t="e">
        <v>#N/A</v>
      </c>
      <c r="E34" s="50" t="e">
        <v>#N/A</v>
      </c>
      <c r="F34" s="50" t="e">
        <v>#N/A</v>
      </c>
      <c r="G34" s="50" t="e">
        <v>#N/A</v>
      </c>
      <c r="H34" s="50" t="e">
        <v>#N/A</v>
      </c>
      <c r="I34" s="50" t="e">
        <v>#N/A</v>
      </c>
      <c r="J34" s="50" t="e">
        <v>#N/A</v>
      </c>
      <c r="K34" s="50" t="e">
        <v>#N/A</v>
      </c>
      <c r="L34" s="50">
        <v>236.07509999999999</v>
      </c>
      <c r="M34" s="53" t="e">
        <v>#N/A</v>
      </c>
      <c r="N34" s="29"/>
      <c r="O34" s="37" t="e">
        <v>#N/A</v>
      </c>
      <c r="P34" s="30" t="e">
        <v>#N/A</v>
      </c>
      <c r="Q34" s="30" t="e">
        <v>#N/A</v>
      </c>
      <c r="R34" s="30" t="e">
        <v>#N/A</v>
      </c>
      <c r="S34" s="95">
        <v>236.07509999999999</v>
      </c>
      <c r="T34" s="143"/>
      <c r="U34" s="12">
        <f t="shared" si="0"/>
        <v>2014</v>
      </c>
      <c r="V34" s="50">
        <v>61.69</v>
      </c>
      <c r="W34" s="672" cm="1">
        <f t="array" ref="W34">SUMPRODUCT(1*(YEAR($A$31:$A$583)=U34),1*(ISNA($M$31:$M$583)))</f>
        <v>43</v>
      </c>
      <c r="X34" s="716" cm="1">
        <f t="array" ref="X34">SUMPRODUCT(1*(YEAR($A$31:$A$583)=U34),1*(ISNA($M$31:$M$583)),$B$31:$B$583)</f>
        <v>2232.2160000000003</v>
      </c>
      <c r="AA34" s="51"/>
      <c r="AE34" s="568"/>
    </row>
    <row r="35" spans="1:31" x14ac:dyDescent="0.2">
      <c r="A35" s="52">
        <v>39941</v>
      </c>
      <c r="B35" s="34">
        <v>230</v>
      </c>
      <c r="C35" s="274">
        <v>25</v>
      </c>
      <c r="D35" s="50">
        <v>165.8673</v>
      </c>
      <c r="E35" s="50" t="e">
        <v>#N/A</v>
      </c>
      <c r="F35" s="50" t="e">
        <v>#N/A</v>
      </c>
      <c r="G35" s="50" t="e">
        <v>#N/A</v>
      </c>
      <c r="H35" s="50" t="e">
        <v>#N/A</v>
      </c>
      <c r="I35" s="50" t="e">
        <v>#N/A</v>
      </c>
      <c r="J35" s="50" t="e">
        <v>#N/A</v>
      </c>
      <c r="K35" s="50" t="e">
        <v>#N/A</v>
      </c>
      <c r="L35" s="50" t="e">
        <v>#N/A</v>
      </c>
      <c r="M35" s="53" t="e">
        <v>#N/A</v>
      </c>
      <c r="N35" s="29"/>
      <c r="O35" s="37" t="e">
        <v>#N/A</v>
      </c>
      <c r="P35" s="30">
        <v>165.8673</v>
      </c>
      <c r="Q35" s="30" t="e">
        <v>#N/A</v>
      </c>
      <c r="R35" s="30" t="e">
        <v>#N/A</v>
      </c>
      <c r="S35" s="95" t="e">
        <v>#N/A</v>
      </c>
      <c r="T35" s="143"/>
      <c r="U35" s="12">
        <f t="shared" si="0"/>
        <v>2015</v>
      </c>
      <c r="V35" s="50">
        <v>49.84</v>
      </c>
      <c r="W35" s="672" cm="1">
        <f t="array" ref="W35">SUMPRODUCT(1*(YEAR($A$31:$A$583)=U35),1*(ISNA($M$31:$M$583)))</f>
        <v>59</v>
      </c>
      <c r="X35" s="716" cm="1">
        <f t="array" ref="X35">SUMPRODUCT(1*(YEAR($A$31:$A$583)=U35),1*(ISNA($M$31:$M$583)),$B$31:$B$583)</f>
        <v>3591.7170000000001</v>
      </c>
      <c r="AA35" s="51"/>
    </row>
    <row r="36" spans="1:31" x14ac:dyDescent="0.2">
      <c r="A36" s="52">
        <v>39965</v>
      </c>
      <c r="B36" s="34">
        <v>20</v>
      </c>
      <c r="C36" s="274">
        <v>25</v>
      </c>
      <c r="D36" s="50" t="e">
        <v>#N/A</v>
      </c>
      <c r="E36" s="50">
        <v>147.1977</v>
      </c>
      <c r="F36" s="50" t="e">
        <v>#N/A</v>
      </c>
      <c r="G36" s="50" t="e">
        <v>#N/A</v>
      </c>
      <c r="H36" s="50" t="e">
        <v>#N/A</v>
      </c>
      <c r="I36" s="50" t="e">
        <v>#N/A</v>
      </c>
      <c r="J36" s="50" t="e">
        <v>#N/A</v>
      </c>
      <c r="K36" s="50" t="e">
        <v>#N/A</v>
      </c>
      <c r="L36" s="50" t="e">
        <v>#N/A</v>
      </c>
      <c r="M36" s="53" t="e">
        <v>#N/A</v>
      </c>
      <c r="N36" s="29"/>
      <c r="O36" s="37" t="e">
        <v>#N/A</v>
      </c>
      <c r="P36" s="30">
        <v>147.1977</v>
      </c>
      <c r="Q36" s="30" t="e">
        <v>#N/A</v>
      </c>
      <c r="R36" s="30" t="e">
        <v>#N/A</v>
      </c>
      <c r="S36" s="95" t="e">
        <v>#N/A</v>
      </c>
      <c r="T36" s="143"/>
      <c r="U36" s="12">
        <f t="shared" si="0"/>
        <v>2016</v>
      </c>
      <c r="V36" s="50">
        <v>41.43</v>
      </c>
      <c r="W36" s="672" cm="1">
        <f t="array" ref="W36">SUMPRODUCT(1*(YEAR($A$31:$A$583)=U36),1*(ISNA($M$31:$M$583)))</f>
        <v>25</v>
      </c>
      <c r="X36" s="716" cm="1">
        <f t="array" ref="X36">SUMPRODUCT(1*(YEAR($A$31:$A$583)=U36),1*(ISNA($M$31:$M$583)),$B$31:$B$583)</f>
        <v>1501.26</v>
      </c>
      <c r="AA36" s="51"/>
    </row>
    <row r="37" spans="1:31" x14ac:dyDescent="0.2">
      <c r="A37" s="52">
        <v>39965</v>
      </c>
      <c r="B37" s="34">
        <v>14</v>
      </c>
      <c r="C37" s="274">
        <v>30</v>
      </c>
      <c r="D37" s="50" t="e">
        <v>#N/A</v>
      </c>
      <c r="E37" s="50" t="e">
        <v>#N/A</v>
      </c>
      <c r="F37" s="50" t="e">
        <v>#N/A</v>
      </c>
      <c r="G37" s="50" t="e">
        <v>#N/A</v>
      </c>
      <c r="H37" s="50">
        <v>227.1969</v>
      </c>
      <c r="I37" s="50" t="e">
        <v>#N/A</v>
      </c>
      <c r="J37" s="50" t="e">
        <v>#N/A</v>
      </c>
      <c r="K37" s="50" t="e">
        <v>#N/A</v>
      </c>
      <c r="L37" s="50" t="e">
        <v>#N/A</v>
      </c>
      <c r="M37" s="53" t="e">
        <v>#N/A</v>
      </c>
      <c r="N37" s="29"/>
      <c r="O37" s="37" t="e">
        <v>#N/A</v>
      </c>
      <c r="P37" s="30" t="e">
        <v>#N/A</v>
      </c>
      <c r="Q37" s="30">
        <v>227.1969</v>
      </c>
      <c r="R37" s="30" t="e">
        <v>#N/A</v>
      </c>
      <c r="S37" s="95" t="e">
        <v>#N/A</v>
      </c>
      <c r="T37" s="143"/>
      <c r="U37" s="12">
        <f t="shared" si="0"/>
        <v>2017</v>
      </c>
      <c r="V37" s="50">
        <v>35.06</v>
      </c>
      <c r="W37" s="672" cm="1">
        <f t="array" ref="W37">SUMPRODUCT(1*(YEAR($A$31:$A$583)=U37),1*(ISNA($M$31:$M$583)))</f>
        <v>45</v>
      </c>
      <c r="X37" s="716" cm="1">
        <f t="array" ref="X37">SUMPRODUCT(1*(YEAR($A$31:$A$583)=U37),1*(ISNA($M$31:$M$583)),$B$31:$B$583)</f>
        <v>2694.33</v>
      </c>
      <c r="AA37" s="51"/>
      <c r="AD37" s="51"/>
    </row>
    <row r="38" spans="1:31" x14ac:dyDescent="0.2">
      <c r="A38" s="52">
        <v>39965</v>
      </c>
      <c r="B38" s="34">
        <v>10.08</v>
      </c>
      <c r="C38" s="274">
        <v>20</v>
      </c>
      <c r="D38" s="50" t="e">
        <v>#N/A</v>
      </c>
      <c r="E38" s="50" t="e">
        <v>#N/A</v>
      </c>
      <c r="F38" s="50" t="e">
        <v>#N/A</v>
      </c>
      <c r="G38" s="50" t="e">
        <v>#N/A</v>
      </c>
      <c r="H38" s="50" t="e">
        <v>#N/A</v>
      </c>
      <c r="I38" s="50">
        <v>259.66759999999999</v>
      </c>
      <c r="J38" s="50" t="e">
        <v>#N/A</v>
      </c>
      <c r="K38" s="50" t="e">
        <v>#N/A</v>
      </c>
      <c r="L38" s="50" t="e">
        <v>#N/A</v>
      </c>
      <c r="M38" s="53" t="e">
        <v>#N/A</v>
      </c>
      <c r="N38" s="29"/>
      <c r="O38" s="37" t="e">
        <v>#N/A</v>
      </c>
      <c r="P38" s="30" t="e">
        <v>#N/A</v>
      </c>
      <c r="Q38" s="30" t="e">
        <v>#N/A</v>
      </c>
      <c r="R38" s="30">
        <v>259.66759999999999</v>
      </c>
      <c r="S38" s="95" t="e">
        <v>#N/A</v>
      </c>
      <c r="T38" s="143"/>
      <c r="U38" s="12">
        <f t="shared" si="0"/>
        <v>2018</v>
      </c>
      <c r="V38" s="50">
        <v>28.75</v>
      </c>
      <c r="W38" s="672" cm="1">
        <f t="array" ref="W38">SUMPRODUCT(1*(YEAR($A$31:$A$583)=U38),1*(ISNA($M$31:$M$583)))</f>
        <v>62</v>
      </c>
      <c r="X38" s="716" cm="1">
        <f t="array" ref="X38">SUMPRODUCT(1*(YEAR($A$31:$A$583)=U38),1*(ISNA($M$31:$M$583)),$B$31:$B$583)</f>
        <v>4693.0994814999995</v>
      </c>
      <c r="Z38" s="34">
        <f>AVERAGE('LevelTen Solar PPA Prices'!B46:C46)</f>
        <v>28.967306900008147</v>
      </c>
      <c r="AA38" s="51"/>
    </row>
    <row r="39" spans="1:31" x14ac:dyDescent="0.2">
      <c r="A39" s="52">
        <v>39986</v>
      </c>
      <c r="B39" s="34">
        <v>48</v>
      </c>
      <c r="C39" s="274">
        <v>20</v>
      </c>
      <c r="D39" s="50">
        <v>194.36150000000001</v>
      </c>
      <c r="E39" s="50" t="e">
        <v>#N/A</v>
      </c>
      <c r="F39" s="50" t="e">
        <v>#N/A</v>
      </c>
      <c r="G39" s="50" t="e">
        <v>#N/A</v>
      </c>
      <c r="H39" s="50" t="e">
        <v>#N/A</v>
      </c>
      <c r="I39" s="50" t="e">
        <v>#N/A</v>
      </c>
      <c r="J39" s="50" t="e">
        <v>#N/A</v>
      </c>
      <c r="K39" s="50" t="e">
        <v>#N/A</v>
      </c>
      <c r="L39" s="50" t="e">
        <v>#N/A</v>
      </c>
      <c r="M39" s="53" t="e">
        <v>#N/A</v>
      </c>
      <c r="N39" s="29"/>
      <c r="O39" s="37" t="e">
        <v>#N/A</v>
      </c>
      <c r="P39" s="30">
        <v>194.36150000000001</v>
      </c>
      <c r="Q39" s="30" t="e">
        <v>#N/A</v>
      </c>
      <c r="R39" s="30" t="e">
        <v>#N/A</v>
      </c>
      <c r="S39" s="95" t="e">
        <v>#N/A</v>
      </c>
      <c r="T39" s="143"/>
      <c r="U39" s="12">
        <f t="shared" si="0"/>
        <v>2019</v>
      </c>
      <c r="V39" s="50">
        <v>24.16</v>
      </c>
      <c r="W39" s="672" cm="1">
        <f t="array" ref="W39">SUMPRODUCT(1*(YEAR($A$31:$A$583)=U39),1*(ISNA($M$31:$M$583)))</f>
        <v>53</v>
      </c>
      <c r="X39" s="716" cm="1">
        <f t="array" ref="X39">SUMPRODUCT(1*(YEAR($A$31:$A$583)=U39),1*(ISNA($M$31:$M$583)),$B$31:$B$583)</f>
        <v>5117.7276922999999</v>
      </c>
      <c r="Z39" s="34">
        <f>'LevelTen Solar PPA Prices'!AI$46</f>
        <v>26.827899955792855</v>
      </c>
      <c r="AA39" s="51"/>
    </row>
    <row r="40" spans="1:31" x14ac:dyDescent="0.2">
      <c r="A40" s="52">
        <v>40042</v>
      </c>
      <c r="B40" s="34">
        <v>250</v>
      </c>
      <c r="C40" s="274">
        <v>20</v>
      </c>
      <c r="D40" s="50">
        <v>164.4117</v>
      </c>
      <c r="E40" s="50" t="e">
        <v>#N/A</v>
      </c>
      <c r="F40" s="50" t="e">
        <v>#N/A</v>
      </c>
      <c r="G40" s="50" t="e">
        <v>#N/A</v>
      </c>
      <c r="H40" s="50" t="e">
        <v>#N/A</v>
      </c>
      <c r="I40" s="50" t="e">
        <v>#N/A</v>
      </c>
      <c r="J40" s="50" t="e">
        <v>#N/A</v>
      </c>
      <c r="K40" s="50" t="e">
        <v>#N/A</v>
      </c>
      <c r="L40" s="50" t="e">
        <v>#N/A</v>
      </c>
      <c r="M40" s="53" t="e">
        <v>#N/A</v>
      </c>
      <c r="N40" s="29"/>
      <c r="O40" s="37" t="e">
        <v>#N/A</v>
      </c>
      <c r="P40" s="30">
        <v>164.4117</v>
      </c>
      <c r="Q40" s="30" t="e">
        <v>#N/A</v>
      </c>
      <c r="R40" s="30" t="e">
        <v>#N/A</v>
      </c>
      <c r="S40" s="95" t="e">
        <v>#N/A</v>
      </c>
      <c r="T40" s="143"/>
      <c r="U40" s="12">
        <f t="shared" si="0"/>
        <v>2020</v>
      </c>
      <c r="V40" s="50">
        <v>25.75</v>
      </c>
      <c r="W40" s="672" cm="1">
        <f t="array" ref="W40">SUMPRODUCT(1*(YEAR($A$31:$A$583)=U40),1*(ISNA($M$31:$M$583)))</f>
        <v>41</v>
      </c>
      <c r="X40" s="716" cm="1">
        <f t="array" ref="X40">SUMPRODUCT(1*(YEAR($A$31:$A$583)=U40),1*(ISNA($M$31:$M$583)),$B$31:$B$583)</f>
        <v>3781.76</v>
      </c>
      <c r="Y40" s="568"/>
      <c r="Z40" s="34">
        <f>'LevelTen Solar PPA Prices'!AJ$46</f>
        <v>27.198996243568153</v>
      </c>
      <c r="AA40" s="51"/>
    </row>
    <row r="41" spans="1:31" x14ac:dyDescent="0.2">
      <c r="A41" s="52">
        <v>40064</v>
      </c>
      <c r="B41" s="34">
        <v>250</v>
      </c>
      <c r="C41" s="274">
        <v>25</v>
      </c>
      <c r="D41" s="50">
        <v>233.84549999999999</v>
      </c>
      <c r="E41" s="50" t="e">
        <v>#N/A</v>
      </c>
      <c r="F41" s="50" t="e">
        <v>#N/A</v>
      </c>
      <c r="G41" s="50" t="e">
        <v>#N/A</v>
      </c>
      <c r="H41" s="50" t="e">
        <v>#N/A</v>
      </c>
      <c r="I41" s="50" t="e">
        <v>#N/A</v>
      </c>
      <c r="J41" s="50" t="e">
        <v>#N/A</v>
      </c>
      <c r="K41" s="50" t="e">
        <v>#N/A</v>
      </c>
      <c r="L41" s="50" t="e">
        <v>#N/A</v>
      </c>
      <c r="M41" s="53" t="e">
        <v>#N/A</v>
      </c>
      <c r="N41" s="29"/>
      <c r="O41" s="37" t="e">
        <v>#N/A</v>
      </c>
      <c r="P41" s="30">
        <v>233.84549999999999</v>
      </c>
      <c r="Q41" s="30" t="e">
        <v>#N/A</v>
      </c>
      <c r="R41" s="30" t="e">
        <v>#N/A</v>
      </c>
      <c r="S41" s="95" t="e">
        <v>#N/A</v>
      </c>
      <c r="T41" s="143"/>
      <c r="U41" s="12">
        <v>2021</v>
      </c>
      <c r="V41" s="50">
        <v>22.4</v>
      </c>
      <c r="W41" s="672" cm="1">
        <f t="array" ref="W41">SUMPRODUCT(1*(YEAR($A$31:$A$583)=U41),1*(ISNA($M$31:$M$583)))</f>
        <v>29</v>
      </c>
      <c r="X41" s="716" cm="1">
        <f t="array" ref="X41">SUMPRODUCT(1*(YEAR($A$31:$A$583)=U41),1*(ISNA($M$31:$M$583)),$B$31:$B$583)</f>
        <v>3453</v>
      </c>
      <c r="Y41" s="568"/>
      <c r="Z41" s="34">
        <f>'LevelTen Solar PPA Prices'!AK$46</f>
        <v>29.524506301875981</v>
      </c>
      <c r="AA41" s="30">
        <f>'Trio Solar PPA Prices'!$W$40</f>
        <v>31.846274716280089</v>
      </c>
    </row>
    <row r="42" spans="1:31" x14ac:dyDescent="0.2">
      <c r="A42" s="52">
        <v>40137</v>
      </c>
      <c r="B42" s="34">
        <v>21</v>
      </c>
      <c r="C42" s="274">
        <v>20</v>
      </c>
      <c r="D42" s="50">
        <v>136.5907</v>
      </c>
      <c r="E42" s="50" t="e">
        <v>#N/A</v>
      </c>
      <c r="F42" s="50" t="e">
        <v>#N/A</v>
      </c>
      <c r="G42" s="50" t="e">
        <v>#N/A</v>
      </c>
      <c r="H42" s="50" t="e">
        <v>#N/A</v>
      </c>
      <c r="I42" s="50" t="e">
        <v>#N/A</v>
      </c>
      <c r="J42" s="50" t="e">
        <v>#N/A</v>
      </c>
      <c r="K42" s="50" t="e">
        <v>#N/A</v>
      </c>
      <c r="L42" s="50" t="e">
        <v>#N/A</v>
      </c>
      <c r="M42" s="53" t="e">
        <v>#N/A</v>
      </c>
      <c r="N42" s="29"/>
      <c r="O42" s="37" t="e">
        <v>#N/A</v>
      </c>
      <c r="P42" s="30">
        <v>136.5907</v>
      </c>
      <c r="Q42" s="30" t="e">
        <v>#N/A</v>
      </c>
      <c r="R42" s="30" t="e">
        <v>#N/A</v>
      </c>
      <c r="S42" s="95" t="e">
        <v>#N/A</v>
      </c>
      <c r="T42" s="143"/>
      <c r="U42" s="12">
        <v>2022</v>
      </c>
      <c r="V42" s="50">
        <v>34.04</v>
      </c>
      <c r="W42" s="672" cm="1">
        <f t="array" ref="W42">SUMPRODUCT(1*(YEAR($A$31:$A$583)=U42),1*(ISNA($M$31:$M$583)))</f>
        <v>23</v>
      </c>
      <c r="X42" s="716" cm="1">
        <f t="array" ref="X42">SUMPRODUCT(1*(YEAR($A$31:$A$583)=U42),1*(ISNA($M$31:$M$583)),$B$31:$B$583)</f>
        <v>1857.8000000000002</v>
      </c>
      <c r="Y42" s="568"/>
      <c r="Z42" s="34">
        <f>'LevelTen Solar PPA Prices'!AL$46</f>
        <v>36.52514890296105</v>
      </c>
      <c r="AA42" s="30">
        <f>'Trio Solar PPA Prices'!$X$40</f>
        <v>42.396326494032323</v>
      </c>
    </row>
    <row r="43" spans="1:31" x14ac:dyDescent="0.2">
      <c r="A43" s="52">
        <v>40170</v>
      </c>
      <c r="B43" s="34">
        <v>50</v>
      </c>
      <c r="C43" s="274">
        <v>20</v>
      </c>
      <c r="D43" s="50" t="e">
        <v>#N/A</v>
      </c>
      <c r="E43" s="50" t="e">
        <v>#N/A</v>
      </c>
      <c r="F43" s="50" t="e">
        <v>#N/A</v>
      </c>
      <c r="G43" s="50">
        <v>150.83369999999999</v>
      </c>
      <c r="H43" s="50" t="e">
        <v>#N/A</v>
      </c>
      <c r="I43" s="50" t="e">
        <v>#N/A</v>
      </c>
      <c r="J43" s="50" t="e">
        <v>#N/A</v>
      </c>
      <c r="K43" s="50" t="e">
        <v>#N/A</v>
      </c>
      <c r="L43" s="50" t="e">
        <v>#N/A</v>
      </c>
      <c r="M43" s="53" t="e">
        <v>#N/A</v>
      </c>
      <c r="O43" s="37" t="e">
        <v>#N/A</v>
      </c>
      <c r="P43" s="30" t="e">
        <v>#N/A</v>
      </c>
      <c r="Q43" s="30">
        <v>150.83369999999999</v>
      </c>
      <c r="R43" s="30" t="e">
        <v>#N/A</v>
      </c>
      <c r="S43" s="95" t="e">
        <v>#N/A</v>
      </c>
      <c r="T43" s="143"/>
      <c r="U43" s="36">
        <v>2023</v>
      </c>
      <c r="V43" s="50">
        <v>50.61</v>
      </c>
      <c r="W43" s="672" cm="1">
        <f t="array" ref="W43">SUMPRODUCT(1*(YEAR($A$31:$A$583)=U43),1*(ISNA($M$31:$M$583)))</f>
        <v>17</v>
      </c>
      <c r="X43" s="716" cm="1">
        <f t="array" ref="X43">SUMPRODUCT(1*(YEAR($A$31:$A$583)=U43),1*(ISNA($M$31:$M$583)),$B$31:$B$583)</f>
        <v>2147.41</v>
      </c>
      <c r="Y43" s="568"/>
      <c r="Z43" s="34">
        <f>'LevelTen Solar PPA Prices'!AM$46</f>
        <v>44.348188837752708</v>
      </c>
      <c r="AA43" s="30">
        <f>'Trio Solar PPA Prices'!$Y$40</f>
        <v>48.9835936808363</v>
      </c>
    </row>
    <row r="44" spans="1:31" x14ac:dyDescent="0.2">
      <c r="A44" s="52">
        <v>40171</v>
      </c>
      <c r="B44" s="34">
        <v>6</v>
      </c>
      <c r="C44" s="274">
        <v>20</v>
      </c>
      <c r="D44" s="50">
        <v>288.6225</v>
      </c>
      <c r="E44" s="50" t="e">
        <v>#N/A</v>
      </c>
      <c r="F44" s="50" t="e">
        <v>#N/A</v>
      </c>
      <c r="G44" s="50" t="e">
        <v>#N/A</v>
      </c>
      <c r="H44" s="50" t="e">
        <v>#N/A</v>
      </c>
      <c r="I44" s="50" t="e">
        <v>#N/A</v>
      </c>
      <c r="J44" s="50" t="e">
        <v>#N/A</v>
      </c>
      <c r="K44" s="50" t="e">
        <v>#N/A</v>
      </c>
      <c r="L44" s="50" t="e">
        <v>#N/A</v>
      </c>
      <c r="M44" s="53" t="e">
        <v>#N/A</v>
      </c>
      <c r="N44" s="29"/>
      <c r="O44" s="37" t="e">
        <v>#N/A</v>
      </c>
      <c r="P44" s="30">
        <v>288.6225</v>
      </c>
      <c r="Q44" s="30" t="e">
        <v>#N/A</v>
      </c>
      <c r="R44" s="30" t="e">
        <v>#N/A</v>
      </c>
      <c r="S44" s="95" t="e">
        <v>#N/A</v>
      </c>
      <c r="T44" s="143"/>
      <c r="U44" s="36">
        <v>2024</v>
      </c>
      <c r="V44" s="30">
        <v>48.16</v>
      </c>
      <c r="W44" s="672" cm="1">
        <f t="array" ref="W44">SUMPRODUCT(1*(YEAR($A$31:$A$583)=U44),1*(ISNA($M$31:$M$583)))</f>
        <v>24</v>
      </c>
      <c r="X44" s="716" cm="1">
        <f t="array" ref="X44">SUMPRODUCT(1*(YEAR($A$31:$A$583)=U44),1*(ISNA($M$31:$M$583)),$B$31:$B$583)</f>
        <v>2693.52</v>
      </c>
      <c r="Y44" s="568"/>
      <c r="Z44" s="34">
        <f>'LevelTen Solar PPA Prices'!AN$46</f>
        <v>46.90213502395747</v>
      </c>
      <c r="AA44" s="30">
        <f>'Trio Solar PPA Prices'!$Z$40</f>
        <v>54.154757441429311</v>
      </c>
    </row>
    <row r="45" spans="1:31" x14ac:dyDescent="0.2">
      <c r="A45" s="52">
        <v>40171</v>
      </c>
      <c r="B45" s="34">
        <v>19</v>
      </c>
      <c r="C45" s="274">
        <v>20</v>
      </c>
      <c r="D45" s="50">
        <v>288.6225</v>
      </c>
      <c r="E45" s="50" t="e">
        <v>#N/A</v>
      </c>
      <c r="F45" s="50" t="e">
        <v>#N/A</v>
      </c>
      <c r="G45" s="50" t="e">
        <v>#N/A</v>
      </c>
      <c r="H45" s="50" t="e">
        <v>#N/A</v>
      </c>
      <c r="I45" s="50" t="e">
        <v>#N/A</v>
      </c>
      <c r="J45" s="50" t="e">
        <v>#N/A</v>
      </c>
      <c r="K45" s="50" t="e">
        <v>#N/A</v>
      </c>
      <c r="L45" s="50" t="e">
        <v>#N/A</v>
      </c>
      <c r="M45" s="53" t="e">
        <v>#N/A</v>
      </c>
      <c r="N45" s="29"/>
      <c r="O45" s="37" t="e">
        <v>#N/A</v>
      </c>
      <c r="P45" s="30">
        <v>288.6225</v>
      </c>
      <c r="Q45" s="30" t="e">
        <v>#N/A</v>
      </c>
      <c r="R45" s="30" t="e">
        <v>#N/A</v>
      </c>
      <c r="S45" s="95" t="e">
        <v>#N/A</v>
      </c>
      <c r="T45" s="143"/>
      <c r="U45" s="33">
        <v>2025</v>
      </c>
      <c r="V45" s="635"/>
      <c r="W45" s="717" cm="1">
        <f t="array" ref="W45">SUMPRODUCT(1*(YEAR($A$31:$A$583)=U45),1*(ISNA($M$31:$M$583)))</f>
        <v>5</v>
      </c>
      <c r="X45" s="718" cm="1">
        <f t="array" ref="X45">SUMPRODUCT(1*(YEAR($A$31:$A$583)=U45),1*(ISNA($M$31:$M$583)),$B$31:$B$583)</f>
        <v>452.15</v>
      </c>
      <c r="Z45" s="34">
        <f>AVERAGE('LevelTen Solar PPA Prices'!AB46:AC46)</f>
        <v>48.014936123358666</v>
      </c>
      <c r="AA45" s="30">
        <f>AVERAGE('Trio Solar PPA Prices'!R40:S40)</f>
        <v>54.562994296966764</v>
      </c>
    </row>
    <row r="46" spans="1:31" x14ac:dyDescent="0.2">
      <c r="A46" s="52">
        <v>40171</v>
      </c>
      <c r="B46" s="34">
        <v>20</v>
      </c>
      <c r="C46" s="274">
        <v>20</v>
      </c>
      <c r="D46" s="50">
        <v>288.6225</v>
      </c>
      <c r="E46" s="50" t="e">
        <v>#N/A</v>
      </c>
      <c r="F46" s="50" t="e">
        <v>#N/A</v>
      </c>
      <c r="G46" s="50" t="e">
        <v>#N/A</v>
      </c>
      <c r="H46" s="50" t="e">
        <v>#N/A</v>
      </c>
      <c r="I46" s="50" t="e">
        <v>#N/A</v>
      </c>
      <c r="J46" s="50" t="e">
        <v>#N/A</v>
      </c>
      <c r="K46" s="50" t="e">
        <v>#N/A</v>
      </c>
      <c r="L46" s="50" t="e">
        <v>#N/A</v>
      </c>
      <c r="M46" s="53" t="e">
        <v>#N/A</v>
      </c>
      <c r="N46" s="29"/>
      <c r="O46" s="37" t="e">
        <v>#N/A</v>
      </c>
      <c r="P46" s="30">
        <v>288.6225</v>
      </c>
      <c r="Q46" s="30" t="e">
        <v>#N/A</v>
      </c>
      <c r="R46" s="30" t="e">
        <v>#N/A</v>
      </c>
      <c r="S46" s="95" t="e">
        <v>#N/A</v>
      </c>
      <c r="T46" s="143"/>
      <c r="AA46" s="51"/>
    </row>
    <row r="47" spans="1:31" x14ac:dyDescent="0.2">
      <c r="A47" s="52">
        <v>40204</v>
      </c>
      <c r="B47" s="34">
        <v>50</v>
      </c>
      <c r="C47" s="274">
        <v>24</v>
      </c>
      <c r="D47" s="50">
        <v>186.7628</v>
      </c>
      <c r="E47" s="50" t="e">
        <v>#N/A</v>
      </c>
      <c r="F47" s="50" t="e">
        <v>#N/A</v>
      </c>
      <c r="G47" s="50" t="e">
        <v>#N/A</v>
      </c>
      <c r="H47" s="50" t="e">
        <v>#N/A</v>
      </c>
      <c r="I47" s="50" t="e">
        <v>#N/A</v>
      </c>
      <c r="J47" s="50" t="e">
        <v>#N/A</v>
      </c>
      <c r="K47" s="50" t="e">
        <v>#N/A</v>
      </c>
      <c r="L47" s="50" t="e">
        <v>#N/A</v>
      </c>
      <c r="M47" s="53" t="e">
        <v>#N/A</v>
      </c>
      <c r="N47" s="29"/>
      <c r="O47" s="37" t="e">
        <v>#N/A</v>
      </c>
      <c r="P47" s="30">
        <v>186.7628</v>
      </c>
      <c r="Q47" s="30" t="e">
        <v>#N/A</v>
      </c>
      <c r="R47" s="30" t="e">
        <v>#N/A</v>
      </c>
      <c r="S47" s="95" t="e">
        <v>#N/A</v>
      </c>
      <c r="T47" s="143"/>
      <c r="AA47" s="51"/>
    </row>
    <row r="48" spans="1:31" x14ac:dyDescent="0.2">
      <c r="A48" s="52">
        <v>40204</v>
      </c>
      <c r="B48" s="34">
        <v>20</v>
      </c>
      <c r="C48" s="274">
        <v>24</v>
      </c>
      <c r="D48" s="50">
        <v>186.7628</v>
      </c>
      <c r="E48" s="50" t="e">
        <v>#N/A</v>
      </c>
      <c r="F48" s="50" t="e">
        <v>#N/A</v>
      </c>
      <c r="G48" s="50" t="e">
        <v>#N/A</v>
      </c>
      <c r="H48" s="50" t="e">
        <v>#N/A</v>
      </c>
      <c r="I48" s="50" t="e">
        <v>#N/A</v>
      </c>
      <c r="J48" s="50" t="e">
        <v>#N/A</v>
      </c>
      <c r="K48" s="50" t="e">
        <v>#N/A</v>
      </c>
      <c r="L48" s="50" t="e">
        <v>#N/A</v>
      </c>
      <c r="M48" s="53" t="e">
        <v>#N/A</v>
      </c>
      <c r="N48" s="29"/>
      <c r="O48" s="37" t="e">
        <v>#N/A</v>
      </c>
      <c r="P48" s="30">
        <v>186.7628</v>
      </c>
      <c r="Q48" s="30" t="e">
        <v>#N/A</v>
      </c>
      <c r="R48" s="30" t="e">
        <v>#N/A</v>
      </c>
      <c r="S48" s="95" t="e">
        <v>#N/A</v>
      </c>
      <c r="T48" s="143"/>
      <c r="AA48" s="51"/>
    </row>
    <row r="49" spans="1:30" x14ac:dyDescent="0.2">
      <c r="A49" s="52">
        <v>40204</v>
      </c>
      <c r="B49" s="34">
        <v>20</v>
      </c>
      <c r="C49" s="274">
        <v>25</v>
      </c>
      <c r="D49" s="50">
        <v>190.6146</v>
      </c>
      <c r="E49" s="50" t="e">
        <v>#N/A</v>
      </c>
      <c r="F49" s="50" t="e">
        <v>#N/A</v>
      </c>
      <c r="G49" s="50" t="e">
        <v>#N/A</v>
      </c>
      <c r="H49" s="50" t="e">
        <v>#N/A</v>
      </c>
      <c r="I49" s="50" t="e">
        <v>#N/A</v>
      </c>
      <c r="J49" s="50" t="e">
        <v>#N/A</v>
      </c>
      <c r="K49" s="50" t="e">
        <v>#N/A</v>
      </c>
      <c r="L49" s="50" t="e">
        <v>#N/A</v>
      </c>
      <c r="M49" s="53" t="e">
        <v>#N/A</v>
      </c>
      <c r="N49" s="29"/>
      <c r="O49" s="37" t="e">
        <v>#N/A</v>
      </c>
      <c r="P49" s="30">
        <v>190.6146</v>
      </c>
      <c r="Q49" s="30" t="e">
        <v>#N/A</v>
      </c>
      <c r="R49" s="30" t="e">
        <v>#N/A</v>
      </c>
      <c r="S49" s="95" t="e">
        <v>#N/A</v>
      </c>
      <c r="T49" s="143"/>
      <c r="AA49" s="51"/>
    </row>
    <row r="50" spans="1:30" x14ac:dyDescent="0.2">
      <c r="A50" s="52">
        <v>40211</v>
      </c>
      <c r="B50" s="34">
        <v>50</v>
      </c>
      <c r="C50" s="274">
        <v>25</v>
      </c>
      <c r="D50" s="50" t="e">
        <v>#N/A</v>
      </c>
      <c r="E50" s="50">
        <v>156.97800000000001</v>
      </c>
      <c r="F50" s="50" t="e">
        <v>#N/A</v>
      </c>
      <c r="G50" s="50" t="e">
        <v>#N/A</v>
      </c>
      <c r="H50" s="50" t="e">
        <v>#N/A</v>
      </c>
      <c r="I50" s="50" t="e">
        <v>#N/A</v>
      </c>
      <c r="J50" s="50" t="e">
        <v>#N/A</v>
      </c>
      <c r="K50" s="50" t="e">
        <v>#N/A</v>
      </c>
      <c r="L50" s="50" t="e">
        <v>#N/A</v>
      </c>
      <c r="M50" s="53" t="e">
        <v>#N/A</v>
      </c>
      <c r="N50" s="29"/>
      <c r="O50" s="37" t="e">
        <v>#N/A</v>
      </c>
      <c r="P50" s="30">
        <v>156.97800000000001</v>
      </c>
      <c r="Q50" s="30" t="e">
        <v>#N/A</v>
      </c>
      <c r="R50" s="30" t="e">
        <v>#N/A</v>
      </c>
      <c r="S50" s="95" t="e">
        <v>#N/A</v>
      </c>
      <c r="T50" s="143"/>
      <c r="AA50" s="51"/>
    </row>
    <row r="51" spans="1:30" x14ac:dyDescent="0.2">
      <c r="A51" s="52">
        <v>40233</v>
      </c>
      <c r="B51" s="34">
        <v>300</v>
      </c>
      <c r="C51" s="274">
        <v>25</v>
      </c>
      <c r="D51" s="50">
        <v>160.95079999999999</v>
      </c>
      <c r="E51" s="50" t="e">
        <v>#N/A</v>
      </c>
      <c r="F51" s="50" t="e">
        <v>#N/A</v>
      </c>
      <c r="G51" s="50" t="e">
        <v>#N/A</v>
      </c>
      <c r="H51" s="50" t="e">
        <v>#N/A</v>
      </c>
      <c r="I51" s="50" t="e">
        <v>#N/A</v>
      </c>
      <c r="J51" s="50" t="e">
        <v>#N/A</v>
      </c>
      <c r="K51" s="50" t="e">
        <v>#N/A</v>
      </c>
      <c r="L51" s="50" t="e">
        <v>#N/A</v>
      </c>
      <c r="M51" s="53" t="e">
        <v>#N/A</v>
      </c>
      <c r="N51" s="29"/>
      <c r="O51" s="37" t="e">
        <v>#N/A</v>
      </c>
      <c r="P51" s="30">
        <v>160.95079999999999</v>
      </c>
      <c r="Q51" s="30" t="e">
        <v>#N/A</v>
      </c>
      <c r="R51" s="30" t="e">
        <v>#N/A</v>
      </c>
      <c r="S51" s="95" t="e">
        <v>#N/A</v>
      </c>
      <c r="T51" s="143"/>
      <c r="AA51" s="51"/>
    </row>
    <row r="52" spans="1:30" x14ac:dyDescent="0.2">
      <c r="A52" s="52">
        <v>40243</v>
      </c>
      <c r="B52" s="34">
        <v>40</v>
      </c>
      <c r="C52" s="274">
        <v>25</v>
      </c>
      <c r="D52" s="50">
        <v>153.7062</v>
      </c>
      <c r="E52" s="50" t="e">
        <v>#N/A</v>
      </c>
      <c r="F52" s="50" t="e">
        <v>#N/A</v>
      </c>
      <c r="G52" s="50" t="e">
        <v>#N/A</v>
      </c>
      <c r="H52" s="50" t="e">
        <v>#N/A</v>
      </c>
      <c r="I52" s="50" t="e">
        <v>#N/A</v>
      </c>
      <c r="J52" s="50" t="e">
        <v>#N/A</v>
      </c>
      <c r="K52" s="50" t="e">
        <v>#N/A</v>
      </c>
      <c r="L52" s="50" t="e">
        <v>#N/A</v>
      </c>
      <c r="M52" s="53" t="e">
        <v>#N/A</v>
      </c>
      <c r="N52" s="29"/>
      <c r="O52" s="37" t="e">
        <v>#N/A</v>
      </c>
      <c r="P52" s="30">
        <v>153.7062</v>
      </c>
      <c r="Q52" s="30" t="e">
        <v>#N/A</v>
      </c>
      <c r="R52" s="30" t="e">
        <v>#N/A</v>
      </c>
      <c r="S52" s="95" t="e">
        <v>#N/A</v>
      </c>
      <c r="T52" s="143"/>
      <c r="AA52" s="51"/>
    </row>
    <row r="53" spans="1:30" x14ac:dyDescent="0.2">
      <c r="A53" s="52">
        <v>40287</v>
      </c>
      <c r="B53" s="34">
        <v>29</v>
      </c>
      <c r="C53" s="274">
        <v>20</v>
      </c>
      <c r="D53" s="50" t="e">
        <v>#N/A</v>
      </c>
      <c r="E53" s="50">
        <v>119.7424</v>
      </c>
      <c r="F53" s="50" t="e">
        <v>#N/A</v>
      </c>
      <c r="G53" s="50" t="e">
        <v>#N/A</v>
      </c>
      <c r="H53" s="50" t="e">
        <v>#N/A</v>
      </c>
      <c r="I53" s="50" t="e">
        <v>#N/A</v>
      </c>
      <c r="J53" s="50" t="e">
        <v>#N/A</v>
      </c>
      <c r="K53" s="50" t="e">
        <v>#N/A</v>
      </c>
      <c r="L53" s="50" t="e">
        <v>#N/A</v>
      </c>
      <c r="M53" s="53" t="e">
        <v>#N/A</v>
      </c>
      <c r="N53" s="29"/>
      <c r="O53" s="37" t="e">
        <v>#N/A</v>
      </c>
      <c r="P53" s="30">
        <v>119.7424</v>
      </c>
      <c r="Q53" s="30" t="e">
        <v>#N/A</v>
      </c>
      <c r="R53" s="30" t="e">
        <v>#N/A</v>
      </c>
      <c r="S53" s="95" t="e">
        <v>#N/A</v>
      </c>
      <c r="T53" s="143"/>
      <c r="AA53" s="51"/>
    </row>
    <row r="54" spans="1:30" x14ac:dyDescent="0.2">
      <c r="A54" s="52">
        <v>40289</v>
      </c>
      <c r="B54" s="34">
        <v>66</v>
      </c>
      <c r="C54" s="274">
        <v>20</v>
      </c>
      <c r="D54" s="50">
        <v>160.41849999999999</v>
      </c>
      <c r="E54" s="50" t="e">
        <v>#N/A</v>
      </c>
      <c r="F54" s="50" t="e">
        <v>#N/A</v>
      </c>
      <c r="G54" s="50" t="e">
        <v>#N/A</v>
      </c>
      <c r="H54" s="50" t="e">
        <v>#N/A</v>
      </c>
      <c r="I54" s="50" t="e">
        <v>#N/A</v>
      </c>
      <c r="J54" s="50" t="e">
        <v>#N/A</v>
      </c>
      <c r="K54" s="50" t="e">
        <v>#N/A</v>
      </c>
      <c r="L54" s="50" t="e">
        <v>#N/A</v>
      </c>
      <c r="M54" s="53" t="e">
        <v>#N/A</v>
      </c>
      <c r="N54" s="29"/>
      <c r="O54" s="37" t="e">
        <v>#N/A</v>
      </c>
      <c r="P54" s="30">
        <v>160.41849999999999</v>
      </c>
      <c r="Q54" s="30" t="e">
        <v>#N/A</v>
      </c>
      <c r="R54" s="30" t="e">
        <v>#N/A</v>
      </c>
      <c r="S54" s="95" t="e">
        <v>#N/A</v>
      </c>
      <c r="T54" s="143"/>
      <c r="AA54" s="51"/>
    </row>
    <row r="55" spans="1:30" x14ac:dyDescent="0.2">
      <c r="A55" s="52">
        <v>40297</v>
      </c>
      <c r="B55" s="34">
        <v>25</v>
      </c>
      <c r="C55" s="274">
        <v>20</v>
      </c>
      <c r="D55" s="50" t="e">
        <v>#N/A</v>
      </c>
      <c r="E55" s="50">
        <v>150.3057</v>
      </c>
      <c r="F55" s="50" t="e">
        <v>#N/A</v>
      </c>
      <c r="G55" s="50" t="e">
        <v>#N/A</v>
      </c>
      <c r="H55" s="50" t="e">
        <v>#N/A</v>
      </c>
      <c r="I55" s="50" t="e">
        <v>#N/A</v>
      </c>
      <c r="J55" s="50" t="e">
        <v>#N/A</v>
      </c>
      <c r="K55" s="50" t="e">
        <v>#N/A</v>
      </c>
      <c r="L55" s="50" t="e">
        <v>#N/A</v>
      </c>
      <c r="M55" s="53" t="e">
        <v>#N/A</v>
      </c>
      <c r="N55" s="29"/>
      <c r="O55" s="37" t="e">
        <v>#N/A</v>
      </c>
      <c r="P55" s="30">
        <v>150.3057</v>
      </c>
      <c r="Q55" s="30" t="e">
        <v>#N/A</v>
      </c>
      <c r="R55" s="30" t="e">
        <v>#N/A</v>
      </c>
      <c r="S55" s="95" t="e">
        <v>#N/A</v>
      </c>
      <c r="T55" s="143"/>
      <c r="AA55" s="51"/>
    </row>
    <row r="56" spans="1:30" x14ac:dyDescent="0.2">
      <c r="A56" s="52">
        <v>40308</v>
      </c>
      <c r="B56" s="34">
        <v>125</v>
      </c>
      <c r="C56" s="274">
        <v>20</v>
      </c>
      <c r="D56" s="50">
        <v>151.64400000000001</v>
      </c>
      <c r="E56" s="50" t="e">
        <v>#N/A</v>
      </c>
      <c r="F56" s="50" t="e">
        <v>#N/A</v>
      </c>
      <c r="G56" s="50" t="e">
        <v>#N/A</v>
      </c>
      <c r="H56" s="50" t="e">
        <v>#N/A</v>
      </c>
      <c r="I56" s="50" t="e">
        <v>#N/A</v>
      </c>
      <c r="J56" s="50" t="e">
        <v>#N/A</v>
      </c>
      <c r="K56" s="50" t="e">
        <v>#N/A</v>
      </c>
      <c r="L56" s="50" t="e">
        <v>#N/A</v>
      </c>
      <c r="M56" s="53" t="e">
        <v>#N/A</v>
      </c>
      <c r="N56" s="29"/>
      <c r="O56" s="37" t="e">
        <v>#N/A</v>
      </c>
      <c r="P56" s="30">
        <v>151.64400000000001</v>
      </c>
      <c r="Q56" s="30" t="e">
        <v>#N/A</v>
      </c>
      <c r="R56" s="30" t="e">
        <v>#N/A</v>
      </c>
      <c r="S56" s="95" t="e">
        <v>#N/A</v>
      </c>
      <c r="T56" s="143"/>
      <c r="AA56" s="51"/>
    </row>
    <row r="57" spans="1:30" x14ac:dyDescent="0.2">
      <c r="A57" s="52">
        <v>40318</v>
      </c>
      <c r="B57" s="34">
        <v>25.8</v>
      </c>
      <c r="C57" s="274">
        <v>25</v>
      </c>
      <c r="D57" s="50">
        <v>181.37799999999999</v>
      </c>
      <c r="E57" s="50" t="e">
        <v>#N/A</v>
      </c>
      <c r="F57" s="50" t="e">
        <v>#N/A</v>
      </c>
      <c r="G57" s="50" t="e">
        <v>#N/A</v>
      </c>
      <c r="H57" s="50" t="e">
        <v>#N/A</v>
      </c>
      <c r="I57" s="50" t="e">
        <v>#N/A</v>
      </c>
      <c r="J57" s="50" t="e">
        <v>#N/A</v>
      </c>
      <c r="K57" s="50" t="e">
        <v>#N/A</v>
      </c>
      <c r="L57" s="50" t="e">
        <v>#N/A</v>
      </c>
      <c r="M57" s="53" t="e">
        <v>#N/A</v>
      </c>
      <c r="N57" s="29"/>
      <c r="O57" s="37" t="e">
        <v>#N/A</v>
      </c>
      <c r="P57" s="30">
        <v>181.37799999999999</v>
      </c>
      <c r="Q57" s="30" t="e">
        <v>#N/A</v>
      </c>
      <c r="R57" s="30" t="e">
        <v>#N/A</v>
      </c>
      <c r="S57" s="95" t="e">
        <v>#N/A</v>
      </c>
      <c r="T57" s="143"/>
      <c r="AA57" s="51"/>
    </row>
    <row r="58" spans="1:30" x14ac:dyDescent="0.2">
      <c r="A58" s="52">
        <v>40330</v>
      </c>
      <c r="B58" s="34">
        <v>32</v>
      </c>
      <c r="C58" s="274">
        <v>20</v>
      </c>
      <c r="D58" s="50" t="e">
        <v>#N/A</v>
      </c>
      <c r="E58" s="50" t="e">
        <v>#N/A</v>
      </c>
      <c r="F58" s="50" t="e">
        <v>#N/A</v>
      </c>
      <c r="G58" s="50" t="e">
        <v>#N/A</v>
      </c>
      <c r="H58" s="50" t="e">
        <v>#N/A</v>
      </c>
      <c r="I58" s="50" t="e">
        <v>#N/A</v>
      </c>
      <c r="J58" s="50">
        <v>363.39550000000003</v>
      </c>
      <c r="K58" s="50" t="e">
        <v>#N/A</v>
      </c>
      <c r="L58" s="50" t="e">
        <v>#N/A</v>
      </c>
      <c r="M58" s="53" t="e">
        <v>#N/A</v>
      </c>
      <c r="N58" s="29"/>
      <c r="O58" s="37" t="e">
        <v>#N/A</v>
      </c>
      <c r="P58" s="30" t="e">
        <v>#N/A</v>
      </c>
      <c r="Q58" s="30" t="e">
        <v>#N/A</v>
      </c>
      <c r="R58" s="30">
        <v>363.39550000000003</v>
      </c>
      <c r="S58" s="95" t="e">
        <v>#N/A</v>
      </c>
      <c r="T58" s="143"/>
      <c r="AA58" s="51"/>
    </row>
    <row r="59" spans="1:30" x14ac:dyDescent="0.2">
      <c r="A59" s="52">
        <v>40330</v>
      </c>
      <c r="B59" s="34">
        <v>20</v>
      </c>
      <c r="C59" s="274">
        <v>20</v>
      </c>
      <c r="D59" s="50" t="e">
        <v>#N/A</v>
      </c>
      <c r="E59" s="50">
        <v>150.3057</v>
      </c>
      <c r="F59" s="50" t="e">
        <v>#N/A</v>
      </c>
      <c r="G59" s="50" t="e">
        <v>#N/A</v>
      </c>
      <c r="H59" s="50" t="e">
        <v>#N/A</v>
      </c>
      <c r="I59" s="50" t="e">
        <v>#N/A</v>
      </c>
      <c r="J59" s="50" t="e">
        <v>#N/A</v>
      </c>
      <c r="K59" s="50" t="e">
        <v>#N/A</v>
      </c>
      <c r="L59" s="50" t="e">
        <v>#N/A</v>
      </c>
      <c r="M59" s="53" t="e">
        <v>#N/A</v>
      </c>
      <c r="N59" s="29"/>
      <c r="O59" s="37" t="e">
        <v>#N/A</v>
      </c>
      <c r="P59" s="30">
        <v>150.3057</v>
      </c>
      <c r="Q59" s="30" t="e">
        <v>#N/A</v>
      </c>
      <c r="R59" s="30" t="e">
        <v>#N/A</v>
      </c>
      <c r="S59" s="95" t="e">
        <v>#N/A</v>
      </c>
      <c r="T59" s="143"/>
      <c r="AA59" s="51"/>
    </row>
    <row r="60" spans="1:30" x14ac:dyDescent="0.2">
      <c r="A60" s="52">
        <v>40353</v>
      </c>
      <c r="B60" s="34">
        <v>23</v>
      </c>
      <c r="C60" s="274">
        <v>20</v>
      </c>
      <c r="D60" s="50" t="e">
        <v>#N/A</v>
      </c>
      <c r="E60" s="50">
        <v>147.0564</v>
      </c>
      <c r="F60" s="50" t="e">
        <v>#N/A</v>
      </c>
      <c r="G60" s="50" t="e">
        <v>#N/A</v>
      </c>
      <c r="H60" s="50" t="e">
        <v>#N/A</v>
      </c>
      <c r="I60" s="50" t="e">
        <v>#N/A</v>
      </c>
      <c r="J60" s="50" t="e">
        <v>#N/A</v>
      </c>
      <c r="K60" s="50" t="e">
        <v>#N/A</v>
      </c>
      <c r="L60" s="50" t="e">
        <v>#N/A</v>
      </c>
      <c r="M60" s="53" t="e">
        <v>#N/A</v>
      </c>
      <c r="N60" s="29"/>
      <c r="O60" s="37" t="e">
        <v>#N/A</v>
      </c>
      <c r="P60" s="30">
        <v>147.0564</v>
      </c>
      <c r="Q60" s="30" t="e">
        <v>#N/A</v>
      </c>
      <c r="R60" s="30" t="e">
        <v>#N/A</v>
      </c>
      <c r="S60" s="95" t="e">
        <v>#N/A</v>
      </c>
      <c r="T60" s="143"/>
      <c r="AA60" s="51"/>
    </row>
    <row r="61" spans="1:30" x14ac:dyDescent="0.2">
      <c r="A61" s="52">
        <v>40359</v>
      </c>
      <c r="B61" s="34">
        <v>12</v>
      </c>
      <c r="C61" s="274">
        <v>25</v>
      </c>
      <c r="D61" s="50" t="e">
        <v>#N/A</v>
      </c>
      <c r="E61" s="50">
        <v>113.96250000000001</v>
      </c>
      <c r="F61" s="50" t="e">
        <v>#N/A</v>
      </c>
      <c r="G61" s="50" t="e">
        <v>#N/A</v>
      </c>
      <c r="H61" s="50" t="e">
        <v>#N/A</v>
      </c>
      <c r="I61" s="50" t="e">
        <v>#N/A</v>
      </c>
      <c r="J61" s="50" t="e">
        <v>#N/A</v>
      </c>
      <c r="K61" s="50" t="e">
        <v>#N/A</v>
      </c>
      <c r="L61" s="50" t="e">
        <v>#N/A</v>
      </c>
      <c r="M61" s="53" t="e">
        <v>#N/A</v>
      </c>
      <c r="N61" s="29"/>
      <c r="O61" s="37" t="e">
        <v>#N/A</v>
      </c>
      <c r="P61" s="30">
        <v>113.96250000000001</v>
      </c>
      <c r="Q61" s="30" t="e">
        <v>#N/A</v>
      </c>
      <c r="R61" s="30" t="e">
        <v>#N/A</v>
      </c>
      <c r="S61" s="95" t="e">
        <v>#N/A</v>
      </c>
      <c r="T61" s="143"/>
      <c r="AA61" s="51"/>
    </row>
    <row r="62" spans="1:30" x14ac:dyDescent="0.2">
      <c r="A62" s="52">
        <v>40359</v>
      </c>
      <c r="B62" s="34">
        <v>10</v>
      </c>
      <c r="C62" s="274">
        <v>25</v>
      </c>
      <c r="D62" s="50" t="e">
        <v>#N/A</v>
      </c>
      <c r="E62" s="50">
        <v>113.94580000000001</v>
      </c>
      <c r="F62" s="50" t="e">
        <v>#N/A</v>
      </c>
      <c r="G62" s="50" t="e">
        <v>#N/A</v>
      </c>
      <c r="H62" s="50" t="e">
        <v>#N/A</v>
      </c>
      <c r="I62" s="50" t="e">
        <v>#N/A</v>
      </c>
      <c r="J62" s="50" t="e">
        <v>#N/A</v>
      </c>
      <c r="K62" s="50" t="e">
        <v>#N/A</v>
      </c>
      <c r="L62" s="50" t="e">
        <v>#N/A</v>
      </c>
      <c r="M62" s="53" t="e">
        <v>#N/A</v>
      </c>
      <c r="N62" s="29"/>
      <c r="O62" s="37" t="e">
        <v>#N/A</v>
      </c>
      <c r="P62" s="30">
        <v>113.94580000000001</v>
      </c>
      <c r="Q62" s="30" t="e">
        <v>#N/A</v>
      </c>
      <c r="R62" s="30" t="e">
        <v>#N/A</v>
      </c>
      <c r="S62" s="95" t="e">
        <v>#N/A</v>
      </c>
      <c r="T62" s="143"/>
      <c r="AA62" s="51"/>
    </row>
    <row r="63" spans="1:30" x14ac:dyDescent="0.2">
      <c r="A63" s="52">
        <v>40385</v>
      </c>
      <c r="B63" s="34">
        <v>20</v>
      </c>
      <c r="C63" s="274">
        <v>25</v>
      </c>
      <c r="D63" s="50" t="e">
        <v>#N/A</v>
      </c>
      <c r="E63" s="50">
        <v>151.5367</v>
      </c>
      <c r="F63" s="50" t="e">
        <v>#N/A</v>
      </c>
      <c r="G63" s="50" t="e">
        <v>#N/A</v>
      </c>
      <c r="H63" s="50" t="e">
        <v>#N/A</v>
      </c>
      <c r="I63" s="50" t="e">
        <v>#N/A</v>
      </c>
      <c r="J63" s="50" t="e">
        <v>#N/A</v>
      </c>
      <c r="K63" s="50" t="e">
        <v>#N/A</v>
      </c>
      <c r="L63" s="50" t="e">
        <v>#N/A</v>
      </c>
      <c r="M63" s="53" t="e">
        <v>#N/A</v>
      </c>
      <c r="N63" s="29"/>
      <c r="O63" s="37" t="e">
        <v>#N/A</v>
      </c>
      <c r="P63" s="30">
        <v>151.5367</v>
      </c>
      <c r="Q63" s="30" t="e">
        <v>#N/A</v>
      </c>
      <c r="R63" s="30" t="e">
        <v>#N/A</v>
      </c>
      <c r="S63" s="95" t="e">
        <v>#N/A</v>
      </c>
      <c r="T63" s="143"/>
      <c r="AA63" s="51"/>
      <c r="AD63" s="51"/>
    </row>
    <row r="64" spans="1:30" x14ac:dyDescent="0.2">
      <c r="A64" s="52">
        <v>40388</v>
      </c>
      <c r="B64" s="34">
        <v>150</v>
      </c>
      <c r="C64" s="274">
        <v>20</v>
      </c>
      <c r="D64" s="50">
        <v>179.36099999999999</v>
      </c>
      <c r="E64" s="50" t="e">
        <v>#N/A</v>
      </c>
      <c r="F64" s="50" t="e">
        <v>#N/A</v>
      </c>
      <c r="G64" s="50" t="e">
        <v>#N/A</v>
      </c>
      <c r="H64" s="50" t="e">
        <v>#N/A</v>
      </c>
      <c r="I64" s="50" t="e">
        <v>#N/A</v>
      </c>
      <c r="J64" s="50" t="e">
        <v>#N/A</v>
      </c>
      <c r="K64" s="50" t="e">
        <v>#N/A</v>
      </c>
      <c r="L64" s="50" t="e">
        <v>#N/A</v>
      </c>
      <c r="M64" s="53" t="e">
        <v>#N/A</v>
      </c>
      <c r="O64" s="37" t="e">
        <v>#N/A</v>
      </c>
      <c r="P64" s="30">
        <v>179.36099999999999</v>
      </c>
      <c r="Q64" s="30" t="e">
        <v>#N/A</v>
      </c>
      <c r="R64" s="30" t="e">
        <v>#N/A</v>
      </c>
      <c r="S64" s="95" t="e">
        <v>#N/A</v>
      </c>
      <c r="T64" s="143"/>
      <c r="AA64" s="51"/>
    </row>
    <row r="65" spans="1:27" x14ac:dyDescent="0.2">
      <c r="A65" s="52">
        <v>40388</v>
      </c>
      <c r="B65" s="34">
        <v>45</v>
      </c>
      <c r="C65" s="274">
        <v>20</v>
      </c>
      <c r="D65" s="50">
        <v>146.7706</v>
      </c>
      <c r="E65" s="50" t="e">
        <v>#N/A</v>
      </c>
      <c r="F65" s="50" t="e">
        <v>#N/A</v>
      </c>
      <c r="G65" s="50" t="e">
        <v>#N/A</v>
      </c>
      <c r="H65" s="50" t="e">
        <v>#N/A</v>
      </c>
      <c r="I65" s="50" t="e">
        <v>#N/A</v>
      </c>
      <c r="J65" s="50" t="e">
        <v>#N/A</v>
      </c>
      <c r="K65" s="50" t="e">
        <v>#N/A</v>
      </c>
      <c r="L65" s="50" t="e">
        <v>#N/A</v>
      </c>
      <c r="M65" s="53" t="e">
        <v>#N/A</v>
      </c>
      <c r="N65" s="29"/>
      <c r="O65" s="37" t="e">
        <v>#N/A</v>
      </c>
      <c r="P65" s="30">
        <v>146.7706</v>
      </c>
      <c r="Q65" s="30" t="e">
        <v>#N/A</v>
      </c>
      <c r="R65" s="30" t="e">
        <v>#N/A</v>
      </c>
      <c r="S65" s="95" t="e">
        <v>#N/A</v>
      </c>
      <c r="T65" s="143"/>
      <c r="AA65" s="51"/>
    </row>
    <row r="66" spans="1:27" x14ac:dyDescent="0.2">
      <c r="A66" s="52">
        <v>40400</v>
      </c>
      <c r="B66" s="34">
        <v>30</v>
      </c>
      <c r="C66" s="274">
        <v>25</v>
      </c>
      <c r="D66" s="50" t="e">
        <v>#N/A</v>
      </c>
      <c r="E66" s="50">
        <v>151.34880000000001</v>
      </c>
      <c r="F66" s="50" t="e">
        <v>#N/A</v>
      </c>
      <c r="G66" s="50" t="e">
        <v>#N/A</v>
      </c>
      <c r="H66" s="50" t="e">
        <v>#N/A</v>
      </c>
      <c r="I66" s="50" t="e">
        <v>#N/A</v>
      </c>
      <c r="J66" s="50" t="e">
        <v>#N/A</v>
      </c>
      <c r="K66" s="50" t="e">
        <v>#N/A</v>
      </c>
      <c r="L66" s="50" t="e">
        <v>#N/A</v>
      </c>
      <c r="M66" s="53" t="e">
        <v>#N/A</v>
      </c>
      <c r="N66" s="29"/>
      <c r="O66" s="37" t="e">
        <v>#N/A</v>
      </c>
      <c r="P66" s="30">
        <v>151.34880000000001</v>
      </c>
      <c r="Q66" s="30" t="e">
        <v>#N/A</v>
      </c>
      <c r="R66" s="30" t="e">
        <v>#N/A</v>
      </c>
      <c r="S66" s="95" t="e">
        <v>#N/A</v>
      </c>
      <c r="T66" s="143"/>
      <c r="AA66" s="51"/>
    </row>
    <row r="67" spans="1:27" x14ac:dyDescent="0.2">
      <c r="A67" s="52">
        <v>40400</v>
      </c>
      <c r="B67" s="34">
        <v>5.5</v>
      </c>
      <c r="C67" s="274">
        <v>20</v>
      </c>
      <c r="D67" s="50" t="e">
        <v>#N/A</v>
      </c>
      <c r="E67" s="50" t="e">
        <v>#N/A</v>
      </c>
      <c r="F67" s="50" t="e">
        <v>#N/A</v>
      </c>
      <c r="G67" s="50" t="e">
        <v>#N/A</v>
      </c>
      <c r="H67" s="50" t="e">
        <v>#N/A</v>
      </c>
      <c r="I67" s="50" t="e">
        <v>#N/A</v>
      </c>
      <c r="J67" s="50" t="e">
        <v>#N/A</v>
      </c>
      <c r="K67" s="50" t="e">
        <v>#N/A</v>
      </c>
      <c r="L67" s="50">
        <v>220.90620000000001</v>
      </c>
      <c r="M67" s="53" t="e">
        <v>#N/A</v>
      </c>
      <c r="N67" s="29"/>
      <c r="O67" s="37" t="e">
        <v>#N/A</v>
      </c>
      <c r="P67" s="30" t="e">
        <v>#N/A</v>
      </c>
      <c r="Q67" s="30" t="e">
        <v>#N/A</v>
      </c>
      <c r="R67" s="30" t="e">
        <v>#N/A</v>
      </c>
      <c r="S67" s="95">
        <v>220.90620000000001</v>
      </c>
      <c r="T67" s="143"/>
      <c r="AA67" s="51"/>
    </row>
    <row r="68" spans="1:27" x14ac:dyDescent="0.2">
      <c r="A68" s="52">
        <v>40414</v>
      </c>
      <c r="B68" s="34">
        <v>23</v>
      </c>
      <c r="C68" s="274">
        <v>30</v>
      </c>
      <c r="D68" s="50" t="e">
        <v>#N/A</v>
      </c>
      <c r="E68" s="50">
        <v>128.5378</v>
      </c>
      <c r="F68" s="50" t="e">
        <v>#N/A</v>
      </c>
      <c r="G68" s="50" t="e">
        <v>#N/A</v>
      </c>
      <c r="H68" s="50" t="e">
        <v>#N/A</v>
      </c>
      <c r="I68" s="50" t="e">
        <v>#N/A</v>
      </c>
      <c r="J68" s="50" t="e">
        <v>#N/A</v>
      </c>
      <c r="K68" s="50" t="e">
        <v>#N/A</v>
      </c>
      <c r="L68" s="50" t="e">
        <v>#N/A</v>
      </c>
      <c r="M68" s="53" t="e">
        <v>#N/A</v>
      </c>
      <c r="N68" s="29"/>
      <c r="O68" s="37" t="e">
        <v>#N/A</v>
      </c>
      <c r="P68" s="30">
        <v>128.5378</v>
      </c>
      <c r="Q68" s="30" t="e">
        <v>#N/A</v>
      </c>
      <c r="R68" s="30" t="e">
        <v>#N/A</v>
      </c>
      <c r="S68" s="95" t="e">
        <v>#N/A</v>
      </c>
      <c r="T68" s="143"/>
      <c r="AA68" s="51"/>
    </row>
    <row r="69" spans="1:27" x14ac:dyDescent="0.2">
      <c r="A69" s="52">
        <v>40441</v>
      </c>
      <c r="B69" s="34">
        <v>62.5</v>
      </c>
      <c r="C69" s="274">
        <v>20</v>
      </c>
      <c r="D69" s="50">
        <v>146.49969999999999</v>
      </c>
      <c r="E69" s="50" t="e">
        <v>#N/A</v>
      </c>
      <c r="F69" s="50" t="e">
        <v>#N/A</v>
      </c>
      <c r="G69" s="50" t="e">
        <v>#N/A</v>
      </c>
      <c r="H69" s="50" t="e">
        <v>#N/A</v>
      </c>
      <c r="I69" s="50" t="e">
        <v>#N/A</v>
      </c>
      <c r="J69" s="50" t="e">
        <v>#N/A</v>
      </c>
      <c r="K69" s="50" t="e">
        <v>#N/A</v>
      </c>
      <c r="L69" s="50" t="e">
        <v>#N/A</v>
      </c>
      <c r="M69" s="53" t="e">
        <v>#N/A</v>
      </c>
      <c r="N69" s="29"/>
      <c r="O69" s="37" t="e">
        <v>#N/A</v>
      </c>
      <c r="P69" s="30">
        <v>146.49969999999999</v>
      </c>
      <c r="Q69" s="30" t="e">
        <v>#N/A</v>
      </c>
      <c r="R69" s="30" t="e">
        <v>#N/A</v>
      </c>
      <c r="S69" s="95" t="e">
        <v>#N/A</v>
      </c>
      <c r="T69" s="143"/>
      <c r="AA69" s="51"/>
    </row>
    <row r="70" spans="1:27" x14ac:dyDescent="0.2">
      <c r="A70" s="52">
        <v>40492</v>
      </c>
      <c r="B70" s="34">
        <v>130</v>
      </c>
      <c r="C70" s="274">
        <v>25</v>
      </c>
      <c r="D70" s="50">
        <v>148.4384</v>
      </c>
      <c r="E70" s="50" t="e">
        <v>#N/A</v>
      </c>
      <c r="F70" s="50" t="e">
        <v>#N/A</v>
      </c>
      <c r="G70" s="50" t="e">
        <v>#N/A</v>
      </c>
      <c r="H70" s="50" t="e">
        <v>#N/A</v>
      </c>
      <c r="I70" s="50" t="e">
        <v>#N/A</v>
      </c>
      <c r="J70" s="50" t="e">
        <v>#N/A</v>
      </c>
      <c r="K70" s="50" t="e">
        <v>#N/A</v>
      </c>
      <c r="L70" s="50" t="e">
        <v>#N/A</v>
      </c>
      <c r="M70" s="53" t="e">
        <v>#N/A</v>
      </c>
      <c r="N70" s="29"/>
      <c r="O70" s="37" t="e">
        <v>#N/A</v>
      </c>
      <c r="P70" s="30">
        <v>148.4384</v>
      </c>
      <c r="Q70" s="30" t="e">
        <v>#N/A</v>
      </c>
      <c r="R70" s="30" t="e">
        <v>#N/A</v>
      </c>
      <c r="S70" s="95" t="e">
        <v>#N/A</v>
      </c>
      <c r="T70" s="143"/>
      <c r="AA70" s="51"/>
    </row>
    <row r="71" spans="1:27" x14ac:dyDescent="0.2">
      <c r="A71" s="52">
        <v>40497</v>
      </c>
      <c r="B71" s="34">
        <v>14</v>
      </c>
      <c r="C71" s="274">
        <v>20</v>
      </c>
      <c r="D71" s="50">
        <v>91.023870000000002</v>
      </c>
      <c r="E71" s="50" t="e">
        <v>#N/A</v>
      </c>
      <c r="F71" s="50" t="e">
        <v>#N/A</v>
      </c>
      <c r="G71" s="50" t="e">
        <v>#N/A</v>
      </c>
      <c r="H71" s="50" t="e">
        <v>#N/A</v>
      </c>
      <c r="I71" s="50" t="e">
        <v>#N/A</v>
      </c>
      <c r="J71" s="50" t="e">
        <v>#N/A</v>
      </c>
      <c r="K71" s="50" t="e">
        <v>#N/A</v>
      </c>
      <c r="L71" s="50" t="e">
        <v>#N/A</v>
      </c>
      <c r="M71" s="53" t="e">
        <v>#N/A</v>
      </c>
      <c r="N71" s="29"/>
      <c r="O71" s="37" t="e">
        <v>#N/A</v>
      </c>
      <c r="P71" s="30">
        <v>91.023870000000002</v>
      </c>
      <c r="Q71" s="30" t="e">
        <v>#N/A</v>
      </c>
      <c r="R71" s="30" t="e">
        <v>#N/A</v>
      </c>
      <c r="S71" s="95" t="e">
        <v>#N/A</v>
      </c>
      <c r="T71" s="143"/>
      <c r="AA71" s="51"/>
    </row>
    <row r="72" spans="1:27" x14ac:dyDescent="0.2">
      <c r="A72" s="52">
        <v>40497</v>
      </c>
      <c r="B72" s="34">
        <v>20</v>
      </c>
      <c r="C72" s="274">
        <v>20</v>
      </c>
      <c r="D72" s="50">
        <v>88.178550000000001</v>
      </c>
      <c r="E72" s="50" t="e">
        <v>#N/A</v>
      </c>
      <c r="F72" s="50" t="e">
        <v>#N/A</v>
      </c>
      <c r="G72" s="50" t="e">
        <v>#N/A</v>
      </c>
      <c r="H72" s="50" t="e">
        <v>#N/A</v>
      </c>
      <c r="I72" s="50" t="e">
        <v>#N/A</v>
      </c>
      <c r="J72" s="50" t="e">
        <v>#N/A</v>
      </c>
      <c r="K72" s="50" t="e">
        <v>#N/A</v>
      </c>
      <c r="L72" s="50" t="e">
        <v>#N/A</v>
      </c>
      <c r="M72" s="53" t="e">
        <v>#N/A</v>
      </c>
      <c r="N72" s="29"/>
      <c r="O72" s="37" t="e">
        <v>#N/A</v>
      </c>
      <c r="P72" s="30">
        <v>88.178550000000001</v>
      </c>
      <c r="Q72" s="30" t="e">
        <v>#N/A</v>
      </c>
      <c r="R72" s="30" t="e">
        <v>#N/A</v>
      </c>
      <c r="S72" s="95" t="e">
        <v>#N/A</v>
      </c>
      <c r="T72" s="143"/>
      <c r="AA72" s="51"/>
    </row>
    <row r="73" spans="1:27" x14ac:dyDescent="0.2">
      <c r="A73" s="52">
        <v>40513</v>
      </c>
      <c r="B73" s="34">
        <v>9</v>
      </c>
      <c r="C73" s="274">
        <v>20</v>
      </c>
      <c r="D73" s="50" t="e">
        <v>#N/A</v>
      </c>
      <c r="E73" s="50">
        <v>157.40350000000001</v>
      </c>
      <c r="F73" s="50" t="e">
        <v>#N/A</v>
      </c>
      <c r="G73" s="50" t="e">
        <v>#N/A</v>
      </c>
      <c r="H73" s="50" t="e">
        <v>#N/A</v>
      </c>
      <c r="I73" s="50" t="e">
        <v>#N/A</v>
      </c>
      <c r="J73" s="50" t="e">
        <v>#N/A</v>
      </c>
      <c r="K73" s="50" t="e">
        <v>#N/A</v>
      </c>
      <c r="L73" s="50" t="e">
        <v>#N/A</v>
      </c>
      <c r="M73" s="53" t="e">
        <v>#N/A</v>
      </c>
      <c r="N73" s="29"/>
      <c r="O73" s="37" t="e">
        <v>#N/A</v>
      </c>
      <c r="P73" s="30">
        <v>157.40350000000001</v>
      </c>
      <c r="Q73" s="30" t="e">
        <v>#N/A</v>
      </c>
      <c r="R73" s="30" t="e">
        <v>#N/A</v>
      </c>
      <c r="S73" s="95" t="e">
        <v>#N/A</v>
      </c>
      <c r="T73" s="143"/>
      <c r="AA73" s="51"/>
    </row>
    <row r="74" spans="1:27" x14ac:dyDescent="0.2">
      <c r="A74" s="52">
        <v>40513</v>
      </c>
      <c r="B74" s="34">
        <v>7.65</v>
      </c>
      <c r="C74" s="274">
        <v>25</v>
      </c>
      <c r="D74" s="50" t="e">
        <v>#N/A</v>
      </c>
      <c r="E74" s="50" t="e">
        <v>#N/A</v>
      </c>
      <c r="F74" s="50" t="e">
        <v>#N/A</v>
      </c>
      <c r="G74" s="50" t="e">
        <v>#N/A</v>
      </c>
      <c r="H74" s="50" t="e">
        <v>#N/A</v>
      </c>
      <c r="I74" s="50" t="e">
        <v>#N/A</v>
      </c>
      <c r="J74" s="50" t="e">
        <v>#N/A</v>
      </c>
      <c r="K74" s="50" t="e">
        <v>#N/A</v>
      </c>
      <c r="L74" s="50">
        <v>166.76390000000001</v>
      </c>
      <c r="M74" s="53" t="e">
        <v>#N/A</v>
      </c>
      <c r="N74" s="29"/>
      <c r="O74" s="37" t="e">
        <v>#N/A</v>
      </c>
      <c r="P74" s="30" t="e">
        <v>#N/A</v>
      </c>
      <c r="Q74" s="30" t="e">
        <v>#N/A</v>
      </c>
      <c r="R74" s="30" t="e">
        <v>#N/A</v>
      </c>
      <c r="S74" s="95">
        <v>166.76390000000001</v>
      </c>
      <c r="T74" s="143"/>
      <c r="AA74" s="51"/>
    </row>
    <row r="75" spans="1:27" x14ac:dyDescent="0.2">
      <c r="A75" s="52">
        <v>40533</v>
      </c>
      <c r="B75" s="34">
        <v>60</v>
      </c>
      <c r="C75" s="274">
        <v>20</v>
      </c>
      <c r="D75" s="50">
        <v>151.0085</v>
      </c>
      <c r="E75" s="50" t="e">
        <v>#N/A</v>
      </c>
      <c r="F75" s="50" t="e">
        <v>#N/A</v>
      </c>
      <c r="G75" s="50" t="e">
        <v>#N/A</v>
      </c>
      <c r="H75" s="50" t="e">
        <v>#N/A</v>
      </c>
      <c r="I75" s="50" t="e">
        <v>#N/A</v>
      </c>
      <c r="J75" s="50" t="e">
        <v>#N/A</v>
      </c>
      <c r="K75" s="50" t="e">
        <v>#N/A</v>
      </c>
      <c r="L75" s="50" t="e">
        <v>#N/A</v>
      </c>
      <c r="M75" s="53" t="e">
        <v>#N/A</v>
      </c>
      <c r="N75" s="29"/>
      <c r="O75" s="37" t="e">
        <v>#N/A</v>
      </c>
      <c r="P75" s="30">
        <v>151.0085</v>
      </c>
      <c r="Q75" s="30" t="e">
        <v>#N/A</v>
      </c>
      <c r="R75" s="30" t="e">
        <v>#N/A</v>
      </c>
      <c r="S75" s="95" t="e">
        <v>#N/A</v>
      </c>
      <c r="T75" s="143"/>
      <c r="AA75" s="51"/>
    </row>
    <row r="76" spans="1:27" x14ac:dyDescent="0.2">
      <c r="A76" s="52">
        <v>40542</v>
      </c>
      <c r="B76" s="34">
        <v>309</v>
      </c>
      <c r="C76" s="274">
        <v>20</v>
      </c>
      <c r="D76" s="50">
        <v>128.72130000000001</v>
      </c>
      <c r="E76" s="50" t="e">
        <v>#N/A</v>
      </c>
      <c r="F76" s="50" t="e">
        <v>#N/A</v>
      </c>
      <c r="G76" s="50" t="e">
        <v>#N/A</v>
      </c>
      <c r="H76" s="50" t="e">
        <v>#N/A</v>
      </c>
      <c r="I76" s="50" t="e">
        <v>#N/A</v>
      </c>
      <c r="J76" s="50" t="e">
        <v>#N/A</v>
      </c>
      <c r="K76" s="50" t="e">
        <v>#N/A</v>
      </c>
      <c r="L76" s="50" t="e">
        <v>#N/A</v>
      </c>
      <c r="M76" s="53" t="e">
        <v>#N/A</v>
      </c>
      <c r="N76" s="29"/>
      <c r="O76" s="37" t="e">
        <v>#N/A</v>
      </c>
      <c r="P76" s="30">
        <v>128.72130000000001</v>
      </c>
      <c r="Q76" s="30" t="e">
        <v>#N/A</v>
      </c>
      <c r="R76" s="30" t="e">
        <v>#N/A</v>
      </c>
      <c r="S76" s="95" t="e">
        <v>#N/A</v>
      </c>
      <c r="T76" s="143"/>
      <c r="AA76" s="51"/>
    </row>
    <row r="77" spans="1:27" x14ac:dyDescent="0.2">
      <c r="A77" s="52">
        <v>40542</v>
      </c>
      <c r="B77" s="34">
        <v>20</v>
      </c>
      <c r="C77" s="274">
        <v>20</v>
      </c>
      <c r="D77" s="50">
        <v>169.06120000000001</v>
      </c>
      <c r="E77" s="50" t="e">
        <v>#N/A</v>
      </c>
      <c r="F77" s="50" t="e">
        <v>#N/A</v>
      </c>
      <c r="G77" s="50" t="e">
        <v>#N/A</v>
      </c>
      <c r="H77" s="50" t="e">
        <v>#N/A</v>
      </c>
      <c r="I77" s="50" t="e">
        <v>#N/A</v>
      </c>
      <c r="J77" s="50" t="e">
        <v>#N/A</v>
      </c>
      <c r="K77" s="50" t="e">
        <v>#N/A</v>
      </c>
      <c r="L77" s="50" t="e">
        <v>#N/A</v>
      </c>
      <c r="M77" s="53" t="e">
        <v>#N/A</v>
      </c>
      <c r="N77" s="29"/>
      <c r="O77" s="37" t="e">
        <v>#N/A</v>
      </c>
      <c r="P77" s="30">
        <v>169.06120000000001</v>
      </c>
      <c r="Q77" s="30" t="e">
        <v>#N/A</v>
      </c>
      <c r="R77" s="30" t="e">
        <v>#N/A</v>
      </c>
      <c r="S77" s="95" t="e">
        <v>#N/A</v>
      </c>
      <c r="T77" s="143"/>
      <c r="AA77" s="51"/>
    </row>
    <row r="78" spans="1:27" x14ac:dyDescent="0.2">
      <c r="A78" s="52">
        <v>40548</v>
      </c>
      <c r="B78" s="34">
        <v>270</v>
      </c>
      <c r="C78" s="274">
        <v>20</v>
      </c>
      <c r="D78" s="50">
        <v>129.00989999999999</v>
      </c>
      <c r="E78" s="50" t="e">
        <v>#N/A</v>
      </c>
      <c r="F78" s="50" t="e">
        <v>#N/A</v>
      </c>
      <c r="G78" s="50" t="e">
        <v>#N/A</v>
      </c>
      <c r="H78" s="50" t="e">
        <v>#N/A</v>
      </c>
      <c r="I78" s="50" t="e">
        <v>#N/A</v>
      </c>
      <c r="J78" s="50" t="e">
        <v>#N/A</v>
      </c>
      <c r="K78" s="50" t="e">
        <v>#N/A</v>
      </c>
      <c r="L78" s="50" t="e">
        <v>#N/A</v>
      </c>
      <c r="M78" s="53" t="e">
        <v>#N/A</v>
      </c>
      <c r="N78" s="29"/>
      <c r="O78" s="37" t="e">
        <v>#N/A</v>
      </c>
      <c r="P78" s="30">
        <v>129.00989999999999</v>
      </c>
      <c r="Q78" s="30" t="e">
        <v>#N/A</v>
      </c>
      <c r="R78" s="30" t="e">
        <v>#N/A</v>
      </c>
      <c r="S78" s="95" t="e">
        <v>#N/A</v>
      </c>
      <c r="T78" s="143"/>
      <c r="AA78" s="51"/>
    </row>
    <row r="79" spans="1:27" x14ac:dyDescent="0.2">
      <c r="A79" s="52">
        <v>40550</v>
      </c>
      <c r="B79" s="34">
        <v>110</v>
      </c>
      <c r="C79" s="274">
        <v>20</v>
      </c>
      <c r="D79" s="50">
        <v>145.2841</v>
      </c>
      <c r="E79" s="50" t="e">
        <v>#N/A</v>
      </c>
      <c r="F79" s="50" t="e">
        <v>#N/A</v>
      </c>
      <c r="G79" s="50" t="e">
        <v>#N/A</v>
      </c>
      <c r="H79" s="50" t="e">
        <v>#N/A</v>
      </c>
      <c r="I79" s="50" t="e">
        <v>#N/A</v>
      </c>
      <c r="J79" s="50" t="e">
        <v>#N/A</v>
      </c>
      <c r="K79" s="50" t="e">
        <v>#N/A</v>
      </c>
      <c r="L79" s="50" t="e">
        <v>#N/A</v>
      </c>
      <c r="M79" s="53" t="e">
        <v>#N/A</v>
      </c>
      <c r="N79" s="29"/>
      <c r="O79" s="37" t="e">
        <v>#N/A</v>
      </c>
      <c r="P79" s="30">
        <v>145.2841</v>
      </c>
      <c r="Q79" s="30" t="e">
        <v>#N/A</v>
      </c>
      <c r="R79" s="30" t="e">
        <v>#N/A</v>
      </c>
      <c r="S79" s="95" t="e">
        <v>#N/A</v>
      </c>
      <c r="T79" s="143"/>
      <c r="AA79" s="51"/>
    </row>
    <row r="80" spans="1:27" x14ac:dyDescent="0.2">
      <c r="A80" s="52">
        <v>40568</v>
      </c>
      <c r="B80" s="34">
        <v>26</v>
      </c>
      <c r="C80" s="274">
        <v>25</v>
      </c>
      <c r="D80" s="50">
        <v>152.5566</v>
      </c>
      <c r="E80" s="50" t="e">
        <v>#N/A</v>
      </c>
      <c r="F80" s="50" t="e">
        <v>#N/A</v>
      </c>
      <c r="G80" s="50" t="e">
        <v>#N/A</v>
      </c>
      <c r="H80" s="50" t="e">
        <v>#N/A</v>
      </c>
      <c r="I80" s="50" t="e">
        <v>#N/A</v>
      </c>
      <c r="J80" s="50" t="e">
        <v>#N/A</v>
      </c>
      <c r="K80" s="50" t="e">
        <v>#N/A</v>
      </c>
      <c r="L80" s="50" t="e">
        <v>#N/A</v>
      </c>
      <c r="M80" s="53" t="e">
        <v>#N/A</v>
      </c>
      <c r="N80" s="29"/>
      <c r="O80" s="37" t="e">
        <v>#N/A</v>
      </c>
      <c r="P80" s="30">
        <v>152.5566</v>
      </c>
      <c r="Q80" s="30" t="e">
        <v>#N/A</v>
      </c>
      <c r="R80" s="30" t="e">
        <v>#N/A</v>
      </c>
      <c r="S80" s="95" t="e">
        <v>#N/A</v>
      </c>
      <c r="T80" s="143"/>
      <c r="AA80" s="51"/>
    </row>
    <row r="81" spans="1:27" x14ac:dyDescent="0.2">
      <c r="A81" s="52">
        <v>40581</v>
      </c>
      <c r="B81" s="34">
        <v>250</v>
      </c>
      <c r="C81" s="274">
        <v>20</v>
      </c>
      <c r="D81" s="50" t="e">
        <v>#N/A</v>
      </c>
      <c r="E81" s="50">
        <v>134.8109</v>
      </c>
      <c r="F81" s="50" t="e">
        <v>#N/A</v>
      </c>
      <c r="G81" s="50" t="e">
        <v>#N/A</v>
      </c>
      <c r="H81" s="50" t="e">
        <v>#N/A</v>
      </c>
      <c r="I81" s="50" t="e">
        <v>#N/A</v>
      </c>
      <c r="J81" s="50" t="e">
        <v>#N/A</v>
      </c>
      <c r="K81" s="50" t="e">
        <v>#N/A</v>
      </c>
      <c r="L81" s="50" t="e">
        <v>#N/A</v>
      </c>
      <c r="M81" s="53" t="e">
        <v>#N/A</v>
      </c>
      <c r="N81" s="29"/>
      <c r="O81" s="37" t="e">
        <v>#N/A</v>
      </c>
      <c r="P81" s="30">
        <v>134.8109</v>
      </c>
      <c r="Q81" s="30" t="e">
        <v>#N/A</v>
      </c>
      <c r="R81" s="30" t="e">
        <v>#N/A</v>
      </c>
      <c r="S81" s="95" t="e">
        <v>#N/A</v>
      </c>
      <c r="T81" s="143"/>
      <c r="AA81" s="51"/>
    </row>
    <row r="82" spans="1:27" x14ac:dyDescent="0.2">
      <c r="A82" s="52">
        <v>40585</v>
      </c>
      <c r="B82" s="34">
        <v>30</v>
      </c>
      <c r="C82" s="274">
        <v>25</v>
      </c>
      <c r="D82" s="50" t="e">
        <v>#N/A</v>
      </c>
      <c r="E82" s="50">
        <v>128.62520000000001</v>
      </c>
      <c r="F82" s="50" t="e">
        <v>#N/A</v>
      </c>
      <c r="G82" s="50" t="e">
        <v>#N/A</v>
      </c>
      <c r="H82" s="50" t="e">
        <v>#N/A</v>
      </c>
      <c r="I82" s="50" t="e">
        <v>#N/A</v>
      </c>
      <c r="J82" s="50" t="e">
        <v>#N/A</v>
      </c>
      <c r="K82" s="50" t="e">
        <v>#N/A</v>
      </c>
      <c r="L82" s="50" t="e">
        <v>#N/A</v>
      </c>
      <c r="M82" s="53" t="e">
        <v>#N/A</v>
      </c>
      <c r="N82" s="29"/>
      <c r="O82" s="37" t="e">
        <v>#N/A</v>
      </c>
      <c r="P82" s="30">
        <v>128.62520000000001</v>
      </c>
      <c r="Q82" s="30" t="e">
        <v>#N/A</v>
      </c>
      <c r="R82" s="30" t="e">
        <v>#N/A</v>
      </c>
      <c r="S82" s="95" t="e">
        <v>#N/A</v>
      </c>
      <c r="T82" s="143"/>
      <c r="AA82" s="51"/>
    </row>
    <row r="83" spans="1:27" x14ac:dyDescent="0.2">
      <c r="A83" s="52">
        <v>40585</v>
      </c>
      <c r="B83" s="34">
        <v>20</v>
      </c>
      <c r="C83" s="274">
        <v>25</v>
      </c>
      <c r="D83" s="50" t="e">
        <v>#N/A</v>
      </c>
      <c r="E83" s="50">
        <v>131.99789999999999</v>
      </c>
      <c r="F83" s="50" t="e">
        <v>#N/A</v>
      </c>
      <c r="G83" s="50" t="e">
        <v>#N/A</v>
      </c>
      <c r="H83" s="50" t="e">
        <v>#N/A</v>
      </c>
      <c r="I83" s="50" t="e">
        <v>#N/A</v>
      </c>
      <c r="J83" s="50" t="e">
        <v>#N/A</v>
      </c>
      <c r="K83" s="50" t="e">
        <v>#N/A</v>
      </c>
      <c r="L83" s="50" t="e">
        <v>#N/A</v>
      </c>
      <c r="M83" s="53" t="e">
        <v>#N/A</v>
      </c>
      <c r="N83" s="29"/>
      <c r="O83" s="37" t="e">
        <v>#N/A</v>
      </c>
      <c r="P83" s="30">
        <v>131.99789999999999</v>
      </c>
      <c r="Q83" s="30" t="e">
        <v>#N/A</v>
      </c>
      <c r="R83" s="30" t="e">
        <v>#N/A</v>
      </c>
      <c r="S83" s="95" t="e">
        <v>#N/A</v>
      </c>
      <c r="T83" s="143"/>
      <c r="AA83" s="51"/>
    </row>
    <row r="84" spans="1:27" x14ac:dyDescent="0.2">
      <c r="A84" s="52">
        <v>40610</v>
      </c>
      <c r="B84" s="34">
        <v>150</v>
      </c>
      <c r="C84" s="274">
        <v>26</v>
      </c>
      <c r="D84" s="50">
        <v>105.9911</v>
      </c>
      <c r="E84" s="50" t="e">
        <v>#N/A</v>
      </c>
      <c r="F84" s="50" t="e">
        <v>#N/A</v>
      </c>
      <c r="G84" s="50" t="e">
        <v>#N/A</v>
      </c>
      <c r="H84" s="50" t="e">
        <v>#N/A</v>
      </c>
      <c r="I84" s="50" t="e">
        <v>#N/A</v>
      </c>
      <c r="J84" s="50" t="e">
        <v>#N/A</v>
      </c>
      <c r="K84" s="50" t="e">
        <v>#N/A</v>
      </c>
      <c r="L84" s="50" t="e">
        <v>#N/A</v>
      </c>
      <c r="M84" s="53" t="e">
        <v>#N/A</v>
      </c>
      <c r="N84" s="29"/>
      <c r="O84" s="37" t="e">
        <v>#N/A</v>
      </c>
      <c r="P84" s="30">
        <v>105.9911</v>
      </c>
      <c r="Q84" s="30" t="e">
        <v>#N/A</v>
      </c>
      <c r="R84" s="30" t="e">
        <v>#N/A</v>
      </c>
      <c r="S84" s="95" t="e">
        <v>#N/A</v>
      </c>
      <c r="T84" s="143"/>
      <c r="AA84" s="51"/>
    </row>
    <row r="85" spans="1:27" x14ac:dyDescent="0.2">
      <c r="A85" s="52">
        <v>40697</v>
      </c>
      <c r="B85" s="34">
        <v>110</v>
      </c>
      <c r="C85" s="274">
        <v>25</v>
      </c>
      <c r="D85" s="50">
        <v>134.7722</v>
      </c>
      <c r="E85" s="50" t="e">
        <v>#N/A</v>
      </c>
      <c r="F85" s="50" t="e">
        <v>#N/A</v>
      </c>
      <c r="G85" s="50" t="e">
        <v>#N/A</v>
      </c>
      <c r="H85" s="50" t="e">
        <v>#N/A</v>
      </c>
      <c r="I85" s="50" t="e">
        <v>#N/A</v>
      </c>
      <c r="J85" s="50" t="e">
        <v>#N/A</v>
      </c>
      <c r="K85" s="50" t="e">
        <v>#N/A</v>
      </c>
      <c r="L85" s="50" t="e">
        <v>#N/A</v>
      </c>
      <c r="M85" s="53" t="e">
        <v>#N/A</v>
      </c>
      <c r="N85" s="29"/>
      <c r="O85" s="37" t="e">
        <v>#N/A</v>
      </c>
      <c r="P85" s="30">
        <v>134.7722</v>
      </c>
      <c r="Q85" s="30" t="e">
        <v>#N/A</v>
      </c>
      <c r="R85" s="30" t="e">
        <v>#N/A</v>
      </c>
      <c r="S85" s="95" t="e">
        <v>#N/A</v>
      </c>
      <c r="T85" s="143"/>
      <c r="AA85" s="51"/>
    </row>
    <row r="86" spans="1:27" x14ac:dyDescent="0.2">
      <c r="A86" s="52">
        <v>40697</v>
      </c>
      <c r="B86" s="34">
        <v>127</v>
      </c>
      <c r="C86" s="274">
        <v>25</v>
      </c>
      <c r="D86" s="50" t="e">
        <v>#N/A</v>
      </c>
      <c r="E86" s="50">
        <v>125.0763</v>
      </c>
      <c r="F86" s="50" t="e">
        <v>#N/A</v>
      </c>
      <c r="G86" s="50" t="e">
        <v>#N/A</v>
      </c>
      <c r="H86" s="50" t="e">
        <v>#N/A</v>
      </c>
      <c r="I86" s="50" t="e">
        <v>#N/A</v>
      </c>
      <c r="J86" s="50" t="e">
        <v>#N/A</v>
      </c>
      <c r="K86" s="50" t="e">
        <v>#N/A</v>
      </c>
      <c r="L86" s="50" t="e">
        <v>#N/A</v>
      </c>
      <c r="M86" s="53" t="e">
        <v>#N/A</v>
      </c>
      <c r="N86" s="29"/>
      <c r="O86" s="37" t="e">
        <v>#N/A</v>
      </c>
      <c r="P86" s="30">
        <v>125.0763</v>
      </c>
      <c r="Q86" s="30" t="e">
        <v>#N/A</v>
      </c>
      <c r="R86" s="30" t="e">
        <v>#N/A</v>
      </c>
      <c r="S86" s="95" t="e">
        <v>#N/A</v>
      </c>
      <c r="T86" s="143"/>
      <c r="AA86" s="51"/>
    </row>
    <row r="87" spans="1:27" x14ac:dyDescent="0.2">
      <c r="A87" s="52">
        <v>40715</v>
      </c>
      <c r="B87" s="34">
        <v>150</v>
      </c>
      <c r="C87" s="274">
        <v>25</v>
      </c>
      <c r="D87" s="50">
        <v>120.9076</v>
      </c>
      <c r="E87" s="50" t="e">
        <v>#N/A</v>
      </c>
      <c r="F87" s="50" t="e">
        <v>#N/A</v>
      </c>
      <c r="G87" s="50" t="e">
        <v>#N/A</v>
      </c>
      <c r="H87" s="50" t="e">
        <v>#N/A</v>
      </c>
      <c r="I87" s="50" t="e">
        <v>#N/A</v>
      </c>
      <c r="J87" s="50" t="e">
        <v>#N/A</v>
      </c>
      <c r="K87" s="50" t="e">
        <v>#N/A</v>
      </c>
      <c r="L87" s="50" t="e">
        <v>#N/A</v>
      </c>
      <c r="M87" s="53" t="e">
        <v>#N/A</v>
      </c>
      <c r="N87" s="29"/>
      <c r="O87" s="37" t="e">
        <v>#N/A</v>
      </c>
      <c r="P87" s="30">
        <v>120.9076</v>
      </c>
      <c r="Q87" s="30" t="e">
        <v>#N/A</v>
      </c>
      <c r="R87" s="30" t="e">
        <v>#N/A</v>
      </c>
      <c r="S87" s="95" t="e">
        <v>#N/A</v>
      </c>
      <c r="T87" s="143"/>
      <c r="AA87" s="51"/>
    </row>
    <row r="88" spans="1:27" x14ac:dyDescent="0.2">
      <c r="A88" s="52">
        <v>40732</v>
      </c>
      <c r="B88" s="34">
        <v>24</v>
      </c>
      <c r="C88" s="274">
        <v>25</v>
      </c>
      <c r="D88" s="50">
        <v>140.55179999999999</v>
      </c>
      <c r="E88" s="50" t="e">
        <v>#N/A</v>
      </c>
      <c r="F88" s="50" t="e">
        <v>#N/A</v>
      </c>
      <c r="G88" s="50" t="e">
        <v>#N/A</v>
      </c>
      <c r="H88" s="50" t="e">
        <v>#N/A</v>
      </c>
      <c r="I88" s="50" t="e">
        <v>#N/A</v>
      </c>
      <c r="J88" s="50" t="e">
        <v>#N/A</v>
      </c>
      <c r="K88" s="50" t="e">
        <v>#N/A</v>
      </c>
      <c r="L88" s="50" t="e">
        <v>#N/A</v>
      </c>
      <c r="M88" s="53" t="e">
        <v>#N/A</v>
      </c>
      <c r="N88" s="29"/>
      <c r="O88" s="37" t="e">
        <v>#N/A</v>
      </c>
      <c r="P88" s="30">
        <v>140.55179999999999</v>
      </c>
      <c r="Q88" s="30" t="e">
        <v>#N/A</v>
      </c>
      <c r="R88" s="30" t="e">
        <v>#N/A</v>
      </c>
      <c r="S88" s="95" t="e">
        <v>#N/A</v>
      </c>
      <c r="T88" s="143"/>
      <c r="AA88" s="51"/>
    </row>
    <row r="89" spans="1:27" x14ac:dyDescent="0.2">
      <c r="A89" s="52">
        <v>40738</v>
      </c>
      <c r="B89" s="34">
        <v>20</v>
      </c>
      <c r="C89" s="274">
        <v>25</v>
      </c>
      <c r="D89" s="50">
        <v>113.16549999999999</v>
      </c>
      <c r="E89" s="50" t="e">
        <v>#N/A</v>
      </c>
      <c r="F89" s="50" t="e">
        <v>#N/A</v>
      </c>
      <c r="G89" s="50" t="e">
        <v>#N/A</v>
      </c>
      <c r="H89" s="50" t="e">
        <v>#N/A</v>
      </c>
      <c r="I89" s="50" t="e">
        <v>#N/A</v>
      </c>
      <c r="J89" s="50" t="e">
        <v>#N/A</v>
      </c>
      <c r="K89" s="50" t="e">
        <v>#N/A</v>
      </c>
      <c r="L89" s="50" t="e">
        <v>#N/A</v>
      </c>
      <c r="M89" s="53" t="e">
        <v>#N/A</v>
      </c>
      <c r="N89" s="29"/>
      <c r="O89" s="37" t="e">
        <v>#N/A</v>
      </c>
      <c r="P89" s="30">
        <v>113.16549999999999</v>
      </c>
      <c r="Q89" s="30" t="e">
        <v>#N/A</v>
      </c>
      <c r="R89" s="30" t="e">
        <v>#N/A</v>
      </c>
      <c r="S89" s="95" t="e">
        <v>#N/A</v>
      </c>
      <c r="T89" s="143"/>
      <c r="AA89" s="51"/>
    </row>
    <row r="90" spans="1:27" x14ac:dyDescent="0.2">
      <c r="A90" s="52">
        <v>40742</v>
      </c>
      <c r="B90" s="34">
        <v>6</v>
      </c>
      <c r="C90" s="274">
        <v>20</v>
      </c>
      <c r="D90" s="50" t="e">
        <v>#N/A</v>
      </c>
      <c r="E90" s="50" t="e">
        <v>#N/A</v>
      </c>
      <c r="F90" s="50" t="e">
        <v>#N/A</v>
      </c>
      <c r="G90" s="50" t="e">
        <v>#N/A</v>
      </c>
      <c r="H90" s="50" t="e">
        <v>#N/A</v>
      </c>
      <c r="I90" s="50" t="e">
        <v>#N/A</v>
      </c>
      <c r="J90" s="50" t="e">
        <v>#N/A</v>
      </c>
      <c r="K90" s="50" t="e">
        <v>#N/A</v>
      </c>
      <c r="L90" s="50" t="e">
        <v>#N/A</v>
      </c>
      <c r="M90" s="53">
        <v>222.3245</v>
      </c>
      <c r="N90" s="29"/>
      <c r="O90" s="37">
        <v>222.3245</v>
      </c>
      <c r="P90" s="30" t="e">
        <v>#N/A</v>
      </c>
      <c r="Q90" s="30" t="e">
        <v>#N/A</v>
      </c>
      <c r="R90" s="30" t="e">
        <v>#N/A</v>
      </c>
      <c r="S90" s="95" t="e">
        <v>#N/A</v>
      </c>
      <c r="T90" s="143"/>
      <c r="AA90" s="51"/>
    </row>
    <row r="91" spans="1:27" x14ac:dyDescent="0.2">
      <c r="A91" s="52">
        <v>40745</v>
      </c>
      <c r="B91" s="34">
        <v>150</v>
      </c>
      <c r="C91" s="274">
        <v>25</v>
      </c>
      <c r="D91" s="50">
        <v>133.11109999999999</v>
      </c>
      <c r="E91" s="50" t="e">
        <v>#N/A</v>
      </c>
      <c r="F91" s="50" t="e">
        <v>#N/A</v>
      </c>
      <c r="G91" s="50" t="e">
        <v>#N/A</v>
      </c>
      <c r="H91" s="50" t="e">
        <v>#N/A</v>
      </c>
      <c r="I91" s="50" t="e">
        <v>#N/A</v>
      </c>
      <c r="J91" s="50" t="e">
        <v>#N/A</v>
      </c>
      <c r="K91" s="50" t="e">
        <v>#N/A</v>
      </c>
      <c r="L91" s="50" t="e">
        <v>#N/A</v>
      </c>
      <c r="M91" s="53" t="e">
        <v>#N/A</v>
      </c>
      <c r="N91" s="29"/>
      <c r="O91" s="37" t="e">
        <v>#N/A</v>
      </c>
      <c r="P91" s="30">
        <v>133.11109999999999</v>
      </c>
      <c r="Q91" s="30" t="e">
        <v>#N/A</v>
      </c>
      <c r="R91" s="30" t="e">
        <v>#N/A</v>
      </c>
      <c r="S91" s="95" t="e">
        <v>#N/A</v>
      </c>
      <c r="T91" s="143"/>
      <c r="AA91" s="51"/>
    </row>
    <row r="92" spans="1:27" x14ac:dyDescent="0.2">
      <c r="A92" s="52">
        <v>40815</v>
      </c>
      <c r="B92" s="34">
        <v>250</v>
      </c>
      <c r="C92" s="274">
        <v>20</v>
      </c>
      <c r="D92" s="50">
        <v>96.308509999999998</v>
      </c>
      <c r="E92" s="50" t="e">
        <v>#N/A</v>
      </c>
      <c r="F92" s="50" t="e">
        <v>#N/A</v>
      </c>
      <c r="G92" s="50" t="e">
        <v>#N/A</v>
      </c>
      <c r="H92" s="50" t="e">
        <v>#N/A</v>
      </c>
      <c r="I92" s="50" t="e">
        <v>#N/A</v>
      </c>
      <c r="J92" s="50" t="e">
        <v>#N/A</v>
      </c>
      <c r="K92" s="50" t="e">
        <v>#N/A</v>
      </c>
      <c r="L92" s="50" t="e">
        <v>#N/A</v>
      </c>
      <c r="M92" s="53" t="e">
        <v>#N/A</v>
      </c>
      <c r="N92" s="29"/>
      <c r="O92" s="37" t="e">
        <v>#N/A</v>
      </c>
      <c r="P92" s="30">
        <v>96.308509999999998</v>
      </c>
      <c r="Q92" s="30" t="e">
        <v>#N/A</v>
      </c>
      <c r="R92" s="30" t="e">
        <v>#N/A</v>
      </c>
      <c r="S92" s="95" t="e">
        <v>#N/A</v>
      </c>
      <c r="T92" s="143"/>
      <c r="AA92" s="51"/>
    </row>
    <row r="93" spans="1:27" x14ac:dyDescent="0.2">
      <c r="A93" s="52">
        <v>40817</v>
      </c>
      <c r="B93" s="34">
        <v>9</v>
      </c>
      <c r="C93" s="274">
        <v>20</v>
      </c>
      <c r="D93" s="50" t="e">
        <v>#N/A</v>
      </c>
      <c r="E93" s="50">
        <v>155.9273</v>
      </c>
      <c r="F93" s="50" t="e">
        <v>#N/A</v>
      </c>
      <c r="G93" s="50" t="e">
        <v>#N/A</v>
      </c>
      <c r="H93" s="50" t="e">
        <v>#N/A</v>
      </c>
      <c r="I93" s="50" t="e">
        <v>#N/A</v>
      </c>
      <c r="J93" s="50" t="e">
        <v>#N/A</v>
      </c>
      <c r="K93" s="50" t="e">
        <v>#N/A</v>
      </c>
      <c r="L93" s="50" t="e">
        <v>#N/A</v>
      </c>
      <c r="M93" s="53" t="e">
        <v>#N/A</v>
      </c>
      <c r="N93" s="29"/>
      <c r="O93" s="37" t="e">
        <v>#N/A</v>
      </c>
      <c r="P93" s="30">
        <v>155.9273</v>
      </c>
      <c r="Q93" s="30" t="e">
        <v>#N/A</v>
      </c>
      <c r="R93" s="30" t="e">
        <v>#N/A</v>
      </c>
      <c r="S93" s="95" t="e">
        <v>#N/A</v>
      </c>
      <c r="T93" s="143"/>
      <c r="AA93" s="51"/>
    </row>
    <row r="94" spans="1:27" x14ac:dyDescent="0.2">
      <c r="A94" s="52">
        <v>40878</v>
      </c>
      <c r="B94" s="34">
        <v>20</v>
      </c>
      <c r="C94" s="274">
        <v>20</v>
      </c>
      <c r="D94" s="50" t="e">
        <v>#N/A</v>
      </c>
      <c r="E94" s="50" t="e">
        <v>#N/A</v>
      </c>
      <c r="F94" s="50" t="e">
        <v>#N/A</v>
      </c>
      <c r="G94" s="50" t="e">
        <v>#N/A</v>
      </c>
      <c r="H94" s="50" t="e">
        <v>#N/A</v>
      </c>
      <c r="I94" s="50">
        <v>255.67320000000001</v>
      </c>
      <c r="J94" s="50" t="e">
        <v>#N/A</v>
      </c>
      <c r="K94" s="50" t="e">
        <v>#N/A</v>
      </c>
      <c r="L94" s="50" t="e">
        <v>#N/A</v>
      </c>
      <c r="M94" s="53" t="e">
        <v>#N/A</v>
      </c>
      <c r="N94" s="29"/>
      <c r="O94" s="37" t="e">
        <v>#N/A</v>
      </c>
      <c r="P94" s="30" t="e">
        <v>#N/A</v>
      </c>
      <c r="Q94" s="30" t="e">
        <v>#N/A</v>
      </c>
      <c r="R94" s="30">
        <v>255.67320000000001</v>
      </c>
      <c r="S94" s="95" t="e">
        <v>#N/A</v>
      </c>
      <c r="T94" s="143"/>
      <c r="AA94" s="51"/>
    </row>
    <row r="95" spans="1:27" x14ac:dyDescent="0.2">
      <c r="A95" s="52">
        <v>40885</v>
      </c>
      <c r="B95" s="34">
        <v>19</v>
      </c>
      <c r="C95" s="274">
        <v>20</v>
      </c>
      <c r="D95" s="50" t="e">
        <v>#N/A</v>
      </c>
      <c r="E95" s="50">
        <v>122.101</v>
      </c>
      <c r="F95" s="50" t="e">
        <v>#N/A</v>
      </c>
      <c r="G95" s="50" t="e">
        <v>#N/A</v>
      </c>
      <c r="H95" s="50" t="e">
        <v>#N/A</v>
      </c>
      <c r="I95" s="50" t="e">
        <v>#N/A</v>
      </c>
      <c r="J95" s="50" t="e">
        <v>#N/A</v>
      </c>
      <c r="K95" s="50" t="e">
        <v>#N/A</v>
      </c>
      <c r="L95" s="50" t="e">
        <v>#N/A</v>
      </c>
      <c r="M95" s="53" t="e">
        <v>#N/A</v>
      </c>
      <c r="N95" s="29"/>
      <c r="O95" s="37" t="e">
        <v>#N/A</v>
      </c>
      <c r="P95" s="30">
        <v>122.101</v>
      </c>
      <c r="Q95" s="30" t="e">
        <v>#N/A</v>
      </c>
      <c r="R95" s="30" t="e">
        <v>#N/A</v>
      </c>
      <c r="S95" s="95" t="e">
        <v>#N/A</v>
      </c>
      <c r="T95" s="143"/>
      <c r="AA95" s="51"/>
    </row>
    <row r="96" spans="1:27" x14ac:dyDescent="0.2">
      <c r="A96" s="52">
        <v>40897</v>
      </c>
      <c r="B96" s="34">
        <v>20</v>
      </c>
      <c r="C96" s="274">
        <v>30</v>
      </c>
      <c r="D96" s="50" t="e">
        <v>#N/A</v>
      </c>
      <c r="E96" s="50">
        <v>95.033779999999993</v>
      </c>
      <c r="F96" s="50" t="e">
        <v>#N/A</v>
      </c>
      <c r="G96" s="50" t="e">
        <v>#N/A</v>
      </c>
      <c r="H96" s="50" t="e">
        <v>#N/A</v>
      </c>
      <c r="I96" s="50" t="e">
        <v>#N/A</v>
      </c>
      <c r="J96" s="50" t="e">
        <v>#N/A</v>
      </c>
      <c r="K96" s="50" t="e">
        <v>#N/A</v>
      </c>
      <c r="L96" s="50" t="e">
        <v>#N/A</v>
      </c>
      <c r="M96" s="53" t="e">
        <v>#N/A</v>
      </c>
      <c r="N96" s="29"/>
      <c r="O96" s="37" t="e">
        <v>#N/A</v>
      </c>
      <c r="P96" s="30">
        <v>95.033779999999993</v>
      </c>
      <c r="Q96" s="30" t="e">
        <v>#N/A</v>
      </c>
      <c r="R96" s="30" t="e">
        <v>#N/A</v>
      </c>
      <c r="S96" s="95" t="e">
        <v>#N/A</v>
      </c>
      <c r="T96" s="143"/>
      <c r="AA96" s="51"/>
    </row>
    <row r="97" spans="1:27" x14ac:dyDescent="0.2">
      <c r="A97" s="52">
        <v>40897</v>
      </c>
      <c r="B97" s="34">
        <v>30</v>
      </c>
      <c r="C97" s="274">
        <v>20</v>
      </c>
      <c r="D97" s="50" t="e">
        <v>#N/A</v>
      </c>
      <c r="E97" s="50" t="e">
        <v>#N/A</v>
      </c>
      <c r="F97" s="50" t="e">
        <v>#N/A</v>
      </c>
      <c r="G97" s="50" t="e">
        <v>#N/A</v>
      </c>
      <c r="H97" s="50" t="e">
        <v>#N/A</v>
      </c>
      <c r="I97" s="50" t="e">
        <v>#N/A</v>
      </c>
      <c r="J97" s="50" t="e">
        <v>#N/A</v>
      </c>
      <c r="K97" s="50" t="e">
        <v>#N/A</v>
      </c>
      <c r="L97" s="50">
        <v>128.70570000000001</v>
      </c>
      <c r="M97" s="53" t="e">
        <v>#N/A</v>
      </c>
      <c r="N97" s="29"/>
      <c r="O97" s="37" t="e">
        <v>#N/A</v>
      </c>
      <c r="P97" s="30" t="e">
        <v>#N/A</v>
      </c>
      <c r="Q97" s="30" t="e">
        <v>#N/A</v>
      </c>
      <c r="R97" s="30" t="e">
        <v>#N/A</v>
      </c>
      <c r="S97" s="95">
        <v>128.70570000000001</v>
      </c>
      <c r="T97" s="143"/>
      <c r="AA97" s="51"/>
    </row>
    <row r="98" spans="1:27" x14ac:dyDescent="0.2">
      <c r="A98" s="52">
        <v>40897</v>
      </c>
      <c r="B98" s="34">
        <v>20</v>
      </c>
      <c r="C98" s="274">
        <v>30</v>
      </c>
      <c r="D98" s="50" t="e">
        <v>#N/A</v>
      </c>
      <c r="E98" s="50">
        <v>93.390050000000002</v>
      </c>
      <c r="F98" s="50" t="e">
        <v>#N/A</v>
      </c>
      <c r="G98" s="50" t="e">
        <v>#N/A</v>
      </c>
      <c r="H98" s="50" t="e">
        <v>#N/A</v>
      </c>
      <c r="I98" s="50" t="e">
        <v>#N/A</v>
      </c>
      <c r="J98" s="50" t="e">
        <v>#N/A</v>
      </c>
      <c r="K98" s="50" t="e">
        <v>#N/A</v>
      </c>
      <c r="L98" s="50" t="e">
        <v>#N/A</v>
      </c>
      <c r="M98" s="53" t="e">
        <v>#N/A</v>
      </c>
      <c r="N98" s="29"/>
      <c r="O98" s="37" t="e">
        <v>#N/A</v>
      </c>
      <c r="P98" s="30">
        <v>93.390050000000002</v>
      </c>
      <c r="Q98" s="30" t="e">
        <v>#N/A</v>
      </c>
      <c r="R98" s="30" t="e">
        <v>#N/A</v>
      </c>
      <c r="S98" s="95" t="e">
        <v>#N/A</v>
      </c>
      <c r="T98" s="143"/>
      <c r="AA98" s="51"/>
    </row>
    <row r="99" spans="1:27" x14ac:dyDescent="0.2">
      <c r="A99" s="52">
        <v>40909</v>
      </c>
      <c r="B99" s="34">
        <v>15</v>
      </c>
      <c r="C99" s="274">
        <v>30</v>
      </c>
      <c r="D99" s="50" t="e">
        <v>#N/A</v>
      </c>
      <c r="E99" s="50">
        <v>95.799000000000007</v>
      </c>
      <c r="F99" s="50" t="e">
        <v>#N/A</v>
      </c>
      <c r="G99" s="50" t="e">
        <v>#N/A</v>
      </c>
      <c r="H99" s="50" t="e">
        <v>#N/A</v>
      </c>
      <c r="I99" s="50" t="e">
        <v>#N/A</v>
      </c>
      <c r="J99" s="50" t="e">
        <v>#N/A</v>
      </c>
      <c r="K99" s="50" t="e">
        <v>#N/A</v>
      </c>
      <c r="L99" s="50" t="e">
        <v>#N/A</v>
      </c>
      <c r="M99" s="53" t="e">
        <v>#N/A</v>
      </c>
      <c r="N99" s="29"/>
      <c r="O99" s="37" t="e">
        <v>#N/A</v>
      </c>
      <c r="P99" s="30">
        <v>95.799000000000007</v>
      </c>
      <c r="Q99" s="30" t="e">
        <v>#N/A</v>
      </c>
      <c r="R99" s="30" t="e">
        <v>#N/A</v>
      </c>
      <c r="S99" s="95" t="e">
        <v>#N/A</v>
      </c>
      <c r="T99" s="143"/>
      <c r="AA99" s="51"/>
    </row>
    <row r="100" spans="1:27" x14ac:dyDescent="0.2">
      <c r="A100" s="52">
        <v>40909</v>
      </c>
      <c r="B100" s="34">
        <v>15</v>
      </c>
      <c r="C100" s="274">
        <v>30</v>
      </c>
      <c r="D100" s="50" t="e">
        <v>#N/A</v>
      </c>
      <c r="E100" s="50">
        <v>85.948999999999998</v>
      </c>
      <c r="F100" s="50" t="e">
        <v>#N/A</v>
      </c>
      <c r="G100" s="50" t="e">
        <v>#N/A</v>
      </c>
      <c r="H100" s="50" t="e">
        <v>#N/A</v>
      </c>
      <c r="I100" s="50" t="e">
        <v>#N/A</v>
      </c>
      <c r="J100" s="50" t="e">
        <v>#N/A</v>
      </c>
      <c r="K100" s="50" t="e">
        <v>#N/A</v>
      </c>
      <c r="L100" s="50" t="e">
        <v>#N/A</v>
      </c>
      <c r="M100" s="53" t="e">
        <v>#N/A</v>
      </c>
      <c r="N100" s="29"/>
      <c r="O100" s="37" t="e">
        <v>#N/A</v>
      </c>
      <c r="P100" s="30">
        <v>85.948999999999998</v>
      </c>
      <c r="Q100" s="30" t="e">
        <v>#N/A</v>
      </c>
      <c r="R100" s="30" t="e">
        <v>#N/A</v>
      </c>
      <c r="S100" s="95" t="e">
        <v>#N/A</v>
      </c>
      <c r="T100" s="143"/>
      <c r="AA100" s="51"/>
    </row>
    <row r="101" spans="1:27" x14ac:dyDescent="0.2">
      <c r="A101" s="52">
        <v>40942</v>
      </c>
      <c r="B101" s="34">
        <v>200</v>
      </c>
      <c r="C101" s="274">
        <v>25</v>
      </c>
      <c r="D101" s="50">
        <v>99.162980000000005</v>
      </c>
      <c r="E101" s="50" t="e">
        <v>#N/A</v>
      </c>
      <c r="F101" s="50" t="e">
        <v>#N/A</v>
      </c>
      <c r="G101" s="50" t="e">
        <v>#N/A</v>
      </c>
      <c r="H101" s="50" t="e">
        <v>#N/A</v>
      </c>
      <c r="I101" s="50" t="e">
        <v>#N/A</v>
      </c>
      <c r="J101" s="50" t="e">
        <v>#N/A</v>
      </c>
      <c r="K101" s="50" t="e">
        <v>#N/A</v>
      </c>
      <c r="L101" s="50" t="e">
        <v>#N/A</v>
      </c>
      <c r="M101" s="53" t="e">
        <v>#N/A</v>
      </c>
      <c r="O101" s="37" t="e">
        <v>#N/A</v>
      </c>
      <c r="P101" s="30">
        <v>99.162980000000005</v>
      </c>
      <c r="Q101" s="30" t="e">
        <v>#N/A</v>
      </c>
      <c r="R101" s="30" t="e">
        <v>#N/A</v>
      </c>
      <c r="S101" s="95" t="e">
        <v>#N/A</v>
      </c>
      <c r="T101" s="143"/>
      <c r="AA101" s="51"/>
    </row>
    <row r="102" spans="1:27" x14ac:dyDescent="0.2">
      <c r="A102" s="52">
        <v>40966</v>
      </c>
      <c r="B102" s="34">
        <v>20</v>
      </c>
      <c r="C102" s="274">
        <v>20</v>
      </c>
      <c r="D102" s="50">
        <v>91.169700000000006</v>
      </c>
      <c r="E102" s="50" t="e">
        <v>#N/A</v>
      </c>
      <c r="F102" s="50" t="e">
        <v>#N/A</v>
      </c>
      <c r="G102" s="50" t="e">
        <v>#N/A</v>
      </c>
      <c r="H102" s="50" t="e">
        <v>#N/A</v>
      </c>
      <c r="I102" s="50" t="e">
        <v>#N/A</v>
      </c>
      <c r="J102" s="50" t="e">
        <v>#N/A</v>
      </c>
      <c r="K102" s="50" t="e">
        <v>#N/A</v>
      </c>
      <c r="L102" s="50" t="e">
        <v>#N/A</v>
      </c>
      <c r="M102" s="53" t="e">
        <v>#N/A</v>
      </c>
      <c r="N102" s="29"/>
      <c r="O102" s="37" t="e">
        <v>#N/A</v>
      </c>
      <c r="P102" s="30">
        <v>91.169700000000006</v>
      </c>
      <c r="Q102" s="30" t="e">
        <v>#N/A</v>
      </c>
      <c r="R102" s="30" t="e">
        <v>#N/A</v>
      </c>
      <c r="S102" s="95" t="e">
        <v>#N/A</v>
      </c>
      <c r="T102" s="143"/>
      <c r="AA102" s="51"/>
    </row>
    <row r="103" spans="1:27" x14ac:dyDescent="0.2">
      <c r="A103" s="52">
        <v>41093</v>
      </c>
      <c r="B103" s="34">
        <v>20</v>
      </c>
      <c r="C103" s="274">
        <v>20</v>
      </c>
      <c r="D103" s="50">
        <v>103.0414</v>
      </c>
      <c r="E103" s="50" t="e">
        <v>#N/A</v>
      </c>
      <c r="F103" s="50" t="e">
        <v>#N/A</v>
      </c>
      <c r="G103" s="50" t="e">
        <v>#N/A</v>
      </c>
      <c r="H103" s="50" t="e">
        <v>#N/A</v>
      </c>
      <c r="I103" s="50" t="e">
        <v>#N/A</v>
      </c>
      <c r="J103" s="50" t="e">
        <v>#N/A</v>
      </c>
      <c r="K103" s="50" t="e">
        <v>#N/A</v>
      </c>
      <c r="L103" s="50" t="e">
        <v>#N/A</v>
      </c>
      <c r="M103" s="53" t="e">
        <v>#N/A</v>
      </c>
      <c r="N103" s="29"/>
      <c r="O103" s="37" t="e">
        <v>#N/A</v>
      </c>
      <c r="P103" s="30">
        <v>103.0414</v>
      </c>
      <c r="Q103" s="30" t="e">
        <v>#N/A</v>
      </c>
      <c r="R103" s="30" t="e">
        <v>#N/A</v>
      </c>
      <c r="S103" s="95" t="e">
        <v>#N/A</v>
      </c>
      <c r="T103" s="143"/>
      <c r="AA103" s="51"/>
    </row>
    <row r="104" spans="1:27" x14ac:dyDescent="0.2">
      <c r="A104" s="52">
        <v>41093</v>
      </c>
      <c r="B104" s="34">
        <v>20</v>
      </c>
      <c r="C104" s="274">
        <v>20</v>
      </c>
      <c r="D104" s="50">
        <v>109.3947</v>
      </c>
      <c r="E104" s="50" t="e">
        <v>#N/A</v>
      </c>
      <c r="F104" s="50" t="e">
        <v>#N/A</v>
      </c>
      <c r="G104" s="50" t="e">
        <v>#N/A</v>
      </c>
      <c r="H104" s="50" t="e">
        <v>#N/A</v>
      </c>
      <c r="I104" s="50" t="e">
        <v>#N/A</v>
      </c>
      <c r="J104" s="50" t="e">
        <v>#N/A</v>
      </c>
      <c r="K104" s="50" t="e">
        <v>#N/A</v>
      </c>
      <c r="L104" s="50" t="e">
        <v>#N/A</v>
      </c>
      <c r="M104" s="53" t="e">
        <v>#N/A</v>
      </c>
      <c r="N104" s="29"/>
      <c r="O104" s="37" t="e">
        <v>#N/A</v>
      </c>
      <c r="P104" s="30">
        <v>109.3947</v>
      </c>
      <c r="Q104" s="30" t="e">
        <v>#N/A</v>
      </c>
      <c r="R104" s="30" t="e">
        <v>#N/A</v>
      </c>
      <c r="S104" s="95" t="e">
        <v>#N/A</v>
      </c>
      <c r="T104" s="143"/>
      <c r="AA104" s="51"/>
    </row>
    <row r="105" spans="1:27" x14ac:dyDescent="0.2">
      <c r="A105" s="52">
        <v>41124</v>
      </c>
      <c r="B105" s="34">
        <v>20</v>
      </c>
      <c r="C105" s="274">
        <v>3</v>
      </c>
      <c r="D105" s="50">
        <v>104.376</v>
      </c>
      <c r="E105" s="50" t="e">
        <v>#N/A</v>
      </c>
      <c r="F105" s="50" t="e">
        <v>#N/A</v>
      </c>
      <c r="G105" s="50" t="e">
        <v>#N/A</v>
      </c>
      <c r="H105" s="50" t="e">
        <v>#N/A</v>
      </c>
      <c r="I105" s="50" t="e">
        <v>#N/A</v>
      </c>
      <c r="J105" s="50" t="e">
        <v>#N/A</v>
      </c>
      <c r="K105" s="50" t="e">
        <v>#N/A</v>
      </c>
      <c r="L105" s="50" t="e">
        <v>#N/A</v>
      </c>
      <c r="M105" s="53" t="e">
        <v>#N/A</v>
      </c>
      <c r="N105" s="29"/>
      <c r="O105" s="37" t="e">
        <v>#N/A</v>
      </c>
      <c r="P105" s="30">
        <v>104.376</v>
      </c>
      <c r="Q105" s="30" t="e">
        <v>#N/A</v>
      </c>
      <c r="R105" s="30" t="e">
        <v>#N/A</v>
      </c>
      <c r="S105" s="95" t="e">
        <v>#N/A</v>
      </c>
      <c r="T105" s="143"/>
      <c r="AA105" s="51"/>
    </row>
    <row r="106" spans="1:27" x14ac:dyDescent="0.2">
      <c r="A106" s="52">
        <v>41134</v>
      </c>
      <c r="B106" s="34">
        <v>20</v>
      </c>
      <c r="C106" s="274">
        <v>20</v>
      </c>
      <c r="D106" s="50">
        <v>106.2157</v>
      </c>
      <c r="E106" s="50" t="e">
        <v>#N/A</v>
      </c>
      <c r="F106" s="50" t="e">
        <v>#N/A</v>
      </c>
      <c r="G106" s="50" t="e">
        <v>#N/A</v>
      </c>
      <c r="H106" s="50" t="e">
        <v>#N/A</v>
      </c>
      <c r="I106" s="50" t="e">
        <v>#N/A</v>
      </c>
      <c r="J106" s="50" t="e">
        <v>#N/A</v>
      </c>
      <c r="K106" s="50" t="e">
        <v>#N/A</v>
      </c>
      <c r="L106" s="50" t="e">
        <v>#N/A</v>
      </c>
      <c r="M106" s="53" t="e">
        <v>#N/A</v>
      </c>
      <c r="N106" s="29"/>
      <c r="O106" s="37" t="e">
        <v>#N/A</v>
      </c>
      <c r="P106" s="30">
        <v>106.2157</v>
      </c>
      <c r="Q106" s="30" t="e">
        <v>#N/A</v>
      </c>
      <c r="R106" s="30" t="e">
        <v>#N/A</v>
      </c>
      <c r="S106" s="95" t="e">
        <v>#N/A</v>
      </c>
      <c r="T106" s="143"/>
      <c r="AA106" s="51"/>
    </row>
    <row r="107" spans="1:27" x14ac:dyDescent="0.2">
      <c r="A107" s="52">
        <v>41137</v>
      </c>
      <c r="B107" s="34">
        <v>102</v>
      </c>
      <c r="C107" s="274">
        <v>20</v>
      </c>
      <c r="D107" s="50">
        <v>103.8522</v>
      </c>
      <c r="E107" s="50" t="e">
        <v>#N/A</v>
      </c>
      <c r="F107" s="50" t="e">
        <v>#N/A</v>
      </c>
      <c r="G107" s="50" t="e">
        <v>#N/A</v>
      </c>
      <c r="H107" s="50" t="e">
        <v>#N/A</v>
      </c>
      <c r="I107" s="50" t="e">
        <v>#N/A</v>
      </c>
      <c r="J107" s="50" t="e">
        <v>#N/A</v>
      </c>
      <c r="K107" s="50" t="e">
        <v>#N/A</v>
      </c>
      <c r="L107" s="50" t="e">
        <v>#N/A</v>
      </c>
      <c r="M107" s="53" t="e">
        <v>#N/A</v>
      </c>
      <c r="N107" s="29"/>
      <c r="O107" s="37" t="e">
        <v>#N/A</v>
      </c>
      <c r="P107" s="30">
        <v>103.8522</v>
      </c>
      <c r="Q107" s="30" t="e">
        <v>#N/A</v>
      </c>
      <c r="R107" s="30" t="e">
        <v>#N/A</v>
      </c>
      <c r="S107" s="95" t="e">
        <v>#N/A</v>
      </c>
      <c r="T107" s="143"/>
      <c r="AA107" s="51"/>
    </row>
    <row r="108" spans="1:27" x14ac:dyDescent="0.2">
      <c r="A108" s="52">
        <v>41150</v>
      </c>
      <c r="B108" s="34">
        <v>20</v>
      </c>
      <c r="C108" s="274">
        <v>20</v>
      </c>
      <c r="D108" s="50">
        <v>100.765</v>
      </c>
      <c r="E108" s="50" t="e">
        <v>#N/A</v>
      </c>
      <c r="F108" s="50" t="e">
        <v>#N/A</v>
      </c>
      <c r="G108" s="50" t="e">
        <v>#N/A</v>
      </c>
      <c r="H108" s="50" t="e">
        <v>#N/A</v>
      </c>
      <c r="I108" s="50" t="e">
        <v>#N/A</v>
      </c>
      <c r="J108" s="50" t="e">
        <v>#N/A</v>
      </c>
      <c r="K108" s="50" t="e">
        <v>#N/A</v>
      </c>
      <c r="L108" s="50" t="e">
        <v>#N/A</v>
      </c>
      <c r="M108" s="53" t="e">
        <v>#N/A</v>
      </c>
      <c r="N108" s="29"/>
      <c r="O108" s="37" t="e">
        <v>#N/A</v>
      </c>
      <c r="P108" s="30">
        <v>100.765</v>
      </c>
      <c r="Q108" s="30" t="e">
        <v>#N/A</v>
      </c>
      <c r="R108" s="30" t="e">
        <v>#N/A</v>
      </c>
      <c r="S108" s="95" t="e">
        <v>#N/A</v>
      </c>
      <c r="T108" s="143"/>
      <c r="AA108" s="51"/>
    </row>
    <row r="109" spans="1:27" x14ac:dyDescent="0.2">
      <c r="A109" s="52">
        <v>41152</v>
      </c>
      <c r="B109" s="34">
        <v>250</v>
      </c>
      <c r="C109" s="274">
        <v>20</v>
      </c>
      <c r="D109" s="50" t="e">
        <v>#N/A</v>
      </c>
      <c r="E109" s="50">
        <v>102.92610000000001</v>
      </c>
      <c r="F109" s="50" t="e">
        <v>#N/A</v>
      </c>
      <c r="G109" s="50" t="e">
        <v>#N/A</v>
      </c>
      <c r="H109" s="50" t="e">
        <v>#N/A</v>
      </c>
      <c r="I109" s="50" t="e">
        <v>#N/A</v>
      </c>
      <c r="J109" s="50" t="e">
        <v>#N/A</v>
      </c>
      <c r="K109" s="50" t="e">
        <v>#N/A</v>
      </c>
      <c r="L109" s="50" t="e">
        <v>#N/A</v>
      </c>
      <c r="M109" s="53" t="e">
        <v>#N/A</v>
      </c>
      <c r="N109" s="29"/>
      <c r="O109" s="37" t="e">
        <v>#N/A</v>
      </c>
      <c r="P109" s="30">
        <v>102.92610000000001</v>
      </c>
      <c r="Q109" s="30" t="e">
        <v>#N/A</v>
      </c>
      <c r="R109" s="30" t="e">
        <v>#N/A</v>
      </c>
      <c r="S109" s="95" t="e">
        <v>#N/A</v>
      </c>
      <c r="T109" s="143"/>
      <c r="AA109" s="51"/>
    </row>
    <row r="110" spans="1:27" x14ac:dyDescent="0.2">
      <c r="A110" s="52">
        <v>41169</v>
      </c>
      <c r="B110" s="34">
        <v>20</v>
      </c>
      <c r="C110" s="274">
        <v>20</v>
      </c>
      <c r="D110" s="50">
        <v>97.995570000000001</v>
      </c>
      <c r="E110" s="50" t="e">
        <v>#N/A</v>
      </c>
      <c r="F110" s="50" t="e">
        <v>#N/A</v>
      </c>
      <c r="G110" s="50" t="e">
        <v>#N/A</v>
      </c>
      <c r="H110" s="50" t="e">
        <v>#N/A</v>
      </c>
      <c r="I110" s="50" t="e">
        <v>#N/A</v>
      </c>
      <c r="J110" s="50" t="e">
        <v>#N/A</v>
      </c>
      <c r="K110" s="50" t="e">
        <v>#N/A</v>
      </c>
      <c r="L110" s="50" t="e">
        <v>#N/A</v>
      </c>
      <c r="M110" s="53" t="e">
        <v>#N/A</v>
      </c>
      <c r="N110" s="29"/>
      <c r="O110" s="37" t="e">
        <v>#N/A</v>
      </c>
      <c r="P110" s="30">
        <v>97.995570000000001</v>
      </c>
      <c r="Q110" s="30" t="e">
        <v>#N/A</v>
      </c>
      <c r="R110" s="30" t="e">
        <v>#N/A</v>
      </c>
      <c r="S110" s="95" t="e">
        <v>#N/A</v>
      </c>
      <c r="T110" s="143"/>
      <c r="AA110" s="51"/>
    </row>
    <row r="111" spans="1:27" x14ac:dyDescent="0.2">
      <c r="A111" s="52">
        <v>41169</v>
      </c>
      <c r="B111" s="34">
        <v>20.8</v>
      </c>
      <c r="C111" s="274">
        <v>20</v>
      </c>
      <c r="D111" s="50">
        <v>117.2443</v>
      </c>
      <c r="E111" s="50" t="e">
        <v>#N/A</v>
      </c>
      <c r="F111" s="50" t="e">
        <v>#N/A</v>
      </c>
      <c r="G111" s="50" t="e">
        <v>#N/A</v>
      </c>
      <c r="H111" s="50" t="e">
        <v>#N/A</v>
      </c>
      <c r="I111" s="50" t="e">
        <v>#N/A</v>
      </c>
      <c r="J111" s="50" t="e">
        <v>#N/A</v>
      </c>
      <c r="K111" s="50" t="e">
        <v>#N/A</v>
      </c>
      <c r="L111" s="50" t="e">
        <v>#N/A</v>
      </c>
      <c r="M111" s="53" t="e">
        <v>#N/A</v>
      </c>
      <c r="N111" s="29"/>
      <c r="O111" s="37" t="e">
        <v>#N/A</v>
      </c>
      <c r="P111" s="30">
        <v>117.2443</v>
      </c>
      <c r="Q111" s="30" t="e">
        <v>#N/A</v>
      </c>
      <c r="R111" s="30" t="e">
        <v>#N/A</v>
      </c>
      <c r="S111" s="95" t="e">
        <v>#N/A</v>
      </c>
      <c r="T111" s="143"/>
      <c r="AA111" s="51"/>
    </row>
    <row r="112" spans="1:27" x14ac:dyDescent="0.2">
      <c r="A112" s="52">
        <v>41199</v>
      </c>
      <c r="B112" s="34">
        <v>10</v>
      </c>
      <c r="C112" s="274">
        <v>20</v>
      </c>
      <c r="D112" s="50">
        <v>101.2916</v>
      </c>
      <c r="E112" s="50" t="e">
        <v>#N/A</v>
      </c>
      <c r="F112" s="50" t="e">
        <v>#N/A</v>
      </c>
      <c r="G112" s="50" t="e">
        <v>#N/A</v>
      </c>
      <c r="H112" s="50" t="e">
        <v>#N/A</v>
      </c>
      <c r="I112" s="50" t="e">
        <v>#N/A</v>
      </c>
      <c r="J112" s="50" t="e">
        <v>#N/A</v>
      </c>
      <c r="K112" s="50" t="e">
        <v>#N/A</v>
      </c>
      <c r="L112" s="50" t="e">
        <v>#N/A</v>
      </c>
      <c r="M112" s="53" t="e">
        <v>#N/A</v>
      </c>
      <c r="N112" s="29"/>
      <c r="O112" s="37" t="e">
        <v>#N/A</v>
      </c>
      <c r="P112" s="30">
        <v>101.2916</v>
      </c>
      <c r="Q112" s="30" t="e">
        <v>#N/A</v>
      </c>
      <c r="R112" s="30" t="e">
        <v>#N/A</v>
      </c>
      <c r="S112" s="95" t="e">
        <v>#N/A</v>
      </c>
      <c r="T112" s="143"/>
      <c r="AA112" s="51"/>
    </row>
    <row r="113" spans="1:27" x14ac:dyDescent="0.2">
      <c r="A113" s="52">
        <v>41207</v>
      </c>
      <c r="B113" s="34">
        <v>50</v>
      </c>
      <c r="C113" s="274">
        <v>20</v>
      </c>
      <c r="D113" s="50" t="e">
        <v>#N/A</v>
      </c>
      <c r="E113" s="50">
        <v>62.793900000000001</v>
      </c>
      <c r="F113" s="50" t="e">
        <v>#N/A</v>
      </c>
      <c r="G113" s="50" t="e">
        <v>#N/A</v>
      </c>
      <c r="H113" s="50" t="e">
        <v>#N/A</v>
      </c>
      <c r="I113" s="50" t="e">
        <v>#N/A</v>
      </c>
      <c r="J113" s="50" t="e">
        <v>#N/A</v>
      </c>
      <c r="K113" s="50" t="e">
        <v>#N/A</v>
      </c>
      <c r="L113" s="50" t="e">
        <v>#N/A</v>
      </c>
      <c r="M113" s="53" t="e">
        <v>#N/A</v>
      </c>
      <c r="N113" s="29"/>
      <c r="O113" s="37" t="e">
        <v>#N/A</v>
      </c>
      <c r="P113" s="30">
        <v>62.793900000000001</v>
      </c>
      <c r="Q113" s="30" t="e">
        <v>#N/A</v>
      </c>
      <c r="R113" s="30" t="e">
        <v>#N/A</v>
      </c>
      <c r="S113" s="95" t="e">
        <v>#N/A</v>
      </c>
      <c r="T113" s="143"/>
      <c r="AA113" s="51"/>
    </row>
    <row r="114" spans="1:27" x14ac:dyDescent="0.2">
      <c r="A114" s="52">
        <v>41214</v>
      </c>
      <c r="B114" s="34">
        <v>20</v>
      </c>
      <c r="C114" s="274">
        <v>25</v>
      </c>
      <c r="D114" s="50">
        <v>79.525750000000002</v>
      </c>
      <c r="E114" s="50" t="e">
        <v>#N/A</v>
      </c>
      <c r="F114" s="50" t="e">
        <v>#N/A</v>
      </c>
      <c r="G114" s="50" t="e">
        <v>#N/A</v>
      </c>
      <c r="H114" s="50" t="e">
        <v>#N/A</v>
      </c>
      <c r="I114" s="50" t="e">
        <v>#N/A</v>
      </c>
      <c r="J114" s="50" t="e">
        <v>#N/A</v>
      </c>
      <c r="K114" s="50" t="e">
        <v>#N/A</v>
      </c>
      <c r="L114" s="50" t="e">
        <v>#N/A</v>
      </c>
      <c r="M114" s="53" t="e">
        <v>#N/A</v>
      </c>
      <c r="N114" s="29"/>
      <c r="O114" s="37" t="e">
        <v>#N/A</v>
      </c>
      <c r="P114" s="30">
        <v>79.525750000000002</v>
      </c>
      <c r="Q114" s="30" t="e">
        <v>#N/A</v>
      </c>
      <c r="R114" s="30" t="e">
        <v>#N/A</v>
      </c>
      <c r="S114" s="95" t="e">
        <v>#N/A</v>
      </c>
      <c r="T114" s="143"/>
      <c r="AA114" s="51"/>
    </row>
    <row r="115" spans="1:27" x14ac:dyDescent="0.2">
      <c r="A115" s="52">
        <v>41228</v>
      </c>
      <c r="B115" s="34">
        <v>20</v>
      </c>
      <c r="C115" s="274">
        <v>25</v>
      </c>
      <c r="D115" s="50">
        <v>91.358900000000006</v>
      </c>
      <c r="E115" s="50" t="e">
        <v>#N/A</v>
      </c>
      <c r="F115" s="50" t="e">
        <v>#N/A</v>
      </c>
      <c r="G115" s="50" t="e">
        <v>#N/A</v>
      </c>
      <c r="H115" s="50" t="e">
        <v>#N/A</v>
      </c>
      <c r="I115" s="50" t="e">
        <v>#N/A</v>
      </c>
      <c r="J115" s="50" t="e">
        <v>#N/A</v>
      </c>
      <c r="K115" s="50" t="e">
        <v>#N/A</v>
      </c>
      <c r="L115" s="50" t="e">
        <v>#N/A</v>
      </c>
      <c r="M115" s="53" t="e">
        <v>#N/A</v>
      </c>
      <c r="N115" s="29"/>
      <c r="O115" s="37" t="e">
        <v>#N/A</v>
      </c>
      <c r="P115" s="30">
        <v>91.358900000000006</v>
      </c>
      <c r="Q115" s="30" t="e">
        <v>#N/A</v>
      </c>
      <c r="R115" s="30" t="e">
        <v>#N/A</v>
      </c>
      <c r="S115" s="95" t="e">
        <v>#N/A</v>
      </c>
      <c r="T115" s="143"/>
      <c r="AA115" s="51"/>
    </row>
    <row r="116" spans="1:27" x14ac:dyDescent="0.2">
      <c r="A116" s="52">
        <v>41255</v>
      </c>
      <c r="B116" s="34">
        <v>250</v>
      </c>
      <c r="C116" s="274">
        <v>25</v>
      </c>
      <c r="D116" s="50" t="e">
        <v>#N/A</v>
      </c>
      <c r="E116" s="50">
        <v>88.744529999999997</v>
      </c>
      <c r="F116" s="50" t="e">
        <v>#N/A</v>
      </c>
      <c r="G116" s="50" t="e">
        <v>#N/A</v>
      </c>
      <c r="H116" s="50" t="e">
        <v>#N/A</v>
      </c>
      <c r="I116" s="50" t="e">
        <v>#N/A</v>
      </c>
      <c r="J116" s="50" t="e">
        <v>#N/A</v>
      </c>
      <c r="K116" s="50" t="e">
        <v>#N/A</v>
      </c>
      <c r="L116" s="50" t="e">
        <v>#N/A</v>
      </c>
      <c r="M116" s="53" t="e">
        <v>#N/A</v>
      </c>
      <c r="N116" s="29"/>
      <c r="O116" s="37" t="e">
        <v>#N/A</v>
      </c>
      <c r="P116" s="30">
        <v>88.744529999999997</v>
      </c>
      <c r="Q116" s="30" t="e">
        <v>#N/A</v>
      </c>
      <c r="R116" s="30" t="e">
        <v>#N/A</v>
      </c>
      <c r="S116" s="95" t="e">
        <v>#N/A</v>
      </c>
      <c r="T116" s="143"/>
      <c r="AA116" s="51"/>
    </row>
    <row r="117" spans="1:27" x14ac:dyDescent="0.2">
      <c r="A117" s="52">
        <v>41256</v>
      </c>
      <c r="B117" s="34">
        <v>20</v>
      </c>
      <c r="C117" s="274">
        <v>20</v>
      </c>
      <c r="D117" s="50" t="e">
        <v>#N/A</v>
      </c>
      <c r="E117" s="50">
        <v>95.571600000000004</v>
      </c>
      <c r="F117" s="50" t="e">
        <v>#N/A</v>
      </c>
      <c r="G117" s="50" t="e">
        <v>#N/A</v>
      </c>
      <c r="H117" s="50" t="e">
        <v>#N/A</v>
      </c>
      <c r="I117" s="50" t="e">
        <v>#N/A</v>
      </c>
      <c r="J117" s="50" t="e">
        <v>#N/A</v>
      </c>
      <c r="K117" s="50" t="e">
        <v>#N/A</v>
      </c>
      <c r="L117" s="50" t="e">
        <v>#N/A</v>
      </c>
      <c r="M117" s="53" t="e">
        <v>#N/A</v>
      </c>
      <c r="N117" s="29"/>
      <c r="O117" s="37" t="e">
        <v>#N/A</v>
      </c>
      <c r="P117" s="30">
        <v>95.571600000000004</v>
      </c>
      <c r="Q117" s="30" t="e">
        <v>#N/A</v>
      </c>
      <c r="R117" s="30" t="e">
        <v>#N/A</v>
      </c>
      <c r="S117" s="95" t="e">
        <v>#N/A</v>
      </c>
      <c r="T117" s="143"/>
      <c r="AA117" s="51"/>
    </row>
    <row r="118" spans="1:27" x14ac:dyDescent="0.2">
      <c r="A118" s="52">
        <v>41309</v>
      </c>
      <c r="B118" s="34">
        <v>28.8</v>
      </c>
      <c r="C118" s="274">
        <v>15</v>
      </c>
      <c r="D118" s="50" t="e">
        <v>#N/A</v>
      </c>
      <c r="E118" s="50" t="e">
        <v>#N/A</v>
      </c>
      <c r="F118" s="50">
        <v>113.42189999999999</v>
      </c>
      <c r="G118" s="50" t="e">
        <v>#N/A</v>
      </c>
      <c r="H118" s="50" t="e">
        <v>#N/A</v>
      </c>
      <c r="I118" s="50" t="e">
        <v>#N/A</v>
      </c>
      <c r="J118" s="50" t="e">
        <v>#N/A</v>
      </c>
      <c r="K118" s="50" t="e">
        <v>#N/A</v>
      </c>
      <c r="L118" s="50" t="e">
        <v>#N/A</v>
      </c>
      <c r="M118" s="53" t="e">
        <v>#N/A</v>
      </c>
      <c r="N118" s="29"/>
      <c r="O118" s="37" t="e">
        <v>#N/A</v>
      </c>
      <c r="P118" s="30" t="e">
        <v>#N/A</v>
      </c>
      <c r="Q118" s="30">
        <v>113.42189999999999</v>
      </c>
      <c r="R118" s="30" t="e">
        <v>#N/A</v>
      </c>
      <c r="S118" s="95" t="e">
        <v>#N/A</v>
      </c>
      <c r="T118" s="143"/>
      <c r="AA118" s="51"/>
    </row>
    <row r="119" spans="1:27" x14ac:dyDescent="0.2">
      <c r="A119" s="52">
        <v>41333</v>
      </c>
      <c r="B119" s="34">
        <v>45</v>
      </c>
      <c r="C119" s="274">
        <v>20</v>
      </c>
      <c r="D119" s="50">
        <v>89.864360000000005</v>
      </c>
      <c r="E119" s="50" t="e">
        <v>#N/A</v>
      </c>
      <c r="F119" s="50" t="e">
        <v>#N/A</v>
      </c>
      <c r="G119" s="50" t="e">
        <v>#N/A</v>
      </c>
      <c r="H119" s="50" t="e">
        <v>#N/A</v>
      </c>
      <c r="I119" s="50" t="e">
        <v>#N/A</v>
      </c>
      <c r="J119" s="50" t="e">
        <v>#N/A</v>
      </c>
      <c r="K119" s="50" t="e">
        <v>#N/A</v>
      </c>
      <c r="L119" s="50" t="e">
        <v>#N/A</v>
      </c>
      <c r="M119" s="53" t="e">
        <v>#N/A</v>
      </c>
      <c r="N119" s="29"/>
      <c r="O119" s="37" t="e">
        <v>#N/A</v>
      </c>
      <c r="P119" s="30">
        <v>89.864360000000005</v>
      </c>
      <c r="Q119" s="30" t="e">
        <v>#N/A</v>
      </c>
      <c r="R119" s="30" t="e">
        <v>#N/A</v>
      </c>
      <c r="S119" s="95" t="e">
        <v>#N/A</v>
      </c>
      <c r="T119" s="143"/>
      <c r="AA119" s="51"/>
    </row>
    <row r="120" spans="1:27" x14ac:dyDescent="0.2">
      <c r="A120" s="52">
        <v>41355</v>
      </c>
      <c r="B120" s="34">
        <v>20</v>
      </c>
      <c r="C120" s="274">
        <v>20</v>
      </c>
      <c r="D120" s="50">
        <v>102.5528</v>
      </c>
      <c r="E120" s="50" t="e">
        <v>#N/A</v>
      </c>
      <c r="F120" s="50" t="e">
        <v>#N/A</v>
      </c>
      <c r="G120" s="50" t="e">
        <v>#N/A</v>
      </c>
      <c r="H120" s="50" t="e">
        <v>#N/A</v>
      </c>
      <c r="I120" s="50" t="e">
        <v>#N/A</v>
      </c>
      <c r="J120" s="50" t="e">
        <v>#N/A</v>
      </c>
      <c r="K120" s="50" t="e">
        <v>#N/A</v>
      </c>
      <c r="L120" s="50" t="e">
        <v>#N/A</v>
      </c>
      <c r="M120" s="53" t="e">
        <v>#N/A</v>
      </c>
      <c r="N120" s="29"/>
      <c r="O120" s="37" t="e">
        <v>#N/A</v>
      </c>
      <c r="P120" s="30">
        <v>102.5528</v>
      </c>
      <c r="Q120" s="30" t="e">
        <v>#N/A</v>
      </c>
      <c r="R120" s="30" t="e">
        <v>#N/A</v>
      </c>
      <c r="S120" s="95" t="e">
        <v>#N/A</v>
      </c>
      <c r="T120" s="143"/>
      <c r="AA120" s="51"/>
    </row>
    <row r="121" spans="1:27" x14ac:dyDescent="0.2">
      <c r="A121" s="52">
        <v>41355</v>
      </c>
      <c r="B121" s="34">
        <v>20</v>
      </c>
      <c r="C121" s="274">
        <v>20</v>
      </c>
      <c r="D121" s="50">
        <v>100.9776</v>
      </c>
      <c r="E121" s="50" t="e">
        <v>#N/A</v>
      </c>
      <c r="F121" s="50" t="e">
        <v>#N/A</v>
      </c>
      <c r="G121" s="50" t="e">
        <v>#N/A</v>
      </c>
      <c r="H121" s="50" t="e">
        <v>#N/A</v>
      </c>
      <c r="I121" s="50" t="e">
        <v>#N/A</v>
      </c>
      <c r="J121" s="50" t="e">
        <v>#N/A</v>
      </c>
      <c r="K121" s="50" t="e">
        <v>#N/A</v>
      </c>
      <c r="L121" s="50" t="e">
        <v>#N/A</v>
      </c>
      <c r="M121" s="53" t="e">
        <v>#N/A</v>
      </c>
      <c r="N121" s="29"/>
      <c r="O121" s="37" t="e">
        <v>#N/A</v>
      </c>
      <c r="P121" s="30">
        <v>100.9776</v>
      </c>
      <c r="Q121" s="30" t="e">
        <v>#N/A</v>
      </c>
      <c r="R121" s="30" t="e">
        <v>#N/A</v>
      </c>
      <c r="S121" s="95" t="e">
        <v>#N/A</v>
      </c>
      <c r="T121" s="143"/>
      <c r="AA121" s="51"/>
    </row>
    <row r="122" spans="1:27" x14ac:dyDescent="0.2">
      <c r="A122" s="52">
        <v>41358</v>
      </c>
      <c r="B122" s="34">
        <v>20</v>
      </c>
      <c r="C122" s="274">
        <v>20</v>
      </c>
      <c r="D122" s="50">
        <v>85.040279999999996</v>
      </c>
      <c r="E122" s="50" t="e">
        <v>#N/A</v>
      </c>
      <c r="F122" s="50" t="e">
        <v>#N/A</v>
      </c>
      <c r="G122" s="50" t="e">
        <v>#N/A</v>
      </c>
      <c r="H122" s="50" t="e">
        <v>#N/A</v>
      </c>
      <c r="I122" s="50" t="e">
        <v>#N/A</v>
      </c>
      <c r="J122" s="50" t="e">
        <v>#N/A</v>
      </c>
      <c r="K122" s="50" t="e">
        <v>#N/A</v>
      </c>
      <c r="L122" s="50" t="e">
        <v>#N/A</v>
      </c>
      <c r="M122" s="53" t="e">
        <v>#N/A</v>
      </c>
      <c r="N122" s="29"/>
      <c r="O122" s="37" t="e">
        <v>#N/A</v>
      </c>
      <c r="P122" s="30">
        <v>85.040279999999996</v>
      </c>
      <c r="Q122" s="30" t="e">
        <v>#N/A</v>
      </c>
      <c r="R122" s="30" t="e">
        <v>#N/A</v>
      </c>
      <c r="S122" s="95" t="e">
        <v>#N/A</v>
      </c>
      <c r="T122" s="143"/>
      <c r="AA122" s="51"/>
    </row>
    <row r="123" spans="1:27" x14ac:dyDescent="0.2">
      <c r="A123" s="52">
        <v>41374</v>
      </c>
      <c r="B123" s="34">
        <v>20</v>
      </c>
      <c r="C123" s="274">
        <v>20</v>
      </c>
      <c r="D123" s="50">
        <v>97.62021</v>
      </c>
      <c r="E123" s="50" t="e">
        <v>#N/A</v>
      </c>
      <c r="F123" s="50" t="e">
        <v>#N/A</v>
      </c>
      <c r="G123" s="50" t="e">
        <v>#N/A</v>
      </c>
      <c r="H123" s="50" t="e">
        <v>#N/A</v>
      </c>
      <c r="I123" s="50" t="e">
        <v>#N/A</v>
      </c>
      <c r="J123" s="50" t="e">
        <v>#N/A</v>
      </c>
      <c r="K123" s="50" t="e">
        <v>#N/A</v>
      </c>
      <c r="L123" s="50" t="e">
        <v>#N/A</v>
      </c>
      <c r="M123" s="53" t="e">
        <v>#N/A</v>
      </c>
      <c r="N123" s="29"/>
      <c r="O123" s="37" t="e">
        <v>#N/A</v>
      </c>
      <c r="P123" s="30">
        <v>97.62021</v>
      </c>
      <c r="Q123" s="30" t="e">
        <v>#N/A</v>
      </c>
      <c r="R123" s="30" t="e">
        <v>#N/A</v>
      </c>
      <c r="S123" s="95" t="e">
        <v>#N/A</v>
      </c>
      <c r="T123" s="143"/>
      <c r="AA123" s="51"/>
    </row>
    <row r="124" spans="1:27" x14ac:dyDescent="0.2">
      <c r="A124" s="52">
        <v>41380</v>
      </c>
      <c r="B124" s="34">
        <v>20</v>
      </c>
      <c r="C124" s="274">
        <v>15</v>
      </c>
      <c r="D124" s="50">
        <v>71.775220000000004</v>
      </c>
      <c r="E124" s="50" t="e">
        <v>#N/A</v>
      </c>
      <c r="F124" s="50" t="e">
        <v>#N/A</v>
      </c>
      <c r="G124" s="50" t="e">
        <v>#N/A</v>
      </c>
      <c r="H124" s="50" t="e">
        <v>#N/A</v>
      </c>
      <c r="I124" s="50" t="e">
        <v>#N/A</v>
      </c>
      <c r="J124" s="50" t="e">
        <v>#N/A</v>
      </c>
      <c r="K124" s="50" t="e">
        <v>#N/A</v>
      </c>
      <c r="L124" s="50" t="e">
        <v>#N/A</v>
      </c>
      <c r="M124" s="53" t="e">
        <v>#N/A</v>
      </c>
      <c r="N124" s="29"/>
      <c r="O124" s="37" t="e">
        <v>#N/A</v>
      </c>
      <c r="P124" s="30">
        <v>71.775220000000004</v>
      </c>
      <c r="Q124" s="30" t="e">
        <v>#N/A</v>
      </c>
      <c r="R124" s="30" t="e">
        <v>#N/A</v>
      </c>
      <c r="S124" s="95" t="e">
        <v>#N/A</v>
      </c>
      <c r="T124" s="143"/>
      <c r="AA124" s="51"/>
    </row>
    <row r="125" spans="1:27" x14ac:dyDescent="0.2">
      <c r="A125" s="52">
        <v>41426</v>
      </c>
      <c r="B125" s="34">
        <v>20</v>
      </c>
      <c r="C125" s="274">
        <v>30</v>
      </c>
      <c r="D125" s="50">
        <v>64.230879999999999</v>
      </c>
      <c r="E125" s="50" t="e">
        <v>#N/A</v>
      </c>
      <c r="F125" s="50" t="e">
        <v>#N/A</v>
      </c>
      <c r="G125" s="50" t="e">
        <v>#N/A</v>
      </c>
      <c r="H125" s="50" t="e">
        <v>#N/A</v>
      </c>
      <c r="I125" s="50" t="e">
        <v>#N/A</v>
      </c>
      <c r="J125" s="50" t="e">
        <v>#N/A</v>
      </c>
      <c r="K125" s="50" t="e">
        <v>#N/A</v>
      </c>
      <c r="L125" s="50" t="e">
        <v>#N/A</v>
      </c>
      <c r="M125" s="53" t="e">
        <v>#N/A</v>
      </c>
      <c r="N125" s="29"/>
      <c r="O125" s="37" t="e">
        <v>#N/A</v>
      </c>
      <c r="P125" s="30">
        <v>64.230879999999999</v>
      </c>
      <c r="Q125" s="30" t="e">
        <v>#N/A</v>
      </c>
      <c r="R125" s="30" t="e">
        <v>#N/A</v>
      </c>
      <c r="S125" s="95" t="e">
        <v>#N/A</v>
      </c>
      <c r="T125" s="143"/>
      <c r="AA125" s="51"/>
    </row>
    <row r="126" spans="1:27" x14ac:dyDescent="0.2">
      <c r="A126" s="52">
        <v>41428</v>
      </c>
      <c r="B126" s="34">
        <v>48</v>
      </c>
      <c r="C126" s="274">
        <v>25</v>
      </c>
      <c r="D126" s="50" t="e">
        <v>#N/A</v>
      </c>
      <c r="E126" s="50">
        <v>73.146469999999994</v>
      </c>
      <c r="F126" s="50" t="e">
        <v>#N/A</v>
      </c>
      <c r="G126" s="50" t="e">
        <v>#N/A</v>
      </c>
      <c r="H126" s="50" t="e">
        <v>#N/A</v>
      </c>
      <c r="I126" s="50" t="e">
        <v>#N/A</v>
      </c>
      <c r="J126" s="50" t="e">
        <v>#N/A</v>
      </c>
      <c r="K126" s="50" t="e">
        <v>#N/A</v>
      </c>
      <c r="L126" s="50" t="e">
        <v>#N/A</v>
      </c>
      <c r="M126" s="53" t="e">
        <v>#N/A</v>
      </c>
      <c r="N126" s="29"/>
      <c r="O126" s="37" t="e">
        <v>#N/A</v>
      </c>
      <c r="P126" s="30">
        <v>73.146469999999994</v>
      </c>
      <c r="Q126" s="30" t="e">
        <v>#N/A</v>
      </c>
      <c r="R126" s="30" t="e">
        <v>#N/A</v>
      </c>
      <c r="S126" s="95" t="e">
        <v>#N/A</v>
      </c>
      <c r="T126" s="143"/>
      <c r="AA126" s="51"/>
    </row>
    <row r="127" spans="1:27" x14ac:dyDescent="0.2">
      <c r="A127" s="52">
        <v>41428</v>
      </c>
      <c r="B127" s="34">
        <v>40</v>
      </c>
      <c r="C127" s="274">
        <v>25</v>
      </c>
      <c r="D127" s="50" t="e">
        <v>#N/A</v>
      </c>
      <c r="E127" s="50">
        <v>74.126909999999995</v>
      </c>
      <c r="F127" s="50" t="e">
        <v>#N/A</v>
      </c>
      <c r="G127" s="50" t="e">
        <v>#N/A</v>
      </c>
      <c r="H127" s="50" t="e">
        <v>#N/A</v>
      </c>
      <c r="I127" s="50" t="e">
        <v>#N/A</v>
      </c>
      <c r="J127" s="50" t="e">
        <v>#N/A</v>
      </c>
      <c r="K127" s="50" t="e">
        <v>#N/A</v>
      </c>
      <c r="L127" s="50" t="e">
        <v>#N/A</v>
      </c>
      <c r="M127" s="53" t="e">
        <v>#N/A</v>
      </c>
      <c r="N127" s="29"/>
      <c r="O127" s="37" t="e">
        <v>#N/A</v>
      </c>
      <c r="P127" s="30">
        <v>74.126909999999995</v>
      </c>
      <c r="Q127" s="30" t="e">
        <v>#N/A</v>
      </c>
      <c r="R127" s="30" t="e">
        <v>#N/A</v>
      </c>
      <c r="S127" s="95" t="e">
        <v>#N/A</v>
      </c>
      <c r="T127" s="143"/>
      <c r="AA127" s="51"/>
    </row>
    <row r="128" spans="1:27" x14ac:dyDescent="0.2">
      <c r="A128" s="52">
        <v>41444</v>
      </c>
      <c r="B128" s="34">
        <v>12</v>
      </c>
      <c r="C128" s="274">
        <v>25</v>
      </c>
      <c r="D128" s="50" t="e">
        <v>#N/A</v>
      </c>
      <c r="E128" s="50" t="e">
        <v>#N/A</v>
      </c>
      <c r="F128" s="50" t="e">
        <v>#N/A</v>
      </c>
      <c r="G128" s="50" t="e">
        <v>#N/A</v>
      </c>
      <c r="H128" s="50" t="e">
        <v>#N/A</v>
      </c>
      <c r="I128" s="50" t="e">
        <v>#N/A</v>
      </c>
      <c r="J128" s="50" t="e">
        <v>#N/A</v>
      </c>
      <c r="K128" s="50" t="e">
        <v>#N/A</v>
      </c>
      <c r="L128" s="50" t="e">
        <v>#N/A</v>
      </c>
      <c r="M128" s="53">
        <v>169.9778</v>
      </c>
      <c r="N128" s="29"/>
      <c r="O128" s="37">
        <v>169.9778</v>
      </c>
      <c r="P128" s="30" t="e">
        <v>#N/A</v>
      </c>
      <c r="Q128" s="30" t="e">
        <v>#N/A</v>
      </c>
      <c r="R128" s="30" t="e">
        <v>#N/A</v>
      </c>
      <c r="S128" s="95" t="e">
        <v>#N/A</v>
      </c>
      <c r="T128" s="143"/>
      <c r="AA128" s="51"/>
    </row>
    <row r="129" spans="1:27" x14ac:dyDescent="0.2">
      <c r="A129" s="52">
        <v>41458</v>
      </c>
      <c r="B129" s="34">
        <v>50</v>
      </c>
      <c r="C129" s="274">
        <v>25</v>
      </c>
      <c r="D129" s="50" t="e">
        <v>#N/A</v>
      </c>
      <c r="E129" s="50">
        <v>62.732239999999997</v>
      </c>
      <c r="F129" s="50" t="e">
        <v>#N/A</v>
      </c>
      <c r="G129" s="50" t="e">
        <v>#N/A</v>
      </c>
      <c r="H129" s="50" t="e">
        <v>#N/A</v>
      </c>
      <c r="I129" s="50" t="e">
        <v>#N/A</v>
      </c>
      <c r="J129" s="50" t="e">
        <v>#N/A</v>
      </c>
      <c r="K129" s="50" t="e">
        <v>#N/A</v>
      </c>
      <c r="L129" s="50" t="e">
        <v>#N/A</v>
      </c>
      <c r="M129" s="53" t="e">
        <v>#N/A</v>
      </c>
      <c r="N129" s="29"/>
      <c r="O129" s="37" t="e">
        <v>#N/A</v>
      </c>
      <c r="P129" s="30">
        <v>62.732239999999997</v>
      </c>
      <c r="Q129" s="30" t="e">
        <v>#N/A</v>
      </c>
      <c r="R129" s="30" t="e">
        <v>#N/A</v>
      </c>
      <c r="S129" s="95" t="e">
        <v>#N/A</v>
      </c>
      <c r="T129" s="143"/>
      <c r="AA129" s="51"/>
    </row>
    <row r="130" spans="1:27" x14ac:dyDescent="0.2">
      <c r="A130" s="52">
        <v>41465</v>
      </c>
      <c r="B130" s="34">
        <v>40</v>
      </c>
      <c r="C130" s="274">
        <v>30</v>
      </c>
      <c r="D130" s="50">
        <v>64.016779999999997</v>
      </c>
      <c r="E130" s="50" t="e">
        <v>#N/A</v>
      </c>
      <c r="F130" s="50" t="e">
        <v>#N/A</v>
      </c>
      <c r="G130" s="50" t="e">
        <v>#N/A</v>
      </c>
      <c r="H130" s="50" t="e">
        <v>#N/A</v>
      </c>
      <c r="I130" s="50" t="e">
        <v>#N/A</v>
      </c>
      <c r="J130" s="50" t="e">
        <v>#N/A</v>
      </c>
      <c r="K130" s="50" t="e">
        <v>#N/A</v>
      </c>
      <c r="L130" s="50" t="e">
        <v>#N/A</v>
      </c>
      <c r="M130" s="53" t="e">
        <v>#N/A</v>
      </c>
      <c r="N130" s="29"/>
      <c r="O130" s="37" t="e">
        <v>#N/A</v>
      </c>
      <c r="P130" s="30">
        <v>64.016779999999997</v>
      </c>
      <c r="Q130" s="30" t="e">
        <v>#N/A</v>
      </c>
      <c r="R130" s="30" t="e">
        <v>#N/A</v>
      </c>
      <c r="S130" s="95" t="e">
        <v>#N/A</v>
      </c>
      <c r="T130" s="143"/>
      <c r="AA130" s="51"/>
    </row>
    <row r="131" spans="1:27" x14ac:dyDescent="0.2">
      <c r="A131" s="52">
        <v>41465</v>
      </c>
      <c r="B131" s="34">
        <v>20</v>
      </c>
      <c r="C131" s="274">
        <v>30</v>
      </c>
      <c r="D131" s="50">
        <v>68.671189999999996</v>
      </c>
      <c r="E131" s="50" t="e">
        <v>#N/A</v>
      </c>
      <c r="F131" s="50" t="e">
        <v>#N/A</v>
      </c>
      <c r="G131" s="50" t="e">
        <v>#N/A</v>
      </c>
      <c r="H131" s="50" t="e">
        <v>#N/A</v>
      </c>
      <c r="I131" s="50" t="e">
        <v>#N/A</v>
      </c>
      <c r="J131" s="50" t="e">
        <v>#N/A</v>
      </c>
      <c r="K131" s="50" t="e">
        <v>#N/A</v>
      </c>
      <c r="L131" s="50" t="e">
        <v>#N/A</v>
      </c>
      <c r="M131" s="53" t="e">
        <v>#N/A</v>
      </c>
      <c r="N131" s="29"/>
      <c r="O131" s="37" t="e">
        <v>#N/A</v>
      </c>
      <c r="P131" s="30">
        <v>68.671189999999996</v>
      </c>
      <c r="Q131" s="30" t="e">
        <v>#N/A</v>
      </c>
      <c r="R131" s="30" t="e">
        <v>#N/A</v>
      </c>
      <c r="S131" s="95" t="e">
        <v>#N/A</v>
      </c>
      <c r="T131" s="143"/>
      <c r="AA131" s="51"/>
    </row>
    <row r="132" spans="1:27" x14ac:dyDescent="0.2">
      <c r="A132" s="52">
        <v>41472</v>
      </c>
      <c r="B132" s="34">
        <v>20</v>
      </c>
      <c r="C132" s="274">
        <v>10</v>
      </c>
      <c r="D132" s="50">
        <v>94.401660000000007</v>
      </c>
      <c r="E132" s="50" t="e">
        <v>#N/A</v>
      </c>
      <c r="F132" s="50" t="e">
        <v>#N/A</v>
      </c>
      <c r="G132" s="50" t="e">
        <v>#N/A</v>
      </c>
      <c r="H132" s="50" t="e">
        <v>#N/A</v>
      </c>
      <c r="I132" s="50" t="e">
        <v>#N/A</v>
      </c>
      <c r="J132" s="50" t="e">
        <v>#N/A</v>
      </c>
      <c r="K132" s="50" t="e">
        <v>#N/A</v>
      </c>
      <c r="L132" s="50" t="e">
        <v>#N/A</v>
      </c>
      <c r="M132" s="53" t="e">
        <v>#N/A</v>
      </c>
      <c r="N132" s="29"/>
      <c r="O132" s="37" t="e">
        <v>#N/A</v>
      </c>
      <c r="P132" s="30">
        <v>94.401660000000007</v>
      </c>
      <c r="Q132" s="30" t="e">
        <v>#N/A</v>
      </c>
      <c r="R132" s="30" t="e">
        <v>#N/A</v>
      </c>
      <c r="S132" s="95" t="e">
        <v>#N/A</v>
      </c>
      <c r="T132" s="143"/>
      <c r="AA132" s="51"/>
    </row>
    <row r="133" spans="1:27" x14ac:dyDescent="0.2">
      <c r="A133" s="52">
        <v>41472</v>
      </c>
      <c r="B133" s="34">
        <v>12</v>
      </c>
      <c r="C133" s="274">
        <v>10</v>
      </c>
      <c r="D133" s="50">
        <v>94.401660000000007</v>
      </c>
      <c r="E133" s="50" t="e">
        <v>#N/A</v>
      </c>
      <c r="F133" s="50" t="e">
        <v>#N/A</v>
      </c>
      <c r="G133" s="50" t="e">
        <v>#N/A</v>
      </c>
      <c r="H133" s="50" t="e">
        <v>#N/A</v>
      </c>
      <c r="I133" s="50" t="e">
        <v>#N/A</v>
      </c>
      <c r="J133" s="50" t="e">
        <v>#N/A</v>
      </c>
      <c r="K133" s="50" t="e">
        <v>#N/A</v>
      </c>
      <c r="L133" s="50" t="e">
        <v>#N/A</v>
      </c>
      <c r="M133" s="53" t="e">
        <v>#N/A</v>
      </c>
      <c r="N133" s="29"/>
      <c r="O133" s="37" t="e">
        <v>#N/A</v>
      </c>
      <c r="P133" s="30">
        <v>94.401660000000007</v>
      </c>
      <c r="Q133" s="30" t="e">
        <v>#N/A</v>
      </c>
      <c r="R133" s="30" t="e">
        <v>#N/A</v>
      </c>
      <c r="S133" s="95" t="e">
        <v>#N/A</v>
      </c>
      <c r="T133" s="143"/>
      <c r="AA133" s="51"/>
    </row>
    <row r="134" spans="1:27" x14ac:dyDescent="0.2">
      <c r="A134" s="52">
        <v>41523</v>
      </c>
      <c r="B134" s="34">
        <v>15</v>
      </c>
      <c r="C134" s="274">
        <v>20</v>
      </c>
      <c r="D134" s="50">
        <v>74.02834</v>
      </c>
      <c r="E134" s="50" t="e">
        <v>#N/A</v>
      </c>
      <c r="F134" s="50" t="e">
        <v>#N/A</v>
      </c>
      <c r="G134" s="50" t="e">
        <v>#N/A</v>
      </c>
      <c r="H134" s="50" t="e">
        <v>#N/A</v>
      </c>
      <c r="I134" s="50" t="e">
        <v>#N/A</v>
      </c>
      <c r="J134" s="50" t="e">
        <v>#N/A</v>
      </c>
      <c r="K134" s="50" t="e">
        <v>#N/A</v>
      </c>
      <c r="L134" s="50" t="e">
        <v>#N/A</v>
      </c>
      <c r="M134" s="53" t="e">
        <v>#N/A</v>
      </c>
      <c r="N134" s="29"/>
      <c r="O134" s="37" t="e">
        <v>#N/A</v>
      </c>
      <c r="P134" s="30">
        <v>74.02834</v>
      </c>
      <c r="Q134" s="30" t="e">
        <v>#N/A</v>
      </c>
      <c r="R134" s="30" t="e">
        <v>#N/A</v>
      </c>
      <c r="S134" s="95" t="e">
        <v>#N/A</v>
      </c>
      <c r="T134" s="143"/>
      <c r="AA134" s="51"/>
    </row>
    <row r="135" spans="1:27" x14ac:dyDescent="0.2">
      <c r="A135" s="52">
        <v>41536</v>
      </c>
      <c r="B135" s="34">
        <v>20</v>
      </c>
      <c r="C135" s="274">
        <v>20</v>
      </c>
      <c r="D135" s="50" t="e">
        <v>#N/A</v>
      </c>
      <c r="E135" s="50" t="e">
        <v>#N/A</v>
      </c>
      <c r="F135" s="50" t="e">
        <v>#N/A</v>
      </c>
      <c r="G135" s="50" t="e">
        <v>#N/A</v>
      </c>
      <c r="H135" s="50" t="e">
        <v>#N/A</v>
      </c>
      <c r="I135" s="50" t="e">
        <v>#N/A</v>
      </c>
      <c r="J135" s="50" t="e">
        <v>#N/A</v>
      </c>
      <c r="K135" s="50">
        <v>110.68559999999999</v>
      </c>
      <c r="L135" s="50" t="e">
        <v>#N/A</v>
      </c>
      <c r="M135" s="53" t="e">
        <v>#N/A</v>
      </c>
      <c r="N135" s="29"/>
      <c r="O135" s="37" t="e">
        <v>#N/A</v>
      </c>
      <c r="P135" s="30" t="e">
        <v>#N/A</v>
      </c>
      <c r="Q135" s="30" t="e">
        <v>#N/A</v>
      </c>
      <c r="R135" s="30">
        <v>110.68559999999999</v>
      </c>
      <c r="S135" s="95" t="e">
        <v>#N/A</v>
      </c>
      <c r="T135" s="143"/>
      <c r="AA135" s="51"/>
    </row>
    <row r="136" spans="1:27" x14ac:dyDescent="0.2">
      <c r="A136" s="52">
        <v>41544</v>
      </c>
      <c r="B136" s="34">
        <v>20</v>
      </c>
      <c r="C136" s="274">
        <v>20</v>
      </c>
      <c r="D136" s="50">
        <v>70.709819999999993</v>
      </c>
      <c r="E136" s="50" t="e">
        <v>#N/A</v>
      </c>
      <c r="F136" s="50" t="e">
        <v>#N/A</v>
      </c>
      <c r="G136" s="50" t="e">
        <v>#N/A</v>
      </c>
      <c r="H136" s="50" t="e">
        <v>#N/A</v>
      </c>
      <c r="I136" s="50" t="e">
        <v>#N/A</v>
      </c>
      <c r="J136" s="50" t="e">
        <v>#N/A</v>
      </c>
      <c r="K136" s="50" t="e">
        <v>#N/A</v>
      </c>
      <c r="L136" s="50" t="e">
        <v>#N/A</v>
      </c>
      <c r="M136" s="53" t="e">
        <v>#N/A</v>
      </c>
      <c r="N136" s="29"/>
      <c r="O136" s="37" t="e">
        <v>#N/A</v>
      </c>
      <c r="P136" s="30">
        <v>70.709819999999993</v>
      </c>
      <c r="Q136" s="30" t="e">
        <v>#N/A</v>
      </c>
      <c r="R136" s="30" t="e">
        <v>#N/A</v>
      </c>
      <c r="S136" s="95" t="e">
        <v>#N/A</v>
      </c>
      <c r="T136" s="143"/>
      <c r="AA136" s="51"/>
    </row>
    <row r="137" spans="1:27" x14ac:dyDescent="0.2">
      <c r="A137" s="52">
        <v>41556</v>
      </c>
      <c r="B137" s="34">
        <v>20</v>
      </c>
      <c r="C137" s="274">
        <v>25</v>
      </c>
      <c r="D137" s="50">
        <v>73.400019999999998</v>
      </c>
      <c r="E137" s="50" t="e">
        <v>#N/A</v>
      </c>
      <c r="F137" s="50" t="e">
        <v>#N/A</v>
      </c>
      <c r="G137" s="50" t="e">
        <v>#N/A</v>
      </c>
      <c r="H137" s="50" t="e">
        <v>#N/A</v>
      </c>
      <c r="I137" s="50" t="e">
        <v>#N/A</v>
      </c>
      <c r="J137" s="50" t="e">
        <v>#N/A</v>
      </c>
      <c r="K137" s="50" t="e">
        <v>#N/A</v>
      </c>
      <c r="L137" s="50" t="e">
        <v>#N/A</v>
      </c>
      <c r="M137" s="53" t="e">
        <v>#N/A</v>
      </c>
      <c r="N137" s="29"/>
      <c r="O137" s="37" t="e">
        <v>#N/A</v>
      </c>
      <c r="P137" s="30">
        <v>73.400019999999998</v>
      </c>
      <c r="Q137" s="30" t="e">
        <v>#N/A</v>
      </c>
      <c r="R137" s="30" t="e">
        <v>#N/A</v>
      </c>
      <c r="S137" s="95" t="e">
        <v>#N/A</v>
      </c>
      <c r="T137" s="143"/>
      <c r="AA137" s="51"/>
    </row>
    <row r="138" spans="1:27" x14ac:dyDescent="0.2">
      <c r="A138" s="52">
        <v>41569</v>
      </c>
      <c r="B138" s="34">
        <v>20</v>
      </c>
      <c r="C138" s="274">
        <v>20</v>
      </c>
      <c r="D138" s="50">
        <v>70.967889999999997</v>
      </c>
      <c r="E138" s="50" t="e">
        <v>#N/A</v>
      </c>
      <c r="F138" s="50" t="e">
        <v>#N/A</v>
      </c>
      <c r="G138" s="50" t="e">
        <v>#N/A</v>
      </c>
      <c r="H138" s="50" t="e">
        <v>#N/A</v>
      </c>
      <c r="I138" s="50" t="e">
        <v>#N/A</v>
      </c>
      <c r="J138" s="50" t="e">
        <v>#N/A</v>
      </c>
      <c r="K138" s="50" t="e">
        <v>#N/A</v>
      </c>
      <c r="L138" s="50" t="e">
        <v>#N/A</v>
      </c>
      <c r="M138" s="53" t="e">
        <v>#N/A</v>
      </c>
      <c r="N138" s="29"/>
      <c r="O138" s="37" t="e">
        <v>#N/A</v>
      </c>
      <c r="P138" s="30">
        <v>70.967889999999997</v>
      </c>
      <c r="Q138" s="30" t="e">
        <v>#N/A</v>
      </c>
      <c r="R138" s="30" t="e">
        <v>#N/A</v>
      </c>
      <c r="S138" s="95" t="e">
        <v>#N/A</v>
      </c>
      <c r="T138" s="143"/>
      <c r="AA138" s="51"/>
    </row>
    <row r="139" spans="1:27" x14ac:dyDescent="0.2">
      <c r="A139" s="52">
        <v>41609</v>
      </c>
      <c r="B139" s="34">
        <v>7.3140000000000001</v>
      </c>
      <c r="C139" s="274">
        <v>25</v>
      </c>
      <c r="D139" s="50">
        <v>90.490679999999998</v>
      </c>
      <c r="E139" s="50" t="e">
        <v>#N/A</v>
      </c>
      <c r="F139" s="50" t="e">
        <v>#N/A</v>
      </c>
      <c r="G139" s="50" t="e">
        <v>#N/A</v>
      </c>
      <c r="H139" s="50" t="e">
        <v>#N/A</v>
      </c>
      <c r="I139" s="50" t="e">
        <v>#N/A</v>
      </c>
      <c r="J139" s="50" t="e">
        <v>#N/A</v>
      </c>
      <c r="K139" s="50" t="e">
        <v>#N/A</v>
      </c>
      <c r="L139" s="50" t="e">
        <v>#N/A</v>
      </c>
      <c r="M139" s="53" t="e">
        <v>#N/A</v>
      </c>
      <c r="N139" s="29"/>
      <c r="O139" s="37" t="e">
        <v>#N/A</v>
      </c>
      <c r="P139" s="30">
        <v>90.490679999999998</v>
      </c>
      <c r="Q139" s="30" t="e">
        <v>#N/A</v>
      </c>
      <c r="R139" s="30" t="e">
        <v>#N/A</v>
      </c>
      <c r="S139" s="95" t="e">
        <v>#N/A</v>
      </c>
      <c r="T139" s="143"/>
      <c r="AA139" s="51"/>
    </row>
    <row r="140" spans="1:27" x14ac:dyDescent="0.2">
      <c r="A140" s="52">
        <v>41614</v>
      </c>
      <c r="B140" s="34">
        <v>20</v>
      </c>
      <c r="C140" s="274">
        <v>20</v>
      </c>
      <c r="D140" s="50" t="e">
        <v>#N/A</v>
      </c>
      <c r="E140" s="50" t="e">
        <v>#N/A</v>
      </c>
      <c r="F140" s="50" t="e">
        <v>#N/A</v>
      </c>
      <c r="G140" s="50" t="e">
        <v>#N/A</v>
      </c>
      <c r="H140" s="50" t="e">
        <v>#N/A</v>
      </c>
      <c r="I140" s="50" t="e">
        <v>#N/A</v>
      </c>
      <c r="J140" s="50" t="e">
        <v>#N/A</v>
      </c>
      <c r="K140" s="50" t="e">
        <v>#N/A</v>
      </c>
      <c r="L140" s="50">
        <v>74.578909999999993</v>
      </c>
      <c r="M140" s="53" t="e">
        <v>#N/A</v>
      </c>
      <c r="N140" s="29"/>
      <c r="O140" s="37" t="e">
        <v>#N/A</v>
      </c>
      <c r="P140" s="30" t="e">
        <v>#N/A</v>
      </c>
      <c r="Q140" s="30" t="e">
        <v>#N/A</v>
      </c>
      <c r="R140" s="30" t="e">
        <v>#N/A</v>
      </c>
      <c r="S140" s="95">
        <v>74.578909999999993</v>
      </c>
      <c r="T140" s="143"/>
      <c r="AA140" s="51"/>
    </row>
    <row r="141" spans="1:27" x14ac:dyDescent="0.2">
      <c r="A141" s="52">
        <v>41627</v>
      </c>
      <c r="B141" s="34">
        <v>150</v>
      </c>
      <c r="C141" s="274">
        <v>15</v>
      </c>
      <c r="D141" s="50">
        <v>61.352849999999997</v>
      </c>
      <c r="E141" s="50" t="e">
        <v>#N/A</v>
      </c>
      <c r="F141" s="50" t="e">
        <v>#N/A</v>
      </c>
      <c r="G141" s="50" t="e">
        <v>#N/A</v>
      </c>
      <c r="H141" s="50" t="e">
        <v>#N/A</v>
      </c>
      <c r="I141" s="50" t="e">
        <v>#N/A</v>
      </c>
      <c r="J141" s="50" t="e">
        <v>#N/A</v>
      </c>
      <c r="K141" s="50" t="e">
        <v>#N/A</v>
      </c>
      <c r="L141" s="50" t="e">
        <v>#N/A</v>
      </c>
      <c r="M141" s="53" t="e">
        <v>#N/A</v>
      </c>
      <c r="N141" s="29"/>
      <c r="O141" s="37" t="e">
        <v>#N/A</v>
      </c>
      <c r="P141" s="30">
        <v>61.352849999999997</v>
      </c>
      <c r="Q141" s="30" t="e">
        <v>#N/A</v>
      </c>
      <c r="R141" s="30" t="e">
        <v>#N/A</v>
      </c>
      <c r="S141" s="95" t="e">
        <v>#N/A</v>
      </c>
      <c r="T141" s="143"/>
      <c r="AA141" s="51"/>
    </row>
    <row r="142" spans="1:27" x14ac:dyDescent="0.2">
      <c r="A142" s="52">
        <v>41669</v>
      </c>
      <c r="B142" s="34">
        <v>7</v>
      </c>
      <c r="C142" s="274">
        <v>20</v>
      </c>
      <c r="D142" s="50">
        <v>76.336870000000005</v>
      </c>
      <c r="E142" s="50" t="e">
        <v>#N/A</v>
      </c>
      <c r="F142" s="50" t="e">
        <v>#N/A</v>
      </c>
      <c r="G142" s="50" t="e">
        <v>#N/A</v>
      </c>
      <c r="H142" s="50" t="e">
        <v>#N/A</v>
      </c>
      <c r="I142" s="50" t="e">
        <v>#N/A</v>
      </c>
      <c r="J142" s="50" t="e">
        <v>#N/A</v>
      </c>
      <c r="K142" s="50" t="e">
        <v>#N/A</v>
      </c>
      <c r="L142" s="50" t="e">
        <v>#N/A</v>
      </c>
      <c r="M142" s="53" t="e">
        <v>#N/A</v>
      </c>
      <c r="N142" s="29"/>
      <c r="O142" s="37" t="e">
        <v>#N/A</v>
      </c>
      <c r="P142" s="30">
        <v>76.336870000000005</v>
      </c>
      <c r="Q142" s="30" t="e">
        <v>#N/A</v>
      </c>
      <c r="R142" s="30" t="e">
        <v>#N/A</v>
      </c>
      <c r="S142" s="95" t="e">
        <v>#N/A</v>
      </c>
      <c r="T142" s="143"/>
      <c r="AA142" s="51"/>
    </row>
    <row r="143" spans="1:27" x14ac:dyDescent="0.2">
      <c r="A143" s="52">
        <v>41690</v>
      </c>
      <c r="B143" s="34">
        <v>10.416</v>
      </c>
      <c r="C143" s="274">
        <v>30</v>
      </c>
      <c r="D143" s="50" t="e">
        <v>#N/A</v>
      </c>
      <c r="E143" s="50">
        <v>53.522950000000002</v>
      </c>
      <c r="F143" s="50" t="e">
        <v>#N/A</v>
      </c>
      <c r="G143" s="50" t="e">
        <v>#N/A</v>
      </c>
      <c r="H143" s="50" t="e">
        <v>#N/A</v>
      </c>
      <c r="I143" s="50" t="e">
        <v>#N/A</v>
      </c>
      <c r="J143" s="50" t="e">
        <v>#N/A</v>
      </c>
      <c r="K143" s="50" t="e">
        <v>#N/A</v>
      </c>
      <c r="L143" s="50" t="e">
        <v>#N/A</v>
      </c>
      <c r="M143" s="53" t="e">
        <v>#N/A</v>
      </c>
      <c r="N143" s="29"/>
      <c r="O143" s="37" t="e">
        <v>#N/A</v>
      </c>
      <c r="P143" s="30">
        <v>53.522950000000002</v>
      </c>
      <c r="Q143" s="30" t="e">
        <v>#N/A</v>
      </c>
      <c r="R143" s="30" t="e">
        <v>#N/A</v>
      </c>
      <c r="S143" s="95" t="e">
        <v>#N/A</v>
      </c>
      <c r="T143" s="143"/>
      <c r="AA143" s="51"/>
    </row>
    <row r="144" spans="1:27" x14ac:dyDescent="0.2">
      <c r="A144" s="52">
        <v>41715</v>
      </c>
      <c r="B144" s="34">
        <v>20</v>
      </c>
      <c r="C144" s="274">
        <v>25</v>
      </c>
      <c r="D144" s="50">
        <v>69.728939999999994</v>
      </c>
      <c r="E144" s="50" t="e">
        <v>#N/A</v>
      </c>
      <c r="F144" s="50" t="e">
        <v>#N/A</v>
      </c>
      <c r="G144" s="50" t="e">
        <v>#N/A</v>
      </c>
      <c r="H144" s="50" t="e">
        <v>#N/A</v>
      </c>
      <c r="I144" s="50" t="e">
        <v>#N/A</v>
      </c>
      <c r="J144" s="50" t="e">
        <v>#N/A</v>
      </c>
      <c r="K144" s="50" t="e">
        <v>#N/A</v>
      </c>
      <c r="L144" s="50" t="e">
        <v>#N/A</v>
      </c>
      <c r="M144" s="53" t="e">
        <v>#N/A</v>
      </c>
      <c r="N144" s="29"/>
      <c r="O144" s="37" t="e">
        <v>#N/A</v>
      </c>
      <c r="P144" s="30">
        <v>69.728939999999994</v>
      </c>
      <c r="Q144" s="30" t="e">
        <v>#N/A</v>
      </c>
      <c r="R144" s="30" t="e">
        <v>#N/A</v>
      </c>
      <c r="S144" s="95" t="e">
        <v>#N/A</v>
      </c>
      <c r="T144" s="143"/>
      <c r="AA144" s="51"/>
    </row>
    <row r="145" spans="1:27" x14ac:dyDescent="0.2">
      <c r="A145" s="52">
        <v>41724</v>
      </c>
      <c r="B145" s="34">
        <v>25</v>
      </c>
      <c r="C145" s="274">
        <v>34</v>
      </c>
      <c r="D145" s="50">
        <v>64.590900000000005</v>
      </c>
      <c r="E145" s="50" t="e">
        <v>#N/A</v>
      </c>
      <c r="F145" s="50" t="e">
        <v>#N/A</v>
      </c>
      <c r="G145" s="50" t="e">
        <v>#N/A</v>
      </c>
      <c r="H145" s="50" t="e">
        <v>#N/A</v>
      </c>
      <c r="I145" s="50" t="e">
        <v>#N/A</v>
      </c>
      <c r="J145" s="50" t="e">
        <v>#N/A</v>
      </c>
      <c r="K145" s="50" t="e">
        <v>#N/A</v>
      </c>
      <c r="L145" s="50" t="e">
        <v>#N/A</v>
      </c>
      <c r="M145" s="53" t="e">
        <v>#N/A</v>
      </c>
      <c r="N145" s="29"/>
      <c r="O145" s="37" t="e">
        <v>#N/A</v>
      </c>
      <c r="P145" s="30">
        <v>64.590900000000005</v>
      </c>
      <c r="Q145" s="30" t="e">
        <v>#N/A</v>
      </c>
      <c r="R145" s="30" t="e">
        <v>#N/A</v>
      </c>
      <c r="S145" s="95" t="e">
        <v>#N/A</v>
      </c>
      <c r="T145" s="143"/>
      <c r="AA145" s="51"/>
    </row>
    <row r="146" spans="1:27" x14ac:dyDescent="0.2">
      <c r="A146" s="52">
        <v>41730</v>
      </c>
      <c r="B146" s="34">
        <v>10.3</v>
      </c>
      <c r="C146" s="274">
        <v>20</v>
      </c>
      <c r="D146" s="50" t="e">
        <v>#N/A</v>
      </c>
      <c r="E146" s="50" t="e">
        <v>#N/A</v>
      </c>
      <c r="F146" s="50" t="e">
        <v>#N/A</v>
      </c>
      <c r="G146" s="50" t="e">
        <v>#N/A</v>
      </c>
      <c r="H146" s="50" t="e">
        <v>#N/A</v>
      </c>
      <c r="I146" s="50">
        <v>72.306880000000007</v>
      </c>
      <c r="J146" s="50" t="e">
        <v>#N/A</v>
      </c>
      <c r="K146" s="50" t="e">
        <v>#N/A</v>
      </c>
      <c r="L146" s="50" t="e">
        <v>#N/A</v>
      </c>
      <c r="M146" s="53" t="e">
        <v>#N/A</v>
      </c>
      <c r="O146" s="37" t="e">
        <v>#N/A</v>
      </c>
      <c r="P146" s="30" t="e">
        <v>#N/A</v>
      </c>
      <c r="Q146" s="30" t="e">
        <v>#N/A</v>
      </c>
      <c r="R146" s="30">
        <v>72.306880000000007</v>
      </c>
      <c r="S146" s="95" t="e">
        <v>#N/A</v>
      </c>
      <c r="T146" s="143"/>
      <c r="AA146" s="51"/>
    </row>
    <row r="147" spans="1:27" x14ac:dyDescent="0.2">
      <c r="A147" s="52">
        <v>41760</v>
      </c>
      <c r="B147" s="34">
        <v>150</v>
      </c>
      <c r="C147" s="274">
        <v>20</v>
      </c>
      <c r="D147" s="50" t="e">
        <v>#N/A</v>
      </c>
      <c r="E147" s="50" t="e">
        <v>#N/A</v>
      </c>
      <c r="F147" s="50" t="e">
        <v>#N/A</v>
      </c>
      <c r="G147" s="50" t="e">
        <v>#N/A</v>
      </c>
      <c r="H147" s="50">
        <v>48.173720000000003</v>
      </c>
      <c r="I147" s="50" t="e">
        <v>#N/A</v>
      </c>
      <c r="J147" s="50" t="e">
        <v>#N/A</v>
      </c>
      <c r="K147" s="50" t="e">
        <v>#N/A</v>
      </c>
      <c r="L147" s="50" t="e">
        <v>#N/A</v>
      </c>
      <c r="M147" s="53" t="e">
        <v>#N/A</v>
      </c>
      <c r="N147" s="29"/>
      <c r="O147" s="37" t="e">
        <v>#N/A</v>
      </c>
      <c r="P147" s="30" t="e">
        <v>#N/A</v>
      </c>
      <c r="Q147" s="30">
        <v>48.173720000000003</v>
      </c>
      <c r="R147" s="30" t="e">
        <v>#N/A</v>
      </c>
      <c r="S147" s="95" t="e">
        <v>#N/A</v>
      </c>
      <c r="T147" s="143"/>
      <c r="AA147" s="51"/>
    </row>
    <row r="148" spans="1:27" x14ac:dyDescent="0.2">
      <c r="A148" s="52">
        <v>41786</v>
      </c>
      <c r="B148" s="34">
        <v>30</v>
      </c>
      <c r="C148" s="274">
        <v>25</v>
      </c>
      <c r="D148" s="50" t="e">
        <v>#N/A</v>
      </c>
      <c r="E148" s="50">
        <v>68.880300000000005</v>
      </c>
      <c r="F148" s="50" t="e">
        <v>#N/A</v>
      </c>
      <c r="G148" s="50" t="e">
        <v>#N/A</v>
      </c>
      <c r="H148" s="50" t="e">
        <v>#N/A</v>
      </c>
      <c r="I148" s="50" t="e">
        <v>#N/A</v>
      </c>
      <c r="J148" s="50" t="e">
        <v>#N/A</v>
      </c>
      <c r="K148" s="50" t="e">
        <v>#N/A</v>
      </c>
      <c r="L148" s="50" t="e">
        <v>#N/A</v>
      </c>
      <c r="M148" s="53" t="e">
        <v>#N/A</v>
      </c>
      <c r="N148" s="29"/>
      <c r="O148" s="37" t="e">
        <v>#N/A</v>
      </c>
      <c r="P148" s="30">
        <v>68.880300000000005</v>
      </c>
      <c r="Q148" s="30" t="e">
        <v>#N/A</v>
      </c>
      <c r="R148" s="30" t="e">
        <v>#N/A</v>
      </c>
      <c r="S148" s="95" t="e">
        <v>#N/A</v>
      </c>
      <c r="T148" s="143"/>
      <c r="AA148" s="51"/>
    </row>
    <row r="149" spans="1:27" x14ac:dyDescent="0.2">
      <c r="A149" s="52">
        <v>41791</v>
      </c>
      <c r="B149" s="34">
        <v>20</v>
      </c>
      <c r="C149" s="274">
        <v>25</v>
      </c>
      <c r="D149" s="50" t="e">
        <v>#N/A</v>
      </c>
      <c r="E149" s="50" t="e">
        <v>#N/A</v>
      </c>
      <c r="F149" s="50" t="e">
        <v>#N/A</v>
      </c>
      <c r="G149" s="50" t="e">
        <v>#N/A</v>
      </c>
      <c r="H149" s="50" t="e">
        <v>#N/A</v>
      </c>
      <c r="I149" s="50" t="e">
        <v>#N/A</v>
      </c>
      <c r="J149" s="50" t="e">
        <v>#N/A</v>
      </c>
      <c r="K149" s="50" t="e">
        <v>#N/A</v>
      </c>
      <c r="L149" s="50">
        <v>72.038139999999999</v>
      </c>
      <c r="M149" s="53" t="e">
        <v>#N/A</v>
      </c>
      <c r="N149" s="29"/>
      <c r="O149" s="37" t="e">
        <v>#N/A</v>
      </c>
      <c r="P149" s="30" t="e">
        <v>#N/A</v>
      </c>
      <c r="Q149" s="30" t="e">
        <v>#N/A</v>
      </c>
      <c r="R149" s="30" t="e">
        <v>#N/A</v>
      </c>
      <c r="S149" s="95">
        <v>72.038139999999999</v>
      </c>
      <c r="T149" s="143"/>
      <c r="AA149" s="51"/>
    </row>
    <row r="150" spans="1:27" x14ac:dyDescent="0.2">
      <c r="A150" s="52">
        <v>41802</v>
      </c>
      <c r="B150" s="34">
        <v>30</v>
      </c>
      <c r="C150" s="274">
        <v>20</v>
      </c>
      <c r="D150" s="50">
        <v>63.011870000000002</v>
      </c>
      <c r="E150" s="50" t="e">
        <v>#N/A</v>
      </c>
      <c r="F150" s="50" t="e">
        <v>#N/A</v>
      </c>
      <c r="G150" s="50" t="e">
        <v>#N/A</v>
      </c>
      <c r="H150" s="50" t="e">
        <v>#N/A</v>
      </c>
      <c r="I150" s="50" t="e">
        <v>#N/A</v>
      </c>
      <c r="J150" s="50" t="e">
        <v>#N/A</v>
      </c>
      <c r="K150" s="50" t="e">
        <v>#N/A</v>
      </c>
      <c r="L150" s="50" t="e">
        <v>#N/A</v>
      </c>
      <c r="M150" s="53" t="e">
        <v>#N/A</v>
      </c>
      <c r="N150" s="29"/>
      <c r="O150" s="37" t="e">
        <v>#N/A</v>
      </c>
      <c r="P150" s="30">
        <v>63.011870000000002</v>
      </c>
      <c r="Q150" s="30" t="e">
        <v>#N/A</v>
      </c>
      <c r="R150" s="30" t="e">
        <v>#N/A</v>
      </c>
      <c r="S150" s="95" t="e">
        <v>#N/A</v>
      </c>
      <c r="T150" s="143"/>
      <c r="AA150" s="51"/>
    </row>
    <row r="151" spans="1:27" x14ac:dyDescent="0.2">
      <c r="A151" s="52">
        <v>41838</v>
      </c>
      <c r="B151" s="34">
        <v>93.6</v>
      </c>
      <c r="C151" s="274">
        <v>20</v>
      </c>
      <c r="D151" s="50">
        <v>61.904220000000002</v>
      </c>
      <c r="E151" s="50" t="e">
        <v>#N/A</v>
      </c>
      <c r="F151" s="50" t="e">
        <v>#N/A</v>
      </c>
      <c r="G151" s="50" t="e">
        <v>#N/A</v>
      </c>
      <c r="H151" s="50" t="e">
        <v>#N/A</v>
      </c>
      <c r="I151" s="50" t="e">
        <v>#N/A</v>
      </c>
      <c r="J151" s="50" t="e">
        <v>#N/A</v>
      </c>
      <c r="K151" s="50" t="e">
        <v>#N/A</v>
      </c>
      <c r="L151" s="50" t="e">
        <v>#N/A</v>
      </c>
      <c r="M151" s="53" t="e">
        <v>#N/A</v>
      </c>
      <c r="N151" s="29"/>
      <c r="O151" s="37" t="e">
        <v>#N/A</v>
      </c>
      <c r="P151" s="30">
        <v>61.904220000000002</v>
      </c>
      <c r="Q151" s="30" t="e">
        <v>#N/A</v>
      </c>
      <c r="R151" s="30" t="e">
        <v>#N/A</v>
      </c>
      <c r="S151" s="95" t="e">
        <v>#N/A</v>
      </c>
      <c r="T151" s="143"/>
      <c r="AA151" s="51"/>
    </row>
    <row r="152" spans="1:27" x14ac:dyDescent="0.2">
      <c r="A152" s="52">
        <v>41843</v>
      </c>
      <c r="B152" s="34">
        <v>45</v>
      </c>
      <c r="C152" s="274">
        <v>20</v>
      </c>
      <c r="D152" s="50">
        <v>63.228009999999998</v>
      </c>
      <c r="E152" s="50" t="e">
        <v>#N/A</v>
      </c>
      <c r="F152" s="50" t="e">
        <v>#N/A</v>
      </c>
      <c r="G152" s="50" t="e">
        <v>#N/A</v>
      </c>
      <c r="H152" s="50" t="e">
        <v>#N/A</v>
      </c>
      <c r="I152" s="50" t="e">
        <v>#N/A</v>
      </c>
      <c r="J152" s="50" t="e">
        <v>#N/A</v>
      </c>
      <c r="K152" s="50" t="e">
        <v>#N/A</v>
      </c>
      <c r="L152" s="50" t="e">
        <v>#N/A</v>
      </c>
      <c r="M152" s="53" t="e">
        <v>#N/A</v>
      </c>
      <c r="N152" s="29"/>
      <c r="O152" s="37" t="e">
        <v>#N/A</v>
      </c>
      <c r="P152" s="30">
        <v>63.228009999999998</v>
      </c>
      <c r="Q152" s="30" t="e">
        <v>#N/A</v>
      </c>
      <c r="R152" s="30" t="e">
        <v>#N/A</v>
      </c>
      <c r="S152" s="95" t="e">
        <v>#N/A</v>
      </c>
      <c r="T152" s="143"/>
      <c r="AA152" s="51"/>
    </row>
    <row r="153" spans="1:27" x14ac:dyDescent="0.2">
      <c r="A153" s="52">
        <v>41844</v>
      </c>
      <c r="B153" s="34">
        <v>56</v>
      </c>
      <c r="C153" s="274">
        <v>25</v>
      </c>
      <c r="D153" s="50" t="e">
        <v>#N/A</v>
      </c>
      <c r="E153" s="50">
        <v>62.511270000000003</v>
      </c>
      <c r="F153" s="50" t="e">
        <v>#N/A</v>
      </c>
      <c r="G153" s="50" t="e">
        <v>#N/A</v>
      </c>
      <c r="H153" s="50" t="e">
        <v>#N/A</v>
      </c>
      <c r="I153" s="50" t="e">
        <v>#N/A</v>
      </c>
      <c r="J153" s="50" t="e">
        <v>#N/A</v>
      </c>
      <c r="K153" s="50" t="e">
        <v>#N/A</v>
      </c>
      <c r="L153" s="50" t="e">
        <v>#N/A</v>
      </c>
      <c r="M153" s="53" t="e">
        <v>#N/A</v>
      </c>
      <c r="N153" s="29"/>
      <c r="O153" s="37" t="e">
        <v>#N/A</v>
      </c>
      <c r="P153" s="30">
        <v>62.511270000000003</v>
      </c>
      <c r="Q153" s="30" t="e">
        <v>#N/A</v>
      </c>
      <c r="R153" s="30" t="e">
        <v>#N/A</v>
      </c>
      <c r="S153" s="95" t="e">
        <v>#N/A</v>
      </c>
      <c r="T153" s="143"/>
      <c r="AA153" s="51"/>
    </row>
    <row r="154" spans="1:27" x14ac:dyDescent="0.2">
      <c r="A154" s="52">
        <v>41844</v>
      </c>
      <c r="B154" s="34">
        <v>56</v>
      </c>
      <c r="C154" s="274">
        <v>25</v>
      </c>
      <c r="D154" s="50" t="e">
        <v>#N/A</v>
      </c>
      <c r="E154" s="50">
        <v>63.127049999999997</v>
      </c>
      <c r="F154" s="50" t="e">
        <v>#N/A</v>
      </c>
      <c r="G154" s="50" t="e">
        <v>#N/A</v>
      </c>
      <c r="H154" s="50" t="e">
        <v>#N/A</v>
      </c>
      <c r="I154" s="50" t="e">
        <v>#N/A</v>
      </c>
      <c r="J154" s="50" t="e">
        <v>#N/A</v>
      </c>
      <c r="K154" s="50" t="e">
        <v>#N/A</v>
      </c>
      <c r="L154" s="50" t="e">
        <v>#N/A</v>
      </c>
      <c r="M154" s="53" t="e">
        <v>#N/A</v>
      </c>
      <c r="N154" s="29"/>
      <c r="O154" s="37" t="e">
        <v>#N/A</v>
      </c>
      <c r="P154" s="30">
        <v>63.127049999999997</v>
      </c>
      <c r="Q154" s="30" t="e">
        <v>#N/A</v>
      </c>
      <c r="R154" s="30" t="e">
        <v>#N/A</v>
      </c>
      <c r="S154" s="95" t="e">
        <v>#N/A</v>
      </c>
      <c r="T154" s="143"/>
      <c r="AA154" s="51"/>
    </row>
    <row r="155" spans="1:27" x14ac:dyDescent="0.2">
      <c r="A155" s="52">
        <v>41851</v>
      </c>
      <c r="B155" s="34">
        <v>200</v>
      </c>
      <c r="C155" s="274">
        <v>18</v>
      </c>
      <c r="D155" s="50">
        <v>49.833100000000002</v>
      </c>
      <c r="E155" s="50" t="e">
        <v>#N/A</v>
      </c>
      <c r="F155" s="50" t="e">
        <v>#N/A</v>
      </c>
      <c r="G155" s="50" t="e">
        <v>#N/A</v>
      </c>
      <c r="H155" s="50" t="e">
        <v>#N/A</v>
      </c>
      <c r="I155" s="50" t="e">
        <v>#N/A</v>
      </c>
      <c r="J155" s="50" t="e">
        <v>#N/A</v>
      </c>
      <c r="K155" s="50" t="e">
        <v>#N/A</v>
      </c>
      <c r="L155" s="50" t="e">
        <v>#N/A</v>
      </c>
      <c r="M155" s="53" t="e">
        <v>#N/A</v>
      </c>
      <c r="O155" s="37" t="e">
        <v>#N/A</v>
      </c>
      <c r="P155" s="30">
        <v>49.833100000000002</v>
      </c>
      <c r="Q155" s="30" t="e">
        <v>#N/A</v>
      </c>
      <c r="R155" s="30" t="e">
        <v>#N/A</v>
      </c>
      <c r="S155" s="95" t="e">
        <v>#N/A</v>
      </c>
      <c r="T155" s="143"/>
      <c r="AA155" s="51"/>
    </row>
    <row r="156" spans="1:27" x14ac:dyDescent="0.2">
      <c r="A156" s="52">
        <v>41870</v>
      </c>
      <c r="B156" s="34">
        <v>100</v>
      </c>
      <c r="C156" s="274">
        <v>25</v>
      </c>
      <c r="D156" s="50" t="e">
        <v>#N/A</v>
      </c>
      <c r="E156" s="50">
        <v>66.003900000000002</v>
      </c>
      <c r="F156" s="50" t="e">
        <v>#N/A</v>
      </c>
      <c r="G156" s="50" t="e">
        <v>#N/A</v>
      </c>
      <c r="H156" s="50" t="e">
        <v>#N/A</v>
      </c>
      <c r="I156" s="50" t="e">
        <v>#N/A</v>
      </c>
      <c r="J156" s="50" t="e">
        <v>#N/A</v>
      </c>
      <c r="K156" s="50" t="e">
        <v>#N/A</v>
      </c>
      <c r="L156" s="50" t="e">
        <v>#N/A</v>
      </c>
      <c r="M156" s="53" t="e">
        <v>#N/A</v>
      </c>
      <c r="N156" s="29"/>
      <c r="O156" s="37" t="e">
        <v>#N/A</v>
      </c>
      <c r="P156" s="30">
        <v>66.003900000000002</v>
      </c>
      <c r="Q156" s="30" t="e">
        <v>#N/A</v>
      </c>
      <c r="R156" s="30" t="e">
        <v>#N/A</v>
      </c>
      <c r="S156" s="95" t="e">
        <v>#N/A</v>
      </c>
      <c r="T156" s="143"/>
      <c r="AA156" s="51"/>
    </row>
    <row r="157" spans="1:27" x14ac:dyDescent="0.2">
      <c r="A157" s="52">
        <v>41876</v>
      </c>
      <c r="B157" s="34">
        <v>60</v>
      </c>
      <c r="C157" s="274">
        <v>20</v>
      </c>
      <c r="D157" s="50" t="e">
        <v>#N/A</v>
      </c>
      <c r="E157" s="50">
        <v>67.158060000000006</v>
      </c>
      <c r="F157" s="50" t="e">
        <v>#N/A</v>
      </c>
      <c r="G157" s="50" t="e">
        <v>#N/A</v>
      </c>
      <c r="H157" s="50" t="e">
        <v>#N/A</v>
      </c>
      <c r="I157" s="50" t="e">
        <v>#N/A</v>
      </c>
      <c r="J157" s="50" t="e">
        <v>#N/A</v>
      </c>
      <c r="K157" s="50" t="e">
        <v>#N/A</v>
      </c>
      <c r="L157" s="50" t="e">
        <v>#N/A</v>
      </c>
      <c r="M157" s="53" t="e">
        <v>#N/A</v>
      </c>
      <c r="N157" s="29"/>
      <c r="O157" s="37" t="e">
        <v>#N/A</v>
      </c>
      <c r="P157" s="30">
        <v>67.158060000000006</v>
      </c>
      <c r="Q157" s="30" t="e">
        <v>#N/A</v>
      </c>
      <c r="R157" s="30" t="e">
        <v>#N/A</v>
      </c>
      <c r="S157" s="95" t="e">
        <v>#N/A</v>
      </c>
      <c r="T157" s="143"/>
      <c r="AA157" s="51"/>
    </row>
    <row r="158" spans="1:27" x14ac:dyDescent="0.2">
      <c r="A158" s="52">
        <v>41885</v>
      </c>
      <c r="B158" s="34">
        <v>60</v>
      </c>
      <c r="C158" s="274">
        <v>25</v>
      </c>
      <c r="D158" s="50">
        <v>54.930250000000001</v>
      </c>
      <c r="E158" s="50" t="e">
        <v>#N/A</v>
      </c>
      <c r="F158" s="50" t="e">
        <v>#N/A</v>
      </c>
      <c r="G158" s="50" t="e">
        <v>#N/A</v>
      </c>
      <c r="H158" s="50" t="e">
        <v>#N/A</v>
      </c>
      <c r="I158" s="50" t="e">
        <v>#N/A</v>
      </c>
      <c r="J158" s="50" t="e">
        <v>#N/A</v>
      </c>
      <c r="K158" s="50" t="e">
        <v>#N/A</v>
      </c>
      <c r="L158" s="50" t="e">
        <v>#N/A</v>
      </c>
      <c r="M158" s="53" t="e">
        <v>#N/A</v>
      </c>
      <c r="N158" s="29"/>
      <c r="O158" s="37" t="e">
        <v>#N/A</v>
      </c>
      <c r="P158" s="30">
        <v>54.930250000000001</v>
      </c>
      <c r="Q158" s="30" t="e">
        <v>#N/A</v>
      </c>
      <c r="R158" s="30" t="e">
        <v>#N/A</v>
      </c>
      <c r="S158" s="95" t="e">
        <v>#N/A</v>
      </c>
      <c r="T158" s="143"/>
      <c r="AA158" s="51"/>
    </row>
    <row r="159" spans="1:27" x14ac:dyDescent="0.2">
      <c r="A159" s="52">
        <v>41886</v>
      </c>
      <c r="B159" s="34">
        <v>52</v>
      </c>
      <c r="C159" s="274">
        <v>20</v>
      </c>
      <c r="D159" s="50" t="e">
        <v>#N/A</v>
      </c>
      <c r="E159" s="50">
        <v>51.38561</v>
      </c>
      <c r="F159" s="50" t="e">
        <v>#N/A</v>
      </c>
      <c r="G159" s="50" t="e">
        <v>#N/A</v>
      </c>
      <c r="H159" s="50" t="e">
        <v>#N/A</v>
      </c>
      <c r="I159" s="50" t="e">
        <v>#N/A</v>
      </c>
      <c r="J159" s="50" t="e">
        <v>#N/A</v>
      </c>
      <c r="K159" s="50" t="e">
        <v>#N/A</v>
      </c>
      <c r="L159" s="50" t="e">
        <v>#N/A</v>
      </c>
      <c r="M159" s="53" t="e">
        <v>#N/A</v>
      </c>
      <c r="N159" s="29"/>
      <c r="O159" s="37" t="e">
        <v>#N/A</v>
      </c>
      <c r="P159" s="30">
        <v>51.38561</v>
      </c>
      <c r="Q159" s="30" t="e">
        <v>#N/A</v>
      </c>
      <c r="R159" s="30" t="e">
        <v>#N/A</v>
      </c>
      <c r="S159" s="95" t="e">
        <v>#N/A</v>
      </c>
      <c r="T159" s="143"/>
      <c r="AA159" s="51"/>
    </row>
    <row r="160" spans="1:27" x14ac:dyDescent="0.2">
      <c r="A160" s="52">
        <v>41886</v>
      </c>
      <c r="B160" s="34">
        <v>120</v>
      </c>
      <c r="C160" s="274">
        <v>25</v>
      </c>
      <c r="D160" s="50" t="e">
        <v>#N/A</v>
      </c>
      <c r="E160" s="50">
        <v>61.170900000000003</v>
      </c>
      <c r="F160" s="50" t="e">
        <v>#N/A</v>
      </c>
      <c r="G160" s="50" t="e">
        <v>#N/A</v>
      </c>
      <c r="H160" s="50" t="e">
        <v>#N/A</v>
      </c>
      <c r="I160" s="50" t="e">
        <v>#N/A</v>
      </c>
      <c r="J160" s="50" t="e">
        <v>#N/A</v>
      </c>
      <c r="K160" s="50" t="e">
        <v>#N/A</v>
      </c>
      <c r="L160" s="50" t="e">
        <v>#N/A</v>
      </c>
      <c r="M160" s="53" t="e">
        <v>#N/A</v>
      </c>
      <c r="N160" s="29"/>
      <c r="O160" s="37" t="e">
        <v>#N/A</v>
      </c>
      <c r="P160" s="30">
        <v>61.170900000000003</v>
      </c>
      <c r="Q160" s="30" t="e">
        <v>#N/A</v>
      </c>
      <c r="R160" s="30" t="e">
        <v>#N/A</v>
      </c>
      <c r="S160" s="95" t="e">
        <v>#N/A</v>
      </c>
      <c r="T160" s="143"/>
      <c r="AA160" s="51"/>
    </row>
    <row r="161" spans="1:27" x14ac:dyDescent="0.2">
      <c r="A161" s="52">
        <v>41915</v>
      </c>
      <c r="B161" s="34">
        <v>30</v>
      </c>
      <c r="C161" s="274">
        <v>15</v>
      </c>
      <c r="D161" s="50">
        <v>66.104730000000004</v>
      </c>
      <c r="E161" s="50" t="e">
        <v>#N/A</v>
      </c>
      <c r="F161" s="50" t="e">
        <v>#N/A</v>
      </c>
      <c r="G161" s="50" t="e">
        <v>#N/A</v>
      </c>
      <c r="H161" s="50" t="e">
        <v>#N/A</v>
      </c>
      <c r="I161" s="50" t="e">
        <v>#N/A</v>
      </c>
      <c r="J161" s="50" t="e">
        <v>#N/A</v>
      </c>
      <c r="K161" s="50" t="e">
        <v>#N/A</v>
      </c>
      <c r="L161" s="50" t="e">
        <v>#N/A</v>
      </c>
      <c r="M161" s="53" t="e">
        <v>#N/A</v>
      </c>
      <c r="N161" s="29"/>
      <c r="O161" s="37" t="e">
        <v>#N/A</v>
      </c>
      <c r="P161" s="30">
        <v>66.104730000000004</v>
      </c>
      <c r="Q161" s="30" t="e">
        <v>#N/A</v>
      </c>
      <c r="R161" s="30" t="e">
        <v>#N/A</v>
      </c>
      <c r="S161" s="95" t="e">
        <v>#N/A</v>
      </c>
      <c r="T161" s="143"/>
      <c r="AA161" s="51"/>
    </row>
    <row r="162" spans="1:27" x14ac:dyDescent="0.2">
      <c r="A162" s="52">
        <v>41920</v>
      </c>
      <c r="B162" s="34">
        <v>101.3</v>
      </c>
      <c r="C162" s="274">
        <v>30</v>
      </c>
      <c r="D162" s="50" t="e">
        <v>#N/A</v>
      </c>
      <c r="E162" s="50" t="e">
        <v>#N/A</v>
      </c>
      <c r="F162" s="50" t="e">
        <v>#N/A</v>
      </c>
      <c r="G162" s="50" t="e">
        <v>#N/A</v>
      </c>
      <c r="H162" s="50" t="e">
        <v>#N/A</v>
      </c>
      <c r="I162" s="50" t="e">
        <v>#N/A</v>
      </c>
      <c r="J162" s="50" t="e">
        <v>#N/A</v>
      </c>
      <c r="K162" s="50" t="e">
        <v>#N/A</v>
      </c>
      <c r="L162" s="50">
        <v>58.105289999999997</v>
      </c>
      <c r="M162" s="53" t="e">
        <v>#N/A</v>
      </c>
      <c r="N162" s="29"/>
      <c r="O162" s="37" t="e">
        <v>#N/A</v>
      </c>
      <c r="P162" s="30" t="e">
        <v>#N/A</v>
      </c>
      <c r="Q162" s="30" t="e">
        <v>#N/A</v>
      </c>
      <c r="R162" s="30" t="e">
        <v>#N/A</v>
      </c>
      <c r="S162" s="95">
        <v>58.105289999999997</v>
      </c>
      <c r="T162" s="143"/>
      <c r="AA162" s="51"/>
    </row>
    <row r="163" spans="1:27" x14ac:dyDescent="0.2">
      <c r="A163" s="52">
        <v>41920</v>
      </c>
      <c r="B163" s="34">
        <v>51</v>
      </c>
      <c r="C163" s="274">
        <v>30</v>
      </c>
      <c r="D163" s="50" t="e">
        <v>#N/A</v>
      </c>
      <c r="E163" s="50" t="e">
        <v>#N/A</v>
      </c>
      <c r="F163" s="50" t="e">
        <v>#N/A</v>
      </c>
      <c r="G163" s="50" t="e">
        <v>#N/A</v>
      </c>
      <c r="H163" s="50" t="e">
        <v>#N/A</v>
      </c>
      <c r="I163" s="50" t="e">
        <v>#N/A</v>
      </c>
      <c r="J163" s="50" t="e">
        <v>#N/A</v>
      </c>
      <c r="K163" s="50" t="e">
        <v>#N/A</v>
      </c>
      <c r="L163" s="50">
        <v>58.94838</v>
      </c>
      <c r="M163" s="53" t="e">
        <v>#N/A</v>
      </c>
      <c r="N163" s="29"/>
      <c r="O163" s="37" t="e">
        <v>#N/A</v>
      </c>
      <c r="P163" s="30" t="e">
        <v>#N/A</v>
      </c>
      <c r="Q163" s="30" t="e">
        <v>#N/A</v>
      </c>
      <c r="R163" s="30" t="e">
        <v>#N/A</v>
      </c>
      <c r="S163" s="95">
        <v>58.94838</v>
      </c>
      <c r="T163" s="143"/>
      <c r="AA163" s="51"/>
    </row>
    <row r="164" spans="1:27" x14ac:dyDescent="0.2">
      <c r="A164" s="52">
        <v>41920</v>
      </c>
      <c r="B164" s="34">
        <v>76.5</v>
      </c>
      <c r="C164" s="274">
        <v>30</v>
      </c>
      <c r="D164" s="50" t="e">
        <v>#N/A</v>
      </c>
      <c r="E164" s="50" t="e">
        <v>#N/A</v>
      </c>
      <c r="F164" s="50" t="e">
        <v>#N/A</v>
      </c>
      <c r="G164" s="50" t="e">
        <v>#N/A</v>
      </c>
      <c r="H164" s="50" t="e">
        <v>#N/A</v>
      </c>
      <c r="I164" s="50" t="e">
        <v>#N/A</v>
      </c>
      <c r="J164" s="50" t="e">
        <v>#N/A</v>
      </c>
      <c r="K164" s="50" t="e">
        <v>#N/A</v>
      </c>
      <c r="L164" s="50">
        <v>58.88599</v>
      </c>
      <c r="M164" s="53" t="e">
        <v>#N/A</v>
      </c>
      <c r="N164" s="29"/>
      <c r="O164" s="37" t="e">
        <v>#N/A</v>
      </c>
      <c r="P164" s="30" t="e">
        <v>#N/A</v>
      </c>
      <c r="Q164" s="30" t="e">
        <v>#N/A</v>
      </c>
      <c r="R164" s="30" t="e">
        <v>#N/A</v>
      </c>
      <c r="S164" s="95">
        <v>58.88599</v>
      </c>
      <c r="T164" s="143"/>
      <c r="AA164" s="51"/>
    </row>
    <row r="165" spans="1:27" x14ac:dyDescent="0.2">
      <c r="A165" s="52">
        <v>41920</v>
      </c>
      <c r="B165" s="34">
        <v>30</v>
      </c>
      <c r="C165" s="274">
        <v>30</v>
      </c>
      <c r="D165" s="50" t="e">
        <v>#N/A</v>
      </c>
      <c r="E165" s="50" t="e">
        <v>#N/A</v>
      </c>
      <c r="F165" s="50" t="e">
        <v>#N/A</v>
      </c>
      <c r="G165" s="50" t="e">
        <v>#N/A</v>
      </c>
      <c r="H165" s="50" t="e">
        <v>#N/A</v>
      </c>
      <c r="I165" s="50" t="e">
        <v>#N/A</v>
      </c>
      <c r="J165" s="50" t="e">
        <v>#N/A</v>
      </c>
      <c r="K165" s="50" t="e">
        <v>#N/A</v>
      </c>
      <c r="L165" s="50">
        <v>63.194839999999999</v>
      </c>
      <c r="M165" s="53" t="e">
        <v>#N/A</v>
      </c>
      <c r="N165" s="29"/>
      <c r="O165" s="37" t="e">
        <v>#N/A</v>
      </c>
      <c r="P165" s="30" t="e">
        <v>#N/A</v>
      </c>
      <c r="Q165" s="30" t="e">
        <v>#N/A</v>
      </c>
      <c r="R165" s="30" t="e">
        <v>#N/A</v>
      </c>
      <c r="S165" s="95">
        <v>63.194839999999999</v>
      </c>
      <c r="T165" s="143"/>
      <c r="AA165" s="51"/>
    </row>
    <row r="166" spans="1:27" x14ac:dyDescent="0.2">
      <c r="A166" s="52">
        <v>41920</v>
      </c>
      <c r="B166" s="34">
        <v>80</v>
      </c>
      <c r="C166" s="274">
        <v>25</v>
      </c>
      <c r="D166" s="50" t="e">
        <v>#N/A</v>
      </c>
      <c r="E166" s="50" t="e">
        <v>#N/A</v>
      </c>
      <c r="F166" s="50" t="e">
        <v>#N/A</v>
      </c>
      <c r="G166" s="50" t="e">
        <v>#N/A</v>
      </c>
      <c r="H166" s="50" t="e">
        <v>#N/A</v>
      </c>
      <c r="I166" s="50" t="e">
        <v>#N/A</v>
      </c>
      <c r="J166" s="50" t="e">
        <v>#N/A</v>
      </c>
      <c r="K166" s="50" t="e">
        <v>#N/A</v>
      </c>
      <c r="L166" s="50">
        <v>65.920699999999997</v>
      </c>
      <c r="M166" s="53" t="e">
        <v>#N/A</v>
      </c>
      <c r="N166" s="29"/>
      <c r="O166" s="37" t="e">
        <v>#N/A</v>
      </c>
      <c r="P166" s="30" t="e">
        <v>#N/A</v>
      </c>
      <c r="Q166" s="30" t="e">
        <v>#N/A</v>
      </c>
      <c r="R166" s="30" t="e">
        <v>#N/A</v>
      </c>
      <c r="S166" s="95">
        <v>65.920699999999997</v>
      </c>
      <c r="T166" s="143"/>
      <c r="AA166" s="51"/>
    </row>
    <row r="167" spans="1:27" x14ac:dyDescent="0.2">
      <c r="A167" s="52">
        <v>41920</v>
      </c>
      <c r="B167" s="34">
        <v>103</v>
      </c>
      <c r="C167" s="274">
        <v>30</v>
      </c>
      <c r="D167" s="50" t="e">
        <v>#N/A</v>
      </c>
      <c r="E167" s="50" t="e">
        <v>#N/A</v>
      </c>
      <c r="F167" s="50" t="e">
        <v>#N/A</v>
      </c>
      <c r="G167" s="50" t="e">
        <v>#N/A</v>
      </c>
      <c r="H167" s="50" t="e">
        <v>#N/A</v>
      </c>
      <c r="I167" s="50" t="e">
        <v>#N/A</v>
      </c>
      <c r="J167" s="50" t="e">
        <v>#N/A</v>
      </c>
      <c r="K167" s="50" t="e">
        <v>#N/A</v>
      </c>
      <c r="L167" s="50">
        <v>63.78922</v>
      </c>
      <c r="M167" s="53" t="e">
        <v>#N/A</v>
      </c>
      <c r="N167" s="29"/>
      <c r="O167" s="37" t="e">
        <v>#N/A</v>
      </c>
      <c r="P167" s="30" t="e">
        <v>#N/A</v>
      </c>
      <c r="Q167" s="30" t="e">
        <v>#N/A</v>
      </c>
      <c r="R167" s="30" t="e">
        <v>#N/A</v>
      </c>
      <c r="S167" s="95">
        <v>63.78922</v>
      </c>
      <c r="T167" s="143"/>
      <c r="AA167" s="51"/>
    </row>
    <row r="168" spans="1:27" x14ac:dyDescent="0.2">
      <c r="A168" s="52">
        <v>41932</v>
      </c>
      <c r="B168" s="34">
        <v>40</v>
      </c>
      <c r="C168" s="274">
        <v>20</v>
      </c>
      <c r="D168" s="50">
        <v>62.603760000000001</v>
      </c>
      <c r="E168" s="50" t="e">
        <v>#N/A</v>
      </c>
      <c r="F168" s="50" t="e">
        <v>#N/A</v>
      </c>
      <c r="G168" s="50" t="e">
        <v>#N/A</v>
      </c>
      <c r="H168" s="50" t="e">
        <v>#N/A</v>
      </c>
      <c r="I168" s="50" t="e">
        <v>#N/A</v>
      </c>
      <c r="J168" s="50" t="e">
        <v>#N/A</v>
      </c>
      <c r="K168" s="50" t="e">
        <v>#N/A</v>
      </c>
      <c r="L168" s="50" t="e">
        <v>#N/A</v>
      </c>
      <c r="M168" s="53" t="e">
        <v>#N/A</v>
      </c>
      <c r="N168" s="29"/>
      <c r="O168" s="37" t="e">
        <v>#N/A</v>
      </c>
      <c r="P168" s="30">
        <v>62.603760000000001</v>
      </c>
      <c r="Q168" s="30" t="e">
        <v>#N/A</v>
      </c>
      <c r="R168" s="30" t="e">
        <v>#N/A</v>
      </c>
      <c r="S168" s="95" t="e">
        <v>#N/A</v>
      </c>
      <c r="T168" s="143"/>
      <c r="AA168" s="51"/>
    </row>
    <row r="169" spans="1:27" x14ac:dyDescent="0.2">
      <c r="A169" s="52">
        <v>41933</v>
      </c>
      <c r="B169" s="34">
        <v>11.4</v>
      </c>
      <c r="C169" s="274">
        <v>20</v>
      </c>
      <c r="D169" s="50">
        <v>67.968680000000006</v>
      </c>
      <c r="E169" s="50" t="e">
        <v>#N/A</v>
      </c>
      <c r="F169" s="50" t="e">
        <v>#N/A</v>
      </c>
      <c r="G169" s="50" t="e">
        <v>#N/A</v>
      </c>
      <c r="H169" s="50" t="e">
        <v>#N/A</v>
      </c>
      <c r="I169" s="50" t="e">
        <v>#N/A</v>
      </c>
      <c r="J169" s="50" t="e">
        <v>#N/A</v>
      </c>
      <c r="K169" s="50" t="e">
        <v>#N/A</v>
      </c>
      <c r="L169" s="50" t="e">
        <v>#N/A</v>
      </c>
      <c r="M169" s="53" t="e">
        <v>#N/A</v>
      </c>
      <c r="N169" s="29"/>
      <c r="O169" s="37" t="e">
        <v>#N/A</v>
      </c>
      <c r="P169" s="30">
        <v>67.968680000000006</v>
      </c>
      <c r="Q169" s="30" t="e">
        <v>#N/A</v>
      </c>
      <c r="R169" s="30" t="e">
        <v>#N/A</v>
      </c>
      <c r="S169" s="95" t="e">
        <v>#N/A</v>
      </c>
      <c r="T169" s="143"/>
      <c r="AA169" s="51"/>
    </row>
    <row r="170" spans="1:27" x14ac:dyDescent="0.2">
      <c r="A170" s="52">
        <v>41933</v>
      </c>
      <c r="B170" s="34">
        <v>20</v>
      </c>
      <c r="C170" s="274">
        <v>20</v>
      </c>
      <c r="D170" s="50">
        <v>70.864310000000003</v>
      </c>
      <c r="E170" s="50" t="e">
        <v>#N/A</v>
      </c>
      <c r="F170" s="50" t="e">
        <v>#N/A</v>
      </c>
      <c r="G170" s="50" t="e">
        <v>#N/A</v>
      </c>
      <c r="H170" s="50" t="e">
        <v>#N/A</v>
      </c>
      <c r="I170" s="50" t="e">
        <v>#N/A</v>
      </c>
      <c r="J170" s="50" t="e">
        <v>#N/A</v>
      </c>
      <c r="K170" s="50" t="e">
        <v>#N/A</v>
      </c>
      <c r="L170" s="50" t="e">
        <v>#N/A</v>
      </c>
      <c r="M170" s="53" t="e">
        <v>#N/A</v>
      </c>
      <c r="N170" s="29"/>
      <c r="O170" s="37" t="e">
        <v>#N/A</v>
      </c>
      <c r="P170" s="30">
        <v>70.864310000000003</v>
      </c>
      <c r="Q170" s="30" t="e">
        <v>#N/A</v>
      </c>
      <c r="R170" s="30" t="e">
        <v>#N/A</v>
      </c>
      <c r="S170" s="95" t="e">
        <v>#N/A</v>
      </c>
      <c r="T170" s="143"/>
      <c r="AA170" s="51"/>
    </row>
    <row r="171" spans="1:27" x14ac:dyDescent="0.2">
      <c r="A171" s="52">
        <v>41934</v>
      </c>
      <c r="B171" s="34">
        <v>20</v>
      </c>
      <c r="C171" s="274">
        <v>20</v>
      </c>
      <c r="D171" s="50">
        <v>62.437330000000003</v>
      </c>
      <c r="E171" s="50" t="e">
        <v>#N/A</v>
      </c>
      <c r="F171" s="50" t="e">
        <v>#N/A</v>
      </c>
      <c r="G171" s="50" t="e">
        <v>#N/A</v>
      </c>
      <c r="H171" s="50" t="e">
        <v>#N/A</v>
      </c>
      <c r="I171" s="50" t="e">
        <v>#N/A</v>
      </c>
      <c r="J171" s="50" t="e">
        <v>#N/A</v>
      </c>
      <c r="K171" s="50" t="e">
        <v>#N/A</v>
      </c>
      <c r="L171" s="50" t="e">
        <v>#N/A</v>
      </c>
      <c r="M171" s="53" t="e">
        <v>#N/A</v>
      </c>
      <c r="N171" s="29"/>
      <c r="O171" s="37" t="e">
        <v>#N/A</v>
      </c>
      <c r="P171" s="30">
        <v>62.437330000000003</v>
      </c>
      <c r="Q171" s="30" t="e">
        <v>#N/A</v>
      </c>
      <c r="R171" s="30" t="e">
        <v>#N/A</v>
      </c>
      <c r="S171" s="95" t="e">
        <v>#N/A</v>
      </c>
      <c r="T171" s="143"/>
      <c r="AA171" s="51"/>
    </row>
    <row r="172" spans="1:27" x14ac:dyDescent="0.2">
      <c r="A172" s="52">
        <v>41934</v>
      </c>
      <c r="B172" s="34">
        <v>20</v>
      </c>
      <c r="C172" s="274">
        <v>20</v>
      </c>
      <c r="D172" s="50">
        <v>62.437330000000003</v>
      </c>
      <c r="E172" s="50" t="e">
        <v>#N/A</v>
      </c>
      <c r="F172" s="50" t="e">
        <v>#N/A</v>
      </c>
      <c r="G172" s="50" t="e">
        <v>#N/A</v>
      </c>
      <c r="H172" s="50" t="e">
        <v>#N/A</v>
      </c>
      <c r="I172" s="50" t="e">
        <v>#N/A</v>
      </c>
      <c r="J172" s="50" t="e">
        <v>#N/A</v>
      </c>
      <c r="K172" s="50" t="e">
        <v>#N/A</v>
      </c>
      <c r="L172" s="50" t="e">
        <v>#N/A</v>
      </c>
      <c r="M172" s="53" t="e">
        <v>#N/A</v>
      </c>
      <c r="N172" s="29"/>
      <c r="O172" s="37" t="e">
        <v>#N/A</v>
      </c>
      <c r="P172" s="30">
        <v>62.437330000000003</v>
      </c>
      <c r="Q172" s="30" t="e">
        <v>#N/A</v>
      </c>
      <c r="R172" s="30" t="e">
        <v>#N/A</v>
      </c>
      <c r="S172" s="95" t="e">
        <v>#N/A</v>
      </c>
      <c r="T172" s="143"/>
      <c r="AA172" s="51"/>
    </row>
    <row r="173" spans="1:27" x14ac:dyDescent="0.2">
      <c r="A173" s="52">
        <v>41934</v>
      </c>
      <c r="B173" s="34">
        <v>15</v>
      </c>
      <c r="C173" s="274">
        <v>20</v>
      </c>
      <c r="D173" s="50">
        <v>62.437330000000003</v>
      </c>
      <c r="E173" s="50" t="e">
        <v>#N/A</v>
      </c>
      <c r="F173" s="50" t="e">
        <v>#N/A</v>
      </c>
      <c r="G173" s="50" t="e">
        <v>#N/A</v>
      </c>
      <c r="H173" s="50" t="e">
        <v>#N/A</v>
      </c>
      <c r="I173" s="50" t="e">
        <v>#N/A</v>
      </c>
      <c r="J173" s="50" t="e">
        <v>#N/A</v>
      </c>
      <c r="K173" s="50" t="e">
        <v>#N/A</v>
      </c>
      <c r="L173" s="50" t="e">
        <v>#N/A</v>
      </c>
      <c r="M173" s="53" t="e">
        <v>#N/A</v>
      </c>
      <c r="N173" s="29"/>
      <c r="O173" s="37" t="e">
        <v>#N/A</v>
      </c>
      <c r="P173" s="30">
        <v>62.437330000000003</v>
      </c>
      <c r="Q173" s="30" t="e">
        <v>#N/A</v>
      </c>
      <c r="R173" s="30" t="e">
        <v>#N/A</v>
      </c>
      <c r="S173" s="95" t="e">
        <v>#N/A</v>
      </c>
      <c r="T173" s="143"/>
      <c r="AA173" s="51"/>
    </row>
    <row r="174" spans="1:27" x14ac:dyDescent="0.2">
      <c r="A174" s="52">
        <v>41934</v>
      </c>
      <c r="B174" s="34">
        <v>20</v>
      </c>
      <c r="C174" s="274">
        <v>20</v>
      </c>
      <c r="D174" s="50">
        <v>62.437330000000003</v>
      </c>
      <c r="E174" s="50" t="e">
        <v>#N/A</v>
      </c>
      <c r="F174" s="50" t="e">
        <v>#N/A</v>
      </c>
      <c r="G174" s="50" t="e">
        <v>#N/A</v>
      </c>
      <c r="H174" s="50" t="e">
        <v>#N/A</v>
      </c>
      <c r="I174" s="50" t="e">
        <v>#N/A</v>
      </c>
      <c r="J174" s="50" t="e">
        <v>#N/A</v>
      </c>
      <c r="K174" s="50" t="e">
        <v>#N/A</v>
      </c>
      <c r="L174" s="50" t="e">
        <v>#N/A</v>
      </c>
      <c r="M174" s="53" t="e">
        <v>#N/A</v>
      </c>
      <c r="N174" s="29"/>
      <c r="O174" s="37" t="e">
        <v>#N/A</v>
      </c>
      <c r="P174" s="30">
        <v>62.437330000000003</v>
      </c>
      <c r="Q174" s="30" t="e">
        <v>#N/A</v>
      </c>
      <c r="R174" s="30" t="e">
        <v>#N/A</v>
      </c>
      <c r="S174" s="95" t="e">
        <v>#N/A</v>
      </c>
      <c r="T174" s="143"/>
      <c r="AA174" s="51"/>
    </row>
    <row r="175" spans="1:27" x14ac:dyDescent="0.2">
      <c r="A175" s="52">
        <v>41934</v>
      </c>
      <c r="B175" s="34">
        <v>20</v>
      </c>
      <c r="C175" s="274">
        <v>20</v>
      </c>
      <c r="D175" s="50">
        <v>54.448970000000003</v>
      </c>
      <c r="E175" s="50" t="e">
        <v>#N/A</v>
      </c>
      <c r="F175" s="50" t="e">
        <v>#N/A</v>
      </c>
      <c r="G175" s="50" t="e">
        <v>#N/A</v>
      </c>
      <c r="H175" s="50" t="e">
        <v>#N/A</v>
      </c>
      <c r="I175" s="50" t="e">
        <v>#N/A</v>
      </c>
      <c r="J175" s="50" t="e">
        <v>#N/A</v>
      </c>
      <c r="K175" s="50" t="e">
        <v>#N/A</v>
      </c>
      <c r="L175" s="50" t="e">
        <v>#N/A</v>
      </c>
      <c r="M175" s="53" t="e">
        <v>#N/A</v>
      </c>
      <c r="N175" s="29"/>
      <c r="O175" s="37" t="e">
        <v>#N/A</v>
      </c>
      <c r="P175" s="30">
        <v>54.448970000000003</v>
      </c>
      <c r="Q175" s="30" t="e">
        <v>#N/A</v>
      </c>
      <c r="R175" s="30" t="e">
        <v>#N/A</v>
      </c>
      <c r="S175" s="95" t="e">
        <v>#N/A</v>
      </c>
      <c r="T175" s="143"/>
      <c r="AA175" s="51"/>
    </row>
    <row r="176" spans="1:27" x14ac:dyDescent="0.2">
      <c r="A176" s="52">
        <v>41934</v>
      </c>
      <c r="B176" s="34">
        <v>14.7</v>
      </c>
      <c r="C176" s="274">
        <v>20</v>
      </c>
      <c r="D176" s="50">
        <v>77.220070000000007</v>
      </c>
      <c r="E176" s="50" t="e">
        <v>#N/A</v>
      </c>
      <c r="F176" s="50" t="e">
        <v>#N/A</v>
      </c>
      <c r="G176" s="50" t="e">
        <v>#N/A</v>
      </c>
      <c r="H176" s="50" t="e">
        <v>#N/A</v>
      </c>
      <c r="I176" s="50" t="e">
        <v>#N/A</v>
      </c>
      <c r="J176" s="50" t="e">
        <v>#N/A</v>
      </c>
      <c r="K176" s="50" t="e">
        <v>#N/A</v>
      </c>
      <c r="L176" s="50" t="e">
        <v>#N/A</v>
      </c>
      <c r="M176" s="53" t="e">
        <v>#N/A</v>
      </c>
      <c r="N176" s="29"/>
      <c r="O176" s="37" t="e">
        <v>#N/A</v>
      </c>
      <c r="P176" s="30">
        <v>77.220070000000007</v>
      </c>
      <c r="Q176" s="30" t="e">
        <v>#N/A</v>
      </c>
      <c r="R176" s="30" t="e">
        <v>#N/A</v>
      </c>
      <c r="S176" s="95" t="e">
        <v>#N/A</v>
      </c>
      <c r="T176" s="143"/>
      <c r="AA176" s="51"/>
    </row>
    <row r="177" spans="1:27" x14ac:dyDescent="0.2">
      <c r="A177" s="52">
        <v>41934</v>
      </c>
      <c r="B177" s="34">
        <v>19.5</v>
      </c>
      <c r="C177" s="274">
        <v>20</v>
      </c>
      <c r="D177" s="50">
        <v>74.889110000000002</v>
      </c>
      <c r="E177" s="50" t="e">
        <v>#N/A</v>
      </c>
      <c r="F177" s="50" t="e">
        <v>#N/A</v>
      </c>
      <c r="G177" s="50" t="e">
        <v>#N/A</v>
      </c>
      <c r="H177" s="50" t="e">
        <v>#N/A</v>
      </c>
      <c r="I177" s="50" t="e">
        <v>#N/A</v>
      </c>
      <c r="J177" s="50" t="e">
        <v>#N/A</v>
      </c>
      <c r="K177" s="50" t="e">
        <v>#N/A</v>
      </c>
      <c r="L177" s="50" t="e">
        <v>#N/A</v>
      </c>
      <c r="M177" s="53" t="e">
        <v>#N/A</v>
      </c>
      <c r="N177" s="29"/>
      <c r="O177" s="37" t="e">
        <v>#N/A</v>
      </c>
      <c r="P177" s="30">
        <v>74.889110000000002</v>
      </c>
      <c r="Q177" s="30" t="e">
        <v>#N/A</v>
      </c>
      <c r="R177" s="30" t="e">
        <v>#N/A</v>
      </c>
      <c r="S177" s="95" t="e">
        <v>#N/A</v>
      </c>
      <c r="T177" s="143"/>
      <c r="AA177" s="51"/>
    </row>
    <row r="178" spans="1:27" x14ac:dyDescent="0.2">
      <c r="A178" s="52">
        <v>41934</v>
      </c>
      <c r="B178" s="34">
        <v>19.5</v>
      </c>
      <c r="C178" s="274">
        <v>20</v>
      </c>
      <c r="D178" s="50">
        <v>74.907759999999996</v>
      </c>
      <c r="E178" s="50" t="e">
        <v>#N/A</v>
      </c>
      <c r="F178" s="50" t="e">
        <v>#N/A</v>
      </c>
      <c r="G178" s="50" t="e">
        <v>#N/A</v>
      </c>
      <c r="H178" s="50" t="e">
        <v>#N/A</v>
      </c>
      <c r="I178" s="50" t="e">
        <v>#N/A</v>
      </c>
      <c r="J178" s="50" t="e">
        <v>#N/A</v>
      </c>
      <c r="K178" s="50" t="e">
        <v>#N/A</v>
      </c>
      <c r="L178" s="50" t="e">
        <v>#N/A</v>
      </c>
      <c r="M178" s="53" t="e">
        <v>#N/A</v>
      </c>
      <c r="N178" s="29"/>
      <c r="O178" s="37" t="e">
        <v>#N/A</v>
      </c>
      <c r="P178" s="30">
        <v>74.907759999999996</v>
      </c>
      <c r="Q178" s="30" t="e">
        <v>#N/A</v>
      </c>
      <c r="R178" s="30" t="e">
        <v>#N/A</v>
      </c>
      <c r="S178" s="95" t="e">
        <v>#N/A</v>
      </c>
      <c r="T178" s="143"/>
      <c r="AA178" s="51"/>
    </row>
    <row r="179" spans="1:27" x14ac:dyDescent="0.2">
      <c r="A179" s="52">
        <v>41936</v>
      </c>
      <c r="B179" s="34">
        <v>100</v>
      </c>
      <c r="C179" s="274">
        <v>25</v>
      </c>
      <c r="D179" s="50" t="e">
        <v>#N/A</v>
      </c>
      <c r="E179" s="50" t="e">
        <v>#N/A</v>
      </c>
      <c r="F179" s="50">
        <v>72.920910000000006</v>
      </c>
      <c r="G179" s="50" t="e">
        <v>#N/A</v>
      </c>
      <c r="H179" s="50" t="e">
        <v>#N/A</v>
      </c>
      <c r="I179" s="50" t="e">
        <v>#N/A</v>
      </c>
      <c r="J179" s="50" t="e">
        <v>#N/A</v>
      </c>
      <c r="K179" s="50" t="e">
        <v>#N/A</v>
      </c>
      <c r="L179" s="50" t="e">
        <v>#N/A</v>
      </c>
      <c r="M179" s="53" t="e">
        <v>#N/A</v>
      </c>
      <c r="N179" s="29"/>
      <c r="O179" s="37" t="e">
        <v>#N/A</v>
      </c>
      <c r="P179" s="30" t="e">
        <v>#N/A</v>
      </c>
      <c r="Q179" s="30">
        <v>72.920910000000006</v>
      </c>
      <c r="R179" s="30" t="e">
        <v>#N/A</v>
      </c>
      <c r="S179" s="95" t="e">
        <v>#N/A</v>
      </c>
      <c r="T179" s="143"/>
      <c r="AA179" s="51"/>
    </row>
    <row r="180" spans="1:27" x14ac:dyDescent="0.2">
      <c r="A180" s="52">
        <v>41950</v>
      </c>
      <c r="B180" s="34">
        <v>40</v>
      </c>
      <c r="C180" s="274">
        <v>25</v>
      </c>
      <c r="D180" s="50" t="e">
        <v>#N/A</v>
      </c>
      <c r="E180" s="50" t="e">
        <v>#N/A</v>
      </c>
      <c r="F180" s="50" t="e">
        <v>#N/A</v>
      </c>
      <c r="G180" s="50" t="e">
        <v>#N/A</v>
      </c>
      <c r="H180" s="50" t="e">
        <v>#N/A</v>
      </c>
      <c r="I180" s="50" t="e">
        <v>#N/A</v>
      </c>
      <c r="J180" s="50" t="e">
        <v>#N/A</v>
      </c>
      <c r="K180" s="50" t="e">
        <v>#N/A</v>
      </c>
      <c r="L180" s="50">
        <v>77.6631</v>
      </c>
      <c r="M180" s="53" t="e">
        <v>#N/A</v>
      </c>
      <c r="N180" s="29"/>
      <c r="O180" s="37" t="e">
        <v>#N/A</v>
      </c>
      <c r="P180" s="30" t="e">
        <v>#N/A</v>
      </c>
      <c r="Q180" s="30" t="e">
        <v>#N/A</v>
      </c>
      <c r="R180" s="30" t="e">
        <v>#N/A</v>
      </c>
      <c r="S180" s="95">
        <v>77.6631</v>
      </c>
      <c r="T180" s="143"/>
      <c r="AA180" s="51"/>
    </row>
    <row r="181" spans="1:27" x14ac:dyDescent="0.2">
      <c r="A181" s="52">
        <v>41950</v>
      </c>
      <c r="B181" s="34">
        <v>50</v>
      </c>
      <c r="C181" s="274">
        <v>25</v>
      </c>
      <c r="D181" s="50" t="e">
        <v>#N/A</v>
      </c>
      <c r="E181" s="50" t="e">
        <v>#N/A</v>
      </c>
      <c r="F181" s="50" t="e">
        <v>#N/A</v>
      </c>
      <c r="G181" s="50" t="e">
        <v>#N/A</v>
      </c>
      <c r="H181" s="50" t="e">
        <v>#N/A</v>
      </c>
      <c r="I181" s="50" t="e">
        <v>#N/A</v>
      </c>
      <c r="J181" s="50" t="e">
        <v>#N/A</v>
      </c>
      <c r="K181" s="50" t="e">
        <v>#N/A</v>
      </c>
      <c r="L181" s="50">
        <v>77.6631</v>
      </c>
      <c r="M181" s="53" t="e">
        <v>#N/A</v>
      </c>
      <c r="N181" s="29"/>
      <c r="O181" s="37" t="e">
        <v>#N/A</v>
      </c>
      <c r="P181" s="30" t="e">
        <v>#N/A</v>
      </c>
      <c r="Q181" s="30" t="e">
        <v>#N/A</v>
      </c>
      <c r="R181" s="30" t="e">
        <v>#N/A</v>
      </c>
      <c r="S181" s="95">
        <v>77.6631</v>
      </c>
      <c r="T181" s="143"/>
      <c r="AA181" s="51"/>
    </row>
    <row r="182" spans="1:27" x14ac:dyDescent="0.2">
      <c r="A182" s="52">
        <v>41956</v>
      </c>
      <c r="B182" s="34">
        <v>30</v>
      </c>
      <c r="C182" s="274">
        <v>25</v>
      </c>
      <c r="D182" s="50" t="e">
        <v>#N/A</v>
      </c>
      <c r="E182" s="50">
        <v>67.245080000000002</v>
      </c>
      <c r="F182" s="50" t="e">
        <v>#N/A</v>
      </c>
      <c r="G182" s="50" t="e">
        <v>#N/A</v>
      </c>
      <c r="H182" s="50" t="e">
        <v>#N/A</v>
      </c>
      <c r="I182" s="50" t="e">
        <v>#N/A</v>
      </c>
      <c r="J182" s="50" t="e">
        <v>#N/A</v>
      </c>
      <c r="K182" s="50" t="e">
        <v>#N/A</v>
      </c>
      <c r="L182" s="50" t="e">
        <v>#N/A</v>
      </c>
      <c r="M182" s="53" t="e">
        <v>#N/A</v>
      </c>
      <c r="N182" s="29"/>
      <c r="O182" s="37" t="e">
        <v>#N/A</v>
      </c>
      <c r="P182" s="30">
        <v>67.245080000000002</v>
      </c>
      <c r="Q182" s="30" t="e">
        <v>#N/A</v>
      </c>
      <c r="R182" s="30" t="e">
        <v>#N/A</v>
      </c>
      <c r="S182" s="95" t="e">
        <v>#N/A</v>
      </c>
      <c r="T182" s="143"/>
      <c r="AA182" s="51"/>
    </row>
    <row r="183" spans="1:27" x14ac:dyDescent="0.2">
      <c r="A183" s="52">
        <v>41961</v>
      </c>
      <c r="B183" s="34">
        <v>45</v>
      </c>
      <c r="C183" s="274">
        <v>21</v>
      </c>
      <c r="D183" s="50" t="e">
        <v>#N/A</v>
      </c>
      <c r="E183" s="50">
        <v>53.989930000000001</v>
      </c>
      <c r="F183" s="50" t="e">
        <v>#N/A</v>
      </c>
      <c r="G183" s="50" t="e">
        <v>#N/A</v>
      </c>
      <c r="H183" s="50" t="e">
        <v>#N/A</v>
      </c>
      <c r="I183" s="50" t="e">
        <v>#N/A</v>
      </c>
      <c r="J183" s="50" t="e">
        <v>#N/A</v>
      </c>
      <c r="K183" s="50" t="e">
        <v>#N/A</v>
      </c>
      <c r="L183" s="50" t="e">
        <v>#N/A</v>
      </c>
      <c r="M183" s="53" t="e">
        <v>#N/A</v>
      </c>
      <c r="N183" s="29"/>
      <c r="O183" s="37" t="e">
        <v>#N/A</v>
      </c>
      <c r="P183" s="30">
        <v>53.989930000000001</v>
      </c>
      <c r="Q183" s="30" t="e">
        <v>#N/A</v>
      </c>
      <c r="R183" s="30" t="e">
        <v>#N/A</v>
      </c>
      <c r="S183" s="95" t="e">
        <v>#N/A</v>
      </c>
      <c r="T183" s="143"/>
      <c r="AA183" s="51"/>
    </row>
    <row r="184" spans="1:27" x14ac:dyDescent="0.2">
      <c r="A184" s="52">
        <v>41982</v>
      </c>
      <c r="B184" s="34">
        <v>130</v>
      </c>
      <c r="C184" s="274">
        <v>25</v>
      </c>
      <c r="D184" s="50">
        <v>67.491600000000005</v>
      </c>
      <c r="E184" s="50" t="e">
        <v>#N/A</v>
      </c>
      <c r="F184" s="50" t="e">
        <v>#N/A</v>
      </c>
      <c r="G184" s="50" t="e">
        <v>#N/A</v>
      </c>
      <c r="H184" s="50" t="e">
        <v>#N/A</v>
      </c>
      <c r="I184" s="50" t="e">
        <v>#N/A</v>
      </c>
      <c r="J184" s="50" t="e">
        <v>#N/A</v>
      </c>
      <c r="K184" s="50" t="e">
        <v>#N/A</v>
      </c>
      <c r="L184" s="50" t="e">
        <v>#N/A</v>
      </c>
      <c r="M184" s="53" t="e">
        <v>#N/A</v>
      </c>
      <c r="N184" s="29"/>
      <c r="O184" s="37" t="e">
        <v>#N/A</v>
      </c>
      <c r="P184" s="30">
        <v>67.491600000000005</v>
      </c>
      <c r="Q184" s="30" t="e">
        <v>#N/A</v>
      </c>
      <c r="R184" s="30" t="e">
        <v>#N/A</v>
      </c>
      <c r="S184" s="95" t="e">
        <v>#N/A</v>
      </c>
      <c r="T184" s="143"/>
      <c r="AA184" s="51"/>
    </row>
    <row r="185" spans="1:27" x14ac:dyDescent="0.2">
      <c r="A185" s="52">
        <v>42036</v>
      </c>
      <c r="B185" s="34">
        <v>80</v>
      </c>
      <c r="C185" s="274">
        <v>20</v>
      </c>
      <c r="D185" s="50" t="e">
        <v>#N/A</v>
      </c>
      <c r="E185" s="50" t="e">
        <v>#N/A</v>
      </c>
      <c r="F185" s="50" t="e">
        <v>#N/A</v>
      </c>
      <c r="G185" s="50" t="e">
        <v>#N/A</v>
      </c>
      <c r="H185" s="50" t="e">
        <v>#N/A</v>
      </c>
      <c r="I185" s="50" t="e">
        <v>#N/A</v>
      </c>
      <c r="J185" s="50" t="e">
        <v>#N/A</v>
      </c>
      <c r="K185" s="50" t="e">
        <v>#N/A</v>
      </c>
      <c r="L185" s="50">
        <v>64.898849999999996</v>
      </c>
      <c r="M185" s="53" t="e">
        <v>#N/A</v>
      </c>
      <c r="N185" s="29"/>
      <c r="O185" s="37" t="e">
        <v>#N/A</v>
      </c>
      <c r="P185" s="30" t="e">
        <v>#N/A</v>
      </c>
      <c r="Q185" s="30" t="e">
        <v>#N/A</v>
      </c>
      <c r="R185" s="30" t="e">
        <v>#N/A</v>
      </c>
      <c r="S185" s="95">
        <v>64.898849999999996</v>
      </c>
      <c r="T185" s="143"/>
      <c r="AA185" s="51"/>
    </row>
    <row r="186" spans="1:27" x14ac:dyDescent="0.2">
      <c r="A186" s="52">
        <v>42065</v>
      </c>
      <c r="B186" s="34">
        <v>6</v>
      </c>
      <c r="C186" s="274">
        <v>25</v>
      </c>
      <c r="D186" s="50" t="e">
        <v>#N/A</v>
      </c>
      <c r="E186" s="50" t="e">
        <v>#N/A</v>
      </c>
      <c r="F186" s="50" t="e">
        <v>#N/A</v>
      </c>
      <c r="G186" s="50" t="e">
        <v>#N/A</v>
      </c>
      <c r="H186" s="50" t="e">
        <v>#N/A</v>
      </c>
      <c r="I186" s="50" t="e">
        <v>#N/A</v>
      </c>
      <c r="J186" s="50" t="e">
        <v>#N/A</v>
      </c>
      <c r="K186" s="50" t="e">
        <v>#N/A</v>
      </c>
      <c r="L186" s="50">
        <v>110.43429999999999</v>
      </c>
      <c r="M186" s="53" t="e">
        <v>#N/A</v>
      </c>
      <c r="N186" s="29"/>
      <c r="O186" s="37" t="e">
        <v>#N/A</v>
      </c>
      <c r="P186" s="30" t="e">
        <v>#N/A</v>
      </c>
      <c r="Q186" s="30" t="e">
        <v>#N/A</v>
      </c>
      <c r="R186" s="30" t="e">
        <v>#N/A</v>
      </c>
      <c r="S186" s="95">
        <v>110.43429999999999</v>
      </c>
      <c r="T186" s="143"/>
      <c r="AA186" s="51"/>
    </row>
    <row r="187" spans="1:27" x14ac:dyDescent="0.2">
      <c r="A187" s="52">
        <v>42065</v>
      </c>
      <c r="B187" s="34">
        <v>25</v>
      </c>
      <c r="C187" s="274">
        <v>25</v>
      </c>
      <c r="D187" s="50" t="e">
        <v>#N/A</v>
      </c>
      <c r="E187" s="50" t="e">
        <v>#N/A</v>
      </c>
      <c r="F187" s="50" t="e">
        <v>#N/A</v>
      </c>
      <c r="G187" s="50">
        <v>45.934640000000002</v>
      </c>
      <c r="H187" s="50" t="e">
        <v>#N/A</v>
      </c>
      <c r="I187" s="50" t="e">
        <v>#N/A</v>
      </c>
      <c r="J187" s="50" t="e">
        <v>#N/A</v>
      </c>
      <c r="K187" s="50" t="e">
        <v>#N/A</v>
      </c>
      <c r="L187" s="50" t="e">
        <v>#N/A</v>
      </c>
      <c r="M187" s="53" t="e">
        <v>#N/A</v>
      </c>
      <c r="N187" s="29"/>
      <c r="O187" s="37" t="e">
        <v>#N/A</v>
      </c>
      <c r="P187" s="30" t="e">
        <v>#N/A</v>
      </c>
      <c r="Q187" s="30">
        <v>45.934640000000002</v>
      </c>
      <c r="R187" s="30" t="e">
        <v>#N/A</v>
      </c>
      <c r="S187" s="95" t="e">
        <v>#N/A</v>
      </c>
      <c r="T187" s="143"/>
      <c r="AA187" s="51"/>
    </row>
    <row r="188" spans="1:27" x14ac:dyDescent="0.2">
      <c r="A188" s="52">
        <v>42066</v>
      </c>
      <c r="B188" s="34">
        <v>62.25</v>
      </c>
      <c r="C188" s="274">
        <v>25</v>
      </c>
      <c r="D188" s="50" t="e">
        <v>#N/A</v>
      </c>
      <c r="E188" s="50" t="e">
        <v>#N/A</v>
      </c>
      <c r="F188" s="50">
        <v>68.417199999999994</v>
      </c>
      <c r="G188" s="50" t="e">
        <v>#N/A</v>
      </c>
      <c r="H188" s="50" t="e">
        <v>#N/A</v>
      </c>
      <c r="I188" s="50" t="e">
        <v>#N/A</v>
      </c>
      <c r="J188" s="50" t="e">
        <v>#N/A</v>
      </c>
      <c r="K188" s="50" t="e">
        <v>#N/A</v>
      </c>
      <c r="L188" s="50" t="e">
        <v>#N/A</v>
      </c>
      <c r="M188" s="53" t="e">
        <v>#N/A</v>
      </c>
      <c r="N188" s="29"/>
      <c r="O188" s="37" t="e">
        <v>#N/A</v>
      </c>
      <c r="P188" s="30" t="e">
        <v>#N/A</v>
      </c>
      <c r="Q188" s="30">
        <v>68.417199999999994</v>
      </c>
      <c r="R188" s="30" t="e">
        <v>#N/A</v>
      </c>
      <c r="S188" s="95" t="e">
        <v>#N/A</v>
      </c>
      <c r="T188" s="143"/>
      <c r="AA188" s="51"/>
    </row>
    <row r="189" spans="1:27" x14ac:dyDescent="0.2">
      <c r="A189" s="52">
        <v>42067</v>
      </c>
      <c r="B189" s="34">
        <v>70</v>
      </c>
      <c r="C189" s="274">
        <v>25</v>
      </c>
      <c r="D189" s="50" t="e">
        <v>#N/A</v>
      </c>
      <c r="E189" s="50" t="e">
        <v>#N/A</v>
      </c>
      <c r="F189" s="50" t="e">
        <v>#N/A</v>
      </c>
      <c r="G189" s="50">
        <v>41.114550000000001</v>
      </c>
      <c r="H189" s="50" t="e">
        <v>#N/A</v>
      </c>
      <c r="I189" s="50" t="e">
        <v>#N/A</v>
      </c>
      <c r="J189" s="50" t="e">
        <v>#N/A</v>
      </c>
      <c r="K189" s="50" t="e">
        <v>#N/A</v>
      </c>
      <c r="L189" s="50" t="e">
        <v>#N/A</v>
      </c>
      <c r="M189" s="53" t="e">
        <v>#N/A</v>
      </c>
      <c r="N189" s="29"/>
      <c r="O189" s="37" t="e">
        <v>#N/A</v>
      </c>
      <c r="P189" s="30" t="e">
        <v>#N/A</v>
      </c>
      <c r="Q189" s="30">
        <v>41.114550000000001</v>
      </c>
      <c r="R189" s="30" t="e">
        <v>#N/A</v>
      </c>
      <c r="S189" s="95" t="e">
        <v>#N/A</v>
      </c>
      <c r="T189" s="143"/>
      <c r="AA189" s="51"/>
    </row>
    <row r="190" spans="1:27" x14ac:dyDescent="0.2">
      <c r="A190" s="52">
        <v>42067</v>
      </c>
      <c r="B190" s="34">
        <v>70</v>
      </c>
      <c r="C190" s="274">
        <v>25</v>
      </c>
      <c r="D190" s="50" t="e">
        <v>#N/A</v>
      </c>
      <c r="E190" s="50" t="e">
        <v>#N/A</v>
      </c>
      <c r="F190" s="50" t="e">
        <v>#N/A</v>
      </c>
      <c r="G190" s="50">
        <v>41.637439999999998</v>
      </c>
      <c r="H190" s="50" t="e">
        <v>#N/A</v>
      </c>
      <c r="I190" s="50" t="e">
        <v>#N/A</v>
      </c>
      <c r="J190" s="50" t="e">
        <v>#N/A</v>
      </c>
      <c r="K190" s="50" t="e">
        <v>#N/A</v>
      </c>
      <c r="L190" s="50" t="e">
        <v>#N/A</v>
      </c>
      <c r="M190" s="53" t="e">
        <v>#N/A</v>
      </c>
      <c r="N190" s="29"/>
      <c r="O190" s="37" t="e">
        <v>#N/A</v>
      </c>
      <c r="P190" s="30" t="e">
        <v>#N/A</v>
      </c>
      <c r="Q190" s="30">
        <v>41.637439999999998</v>
      </c>
      <c r="R190" s="30" t="e">
        <v>#N/A</v>
      </c>
      <c r="S190" s="95" t="e">
        <v>#N/A</v>
      </c>
      <c r="T190" s="143"/>
      <c r="AA190" s="51"/>
    </row>
    <row r="191" spans="1:27" x14ac:dyDescent="0.2">
      <c r="A191" s="52">
        <v>42068</v>
      </c>
      <c r="B191" s="34">
        <v>10.5</v>
      </c>
      <c r="C191" s="274">
        <v>20</v>
      </c>
      <c r="D191" s="50">
        <v>91.995410000000007</v>
      </c>
      <c r="E191" s="50" t="e">
        <v>#N/A</v>
      </c>
      <c r="F191" s="50" t="e">
        <v>#N/A</v>
      </c>
      <c r="G191" s="50" t="e">
        <v>#N/A</v>
      </c>
      <c r="H191" s="50" t="e">
        <v>#N/A</v>
      </c>
      <c r="I191" s="50" t="e">
        <v>#N/A</v>
      </c>
      <c r="J191" s="50" t="e">
        <v>#N/A</v>
      </c>
      <c r="K191" s="50" t="e">
        <v>#N/A</v>
      </c>
      <c r="L191" s="50" t="e">
        <v>#N/A</v>
      </c>
      <c r="M191" s="53" t="e">
        <v>#N/A</v>
      </c>
      <c r="N191" s="29"/>
      <c r="O191" s="37" t="e">
        <v>#N/A</v>
      </c>
      <c r="P191" s="30">
        <v>91.995410000000007</v>
      </c>
      <c r="Q191" s="30" t="e">
        <v>#N/A</v>
      </c>
      <c r="R191" s="30" t="e">
        <v>#N/A</v>
      </c>
      <c r="S191" s="95" t="e">
        <v>#N/A</v>
      </c>
      <c r="T191" s="143"/>
      <c r="AA191" s="51"/>
    </row>
    <row r="192" spans="1:27" x14ac:dyDescent="0.2">
      <c r="A192" s="52">
        <v>42086</v>
      </c>
      <c r="B192" s="34">
        <v>20</v>
      </c>
      <c r="C192" s="274">
        <v>20</v>
      </c>
      <c r="D192" s="50">
        <v>74.560270000000003</v>
      </c>
      <c r="E192" s="50" t="e">
        <v>#N/A</v>
      </c>
      <c r="F192" s="50" t="e">
        <v>#N/A</v>
      </c>
      <c r="G192" s="50" t="e">
        <v>#N/A</v>
      </c>
      <c r="H192" s="50" t="e">
        <v>#N/A</v>
      </c>
      <c r="I192" s="50" t="e">
        <v>#N/A</v>
      </c>
      <c r="J192" s="50" t="e">
        <v>#N/A</v>
      </c>
      <c r="K192" s="50" t="e">
        <v>#N/A</v>
      </c>
      <c r="L192" s="50" t="e">
        <v>#N/A</v>
      </c>
      <c r="M192" s="53" t="e">
        <v>#N/A</v>
      </c>
      <c r="N192" s="29"/>
      <c r="O192" s="37" t="e">
        <v>#N/A</v>
      </c>
      <c r="P192" s="30">
        <v>74.560270000000003</v>
      </c>
      <c r="Q192" s="30" t="e">
        <v>#N/A</v>
      </c>
      <c r="R192" s="30" t="e">
        <v>#N/A</v>
      </c>
      <c r="S192" s="95" t="e">
        <v>#N/A</v>
      </c>
      <c r="T192" s="143"/>
      <c r="AA192" s="51"/>
    </row>
    <row r="193" spans="1:27" x14ac:dyDescent="0.2">
      <c r="A193" s="52">
        <v>42088</v>
      </c>
      <c r="B193" s="34">
        <v>30</v>
      </c>
      <c r="C193" s="274">
        <v>25</v>
      </c>
      <c r="D193" s="50" t="e">
        <v>#N/A</v>
      </c>
      <c r="E193" s="50">
        <v>51.887770000000003</v>
      </c>
      <c r="F193" s="50" t="e">
        <v>#N/A</v>
      </c>
      <c r="G193" s="50" t="e">
        <v>#N/A</v>
      </c>
      <c r="H193" s="50" t="e">
        <v>#N/A</v>
      </c>
      <c r="I193" s="50" t="e">
        <v>#N/A</v>
      </c>
      <c r="J193" s="50" t="e">
        <v>#N/A</v>
      </c>
      <c r="K193" s="50" t="e">
        <v>#N/A</v>
      </c>
      <c r="L193" s="50" t="e">
        <v>#N/A</v>
      </c>
      <c r="M193" s="53" t="e">
        <v>#N/A</v>
      </c>
      <c r="N193" s="29"/>
      <c r="O193" s="37" t="e">
        <v>#N/A</v>
      </c>
      <c r="P193" s="30">
        <v>51.887770000000003</v>
      </c>
      <c r="Q193" s="30" t="e">
        <v>#N/A</v>
      </c>
      <c r="R193" s="30" t="e">
        <v>#N/A</v>
      </c>
      <c r="S193" s="95" t="e">
        <v>#N/A</v>
      </c>
      <c r="T193" s="143"/>
      <c r="AA193" s="51"/>
    </row>
    <row r="194" spans="1:27" x14ac:dyDescent="0.2">
      <c r="A194" s="52">
        <v>42097</v>
      </c>
      <c r="B194" s="34">
        <v>81</v>
      </c>
      <c r="C194" s="274">
        <v>20</v>
      </c>
      <c r="D194" s="50" t="e">
        <v>#N/A</v>
      </c>
      <c r="E194" s="50" t="e">
        <v>#N/A</v>
      </c>
      <c r="F194" s="50">
        <v>51.577579999999998</v>
      </c>
      <c r="G194" s="50" t="e">
        <v>#N/A</v>
      </c>
      <c r="H194" s="50" t="e">
        <v>#N/A</v>
      </c>
      <c r="I194" s="50" t="e">
        <v>#N/A</v>
      </c>
      <c r="J194" s="50" t="e">
        <v>#N/A</v>
      </c>
      <c r="K194" s="50" t="e">
        <v>#N/A</v>
      </c>
      <c r="L194" s="50" t="e">
        <v>#N/A</v>
      </c>
      <c r="M194" s="53" t="e">
        <v>#N/A</v>
      </c>
      <c r="N194" s="29"/>
      <c r="O194" s="37" t="e">
        <v>#N/A</v>
      </c>
      <c r="P194" s="30" t="e">
        <v>#N/A</v>
      </c>
      <c r="Q194" s="30">
        <v>51.577579999999998</v>
      </c>
      <c r="R194" s="30" t="e">
        <v>#N/A</v>
      </c>
      <c r="S194" s="95" t="e">
        <v>#N/A</v>
      </c>
      <c r="T194" s="143"/>
      <c r="AA194" s="51"/>
    </row>
    <row r="195" spans="1:27" x14ac:dyDescent="0.2">
      <c r="A195" s="52">
        <v>42097</v>
      </c>
      <c r="B195" s="34">
        <v>54</v>
      </c>
      <c r="C195" s="274">
        <v>25</v>
      </c>
      <c r="D195" s="50">
        <v>49.236190000000001</v>
      </c>
      <c r="E195" s="50" t="e">
        <v>#N/A</v>
      </c>
      <c r="F195" s="50" t="e">
        <v>#N/A</v>
      </c>
      <c r="G195" s="50" t="e">
        <v>#N/A</v>
      </c>
      <c r="H195" s="50" t="e">
        <v>#N/A</v>
      </c>
      <c r="I195" s="50" t="e">
        <v>#N/A</v>
      </c>
      <c r="J195" s="50" t="e">
        <v>#N/A</v>
      </c>
      <c r="K195" s="50" t="e">
        <v>#N/A</v>
      </c>
      <c r="L195" s="50" t="e">
        <v>#N/A</v>
      </c>
      <c r="M195" s="53" t="e">
        <v>#N/A</v>
      </c>
      <c r="N195" s="29"/>
      <c r="O195" s="37" t="e">
        <v>#N/A</v>
      </c>
      <c r="P195" s="30">
        <v>49.236190000000001</v>
      </c>
      <c r="Q195" s="30" t="e">
        <v>#N/A</v>
      </c>
      <c r="R195" s="30" t="e">
        <v>#N/A</v>
      </c>
      <c r="S195" s="95" t="e">
        <v>#N/A</v>
      </c>
      <c r="T195" s="143"/>
      <c r="AA195" s="51"/>
    </row>
    <row r="196" spans="1:27" x14ac:dyDescent="0.2">
      <c r="A196" s="52">
        <v>42108</v>
      </c>
      <c r="B196" s="34">
        <v>6.8</v>
      </c>
      <c r="C196" s="274">
        <v>25</v>
      </c>
      <c r="D196" s="50">
        <v>68.54889</v>
      </c>
      <c r="E196" s="50" t="e">
        <v>#N/A</v>
      </c>
      <c r="F196" s="50" t="e">
        <v>#N/A</v>
      </c>
      <c r="G196" s="50" t="e">
        <v>#N/A</v>
      </c>
      <c r="H196" s="50" t="e">
        <v>#N/A</v>
      </c>
      <c r="I196" s="50" t="e">
        <v>#N/A</v>
      </c>
      <c r="J196" s="50" t="e">
        <v>#N/A</v>
      </c>
      <c r="K196" s="50" t="e">
        <v>#N/A</v>
      </c>
      <c r="L196" s="50" t="e">
        <v>#N/A</v>
      </c>
      <c r="M196" s="53" t="e">
        <v>#N/A</v>
      </c>
      <c r="N196" s="29"/>
      <c r="O196" s="37" t="e">
        <v>#N/A</v>
      </c>
      <c r="P196" s="30">
        <v>68.54889</v>
      </c>
      <c r="Q196" s="30" t="e">
        <v>#N/A</v>
      </c>
      <c r="R196" s="30" t="e">
        <v>#N/A</v>
      </c>
      <c r="S196" s="95" t="e">
        <v>#N/A</v>
      </c>
      <c r="T196" s="143"/>
      <c r="AA196" s="51"/>
    </row>
    <row r="197" spans="1:27" x14ac:dyDescent="0.2">
      <c r="A197" s="52">
        <v>42111</v>
      </c>
      <c r="B197" s="34">
        <v>20</v>
      </c>
      <c r="C197" s="274">
        <v>20</v>
      </c>
      <c r="D197" s="50">
        <v>58.198650000000001</v>
      </c>
      <c r="E197" s="50" t="e">
        <v>#N/A</v>
      </c>
      <c r="F197" s="50" t="e">
        <v>#N/A</v>
      </c>
      <c r="G197" s="50" t="e">
        <v>#N/A</v>
      </c>
      <c r="H197" s="50" t="e">
        <v>#N/A</v>
      </c>
      <c r="I197" s="50" t="e">
        <v>#N/A</v>
      </c>
      <c r="J197" s="50" t="e">
        <v>#N/A</v>
      </c>
      <c r="K197" s="50" t="e">
        <v>#N/A</v>
      </c>
      <c r="L197" s="50" t="e">
        <v>#N/A</v>
      </c>
      <c r="M197" s="53" t="e">
        <v>#N/A</v>
      </c>
      <c r="N197" s="29"/>
      <c r="O197" s="37" t="e">
        <v>#N/A</v>
      </c>
      <c r="P197" s="30">
        <v>58.198650000000001</v>
      </c>
      <c r="Q197" s="30" t="e">
        <v>#N/A</v>
      </c>
      <c r="R197" s="30" t="e">
        <v>#N/A</v>
      </c>
      <c r="S197" s="95" t="e">
        <v>#N/A</v>
      </c>
      <c r="T197" s="143"/>
      <c r="AA197" s="51"/>
    </row>
    <row r="198" spans="1:27" x14ac:dyDescent="0.2">
      <c r="A198" s="52">
        <v>42124</v>
      </c>
      <c r="B198" s="34">
        <v>50.6</v>
      </c>
      <c r="C198" s="274">
        <v>20</v>
      </c>
      <c r="D198" s="50" t="e">
        <v>#N/A</v>
      </c>
      <c r="E198" s="50" t="e">
        <v>#N/A</v>
      </c>
      <c r="F198" s="50" t="e">
        <v>#N/A</v>
      </c>
      <c r="G198" s="50" t="e">
        <v>#N/A</v>
      </c>
      <c r="H198" s="50" t="e">
        <v>#N/A</v>
      </c>
      <c r="I198" s="50" t="e">
        <v>#N/A</v>
      </c>
      <c r="J198" s="50" t="e">
        <v>#N/A</v>
      </c>
      <c r="K198" s="50" t="e">
        <v>#N/A</v>
      </c>
      <c r="L198" s="50">
        <v>48.731319999999997</v>
      </c>
      <c r="M198" s="53" t="e">
        <v>#N/A</v>
      </c>
      <c r="N198" s="29"/>
      <c r="O198" s="37" t="e">
        <v>#N/A</v>
      </c>
      <c r="P198" s="30" t="e">
        <v>#N/A</v>
      </c>
      <c r="Q198" s="30" t="e">
        <v>#N/A</v>
      </c>
      <c r="R198" s="30" t="e">
        <v>#N/A</v>
      </c>
      <c r="S198" s="95">
        <v>48.731319999999997</v>
      </c>
      <c r="T198" s="143"/>
      <c r="AA198" s="51"/>
    </row>
    <row r="199" spans="1:27" x14ac:dyDescent="0.2">
      <c r="A199" s="52">
        <v>42124</v>
      </c>
      <c r="B199" s="34">
        <v>52</v>
      </c>
      <c r="C199" s="274">
        <v>25</v>
      </c>
      <c r="D199" s="50" t="e">
        <v>#N/A</v>
      </c>
      <c r="E199" s="50" t="e">
        <v>#N/A</v>
      </c>
      <c r="F199" s="50" t="e">
        <v>#N/A</v>
      </c>
      <c r="G199" s="50" t="e">
        <v>#N/A</v>
      </c>
      <c r="H199" s="50" t="e">
        <v>#N/A</v>
      </c>
      <c r="I199" s="50" t="e">
        <v>#N/A</v>
      </c>
      <c r="J199" s="50" t="e">
        <v>#N/A</v>
      </c>
      <c r="K199" s="50" t="e">
        <v>#N/A</v>
      </c>
      <c r="L199" s="50">
        <v>66.221379999999996</v>
      </c>
      <c r="M199" s="53" t="e">
        <v>#N/A</v>
      </c>
      <c r="N199" s="29"/>
      <c r="O199" s="37" t="e">
        <v>#N/A</v>
      </c>
      <c r="P199" s="30" t="e">
        <v>#N/A</v>
      </c>
      <c r="Q199" s="30" t="e">
        <v>#N/A</v>
      </c>
      <c r="R199" s="30" t="e">
        <v>#N/A</v>
      </c>
      <c r="S199" s="95">
        <v>66.221379999999996</v>
      </c>
      <c r="T199" s="143"/>
      <c r="AA199" s="51"/>
    </row>
    <row r="200" spans="1:27" x14ac:dyDescent="0.2">
      <c r="A200" s="52">
        <v>42124</v>
      </c>
      <c r="B200" s="34">
        <v>80</v>
      </c>
      <c r="C200" s="274">
        <v>20</v>
      </c>
      <c r="D200" s="50" t="e">
        <v>#N/A</v>
      </c>
      <c r="E200" s="50" t="e">
        <v>#N/A</v>
      </c>
      <c r="F200" s="50" t="e">
        <v>#N/A</v>
      </c>
      <c r="G200" s="50" t="e">
        <v>#N/A</v>
      </c>
      <c r="H200" s="50" t="e">
        <v>#N/A</v>
      </c>
      <c r="I200" s="50" t="e">
        <v>#N/A</v>
      </c>
      <c r="J200" s="50" t="e">
        <v>#N/A</v>
      </c>
      <c r="K200" s="50" t="e">
        <v>#N/A</v>
      </c>
      <c r="L200" s="50">
        <v>21.41694</v>
      </c>
      <c r="M200" s="53" t="e">
        <v>#N/A</v>
      </c>
      <c r="N200" s="29"/>
      <c r="O200" s="37" t="e">
        <v>#N/A</v>
      </c>
      <c r="P200" s="30" t="e">
        <v>#N/A</v>
      </c>
      <c r="Q200" s="30" t="e">
        <v>#N/A</v>
      </c>
      <c r="R200" s="30" t="e">
        <v>#N/A</v>
      </c>
      <c r="S200" s="95">
        <v>21.41694</v>
      </c>
      <c r="T200" s="143"/>
      <c r="AA200" s="51"/>
    </row>
    <row r="201" spans="1:27" x14ac:dyDescent="0.2">
      <c r="A201" s="52">
        <v>42151</v>
      </c>
      <c r="B201" s="34">
        <v>4.9000000000000004</v>
      </c>
      <c r="C201" s="274">
        <v>15</v>
      </c>
      <c r="D201" s="50" t="e">
        <v>#N/A</v>
      </c>
      <c r="E201" s="50" t="e">
        <v>#N/A</v>
      </c>
      <c r="F201" s="50" t="e">
        <v>#N/A</v>
      </c>
      <c r="G201" s="50" t="e">
        <v>#N/A</v>
      </c>
      <c r="H201" s="50" t="e">
        <v>#N/A</v>
      </c>
      <c r="I201" s="50" t="e">
        <v>#N/A</v>
      </c>
      <c r="J201" s="50" t="e">
        <v>#N/A</v>
      </c>
      <c r="K201" s="50" t="e">
        <v>#N/A</v>
      </c>
      <c r="L201" s="50">
        <v>74.328270000000003</v>
      </c>
      <c r="M201" s="53" t="e">
        <v>#N/A</v>
      </c>
      <c r="N201" s="29"/>
      <c r="O201" s="37" t="e">
        <v>#N/A</v>
      </c>
      <c r="P201" s="30" t="e">
        <v>#N/A</v>
      </c>
      <c r="Q201" s="30" t="e">
        <v>#N/A</v>
      </c>
      <c r="R201" s="30" t="e">
        <v>#N/A</v>
      </c>
      <c r="S201" s="95">
        <v>74.328270000000003</v>
      </c>
      <c r="T201" s="143"/>
      <c r="AA201" s="51"/>
    </row>
    <row r="202" spans="1:27" x14ac:dyDescent="0.2">
      <c r="A202" s="52">
        <v>42156</v>
      </c>
      <c r="B202" s="34">
        <v>3.6</v>
      </c>
      <c r="C202" s="274">
        <v>20</v>
      </c>
      <c r="D202" s="50" t="e">
        <v>#N/A</v>
      </c>
      <c r="E202" s="50" t="e">
        <v>#N/A</v>
      </c>
      <c r="F202" s="50" t="e">
        <v>#N/A</v>
      </c>
      <c r="G202" s="50">
        <v>82.054929999999999</v>
      </c>
      <c r="H202" s="50" t="e">
        <v>#N/A</v>
      </c>
      <c r="I202" s="50" t="e">
        <v>#N/A</v>
      </c>
      <c r="J202" s="50" t="e">
        <v>#N/A</v>
      </c>
      <c r="K202" s="50" t="e">
        <v>#N/A</v>
      </c>
      <c r="L202" s="50" t="e">
        <v>#N/A</v>
      </c>
      <c r="M202" s="53" t="e">
        <v>#N/A</v>
      </c>
      <c r="O202" s="37" t="e">
        <v>#N/A</v>
      </c>
      <c r="P202" s="30" t="e">
        <v>#N/A</v>
      </c>
      <c r="Q202" s="30">
        <v>82.054929999999999</v>
      </c>
      <c r="R202" s="30" t="e">
        <v>#N/A</v>
      </c>
      <c r="S202" s="95" t="e">
        <v>#N/A</v>
      </c>
      <c r="T202" s="143"/>
      <c r="AA202" s="51"/>
    </row>
    <row r="203" spans="1:27" x14ac:dyDescent="0.2">
      <c r="A203" s="52">
        <v>42160</v>
      </c>
      <c r="B203" s="34">
        <v>100</v>
      </c>
      <c r="C203" s="274">
        <v>20</v>
      </c>
      <c r="D203" s="50" t="e">
        <v>#N/A</v>
      </c>
      <c r="E203" s="50">
        <v>45.997700000000002</v>
      </c>
      <c r="F203" s="50" t="e">
        <v>#N/A</v>
      </c>
      <c r="G203" s="50" t="e">
        <v>#N/A</v>
      </c>
      <c r="H203" s="50" t="e">
        <v>#N/A</v>
      </c>
      <c r="I203" s="50" t="e">
        <v>#N/A</v>
      </c>
      <c r="J203" s="50" t="e">
        <v>#N/A</v>
      </c>
      <c r="K203" s="50" t="e">
        <v>#N/A</v>
      </c>
      <c r="L203" s="50" t="e">
        <v>#N/A</v>
      </c>
      <c r="M203" s="53" t="e">
        <v>#N/A</v>
      </c>
      <c r="N203" s="29"/>
      <c r="O203" s="37" t="e">
        <v>#N/A</v>
      </c>
      <c r="P203" s="30">
        <v>45.997700000000002</v>
      </c>
      <c r="Q203" s="30" t="e">
        <v>#N/A</v>
      </c>
      <c r="R203" s="30" t="e">
        <v>#N/A</v>
      </c>
      <c r="S203" s="95" t="e">
        <v>#N/A</v>
      </c>
      <c r="T203" s="143"/>
      <c r="AA203" s="51"/>
    </row>
    <row r="204" spans="1:27" x14ac:dyDescent="0.2">
      <c r="A204" s="52">
        <v>42164</v>
      </c>
      <c r="B204" s="34">
        <v>80</v>
      </c>
      <c r="C204" s="274">
        <v>15</v>
      </c>
      <c r="D204" s="50" t="e">
        <v>#N/A</v>
      </c>
      <c r="E204" s="50" t="e">
        <v>#N/A</v>
      </c>
      <c r="F204" s="50" t="e">
        <v>#N/A</v>
      </c>
      <c r="G204" s="50" t="e">
        <v>#N/A</v>
      </c>
      <c r="H204" s="50" t="e">
        <v>#N/A</v>
      </c>
      <c r="I204" s="50">
        <v>75.071650000000005</v>
      </c>
      <c r="J204" s="50" t="e">
        <v>#N/A</v>
      </c>
      <c r="K204" s="50" t="e">
        <v>#N/A</v>
      </c>
      <c r="L204" s="50" t="e">
        <v>#N/A</v>
      </c>
      <c r="M204" s="53" t="e">
        <v>#N/A</v>
      </c>
      <c r="N204" s="29"/>
      <c r="O204" s="37" t="e">
        <v>#N/A</v>
      </c>
      <c r="P204" s="30" t="e">
        <v>#N/A</v>
      </c>
      <c r="Q204" s="30" t="e">
        <v>#N/A</v>
      </c>
      <c r="R204" s="30">
        <v>75.071650000000005</v>
      </c>
      <c r="S204" s="95" t="e">
        <v>#N/A</v>
      </c>
      <c r="T204" s="143"/>
      <c r="AA204" s="51"/>
    </row>
    <row r="205" spans="1:27" x14ac:dyDescent="0.2">
      <c r="A205" s="52">
        <v>42174</v>
      </c>
      <c r="B205" s="34">
        <v>100</v>
      </c>
      <c r="C205" s="274">
        <v>20</v>
      </c>
      <c r="D205" s="50" t="e">
        <v>#N/A</v>
      </c>
      <c r="E205" s="50">
        <v>48.654330000000002</v>
      </c>
      <c r="F205" s="50" t="e">
        <v>#N/A</v>
      </c>
      <c r="G205" s="50" t="e">
        <v>#N/A</v>
      </c>
      <c r="H205" s="50" t="e">
        <v>#N/A</v>
      </c>
      <c r="I205" s="50" t="e">
        <v>#N/A</v>
      </c>
      <c r="J205" s="50" t="e">
        <v>#N/A</v>
      </c>
      <c r="K205" s="50" t="e">
        <v>#N/A</v>
      </c>
      <c r="L205" s="50" t="e">
        <v>#N/A</v>
      </c>
      <c r="M205" s="53" t="e">
        <v>#N/A</v>
      </c>
      <c r="N205" s="29"/>
      <c r="O205" s="37" t="e">
        <v>#N/A</v>
      </c>
      <c r="P205" s="30">
        <v>48.654330000000002</v>
      </c>
      <c r="Q205" s="30" t="e">
        <v>#N/A</v>
      </c>
      <c r="R205" s="30" t="e">
        <v>#N/A</v>
      </c>
      <c r="S205" s="95" t="e">
        <v>#N/A</v>
      </c>
      <c r="T205" s="143"/>
      <c r="AA205" s="51"/>
    </row>
    <row r="206" spans="1:27" x14ac:dyDescent="0.2">
      <c r="A206" s="52">
        <v>42178</v>
      </c>
      <c r="B206" s="34">
        <v>46</v>
      </c>
      <c r="C206" s="274">
        <v>25</v>
      </c>
      <c r="D206" s="50" t="e">
        <v>#N/A</v>
      </c>
      <c r="E206" s="50">
        <v>53.325949999999999</v>
      </c>
      <c r="F206" s="50" t="e">
        <v>#N/A</v>
      </c>
      <c r="G206" s="50" t="e">
        <v>#N/A</v>
      </c>
      <c r="H206" s="50" t="e">
        <v>#N/A</v>
      </c>
      <c r="I206" s="50" t="e">
        <v>#N/A</v>
      </c>
      <c r="J206" s="50" t="e">
        <v>#N/A</v>
      </c>
      <c r="K206" s="50" t="e">
        <v>#N/A</v>
      </c>
      <c r="L206" s="50" t="e">
        <v>#N/A</v>
      </c>
      <c r="M206" s="53" t="e">
        <v>#N/A</v>
      </c>
      <c r="N206" s="29"/>
      <c r="O206" s="37" t="e">
        <v>#N/A</v>
      </c>
      <c r="P206" s="30">
        <v>53.325949999999999</v>
      </c>
      <c r="Q206" s="30" t="e">
        <v>#N/A</v>
      </c>
      <c r="R206" s="30" t="e">
        <v>#N/A</v>
      </c>
      <c r="S206" s="95" t="e">
        <v>#N/A</v>
      </c>
      <c r="T206" s="143"/>
      <c r="AA206" s="51"/>
    </row>
    <row r="207" spans="1:27" x14ac:dyDescent="0.2">
      <c r="A207" s="52">
        <v>42180</v>
      </c>
      <c r="B207" s="34">
        <v>100.815</v>
      </c>
      <c r="C207" s="274">
        <v>20</v>
      </c>
      <c r="D207" s="50">
        <v>60.177950000000003</v>
      </c>
      <c r="E207" s="50" t="e">
        <v>#N/A</v>
      </c>
      <c r="F207" s="50" t="e">
        <v>#N/A</v>
      </c>
      <c r="G207" s="50" t="e">
        <v>#N/A</v>
      </c>
      <c r="H207" s="50" t="e">
        <v>#N/A</v>
      </c>
      <c r="I207" s="50" t="e">
        <v>#N/A</v>
      </c>
      <c r="J207" s="50" t="e">
        <v>#N/A</v>
      </c>
      <c r="K207" s="50" t="e">
        <v>#N/A</v>
      </c>
      <c r="L207" s="50" t="e">
        <v>#N/A</v>
      </c>
      <c r="M207" s="53" t="e">
        <v>#N/A</v>
      </c>
      <c r="N207" s="29"/>
      <c r="O207" s="37" t="e">
        <v>#N/A</v>
      </c>
      <c r="P207" s="30">
        <v>60.177950000000003</v>
      </c>
      <c r="Q207" s="30" t="e">
        <v>#N/A</v>
      </c>
      <c r="R207" s="30" t="e">
        <v>#N/A</v>
      </c>
      <c r="S207" s="95" t="e">
        <v>#N/A</v>
      </c>
      <c r="T207" s="143"/>
      <c r="AA207" s="51"/>
    </row>
    <row r="208" spans="1:27" x14ac:dyDescent="0.2">
      <c r="A208" s="52">
        <v>42185</v>
      </c>
      <c r="B208" s="34">
        <v>7</v>
      </c>
      <c r="C208" s="274">
        <v>25</v>
      </c>
      <c r="D208" s="50" t="e">
        <v>#N/A</v>
      </c>
      <c r="E208" s="50" t="e">
        <v>#N/A</v>
      </c>
      <c r="F208" s="50" t="e">
        <v>#N/A</v>
      </c>
      <c r="G208" s="50" t="e">
        <v>#N/A</v>
      </c>
      <c r="H208" s="50" t="e">
        <v>#N/A</v>
      </c>
      <c r="I208" s="50" t="e">
        <v>#N/A</v>
      </c>
      <c r="J208" s="50" t="e">
        <v>#N/A</v>
      </c>
      <c r="K208" s="50" t="e">
        <v>#N/A</v>
      </c>
      <c r="L208" s="50">
        <v>66.318129999999996</v>
      </c>
      <c r="M208" s="53" t="e">
        <v>#N/A</v>
      </c>
      <c r="N208" s="29"/>
      <c r="O208" s="37" t="e">
        <v>#N/A</v>
      </c>
      <c r="P208" s="30" t="e">
        <v>#N/A</v>
      </c>
      <c r="Q208" s="30" t="e">
        <v>#N/A</v>
      </c>
      <c r="R208" s="30" t="e">
        <v>#N/A</v>
      </c>
      <c r="S208" s="95">
        <v>66.318129999999996</v>
      </c>
      <c r="T208" s="143"/>
      <c r="AA208" s="51"/>
    </row>
    <row r="209" spans="1:27" x14ac:dyDescent="0.2">
      <c r="A209" s="52">
        <v>42186</v>
      </c>
      <c r="B209" s="34">
        <v>13</v>
      </c>
      <c r="C209" s="274">
        <v>20</v>
      </c>
      <c r="D209" s="50" t="e">
        <v>#N/A</v>
      </c>
      <c r="E209" s="50" t="e">
        <v>#N/A</v>
      </c>
      <c r="F209" s="50" t="e">
        <v>#N/A</v>
      </c>
      <c r="G209" s="50" t="e">
        <v>#N/A</v>
      </c>
      <c r="H209" s="50" t="e">
        <v>#N/A</v>
      </c>
      <c r="I209" s="50" t="e">
        <v>#N/A</v>
      </c>
      <c r="J209" s="50" t="e">
        <v>#N/A</v>
      </c>
      <c r="K209" s="50" t="e">
        <v>#N/A</v>
      </c>
      <c r="L209" s="50">
        <v>69.996510000000001</v>
      </c>
      <c r="M209" s="53" t="e">
        <v>#N/A</v>
      </c>
      <c r="N209" s="29"/>
      <c r="O209" s="37" t="e">
        <v>#N/A</v>
      </c>
      <c r="P209" s="30" t="e">
        <v>#N/A</v>
      </c>
      <c r="Q209" s="30" t="e">
        <v>#N/A</v>
      </c>
      <c r="R209" s="30" t="e">
        <v>#N/A</v>
      </c>
      <c r="S209" s="95">
        <v>69.996510000000001</v>
      </c>
      <c r="T209" s="143"/>
      <c r="AA209" s="51"/>
    </row>
    <row r="210" spans="1:27" x14ac:dyDescent="0.2">
      <c r="A210" s="52">
        <v>42186</v>
      </c>
      <c r="B210" s="34">
        <v>20</v>
      </c>
      <c r="C210" s="274">
        <v>25</v>
      </c>
      <c r="D210" s="50" t="e">
        <v>#N/A</v>
      </c>
      <c r="E210" s="50" t="e">
        <v>#N/A</v>
      </c>
      <c r="F210" s="50">
        <v>72.404769999999999</v>
      </c>
      <c r="G210" s="50" t="e">
        <v>#N/A</v>
      </c>
      <c r="H210" s="50" t="e">
        <v>#N/A</v>
      </c>
      <c r="I210" s="50" t="e">
        <v>#N/A</v>
      </c>
      <c r="J210" s="50" t="e">
        <v>#N/A</v>
      </c>
      <c r="K210" s="50" t="e">
        <v>#N/A</v>
      </c>
      <c r="L210" s="50" t="e">
        <v>#N/A</v>
      </c>
      <c r="M210" s="53" t="e">
        <v>#N/A</v>
      </c>
      <c r="N210" s="29"/>
      <c r="O210" s="37" t="e">
        <v>#N/A</v>
      </c>
      <c r="P210" s="30" t="e">
        <v>#N/A</v>
      </c>
      <c r="Q210" s="30">
        <v>72.404769999999999</v>
      </c>
      <c r="R210" s="30" t="e">
        <v>#N/A</v>
      </c>
      <c r="S210" s="95" t="e">
        <v>#N/A</v>
      </c>
      <c r="T210" s="143"/>
      <c r="AA210" s="51"/>
    </row>
    <row r="211" spans="1:27" x14ac:dyDescent="0.2">
      <c r="A211" s="52">
        <v>42186</v>
      </c>
      <c r="B211" s="34">
        <v>27.6</v>
      </c>
      <c r="C211" s="274">
        <v>22</v>
      </c>
      <c r="D211" s="50" t="e">
        <v>#N/A</v>
      </c>
      <c r="E211" s="50" t="e">
        <v>#N/A</v>
      </c>
      <c r="F211" s="50" t="e">
        <v>#N/A</v>
      </c>
      <c r="G211" s="50" t="e">
        <v>#N/A</v>
      </c>
      <c r="H211" s="50" t="e">
        <v>#N/A</v>
      </c>
      <c r="I211" s="50" t="e">
        <v>#N/A</v>
      </c>
      <c r="J211" s="50" t="e">
        <v>#N/A</v>
      </c>
      <c r="K211" s="50" t="e">
        <v>#N/A</v>
      </c>
      <c r="L211" s="50" t="e">
        <v>#N/A</v>
      </c>
      <c r="M211" s="53">
        <v>142.386</v>
      </c>
      <c r="N211" s="29"/>
      <c r="O211" s="37">
        <v>142.386</v>
      </c>
      <c r="P211" s="30" t="e">
        <v>#N/A</v>
      </c>
      <c r="Q211" s="30" t="e">
        <v>#N/A</v>
      </c>
      <c r="R211" s="30" t="e">
        <v>#N/A</v>
      </c>
      <c r="S211" s="95" t="e">
        <v>#N/A</v>
      </c>
      <c r="T211" s="143"/>
      <c r="AA211" s="51"/>
    </row>
    <row r="212" spans="1:27" x14ac:dyDescent="0.2">
      <c r="A212" s="52">
        <v>42200</v>
      </c>
      <c r="B212" s="34">
        <v>125</v>
      </c>
      <c r="C212" s="274">
        <v>20</v>
      </c>
      <c r="D212" s="50">
        <v>57.187089999999998</v>
      </c>
      <c r="E212" s="50" t="e">
        <v>#N/A</v>
      </c>
      <c r="F212" s="50" t="e">
        <v>#N/A</v>
      </c>
      <c r="G212" s="50" t="e">
        <v>#N/A</v>
      </c>
      <c r="H212" s="50" t="e">
        <v>#N/A</v>
      </c>
      <c r="I212" s="50" t="e">
        <v>#N/A</v>
      </c>
      <c r="J212" s="50" t="e">
        <v>#N/A</v>
      </c>
      <c r="K212" s="50" t="e">
        <v>#N/A</v>
      </c>
      <c r="L212" s="50" t="e">
        <v>#N/A</v>
      </c>
      <c r="M212" s="53" t="e">
        <v>#N/A</v>
      </c>
      <c r="N212" s="29"/>
      <c r="O212" s="37" t="e">
        <v>#N/A</v>
      </c>
      <c r="P212" s="30">
        <v>57.187089999999998</v>
      </c>
      <c r="Q212" s="30" t="e">
        <v>#N/A</v>
      </c>
      <c r="R212" s="30" t="e">
        <v>#N/A</v>
      </c>
      <c r="S212" s="95" t="e">
        <v>#N/A</v>
      </c>
      <c r="T212" s="143"/>
      <c r="AA212" s="51"/>
    </row>
    <row r="213" spans="1:27" x14ac:dyDescent="0.2">
      <c r="A213" s="52">
        <v>42201</v>
      </c>
      <c r="B213" s="34">
        <v>150</v>
      </c>
      <c r="C213" s="274">
        <v>25</v>
      </c>
      <c r="D213" s="50">
        <v>53.111919999999998</v>
      </c>
      <c r="E213" s="50" t="e">
        <v>#N/A</v>
      </c>
      <c r="F213" s="50" t="e">
        <v>#N/A</v>
      </c>
      <c r="G213" s="50" t="e">
        <v>#N/A</v>
      </c>
      <c r="H213" s="50" t="e">
        <v>#N/A</v>
      </c>
      <c r="I213" s="50" t="e">
        <v>#N/A</v>
      </c>
      <c r="J213" s="50" t="e">
        <v>#N/A</v>
      </c>
      <c r="K213" s="50" t="e">
        <v>#N/A</v>
      </c>
      <c r="L213" s="50" t="e">
        <v>#N/A</v>
      </c>
      <c r="M213" s="53" t="e">
        <v>#N/A</v>
      </c>
      <c r="N213" s="29"/>
      <c r="O213" s="37" t="e">
        <v>#N/A</v>
      </c>
      <c r="P213" s="30">
        <v>53.111919999999998</v>
      </c>
      <c r="Q213" s="30" t="e">
        <v>#N/A</v>
      </c>
      <c r="R213" s="30" t="e">
        <v>#N/A</v>
      </c>
      <c r="S213" s="95" t="e">
        <v>#N/A</v>
      </c>
      <c r="T213" s="143"/>
      <c r="AA213" s="51"/>
    </row>
    <row r="214" spans="1:27" x14ac:dyDescent="0.2">
      <c r="A214" s="52">
        <v>42201</v>
      </c>
      <c r="B214" s="34">
        <v>180</v>
      </c>
      <c r="C214" s="274">
        <v>15</v>
      </c>
      <c r="D214" s="50">
        <v>53.541139999999999</v>
      </c>
      <c r="E214" s="50" t="e">
        <v>#N/A</v>
      </c>
      <c r="F214" s="50" t="e">
        <v>#N/A</v>
      </c>
      <c r="G214" s="50" t="e">
        <v>#N/A</v>
      </c>
      <c r="H214" s="50" t="e">
        <v>#N/A</v>
      </c>
      <c r="I214" s="50" t="e">
        <v>#N/A</v>
      </c>
      <c r="J214" s="50" t="e">
        <v>#N/A</v>
      </c>
      <c r="K214" s="50" t="e">
        <v>#N/A</v>
      </c>
      <c r="L214" s="50" t="e">
        <v>#N/A</v>
      </c>
      <c r="M214" s="53" t="e">
        <v>#N/A</v>
      </c>
      <c r="N214" s="29"/>
      <c r="O214" s="37" t="e">
        <v>#N/A</v>
      </c>
      <c r="P214" s="30">
        <v>53.541139999999999</v>
      </c>
      <c r="Q214" s="30" t="e">
        <v>#N/A</v>
      </c>
      <c r="R214" s="30" t="e">
        <v>#N/A</v>
      </c>
      <c r="S214" s="95" t="e">
        <v>#N/A</v>
      </c>
      <c r="T214" s="143"/>
      <c r="AA214" s="51"/>
    </row>
    <row r="215" spans="1:27" x14ac:dyDescent="0.2">
      <c r="A215" s="52">
        <v>42206</v>
      </c>
      <c r="B215" s="34">
        <v>20</v>
      </c>
      <c r="C215" s="274">
        <v>18</v>
      </c>
      <c r="D215" s="50" t="e">
        <v>#N/A</v>
      </c>
      <c r="E215" s="50" t="e">
        <v>#N/A</v>
      </c>
      <c r="F215" s="50" t="e">
        <v>#N/A</v>
      </c>
      <c r="G215" s="50" t="e">
        <v>#N/A</v>
      </c>
      <c r="H215" s="50" t="e">
        <v>#N/A</v>
      </c>
      <c r="I215" s="50" t="e">
        <v>#N/A</v>
      </c>
      <c r="J215" s="50" t="e">
        <v>#N/A</v>
      </c>
      <c r="K215" s="50" t="e">
        <v>#N/A</v>
      </c>
      <c r="L215" s="50">
        <v>50.644660000000002</v>
      </c>
      <c r="M215" s="53" t="e">
        <v>#N/A</v>
      </c>
      <c r="O215" s="37" t="e">
        <v>#N/A</v>
      </c>
      <c r="P215" s="30" t="e">
        <v>#N/A</v>
      </c>
      <c r="Q215" s="30" t="e">
        <v>#N/A</v>
      </c>
      <c r="R215" s="30" t="e">
        <v>#N/A</v>
      </c>
      <c r="S215" s="95">
        <v>50.644660000000002</v>
      </c>
      <c r="T215" s="143"/>
      <c r="AA215" s="51"/>
    </row>
    <row r="216" spans="1:27" x14ac:dyDescent="0.2">
      <c r="A216" s="52">
        <v>42221</v>
      </c>
      <c r="B216" s="34">
        <v>30</v>
      </c>
      <c r="C216" s="274">
        <v>25</v>
      </c>
      <c r="D216" s="50" t="e">
        <v>#N/A</v>
      </c>
      <c r="E216" s="50">
        <v>49.236559999999997</v>
      </c>
      <c r="F216" s="50" t="e">
        <v>#N/A</v>
      </c>
      <c r="G216" s="50" t="e">
        <v>#N/A</v>
      </c>
      <c r="H216" s="50" t="e">
        <v>#N/A</v>
      </c>
      <c r="I216" s="50" t="e">
        <v>#N/A</v>
      </c>
      <c r="J216" s="50" t="e">
        <v>#N/A</v>
      </c>
      <c r="K216" s="50" t="e">
        <v>#N/A</v>
      </c>
      <c r="L216" s="50" t="e">
        <v>#N/A</v>
      </c>
      <c r="M216" s="53" t="e">
        <v>#N/A</v>
      </c>
      <c r="N216" s="29"/>
      <c r="O216" s="37" t="e">
        <v>#N/A</v>
      </c>
      <c r="P216" s="30">
        <v>49.236559999999997</v>
      </c>
      <c r="Q216" s="30" t="e">
        <v>#N/A</v>
      </c>
      <c r="R216" s="30" t="e">
        <v>#N/A</v>
      </c>
      <c r="S216" s="95" t="e">
        <v>#N/A</v>
      </c>
      <c r="T216" s="143"/>
      <c r="AA216" s="51"/>
    </row>
    <row r="217" spans="1:27" x14ac:dyDescent="0.2">
      <c r="A217" s="52">
        <v>42225</v>
      </c>
      <c r="B217" s="34">
        <v>30</v>
      </c>
      <c r="C217" s="274">
        <v>25</v>
      </c>
      <c r="D217" s="50" t="e">
        <v>#N/A</v>
      </c>
      <c r="E217" s="50">
        <v>45.078150000000001</v>
      </c>
      <c r="F217" s="50" t="e">
        <v>#N/A</v>
      </c>
      <c r="G217" s="50" t="e">
        <v>#N/A</v>
      </c>
      <c r="H217" s="50" t="e">
        <v>#N/A</v>
      </c>
      <c r="I217" s="50" t="e">
        <v>#N/A</v>
      </c>
      <c r="J217" s="50" t="e">
        <v>#N/A</v>
      </c>
      <c r="K217" s="50" t="e">
        <v>#N/A</v>
      </c>
      <c r="L217" s="50" t="e">
        <v>#N/A</v>
      </c>
      <c r="M217" s="53" t="e">
        <v>#N/A</v>
      </c>
      <c r="N217" s="29"/>
      <c r="O217" s="37" t="e">
        <v>#N/A</v>
      </c>
      <c r="P217" s="30">
        <v>45.078150000000001</v>
      </c>
      <c r="Q217" s="30" t="e">
        <v>#N/A</v>
      </c>
      <c r="R217" s="30" t="e">
        <v>#N/A</v>
      </c>
      <c r="S217" s="95" t="e">
        <v>#N/A</v>
      </c>
      <c r="T217" s="143"/>
      <c r="AA217" s="51"/>
    </row>
    <row r="218" spans="1:27" x14ac:dyDescent="0.2">
      <c r="A218" s="52">
        <v>42228</v>
      </c>
      <c r="B218" s="34">
        <v>10</v>
      </c>
      <c r="C218" s="274">
        <v>20</v>
      </c>
      <c r="D218" s="50">
        <v>54.987250000000003</v>
      </c>
      <c r="E218" s="50" t="e">
        <v>#N/A</v>
      </c>
      <c r="F218" s="50" t="e">
        <v>#N/A</v>
      </c>
      <c r="G218" s="50" t="e">
        <v>#N/A</v>
      </c>
      <c r="H218" s="50" t="e">
        <v>#N/A</v>
      </c>
      <c r="I218" s="50" t="e">
        <v>#N/A</v>
      </c>
      <c r="J218" s="50" t="e">
        <v>#N/A</v>
      </c>
      <c r="K218" s="50" t="e">
        <v>#N/A</v>
      </c>
      <c r="L218" s="50" t="e">
        <v>#N/A</v>
      </c>
      <c r="M218" s="53" t="e">
        <v>#N/A</v>
      </c>
      <c r="N218" s="29"/>
      <c r="O218" s="37" t="e">
        <v>#N/A</v>
      </c>
      <c r="P218" s="30">
        <v>54.987250000000003</v>
      </c>
      <c r="Q218" s="30" t="e">
        <v>#N/A</v>
      </c>
      <c r="R218" s="30" t="e">
        <v>#N/A</v>
      </c>
      <c r="S218" s="95" t="e">
        <v>#N/A</v>
      </c>
      <c r="T218" s="143"/>
      <c r="AA218" s="51"/>
    </row>
    <row r="219" spans="1:27" x14ac:dyDescent="0.2">
      <c r="A219" s="52">
        <v>42244</v>
      </c>
      <c r="B219" s="34">
        <v>150</v>
      </c>
      <c r="C219" s="274">
        <v>27</v>
      </c>
      <c r="D219" s="50" t="e">
        <v>#N/A</v>
      </c>
      <c r="E219" s="50">
        <v>55.21443</v>
      </c>
      <c r="F219" s="50" t="e">
        <v>#N/A</v>
      </c>
      <c r="G219" s="50" t="e">
        <v>#N/A</v>
      </c>
      <c r="H219" s="50" t="e">
        <v>#N/A</v>
      </c>
      <c r="I219" s="50" t="e">
        <v>#N/A</v>
      </c>
      <c r="J219" s="50" t="e">
        <v>#N/A</v>
      </c>
      <c r="K219" s="50" t="e">
        <v>#N/A</v>
      </c>
      <c r="L219" s="50" t="e">
        <v>#N/A</v>
      </c>
      <c r="M219" s="53" t="e">
        <v>#N/A</v>
      </c>
      <c r="N219" s="29"/>
      <c r="O219" s="37" t="e">
        <v>#N/A</v>
      </c>
      <c r="P219" s="30">
        <v>55.21443</v>
      </c>
      <c r="Q219" s="30" t="e">
        <v>#N/A</v>
      </c>
      <c r="R219" s="30" t="e">
        <v>#N/A</v>
      </c>
      <c r="S219" s="95" t="e">
        <v>#N/A</v>
      </c>
      <c r="T219" s="143"/>
      <c r="AA219" s="51"/>
    </row>
    <row r="220" spans="1:27" x14ac:dyDescent="0.2">
      <c r="A220" s="52">
        <v>42250</v>
      </c>
      <c r="B220" s="34">
        <v>10.88</v>
      </c>
      <c r="C220" s="274">
        <v>20</v>
      </c>
      <c r="D220" s="50" t="e">
        <v>#N/A</v>
      </c>
      <c r="E220" s="50">
        <v>81.101650000000006</v>
      </c>
      <c r="F220" s="50" t="e">
        <v>#N/A</v>
      </c>
      <c r="G220" s="50" t="e">
        <v>#N/A</v>
      </c>
      <c r="H220" s="50" t="e">
        <v>#N/A</v>
      </c>
      <c r="I220" s="50" t="e">
        <v>#N/A</v>
      </c>
      <c r="J220" s="50" t="e">
        <v>#N/A</v>
      </c>
      <c r="K220" s="50" t="e">
        <v>#N/A</v>
      </c>
      <c r="L220" s="50" t="e">
        <v>#N/A</v>
      </c>
      <c r="M220" s="53" t="e">
        <v>#N/A</v>
      </c>
      <c r="N220" s="29"/>
      <c r="O220" s="37" t="e">
        <v>#N/A</v>
      </c>
      <c r="P220" s="30">
        <v>81.101650000000006</v>
      </c>
      <c r="Q220" s="30" t="e">
        <v>#N/A</v>
      </c>
      <c r="R220" s="30" t="e">
        <v>#N/A</v>
      </c>
      <c r="S220" s="95" t="e">
        <v>#N/A</v>
      </c>
      <c r="T220" s="143"/>
      <c r="AA220" s="51"/>
    </row>
    <row r="221" spans="1:27" x14ac:dyDescent="0.2">
      <c r="A221" s="52">
        <v>42270</v>
      </c>
      <c r="B221" s="34">
        <v>52</v>
      </c>
      <c r="C221" s="274">
        <v>25</v>
      </c>
      <c r="D221" s="50" t="e">
        <v>#N/A</v>
      </c>
      <c r="E221" s="50" t="e">
        <v>#N/A</v>
      </c>
      <c r="F221" s="50">
        <v>47.265439999999998</v>
      </c>
      <c r="G221" s="50" t="e">
        <v>#N/A</v>
      </c>
      <c r="H221" s="50" t="e">
        <v>#N/A</v>
      </c>
      <c r="I221" s="50" t="e">
        <v>#N/A</v>
      </c>
      <c r="J221" s="50" t="e">
        <v>#N/A</v>
      </c>
      <c r="K221" s="50" t="e">
        <v>#N/A</v>
      </c>
      <c r="L221" s="50" t="e">
        <v>#N/A</v>
      </c>
      <c r="M221" s="53" t="e">
        <v>#N/A</v>
      </c>
      <c r="N221" s="29"/>
      <c r="O221" s="37" t="e">
        <v>#N/A</v>
      </c>
      <c r="P221" s="30" t="e">
        <v>#N/A</v>
      </c>
      <c r="Q221" s="30">
        <v>47.265439999999998</v>
      </c>
      <c r="R221" s="30" t="e">
        <v>#N/A</v>
      </c>
      <c r="S221" s="95" t="e">
        <v>#N/A</v>
      </c>
      <c r="T221" s="143"/>
      <c r="AA221" s="51"/>
    </row>
    <row r="222" spans="1:27" x14ac:dyDescent="0.2">
      <c r="A222" s="52">
        <v>42270</v>
      </c>
      <c r="B222" s="34">
        <v>52</v>
      </c>
      <c r="C222" s="274">
        <v>30</v>
      </c>
      <c r="D222" s="50" t="e">
        <v>#N/A</v>
      </c>
      <c r="E222" s="50" t="e">
        <v>#N/A</v>
      </c>
      <c r="F222" s="50" t="e">
        <v>#N/A</v>
      </c>
      <c r="G222" s="50" t="e">
        <v>#N/A</v>
      </c>
      <c r="H222" s="50" t="e">
        <v>#N/A</v>
      </c>
      <c r="I222" s="50" t="e">
        <v>#N/A</v>
      </c>
      <c r="J222" s="50" t="e">
        <v>#N/A</v>
      </c>
      <c r="K222" s="50" t="e">
        <v>#N/A</v>
      </c>
      <c r="L222" s="50">
        <v>50.574480000000001</v>
      </c>
      <c r="M222" s="53" t="e">
        <v>#N/A</v>
      </c>
      <c r="N222" s="29"/>
      <c r="O222" s="37" t="e">
        <v>#N/A</v>
      </c>
      <c r="P222" s="30" t="e">
        <v>#N/A</v>
      </c>
      <c r="Q222" s="30" t="e">
        <v>#N/A</v>
      </c>
      <c r="R222" s="30" t="e">
        <v>#N/A</v>
      </c>
      <c r="S222" s="95">
        <v>50.574480000000001</v>
      </c>
      <c r="T222" s="143"/>
      <c r="AA222" s="51"/>
    </row>
    <row r="223" spans="1:27" x14ac:dyDescent="0.2">
      <c r="A223" s="52">
        <v>42271</v>
      </c>
      <c r="B223" s="34">
        <v>25</v>
      </c>
      <c r="C223" s="274">
        <v>25</v>
      </c>
      <c r="D223" s="50" t="e">
        <v>#N/A</v>
      </c>
      <c r="E223" s="50">
        <v>45.192520000000002</v>
      </c>
      <c r="F223" s="50" t="e">
        <v>#N/A</v>
      </c>
      <c r="G223" s="50" t="e">
        <v>#N/A</v>
      </c>
      <c r="H223" s="50" t="e">
        <v>#N/A</v>
      </c>
      <c r="I223" s="50" t="e">
        <v>#N/A</v>
      </c>
      <c r="J223" s="50" t="e">
        <v>#N/A</v>
      </c>
      <c r="K223" s="50" t="e">
        <v>#N/A</v>
      </c>
      <c r="L223" s="50" t="e">
        <v>#N/A</v>
      </c>
      <c r="M223" s="53" t="e">
        <v>#N/A</v>
      </c>
      <c r="N223" s="29"/>
      <c r="O223" s="37" t="e">
        <v>#N/A</v>
      </c>
      <c r="P223" s="30">
        <v>45.192520000000002</v>
      </c>
      <c r="Q223" s="30" t="e">
        <v>#N/A</v>
      </c>
      <c r="R223" s="30" t="e">
        <v>#N/A</v>
      </c>
      <c r="S223" s="95" t="e">
        <v>#N/A</v>
      </c>
      <c r="T223" s="143"/>
      <c r="AA223" s="51"/>
    </row>
    <row r="224" spans="1:27" x14ac:dyDescent="0.2">
      <c r="A224" s="52">
        <v>42275</v>
      </c>
      <c r="B224" s="34">
        <v>46.2</v>
      </c>
      <c r="C224" s="274">
        <v>20</v>
      </c>
      <c r="D224" s="50" t="e">
        <v>#N/A</v>
      </c>
      <c r="E224" s="50">
        <v>21.357130000000002</v>
      </c>
      <c r="F224" s="50" t="e">
        <v>#N/A</v>
      </c>
      <c r="G224" s="50" t="e">
        <v>#N/A</v>
      </c>
      <c r="H224" s="50" t="e">
        <v>#N/A</v>
      </c>
      <c r="I224" s="50" t="e">
        <v>#N/A</v>
      </c>
      <c r="J224" s="50" t="e">
        <v>#N/A</v>
      </c>
      <c r="K224" s="50" t="e">
        <v>#N/A</v>
      </c>
      <c r="L224" s="50" t="e">
        <v>#N/A</v>
      </c>
      <c r="M224" s="53" t="e">
        <v>#N/A</v>
      </c>
      <c r="N224" s="29"/>
      <c r="O224" s="37" t="e">
        <v>#N/A</v>
      </c>
      <c r="P224" s="30">
        <v>21.357130000000002</v>
      </c>
      <c r="Q224" s="30" t="e">
        <v>#N/A</v>
      </c>
      <c r="R224" s="30" t="e">
        <v>#N/A</v>
      </c>
      <c r="S224" s="95" t="e">
        <v>#N/A</v>
      </c>
      <c r="T224" s="143"/>
      <c r="AA224" s="51"/>
    </row>
    <row r="225" spans="1:27" x14ac:dyDescent="0.2">
      <c r="A225" s="52">
        <v>42275</v>
      </c>
      <c r="B225" s="34">
        <v>71.400000000000006</v>
      </c>
      <c r="C225" s="274">
        <v>20</v>
      </c>
      <c r="D225" s="50" t="e">
        <v>#N/A</v>
      </c>
      <c r="E225" s="50">
        <v>21.357130000000002</v>
      </c>
      <c r="F225" s="50" t="e">
        <v>#N/A</v>
      </c>
      <c r="G225" s="50" t="e">
        <v>#N/A</v>
      </c>
      <c r="H225" s="50" t="e">
        <v>#N/A</v>
      </c>
      <c r="I225" s="50" t="e">
        <v>#N/A</v>
      </c>
      <c r="J225" s="50" t="e">
        <v>#N/A</v>
      </c>
      <c r="K225" s="50" t="e">
        <v>#N/A</v>
      </c>
      <c r="L225" s="50" t="e">
        <v>#N/A</v>
      </c>
      <c r="M225" s="53" t="e">
        <v>#N/A</v>
      </c>
      <c r="N225" s="29"/>
      <c r="O225" s="37" t="e">
        <v>#N/A</v>
      </c>
      <c r="P225" s="30">
        <v>21.357130000000002</v>
      </c>
      <c r="Q225" s="30" t="e">
        <v>#N/A</v>
      </c>
      <c r="R225" s="30" t="e">
        <v>#N/A</v>
      </c>
      <c r="S225" s="95" t="e">
        <v>#N/A</v>
      </c>
      <c r="T225" s="143"/>
      <c r="AA225" s="51"/>
    </row>
    <row r="226" spans="1:27" x14ac:dyDescent="0.2">
      <c r="A226" s="52">
        <v>42278</v>
      </c>
      <c r="B226" s="34">
        <v>118</v>
      </c>
      <c r="C226" s="274">
        <v>15</v>
      </c>
      <c r="D226" s="50" t="e">
        <v>#N/A</v>
      </c>
      <c r="E226" s="50" t="e">
        <v>#N/A</v>
      </c>
      <c r="F226" s="50" t="e">
        <v>#N/A</v>
      </c>
      <c r="G226" s="50" t="e">
        <v>#N/A</v>
      </c>
      <c r="H226" s="50">
        <v>39.904350000000001</v>
      </c>
      <c r="I226" s="50" t="e">
        <v>#N/A</v>
      </c>
      <c r="J226" s="50" t="e">
        <v>#N/A</v>
      </c>
      <c r="K226" s="50" t="e">
        <v>#N/A</v>
      </c>
      <c r="L226" s="50" t="e">
        <v>#N/A</v>
      </c>
      <c r="M226" s="53" t="e">
        <v>#N/A</v>
      </c>
      <c r="N226" s="29"/>
      <c r="O226" s="37" t="e">
        <v>#N/A</v>
      </c>
      <c r="P226" s="30" t="e">
        <v>#N/A</v>
      </c>
      <c r="Q226" s="30">
        <v>39.904350000000001</v>
      </c>
      <c r="R226" s="30" t="e">
        <v>#N/A</v>
      </c>
      <c r="S226" s="95" t="e">
        <v>#N/A</v>
      </c>
      <c r="T226" s="143"/>
      <c r="AA226" s="51"/>
    </row>
    <row r="227" spans="1:27" x14ac:dyDescent="0.2">
      <c r="A227" s="52">
        <v>42278</v>
      </c>
      <c r="B227" s="34">
        <v>182</v>
      </c>
      <c r="C227" s="274">
        <v>25</v>
      </c>
      <c r="D227" s="50" t="e">
        <v>#N/A</v>
      </c>
      <c r="E227" s="50" t="e">
        <v>#N/A</v>
      </c>
      <c r="F227" s="50" t="e">
        <v>#N/A</v>
      </c>
      <c r="G227" s="50" t="e">
        <v>#N/A</v>
      </c>
      <c r="H227" s="50">
        <v>36.364919999999998</v>
      </c>
      <c r="I227" s="50" t="e">
        <v>#N/A</v>
      </c>
      <c r="J227" s="50" t="e">
        <v>#N/A</v>
      </c>
      <c r="K227" s="50" t="e">
        <v>#N/A</v>
      </c>
      <c r="L227" s="50" t="e">
        <v>#N/A</v>
      </c>
      <c r="M227" s="53" t="e">
        <v>#N/A</v>
      </c>
      <c r="N227" s="29"/>
      <c r="O227" s="37" t="e">
        <v>#N/A</v>
      </c>
      <c r="P227" s="30" t="e">
        <v>#N/A</v>
      </c>
      <c r="Q227" s="30">
        <v>36.364919999999998</v>
      </c>
      <c r="R227" s="30" t="e">
        <v>#N/A</v>
      </c>
      <c r="S227" s="95" t="e">
        <v>#N/A</v>
      </c>
      <c r="T227" s="143"/>
      <c r="AA227" s="51"/>
    </row>
    <row r="228" spans="1:27" x14ac:dyDescent="0.2">
      <c r="A228" s="52">
        <v>42278</v>
      </c>
      <c r="B228" s="34">
        <v>146</v>
      </c>
      <c r="C228" s="274">
        <v>25</v>
      </c>
      <c r="D228" s="50" t="e">
        <v>#N/A</v>
      </c>
      <c r="E228" s="50" t="e">
        <v>#N/A</v>
      </c>
      <c r="F228" s="50" t="e">
        <v>#N/A</v>
      </c>
      <c r="G228" s="50" t="e">
        <v>#N/A</v>
      </c>
      <c r="H228" s="50" t="e">
        <v>#N/A</v>
      </c>
      <c r="I228" s="50" t="e">
        <v>#N/A</v>
      </c>
      <c r="J228" s="50" t="e">
        <v>#N/A</v>
      </c>
      <c r="K228" s="50" t="e">
        <v>#N/A</v>
      </c>
      <c r="L228" s="50">
        <v>63.75985</v>
      </c>
      <c r="M228" s="53" t="e">
        <v>#N/A</v>
      </c>
      <c r="N228" s="29"/>
      <c r="O228" s="37" t="e">
        <v>#N/A</v>
      </c>
      <c r="P228" s="30" t="e">
        <v>#N/A</v>
      </c>
      <c r="Q228" s="30" t="e">
        <v>#N/A</v>
      </c>
      <c r="R228" s="30" t="e">
        <v>#N/A</v>
      </c>
      <c r="S228" s="95">
        <v>63.75985</v>
      </c>
      <c r="T228" s="143"/>
      <c r="AA228" s="51"/>
    </row>
    <row r="229" spans="1:27" x14ac:dyDescent="0.2">
      <c r="A229" s="52">
        <v>42285</v>
      </c>
      <c r="B229" s="34">
        <v>50</v>
      </c>
      <c r="C229" s="274">
        <v>20</v>
      </c>
      <c r="D229" s="50">
        <v>53.747320000000002</v>
      </c>
      <c r="E229" s="50" t="e">
        <v>#N/A</v>
      </c>
      <c r="F229" s="50" t="e">
        <v>#N/A</v>
      </c>
      <c r="G229" s="50" t="e">
        <v>#N/A</v>
      </c>
      <c r="H229" s="50" t="e">
        <v>#N/A</v>
      </c>
      <c r="I229" s="50" t="e">
        <v>#N/A</v>
      </c>
      <c r="J229" s="50" t="e">
        <v>#N/A</v>
      </c>
      <c r="K229" s="50" t="e">
        <v>#N/A</v>
      </c>
      <c r="L229" s="50" t="e">
        <v>#N/A</v>
      </c>
      <c r="M229" s="53" t="e">
        <v>#N/A</v>
      </c>
      <c r="N229" s="29"/>
      <c r="O229" s="37" t="e">
        <v>#N/A</v>
      </c>
      <c r="P229" s="30">
        <v>53.747320000000002</v>
      </c>
      <c r="Q229" s="30" t="e">
        <v>#N/A</v>
      </c>
      <c r="R229" s="30" t="e">
        <v>#N/A</v>
      </c>
      <c r="S229" s="95" t="e">
        <v>#N/A</v>
      </c>
      <c r="T229" s="143"/>
      <c r="AA229" s="51"/>
    </row>
    <row r="230" spans="1:27" x14ac:dyDescent="0.2">
      <c r="A230" s="52">
        <v>42286</v>
      </c>
      <c r="B230" s="34">
        <v>154.27199999999999</v>
      </c>
      <c r="C230" s="274">
        <v>20</v>
      </c>
      <c r="D230" s="50">
        <v>46.387120000000003</v>
      </c>
      <c r="E230" s="50" t="e">
        <v>#N/A</v>
      </c>
      <c r="F230" s="50" t="e">
        <v>#N/A</v>
      </c>
      <c r="G230" s="50" t="e">
        <v>#N/A</v>
      </c>
      <c r="H230" s="50" t="e">
        <v>#N/A</v>
      </c>
      <c r="I230" s="50" t="e">
        <v>#N/A</v>
      </c>
      <c r="J230" s="50" t="e">
        <v>#N/A</v>
      </c>
      <c r="K230" s="50" t="e">
        <v>#N/A</v>
      </c>
      <c r="L230" s="50" t="e">
        <v>#N/A</v>
      </c>
      <c r="M230" s="53" t="e">
        <v>#N/A</v>
      </c>
      <c r="N230" s="29"/>
      <c r="O230" s="37" t="e">
        <v>#N/A</v>
      </c>
      <c r="P230" s="30">
        <v>46.387120000000003</v>
      </c>
      <c r="Q230" s="30" t="e">
        <v>#N/A</v>
      </c>
      <c r="R230" s="30" t="e">
        <v>#N/A</v>
      </c>
      <c r="S230" s="95" t="e">
        <v>#N/A</v>
      </c>
      <c r="T230" s="143"/>
      <c r="AA230" s="51"/>
    </row>
    <row r="231" spans="1:27" x14ac:dyDescent="0.2">
      <c r="A231" s="52">
        <v>42286</v>
      </c>
      <c r="B231" s="34">
        <v>103.5</v>
      </c>
      <c r="C231" s="274">
        <v>20</v>
      </c>
      <c r="D231" s="50">
        <v>42.158630000000002</v>
      </c>
      <c r="E231" s="50" t="e">
        <v>#N/A</v>
      </c>
      <c r="F231" s="50" t="e">
        <v>#N/A</v>
      </c>
      <c r="G231" s="50" t="e">
        <v>#N/A</v>
      </c>
      <c r="H231" s="50" t="e">
        <v>#N/A</v>
      </c>
      <c r="I231" s="50" t="e">
        <v>#N/A</v>
      </c>
      <c r="J231" s="50" t="e">
        <v>#N/A</v>
      </c>
      <c r="K231" s="50" t="e">
        <v>#N/A</v>
      </c>
      <c r="L231" s="50" t="e">
        <v>#N/A</v>
      </c>
      <c r="M231" s="53" t="e">
        <v>#N/A</v>
      </c>
      <c r="N231" s="29"/>
      <c r="O231" s="37" t="e">
        <v>#N/A</v>
      </c>
      <c r="P231" s="30">
        <v>42.158630000000002</v>
      </c>
      <c r="Q231" s="30" t="e">
        <v>#N/A</v>
      </c>
      <c r="R231" s="30" t="e">
        <v>#N/A</v>
      </c>
      <c r="S231" s="95" t="e">
        <v>#N/A</v>
      </c>
      <c r="T231" s="143"/>
      <c r="AA231" s="51"/>
    </row>
    <row r="232" spans="1:27" x14ac:dyDescent="0.2">
      <c r="A232" s="52">
        <v>42292</v>
      </c>
      <c r="B232" s="34">
        <v>125</v>
      </c>
      <c r="C232" s="274">
        <v>20</v>
      </c>
      <c r="D232" s="50">
        <v>47.203949999999999</v>
      </c>
      <c r="E232" s="50" t="e">
        <v>#N/A</v>
      </c>
      <c r="F232" s="50" t="e">
        <v>#N/A</v>
      </c>
      <c r="G232" s="50" t="e">
        <v>#N/A</v>
      </c>
      <c r="H232" s="50" t="e">
        <v>#N/A</v>
      </c>
      <c r="I232" s="50" t="e">
        <v>#N/A</v>
      </c>
      <c r="J232" s="50" t="e">
        <v>#N/A</v>
      </c>
      <c r="K232" s="50" t="e">
        <v>#N/A</v>
      </c>
      <c r="L232" s="50" t="e">
        <v>#N/A</v>
      </c>
      <c r="M232" s="53" t="e">
        <v>#N/A</v>
      </c>
      <c r="O232" s="37" t="e">
        <v>#N/A</v>
      </c>
      <c r="P232" s="30">
        <v>47.203949999999999</v>
      </c>
      <c r="Q232" s="30" t="e">
        <v>#N/A</v>
      </c>
      <c r="R232" s="30" t="e">
        <v>#N/A</v>
      </c>
      <c r="S232" s="95" t="e">
        <v>#N/A</v>
      </c>
      <c r="T232" s="143"/>
      <c r="AA232" s="51"/>
    </row>
    <row r="233" spans="1:27" x14ac:dyDescent="0.2">
      <c r="A233" s="52">
        <v>42313</v>
      </c>
      <c r="B233" s="34">
        <v>85</v>
      </c>
      <c r="C233" s="274">
        <v>20</v>
      </c>
      <c r="D233" s="50">
        <v>56.487180000000002</v>
      </c>
      <c r="E233" s="50" t="e">
        <v>#N/A</v>
      </c>
      <c r="F233" s="50" t="e">
        <v>#N/A</v>
      </c>
      <c r="G233" s="50" t="e">
        <v>#N/A</v>
      </c>
      <c r="H233" s="50" t="e">
        <v>#N/A</v>
      </c>
      <c r="I233" s="50" t="e">
        <v>#N/A</v>
      </c>
      <c r="J233" s="50" t="e">
        <v>#N/A</v>
      </c>
      <c r="K233" s="50" t="e">
        <v>#N/A</v>
      </c>
      <c r="L233" s="50" t="e">
        <v>#N/A</v>
      </c>
      <c r="M233" s="53" t="e">
        <v>#N/A</v>
      </c>
      <c r="N233" s="29"/>
      <c r="O233" s="37" t="e">
        <v>#N/A</v>
      </c>
      <c r="P233" s="30">
        <v>56.487180000000002</v>
      </c>
      <c r="Q233" s="30" t="e">
        <v>#N/A</v>
      </c>
      <c r="R233" s="30" t="e">
        <v>#N/A</v>
      </c>
      <c r="S233" s="95" t="e">
        <v>#N/A</v>
      </c>
      <c r="T233" s="143"/>
      <c r="AA233" s="51"/>
    </row>
    <row r="234" spans="1:27" x14ac:dyDescent="0.2">
      <c r="A234" s="52">
        <v>42314</v>
      </c>
      <c r="B234" s="34">
        <v>54</v>
      </c>
      <c r="C234" s="274">
        <v>20</v>
      </c>
      <c r="D234" s="50">
        <v>48.897559999999999</v>
      </c>
      <c r="E234" s="50" t="e">
        <v>#N/A</v>
      </c>
      <c r="F234" s="50" t="e">
        <v>#N/A</v>
      </c>
      <c r="G234" s="50" t="e">
        <v>#N/A</v>
      </c>
      <c r="H234" s="50" t="e">
        <v>#N/A</v>
      </c>
      <c r="I234" s="50" t="e">
        <v>#N/A</v>
      </c>
      <c r="J234" s="50" t="e">
        <v>#N/A</v>
      </c>
      <c r="K234" s="50" t="e">
        <v>#N/A</v>
      </c>
      <c r="L234" s="50" t="e">
        <v>#N/A</v>
      </c>
      <c r="M234" s="53" t="e">
        <v>#N/A</v>
      </c>
      <c r="N234" s="29"/>
      <c r="O234" s="37" t="e">
        <v>#N/A</v>
      </c>
      <c r="P234" s="30">
        <v>48.897559999999999</v>
      </c>
      <c r="Q234" s="30" t="e">
        <v>#N/A</v>
      </c>
      <c r="R234" s="30" t="e">
        <v>#N/A</v>
      </c>
      <c r="S234" s="95" t="e">
        <v>#N/A</v>
      </c>
      <c r="T234" s="143"/>
      <c r="AA234" s="51"/>
    </row>
    <row r="235" spans="1:27" x14ac:dyDescent="0.2">
      <c r="A235" s="52">
        <v>42317</v>
      </c>
      <c r="B235" s="34">
        <v>72</v>
      </c>
      <c r="C235" s="274">
        <v>28</v>
      </c>
      <c r="D235" s="50" t="e">
        <v>#N/A</v>
      </c>
      <c r="E235" s="50" t="e">
        <v>#N/A</v>
      </c>
      <c r="F235" s="50" t="e">
        <v>#N/A</v>
      </c>
      <c r="G235" s="50" t="e">
        <v>#N/A</v>
      </c>
      <c r="H235" s="50" t="e">
        <v>#N/A</v>
      </c>
      <c r="I235" s="50" t="e">
        <v>#N/A</v>
      </c>
      <c r="J235" s="50" t="e">
        <v>#N/A</v>
      </c>
      <c r="K235" s="50" t="e">
        <v>#N/A</v>
      </c>
      <c r="L235" s="50">
        <v>41.713889999999999</v>
      </c>
      <c r="M235" s="53" t="e">
        <v>#N/A</v>
      </c>
      <c r="N235" s="29"/>
      <c r="O235" s="37" t="e">
        <v>#N/A</v>
      </c>
      <c r="P235" s="30" t="e">
        <v>#N/A</v>
      </c>
      <c r="Q235" s="30" t="e">
        <v>#N/A</v>
      </c>
      <c r="R235" s="30" t="e">
        <v>#N/A</v>
      </c>
      <c r="S235" s="95">
        <v>41.713889999999999</v>
      </c>
      <c r="T235" s="143"/>
      <c r="AA235" s="51"/>
    </row>
    <row r="236" spans="1:27" x14ac:dyDescent="0.2">
      <c r="A236" s="52">
        <v>42318</v>
      </c>
      <c r="B236" s="34">
        <v>30</v>
      </c>
      <c r="C236" s="274">
        <v>20</v>
      </c>
      <c r="D236" s="50" t="e">
        <v>#N/A</v>
      </c>
      <c r="E236" s="50" t="e">
        <v>#N/A</v>
      </c>
      <c r="F236" s="50" t="e">
        <v>#N/A</v>
      </c>
      <c r="G236" s="50" t="e">
        <v>#N/A</v>
      </c>
      <c r="H236" s="50">
        <v>47.997599999999998</v>
      </c>
      <c r="I236" s="50" t="e">
        <v>#N/A</v>
      </c>
      <c r="J236" s="50" t="e">
        <v>#N/A</v>
      </c>
      <c r="K236" s="50" t="e">
        <v>#N/A</v>
      </c>
      <c r="L236" s="50" t="e">
        <v>#N/A</v>
      </c>
      <c r="M236" s="53" t="e">
        <v>#N/A</v>
      </c>
      <c r="N236" s="29"/>
      <c r="O236" s="37" t="e">
        <v>#N/A</v>
      </c>
      <c r="P236" s="30" t="e">
        <v>#N/A</v>
      </c>
      <c r="Q236" s="30">
        <v>47.997599999999998</v>
      </c>
      <c r="R236" s="30" t="e">
        <v>#N/A</v>
      </c>
      <c r="S236" s="95" t="e">
        <v>#N/A</v>
      </c>
      <c r="T236" s="143"/>
      <c r="AA236" s="51"/>
    </row>
    <row r="237" spans="1:27" x14ac:dyDescent="0.2">
      <c r="A237" s="52">
        <v>42328</v>
      </c>
      <c r="B237" s="34">
        <v>86</v>
      </c>
      <c r="C237" s="274">
        <v>20</v>
      </c>
      <c r="D237" s="50" t="e">
        <v>#N/A</v>
      </c>
      <c r="E237" s="50">
        <v>48.423349999999999</v>
      </c>
      <c r="F237" s="50" t="e">
        <v>#N/A</v>
      </c>
      <c r="G237" s="50" t="e">
        <v>#N/A</v>
      </c>
      <c r="H237" s="50" t="e">
        <v>#N/A</v>
      </c>
      <c r="I237" s="50" t="e">
        <v>#N/A</v>
      </c>
      <c r="J237" s="50" t="e">
        <v>#N/A</v>
      </c>
      <c r="K237" s="50" t="e">
        <v>#N/A</v>
      </c>
      <c r="L237" s="50" t="e">
        <v>#N/A</v>
      </c>
      <c r="M237" s="53" t="e">
        <v>#N/A</v>
      </c>
      <c r="N237" s="29"/>
      <c r="O237" s="37" t="e">
        <v>#N/A</v>
      </c>
      <c r="P237" s="30">
        <v>48.423349999999999</v>
      </c>
      <c r="Q237" s="30" t="e">
        <v>#N/A</v>
      </c>
      <c r="R237" s="30" t="e">
        <v>#N/A</v>
      </c>
      <c r="S237" s="95" t="e">
        <v>#N/A</v>
      </c>
      <c r="T237" s="143"/>
      <c r="AA237" s="51"/>
    </row>
    <row r="238" spans="1:27" x14ac:dyDescent="0.2">
      <c r="A238" s="52">
        <v>42338</v>
      </c>
      <c r="B238" s="34">
        <v>50</v>
      </c>
      <c r="C238" s="274">
        <v>20</v>
      </c>
      <c r="D238" s="50" t="e">
        <v>#N/A</v>
      </c>
      <c r="E238" s="50">
        <v>50.99906</v>
      </c>
      <c r="F238" s="50" t="e">
        <v>#N/A</v>
      </c>
      <c r="G238" s="50" t="e">
        <v>#N/A</v>
      </c>
      <c r="H238" s="50" t="e">
        <v>#N/A</v>
      </c>
      <c r="I238" s="50" t="e">
        <v>#N/A</v>
      </c>
      <c r="J238" s="50" t="e">
        <v>#N/A</v>
      </c>
      <c r="K238" s="50" t="e">
        <v>#N/A</v>
      </c>
      <c r="L238" s="50" t="e">
        <v>#N/A</v>
      </c>
      <c r="M238" s="53" t="e">
        <v>#N/A</v>
      </c>
      <c r="N238" s="29"/>
      <c r="O238" s="37" t="e">
        <v>#N/A</v>
      </c>
      <c r="P238" s="30">
        <v>50.99906</v>
      </c>
      <c r="Q238" s="30" t="e">
        <v>#N/A</v>
      </c>
      <c r="R238" s="30" t="e">
        <v>#N/A</v>
      </c>
      <c r="S238" s="95" t="e">
        <v>#N/A</v>
      </c>
      <c r="T238" s="143"/>
      <c r="AA238" s="51"/>
    </row>
    <row r="239" spans="1:27" x14ac:dyDescent="0.2">
      <c r="A239" s="52">
        <v>42355</v>
      </c>
      <c r="B239" s="34">
        <v>90</v>
      </c>
      <c r="C239" s="274">
        <v>30</v>
      </c>
      <c r="D239" s="50" t="e">
        <v>#N/A</v>
      </c>
      <c r="E239" s="50">
        <v>44.224980000000002</v>
      </c>
      <c r="F239" s="50" t="e">
        <v>#N/A</v>
      </c>
      <c r="G239" s="50" t="e">
        <v>#N/A</v>
      </c>
      <c r="H239" s="50" t="e">
        <v>#N/A</v>
      </c>
      <c r="I239" s="50" t="e">
        <v>#N/A</v>
      </c>
      <c r="J239" s="50" t="e">
        <v>#N/A</v>
      </c>
      <c r="K239" s="50" t="e">
        <v>#N/A</v>
      </c>
      <c r="L239" s="50" t="e">
        <v>#N/A</v>
      </c>
      <c r="M239" s="53" t="e">
        <v>#N/A</v>
      </c>
      <c r="N239" s="29"/>
      <c r="O239" s="37" t="e">
        <v>#N/A</v>
      </c>
      <c r="P239" s="30">
        <v>44.224980000000002</v>
      </c>
      <c r="Q239" s="30" t="e">
        <v>#N/A</v>
      </c>
      <c r="R239" s="30" t="e">
        <v>#N/A</v>
      </c>
      <c r="S239" s="95" t="e">
        <v>#N/A</v>
      </c>
      <c r="T239" s="143"/>
      <c r="AA239" s="51"/>
    </row>
    <row r="240" spans="1:27" x14ac:dyDescent="0.2">
      <c r="A240" s="52">
        <v>42355</v>
      </c>
      <c r="B240" s="34">
        <v>20</v>
      </c>
      <c r="C240" s="274">
        <v>20</v>
      </c>
      <c r="D240" s="50">
        <v>72.895920000000004</v>
      </c>
      <c r="E240" s="50" t="e">
        <v>#N/A</v>
      </c>
      <c r="F240" s="50" t="e">
        <v>#N/A</v>
      </c>
      <c r="G240" s="50" t="e">
        <v>#N/A</v>
      </c>
      <c r="H240" s="50" t="e">
        <v>#N/A</v>
      </c>
      <c r="I240" s="50" t="e">
        <v>#N/A</v>
      </c>
      <c r="J240" s="50" t="e">
        <v>#N/A</v>
      </c>
      <c r="K240" s="50" t="e">
        <v>#N/A</v>
      </c>
      <c r="L240" s="50" t="e">
        <v>#N/A</v>
      </c>
      <c r="M240" s="53" t="e">
        <v>#N/A</v>
      </c>
      <c r="O240" s="37" t="e">
        <v>#N/A</v>
      </c>
      <c r="P240" s="30">
        <v>72.895920000000004</v>
      </c>
      <c r="Q240" s="30" t="e">
        <v>#N/A</v>
      </c>
      <c r="R240" s="30" t="e">
        <v>#N/A</v>
      </c>
      <c r="S240" s="95" t="e">
        <v>#N/A</v>
      </c>
      <c r="T240" s="143"/>
      <c r="AA240" s="51"/>
    </row>
    <row r="241" spans="1:27" x14ac:dyDescent="0.2">
      <c r="A241" s="52">
        <v>42356</v>
      </c>
      <c r="B241" s="34">
        <v>20</v>
      </c>
      <c r="C241" s="274">
        <v>20</v>
      </c>
      <c r="D241" s="50">
        <v>57.433239999999998</v>
      </c>
      <c r="E241" s="50" t="e">
        <v>#N/A</v>
      </c>
      <c r="F241" s="50" t="e">
        <v>#N/A</v>
      </c>
      <c r="G241" s="50" t="e">
        <v>#N/A</v>
      </c>
      <c r="H241" s="50" t="e">
        <v>#N/A</v>
      </c>
      <c r="I241" s="50" t="e">
        <v>#N/A</v>
      </c>
      <c r="J241" s="50" t="e">
        <v>#N/A</v>
      </c>
      <c r="K241" s="50" t="e">
        <v>#N/A</v>
      </c>
      <c r="L241" s="50" t="e">
        <v>#N/A</v>
      </c>
      <c r="M241" s="53" t="e">
        <v>#N/A</v>
      </c>
      <c r="N241" s="29"/>
      <c r="O241" s="37" t="e">
        <v>#N/A</v>
      </c>
      <c r="P241" s="30">
        <v>57.433239999999998</v>
      </c>
      <c r="Q241" s="30" t="e">
        <v>#N/A</v>
      </c>
      <c r="R241" s="30" t="e">
        <v>#N/A</v>
      </c>
      <c r="S241" s="95" t="e">
        <v>#N/A</v>
      </c>
      <c r="T241" s="143"/>
      <c r="AA241" s="51"/>
    </row>
    <row r="242" spans="1:27" x14ac:dyDescent="0.2">
      <c r="A242" s="52">
        <v>42356</v>
      </c>
      <c r="B242" s="34">
        <v>20</v>
      </c>
      <c r="C242" s="274">
        <v>20</v>
      </c>
      <c r="D242" s="50">
        <v>57.416200000000003</v>
      </c>
      <c r="E242" s="50" t="e">
        <v>#N/A</v>
      </c>
      <c r="F242" s="50" t="e">
        <v>#N/A</v>
      </c>
      <c r="G242" s="50" t="e">
        <v>#N/A</v>
      </c>
      <c r="H242" s="50" t="e">
        <v>#N/A</v>
      </c>
      <c r="I242" s="50" t="e">
        <v>#N/A</v>
      </c>
      <c r="J242" s="50" t="e">
        <v>#N/A</v>
      </c>
      <c r="K242" s="50" t="e">
        <v>#N/A</v>
      </c>
      <c r="L242" s="50" t="e">
        <v>#N/A</v>
      </c>
      <c r="M242" s="53" t="e">
        <v>#N/A</v>
      </c>
      <c r="N242" s="29"/>
      <c r="O242" s="37" t="e">
        <v>#N/A</v>
      </c>
      <c r="P242" s="30">
        <v>57.416200000000003</v>
      </c>
      <c r="Q242" s="30" t="e">
        <v>#N/A</v>
      </c>
      <c r="R242" s="30" t="e">
        <v>#N/A</v>
      </c>
      <c r="S242" s="95" t="e">
        <v>#N/A</v>
      </c>
      <c r="T242" s="143"/>
      <c r="AA242" s="51"/>
    </row>
    <row r="243" spans="1:27" x14ac:dyDescent="0.2">
      <c r="A243" s="52">
        <v>42356</v>
      </c>
      <c r="B243" s="34">
        <v>20</v>
      </c>
      <c r="C243" s="274">
        <v>20</v>
      </c>
      <c r="D243" s="50">
        <v>57.509059999999998</v>
      </c>
      <c r="E243" s="50" t="e">
        <v>#N/A</v>
      </c>
      <c r="F243" s="50" t="e">
        <v>#N/A</v>
      </c>
      <c r="G243" s="50" t="e">
        <v>#N/A</v>
      </c>
      <c r="H243" s="50" t="e">
        <v>#N/A</v>
      </c>
      <c r="I243" s="50" t="e">
        <v>#N/A</v>
      </c>
      <c r="J243" s="50" t="e">
        <v>#N/A</v>
      </c>
      <c r="K243" s="50" t="e">
        <v>#N/A</v>
      </c>
      <c r="L243" s="50" t="e">
        <v>#N/A</v>
      </c>
      <c r="M243" s="53" t="e">
        <v>#N/A</v>
      </c>
      <c r="O243" s="37" t="e">
        <v>#N/A</v>
      </c>
      <c r="P243" s="30">
        <v>57.509059999999998</v>
      </c>
      <c r="Q243" s="30" t="e">
        <v>#N/A</v>
      </c>
      <c r="R243" s="30" t="e">
        <v>#N/A</v>
      </c>
      <c r="S243" s="95" t="e">
        <v>#N/A</v>
      </c>
      <c r="T243" s="143"/>
      <c r="AA243" s="51"/>
    </row>
    <row r="244" spans="1:27" x14ac:dyDescent="0.2">
      <c r="A244" s="52">
        <v>42356</v>
      </c>
      <c r="B244" s="34">
        <v>20</v>
      </c>
      <c r="C244" s="274">
        <v>20</v>
      </c>
      <c r="D244" s="50">
        <v>55.477260000000001</v>
      </c>
      <c r="E244" s="50" t="e">
        <v>#N/A</v>
      </c>
      <c r="F244" s="50" t="e">
        <v>#N/A</v>
      </c>
      <c r="G244" s="50" t="e">
        <v>#N/A</v>
      </c>
      <c r="H244" s="50" t="e">
        <v>#N/A</v>
      </c>
      <c r="I244" s="50" t="e">
        <v>#N/A</v>
      </c>
      <c r="J244" s="50" t="e">
        <v>#N/A</v>
      </c>
      <c r="K244" s="50" t="e">
        <v>#N/A</v>
      </c>
      <c r="L244" s="50" t="e">
        <v>#N/A</v>
      </c>
      <c r="M244" s="53" t="e">
        <v>#N/A</v>
      </c>
      <c r="N244" s="29"/>
      <c r="O244" s="37" t="e">
        <v>#N/A</v>
      </c>
      <c r="P244" s="30">
        <v>55.477260000000001</v>
      </c>
      <c r="Q244" s="30" t="e">
        <v>#N/A</v>
      </c>
      <c r="R244" s="30" t="e">
        <v>#N/A</v>
      </c>
      <c r="S244" s="95" t="e">
        <v>#N/A</v>
      </c>
      <c r="T244" s="143"/>
      <c r="AA244" s="51"/>
    </row>
    <row r="245" spans="1:27" x14ac:dyDescent="0.2">
      <c r="A245" s="52">
        <v>42375</v>
      </c>
      <c r="B245" s="34">
        <v>26</v>
      </c>
      <c r="C245" s="274">
        <v>25</v>
      </c>
      <c r="D245" s="50">
        <v>30.694579999999998</v>
      </c>
      <c r="E245" s="50" t="e">
        <v>#N/A</v>
      </c>
      <c r="F245" s="50" t="e">
        <v>#N/A</v>
      </c>
      <c r="G245" s="50" t="e">
        <v>#N/A</v>
      </c>
      <c r="H245" s="50" t="e">
        <v>#N/A</v>
      </c>
      <c r="I245" s="50" t="e">
        <v>#N/A</v>
      </c>
      <c r="J245" s="50" t="e">
        <v>#N/A</v>
      </c>
      <c r="K245" s="50" t="e">
        <v>#N/A</v>
      </c>
      <c r="L245" s="50" t="e">
        <v>#N/A</v>
      </c>
      <c r="M245" s="53" t="e">
        <v>#N/A</v>
      </c>
      <c r="N245" s="29"/>
      <c r="O245" s="37" t="e">
        <v>#N/A</v>
      </c>
      <c r="P245" s="30">
        <v>30.694579999999998</v>
      </c>
      <c r="Q245" s="30" t="e">
        <v>#N/A</v>
      </c>
      <c r="R245" s="30" t="e">
        <v>#N/A</v>
      </c>
      <c r="S245" s="95" t="e">
        <v>#N/A</v>
      </c>
      <c r="T245" s="143"/>
      <c r="AA245" s="51"/>
    </row>
    <row r="246" spans="1:27" x14ac:dyDescent="0.2">
      <c r="A246" s="52">
        <v>42472</v>
      </c>
      <c r="B246" s="34">
        <v>8.16</v>
      </c>
      <c r="C246" s="274">
        <v>15</v>
      </c>
      <c r="D246" s="50" t="e">
        <v>#N/A</v>
      </c>
      <c r="E246" s="50" t="e">
        <v>#N/A</v>
      </c>
      <c r="F246" s="50" t="e">
        <v>#N/A</v>
      </c>
      <c r="G246" s="50" t="e">
        <v>#N/A</v>
      </c>
      <c r="H246" s="50" t="e">
        <v>#N/A</v>
      </c>
      <c r="I246" s="50" t="e">
        <v>#N/A</v>
      </c>
      <c r="J246" s="50" t="e">
        <v>#N/A</v>
      </c>
      <c r="K246" s="50" t="e">
        <v>#N/A</v>
      </c>
      <c r="L246" s="50">
        <v>53.047319999999999</v>
      </c>
      <c r="M246" s="53" t="e">
        <v>#N/A</v>
      </c>
      <c r="O246" s="37" t="e">
        <v>#N/A</v>
      </c>
      <c r="P246" s="30" t="e">
        <v>#N/A</v>
      </c>
      <c r="Q246" s="30" t="e">
        <v>#N/A</v>
      </c>
      <c r="R246" s="30" t="e">
        <v>#N/A</v>
      </c>
      <c r="S246" s="95">
        <v>53.047319999999999</v>
      </c>
      <c r="T246" s="143"/>
      <c r="AA246" s="51"/>
    </row>
    <row r="247" spans="1:27" x14ac:dyDescent="0.2">
      <c r="A247" s="52">
        <v>42472</v>
      </c>
      <c r="B247" s="34">
        <v>20.399999999999999</v>
      </c>
      <c r="C247" s="274">
        <v>15</v>
      </c>
      <c r="D247" s="50" t="e">
        <v>#N/A</v>
      </c>
      <c r="E247" s="50" t="e">
        <v>#N/A</v>
      </c>
      <c r="F247" s="50" t="e">
        <v>#N/A</v>
      </c>
      <c r="G247" s="50" t="e">
        <v>#N/A</v>
      </c>
      <c r="H247" s="50" t="e">
        <v>#N/A</v>
      </c>
      <c r="I247" s="50" t="e">
        <v>#N/A</v>
      </c>
      <c r="J247" s="50" t="e">
        <v>#N/A</v>
      </c>
      <c r="K247" s="50" t="e">
        <v>#N/A</v>
      </c>
      <c r="L247" s="50">
        <v>49.986899999999999</v>
      </c>
      <c r="M247" s="53" t="e">
        <v>#N/A</v>
      </c>
      <c r="N247" s="29"/>
      <c r="O247" s="37" t="e">
        <v>#N/A</v>
      </c>
      <c r="P247" s="30" t="e">
        <v>#N/A</v>
      </c>
      <c r="Q247" s="30" t="e">
        <v>#N/A</v>
      </c>
      <c r="R247" s="30" t="e">
        <v>#N/A</v>
      </c>
      <c r="S247" s="95">
        <v>49.986899999999999</v>
      </c>
      <c r="T247" s="143"/>
      <c r="AA247" s="51"/>
    </row>
    <row r="248" spans="1:27" x14ac:dyDescent="0.2">
      <c r="A248" s="52">
        <v>42509</v>
      </c>
      <c r="B248" s="34">
        <v>100</v>
      </c>
      <c r="C248" s="274">
        <v>25</v>
      </c>
      <c r="D248" s="50" t="e">
        <v>#N/A</v>
      </c>
      <c r="E248" s="50">
        <v>37.610349999999997</v>
      </c>
      <c r="F248" s="50" t="e">
        <v>#N/A</v>
      </c>
      <c r="G248" s="50" t="e">
        <v>#N/A</v>
      </c>
      <c r="H248" s="50" t="e">
        <v>#N/A</v>
      </c>
      <c r="I248" s="50" t="e">
        <v>#N/A</v>
      </c>
      <c r="J248" s="50" t="e">
        <v>#N/A</v>
      </c>
      <c r="K248" s="50" t="e">
        <v>#N/A</v>
      </c>
      <c r="L248" s="50" t="e">
        <v>#N/A</v>
      </c>
      <c r="M248" s="53" t="e">
        <v>#N/A</v>
      </c>
      <c r="N248" s="29"/>
      <c r="O248" s="37" t="e">
        <v>#N/A</v>
      </c>
      <c r="P248" s="30">
        <v>37.610349999999997</v>
      </c>
      <c r="Q248" s="30" t="e">
        <v>#N/A</v>
      </c>
      <c r="R248" s="30" t="e">
        <v>#N/A</v>
      </c>
      <c r="S248" s="95" t="e">
        <v>#N/A</v>
      </c>
      <c r="T248" s="143"/>
      <c r="AA248" s="51"/>
    </row>
    <row r="249" spans="1:27" x14ac:dyDescent="0.2">
      <c r="A249" s="52">
        <v>42584</v>
      </c>
      <c r="B249" s="34">
        <v>128</v>
      </c>
      <c r="C249" s="274">
        <v>15</v>
      </c>
      <c r="D249" s="50">
        <v>34.00421</v>
      </c>
      <c r="E249" s="50" t="e">
        <v>#N/A</v>
      </c>
      <c r="F249" s="50" t="e">
        <v>#N/A</v>
      </c>
      <c r="G249" s="50" t="e">
        <v>#N/A</v>
      </c>
      <c r="H249" s="50" t="e">
        <v>#N/A</v>
      </c>
      <c r="I249" s="50" t="e">
        <v>#N/A</v>
      </c>
      <c r="J249" s="50" t="e">
        <v>#N/A</v>
      </c>
      <c r="K249" s="50" t="e">
        <v>#N/A</v>
      </c>
      <c r="L249" s="50" t="e">
        <v>#N/A</v>
      </c>
      <c r="M249" s="53" t="e">
        <v>#N/A</v>
      </c>
      <c r="O249" s="37" t="e">
        <v>#N/A</v>
      </c>
      <c r="P249" s="30">
        <v>34.00421</v>
      </c>
      <c r="Q249" s="30" t="e">
        <v>#N/A</v>
      </c>
      <c r="R249" s="30" t="e">
        <v>#N/A</v>
      </c>
      <c r="S249" s="95" t="e">
        <v>#N/A</v>
      </c>
      <c r="T249" s="143"/>
      <c r="AA249" s="51"/>
    </row>
    <row r="250" spans="1:27" x14ac:dyDescent="0.2">
      <c r="A250" s="52">
        <v>42586</v>
      </c>
      <c r="B250" s="34">
        <v>20</v>
      </c>
      <c r="C250" s="274">
        <v>15</v>
      </c>
      <c r="D250" s="50">
        <v>45.011069999999997</v>
      </c>
      <c r="E250" s="50" t="e">
        <v>#N/A</v>
      </c>
      <c r="F250" s="50" t="e">
        <v>#N/A</v>
      </c>
      <c r="G250" s="50" t="e">
        <v>#N/A</v>
      </c>
      <c r="H250" s="50" t="e">
        <v>#N/A</v>
      </c>
      <c r="I250" s="50" t="e">
        <v>#N/A</v>
      </c>
      <c r="J250" s="50" t="e">
        <v>#N/A</v>
      </c>
      <c r="K250" s="50" t="e">
        <v>#N/A</v>
      </c>
      <c r="L250" s="50" t="e">
        <v>#N/A</v>
      </c>
      <c r="M250" s="53" t="e">
        <v>#N/A</v>
      </c>
      <c r="N250" s="29"/>
      <c r="O250" s="37" t="e">
        <v>#N/A</v>
      </c>
      <c r="P250" s="30">
        <v>45.011069999999997</v>
      </c>
      <c r="Q250" s="30" t="e">
        <v>#N/A</v>
      </c>
      <c r="R250" s="30" t="e">
        <v>#N/A</v>
      </c>
      <c r="S250" s="95" t="e">
        <v>#N/A</v>
      </c>
      <c r="T250" s="143"/>
      <c r="AA250" s="51"/>
    </row>
    <row r="251" spans="1:27" x14ac:dyDescent="0.2">
      <c r="A251" s="52">
        <v>42591</v>
      </c>
      <c r="B251" s="34">
        <v>16</v>
      </c>
      <c r="C251" s="274">
        <v>30</v>
      </c>
      <c r="D251" s="50" t="e">
        <v>#N/A</v>
      </c>
      <c r="E251" s="50">
        <v>48.451740000000001</v>
      </c>
      <c r="F251" s="50" t="e">
        <v>#N/A</v>
      </c>
      <c r="G251" s="50" t="e">
        <v>#N/A</v>
      </c>
      <c r="H251" s="50" t="e">
        <v>#N/A</v>
      </c>
      <c r="I251" s="50" t="e">
        <v>#N/A</v>
      </c>
      <c r="J251" s="50" t="e">
        <v>#N/A</v>
      </c>
      <c r="K251" s="50" t="e">
        <v>#N/A</v>
      </c>
      <c r="L251" s="50" t="e">
        <v>#N/A</v>
      </c>
      <c r="M251" s="53" t="e">
        <v>#N/A</v>
      </c>
      <c r="O251" s="37" t="e">
        <v>#N/A</v>
      </c>
      <c r="P251" s="30">
        <v>48.451740000000001</v>
      </c>
      <c r="Q251" s="30" t="e">
        <v>#N/A</v>
      </c>
      <c r="R251" s="30" t="e">
        <v>#N/A</v>
      </c>
      <c r="S251" s="95" t="e">
        <v>#N/A</v>
      </c>
      <c r="T251" s="143"/>
      <c r="AA251" s="51"/>
    </row>
    <row r="252" spans="1:27" x14ac:dyDescent="0.2">
      <c r="A252" s="52">
        <v>42608</v>
      </c>
      <c r="B252" s="34">
        <v>60</v>
      </c>
      <c r="C252" s="274">
        <v>25</v>
      </c>
      <c r="D252" s="50" t="e">
        <v>#N/A</v>
      </c>
      <c r="E252" s="50" t="e">
        <v>#N/A</v>
      </c>
      <c r="F252" s="50" t="e">
        <v>#N/A</v>
      </c>
      <c r="G252" s="50" t="e">
        <v>#N/A</v>
      </c>
      <c r="H252" s="50" t="e">
        <v>#N/A</v>
      </c>
      <c r="I252" s="50">
        <v>56.640239999999999</v>
      </c>
      <c r="J252" s="50" t="e">
        <v>#N/A</v>
      </c>
      <c r="K252" s="50" t="e">
        <v>#N/A</v>
      </c>
      <c r="L252" s="50" t="e">
        <v>#N/A</v>
      </c>
      <c r="M252" s="53" t="e">
        <v>#N/A</v>
      </c>
      <c r="N252" s="29"/>
      <c r="O252" s="37" t="e">
        <v>#N/A</v>
      </c>
      <c r="P252" s="30" t="e">
        <v>#N/A</v>
      </c>
      <c r="Q252" s="30" t="e">
        <v>#N/A</v>
      </c>
      <c r="R252" s="30">
        <v>56.640239999999999</v>
      </c>
      <c r="S252" s="95" t="e">
        <v>#N/A</v>
      </c>
      <c r="T252" s="143"/>
      <c r="AA252" s="51"/>
    </row>
    <row r="253" spans="1:27" x14ac:dyDescent="0.2">
      <c r="A253" s="52">
        <v>42611</v>
      </c>
      <c r="B253" s="34">
        <v>20</v>
      </c>
      <c r="C253" s="274">
        <v>20</v>
      </c>
      <c r="D253" s="50" t="e">
        <v>#N/A</v>
      </c>
      <c r="E253" s="50" t="e">
        <v>#N/A</v>
      </c>
      <c r="F253" s="50" t="e">
        <v>#N/A</v>
      </c>
      <c r="G253" s="50" t="e">
        <v>#N/A</v>
      </c>
      <c r="H253" s="50" t="e">
        <v>#N/A</v>
      </c>
      <c r="I253" s="50">
        <v>47.397680000000001</v>
      </c>
      <c r="J253" s="50" t="e">
        <v>#N/A</v>
      </c>
      <c r="K253" s="50" t="e">
        <v>#N/A</v>
      </c>
      <c r="L253" s="50" t="e">
        <v>#N/A</v>
      </c>
      <c r="M253" s="53" t="e">
        <v>#N/A</v>
      </c>
      <c r="N253" s="29"/>
      <c r="O253" s="37" t="e">
        <v>#N/A</v>
      </c>
      <c r="P253" s="30" t="e">
        <v>#N/A</v>
      </c>
      <c r="Q253" s="30" t="e">
        <v>#N/A</v>
      </c>
      <c r="R253" s="30">
        <v>47.397680000000001</v>
      </c>
      <c r="S253" s="95" t="e">
        <v>#N/A</v>
      </c>
      <c r="T253" s="143"/>
      <c r="AA253" s="51"/>
    </row>
    <row r="254" spans="1:27" x14ac:dyDescent="0.2">
      <c r="A254" s="52">
        <v>42628</v>
      </c>
      <c r="B254" s="34">
        <v>100</v>
      </c>
      <c r="C254" s="274">
        <v>15</v>
      </c>
      <c r="D254" s="50">
        <v>45.602960000000003</v>
      </c>
      <c r="E254" s="50" t="e">
        <v>#N/A</v>
      </c>
      <c r="F254" s="50" t="e">
        <v>#N/A</v>
      </c>
      <c r="G254" s="50" t="e">
        <v>#N/A</v>
      </c>
      <c r="H254" s="50" t="e">
        <v>#N/A</v>
      </c>
      <c r="I254" s="50" t="e">
        <v>#N/A</v>
      </c>
      <c r="J254" s="50" t="e">
        <v>#N/A</v>
      </c>
      <c r="K254" s="50" t="e">
        <v>#N/A</v>
      </c>
      <c r="L254" s="50" t="e">
        <v>#N/A</v>
      </c>
      <c r="M254" s="53" t="e">
        <v>#N/A</v>
      </c>
      <c r="N254" s="29"/>
      <c r="O254" s="37" t="e">
        <v>#N/A</v>
      </c>
      <c r="P254" s="30">
        <v>45.602960000000003</v>
      </c>
      <c r="Q254" s="30" t="e">
        <v>#N/A</v>
      </c>
      <c r="R254" s="30" t="e">
        <v>#N/A</v>
      </c>
      <c r="S254" s="95" t="e">
        <v>#N/A</v>
      </c>
      <c r="T254" s="143"/>
      <c r="AA254" s="51"/>
    </row>
    <row r="255" spans="1:27" x14ac:dyDescent="0.2">
      <c r="A255" s="52">
        <v>42633</v>
      </c>
      <c r="B255" s="34">
        <v>100</v>
      </c>
      <c r="C255" s="274">
        <v>20</v>
      </c>
      <c r="D255" s="50" t="e">
        <v>#N/A</v>
      </c>
      <c r="E255" s="50" t="e">
        <v>#N/A</v>
      </c>
      <c r="F255" s="50" t="e">
        <v>#N/A</v>
      </c>
      <c r="G255" s="50" t="e">
        <v>#N/A</v>
      </c>
      <c r="H255" s="50" t="e">
        <v>#N/A</v>
      </c>
      <c r="I255" s="50">
        <v>46.417670000000001</v>
      </c>
      <c r="J255" s="50" t="e">
        <v>#N/A</v>
      </c>
      <c r="K255" s="50" t="e">
        <v>#N/A</v>
      </c>
      <c r="L255" s="50" t="e">
        <v>#N/A</v>
      </c>
      <c r="M255" s="53" t="e">
        <v>#N/A</v>
      </c>
      <c r="N255" s="29"/>
      <c r="O255" s="37" t="e">
        <v>#N/A</v>
      </c>
      <c r="P255" s="30" t="e">
        <v>#N/A</v>
      </c>
      <c r="Q255" s="30" t="e">
        <v>#N/A</v>
      </c>
      <c r="R255" s="30">
        <v>46.417670000000001</v>
      </c>
      <c r="S255" s="95" t="e">
        <v>#N/A</v>
      </c>
      <c r="T255" s="143"/>
      <c r="AA255" s="51"/>
    </row>
    <row r="256" spans="1:27" x14ac:dyDescent="0.2">
      <c r="A256" s="52">
        <v>42635</v>
      </c>
      <c r="B256" s="34">
        <v>24.9</v>
      </c>
      <c r="C256" s="274">
        <v>20</v>
      </c>
      <c r="D256" s="50" t="e">
        <v>#N/A</v>
      </c>
      <c r="E256" s="50" t="e">
        <v>#N/A</v>
      </c>
      <c r="F256" s="50" t="e">
        <v>#N/A</v>
      </c>
      <c r="G256" s="50" t="e">
        <v>#N/A</v>
      </c>
      <c r="H256" s="50" t="e">
        <v>#N/A</v>
      </c>
      <c r="I256" s="50" t="e">
        <v>#N/A</v>
      </c>
      <c r="J256" s="50">
        <v>161.31059999999999</v>
      </c>
      <c r="K256" s="50" t="e">
        <v>#N/A</v>
      </c>
      <c r="L256" s="50" t="e">
        <v>#N/A</v>
      </c>
      <c r="M256" s="53" t="e">
        <v>#N/A</v>
      </c>
      <c r="N256" s="29"/>
      <c r="O256" s="37" t="e">
        <v>#N/A</v>
      </c>
      <c r="P256" s="30" t="e">
        <v>#N/A</v>
      </c>
      <c r="Q256" s="30" t="e">
        <v>#N/A</v>
      </c>
      <c r="R256" s="30">
        <v>161.31059999999999</v>
      </c>
      <c r="S256" s="95" t="e">
        <v>#N/A</v>
      </c>
      <c r="T256" s="143"/>
      <c r="AA256" s="51"/>
    </row>
    <row r="257" spans="1:27" x14ac:dyDescent="0.2">
      <c r="A257" s="52">
        <v>42636</v>
      </c>
      <c r="B257" s="34">
        <v>40</v>
      </c>
      <c r="C257" s="274">
        <v>20</v>
      </c>
      <c r="D257" s="50">
        <v>39.110019999999999</v>
      </c>
      <c r="E257" s="50" t="e">
        <v>#N/A</v>
      </c>
      <c r="F257" s="50" t="e">
        <v>#N/A</v>
      </c>
      <c r="G257" s="50" t="e">
        <v>#N/A</v>
      </c>
      <c r="H257" s="50" t="e">
        <v>#N/A</v>
      </c>
      <c r="I257" s="50" t="e">
        <v>#N/A</v>
      </c>
      <c r="J257" s="50" t="e">
        <v>#N/A</v>
      </c>
      <c r="K257" s="50" t="e">
        <v>#N/A</v>
      </c>
      <c r="L257" s="50" t="e">
        <v>#N/A</v>
      </c>
      <c r="M257" s="53" t="e">
        <v>#N/A</v>
      </c>
      <c r="O257" s="37" t="e">
        <v>#N/A</v>
      </c>
      <c r="P257" s="30">
        <v>39.110019999999999</v>
      </c>
      <c r="Q257" s="30" t="e">
        <v>#N/A</v>
      </c>
      <c r="R257" s="30" t="e">
        <v>#N/A</v>
      </c>
      <c r="S257" s="95" t="e">
        <v>#N/A</v>
      </c>
      <c r="T257" s="143"/>
      <c r="AA257" s="51"/>
    </row>
    <row r="258" spans="1:27" x14ac:dyDescent="0.2">
      <c r="A258" s="52">
        <v>42636</v>
      </c>
      <c r="B258" s="34">
        <v>20</v>
      </c>
      <c r="C258" s="274">
        <v>20</v>
      </c>
      <c r="D258" s="50">
        <v>39.110019999999999</v>
      </c>
      <c r="E258" s="50" t="e">
        <v>#N/A</v>
      </c>
      <c r="F258" s="50" t="e">
        <v>#N/A</v>
      </c>
      <c r="G258" s="50" t="e">
        <v>#N/A</v>
      </c>
      <c r="H258" s="50" t="e">
        <v>#N/A</v>
      </c>
      <c r="I258" s="50" t="e">
        <v>#N/A</v>
      </c>
      <c r="J258" s="50" t="e">
        <v>#N/A</v>
      </c>
      <c r="K258" s="50" t="e">
        <v>#N/A</v>
      </c>
      <c r="L258" s="50" t="e">
        <v>#N/A</v>
      </c>
      <c r="M258" s="53" t="e">
        <v>#N/A</v>
      </c>
      <c r="N258" s="29"/>
      <c r="O258" s="37" t="e">
        <v>#N/A</v>
      </c>
      <c r="P258" s="30">
        <v>39.110019999999999</v>
      </c>
      <c r="Q258" s="30" t="e">
        <v>#N/A</v>
      </c>
      <c r="R258" s="30" t="e">
        <v>#N/A</v>
      </c>
      <c r="S258" s="95" t="e">
        <v>#N/A</v>
      </c>
      <c r="T258" s="143"/>
      <c r="AA258" s="51"/>
    </row>
    <row r="259" spans="1:27" x14ac:dyDescent="0.2">
      <c r="A259" s="52">
        <v>42636</v>
      </c>
      <c r="B259" s="34">
        <v>50</v>
      </c>
      <c r="C259" s="274">
        <v>20</v>
      </c>
      <c r="D259" s="50">
        <v>39.110019999999999</v>
      </c>
      <c r="E259" s="50" t="e">
        <v>#N/A</v>
      </c>
      <c r="F259" s="50" t="e">
        <v>#N/A</v>
      </c>
      <c r="G259" s="50" t="e">
        <v>#N/A</v>
      </c>
      <c r="H259" s="50" t="e">
        <v>#N/A</v>
      </c>
      <c r="I259" s="50" t="e">
        <v>#N/A</v>
      </c>
      <c r="J259" s="50" t="e">
        <v>#N/A</v>
      </c>
      <c r="K259" s="50" t="e">
        <v>#N/A</v>
      </c>
      <c r="L259" s="50" t="e">
        <v>#N/A</v>
      </c>
      <c r="M259" s="53" t="e">
        <v>#N/A</v>
      </c>
      <c r="N259" s="29"/>
      <c r="O259" s="37" t="e">
        <v>#N/A</v>
      </c>
      <c r="P259" s="30">
        <v>39.110019999999999</v>
      </c>
      <c r="Q259" s="30" t="e">
        <v>#N/A</v>
      </c>
      <c r="R259" s="30" t="e">
        <v>#N/A</v>
      </c>
      <c r="S259" s="95" t="e">
        <v>#N/A</v>
      </c>
      <c r="T259" s="143"/>
      <c r="AA259" s="51"/>
    </row>
    <row r="260" spans="1:27" x14ac:dyDescent="0.2">
      <c r="A260" s="52">
        <v>42636</v>
      </c>
      <c r="B260" s="34">
        <v>50</v>
      </c>
      <c r="C260" s="274">
        <v>20</v>
      </c>
      <c r="D260" s="50">
        <v>39.110019999999999</v>
      </c>
      <c r="E260" s="50" t="e">
        <v>#N/A</v>
      </c>
      <c r="F260" s="50" t="e">
        <v>#N/A</v>
      </c>
      <c r="G260" s="50" t="e">
        <v>#N/A</v>
      </c>
      <c r="H260" s="50" t="e">
        <v>#N/A</v>
      </c>
      <c r="I260" s="50" t="e">
        <v>#N/A</v>
      </c>
      <c r="J260" s="50" t="e">
        <v>#N/A</v>
      </c>
      <c r="K260" s="50" t="e">
        <v>#N/A</v>
      </c>
      <c r="L260" s="50" t="e">
        <v>#N/A</v>
      </c>
      <c r="M260" s="53" t="e">
        <v>#N/A</v>
      </c>
      <c r="N260" s="29"/>
      <c r="O260" s="37" t="e">
        <v>#N/A</v>
      </c>
      <c r="P260" s="30">
        <v>39.110019999999999</v>
      </c>
      <c r="Q260" s="30" t="e">
        <v>#N/A</v>
      </c>
      <c r="R260" s="30" t="e">
        <v>#N/A</v>
      </c>
      <c r="S260" s="95" t="e">
        <v>#N/A</v>
      </c>
      <c r="T260" s="143"/>
      <c r="AA260" s="51"/>
    </row>
    <row r="261" spans="1:27" x14ac:dyDescent="0.2">
      <c r="A261" s="52">
        <v>42689</v>
      </c>
      <c r="B261" s="34">
        <v>105</v>
      </c>
      <c r="C261" s="274">
        <v>20</v>
      </c>
      <c r="D261" s="50">
        <v>41.828409999999998</v>
      </c>
      <c r="E261" s="50" t="e">
        <v>#N/A</v>
      </c>
      <c r="F261" s="50" t="e">
        <v>#N/A</v>
      </c>
      <c r="G261" s="50" t="e">
        <v>#N/A</v>
      </c>
      <c r="H261" s="50" t="e">
        <v>#N/A</v>
      </c>
      <c r="I261" s="50" t="e">
        <v>#N/A</v>
      </c>
      <c r="J261" s="50" t="e">
        <v>#N/A</v>
      </c>
      <c r="K261" s="50" t="e">
        <v>#N/A</v>
      </c>
      <c r="L261" s="50" t="e">
        <v>#N/A</v>
      </c>
      <c r="M261" s="53" t="e">
        <v>#N/A</v>
      </c>
      <c r="N261" s="29"/>
      <c r="O261" s="37" t="e">
        <v>#N/A</v>
      </c>
      <c r="P261" s="30">
        <v>41.828409999999998</v>
      </c>
      <c r="Q261" s="30" t="e">
        <v>#N/A</v>
      </c>
      <c r="R261" s="30" t="e">
        <v>#N/A</v>
      </c>
      <c r="S261" s="95" t="e">
        <v>#N/A</v>
      </c>
      <c r="T261" s="143"/>
      <c r="AA261" s="51"/>
    </row>
    <row r="262" spans="1:27" x14ac:dyDescent="0.2">
      <c r="A262" s="52">
        <v>42692</v>
      </c>
      <c r="B262" s="34">
        <v>150</v>
      </c>
      <c r="C262" s="274">
        <v>25</v>
      </c>
      <c r="D262" s="50" t="e">
        <v>#N/A</v>
      </c>
      <c r="E262" s="50" t="e">
        <v>#N/A</v>
      </c>
      <c r="F262" s="50" t="e">
        <v>#N/A</v>
      </c>
      <c r="G262" s="50" t="e">
        <v>#N/A</v>
      </c>
      <c r="H262" s="50">
        <v>36.788359999999997</v>
      </c>
      <c r="I262" s="50" t="e">
        <v>#N/A</v>
      </c>
      <c r="J262" s="50" t="e">
        <v>#N/A</v>
      </c>
      <c r="K262" s="50" t="e">
        <v>#N/A</v>
      </c>
      <c r="L262" s="50" t="e">
        <v>#N/A</v>
      </c>
      <c r="M262" s="53" t="e">
        <v>#N/A</v>
      </c>
      <c r="O262" s="37" t="e">
        <v>#N/A</v>
      </c>
      <c r="P262" s="30" t="e">
        <v>#N/A</v>
      </c>
      <c r="Q262" s="30">
        <v>36.788359999999997</v>
      </c>
      <c r="R262" s="30" t="e">
        <v>#N/A</v>
      </c>
      <c r="S262" s="95" t="e">
        <v>#N/A</v>
      </c>
      <c r="T262" s="143"/>
      <c r="AA262" s="51"/>
    </row>
    <row r="263" spans="1:27" x14ac:dyDescent="0.2">
      <c r="A263" s="52">
        <v>42692</v>
      </c>
      <c r="B263" s="34">
        <v>80</v>
      </c>
      <c r="C263" s="274">
        <v>20</v>
      </c>
      <c r="D263" s="50">
        <v>36.648870000000002</v>
      </c>
      <c r="E263" s="50" t="e">
        <v>#N/A</v>
      </c>
      <c r="F263" s="50" t="e">
        <v>#N/A</v>
      </c>
      <c r="G263" s="50" t="e">
        <v>#N/A</v>
      </c>
      <c r="H263" s="50" t="e">
        <v>#N/A</v>
      </c>
      <c r="I263" s="50" t="e">
        <v>#N/A</v>
      </c>
      <c r="J263" s="50" t="e">
        <v>#N/A</v>
      </c>
      <c r="K263" s="50" t="e">
        <v>#N/A</v>
      </c>
      <c r="L263" s="50" t="e">
        <v>#N/A</v>
      </c>
      <c r="M263" s="53" t="e">
        <v>#N/A</v>
      </c>
      <c r="N263" s="29"/>
      <c r="O263" s="37" t="e">
        <v>#N/A</v>
      </c>
      <c r="P263" s="30">
        <v>36.648870000000002</v>
      </c>
      <c r="Q263" s="30" t="e">
        <v>#N/A</v>
      </c>
      <c r="R263" s="30" t="e">
        <v>#N/A</v>
      </c>
      <c r="S263" s="95" t="e">
        <v>#N/A</v>
      </c>
      <c r="T263" s="143"/>
      <c r="AA263" s="51"/>
    </row>
    <row r="264" spans="1:27" x14ac:dyDescent="0.2">
      <c r="A264" s="52">
        <v>42692</v>
      </c>
      <c r="B264" s="34">
        <v>125</v>
      </c>
      <c r="C264" s="274">
        <v>15</v>
      </c>
      <c r="D264" s="50">
        <v>30.88062</v>
      </c>
      <c r="E264" s="50" t="e">
        <v>#N/A</v>
      </c>
      <c r="F264" s="50" t="e">
        <v>#N/A</v>
      </c>
      <c r="G264" s="50" t="e">
        <v>#N/A</v>
      </c>
      <c r="H264" s="50" t="e">
        <v>#N/A</v>
      </c>
      <c r="I264" s="50" t="e">
        <v>#N/A</v>
      </c>
      <c r="J264" s="50" t="e">
        <v>#N/A</v>
      </c>
      <c r="K264" s="50" t="e">
        <v>#N/A</v>
      </c>
      <c r="L264" s="50" t="e">
        <v>#N/A</v>
      </c>
      <c r="M264" s="53" t="e">
        <v>#N/A</v>
      </c>
      <c r="O264" s="37" t="e">
        <v>#N/A</v>
      </c>
      <c r="P264" s="30">
        <v>30.88062</v>
      </c>
      <c r="Q264" s="30" t="e">
        <v>#N/A</v>
      </c>
      <c r="R264" s="30" t="e">
        <v>#N/A</v>
      </c>
      <c r="S264" s="95" t="e">
        <v>#N/A</v>
      </c>
      <c r="T264" s="143"/>
      <c r="AA264" s="51"/>
    </row>
    <row r="265" spans="1:27" x14ac:dyDescent="0.2">
      <c r="A265" s="52">
        <v>42717</v>
      </c>
      <c r="B265" s="34">
        <v>7.8</v>
      </c>
      <c r="C265" s="274">
        <v>25</v>
      </c>
      <c r="D265" s="50" t="e">
        <v>#N/A</v>
      </c>
      <c r="E265" s="50">
        <v>44.076529999999998</v>
      </c>
      <c r="F265" s="50" t="e">
        <v>#N/A</v>
      </c>
      <c r="G265" s="50" t="e">
        <v>#N/A</v>
      </c>
      <c r="H265" s="50" t="e">
        <v>#N/A</v>
      </c>
      <c r="I265" s="50" t="e">
        <v>#N/A</v>
      </c>
      <c r="J265" s="50" t="e">
        <v>#N/A</v>
      </c>
      <c r="K265" s="50" t="e">
        <v>#N/A</v>
      </c>
      <c r="L265" s="50" t="e">
        <v>#N/A</v>
      </c>
      <c r="M265" s="53" t="e">
        <v>#N/A</v>
      </c>
      <c r="N265" s="29"/>
      <c r="O265" s="37" t="e">
        <v>#N/A</v>
      </c>
      <c r="P265" s="30">
        <v>44.076529999999998</v>
      </c>
      <c r="Q265" s="30" t="e">
        <v>#N/A</v>
      </c>
      <c r="R265" s="30" t="e">
        <v>#N/A</v>
      </c>
      <c r="S265" s="95" t="e">
        <v>#N/A</v>
      </c>
      <c r="T265" s="143"/>
      <c r="AA265" s="51"/>
    </row>
    <row r="266" spans="1:27" x14ac:dyDescent="0.2">
      <c r="A266" s="52">
        <v>42719</v>
      </c>
      <c r="B266" s="34">
        <v>200</v>
      </c>
      <c r="C266" s="274">
        <v>25</v>
      </c>
      <c r="D266" s="50" t="e">
        <v>#N/A</v>
      </c>
      <c r="E266" s="50">
        <v>34.467849999999999</v>
      </c>
      <c r="F266" s="50" t="e">
        <v>#N/A</v>
      </c>
      <c r="G266" s="50" t="e">
        <v>#N/A</v>
      </c>
      <c r="H266" s="50" t="e">
        <v>#N/A</v>
      </c>
      <c r="I266" s="50" t="e">
        <v>#N/A</v>
      </c>
      <c r="J266" s="50" t="e">
        <v>#N/A</v>
      </c>
      <c r="K266" s="50" t="e">
        <v>#N/A</v>
      </c>
      <c r="L266" s="50" t="e">
        <v>#N/A</v>
      </c>
      <c r="M266" s="53" t="e">
        <v>#N/A</v>
      </c>
      <c r="N266" s="29"/>
      <c r="O266" s="37" t="e">
        <v>#N/A</v>
      </c>
      <c r="P266" s="30">
        <v>34.467849999999999</v>
      </c>
      <c r="Q266" s="30" t="e">
        <v>#N/A</v>
      </c>
      <c r="R266" s="30" t="e">
        <v>#N/A</v>
      </c>
      <c r="S266" s="95" t="e">
        <v>#N/A</v>
      </c>
      <c r="T266" s="143"/>
      <c r="AA266" s="51"/>
    </row>
    <row r="267" spans="1:27" x14ac:dyDescent="0.2">
      <c r="A267" s="52">
        <v>42725</v>
      </c>
      <c r="B267" s="34">
        <v>20</v>
      </c>
      <c r="C267" s="274">
        <v>20</v>
      </c>
      <c r="D267" s="50" t="e">
        <v>#N/A</v>
      </c>
      <c r="E267" s="50" t="e">
        <v>#N/A</v>
      </c>
      <c r="F267" s="50" t="e">
        <v>#N/A</v>
      </c>
      <c r="G267" s="50" t="e">
        <v>#N/A</v>
      </c>
      <c r="H267" s="50" t="e">
        <v>#N/A</v>
      </c>
      <c r="I267" s="50" t="e">
        <v>#N/A</v>
      </c>
      <c r="J267" s="50">
        <v>63.762659999999997</v>
      </c>
      <c r="K267" s="50" t="e">
        <v>#N/A</v>
      </c>
      <c r="L267" s="50" t="e">
        <v>#N/A</v>
      </c>
      <c r="M267" s="53" t="e">
        <v>#N/A</v>
      </c>
      <c r="N267" s="29"/>
      <c r="O267" s="37" t="e">
        <v>#N/A</v>
      </c>
      <c r="P267" s="30" t="e">
        <v>#N/A</v>
      </c>
      <c r="Q267" s="30" t="e">
        <v>#N/A</v>
      </c>
      <c r="R267" s="30">
        <v>63.762659999999997</v>
      </c>
      <c r="S267" s="95" t="e">
        <v>#N/A</v>
      </c>
      <c r="T267" s="143"/>
      <c r="AA267" s="51"/>
    </row>
    <row r="268" spans="1:27" x14ac:dyDescent="0.2">
      <c r="A268" s="52">
        <v>42725</v>
      </c>
      <c r="B268" s="34">
        <v>20</v>
      </c>
      <c r="C268" s="274">
        <v>20</v>
      </c>
      <c r="D268" s="50" t="e">
        <v>#N/A</v>
      </c>
      <c r="E268" s="50" t="e">
        <v>#N/A</v>
      </c>
      <c r="F268" s="50" t="e">
        <v>#N/A</v>
      </c>
      <c r="G268" s="50" t="e">
        <v>#N/A</v>
      </c>
      <c r="H268" s="50" t="e">
        <v>#N/A</v>
      </c>
      <c r="I268" s="50" t="e">
        <v>#N/A</v>
      </c>
      <c r="J268" s="50">
        <v>71.774600000000007</v>
      </c>
      <c r="K268" s="50" t="e">
        <v>#N/A</v>
      </c>
      <c r="L268" s="50" t="e">
        <v>#N/A</v>
      </c>
      <c r="M268" s="53" t="e">
        <v>#N/A</v>
      </c>
      <c r="N268" s="29"/>
      <c r="O268" s="37" t="e">
        <v>#N/A</v>
      </c>
      <c r="P268" s="30" t="e">
        <v>#N/A</v>
      </c>
      <c r="Q268" s="30" t="e">
        <v>#N/A</v>
      </c>
      <c r="R268" s="30">
        <v>71.774600000000007</v>
      </c>
      <c r="S268" s="95" t="e">
        <v>#N/A</v>
      </c>
      <c r="T268" s="143"/>
      <c r="AA268" s="51"/>
    </row>
    <row r="269" spans="1:27" x14ac:dyDescent="0.2">
      <c r="A269" s="52">
        <v>42725</v>
      </c>
      <c r="B269" s="34">
        <v>10</v>
      </c>
      <c r="C269" s="274">
        <v>20</v>
      </c>
      <c r="D269" s="50" t="e">
        <v>#N/A</v>
      </c>
      <c r="E269" s="50" t="e">
        <v>#N/A</v>
      </c>
      <c r="F269" s="50" t="e">
        <v>#N/A</v>
      </c>
      <c r="G269" s="50" t="e">
        <v>#N/A</v>
      </c>
      <c r="H269" s="50" t="e">
        <v>#N/A</v>
      </c>
      <c r="I269" s="50" t="e">
        <v>#N/A</v>
      </c>
      <c r="J269" s="50">
        <v>71.774600000000007</v>
      </c>
      <c r="K269" s="50" t="e">
        <v>#N/A</v>
      </c>
      <c r="L269" s="50" t="e">
        <v>#N/A</v>
      </c>
      <c r="M269" s="53" t="e">
        <v>#N/A</v>
      </c>
      <c r="N269" s="29"/>
      <c r="O269" s="37" t="e">
        <v>#N/A</v>
      </c>
      <c r="P269" s="30" t="e">
        <v>#N/A</v>
      </c>
      <c r="Q269" s="30" t="e">
        <v>#N/A</v>
      </c>
      <c r="R269" s="30">
        <v>71.774600000000007</v>
      </c>
      <c r="S269" s="95" t="e">
        <v>#N/A</v>
      </c>
      <c r="T269" s="143"/>
      <c r="AA269" s="51"/>
    </row>
    <row r="270" spans="1:27" x14ac:dyDescent="0.2">
      <c r="A270" s="52">
        <v>42738</v>
      </c>
      <c r="B270" s="34">
        <v>7.2</v>
      </c>
      <c r="C270" s="274">
        <v>25</v>
      </c>
      <c r="D270" s="50" t="e">
        <v>#N/A</v>
      </c>
      <c r="E270" s="50" t="e">
        <v>#N/A</v>
      </c>
      <c r="F270" s="50" t="e">
        <v>#N/A</v>
      </c>
      <c r="G270" s="50" t="e">
        <v>#N/A</v>
      </c>
      <c r="H270" s="50" t="e">
        <v>#N/A</v>
      </c>
      <c r="I270" s="50" t="e">
        <v>#N/A</v>
      </c>
      <c r="J270" s="50" t="e">
        <v>#N/A</v>
      </c>
      <c r="K270" s="50" t="e">
        <v>#N/A</v>
      </c>
      <c r="L270" s="50">
        <v>55.69</v>
      </c>
      <c r="M270" s="53" t="e">
        <v>#N/A</v>
      </c>
      <c r="O270" s="37" t="e">
        <v>#N/A</v>
      </c>
      <c r="P270" s="30" t="e">
        <v>#N/A</v>
      </c>
      <c r="Q270" s="30" t="e">
        <v>#N/A</v>
      </c>
      <c r="R270" s="30" t="e">
        <v>#N/A</v>
      </c>
      <c r="S270" s="95">
        <v>55.69</v>
      </c>
      <c r="T270" s="143"/>
      <c r="AA270" s="51"/>
    </row>
    <row r="271" spans="1:27" x14ac:dyDescent="0.2">
      <c r="A271" s="52">
        <v>42747</v>
      </c>
      <c r="B271" s="34">
        <v>14.7</v>
      </c>
      <c r="C271" s="274">
        <v>22</v>
      </c>
      <c r="D271" s="50" t="e">
        <v>#N/A</v>
      </c>
      <c r="E271" s="50" t="e">
        <v>#N/A</v>
      </c>
      <c r="F271" s="50" t="e">
        <v>#N/A</v>
      </c>
      <c r="G271" s="50" t="e">
        <v>#N/A</v>
      </c>
      <c r="H271" s="50" t="e">
        <v>#N/A</v>
      </c>
      <c r="I271" s="50" t="e">
        <v>#N/A</v>
      </c>
      <c r="J271" s="50" t="e">
        <v>#N/A</v>
      </c>
      <c r="K271" s="50" t="e">
        <v>#N/A</v>
      </c>
      <c r="L271" s="50" t="e">
        <v>#N/A</v>
      </c>
      <c r="M271" s="53">
        <v>105.9198</v>
      </c>
      <c r="N271" s="29"/>
      <c r="O271" s="37">
        <v>105.9198</v>
      </c>
      <c r="P271" s="30" t="e">
        <v>#N/A</v>
      </c>
      <c r="Q271" s="30" t="e">
        <v>#N/A</v>
      </c>
      <c r="R271" s="30" t="e">
        <v>#N/A</v>
      </c>
      <c r="S271" s="95" t="e">
        <v>#N/A</v>
      </c>
      <c r="T271" s="143"/>
      <c r="AA271" s="51"/>
    </row>
    <row r="272" spans="1:27" x14ac:dyDescent="0.2">
      <c r="A272" s="52">
        <v>42747</v>
      </c>
      <c r="B272" s="34">
        <v>45.9</v>
      </c>
      <c r="C272" s="274">
        <v>22</v>
      </c>
      <c r="D272" s="50" t="e">
        <v>#N/A</v>
      </c>
      <c r="E272" s="50" t="e">
        <v>#N/A</v>
      </c>
      <c r="F272" s="50" t="e">
        <v>#N/A</v>
      </c>
      <c r="G272" s="50" t="e">
        <v>#N/A</v>
      </c>
      <c r="H272" s="50" t="e">
        <v>#N/A</v>
      </c>
      <c r="I272" s="50" t="e">
        <v>#N/A</v>
      </c>
      <c r="J272" s="50" t="e">
        <v>#N/A</v>
      </c>
      <c r="K272" s="50" t="e">
        <v>#N/A</v>
      </c>
      <c r="L272" s="50" t="e">
        <v>#N/A</v>
      </c>
      <c r="M272" s="53">
        <v>96.922120000000007</v>
      </c>
      <c r="N272" s="29"/>
      <c r="O272" s="37">
        <v>96.922120000000007</v>
      </c>
      <c r="P272" s="30" t="e">
        <v>#N/A</v>
      </c>
      <c r="Q272" s="30" t="e">
        <v>#N/A</v>
      </c>
      <c r="R272" s="30" t="e">
        <v>#N/A</v>
      </c>
      <c r="S272" s="95" t="e">
        <v>#N/A</v>
      </c>
      <c r="T272" s="143"/>
      <c r="AA272" s="51"/>
    </row>
    <row r="273" spans="1:27" x14ac:dyDescent="0.2">
      <c r="A273" s="52">
        <v>42747</v>
      </c>
      <c r="B273" s="34">
        <v>100</v>
      </c>
      <c r="C273" s="274">
        <v>20</v>
      </c>
      <c r="D273" s="50" t="e">
        <v>#N/A</v>
      </c>
      <c r="E273" s="50" t="e">
        <v>#N/A</v>
      </c>
      <c r="F273" s="50">
        <v>39.227930000000001</v>
      </c>
      <c r="G273" s="50" t="e">
        <v>#N/A</v>
      </c>
      <c r="H273" s="50" t="e">
        <v>#N/A</v>
      </c>
      <c r="I273" s="50" t="e">
        <v>#N/A</v>
      </c>
      <c r="J273" s="50" t="e">
        <v>#N/A</v>
      </c>
      <c r="K273" s="50" t="e">
        <v>#N/A</v>
      </c>
      <c r="L273" s="50" t="e">
        <v>#N/A</v>
      </c>
      <c r="M273" s="53" t="e">
        <v>#N/A</v>
      </c>
      <c r="N273" s="29"/>
      <c r="O273" s="37" t="e">
        <v>#N/A</v>
      </c>
      <c r="P273" s="30" t="e">
        <v>#N/A</v>
      </c>
      <c r="Q273" s="30">
        <v>39.227930000000001</v>
      </c>
      <c r="R273" s="30" t="e">
        <v>#N/A</v>
      </c>
      <c r="S273" s="95" t="e">
        <v>#N/A</v>
      </c>
      <c r="T273" s="143"/>
      <c r="AA273" s="51"/>
    </row>
    <row r="274" spans="1:27" x14ac:dyDescent="0.2">
      <c r="A274" s="52">
        <v>42752</v>
      </c>
      <c r="B274" s="34">
        <v>60</v>
      </c>
      <c r="C274" s="274">
        <v>20</v>
      </c>
      <c r="D274" s="50">
        <v>42.55415</v>
      </c>
      <c r="E274" s="50" t="e">
        <v>#N/A</v>
      </c>
      <c r="F274" s="50" t="e">
        <v>#N/A</v>
      </c>
      <c r="G274" s="50" t="e">
        <v>#N/A</v>
      </c>
      <c r="H274" s="50" t="e">
        <v>#N/A</v>
      </c>
      <c r="I274" s="50" t="e">
        <v>#N/A</v>
      </c>
      <c r="J274" s="50" t="e">
        <v>#N/A</v>
      </c>
      <c r="K274" s="50" t="e">
        <v>#N/A</v>
      </c>
      <c r="L274" s="50" t="e">
        <v>#N/A</v>
      </c>
      <c r="M274" s="53" t="e">
        <v>#N/A</v>
      </c>
      <c r="N274" s="29"/>
      <c r="O274" s="37" t="e">
        <v>#N/A</v>
      </c>
      <c r="P274" s="30">
        <v>42.55415</v>
      </c>
      <c r="Q274" s="30" t="e">
        <v>#N/A</v>
      </c>
      <c r="R274" s="30" t="e">
        <v>#N/A</v>
      </c>
      <c r="S274" s="95" t="e">
        <v>#N/A</v>
      </c>
      <c r="T274" s="143"/>
      <c r="AA274" s="51"/>
    </row>
    <row r="275" spans="1:27" x14ac:dyDescent="0.2">
      <c r="A275" s="52">
        <v>42766</v>
      </c>
      <c r="B275" s="34">
        <v>20</v>
      </c>
      <c r="C275" s="274">
        <v>20</v>
      </c>
      <c r="D275" s="50" t="e">
        <v>#N/A</v>
      </c>
      <c r="E275" s="50" t="e">
        <v>#N/A</v>
      </c>
      <c r="F275" s="50" t="e">
        <v>#N/A</v>
      </c>
      <c r="G275" s="50" t="e">
        <v>#N/A</v>
      </c>
      <c r="H275" s="50">
        <v>39.846510000000002</v>
      </c>
      <c r="I275" s="50" t="e">
        <v>#N/A</v>
      </c>
      <c r="J275" s="50" t="e">
        <v>#N/A</v>
      </c>
      <c r="K275" s="50" t="e">
        <v>#N/A</v>
      </c>
      <c r="L275" s="50" t="e">
        <v>#N/A</v>
      </c>
      <c r="M275" s="53" t="e">
        <v>#N/A</v>
      </c>
      <c r="N275" s="29"/>
      <c r="O275" s="37" t="e">
        <v>#N/A</v>
      </c>
      <c r="P275" s="30" t="e">
        <v>#N/A</v>
      </c>
      <c r="Q275" s="30">
        <v>39.846510000000002</v>
      </c>
      <c r="R275" s="30" t="e">
        <v>#N/A</v>
      </c>
      <c r="S275" s="95" t="e">
        <v>#N/A</v>
      </c>
      <c r="T275" s="143"/>
      <c r="AA275" s="51"/>
    </row>
    <row r="276" spans="1:27" x14ac:dyDescent="0.2">
      <c r="A276" s="52">
        <v>42817</v>
      </c>
      <c r="B276" s="34">
        <v>17</v>
      </c>
      <c r="C276" s="274">
        <v>20</v>
      </c>
      <c r="D276" s="50">
        <v>34.909140000000001</v>
      </c>
      <c r="E276" s="50" t="e">
        <v>#N/A</v>
      </c>
      <c r="F276" s="50" t="e">
        <v>#N/A</v>
      </c>
      <c r="G276" s="50" t="e">
        <v>#N/A</v>
      </c>
      <c r="H276" s="50" t="e">
        <v>#N/A</v>
      </c>
      <c r="I276" s="50" t="e">
        <v>#N/A</v>
      </c>
      <c r="J276" s="50" t="e">
        <v>#N/A</v>
      </c>
      <c r="K276" s="50" t="e">
        <v>#N/A</v>
      </c>
      <c r="L276" s="50" t="e">
        <v>#N/A</v>
      </c>
      <c r="M276" s="53" t="e">
        <v>#N/A</v>
      </c>
      <c r="N276" s="29"/>
      <c r="O276" s="37" t="e">
        <v>#N/A</v>
      </c>
      <c r="P276" s="30">
        <v>34.909140000000001</v>
      </c>
      <c r="Q276" s="30" t="e">
        <v>#N/A</v>
      </c>
      <c r="R276" s="30" t="e">
        <v>#N/A</v>
      </c>
      <c r="S276" s="95" t="e">
        <v>#N/A</v>
      </c>
      <c r="T276" s="143"/>
      <c r="AA276" s="51"/>
    </row>
    <row r="277" spans="1:27" x14ac:dyDescent="0.2">
      <c r="A277" s="52">
        <v>42825</v>
      </c>
      <c r="B277" s="34">
        <v>49</v>
      </c>
      <c r="C277" s="274">
        <v>22</v>
      </c>
      <c r="D277" s="50" t="e">
        <v>#N/A</v>
      </c>
      <c r="E277" s="50" t="e">
        <v>#N/A</v>
      </c>
      <c r="F277" s="50" t="e">
        <v>#N/A</v>
      </c>
      <c r="G277" s="50" t="e">
        <v>#N/A</v>
      </c>
      <c r="H277" s="50" t="e">
        <v>#N/A</v>
      </c>
      <c r="I277" s="50" t="e">
        <v>#N/A</v>
      </c>
      <c r="J277" s="50" t="e">
        <v>#N/A</v>
      </c>
      <c r="K277" s="50" t="e">
        <v>#N/A</v>
      </c>
      <c r="L277" s="50" t="e">
        <v>#N/A</v>
      </c>
      <c r="M277" s="53">
        <v>102.04770000000001</v>
      </c>
      <c r="N277" s="29"/>
      <c r="O277" s="37">
        <v>102.04770000000001</v>
      </c>
      <c r="P277" s="30" t="e">
        <v>#N/A</v>
      </c>
      <c r="Q277" s="30" t="e">
        <v>#N/A</v>
      </c>
      <c r="R277" s="30" t="e">
        <v>#N/A</v>
      </c>
      <c r="S277" s="95" t="e">
        <v>#N/A</v>
      </c>
      <c r="T277" s="143"/>
      <c r="AA277" s="51"/>
    </row>
    <row r="278" spans="1:27" x14ac:dyDescent="0.2">
      <c r="A278" s="52">
        <v>42826</v>
      </c>
      <c r="B278" s="34">
        <v>56</v>
      </c>
      <c r="C278" s="274">
        <v>25</v>
      </c>
      <c r="D278" s="50" t="e">
        <v>#N/A</v>
      </c>
      <c r="E278" s="50">
        <v>57.276760000000003</v>
      </c>
      <c r="F278" s="50" t="e">
        <v>#N/A</v>
      </c>
      <c r="G278" s="50" t="e">
        <v>#N/A</v>
      </c>
      <c r="H278" s="50" t="e">
        <v>#N/A</v>
      </c>
      <c r="I278" s="50" t="e">
        <v>#N/A</v>
      </c>
      <c r="J278" s="50" t="e">
        <v>#N/A</v>
      </c>
      <c r="K278" s="50" t="e">
        <v>#N/A</v>
      </c>
      <c r="L278" s="50" t="e">
        <v>#N/A</v>
      </c>
      <c r="M278" s="53" t="e">
        <v>#N/A</v>
      </c>
      <c r="N278" s="29"/>
      <c r="O278" s="37" t="e">
        <v>#N/A</v>
      </c>
      <c r="P278" s="30">
        <v>57.276760000000003</v>
      </c>
      <c r="Q278" s="30" t="e">
        <v>#N/A</v>
      </c>
      <c r="R278" s="30" t="e">
        <v>#N/A</v>
      </c>
      <c r="S278" s="95" t="e">
        <v>#N/A</v>
      </c>
      <c r="T278" s="143"/>
      <c r="AA278" s="51"/>
    </row>
    <row r="279" spans="1:27" x14ac:dyDescent="0.2">
      <c r="A279" s="52">
        <v>42843</v>
      </c>
      <c r="B279" s="34">
        <v>74.900000000000006</v>
      </c>
      <c r="C279" s="274">
        <v>20</v>
      </c>
      <c r="D279" s="50" t="e">
        <v>#N/A</v>
      </c>
      <c r="E279" s="50" t="e">
        <v>#N/A</v>
      </c>
      <c r="F279" s="50" t="e">
        <v>#N/A</v>
      </c>
      <c r="G279" s="50" t="e">
        <v>#N/A</v>
      </c>
      <c r="H279" s="50" t="e">
        <v>#N/A</v>
      </c>
      <c r="I279" s="50" t="e">
        <v>#N/A</v>
      </c>
      <c r="J279" s="50" t="e">
        <v>#N/A</v>
      </c>
      <c r="K279" s="50" t="e">
        <v>#N/A</v>
      </c>
      <c r="L279" s="50">
        <v>34.008240000000001</v>
      </c>
      <c r="M279" s="53" t="e">
        <v>#N/A</v>
      </c>
      <c r="N279" s="29"/>
      <c r="O279" s="37" t="e">
        <v>#N/A</v>
      </c>
      <c r="P279" s="30" t="e">
        <v>#N/A</v>
      </c>
      <c r="Q279" s="30" t="e">
        <v>#N/A</v>
      </c>
      <c r="R279" s="30" t="e">
        <v>#N/A</v>
      </c>
      <c r="S279" s="95">
        <v>34.008240000000001</v>
      </c>
      <c r="T279" s="143"/>
      <c r="AA279" s="51"/>
    </row>
    <row r="280" spans="1:27" x14ac:dyDescent="0.2">
      <c r="A280" s="52">
        <v>42877</v>
      </c>
      <c r="B280" s="34">
        <v>100</v>
      </c>
      <c r="C280" s="274">
        <v>20</v>
      </c>
      <c r="D280" s="50" t="e">
        <v>#N/A</v>
      </c>
      <c r="E280" s="50">
        <v>22.986319999999999</v>
      </c>
      <c r="F280" s="50" t="e">
        <v>#N/A</v>
      </c>
      <c r="G280" s="50" t="e">
        <v>#N/A</v>
      </c>
      <c r="H280" s="50" t="e">
        <v>#N/A</v>
      </c>
      <c r="I280" s="50" t="e">
        <v>#N/A</v>
      </c>
      <c r="J280" s="50" t="e">
        <v>#N/A</v>
      </c>
      <c r="K280" s="50" t="e">
        <v>#N/A</v>
      </c>
      <c r="L280" s="50" t="e">
        <v>#N/A</v>
      </c>
      <c r="M280" s="53" t="e">
        <v>#N/A</v>
      </c>
      <c r="O280" s="37" t="e">
        <v>#N/A</v>
      </c>
      <c r="P280" s="30">
        <v>22.986319999999999</v>
      </c>
      <c r="Q280" s="30" t="e">
        <v>#N/A</v>
      </c>
      <c r="R280" s="30" t="e">
        <v>#N/A</v>
      </c>
      <c r="S280" s="95" t="e">
        <v>#N/A</v>
      </c>
      <c r="T280" s="143"/>
      <c r="AA280" s="51"/>
    </row>
    <row r="281" spans="1:27" x14ac:dyDescent="0.2">
      <c r="A281" s="52">
        <v>42880</v>
      </c>
      <c r="B281" s="34">
        <v>78.400000000000006</v>
      </c>
      <c r="C281" s="274">
        <v>20</v>
      </c>
      <c r="D281" s="50" t="e">
        <v>#N/A</v>
      </c>
      <c r="E281" s="50" t="e">
        <v>#N/A</v>
      </c>
      <c r="F281" s="50" t="e">
        <v>#N/A</v>
      </c>
      <c r="G281" s="50" t="e">
        <v>#N/A</v>
      </c>
      <c r="H281" s="50" t="e">
        <v>#N/A</v>
      </c>
      <c r="I281" s="50" t="e">
        <v>#N/A</v>
      </c>
      <c r="J281" s="50" t="e">
        <v>#N/A</v>
      </c>
      <c r="K281" s="50">
        <v>78.102930000000001</v>
      </c>
      <c r="L281" s="50" t="e">
        <v>#N/A</v>
      </c>
      <c r="M281" s="53" t="e">
        <v>#N/A</v>
      </c>
      <c r="O281" s="37" t="e">
        <v>#N/A</v>
      </c>
      <c r="P281" s="30" t="e">
        <v>#N/A</v>
      </c>
      <c r="Q281" s="30" t="e">
        <v>#N/A</v>
      </c>
      <c r="R281" s="30">
        <v>78.102930000000001</v>
      </c>
      <c r="S281" s="95" t="e">
        <v>#N/A</v>
      </c>
      <c r="T281" s="143"/>
      <c r="AA281" s="51"/>
    </row>
    <row r="282" spans="1:27" x14ac:dyDescent="0.2">
      <c r="A282" s="52">
        <v>42880</v>
      </c>
      <c r="B282" s="34">
        <v>50</v>
      </c>
      <c r="C282" s="274">
        <v>20</v>
      </c>
      <c r="D282" s="50" t="e">
        <v>#N/A</v>
      </c>
      <c r="E282" s="50" t="e">
        <v>#N/A</v>
      </c>
      <c r="F282" s="50" t="e">
        <v>#N/A</v>
      </c>
      <c r="G282" s="50" t="e">
        <v>#N/A</v>
      </c>
      <c r="H282" s="50" t="e">
        <v>#N/A</v>
      </c>
      <c r="I282" s="50" t="e">
        <v>#N/A</v>
      </c>
      <c r="J282" s="50" t="e">
        <v>#N/A</v>
      </c>
      <c r="K282" s="50">
        <v>72.672079999999994</v>
      </c>
      <c r="L282" s="50" t="e">
        <v>#N/A</v>
      </c>
      <c r="M282" s="53" t="e">
        <v>#N/A</v>
      </c>
      <c r="N282" s="29"/>
      <c r="O282" s="37" t="e">
        <v>#N/A</v>
      </c>
      <c r="P282" s="30" t="e">
        <v>#N/A</v>
      </c>
      <c r="Q282" s="30" t="e">
        <v>#N/A</v>
      </c>
      <c r="R282" s="30">
        <v>72.672079999999994</v>
      </c>
      <c r="S282" s="95" t="e">
        <v>#N/A</v>
      </c>
      <c r="T282" s="143"/>
      <c r="AA282" s="51"/>
    </row>
    <row r="283" spans="1:27" x14ac:dyDescent="0.2">
      <c r="A283" s="52">
        <v>42880</v>
      </c>
      <c r="B283" s="34">
        <v>9.4960000000000004</v>
      </c>
      <c r="C283" s="274">
        <v>20</v>
      </c>
      <c r="D283" s="50" t="e">
        <v>#N/A</v>
      </c>
      <c r="E283" s="50" t="e">
        <v>#N/A</v>
      </c>
      <c r="F283" s="50" t="e">
        <v>#N/A</v>
      </c>
      <c r="G283" s="50" t="e">
        <v>#N/A</v>
      </c>
      <c r="H283" s="50" t="e">
        <v>#N/A</v>
      </c>
      <c r="I283" s="50" t="e">
        <v>#N/A</v>
      </c>
      <c r="J283" s="50" t="e">
        <v>#N/A</v>
      </c>
      <c r="K283" s="50">
        <v>68.819320000000005</v>
      </c>
      <c r="L283" s="50" t="e">
        <v>#N/A</v>
      </c>
      <c r="M283" s="53" t="e">
        <v>#N/A</v>
      </c>
      <c r="N283" s="29"/>
      <c r="O283" s="37" t="e">
        <v>#N/A</v>
      </c>
      <c r="P283" s="30" t="e">
        <v>#N/A</v>
      </c>
      <c r="Q283" s="30" t="e">
        <v>#N/A</v>
      </c>
      <c r="R283" s="30">
        <v>68.819320000000005</v>
      </c>
      <c r="S283" s="95" t="e">
        <v>#N/A</v>
      </c>
      <c r="T283" s="143"/>
      <c r="AA283" s="51"/>
    </row>
    <row r="284" spans="1:27" x14ac:dyDescent="0.2">
      <c r="A284" s="52">
        <v>42880</v>
      </c>
      <c r="B284" s="34">
        <v>39.863999999999997</v>
      </c>
      <c r="C284" s="274">
        <v>20</v>
      </c>
      <c r="D284" s="50" t="e">
        <v>#N/A</v>
      </c>
      <c r="E284" s="50" t="e">
        <v>#N/A</v>
      </c>
      <c r="F284" s="50" t="e">
        <v>#N/A</v>
      </c>
      <c r="G284" s="50" t="e">
        <v>#N/A</v>
      </c>
      <c r="H284" s="50" t="e">
        <v>#N/A</v>
      </c>
      <c r="I284" s="50" t="e">
        <v>#N/A</v>
      </c>
      <c r="J284" s="50" t="e">
        <v>#N/A</v>
      </c>
      <c r="K284" s="50">
        <v>77.727909999999994</v>
      </c>
      <c r="L284" s="50" t="e">
        <v>#N/A</v>
      </c>
      <c r="M284" s="53" t="e">
        <v>#N/A</v>
      </c>
      <c r="N284" s="29"/>
      <c r="O284" s="37" t="e">
        <v>#N/A</v>
      </c>
      <c r="P284" s="30" t="e">
        <v>#N/A</v>
      </c>
      <c r="Q284" s="30" t="e">
        <v>#N/A</v>
      </c>
      <c r="R284" s="30">
        <v>77.727909999999994</v>
      </c>
      <c r="S284" s="95" t="e">
        <v>#N/A</v>
      </c>
      <c r="T284" s="143"/>
      <c r="AA284" s="51"/>
    </row>
    <row r="285" spans="1:27" x14ac:dyDescent="0.2">
      <c r="A285" s="52">
        <v>42881</v>
      </c>
      <c r="B285" s="34">
        <v>52.5</v>
      </c>
      <c r="C285" s="274">
        <v>25</v>
      </c>
      <c r="D285" s="50" t="e">
        <v>#N/A</v>
      </c>
      <c r="E285" s="50" t="e">
        <v>#N/A</v>
      </c>
      <c r="F285" s="50" t="e">
        <v>#N/A</v>
      </c>
      <c r="G285" s="50" t="e">
        <v>#N/A</v>
      </c>
      <c r="H285" s="50" t="e">
        <v>#N/A</v>
      </c>
      <c r="I285" s="50" t="e">
        <v>#N/A</v>
      </c>
      <c r="J285" s="50" t="e">
        <v>#N/A</v>
      </c>
      <c r="K285" s="50" t="e">
        <v>#N/A</v>
      </c>
      <c r="L285" s="50">
        <v>40.081850000000003</v>
      </c>
      <c r="M285" s="53" t="e">
        <v>#N/A</v>
      </c>
      <c r="N285" s="29"/>
      <c r="O285" s="37" t="e">
        <v>#N/A</v>
      </c>
      <c r="P285" s="30" t="e">
        <v>#N/A</v>
      </c>
      <c r="Q285" s="30" t="e">
        <v>#N/A</v>
      </c>
      <c r="R285" s="30" t="e">
        <v>#N/A</v>
      </c>
      <c r="S285" s="95">
        <v>40.081850000000003</v>
      </c>
      <c r="T285" s="143"/>
      <c r="AA285" s="51"/>
    </row>
    <row r="286" spans="1:27" x14ac:dyDescent="0.2">
      <c r="A286" s="52">
        <v>42887</v>
      </c>
      <c r="B286" s="34">
        <v>40</v>
      </c>
      <c r="C286" s="274">
        <v>30</v>
      </c>
      <c r="D286" s="50" t="e">
        <v>#N/A</v>
      </c>
      <c r="E286" s="50" t="e">
        <v>#N/A</v>
      </c>
      <c r="F286" s="50" t="e">
        <v>#N/A</v>
      </c>
      <c r="G286" s="50" t="e">
        <v>#N/A</v>
      </c>
      <c r="H286" s="50" t="e">
        <v>#N/A</v>
      </c>
      <c r="I286" s="50" t="e">
        <v>#N/A</v>
      </c>
      <c r="J286" s="50" t="e">
        <v>#N/A</v>
      </c>
      <c r="K286" s="50" t="e">
        <v>#N/A</v>
      </c>
      <c r="L286" s="50">
        <v>29.592960000000001</v>
      </c>
      <c r="M286" s="53" t="e">
        <v>#N/A</v>
      </c>
      <c r="N286" s="29"/>
      <c r="O286" s="37" t="e">
        <v>#N/A</v>
      </c>
      <c r="P286" s="30" t="e">
        <v>#N/A</v>
      </c>
      <c r="Q286" s="30" t="e">
        <v>#N/A</v>
      </c>
      <c r="R286" s="30" t="e">
        <v>#N/A</v>
      </c>
      <c r="S286" s="95">
        <v>29.592960000000001</v>
      </c>
      <c r="T286" s="143"/>
      <c r="AA286" s="51"/>
    </row>
    <row r="287" spans="1:27" x14ac:dyDescent="0.2">
      <c r="A287" s="52">
        <v>42887</v>
      </c>
      <c r="B287" s="34">
        <v>86</v>
      </c>
      <c r="C287" s="274">
        <v>30</v>
      </c>
      <c r="D287" s="50" t="e">
        <v>#N/A</v>
      </c>
      <c r="E287" s="50" t="e">
        <v>#N/A</v>
      </c>
      <c r="F287" s="50" t="e">
        <v>#N/A</v>
      </c>
      <c r="G287" s="50" t="e">
        <v>#N/A</v>
      </c>
      <c r="H287" s="50" t="e">
        <v>#N/A</v>
      </c>
      <c r="I287" s="50" t="e">
        <v>#N/A</v>
      </c>
      <c r="J287" s="50" t="e">
        <v>#N/A</v>
      </c>
      <c r="K287" s="50" t="e">
        <v>#N/A</v>
      </c>
      <c r="L287" s="50">
        <v>28.80574</v>
      </c>
      <c r="M287" s="53" t="e">
        <v>#N/A</v>
      </c>
      <c r="N287" s="29"/>
      <c r="O287" s="37" t="e">
        <v>#N/A</v>
      </c>
      <c r="P287" s="30" t="e">
        <v>#N/A</v>
      </c>
      <c r="Q287" s="30" t="e">
        <v>#N/A</v>
      </c>
      <c r="R287" s="30" t="e">
        <v>#N/A</v>
      </c>
      <c r="S287" s="95">
        <v>28.80574</v>
      </c>
      <c r="T287" s="143"/>
      <c r="AA287" s="51"/>
    </row>
    <row r="288" spans="1:27" x14ac:dyDescent="0.2">
      <c r="A288" s="52">
        <v>42887</v>
      </c>
      <c r="B288" s="34">
        <v>74</v>
      </c>
      <c r="C288" s="274">
        <v>30</v>
      </c>
      <c r="D288" s="50" t="e">
        <v>#N/A</v>
      </c>
      <c r="E288" s="50" t="e">
        <v>#N/A</v>
      </c>
      <c r="F288" s="50" t="e">
        <v>#N/A</v>
      </c>
      <c r="G288" s="50" t="e">
        <v>#N/A</v>
      </c>
      <c r="H288" s="50" t="e">
        <v>#N/A</v>
      </c>
      <c r="I288" s="50" t="e">
        <v>#N/A</v>
      </c>
      <c r="J288" s="50" t="e">
        <v>#N/A</v>
      </c>
      <c r="K288" s="50" t="e">
        <v>#N/A</v>
      </c>
      <c r="L288" s="50">
        <v>28.80574</v>
      </c>
      <c r="M288" s="53" t="e">
        <v>#N/A</v>
      </c>
      <c r="N288" s="29"/>
      <c r="O288" s="37" t="e">
        <v>#N/A</v>
      </c>
      <c r="P288" s="30" t="e">
        <v>#N/A</v>
      </c>
      <c r="Q288" s="30" t="e">
        <v>#N/A</v>
      </c>
      <c r="R288" s="30" t="e">
        <v>#N/A</v>
      </c>
      <c r="S288" s="95">
        <v>28.80574</v>
      </c>
      <c r="T288" s="143"/>
      <c r="AA288" s="51"/>
    </row>
    <row r="289" spans="1:27" x14ac:dyDescent="0.2">
      <c r="A289" s="52">
        <v>42893</v>
      </c>
      <c r="B289" s="34">
        <v>50</v>
      </c>
      <c r="C289" s="274">
        <v>20</v>
      </c>
      <c r="D289" s="50" t="e">
        <v>#N/A</v>
      </c>
      <c r="E289" s="50">
        <v>32.104810000000001</v>
      </c>
      <c r="F289" s="50" t="e">
        <v>#N/A</v>
      </c>
      <c r="G289" s="50" t="e">
        <v>#N/A</v>
      </c>
      <c r="H289" s="50" t="e">
        <v>#N/A</v>
      </c>
      <c r="I289" s="50" t="e">
        <v>#N/A</v>
      </c>
      <c r="J289" s="50" t="e">
        <v>#N/A</v>
      </c>
      <c r="K289" s="50" t="e">
        <v>#N/A</v>
      </c>
      <c r="L289" s="50" t="e">
        <v>#N/A</v>
      </c>
      <c r="M289" s="53" t="e">
        <v>#N/A</v>
      </c>
      <c r="N289" s="29"/>
      <c r="O289" s="37" t="e">
        <v>#N/A</v>
      </c>
      <c r="P289" s="30">
        <v>32.104810000000001</v>
      </c>
      <c r="Q289" s="30" t="e">
        <v>#N/A</v>
      </c>
      <c r="R289" s="30" t="e">
        <v>#N/A</v>
      </c>
      <c r="S289" s="95" t="e">
        <v>#N/A</v>
      </c>
      <c r="T289" s="143"/>
      <c r="AA289" s="51"/>
    </row>
    <row r="290" spans="1:27" x14ac:dyDescent="0.2">
      <c r="A290" s="52">
        <v>42905</v>
      </c>
      <c r="B290" s="34">
        <v>100</v>
      </c>
      <c r="C290" s="274">
        <v>20</v>
      </c>
      <c r="D290" s="50" t="e">
        <v>#N/A</v>
      </c>
      <c r="E290" s="50" t="e">
        <v>#N/A</v>
      </c>
      <c r="F290" s="50">
        <v>30.475159999999999</v>
      </c>
      <c r="G290" s="50" t="e">
        <v>#N/A</v>
      </c>
      <c r="H290" s="50" t="e">
        <v>#N/A</v>
      </c>
      <c r="I290" s="50" t="e">
        <v>#N/A</v>
      </c>
      <c r="J290" s="50" t="e">
        <v>#N/A</v>
      </c>
      <c r="K290" s="50" t="e">
        <v>#N/A</v>
      </c>
      <c r="L290" s="50" t="e">
        <v>#N/A</v>
      </c>
      <c r="M290" s="53" t="e">
        <v>#N/A</v>
      </c>
      <c r="N290" s="29"/>
      <c r="O290" s="37" t="e">
        <v>#N/A</v>
      </c>
      <c r="P290" s="30" t="e">
        <v>#N/A</v>
      </c>
      <c r="Q290" s="30">
        <v>30.475159999999999</v>
      </c>
      <c r="R290" s="30" t="e">
        <v>#N/A</v>
      </c>
      <c r="S290" s="95" t="e">
        <v>#N/A</v>
      </c>
      <c r="T290" s="143"/>
      <c r="AA290" s="51"/>
    </row>
    <row r="291" spans="1:27" x14ac:dyDescent="0.2">
      <c r="A291" s="52">
        <v>42906</v>
      </c>
      <c r="B291" s="34">
        <v>19.59</v>
      </c>
      <c r="C291" s="274">
        <v>20</v>
      </c>
      <c r="D291" s="50" t="e">
        <v>#N/A</v>
      </c>
      <c r="E291" s="50" t="e">
        <v>#N/A</v>
      </c>
      <c r="F291" s="50" t="e">
        <v>#N/A</v>
      </c>
      <c r="G291" s="50" t="e">
        <v>#N/A</v>
      </c>
      <c r="H291" s="50" t="e">
        <v>#N/A</v>
      </c>
      <c r="I291" s="50" t="e">
        <v>#N/A</v>
      </c>
      <c r="J291" s="50" t="e">
        <v>#N/A</v>
      </c>
      <c r="K291" s="50">
        <v>96.361699999999999</v>
      </c>
      <c r="L291" s="50" t="e">
        <v>#N/A</v>
      </c>
      <c r="M291" s="53" t="e">
        <v>#N/A</v>
      </c>
      <c r="N291" s="29"/>
      <c r="O291" s="37" t="e">
        <v>#N/A</v>
      </c>
      <c r="P291" s="30" t="e">
        <v>#N/A</v>
      </c>
      <c r="Q291" s="30" t="e">
        <v>#N/A</v>
      </c>
      <c r="R291" s="30">
        <v>96.361699999999999</v>
      </c>
      <c r="S291" s="95" t="e">
        <v>#N/A</v>
      </c>
      <c r="T291" s="143"/>
      <c r="AA291" s="51"/>
    </row>
    <row r="292" spans="1:27" x14ac:dyDescent="0.2">
      <c r="A292" s="52">
        <v>42906</v>
      </c>
      <c r="B292" s="34">
        <v>19.579999999999998</v>
      </c>
      <c r="C292" s="274">
        <v>20</v>
      </c>
      <c r="D292" s="50" t="e">
        <v>#N/A</v>
      </c>
      <c r="E292" s="50" t="e">
        <v>#N/A</v>
      </c>
      <c r="F292" s="50" t="e">
        <v>#N/A</v>
      </c>
      <c r="G292" s="50" t="e">
        <v>#N/A</v>
      </c>
      <c r="H292" s="50" t="e">
        <v>#N/A</v>
      </c>
      <c r="I292" s="50" t="e">
        <v>#N/A</v>
      </c>
      <c r="J292" s="50" t="e">
        <v>#N/A</v>
      </c>
      <c r="K292" s="50">
        <v>87.952089999999998</v>
      </c>
      <c r="L292" s="50" t="e">
        <v>#N/A</v>
      </c>
      <c r="M292" s="53" t="e">
        <v>#N/A</v>
      </c>
      <c r="N292" s="29"/>
      <c r="O292" s="37" t="e">
        <v>#N/A</v>
      </c>
      <c r="P292" s="30" t="e">
        <v>#N/A</v>
      </c>
      <c r="Q292" s="30" t="e">
        <v>#N/A</v>
      </c>
      <c r="R292" s="30">
        <v>87.952089999999998</v>
      </c>
      <c r="S292" s="95" t="e">
        <v>#N/A</v>
      </c>
      <c r="T292" s="143"/>
      <c r="AA292" s="51"/>
    </row>
    <row r="293" spans="1:27" x14ac:dyDescent="0.2">
      <c r="A293" s="52">
        <v>42906</v>
      </c>
      <c r="B293" s="34">
        <v>19.579999999999998</v>
      </c>
      <c r="C293" s="274">
        <v>20</v>
      </c>
      <c r="D293" s="50" t="e">
        <v>#N/A</v>
      </c>
      <c r="E293" s="50" t="e">
        <v>#N/A</v>
      </c>
      <c r="F293" s="50" t="e">
        <v>#N/A</v>
      </c>
      <c r="G293" s="50" t="e">
        <v>#N/A</v>
      </c>
      <c r="H293" s="50" t="e">
        <v>#N/A</v>
      </c>
      <c r="I293" s="50" t="e">
        <v>#N/A</v>
      </c>
      <c r="J293" s="50" t="e">
        <v>#N/A</v>
      </c>
      <c r="K293" s="50">
        <v>87.372190000000003</v>
      </c>
      <c r="L293" s="50" t="e">
        <v>#N/A</v>
      </c>
      <c r="M293" s="53" t="e">
        <v>#N/A</v>
      </c>
      <c r="N293" s="29"/>
      <c r="O293" s="37" t="e">
        <v>#N/A</v>
      </c>
      <c r="P293" s="30" t="e">
        <v>#N/A</v>
      </c>
      <c r="Q293" s="30" t="e">
        <v>#N/A</v>
      </c>
      <c r="R293" s="30">
        <v>87.372190000000003</v>
      </c>
      <c r="S293" s="95" t="e">
        <v>#N/A</v>
      </c>
      <c r="T293" s="143"/>
      <c r="AA293" s="51"/>
    </row>
    <row r="294" spans="1:27" x14ac:dyDescent="0.2">
      <c r="A294" s="52">
        <v>42906</v>
      </c>
      <c r="B294" s="34">
        <v>19.600000000000001</v>
      </c>
      <c r="C294" s="274">
        <v>20</v>
      </c>
      <c r="D294" s="50" t="e">
        <v>#N/A</v>
      </c>
      <c r="E294" s="50" t="e">
        <v>#N/A</v>
      </c>
      <c r="F294" s="50" t="e">
        <v>#N/A</v>
      </c>
      <c r="G294" s="50" t="e">
        <v>#N/A</v>
      </c>
      <c r="H294" s="50" t="e">
        <v>#N/A</v>
      </c>
      <c r="I294" s="50" t="e">
        <v>#N/A</v>
      </c>
      <c r="J294" s="50" t="e">
        <v>#N/A</v>
      </c>
      <c r="K294" s="50">
        <v>88.508089999999996</v>
      </c>
      <c r="L294" s="50" t="e">
        <v>#N/A</v>
      </c>
      <c r="M294" s="53" t="e">
        <v>#N/A</v>
      </c>
      <c r="N294" s="29"/>
      <c r="O294" s="37" t="e">
        <v>#N/A</v>
      </c>
      <c r="P294" s="30" t="e">
        <v>#N/A</v>
      </c>
      <c r="Q294" s="30" t="e">
        <v>#N/A</v>
      </c>
      <c r="R294" s="30">
        <v>88.508089999999996</v>
      </c>
      <c r="S294" s="95" t="e">
        <v>#N/A</v>
      </c>
      <c r="T294" s="143"/>
      <c r="AA294" s="51"/>
    </row>
    <row r="295" spans="1:27" x14ac:dyDescent="0.2">
      <c r="A295" s="52">
        <v>42912</v>
      </c>
      <c r="B295" s="34">
        <v>5</v>
      </c>
      <c r="C295" s="274">
        <v>30</v>
      </c>
      <c r="D295" s="50" t="e">
        <v>#N/A</v>
      </c>
      <c r="E295" s="50" t="e">
        <v>#N/A</v>
      </c>
      <c r="F295" s="50" t="e">
        <v>#N/A</v>
      </c>
      <c r="G295" s="50" t="e">
        <v>#N/A</v>
      </c>
      <c r="H295" s="50" t="e">
        <v>#N/A</v>
      </c>
      <c r="I295" s="50" t="e">
        <v>#N/A</v>
      </c>
      <c r="J295" s="50" t="e">
        <v>#N/A</v>
      </c>
      <c r="K295" s="50" t="e">
        <v>#N/A</v>
      </c>
      <c r="L295" s="50">
        <v>51.644210000000001</v>
      </c>
      <c r="M295" s="53" t="e">
        <v>#N/A</v>
      </c>
      <c r="N295" s="29"/>
      <c r="O295" s="37" t="e">
        <v>#N/A</v>
      </c>
      <c r="P295" s="30" t="e">
        <v>#N/A</v>
      </c>
      <c r="Q295" s="30" t="e">
        <v>#N/A</v>
      </c>
      <c r="R295" s="30" t="e">
        <v>#N/A</v>
      </c>
      <c r="S295" s="95">
        <v>51.644210000000001</v>
      </c>
      <c r="T295" s="143"/>
      <c r="AA295" s="51"/>
    </row>
    <row r="296" spans="1:27" x14ac:dyDescent="0.2">
      <c r="A296" s="52">
        <v>42933</v>
      </c>
      <c r="B296" s="34">
        <v>40</v>
      </c>
      <c r="C296" s="274">
        <v>20</v>
      </c>
      <c r="D296" s="50">
        <v>28.83352</v>
      </c>
      <c r="E296" s="50" t="e">
        <v>#N/A</v>
      </c>
      <c r="F296" s="50" t="e">
        <v>#N/A</v>
      </c>
      <c r="G296" s="50" t="e">
        <v>#N/A</v>
      </c>
      <c r="H296" s="50" t="e">
        <v>#N/A</v>
      </c>
      <c r="I296" s="50" t="e">
        <v>#N/A</v>
      </c>
      <c r="J296" s="50" t="e">
        <v>#N/A</v>
      </c>
      <c r="K296" s="50" t="e">
        <v>#N/A</v>
      </c>
      <c r="L296" s="50" t="e">
        <v>#N/A</v>
      </c>
      <c r="M296" s="53" t="e">
        <v>#N/A</v>
      </c>
      <c r="N296" s="29"/>
      <c r="O296" s="37" t="e">
        <v>#N/A</v>
      </c>
      <c r="P296" s="30">
        <v>28.83352</v>
      </c>
      <c r="Q296" s="30" t="e">
        <v>#N/A</v>
      </c>
      <c r="R296" s="30" t="e">
        <v>#N/A</v>
      </c>
      <c r="S296" s="95" t="e">
        <v>#N/A</v>
      </c>
      <c r="T296" s="143"/>
      <c r="AA296" s="51"/>
    </row>
    <row r="297" spans="1:27" x14ac:dyDescent="0.2">
      <c r="A297" s="52">
        <v>42944</v>
      </c>
      <c r="B297" s="34">
        <v>8.4</v>
      </c>
      <c r="C297" s="274">
        <v>20</v>
      </c>
      <c r="D297" s="50" t="e">
        <v>#N/A</v>
      </c>
      <c r="E297" s="50" t="e">
        <v>#N/A</v>
      </c>
      <c r="F297" s="50" t="e">
        <v>#N/A</v>
      </c>
      <c r="G297" s="50" t="e">
        <v>#N/A</v>
      </c>
      <c r="H297" s="50" t="e">
        <v>#N/A</v>
      </c>
      <c r="I297" s="50">
        <v>90.542969999999997</v>
      </c>
      <c r="J297" s="50" t="e">
        <v>#N/A</v>
      </c>
      <c r="K297" s="50" t="e">
        <v>#N/A</v>
      </c>
      <c r="L297" s="50" t="e">
        <v>#N/A</v>
      </c>
      <c r="M297" s="53" t="e">
        <v>#N/A</v>
      </c>
      <c r="O297" s="37" t="e">
        <v>#N/A</v>
      </c>
      <c r="P297" s="30" t="e">
        <v>#N/A</v>
      </c>
      <c r="Q297" s="30" t="e">
        <v>#N/A</v>
      </c>
      <c r="R297" s="30">
        <v>90.542969999999997</v>
      </c>
      <c r="S297" s="95" t="e">
        <v>#N/A</v>
      </c>
      <c r="T297" s="143"/>
      <c r="AA297" s="51"/>
    </row>
    <row r="298" spans="1:27" x14ac:dyDescent="0.2">
      <c r="A298" s="52">
        <v>42944</v>
      </c>
      <c r="B298" s="34">
        <v>8.4</v>
      </c>
      <c r="C298" s="274">
        <v>20</v>
      </c>
      <c r="D298" s="50" t="e">
        <v>#N/A</v>
      </c>
      <c r="E298" s="50" t="e">
        <v>#N/A</v>
      </c>
      <c r="F298" s="50" t="e">
        <v>#N/A</v>
      </c>
      <c r="G298" s="50" t="e">
        <v>#N/A</v>
      </c>
      <c r="H298" s="50" t="e">
        <v>#N/A</v>
      </c>
      <c r="I298" s="50">
        <v>89.911550000000005</v>
      </c>
      <c r="J298" s="50" t="e">
        <v>#N/A</v>
      </c>
      <c r="K298" s="50" t="e">
        <v>#N/A</v>
      </c>
      <c r="L298" s="50" t="e">
        <v>#N/A</v>
      </c>
      <c r="M298" s="53" t="e">
        <v>#N/A</v>
      </c>
      <c r="N298" s="29"/>
      <c r="O298" s="37" t="e">
        <v>#N/A</v>
      </c>
      <c r="P298" s="30" t="e">
        <v>#N/A</v>
      </c>
      <c r="Q298" s="30" t="e">
        <v>#N/A</v>
      </c>
      <c r="R298" s="30">
        <v>89.911550000000005</v>
      </c>
      <c r="S298" s="95" t="e">
        <v>#N/A</v>
      </c>
      <c r="T298" s="143"/>
      <c r="AA298" s="51"/>
    </row>
    <row r="299" spans="1:27" x14ac:dyDescent="0.2">
      <c r="A299" s="52">
        <v>42955</v>
      </c>
      <c r="B299" s="34">
        <v>252.32</v>
      </c>
      <c r="C299" s="274">
        <v>20</v>
      </c>
      <c r="D299" s="50">
        <v>52.438339999999997</v>
      </c>
      <c r="E299" s="50" t="e">
        <v>#N/A</v>
      </c>
      <c r="F299" s="50" t="e">
        <v>#N/A</v>
      </c>
      <c r="G299" s="50" t="e">
        <v>#N/A</v>
      </c>
      <c r="H299" s="50" t="e">
        <v>#N/A</v>
      </c>
      <c r="I299" s="50" t="e">
        <v>#N/A</v>
      </c>
      <c r="J299" s="50" t="e">
        <v>#N/A</v>
      </c>
      <c r="K299" s="50" t="e">
        <v>#N/A</v>
      </c>
      <c r="L299" s="50" t="e">
        <v>#N/A</v>
      </c>
      <c r="M299" s="53" t="e">
        <v>#N/A</v>
      </c>
      <c r="N299" s="29"/>
      <c r="O299" s="37" t="e">
        <v>#N/A</v>
      </c>
      <c r="P299" s="30">
        <v>52.438339999999997</v>
      </c>
      <c r="Q299" s="30" t="e">
        <v>#N/A</v>
      </c>
      <c r="R299" s="30" t="e">
        <v>#N/A</v>
      </c>
      <c r="S299" s="95" t="e">
        <v>#N/A</v>
      </c>
      <c r="T299" s="143"/>
      <c r="AA299" s="51"/>
    </row>
    <row r="300" spans="1:27" x14ac:dyDescent="0.2">
      <c r="A300" s="52">
        <v>42972</v>
      </c>
      <c r="B300" s="34">
        <v>100</v>
      </c>
      <c r="C300" s="274">
        <v>15</v>
      </c>
      <c r="D300" s="50">
        <v>29.870380000000001</v>
      </c>
      <c r="E300" s="50" t="e">
        <v>#N/A</v>
      </c>
      <c r="F300" s="50" t="e">
        <v>#N/A</v>
      </c>
      <c r="G300" s="50" t="e">
        <v>#N/A</v>
      </c>
      <c r="H300" s="50" t="e">
        <v>#N/A</v>
      </c>
      <c r="I300" s="50" t="e">
        <v>#N/A</v>
      </c>
      <c r="J300" s="50" t="e">
        <v>#N/A</v>
      </c>
      <c r="K300" s="50" t="e">
        <v>#N/A</v>
      </c>
      <c r="L300" s="50" t="e">
        <v>#N/A</v>
      </c>
      <c r="M300" s="53" t="e">
        <v>#N/A</v>
      </c>
      <c r="N300" s="29"/>
      <c r="O300" s="37" t="e">
        <v>#N/A</v>
      </c>
      <c r="P300" s="30">
        <v>29.870380000000001</v>
      </c>
      <c r="Q300" s="30" t="e">
        <v>#N/A</v>
      </c>
      <c r="R300" s="30" t="e">
        <v>#N/A</v>
      </c>
      <c r="S300" s="95" t="e">
        <v>#N/A</v>
      </c>
      <c r="T300" s="143"/>
      <c r="AA300" s="51"/>
    </row>
    <row r="301" spans="1:27" x14ac:dyDescent="0.2">
      <c r="A301" s="52">
        <v>43000</v>
      </c>
      <c r="B301" s="34">
        <v>20</v>
      </c>
      <c r="C301" s="274">
        <v>15</v>
      </c>
      <c r="D301" s="50">
        <v>35.306910000000002</v>
      </c>
      <c r="E301" s="50" t="e">
        <v>#N/A</v>
      </c>
      <c r="F301" s="50" t="e">
        <v>#N/A</v>
      </c>
      <c r="G301" s="50" t="e">
        <v>#N/A</v>
      </c>
      <c r="H301" s="50" t="e">
        <v>#N/A</v>
      </c>
      <c r="I301" s="50" t="e">
        <v>#N/A</v>
      </c>
      <c r="J301" s="50" t="e">
        <v>#N/A</v>
      </c>
      <c r="K301" s="50" t="e">
        <v>#N/A</v>
      </c>
      <c r="L301" s="50" t="e">
        <v>#N/A</v>
      </c>
      <c r="M301" s="53" t="e">
        <v>#N/A</v>
      </c>
      <c r="N301" s="29"/>
      <c r="O301" s="37" t="e">
        <v>#N/A</v>
      </c>
      <c r="P301" s="30">
        <v>35.306910000000002</v>
      </c>
      <c r="Q301" s="30" t="e">
        <v>#N/A</v>
      </c>
      <c r="R301" s="30" t="e">
        <v>#N/A</v>
      </c>
      <c r="S301" s="95" t="e">
        <v>#N/A</v>
      </c>
      <c r="T301" s="143"/>
      <c r="AA301" s="51"/>
    </row>
    <row r="302" spans="1:27" x14ac:dyDescent="0.2">
      <c r="A302" s="52">
        <v>43000</v>
      </c>
      <c r="B302" s="34">
        <v>20</v>
      </c>
      <c r="C302" s="274">
        <v>15</v>
      </c>
      <c r="D302" s="50">
        <v>35.306910000000002</v>
      </c>
      <c r="E302" s="50" t="e">
        <v>#N/A</v>
      </c>
      <c r="F302" s="50" t="e">
        <v>#N/A</v>
      </c>
      <c r="G302" s="50" t="e">
        <v>#N/A</v>
      </c>
      <c r="H302" s="50" t="e">
        <v>#N/A</v>
      </c>
      <c r="I302" s="50" t="e">
        <v>#N/A</v>
      </c>
      <c r="J302" s="50" t="e">
        <v>#N/A</v>
      </c>
      <c r="K302" s="50" t="e">
        <v>#N/A</v>
      </c>
      <c r="L302" s="50" t="e">
        <v>#N/A</v>
      </c>
      <c r="M302" s="53" t="e">
        <v>#N/A</v>
      </c>
      <c r="N302" s="29"/>
      <c r="O302" s="37" t="e">
        <v>#N/A</v>
      </c>
      <c r="P302" s="30">
        <v>35.306910000000002</v>
      </c>
      <c r="Q302" s="30" t="e">
        <v>#N/A</v>
      </c>
      <c r="R302" s="30" t="e">
        <v>#N/A</v>
      </c>
      <c r="S302" s="95" t="e">
        <v>#N/A</v>
      </c>
      <c r="T302" s="143"/>
      <c r="AA302" s="51"/>
    </row>
    <row r="303" spans="1:27" x14ac:dyDescent="0.2">
      <c r="A303" s="52">
        <v>43000</v>
      </c>
      <c r="B303" s="34">
        <v>20</v>
      </c>
      <c r="C303" s="274">
        <v>15</v>
      </c>
      <c r="D303" s="50">
        <v>35.306910000000002</v>
      </c>
      <c r="E303" s="50" t="e">
        <v>#N/A</v>
      </c>
      <c r="F303" s="50" t="e">
        <v>#N/A</v>
      </c>
      <c r="G303" s="50" t="e">
        <v>#N/A</v>
      </c>
      <c r="H303" s="50" t="e">
        <v>#N/A</v>
      </c>
      <c r="I303" s="50" t="e">
        <v>#N/A</v>
      </c>
      <c r="J303" s="50" t="e">
        <v>#N/A</v>
      </c>
      <c r="K303" s="50" t="e">
        <v>#N/A</v>
      </c>
      <c r="L303" s="50" t="e">
        <v>#N/A</v>
      </c>
      <c r="M303" s="53" t="e">
        <v>#N/A</v>
      </c>
      <c r="N303" s="29"/>
      <c r="O303" s="37" t="e">
        <v>#N/A</v>
      </c>
      <c r="P303" s="30">
        <v>35.306910000000002</v>
      </c>
      <c r="Q303" s="30" t="e">
        <v>#N/A</v>
      </c>
      <c r="R303" s="30" t="e">
        <v>#N/A</v>
      </c>
      <c r="S303" s="95" t="e">
        <v>#N/A</v>
      </c>
      <c r="T303" s="143"/>
      <c r="AA303" s="51"/>
    </row>
    <row r="304" spans="1:27" x14ac:dyDescent="0.2">
      <c r="A304" s="52">
        <v>43001</v>
      </c>
      <c r="B304" s="34">
        <v>200</v>
      </c>
      <c r="C304" s="274">
        <v>24</v>
      </c>
      <c r="D304" s="50">
        <v>31.777660000000001</v>
      </c>
      <c r="E304" s="50" t="e">
        <v>#N/A</v>
      </c>
      <c r="F304" s="50" t="e">
        <v>#N/A</v>
      </c>
      <c r="G304" s="50" t="e">
        <v>#N/A</v>
      </c>
      <c r="H304" s="50" t="e">
        <v>#N/A</v>
      </c>
      <c r="I304" s="50" t="e">
        <v>#N/A</v>
      </c>
      <c r="J304" s="50" t="e">
        <v>#N/A</v>
      </c>
      <c r="K304" s="50" t="e">
        <v>#N/A</v>
      </c>
      <c r="L304" s="50" t="e">
        <v>#N/A</v>
      </c>
      <c r="M304" s="53" t="e">
        <v>#N/A</v>
      </c>
      <c r="N304" s="29"/>
      <c r="O304" s="37" t="e">
        <v>#N/A</v>
      </c>
      <c r="P304" s="30">
        <v>31.777660000000001</v>
      </c>
      <c r="Q304" s="30" t="e">
        <v>#N/A</v>
      </c>
      <c r="R304" s="30" t="e">
        <v>#N/A</v>
      </c>
      <c r="S304" s="95" t="e">
        <v>#N/A</v>
      </c>
      <c r="T304" s="143"/>
      <c r="AA304" s="51"/>
    </row>
    <row r="305" spans="1:27" x14ac:dyDescent="0.2">
      <c r="A305" s="52">
        <v>43004</v>
      </c>
      <c r="B305" s="34">
        <v>62.5</v>
      </c>
      <c r="C305" s="274">
        <v>20</v>
      </c>
      <c r="D305" s="50">
        <v>30.63053</v>
      </c>
      <c r="E305" s="50" t="e">
        <v>#N/A</v>
      </c>
      <c r="F305" s="50" t="e">
        <v>#N/A</v>
      </c>
      <c r="G305" s="50" t="e">
        <v>#N/A</v>
      </c>
      <c r="H305" s="50" t="e">
        <v>#N/A</v>
      </c>
      <c r="I305" s="50" t="e">
        <v>#N/A</v>
      </c>
      <c r="J305" s="50" t="e">
        <v>#N/A</v>
      </c>
      <c r="K305" s="50" t="e">
        <v>#N/A</v>
      </c>
      <c r="L305" s="50" t="e">
        <v>#N/A</v>
      </c>
      <c r="M305" s="53" t="e">
        <v>#N/A</v>
      </c>
      <c r="N305" s="29"/>
      <c r="O305" s="37" t="e">
        <v>#N/A</v>
      </c>
      <c r="P305" s="30">
        <v>30.63053</v>
      </c>
      <c r="Q305" s="30" t="e">
        <v>#N/A</v>
      </c>
      <c r="R305" s="30" t="e">
        <v>#N/A</v>
      </c>
      <c r="S305" s="95" t="e">
        <v>#N/A</v>
      </c>
      <c r="T305" s="143"/>
      <c r="AA305" s="51"/>
    </row>
    <row r="306" spans="1:27" x14ac:dyDescent="0.2">
      <c r="A306" s="52">
        <v>43004</v>
      </c>
      <c r="B306" s="34">
        <v>50</v>
      </c>
      <c r="C306" s="274">
        <v>20</v>
      </c>
      <c r="D306" s="50">
        <v>30.075569999999999</v>
      </c>
      <c r="E306" s="50" t="e">
        <v>#N/A</v>
      </c>
      <c r="F306" s="50" t="e">
        <v>#N/A</v>
      </c>
      <c r="G306" s="50" t="e">
        <v>#N/A</v>
      </c>
      <c r="H306" s="50" t="e">
        <v>#N/A</v>
      </c>
      <c r="I306" s="50" t="e">
        <v>#N/A</v>
      </c>
      <c r="J306" s="50" t="e">
        <v>#N/A</v>
      </c>
      <c r="K306" s="50" t="e">
        <v>#N/A</v>
      </c>
      <c r="L306" s="50" t="e">
        <v>#N/A</v>
      </c>
      <c r="M306" s="53" t="e">
        <v>#N/A</v>
      </c>
      <c r="N306" s="29"/>
      <c r="O306" s="37" t="e">
        <v>#N/A</v>
      </c>
      <c r="P306" s="30">
        <v>30.075569999999999</v>
      </c>
      <c r="Q306" s="30" t="e">
        <v>#N/A</v>
      </c>
      <c r="R306" s="30" t="e">
        <v>#N/A</v>
      </c>
      <c r="S306" s="95" t="e">
        <v>#N/A</v>
      </c>
      <c r="T306" s="143"/>
      <c r="AA306" s="51"/>
    </row>
    <row r="307" spans="1:27" x14ac:dyDescent="0.2">
      <c r="A307" s="52">
        <v>43014</v>
      </c>
      <c r="B307" s="34">
        <v>25</v>
      </c>
      <c r="C307" s="274">
        <v>25</v>
      </c>
      <c r="D307" s="50" t="e">
        <v>#N/A</v>
      </c>
      <c r="E307" s="50">
        <v>29.316269999999999</v>
      </c>
      <c r="F307" s="50" t="e">
        <v>#N/A</v>
      </c>
      <c r="G307" s="50" t="e">
        <v>#N/A</v>
      </c>
      <c r="H307" s="50" t="e">
        <v>#N/A</v>
      </c>
      <c r="I307" s="50" t="e">
        <v>#N/A</v>
      </c>
      <c r="J307" s="50" t="e">
        <v>#N/A</v>
      </c>
      <c r="K307" s="50" t="e">
        <v>#N/A</v>
      </c>
      <c r="L307" s="50" t="e">
        <v>#N/A</v>
      </c>
      <c r="M307" s="53" t="e">
        <v>#N/A</v>
      </c>
      <c r="N307" s="29"/>
      <c r="O307" s="37" t="e">
        <v>#N/A</v>
      </c>
      <c r="P307" s="30">
        <v>29.316269999999999</v>
      </c>
      <c r="Q307" s="30" t="e">
        <v>#N/A</v>
      </c>
      <c r="R307" s="30" t="e">
        <v>#N/A</v>
      </c>
      <c r="S307" s="95" t="e">
        <v>#N/A</v>
      </c>
      <c r="T307" s="143"/>
      <c r="AA307" s="51"/>
    </row>
    <row r="308" spans="1:27" x14ac:dyDescent="0.2">
      <c r="A308" s="52">
        <v>43014</v>
      </c>
      <c r="B308" s="34">
        <v>25</v>
      </c>
      <c r="C308" s="274">
        <v>25</v>
      </c>
      <c r="D308" s="50" t="e">
        <v>#N/A</v>
      </c>
      <c r="E308" s="50">
        <v>29.316269999999999</v>
      </c>
      <c r="F308" s="50" t="e">
        <v>#N/A</v>
      </c>
      <c r="G308" s="50" t="e">
        <v>#N/A</v>
      </c>
      <c r="H308" s="50" t="e">
        <v>#N/A</v>
      </c>
      <c r="I308" s="50" t="e">
        <v>#N/A</v>
      </c>
      <c r="J308" s="50" t="e">
        <v>#N/A</v>
      </c>
      <c r="K308" s="50" t="e">
        <v>#N/A</v>
      </c>
      <c r="L308" s="50" t="e">
        <v>#N/A</v>
      </c>
      <c r="M308" s="53" t="e">
        <v>#N/A</v>
      </c>
      <c r="N308" s="29"/>
      <c r="O308" s="37" t="e">
        <v>#N/A</v>
      </c>
      <c r="P308" s="30">
        <v>29.316269999999999</v>
      </c>
      <c r="Q308" s="30" t="e">
        <v>#N/A</v>
      </c>
      <c r="R308" s="30" t="e">
        <v>#N/A</v>
      </c>
      <c r="S308" s="95" t="e">
        <v>#N/A</v>
      </c>
      <c r="T308" s="143"/>
      <c r="AA308" s="51"/>
    </row>
    <row r="309" spans="1:27" x14ac:dyDescent="0.2">
      <c r="A309" s="52">
        <v>43038</v>
      </c>
      <c r="B309" s="34">
        <v>50</v>
      </c>
      <c r="C309" s="274">
        <v>25</v>
      </c>
      <c r="D309" s="50" t="e">
        <v>#N/A</v>
      </c>
      <c r="E309" s="50">
        <v>32.54609</v>
      </c>
      <c r="F309" s="50" t="e">
        <v>#N/A</v>
      </c>
      <c r="G309" s="50" t="e">
        <v>#N/A</v>
      </c>
      <c r="H309" s="50" t="e">
        <v>#N/A</v>
      </c>
      <c r="I309" s="50" t="e">
        <v>#N/A</v>
      </c>
      <c r="J309" s="50" t="e">
        <v>#N/A</v>
      </c>
      <c r="K309" s="50" t="e">
        <v>#N/A</v>
      </c>
      <c r="L309" s="50" t="e">
        <v>#N/A</v>
      </c>
      <c r="M309" s="53" t="e">
        <v>#N/A</v>
      </c>
      <c r="N309" s="29"/>
      <c r="O309" s="37" t="e">
        <v>#N/A</v>
      </c>
      <c r="P309" s="30">
        <v>32.54609</v>
      </c>
      <c r="Q309" s="30" t="e">
        <v>#N/A</v>
      </c>
      <c r="R309" s="30" t="e">
        <v>#N/A</v>
      </c>
      <c r="S309" s="95" t="e">
        <v>#N/A</v>
      </c>
      <c r="T309" s="143"/>
      <c r="AA309" s="51"/>
    </row>
    <row r="310" spans="1:27" x14ac:dyDescent="0.2">
      <c r="A310" s="52">
        <v>43047</v>
      </c>
      <c r="B310" s="34">
        <v>5</v>
      </c>
      <c r="C310" s="274">
        <v>20</v>
      </c>
      <c r="D310" s="50">
        <v>32.149470000000001</v>
      </c>
      <c r="E310" s="50" t="e">
        <v>#N/A</v>
      </c>
      <c r="F310" s="50" t="e">
        <v>#N/A</v>
      </c>
      <c r="G310" s="50" t="e">
        <v>#N/A</v>
      </c>
      <c r="H310" s="50" t="e">
        <v>#N/A</v>
      </c>
      <c r="I310" s="50" t="e">
        <v>#N/A</v>
      </c>
      <c r="J310" s="50" t="e">
        <v>#N/A</v>
      </c>
      <c r="K310" s="50" t="e">
        <v>#N/A</v>
      </c>
      <c r="L310" s="50" t="e">
        <v>#N/A</v>
      </c>
      <c r="M310" s="53" t="e">
        <v>#N/A</v>
      </c>
      <c r="N310" s="29"/>
      <c r="O310" s="37" t="e">
        <v>#N/A</v>
      </c>
      <c r="P310" s="30">
        <v>32.149470000000001</v>
      </c>
      <c r="Q310" s="30" t="e">
        <v>#N/A</v>
      </c>
      <c r="R310" s="30" t="e">
        <v>#N/A</v>
      </c>
      <c r="S310" s="95" t="e">
        <v>#N/A</v>
      </c>
      <c r="T310" s="143"/>
      <c r="AA310" s="51"/>
    </row>
    <row r="311" spans="1:27" x14ac:dyDescent="0.2">
      <c r="A311" s="52">
        <v>43052</v>
      </c>
      <c r="B311" s="34">
        <v>150</v>
      </c>
      <c r="C311" s="274">
        <v>30</v>
      </c>
      <c r="D311" s="50" t="e">
        <v>#N/A</v>
      </c>
      <c r="E311" s="50" t="e">
        <v>#N/A</v>
      </c>
      <c r="F311" s="50" t="e">
        <v>#N/A</v>
      </c>
      <c r="G311" s="50" t="e">
        <v>#N/A</v>
      </c>
      <c r="H311" s="50" t="e">
        <v>#N/A</v>
      </c>
      <c r="I311" s="50" t="e">
        <v>#N/A</v>
      </c>
      <c r="J311" s="50" t="e">
        <v>#N/A</v>
      </c>
      <c r="K311" s="50" t="e">
        <v>#N/A</v>
      </c>
      <c r="L311" s="50">
        <v>28.863810000000001</v>
      </c>
      <c r="M311" s="53" t="e">
        <v>#N/A</v>
      </c>
      <c r="O311" s="37" t="e">
        <v>#N/A</v>
      </c>
      <c r="P311" s="30" t="e">
        <v>#N/A</v>
      </c>
      <c r="Q311" s="30" t="e">
        <v>#N/A</v>
      </c>
      <c r="R311" s="30" t="e">
        <v>#N/A</v>
      </c>
      <c r="S311" s="95">
        <v>28.863810000000001</v>
      </c>
      <c r="T311" s="143"/>
      <c r="AA311" s="51"/>
    </row>
    <row r="312" spans="1:27" x14ac:dyDescent="0.2">
      <c r="A312" s="52">
        <v>43052</v>
      </c>
      <c r="B312" s="34">
        <v>200</v>
      </c>
      <c r="C312" s="274">
        <v>30</v>
      </c>
      <c r="D312" s="50" t="e">
        <v>#N/A</v>
      </c>
      <c r="E312" s="50" t="e">
        <v>#N/A</v>
      </c>
      <c r="F312" s="50" t="e">
        <v>#N/A</v>
      </c>
      <c r="G312" s="50" t="e">
        <v>#N/A</v>
      </c>
      <c r="H312" s="50" t="e">
        <v>#N/A</v>
      </c>
      <c r="I312" s="50" t="e">
        <v>#N/A</v>
      </c>
      <c r="J312" s="50" t="e">
        <v>#N/A</v>
      </c>
      <c r="K312" s="50" t="e">
        <v>#N/A</v>
      </c>
      <c r="L312" s="50">
        <v>26.311990000000002</v>
      </c>
      <c r="M312" s="53" t="e">
        <v>#N/A</v>
      </c>
      <c r="N312" s="29"/>
      <c r="O312" s="37" t="e">
        <v>#N/A</v>
      </c>
      <c r="P312" s="30" t="e">
        <v>#N/A</v>
      </c>
      <c r="Q312" s="30" t="e">
        <v>#N/A</v>
      </c>
      <c r="R312" s="30" t="e">
        <v>#N/A</v>
      </c>
      <c r="S312" s="95">
        <v>26.311990000000002</v>
      </c>
      <c r="T312" s="143"/>
      <c r="AA312" s="51"/>
    </row>
    <row r="313" spans="1:27" x14ac:dyDescent="0.2">
      <c r="A313" s="52">
        <v>43053</v>
      </c>
      <c r="B313" s="34">
        <v>15</v>
      </c>
      <c r="C313" s="274">
        <v>20</v>
      </c>
      <c r="D313" s="50">
        <v>32.149470000000001</v>
      </c>
      <c r="E313" s="50" t="e">
        <v>#N/A</v>
      </c>
      <c r="F313" s="50" t="e">
        <v>#N/A</v>
      </c>
      <c r="G313" s="50" t="e">
        <v>#N/A</v>
      </c>
      <c r="H313" s="50" t="e">
        <v>#N/A</v>
      </c>
      <c r="I313" s="50" t="e">
        <v>#N/A</v>
      </c>
      <c r="J313" s="50" t="e">
        <v>#N/A</v>
      </c>
      <c r="K313" s="50" t="e">
        <v>#N/A</v>
      </c>
      <c r="L313" s="50" t="e">
        <v>#N/A</v>
      </c>
      <c r="M313" s="53" t="e">
        <v>#N/A</v>
      </c>
      <c r="N313" s="29"/>
      <c r="O313" s="37" t="e">
        <v>#N/A</v>
      </c>
      <c r="P313" s="30">
        <v>32.149470000000001</v>
      </c>
      <c r="Q313" s="30" t="e">
        <v>#N/A</v>
      </c>
      <c r="R313" s="30" t="e">
        <v>#N/A</v>
      </c>
      <c r="S313" s="95" t="e">
        <v>#N/A</v>
      </c>
      <c r="T313" s="143"/>
      <c r="AA313" s="51"/>
    </row>
    <row r="314" spans="1:27" x14ac:dyDescent="0.2">
      <c r="A314" s="52">
        <v>43077</v>
      </c>
      <c r="B314" s="34">
        <v>45</v>
      </c>
      <c r="C314" s="274">
        <v>20</v>
      </c>
      <c r="D314" s="50">
        <v>20.75751</v>
      </c>
      <c r="E314" s="50" t="e">
        <v>#N/A</v>
      </c>
      <c r="F314" s="50" t="e">
        <v>#N/A</v>
      </c>
      <c r="G314" s="50" t="e">
        <v>#N/A</v>
      </c>
      <c r="H314" s="50" t="e">
        <v>#N/A</v>
      </c>
      <c r="I314" s="50" t="e">
        <v>#N/A</v>
      </c>
      <c r="J314" s="50" t="e">
        <v>#N/A</v>
      </c>
      <c r="K314" s="50" t="e">
        <v>#N/A</v>
      </c>
      <c r="L314" s="50" t="e">
        <v>#N/A</v>
      </c>
      <c r="M314" s="53" t="e">
        <v>#N/A</v>
      </c>
      <c r="N314" s="29"/>
      <c r="O314" s="37" t="e">
        <v>#N/A</v>
      </c>
      <c r="P314" s="30">
        <v>20.75751</v>
      </c>
      <c r="Q314" s="30" t="e">
        <v>#N/A</v>
      </c>
      <c r="R314" s="30" t="e">
        <v>#N/A</v>
      </c>
      <c r="S314" s="95" t="e">
        <v>#N/A</v>
      </c>
      <c r="T314" s="143"/>
      <c r="AA314" s="51"/>
    </row>
    <row r="315" spans="1:27" x14ac:dyDescent="0.2">
      <c r="A315" s="52">
        <v>43083</v>
      </c>
      <c r="B315" s="34">
        <v>150</v>
      </c>
      <c r="C315" s="274">
        <v>15</v>
      </c>
      <c r="D315" s="50" t="e">
        <v>#N/A</v>
      </c>
      <c r="E315" s="50" t="e">
        <v>#N/A</v>
      </c>
      <c r="F315" s="50" t="e">
        <v>#N/A</v>
      </c>
      <c r="G315" s="50" t="e">
        <v>#N/A</v>
      </c>
      <c r="H315" s="50">
        <v>21.570450000000001</v>
      </c>
      <c r="I315" s="50" t="e">
        <v>#N/A</v>
      </c>
      <c r="J315" s="50" t="e">
        <v>#N/A</v>
      </c>
      <c r="K315" s="50" t="e">
        <v>#N/A</v>
      </c>
      <c r="L315" s="50" t="e">
        <v>#N/A</v>
      </c>
      <c r="M315" s="53" t="e">
        <v>#N/A</v>
      </c>
      <c r="N315" s="29"/>
      <c r="O315" s="37" t="e">
        <v>#N/A</v>
      </c>
      <c r="P315" s="30" t="e">
        <v>#N/A</v>
      </c>
      <c r="Q315" s="30">
        <v>21.570450000000001</v>
      </c>
      <c r="R315" s="30" t="e">
        <v>#N/A</v>
      </c>
      <c r="S315" s="95" t="e">
        <v>#N/A</v>
      </c>
      <c r="T315" s="143"/>
      <c r="AA315" s="51"/>
    </row>
    <row r="316" spans="1:27" x14ac:dyDescent="0.2">
      <c r="A316" s="52">
        <v>43084</v>
      </c>
      <c r="B316" s="34">
        <v>50</v>
      </c>
      <c r="C316" s="274">
        <v>17</v>
      </c>
      <c r="D316" s="50" t="e">
        <v>#N/A</v>
      </c>
      <c r="E316" s="50" t="e">
        <v>#N/A</v>
      </c>
      <c r="F316" s="50" t="e">
        <v>#N/A</v>
      </c>
      <c r="G316" s="50" t="e">
        <v>#N/A</v>
      </c>
      <c r="H316" s="50" t="e">
        <v>#N/A</v>
      </c>
      <c r="I316" s="50" t="e">
        <v>#N/A</v>
      </c>
      <c r="J316" s="50" t="e">
        <v>#N/A</v>
      </c>
      <c r="K316" s="50" t="e">
        <v>#N/A</v>
      </c>
      <c r="L316" s="50">
        <v>37.722180000000002</v>
      </c>
      <c r="M316" s="53" t="e">
        <v>#N/A</v>
      </c>
      <c r="N316" s="29"/>
      <c r="O316" s="37" t="e">
        <v>#N/A</v>
      </c>
      <c r="P316" s="30" t="e">
        <v>#N/A</v>
      </c>
      <c r="Q316" s="30" t="e">
        <v>#N/A</v>
      </c>
      <c r="R316" s="30" t="e">
        <v>#N/A</v>
      </c>
      <c r="S316" s="95">
        <v>37.722180000000002</v>
      </c>
      <c r="T316" s="143"/>
      <c r="AA316" s="51"/>
    </row>
    <row r="317" spans="1:27" x14ac:dyDescent="0.2">
      <c r="A317" s="52">
        <v>43090</v>
      </c>
      <c r="B317" s="34">
        <v>99</v>
      </c>
      <c r="C317" s="274">
        <v>27</v>
      </c>
      <c r="D317" s="50" t="e">
        <v>#N/A</v>
      </c>
      <c r="E317" s="50" t="e">
        <v>#N/A</v>
      </c>
      <c r="F317" s="50">
        <v>30.953499999999998</v>
      </c>
      <c r="G317" s="50" t="e">
        <v>#N/A</v>
      </c>
      <c r="H317" s="50" t="e">
        <v>#N/A</v>
      </c>
      <c r="I317" s="50" t="e">
        <v>#N/A</v>
      </c>
      <c r="J317" s="50" t="e">
        <v>#N/A</v>
      </c>
      <c r="K317" s="50" t="e">
        <v>#N/A</v>
      </c>
      <c r="L317" s="50" t="e">
        <v>#N/A</v>
      </c>
      <c r="M317" s="53" t="e">
        <v>#N/A</v>
      </c>
      <c r="N317" s="29"/>
      <c r="O317" s="37" t="e">
        <v>#N/A</v>
      </c>
      <c r="P317" s="30" t="e">
        <v>#N/A</v>
      </c>
      <c r="Q317" s="30">
        <v>30.953499999999998</v>
      </c>
      <c r="R317" s="30" t="e">
        <v>#N/A</v>
      </c>
      <c r="S317" s="95" t="e">
        <v>#N/A</v>
      </c>
      <c r="T317" s="143"/>
      <c r="AA317" s="51"/>
    </row>
    <row r="318" spans="1:27" x14ac:dyDescent="0.2">
      <c r="A318" s="52">
        <v>43105</v>
      </c>
      <c r="B318" s="34">
        <v>50</v>
      </c>
      <c r="C318" s="274">
        <v>25</v>
      </c>
      <c r="D318" s="50" t="e">
        <v>#N/A</v>
      </c>
      <c r="E318" s="50">
        <v>25.047270000000001</v>
      </c>
      <c r="F318" s="50" t="e">
        <v>#N/A</v>
      </c>
      <c r="G318" s="50" t="e">
        <v>#N/A</v>
      </c>
      <c r="H318" s="50" t="e">
        <v>#N/A</v>
      </c>
      <c r="I318" s="50" t="e">
        <v>#N/A</v>
      </c>
      <c r="J318" s="50" t="e">
        <v>#N/A</v>
      </c>
      <c r="K318" s="50" t="e">
        <v>#N/A</v>
      </c>
      <c r="L318" s="50" t="e">
        <v>#N/A</v>
      </c>
      <c r="M318" s="53" t="e">
        <v>#N/A</v>
      </c>
      <c r="O318" s="37" t="e">
        <v>#N/A</v>
      </c>
      <c r="P318" s="30">
        <v>25.047270000000001</v>
      </c>
      <c r="Q318" s="30" t="e">
        <v>#N/A</v>
      </c>
      <c r="R318" s="30" t="e">
        <v>#N/A</v>
      </c>
      <c r="S318" s="95" t="e">
        <v>#N/A</v>
      </c>
      <c r="T318" s="143"/>
      <c r="AA318" s="51"/>
    </row>
    <row r="319" spans="1:27" x14ac:dyDescent="0.2">
      <c r="A319" s="52">
        <v>43109</v>
      </c>
      <c r="B319" s="34">
        <v>30</v>
      </c>
      <c r="C319" s="274">
        <v>23</v>
      </c>
      <c r="D319" s="50" t="e">
        <v>#N/A</v>
      </c>
      <c r="E319" s="50">
        <v>29.97786</v>
      </c>
      <c r="F319" s="50" t="e">
        <v>#N/A</v>
      </c>
      <c r="G319" s="50" t="e">
        <v>#N/A</v>
      </c>
      <c r="H319" s="50" t="e">
        <v>#N/A</v>
      </c>
      <c r="I319" s="50" t="e">
        <v>#N/A</v>
      </c>
      <c r="J319" s="50" t="e">
        <v>#N/A</v>
      </c>
      <c r="K319" s="50" t="e">
        <v>#N/A</v>
      </c>
      <c r="L319" s="50" t="e">
        <v>#N/A</v>
      </c>
      <c r="M319" s="53" t="e">
        <v>#N/A</v>
      </c>
      <c r="N319" s="29"/>
      <c r="O319" s="37" t="e">
        <v>#N/A</v>
      </c>
      <c r="P319" s="30">
        <v>29.97786</v>
      </c>
      <c r="Q319" s="30" t="e">
        <v>#N/A</v>
      </c>
      <c r="R319" s="30" t="e">
        <v>#N/A</v>
      </c>
      <c r="S319" s="95" t="e">
        <v>#N/A</v>
      </c>
      <c r="T319" s="143"/>
      <c r="AA319" s="51"/>
    </row>
    <row r="320" spans="1:27" x14ac:dyDescent="0.2">
      <c r="A320" s="52">
        <v>43126</v>
      </c>
      <c r="B320" s="34">
        <v>100</v>
      </c>
      <c r="C320" s="274">
        <v>20</v>
      </c>
      <c r="D320" s="50" t="e">
        <v>#N/A</v>
      </c>
      <c r="E320" s="50">
        <v>25.932659999999998</v>
      </c>
      <c r="F320" s="50" t="e">
        <v>#N/A</v>
      </c>
      <c r="G320" s="50" t="e">
        <v>#N/A</v>
      </c>
      <c r="H320" s="50" t="e">
        <v>#N/A</v>
      </c>
      <c r="I320" s="50" t="e">
        <v>#N/A</v>
      </c>
      <c r="J320" s="50" t="e">
        <v>#N/A</v>
      </c>
      <c r="K320" s="50" t="e">
        <v>#N/A</v>
      </c>
      <c r="L320" s="50" t="e">
        <v>#N/A</v>
      </c>
      <c r="M320" s="53" t="e">
        <v>#N/A</v>
      </c>
      <c r="O320" s="37" t="e">
        <v>#N/A</v>
      </c>
      <c r="P320" s="30">
        <v>25.932659999999998</v>
      </c>
      <c r="Q320" s="30" t="e">
        <v>#N/A</v>
      </c>
      <c r="R320" s="30" t="e">
        <v>#N/A</v>
      </c>
      <c r="S320" s="95" t="e">
        <v>#N/A</v>
      </c>
      <c r="T320" s="143"/>
      <c r="AA320" s="51"/>
    </row>
    <row r="321" spans="1:27" x14ac:dyDescent="0.2">
      <c r="A321" s="52">
        <v>43129</v>
      </c>
      <c r="B321" s="34">
        <v>57.5</v>
      </c>
      <c r="C321" s="274">
        <v>30</v>
      </c>
      <c r="D321" s="50" t="e">
        <v>#N/A</v>
      </c>
      <c r="E321" s="50" t="e">
        <v>#N/A</v>
      </c>
      <c r="F321" s="50" t="e">
        <v>#N/A</v>
      </c>
      <c r="G321" s="50" t="e">
        <v>#N/A</v>
      </c>
      <c r="H321" s="50" t="e">
        <v>#N/A</v>
      </c>
      <c r="I321" s="50" t="e">
        <v>#N/A</v>
      </c>
      <c r="J321" s="50" t="e">
        <v>#N/A</v>
      </c>
      <c r="K321" s="50" t="e">
        <v>#N/A</v>
      </c>
      <c r="L321" s="50">
        <v>25.064830000000001</v>
      </c>
      <c r="M321" s="53" t="e">
        <v>#N/A</v>
      </c>
      <c r="N321" s="29"/>
      <c r="O321" s="37" t="e">
        <v>#N/A</v>
      </c>
      <c r="P321" s="30" t="e">
        <v>#N/A</v>
      </c>
      <c r="Q321" s="30" t="e">
        <v>#N/A</v>
      </c>
      <c r="R321" s="30" t="e">
        <v>#N/A</v>
      </c>
      <c r="S321" s="95">
        <v>25.064830000000001</v>
      </c>
      <c r="T321" s="143"/>
      <c r="AA321" s="51"/>
    </row>
    <row r="322" spans="1:27" x14ac:dyDescent="0.2">
      <c r="A322" s="52">
        <v>43129</v>
      </c>
      <c r="B322" s="34">
        <v>120</v>
      </c>
      <c r="C322" s="274">
        <v>30</v>
      </c>
      <c r="D322" s="50" t="e">
        <v>#N/A</v>
      </c>
      <c r="E322" s="50" t="e">
        <v>#N/A</v>
      </c>
      <c r="F322" s="50" t="e">
        <v>#N/A</v>
      </c>
      <c r="G322" s="50" t="e">
        <v>#N/A</v>
      </c>
      <c r="H322" s="50" t="e">
        <v>#N/A</v>
      </c>
      <c r="I322" s="50" t="e">
        <v>#N/A</v>
      </c>
      <c r="J322" s="50" t="e">
        <v>#N/A</v>
      </c>
      <c r="K322" s="50" t="e">
        <v>#N/A</v>
      </c>
      <c r="L322" s="50">
        <v>28.715340000000001</v>
      </c>
      <c r="M322" s="53" t="e">
        <v>#N/A</v>
      </c>
      <c r="O322" s="37" t="e">
        <v>#N/A</v>
      </c>
      <c r="P322" s="30" t="e">
        <v>#N/A</v>
      </c>
      <c r="Q322" s="30" t="e">
        <v>#N/A</v>
      </c>
      <c r="R322" s="30" t="e">
        <v>#N/A</v>
      </c>
      <c r="S322" s="95">
        <v>28.715340000000001</v>
      </c>
      <c r="T322" s="143"/>
      <c r="AA322" s="51"/>
    </row>
    <row r="323" spans="1:27" x14ac:dyDescent="0.2">
      <c r="A323" s="52">
        <v>43132</v>
      </c>
      <c r="B323" s="34">
        <v>10</v>
      </c>
      <c r="C323" s="274">
        <v>30</v>
      </c>
      <c r="D323" s="50" t="e">
        <v>#N/A</v>
      </c>
      <c r="E323" s="50" t="e">
        <v>#N/A</v>
      </c>
      <c r="F323" s="50">
        <v>36.89716</v>
      </c>
      <c r="G323" s="50" t="e">
        <v>#N/A</v>
      </c>
      <c r="H323" s="50" t="e">
        <v>#N/A</v>
      </c>
      <c r="I323" s="50" t="e">
        <v>#N/A</v>
      </c>
      <c r="J323" s="50" t="e">
        <v>#N/A</v>
      </c>
      <c r="K323" s="50" t="e">
        <v>#N/A</v>
      </c>
      <c r="L323" s="50" t="e">
        <v>#N/A</v>
      </c>
      <c r="M323" s="53" t="e">
        <v>#N/A</v>
      </c>
      <c r="N323" s="29"/>
      <c r="O323" s="37" t="e">
        <v>#N/A</v>
      </c>
      <c r="P323" s="30" t="e">
        <v>#N/A</v>
      </c>
      <c r="Q323" s="30">
        <v>36.89716</v>
      </c>
      <c r="R323" s="30" t="e">
        <v>#N/A</v>
      </c>
      <c r="S323" s="95" t="e">
        <v>#N/A</v>
      </c>
      <c r="T323" s="143"/>
      <c r="AA323" s="51"/>
    </row>
    <row r="324" spans="1:27" x14ac:dyDescent="0.2">
      <c r="A324" s="52">
        <v>43136</v>
      </c>
      <c r="B324" s="34">
        <v>50</v>
      </c>
      <c r="C324" s="274">
        <v>25</v>
      </c>
      <c r="D324" s="50" t="e">
        <v>#N/A</v>
      </c>
      <c r="E324" s="50" t="e">
        <v>#N/A</v>
      </c>
      <c r="F324" s="50">
        <v>38.541919999999998</v>
      </c>
      <c r="G324" s="50" t="e">
        <v>#N/A</v>
      </c>
      <c r="H324" s="50" t="e">
        <v>#N/A</v>
      </c>
      <c r="I324" s="50" t="e">
        <v>#N/A</v>
      </c>
      <c r="J324" s="50" t="e">
        <v>#N/A</v>
      </c>
      <c r="K324" s="50" t="e">
        <v>#N/A</v>
      </c>
      <c r="L324" s="50" t="e">
        <v>#N/A</v>
      </c>
      <c r="M324" s="53" t="e">
        <v>#N/A</v>
      </c>
      <c r="N324" s="29"/>
      <c r="O324" s="37" t="e">
        <v>#N/A</v>
      </c>
      <c r="P324" s="30" t="e">
        <v>#N/A</v>
      </c>
      <c r="Q324" s="30">
        <v>38.541919999999998</v>
      </c>
      <c r="R324" s="30" t="e">
        <v>#N/A</v>
      </c>
      <c r="S324" s="95" t="e">
        <v>#N/A</v>
      </c>
      <c r="T324" s="143"/>
      <c r="AA324" s="51"/>
    </row>
    <row r="325" spans="1:27" x14ac:dyDescent="0.2">
      <c r="A325" s="52">
        <v>43152</v>
      </c>
      <c r="B325" s="34">
        <v>106.688</v>
      </c>
      <c r="C325" s="274">
        <v>20</v>
      </c>
      <c r="D325" s="50">
        <v>49.228679999999997</v>
      </c>
      <c r="E325" s="50" t="e">
        <v>#N/A</v>
      </c>
      <c r="F325" s="50" t="e">
        <v>#N/A</v>
      </c>
      <c r="G325" s="50" t="e">
        <v>#N/A</v>
      </c>
      <c r="H325" s="50" t="e">
        <v>#N/A</v>
      </c>
      <c r="I325" s="50" t="e">
        <v>#N/A</v>
      </c>
      <c r="J325" s="50" t="e">
        <v>#N/A</v>
      </c>
      <c r="K325" s="50" t="e">
        <v>#N/A</v>
      </c>
      <c r="L325" s="50" t="e">
        <v>#N/A</v>
      </c>
      <c r="M325" s="53" t="e">
        <v>#N/A</v>
      </c>
      <c r="N325" s="29"/>
      <c r="O325" s="37" t="e">
        <v>#N/A</v>
      </c>
      <c r="P325" s="30">
        <v>49.228679999999997</v>
      </c>
      <c r="Q325" s="30" t="e">
        <v>#N/A</v>
      </c>
      <c r="R325" s="30" t="e">
        <v>#N/A</v>
      </c>
      <c r="S325" s="95" t="e">
        <v>#N/A</v>
      </c>
      <c r="T325" s="143"/>
      <c r="AA325" s="51"/>
    </row>
    <row r="326" spans="1:27" x14ac:dyDescent="0.2">
      <c r="A326" s="52">
        <v>43154</v>
      </c>
      <c r="B326" s="34">
        <v>99</v>
      </c>
      <c r="C326" s="274">
        <v>27</v>
      </c>
      <c r="D326" s="50" t="e">
        <v>#N/A</v>
      </c>
      <c r="E326" s="50" t="e">
        <v>#N/A</v>
      </c>
      <c r="F326" s="50">
        <v>30.73667</v>
      </c>
      <c r="G326" s="50" t="e">
        <v>#N/A</v>
      </c>
      <c r="H326" s="50" t="e">
        <v>#N/A</v>
      </c>
      <c r="I326" s="50" t="e">
        <v>#N/A</v>
      </c>
      <c r="J326" s="50" t="e">
        <v>#N/A</v>
      </c>
      <c r="K326" s="50" t="e">
        <v>#N/A</v>
      </c>
      <c r="L326" s="50" t="e">
        <v>#N/A</v>
      </c>
      <c r="M326" s="53" t="e">
        <v>#N/A</v>
      </c>
      <c r="N326" s="29"/>
      <c r="O326" s="37" t="e">
        <v>#N/A</v>
      </c>
      <c r="P326" s="30" t="e">
        <v>#N/A</v>
      </c>
      <c r="Q326" s="30">
        <v>30.73667</v>
      </c>
      <c r="R326" s="30" t="e">
        <v>#N/A</v>
      </c>
      <c r="S326" s="95" t="e">
        <v>#N/A</v>
      </c>
      <c r="T326" s="143"/>
      <c r="AA326" s="51"/>
    </row>
    <row r="327" spans="1:27" x14ac:dyDescent="0.2">
      <c r="A327" s="52">
        <v>43160</v>
      </c>
      <c r="B327" s="34">
        <v>19.989999999999998</v>
      </c>
      <c r="C327" s="274">
        <v>20</v>
      </c>
      <c r="D327" s="50" t="e">
        <v>#N/A</v>
      </c>
      <c r="E327" s="50" t="e">
        <v>#N/A</v>
      </c>
      <c r="F327" s="50" t="e">
        <v>#N/A</v>
      </c>
      <c r="G327" s="50" t="e">
        <v>#N/A</v>
      </c>
      <c r="H327" s="50" t="e">
        <v>#N/A</v>
      </c>
      <c r="I327" s="50" t="e">
        <v>#N/A</v>
      </c>
      <c r="J327" s="50">
        <v>68.109650000000002</v>
      </c>
      <c r="K327" s="50" t="e">
        <v>#N/A</v>
      </c>
      <c r="L327" s="50" t="e">
        <v>#N/A</v>
      </c>
      <c r="M327" s="53" t="e">
        <v>#N/A</v>
      </c>
      <c r="N327" s="29"/>
      <c r="O327" s="37" t="e">
        <v>#N/A</v>
      </c>
      <c r="P327" s="30" t="e">
        <v>#N/A</v>
      </c>
      <c r="Q327" s="30" t="e">
        <v>#N/A</v>
      </c>
      <c r="R327" s="30">
        <v>68.109650000000002</v>
      </c>
      <c r="S327" s="95" t="e">
        <v>#N/A</v>
      </c>
      <c r="T327" s="143"/>
      <c r="AA327" s="51"/>
    </row>
    <row r="328" spans="1:27" x14ac:dyDescent="0.2">
      <c r="A328" s="52">
        <v>43160</v>
      </c>
      <c r="B328" s="34">
        <v>19.989999999999998</v>
      </c>
      <c r="C328" s="274">
        <v>20</v>
      </c>
      <c r="D328" s="50" t="e">
        <v>#N/A</v>
      </c>
      <c r="E328" s="50" t="e">
        <v>#N/A</v>
      </c>
      <c r="F328" s="50" t="e">
        <v>#N/A</v>
      </c>
      <c r="G328" s="50" t="e">
        <v>#N/A</v>
      </c>
      <c r="H328" s="50" t="e">
        <v>#N/A</v>
      </c>
      <c r="I328" s="50" t="e">
        <v>#N/A</v>
      </c>
      <c r="J328" s="50">
        <v>64.590410000000006</v>
      </c>
      <c r="K328" s="50" t="e">
        <v>#N/A</v>
      </c>
      <c r="L328" s="50" t="e">
        <v>#N/A</v>
      </c>
      <c r="M328" s="53" t="e">
        <v>#N/A</v>
      </c>
      <c r="N328" s="29"/>
      <c r="O328" s="37" t="e">
        <v>#N/A</v>
      </c>
      <c r="P328" s="30" t="e">
        <v>#N/A</v>
      </c>
      <c r="Q328" s="30" t="e">
        <v>#N/A</v>
      </c>
      <c r="R328" s="30">
        <v>64.590410000000006</v>
      </c>
      <c r="S328" s="95" t="e">
        <v>#N/A</v>
      </c>
      <c r="T328" s="143"/>
      <c r="AA328" s="51"/>
    </row>
    <row r="329" spans="1:27" x14ac:dyDescent="0.2">
      <c r="A329" s="52">
        <v>43160</v>
      </c>
      <c r="B329" s="34">
        <v>19.989999999999998</v>
      </c>
      <c r="C329" s="274">
        <v>20</v>
      </c>
      <c r="D329" s="50" t="e">
        <v>#N/A</v>
      </c>
      <c r="E329" s="50" t="e">
        <v>#N/A</v>
      </c>
      <c r="F329" s="50" t="e">
        <v>#N/A</v>
      </c>
      <c r="G329" s="50" t="e">
        <v>#N/A</v>
      </c>
      <c r="H329" s="50" t="e">
        <v>#N/A</v>
      </c>
      <c r="I329" s="50" t="e">
        <v>#N/A</v>
      </c>
      <c r="J329" s="50">
        <v>65.024990000000003</v>
      </c>
      <c r="K329" s="50" t="e">
        <v>#N/A</v>
      </c>
      <c r="L329" s="50" t="e">
        <v>#N/A</v>
      </c>
      <c r="M329" s="53" t="e">
        <v>#N/A</v>
      </c>
      <c r="N329" s="29"/>
      <c r="O329" s="37" t="e">
        <v>#N/A</v>
      </c>
      <c r="P329" s="30" t="e">
        <v>#N/A</v>
      </c>
      <c r="Q329" s="30" t="e">
        <v>#N/A</v>
      </c>
      <c r="R329" s="30">
        <v>65.024990000000003</v>
      </c>
      <c r="S329" s="95" t="e">
        <v>#N/A</v>
      </c>
      <c r="T329" s="143"/>
      <c r="AA329" s="51"/>
    </row>
    <row r="330" spans="1:27" x14ac:dyDescent="0.2">
      <c r="A330" s="52">
        <v>43160</v>
      </c>
      <c r="B330" s="34">
        <v>90</v>
      </c>
      <c r="C330" s="274">
        <v>20</v>
      </c>
      <c r="D330" s="50" t="e">
        <v>#N/A</v>
      </c>
      <c r="E330" s="50" t="e">
        <v>#N/A</v>
      </c>
      <c r="F330" s="50" t="e">
        <v>#N/A</v>
      </c>
      <c r="G330" s="50" t="e">
        <v>#N/A</v>
      </c>
      <c r="H330" s="50" t="e">
        <v>#N/A</v>
      </c>
      <c r="I330" s="50" t="e">
        <v>#N/A</v>
      </c>
      <c r="J330" s="50">
        <v>57.487749999999998</v>
      </c>
      <c r="K330" s="50" t="e">
        <v>#N/A</v>
      </c>
      <c r="L330" s="50" t="e">
        <v>#N/A</v>
      </c>
      <c r="M330" s="53" t="e">
        <v>#N/A</v>
      </c>
      <c r="N330" s="29"/>
      <c r="O330" s="37" t="e">
        <v>#N/A</v>
      </c>
      <c r="P330" s="30" t="e">
        <v>#N/A</v>
      </c>
      <c r="Q330" s="30" t="e">
        <v>#N/A</v>
      </c>
      <c r="R330" s="30">
        <v>57.487749999999998</v>
      </c>
      <c r="S330" s="95" t="e">
        <v>#N/A</v>
      </c>
      <c r="T330" s="143"/>
      <c r="AA330" s="51"/>
    </row>
    <row r="331" spans="1:27" x14ac:dyDescent="0.2">
      <c r="A331" s="52">
        <v>43160</v>
      </c>
      <c r="B331" s="34">
        <v>50</v>
      </c>
      <c r="C331" s="274">
        <v>20</v>
      </c>
      <c r="D331" s="50" t="e">
        <v>#N/A</v>
      </c>
      <c r="E331" s="50" t="e">
        <v>#N/A</v>
      </c>
      <c r="F331" s="50" t="e">
        <v>#N/A</v>
      </c>
      <c r="G331" s="50" t="e">
        <v>#N/A</v>
      </c>
      <c r="H331" s="50" t="e">
        <v>#N/A</v>
      </c>
      <c r="I331" s="50" t="e">
        <v>#N/A</v>
      </c>
      <c r="J331" s="50">
        <v>65.652799999999999</v>
      </c>
      <c r="K331" s="50" t="e">
        <v>#N/A</v>
      </c>
      <c r="L331" s="50" t="e">
        <v>#N/A</v>
      </c>
      <c r="M331" s="53" t="e">
        <v>#N/A</v>
      </c>
      <c r="O331" s="37" t="e">
        <v>#N/A</v>
      </c>
      <c r="P331" s="30" t="e">
        <v>#N/A</v>
      </c>
      <c r="Q331" s="30" t="e">
        <v>#N/A</v>
      </c>
      <c r="R331" s="30">
        <v>65.652799999999999</v>
      </c>
      <c r="S331" s="95" t="e">
        <v>#N/A</v>
      </c>
      <c r="T331" s="143"/>
      <c r="AA331" s="51"/>
    </row>
    <row r="332" spans="1:27" x14ac:dyDescent="0.2">
      <c r="A332" s="52">
        <v>43160</v>
      </c>
      <c r="B332" s="34">
        <v>19.989999999999998</v>
      </c>
      <c r="C332" s="274">
        <v>20</v>
      </c>
      <c r="D332" s="50" t="e">
        <v>#N/A</v>
      </c>
      <c r="E332" s="50" t="e">
        <v>#N/A</v>
      </c>
      <c r="F332" s="50" t="e">
        <v>#N/A</v>
      </c>
      <c r="G332" s="50" t="e">
        <v>#N/A</v>
      </c>
      <c r="H332" s="50" t="e">
        <v>#N/A</v>
      </c>
      <c r="I332" s="50" t="e">
        <v>#N/A</v>
      </c>
      <c r="J332" s="50">
        <v>61.426549999999999</v>
      </c>
      <c r="K332" s="50" t="e">
        <v>#N/A</v>
      </c>
      <c r="L332" s="50" t="e">
        <v>#N/A</v>
      </c>
      <c r="M332" s="53" t="e">
        <v>#N/A</v>
      </c>
      <c r="N332" s="29"/>
      <c r="O332" s="37" t="e">
        <v>#N/A</v>
      </c>
      <c r="P332" s="30" t="e">
        <v>#N/A</v>
      </c>
      <c r="Q332" s="30" t="e">
        <v>#N/A</v>
      </c>
      <c r="R332" s="30">
        <v>61.426549999999999</v>
      </c>
      <c r="S332" s="95" t="e">
        <v>#N/A</v>
      </c>
      <c r="T332" s="143"/>
      <c r="AA332" s="51"/>
    </row>
    <row r="333" spans="1:27" x14ac:dyDescent="0.2">
      <c r="A333" s="52">
        <v>43160</v>
      </c>
      <c r="B333" s="34">
        <v>19.989999999999998</v>
      </c>
      <c r="C333" s="274">
        <v>20</v>
      </c>
      <c r="D333" s="50" t="e">
        <v>#N/A</v>
      </c>
      <c r="E333" s="50" t="e">
        <v>#N/A</v>
      </c>
      <c r="F333" s="50" t="e">
        <v>#N/A</v>
      </c>
      <c r="G333" s="50" t="e">
        <v>#N/A</v>
      </c>
      <c r="H333" s="50" t="e">
        <v>#N/A</v>
      </c>
      <c r="I333" s="50" t="e">
        <v>#N/A</v>
      </c>
      <c r="J333" s="50">
        <v>66.963149999999999</v>
      </c>
      <c r="K333" s="50" t="e">
        <v>#N/A</v>
      </c>
      <c r="L333" s="50" t="e">
        <v>#N/A</v>
      </c>
      <c r="M333" s="53" t="e">
        <v>#N/A</v>
      </c>
      <c r="N333" s="29"/>
      <c r="O333" s="37" t="e">
        <v>#N/A</v>
      </c>
      <c r="P333" s="30" t="e">
        <v>#N/A</v>
      </c>
      <c r="Q333" s="30" t="e">
        <v>#N/A</v>
      </c>
      <c r="R333" s="30">
        <v>66.963149999999999</v>
      </c>
      <c r="S333" s="95" t="e">
        <v>#N/A</v>
      </c>
      <c r="T333" s="143"/>
      <c r="AA333" s="51"/>
    </row>
    <row r="334" spans="1:27" x14ac:dyDescent="0.2">
      <c r="A334" s="52">
        <v>43160</v>
      </c>
      <c r="B334" s="34">
        <v>19.989999999999998</v>
      </c>
      <c r="C334" s="274">
        <v>20</v>
      </c>
      <c r="D334" s="50" t="e">
        <v>#N/A</v>
      </c>
      <c r="E334" s="50" t="e">
        <v>#N/A</v>
      </c>
      <c r="F334" s="50" t="e">
        <v>#N/A</v>
      </c>
      <c r="G334" s="50" t="e">
        <v>#N/A</v>
      </c>
      <c r="H334" s="50" t="e">
        <v>#N/A</v>
      </c>
      <c r="I334" s="50" t="e">
        <v>#N/A</v>
      </c>
      <c r="J334" s="50">
        <v>66.217950000000002</v>
      </c>
      <c r="K334" s="50" t="e">
        <v>#N/A</v>
      </c>
      <c r="L334" s="50" t="e">
        <v>#N/A</v>
      </c>
      <c r="M334" s="53" t="e">
        <v>#N/A</v>
      </c>
      <c r="N334" s="29"/>
      <c r="O334" s="37" t="e">
        <v>#N/A</v>
      </c>
      <c r="P334" s="30" t="e">
        <v>#N/A</v>
      </c>
      <c r="Q334" s="30" t="e">
        <v>#N/A</v>
      </c>
      <c r="R334" s="30">
        <v>66.217950000000002</v>
      </c>
      <c r="S334" s="95" t="e">
        <v>#N/A</v>
      </c>
      <c r="T334" s="143"/>
      <c r="AA334" s="51"/>
    </row>
    <row r="335" spans="1:27" x14ac:dyDescent="0.2">
      <c r="A335" s="52">
        <v>43160</v>
      </c>
      <c r="B335" s="34">
        <v>19.989999999999998</v>
      </c>
      <c r="C335" s="274">
        <v>20</v>
      </c>
      <c r="D335" s="50" t="e">
        <v>#N/A</v>
      </c>
      <c r="E335" s="50" t="e">
        <v>#N/A</v>
      </c>
      <c r="F335" s="50" t="e">
        <v>#N/A</v>
      </c>
      <c r="G335" s="50" t="e">
        <v>#N/A</v>
      </c>
      <c r="H335" s="50" t="e">
        <v>#N/A</v>
      </c>
      <c r="I335" s="50" t="e">
        <v>#N/A</v>
      </c>
      <c r="J335" s="50">
        <v>67.462040000000002</v>
      </c>
      <c r="K335" s="50" t="e">
        <v>#N/A</v>
      </c>
      <c r="L335" s="50" t="e">
        <v>#N/A</v>
      </c>
      <c r="M335" s="53" t="e">
        <v>#N/A</v>
      </c>
      <c r="N335" s="29"/>
      <c r="O335" s="37" t="e">
        <v>#N/A</v>
      </c>
      <c r="P335" s="30" t="e">
        <v>#N/A</v>
      </c>
      <c r="Q335" s="30" t="e">
        <v>#N/A</v>
      </c>
      <c r="R335" s="30">
        <v>67.462040000000002</v>
      </c>
      <c r="S335" s="95" t="e">
        <v>#N/A</v>
      </c>
      <c r="T335" s="143"/>
      <c r="AA335" s="51"/>
    </row>
    <row r="336" spans="1:27" x14ac:dyDescent="0.2">
      <c r="A336" s="52">
        <v>43206</v>
      </c>
      <c r="B336" s="34">
        <v>6.3</v>
      </c>
      <c r="C336" s="274">
        <v>20</v>
      </c>
      <c r="D336" s="50" t="e">
        <v>#N/A</v>
      </c>
      <c r="E336" s="50" t="e">
        <v>#N/A</v>
      </c>
      <c r="F336" s="50" t="e">
        <v>#N/A</v>
      </c>
      <c r="G336" s="50" t="e">
        <v>#N/A</v>
      </c>
      <c r="H336" s="50" t="e">
        <v>#N/A</v>
      </c>
      <c r="I336" s="50" t="e">
        <v>#N/A</v>
      </c>
      <c r="J336" s="50">
        <v>170.63329999999999</v>
      </c>
      <c r="K336" s="50" t="e">
        <v>#N/A</v>
      </c>
      <c r="L336" s="50" t="e">
        <v>#N/A</v>
      </c>
      <c r="M336" s="53" t="e">
        <v>#N/A</v>
      </c>
      <c r="N336" s="29"/>
      <c r="O336" s="37" t="e">
        <v>#N/A</v>
      </c>
      <c r="P336" s="30" t="e">
        <v>#N/A</v>
      </c>
      <c r="Q336" s="30" t="e">
        <v>#N/A</v>
      </c>
      <c r="R336" s="30">
        <v>170.63329999999999</v>
      </c>
      <c r="S336" s="95" t="e">
        <v>#N/A</v>
      </c>
      <c r="T336" s="143"/>
      <c r="AA336" s="51"/>
    </row>
    <row r="337" spans="1:27" x14ac:dyDescent="0.2">
      <c r="A337" s="52">
        <v>43227</v>
      </c>
      <c r="B337" s="34">
        <v>100</v>
      </c>
      <c r="C337" s="274">
        <v>20</v>
      </c>
      <c r="D337" s="50">
        <v>32.596730000000001</v>
      </c>
      <c r="E337" s="50" t="e">
        <v>#N/A</v>
      </c>
      <c r="F337" s="50" t="e">
        <v>#N/A</v>
      </c>
      <c r="G337" s="50" t="e">
        <v>#N/A</v>
      </c>
      <c r="H337" s="50" t="e">
        <v>#N/A</v>
      </c>
      <c r="I337" s="50" t="e">
        <v>#N/A</v>
      </c>
      <c r="J337" s="50" t="e">
        <v>#N/A</v>
      </c>
      <c r="K337" s="50" t="e">
        <v>#N/A</v>
      </c>
      <c r="L337" s="50" t="e">
        <v>#N/A</v>
      </c>
      <c r="M337" s="53" t="e">
        <v>#N/A</v>
      </c>
      <c r="N337" s="29"/>
      <c r="O337" s="37" t="e">
        <v>#N/A</v>
      </c>
      <c r="P337" s="30">
        <v>32.596730000000001</v>
      </c>
      <c r="Q337" s="30" t="e">
        <v>#N/A</v>
      </c>
      <c r="R337" s="30" t="e">
        <v>#N/A</v>
      </c>
      <c r="S337" s="95" t="e">
        <v>#N/A</v>
      </c>
      <c r="T337" s="143"/>
      <c r="AA337" s="51"/>
    </row>
    <row r="338" spans="1:27" x14ac:dyDescent="0.2">
      <c r="A338" s="52">
        <v>43236</v>
      </c>
      <c r="B338" s="34">
        <v>74.5</v>
      </c>
      <c r="C338" s="274">
        <v>20</v>
      </c>
      <c r="D338" s="50" t="e">
        <v>#N/A</v>
      </c>
      <c r="E338" s="50" t="e">
        <v>#N/A</v>
      </c>
      <c r="F338" s="50" t="e">
        <v>#N/A</v>
      </c>
      <c r="G338" s="50" t="e">
        <v>#N/A</v>
      </c>
      <c r="H338" s="50" t="e">
        <v>#N/A</v>
      </c>
      <c r="I338" s="50" t="e">
        <v>#N/A</v>
      </c>
      <c r="J338" s="50" t="e">
        <v>#N/A</v>
      </c>
      <c r="K338" s="50" t="e">
        <v>#N/A</v>
      </c>
      <c r="L338" s="50">
        <v>31.83079</v>
      </c>
      <c r="M338" s="53" t="e">
        <v>#N/A</v>
      </c>
      <c r="N338" s="29"/>
      <c r="O338" s="37" t="e">
        <v>#N/A</v>
      </c>
      <c r="P338" s="30" t="e">
        <v>#N/A</v>
      </c>
      <c r="Q338" s="30" t="e">
        <v>#N/A</v>
      </c>
      <c r="R338" s="30" t="e">
        <v>#N/A</v>
      </c>
      <c r="S338" s="95">
        <v>31.83079</v>
      </c>
      <c r="T338" s="143"/>
      <c r="AA338" s="51"/>
    </row>
    <row r="339" spans="1:27" x14ac:dyDescent="0.2">
      <c r="A339" s="52">
        <v>43236</v>
      </c>
      <c r="B339" s="34">
        <v>74.5</v>
      </c>
      <c r="C339" s="274">
        <v>20</v>
      </c>
      <c r="D339" s="50" t="e">
        <v>#N/A</v>
      </c>
      <c r="E339" s="50" t="e">
        <v>#N/A</v>
      </c>
      <c r="F339" s="50" t="e">
        <v>#N/A</v>
      </c>
      <c r="G339" s="50" t="e">
        <v>#N/A</v>
      </c>
      <c r="H339" s="50" t="e">
        <v>#N/A</v>
      </c>
      <c r="I339" s="50" t="e">
        <v>#N/A</v>
      </c>
      <c r="J339" s="50" t="e">
        <v>#N/A</v>
      </c>
      <c r="K339" s="50" t="e">
        <v>#N/A</v>
      </c>
      <c r="L339" s="50">
        <v>31.83079</v>
      </c>
      <c r="M339" s="53" t="e">
        <v>#N/A</v>
      </c>
      <c r="O339" s="37" t="e">
        <v>#N/A</v>
      </c>
      <c r="P339" s="30" t="e">
        <v>#N/A</v>
      </c>
      <c r="Q339" s="30" t="e">
        <v>#N/A</v>
      </c>
      <c r="R339" s="30" t="e">
        <v>#N/A</v>
      </c>
      <c r="S339" s="95">
        <v>31.83079</v>
      </c>
      <c r="T339" s="143"/>
      <c r="AA339" s="51"/>
    </row>
    <row r="340" spans="1:27" x14ac:dyDescent="0.2">
      <c r="A340" s="52">
        <v>43250</v>
      </c>
      <c r="B340" s="34">
        <v>300</v>
      </c>
      <c r="C340" s="274">
        <v>25</v>
      </c>
      <c r="D340" s="50" t="e">
        <v>#N/A</v>
      </c>
      <c r="E340" s="50">
        <v>19.399709999999999</v>
      </c>
      <c r="F340" s="50" t="e">
        <v>#N/A</v>
      </c>
      <c r="G340" s="50" t="e">
        <v>#N/A</v>
      </c>
      <c r="H340" s="50" t="e">
        <v>#N/A</v>
      </c>
      <c r="I340" s="50" t="e">
        <v>#N/A</v>
      </c>
      <c r="J340" s="50" t="e">
        <v>#N/A</v>
      </c>
      <c r="K340" s="50" t="e">
        <v>#N/A</v>
      </c>
      <c r="L340" s="50" t="e">
        <v>#N/A</v>
      </c>
      <c r="M340" s="53" t="e">
        <v>#N/A</v>
      </c>
      <c r="N340" s="29"/>
      <c r="O340" s="37" t="e">
        <v>#N/A</v>
      </c>
      <c r="P340" s="30">
        <v>19.399709999999999</v>
      </c>
      <c r="Q340" s="30" t="e">
        <v>#N/A</v>
      </c>
      <c r="R340" s="30" t="e">
        <v>#N/A</v>
      </c>
      <c r="S340" s="95" t="e">
        <v>#N/A</v>
      </c>
      <c r="T340" s="143"/>
      <c r="AA340" s="51"/>
    </row>
    <row r="341" spans="1:27" x14ac:dyDescent="0.2">
      <c r="A341" s="52">
        <v>43250</v>
      </c>
      <c r="B341" s="34">
        <v>250</v>
      </c>
      <c r="C341" s="274">
        <v>25</v>
      </c>
      <c r="D341" s="50" t="e">
        <v>#N/A</v>
      </c>
      <c r="E341" s="50">
        <v>23.273990000000001</v>
      </c>
      <c r="F341" s="50" t="e">
        <v>#N/A</v>
      </c>
      <c r="G341" s="50" t="e">
        <v>#N/A</v>
      </c>
      <c r="H341" s="50" t="e">
        <v>#N/A</v>
      </c>
      <c r="I341" s="50" t="e">
        <v>#N/A</v>
      </c>
      <c r="J341" s="50" t="e">
        <v>#N/A</v>
      </c>
      <c r="K341" s="50" t="e">
        <v>#N/A</v>
      </c>
      <c r="L341" s="50" t="e">
        <v>#N/A</v>
      </c>
      <c r="M341" s="53" t="e">
        <v>#N/A</v>
      </c>
      <c r="N341" s="29"/>
      <c r="O341" s="37" t="e">
        <v>#N/A</v>
      </c>
      <c r="P341" s="30">
        <v>23.273990000000001</v>
      </c>
      <c r="Q341" s="30" t="e">
        <v>#N/A</v>
      </c>
      <c r="R341" s="30" t="e">
        <v>#N/A</v>
      </c>
      <c r="S341" s="95" t="e">
        <v>#N/A</v>
      </c>
      <c r="T341" s="143"/>
      <c r="AA341" s="51"/>
    </row>
    <row r="342" spans="1:27" x14ac:dyDescent="0.2">
      <c r="A342" s="52">
        <v>43250</v>
      </c>
      <c r="B342" s="34">
        <v>50</v>
      </c>
      <c r="C342" s="274">
        <v>25</v>
      </c>
      <c r="D342" s="50" t="e">
        <v>#N/A</v>
      </c>
      <c r="E342" s="50">
        <v>25.630369999999999</v>
      </c>
      <c r="F342" s="50" t="e">
        <v>#N/A</v>
      </c>
      <c r="G342" s="50" t="e">
        <v>#N/A</v>
      </c>
      <c r="H342" s="50" t="e">
        <v>#N/A</v>
      </c>
      <c r="I342" s="50" t="e">
        <v>#N/A</v>
      </c>
      <c r="J342" s="50" t="e">
        <v>#N/A</v>
      </c>
      <c r="K342" s="50" t="e">
        <v>#N/A</v>
      </c>
      <c r="L342" s="50" t="e">
        <v>#N/A</v>
      </c>
      <c r="M342" s="53" t="e">
        <v>#N/A</v>
      </c>
      <c r="N342" s="29"/>
      <c r="O342" s="37" t="e">
        <v>#N/A</v>
      </c>
      <c r="P342" s="30">
        <v>25.630369999999999</v>
      </c>
      <c r="Q342" s="30" t="e">
        <v>#N/A</v>
      </c>
      <c r="R342" s="30" t="e">
        <v>#N/A</v>
      </c>
      <c r="S342" s="95" t="e">
        <v>#N/A</v>
      </c>
      <c r="T342" s="143"/>
      <c r="AA342" s="51"/>
    </row>
    <row r="343" spans="1:27" x14ac:dyDescent="0.2">
      <c r="A343" s="52">
        <v>43250</v>
      </c>
      <c r="B343" s="34">
        <v>101</v>
      </c>
      <c r="C343" s="274">
        <v>25</v>
      </c>
      <c r="D343" s="50" t="e">
        <v>#N/A</v>
      </c>
      <c r="E343" s="50">
        <v>22.13984</v>
      </c>
      <c r="F343" s="50" t="e">
        <v>#N/A</v>
      </c>
      <c r="G343" s="50" t="e">
        <v>#N/A</v>
      </c>
      <c r="H343" s="50" t="e">
        <v>#N/A</v>
      </c>
      <c r="I343" s="50" t="e">
        <v>#N/A</v>
      </c>
      <c r="J343" s="50" t="e">
        <v>#N/A</v>
      </c>
      <c r="K343" s="50" t="e">
        <v>#N/A</v>
      </c>
      <c r="L343" s="50" t="e">
        <v>#N/A</v>
      </c>
      <c r="M343" s="53" t="e">
        <v>#N/A</v>
      </c>
      <c r="O343" s="37" t="e">
        <v>#N/A</v>
      </c>
      <c r="P343" s="30">
        <v>22.13984</v>
      </c>
      <c r="Q343" s="30" t="e">
        <v>#N/A</v>
      </c>
      <c r="R343" s="30" t="e">
        <v>#N/A</v>
      </c>
      <c r="S343" s="95" t="e">
        <v>#N/A</v>
      </c>
      <c r="T343" s="143"/>
      <c r="AA343" s="51"/>
    </row>
    <row r="344" spans="1:27" x14ac:dyDescent="0.2">
      <c r="A344" s="52">
        <v>43250</v>
      </c>
      <c r="B344" s="34">
        <v>200</v>
      </c>
      <c r="C344" s="274">
        <v>25</v>
      </c>
      <c r="D344" s="50" t="e">
        <v>#N/A</v>
      </c>
      <c r="E344" s="50">
        <v>22.148199999999999</v>
      </c>
      <c r="F344" s="50" t="e">
        <v>#N/A</v>
      </c>
      <c r="G344" s="50" t="e">
        <v>#N/A</v>
      </c>
      <c r="H344" s="50" t="e">
        <v>#N/A</v>
      </c>
      <c r="I344" s="50" t="e">
        <v>#N/A</v>
      </c>
      <c r="J344" s="50" t="e">
        <v>#N/A</v>
      </c>
      <c r="K344" s="50" t="e">
        <v>#N/A</v>
      </c>
      <c r="L344" s="50" t="e">
        <v>#N/A</v>
      </c>
      <c r="M344" s="53" t="e">
        <v>#N/A</v>
      </c>
      <c r="N344" s="29"/>
      <c r="O344" s="37" t="e">
        <v>#N/A</v>
      </c>
      <c r="P344" s="30">
        <v>22.148199999999999</v>
      </c>
      <c r="Q344" s="30" t="e">
        <v>#N/A</v>
      </c>
      <c r="R344" s="30" t="e">
        <v>#N/A</v>
      </c>
      <c r="S344" s="95" t="e">
        <v>#N/A</v>
      </c>
      <c r="T344" s="143"/>
      <c r="AA344" s="51"/>
    </row>
    <row r="345" spans="1:27" x14ac:dyDescent="0.2">
      <c r="A345" s="52">
        <v>43250</v>
      </c>
      <c r="B345" s="34">
        <v>100</v>
      </c>
      <c r="C345" s="274">
        <v>25</v>
      </c>
      <c r="D345" s="50" t="e">
        <v>#N/A</v>
      </c>
      <c r="E345" s="50">
        <v>25.030560000000001</v>
      </c>
      <c r="F345" s="50" t="e">
        <v>#N/A</v>
      </c>
      <c r="G345" s="50" t="e">
        <v>#N/A</v>
      </c>
      <c r="H345" s="50" t="e">
        <v>#N/A</v>
      </c>
      <c r="I345" s="50" t="e">
        <v>#N/A</v>
      </c>
      <c r="J345" s="50" t="e">
        <v>#N/A</v>
      </c>
      <c r="K345" s="50" t="e">
        <v>#N/A</v>
      </c>
      <c r="L345" s="50" t="e">
        <v>#N/A</v>
      </c>
      <c r="M345" s="53" t="e">
        <v>#N/A</v>
      </c>
      <c r="N345" s="29"/>
      <c r="O345" s="37" t="e">
        <v>#N/A</v>
      </c>
      <c r="P345" s="30">
        <v>25.030560000000001</v>
      </c>
      <c r="Q345" s="30" t="e">
        <v>#N/A</v>
      </c>
      <c r="R345" s="30" t="e">
        <v>#N/A</v>
      </c>
      <c r="S345" s="95" t="e">
        <v>#N/A</v>
      </c>
      <c r="T345" s="143"/>
      <c r="AA345" s="51"/>
    </row>
    <row r="346" spans="1:27" x14ac:dyDescent="0.2">
      <c r="A346" s="52">
        <v>43251</v>
      </c>
      <c r="B346" s="34">
        <v>80</v>
      </c>
      <c r="C346" s="274">
        <v>20</v>
      </c>
      <c r="D346" s="50" t="e">
        <v>#N/A</v>
      </c>
      <c r="E346" s="50" t="e">
        <v>#N/A</v>
      </c>
      <c r="F346" s="50" t="e">
        <v>#N/A</v>
      </c>
      <c r="G346" s="50" t="e">
        <v>#N/A</v>
      </c>
      <c r="H346" s="50" t="e">
        <v>#N/A</v>
      </c>
      <c r="I346" s="50">
        <v>33.027940000000001</v>
      </c>
      <c r="J346" s="50" t="e">
        <v>#N/A</v>
      </c>
      <c r="K346" s="50" t="e">
        <v>#N/A</v>
      </c>
      <c r="L346" s="50" t="e">
        <v>#N/A</v>
      </c>
      <c r="M346" s="53" t="e">
        <v>#N/A</v>
      </c>
      <c r="N346" s="29"/>
      <c r="O346" s="37" t="e">
        <v>#N/A</v>
      </c>
      <c r="P346" s="30" t="e">
        <v>#N/A</v>
      </c>
      <c r="Q346" s="30" t="e">
        <v>#N/A</v>
      </c>
      <c r="R346" s="30">
        <v>33.027940000000001</v>
      </c>
      <c r="S346" s="95" t="e">
        <v>#N/A</v>
      </c>
      <c r="T346" s="143"/>
      <c r="AA346" s="51"/>
    </row>
    <row r="347" spans="1:27" x14ac:dyDescent="0.2">
      <c r="A347" s="52">
        <v>43252</v>
      </c>
      <c r="B347" s="34">
        <v>5.6814815000000003</v>
      </c>
      <c r="C347" s="274">
        <v>15</v>
      </c>
      <c r="D347" s="50" t="e">
        <v>#N/A</v>
      </c>
      <c r="E347" s="50" t="e">
        <v>#N/A</v>
      </c>
      <c r="F347" s="50" t="e">
        <v>#N/A</v>
      </c>
      <c r="G347" s="50">
        <v>64.553200000000004</v>
      </c>
      <c r="H347" s="50" t="e">
        <v>#N/A</v>
      </c>
      <c r="I347" s="50" t="e">
        <v>#N/A</v>
      </c>
      <c r="J347" s="50" t="e">
        <v>#N/A</v>
      </c>
      <c r="K347" s="50" t="e">
        <v>#N/A</v>
      </c>
      <c r="L347" s="50" t="e">
        <v>#N/A</v>
      </c>
      <c r="M347" s="53" t="e">
        <v>#N/A</v>
      </c>
      <c r="N347" s="29"/>
      <c r="O347" s="37" t="e">
        <v>#N/A</v>
      </c>
      <c r="P347" s="30" t="e">
        <v>#N/A</v>
      </c>
      <c r="Q347" s="30">
        <v>64.553200000000004</v>
      </c>
      <c r="R347" s="30" t="e">
        <v>#N/A</v>
      </c>
      <c r="S347" s="95" t="e">
        <v>#N/A</v>
      </c>
      <c r="T347" s="143"/>
      <c r="AA347" s="51"/>
    </row>
    <row r="348" spans="1:27" x14ac:dyDescent="0.2">
      <c r="A348" s="52">
        <v>43255</v>
      </c>
      <c r="B348" s="34">
        <v>80</v>
      </c>
      <c r="C348" s="274">
        <v>10</v>
      </c>
      <c r="D348" s="50" t="e">
        <v>#N/A</v>
      </c>
      <c r="E348" s="50">
        <v>22.750769999999999</v>
      </c>
      <c r="F348" s="50" t="e">
        <v>#N/A</v>
      </c>
      <c r="G348" s="50" t="e">
        <v>#N/A</v>
      </c>
      <c r="H348" s="50" t="e">
        <v>#N/A</v>
      </c>
      <c r="I348" s="50" t="e">
        <v>#N/A</v>
      </c>
      <c r="J348" s="50" t="e">
        <v>#N/A</v>
      </c>
      <c r="K348" s="50" t="e">
        <v>#N/A</v>
      </c>
      <c r="L348" s="50" t="e">
        <v>#N/A</v>
      </c>
      <c r="M348" s="53" t="e">
        <v>#N/A</v>
      </c>
      <c r="N348" s="29"/>
      <c r="O348" s="37" t="e">
        <v>#N/A</v>
      </c>
      <c r="P348" s="30">
        <v>22.750769999999999</v>
      </c>
      <c r="Q348" s="30" t="e">
        <v>#N/A</v>
      </c>
      <c r="R348" s="30" t="e">
        <v>#N/A</v>
      </c>
      <c r="S348" s="95" t="e">
        <v>#N/A</v>
      </c>
      <c r="AA348" s="51"/>
    </row>
    <row r="349" spans="1:27" x14ac:dyDescent="0.2">
      <c r="A349" s="52">
        <v>43257</v>
      </c>
      <c r="B349" s="34">
        <v>60</v>
      </c>
      <c r="C349" s="274">
        <v>21</v>
      </c>
      <c r="D349" s="50" t="e">
        <v>#N/A</v>
      </c>
      <c r="E349" s="50">
        <v>26.3231</v>
      </c>
      <c r="F349" s="50" t="e">
        <v>#N/A</v>
      </c>
      <c r="G349" s="50" t="e">
        <v>#N/A</v>
      </c>
      <c r="H349" s="50" t="e">
        <v>#N/A</v>
      </c>
      <c r="I349" s="50" t="e">
        <v>#N/A</v>
      </c>
      <c r="J349" s="50" t="e">
        <v>#N/A</v>
      </c>
      <c r="K349" s="50" t="e">
        <v>#N/A</v>
      </c>
      <c r="L349" s="50" t="e">
        <v>#N/A</v>
      </c>
      <c r="M349" s="53" t="e">
        <v>#N/A</v>
      </c>
      <c r="O349" s="37" t="e">
        <v>#N/A</v>
      </c>
      <c r="P349" s="30">
        <v>26.3231</v>
      </c>
      <c r="Q349" s="30" t="e">
        <v>#N/A</v>
      </c>
      <c r="R349" s="30" t="e">
        <v>#N/A</v>
      </c>
      <c r="S349" s="95" t="e">
        <v>#N/A</v>
      </c>
      <c r="AA349" s="51"/>
    </row>
    <row r="350" spans="1:27" x14ac:dyDescent="0.2">
      <c r="A350" s="52">
        <v>43259</v>
      </c>
      <c r="B350" s="34">
        <v>30</v>
      </c>
      <c r="C350" s="274">
        <v>20</v>
      </c>
      <c r="D350" s="50" t="e">
        <v>#N/A</v>
      </c>
      <c r="E350" s="50">
        <v>23.008209999999998</v>
      </c>
      <c r="F350" s="50" t="e">
        <v>#N/A</v>
      </c>
      <c r="G350" s="50" t="e">
        <v>#N/A</v>
      </c>
      <c r="H350" s="50" t="e">
        <v>#N/A</v>
      </c>
      <c r="I350" s="50" t="e">
        <v>#N/A</v>
      </c>
      <c r="J350" s="50" t="e">
        <v>#N/A</v>
      </c>
      <c r="K350" s="50" t="e">
        <v>#N/A</v>
      </c>
      <c r="L350" s="50" t="e">
        <v>#N/A</v>
      </c>
      <c r="M350" s="53" t="e">
        <v>#N/A</v>
      </c>
      <c r="N350" s="29"/>
      <c r="O350" s="37" t="e">
        <v>#N/A</v>
      </c>
      <c r="P350" s="30">
        <v>23.008209999999998</v>
      </c>
      <c r="Q350" s="30" t="e">
        <v>#N/A</v>
      </c>
      <c r="R350" s="30" t="e">
        <v>#N/A</v>
      </c>
      <c r="S350" s="95" t="e">
        <v>#N/A</v>
      </c>
      <c r="AA350" s="51"/>
    </row>
    <row r="351" spans="1:27" x14ac:dyDescent="0.2">
      <c r="A351" s="52">
        <v>43264</v>
      </c>
      <c r="B351" s="34">
        <v>58</v>
      </c>
      <c r="C351" s="274">
        <v>25</v>
      </c>
      <c r="D351" s="50" t="e">
        <v>#N/A</v>
      </c>
      <c r="E351" s="50">
        <v>20.708379999999998</v>
      </c>
      <c r="F351" s="50" t="e">
        <v>#N/A</v>
      </c>
      <c r="G351" s="50" t="e">
        <v>#N/A</v>
      </c>
      <c r="H351" s="50" t="e">
        <v>#N/A</v>
      </c>
      <c r="I351" s="50" t="e">
        <v>#N/A</v>
      </c>
      <c r="J351" s="50" t="e">
        <v>#N/A</v>
      </c>
      <c r="K351" s="50" t="e">
        <v>#N/A</v>
      </c>
      <c r="L351" s="50" t="e">
        <v>#N/A</v>
      </c>
      <c r="M351" s="53" t="e">
        <v>#N/A</v>
      </c>
      <c r="N351" s="29"/>
      <c r="O351" s="37" t="e">
        <v>#N/A</v>
      </c>
      <c r="P351" s="30">
        <v>20.708379999999998</v>
      </c>
      <c r="Q351" s="30" t="e">
        <v>#N/A</v>
      </c>
      <c r="R351" s="30" t="e">
        <v>#N/A</v>
      </c>
      <c r="S351" s="95" t="e">
        <v>#N/A</v>
      </c>
      <c r="AA351" s="51"/>
    </row>
    <row r="352" spans="1:27" x14ac:dyDescent="0.2">
      <c r="A352" s="52">
        <v>43264</v>
      </c>
      <c r="B352" s="34">
        <v>122</v>
      </c>
      <c r="C352" s="274">
        <v>25</v>
      </c>
      <c r="D352" s="50" t="e">
        <v>#N/A</v>
      </c>
      <c r="E352" s="50">
        <v>24.472760000000001</v>
      </c>
      <c r="F352" s="50" t="e">
        <v>#N/A</v>
      </c>
      <c r="G352" s="50" t="e">
        <v>#N/A</v>
      </c>
      <c r="H352" s="50" t="e">
        <v>#N/A</v>
      </c>
      <c r="I352" s="50" t="e">
        <v>#N/A</v>
      </c>
      <c r="J352" s="50" t="e">
        <v>#N/A</v>
      </c>
      <c r="K352" s="50" t="e">
        <v>#N/A</v>
      </c>
      <c r="L352" s="50" t="e">
        <v>#N/A</v>
      </c>
      <c r="M352" s="53" t="e">
        <v>#N/A</v>
      </c>
      <c r="N352" s="29"/>
      <c r="O352" s="37" t="e">
        <v>#N/A</v>
      </c>
      <c r="P352" s="30">
        <v>24.472760000000001</v>
      </c>
      <c r="Q352" s="30" t="e">
        <v>#N/A</v>
      </c>
      <c r="R352" s="30" t="e">
        <v>#N/A</v>
      </c>
      <c r="S352" s="95" t="e">
        <v>#N/A</v>
      </c>
      <c r="AA352" s="51"/>
    </row>
    <row r="353" spans="1:27" x14ac:dyDescent="0.2">
      <c r="A353" s="52">
        <v>43264</v>
      </c>
      <c r="B353" s="34">
        <v>99</v>
      </c>
      <c r="C353" s="274">
        <v>25</v>
      </c>
      <c r="D353" s="50" t="e">
        <v>#N/A</v>
      </c>
      <c r="E353" s="50">
        <v>22.354759999999999</v>
      </c>
      <c r="F353" s="50" t="e">
        <v>#N/A</v>
      </c>
      <c r="G353" s="50" t="e">
        <v>#N/A</v>
      </c>
      <c r="H353" s="50" t="e">
        <v>#N/A</v>
      </c>
      <c r="I353" s="50" t="e">
        <v>#N/A</v>
      </c>
      <c r="J353" s="50" t="e">
        <v>#N/A</v>
      </c>
      <c r="K353" s="50" t="e">
        <v>#N/A</v>
      </c>
      <c r="L353" s="50" t="e">
        <v>#N/A</v>
      </c>
      <c r="M353" s="53" t="e">
        <v>#N/A</v>
      </c>
      <c r="O353" s="37" t="e">
        <v>#N/A</v>
      </c>
      <c r="P353" s="30">
        <v>22.354759999999999</v>
      </c>
      <c r="Q353" s="30" t="e">
        <v>#N/A</v>
      </c>
      <c r="R353" s="30" t="e">
        <v>#N/A</v>
      </c>
      <c r="S353" s="95" t="e">
        <v>#N/A</v>
      </c>
      <c r="AA353" s="51"/>
    </row>
    <row r="354" spans="1:27" x14ac:dyDescent="0.2">
      <c r="A354" s="52">
        <v>43264</v>
      </c>
      <c r="B354" s="34">
        <v>80</v>
      </c>
      <c r="C354" s="274">
        <v>25</v>
      </c>
      <c r="D354" s="50" t="e">
        <v>#N/A</v>
      </c>
      <c r="E354" s="50">
        <v>23.170950000000001</v>
      </c>
      <c r="F354" s="50" t="e">
        <v>#N/A</v>
      </c>
      <c r="G354" s="50" t="e">
        <v>#N/A</v>
      </c>
      <c r="H354" s="50" t="e">
        <v>#N/A</v>
      </c>
      <c r="I354" s="50" t="e">
        <v>#N/A</v>
      </c>
      <c r="J354" s="50" t="e">
        <v>#N/A</v>
      </c>
      <c r="K354" s="50" t="e">
        <v>#N/A</v>
      </c>
      <c r="L354" s="50" t="e">
        <v>#N/A</v>
      </c>
      <c r="M354" s="53" t="e">
        <v>#N/A</v>
      </c>
      <c r="N354" s="29"/>
      <c r="O354" s="37" t="e">
        <v>#N/A</v>
      </c>
      <c r="P354" s="30">
        <v>23.170950000000001</v>
      </c>
      <c r="Q354" s="30" t="e">
        <v>#N/A</v>
      </c>
      <c r="R354" s="30" t="e">
        <v>#N/A</v>
      </c>
      <c r="S354" s="95" t="e">
        <v>#N/A</v>
      </c>
      <c r="AA354" s="51"/>
    </row>
    <row r="355" spans="1:27" x14ac:dyDescent="0.2">
      <c r="A355" s="52">
        <v>43266</v>
      </c>
      <c r="B355" s="34">
        <v>20</v>
      </c>
      <c r="C355" s="274">
        <v>20</v>
      </c>
      <c r="D355" s="50" t="e">
        <v>#N/A</v>
      </c>
      <c r="E355" s="50" t="e">
        <v>#N/A</v>
      </c>
      <c r="F355" s="50">
        <v>48.108739999999997</v>
      </c>
      <c r="G355" s="50" t="e">
        <v>#N/A</v>
      </c>
      <c r="H355" s="50" t="e">
        <v>#N/A</v>
      </c>
      <c r="I355" s="50" t="e">
        <v>#N/A</v>
      </c>
      <c r="J355" s="50" t="e">
        <v>#N/A</v>
      </c>
      <c r="K355" s="50" t="e">
        <v>#N/A</v>
      </c>
      <c r="L355" s="50" t="e">
        <v>#N/A</v>
      </c>
      <c r="M355" s="53" t="e">
        <v>#N/A</v>
      </c>
      <c r="O355" s="37" t="e">
        <v>#N/A</v>
      </c>
      <c r="P355" s="30" t="e">
        <v>#N/A</v>
      </c>
      <c r="Q355" s="30">
        <v>48.108739999999997</v>
      </c>
      <c r="R355" s="30" t="e">
        <v>#N/A</v>
      </c>
      <c r="S355" s="95" t="e">
        <v>#N/A</v>
      </c>
      <c r="AA355" s="51"/>
    </row>
    <row r="356" spans="1:27" x14ac:dyDescent="0.2">
      <c r="A356" s="52">
        <v>43277</v>
      </c>
      <c r="B356" s="34">
        <v>100</v>
      </c>
      <c r="C356" s="274">
        <v>27</v>
      </c>
      <c r="D356" s="50">
        <v>23.83005</v>
      </c>
      <c r="E356" s="50" t="e">
        <v>#N/A</v>
      </c>
      <c r="F356" s="50" t="e">
        <v>#N/A</v>
      </c>
      <c r="G356" s="50" t="e">
        <v>#N/A</v>
      </c>
      <c r="H356" s="50" t="e">
        <v>#N/A</v>
      </c>
      <c r="I356" s="50" t="e">
        <v>#N/A</v>
      </c>
      <c r="J356" s="50" t="e">
        <v>#N/A</v>
      </c>
      <c r="K356" s="50" t="e">
        <v>#N/A</v>
      </c>
      <c r="L356" s="50" t="e">
        <v>#N/A</v>
      </c>
      <c r="M356" s="53" t="e">
        <v>#N/A</v>
      </c>
      <c r="O356" s="37" t="e">
        <v>#N/A</v>
      </c>
      <c r="P356" s="30">
        <v>23.83005</v>
      </c>
      <c r="Q356" s="30" t="e">
        <v>#N/A</v>
      </c>
      <c r="R356" s="30" t="e">
        <v>#N/A</v>
      </c>
      <c r="S356" s="95" t="e">
        <v>#N/A</v>
      </c>
      <c r="AA356" s="51"/>
    </row>
    <row r="357" spans="1:27" x14ac:dyDescent="0.2">
      <c r="A357" s="52">
        <v>43278</v>
      </c>
      <c r="B357" s="34">
        <v>42</v>
      </c>
      <c r="C357" s="274">
        <v>20</v>
      </c>
      <c r="D357" s="50" t="e">
        <v>#N/A</v>
      </c>
      <c r="E357" s="50" t="e">
        <v>#N/A</v>
      </c>
      <c r="F357" s="50" t="e">
        <v>#N/A</v>
      </c>
      <c r="G357" s="50" t="e">
        <v>#N/A</v>
      </c>
      <c r="H357" s="50" t="e">
        <v>#N/A</v>
      </c>
      <c r="I357" s="50" t="e">
        <v>#N/A</v>
      </c>
      <c r="J357" s="50" t="e">
        <v>#N/A</v>
      </c>
      <c r="K357" s="50" t="e">
        <v>#N/A</v>
      </c>
      <c r="L357" s="50">
        <v>44.28248</v>
      </c>
      <c r="M357" s="53" t="e">
        <v>#N/A</v>
      </c>
      <c r="O357" s="37" t="e">
        <v>#N/A</v>
      </c>
      <c r="P357" s="30" t="e">
        <v>#N/A</v>
      </c>
      <c r="Q357" s="30" t="e">
        <v>#N/A</v>
      </c>
      <c r="R357" s="30" t="e">
        <v>#N/A</v>
      </c>
      <c r="S357" s="95">
        <v>44.28248</v>
      </c>
      <c r="AA357" s="51"/>
    </row>
    <row r="358" spans="1:27" x14ac:dyDescent="0.2">
      <c r="A358" s="52">
        <v>43281</v>
      </c>
      <c r="B358" s="34">
        <v>68</v>
      </c>
      <c r="C358" s="274">
        <v>15</v>
      </c>
      <c r="D358" s="50" t="e">
        <v>#N/A</v>
      </c>
      <c r="E358" s="50" t="e">
        <v>#N/A</v>
      </c>
      <c r="F358" s="50" t="e">
        <v>#N/A</v>
      </c>
      <c r="G358" s="50" t="e">
        <v>#N/A</v>
      </c>
      <c r="H358" s="50" t="e">
        <v>#N/A</v>
      </c>
      <c r="I358" s="50" t="e">
        <v>#N/A</v>
      </c>
      <c r="J358" s="50" t="e">
        <v>#N/A</v>
      </c>
      <c r="K358" s="50" t="e">
        <v>#N/A</v>
      </c>
      <c r="L358" s="50">
        <v>26.876000000000001</v>
      </c>
      <c r="M358" s="53" t="e">
        <v>#N/A</v>
      </c>
      <c r="N358" s="29"/>
      <c r="O358" s="37" t="e">
        <v>#N/A</v>
      </c>
      <c r="P358" s="30" t="e">
        <v>#N/A</v>
      </c>
      <c r="Q358" s="30" t="e">
        <v>#N/A</v>
      </c>
      <c r="R358" s="30" t="e">
        <v>#N/A</v>
      </c>
      <c r="S358" s="95">
        <v>26.876000000000001</v>
      </c>
      <c r="AA358" s="51"/>
    </row>
    <row r="359" spans="1:27" x14ac:dyDescent="0.2">
      <c r="A359" s="52">
        <v>43281</v>
      </c>
      <c r="B359" s="34">
        <v>20</v>
      </c>
      <c r="C359" s="274">
        <v>30</v>
      </c>
      <c r="D359" s="50" t="e">
        <v>#N/A</v>
      </c>
      <c r="E359" s="50" t="e">
        <v>#N/A</v>
      </c>
      <c r="F359" s="50" t="e">
        <v>#N/A</v>
      </c>
      <c r="G359" s="50" t="e">
        <v>#N/A</v>
      </c>
      <c r="H359" s="50" t="e">
        <v>#N/A</v>
      </c>
      <c r="I359" s="50" t="e">
        <v>#N/A</v>
      </c>
      <c r="J359" s="50" t="e">
        <v>#N/A</v>
      </c>
      <c r="K359" s="50" t="e">
        <v>#N/A</v>
      </c>
      <c r="L359" s="50">
        <v>23.63128</v>
      </c>
      <c r="M359" s="53" t="e">
        <v>#N/A</v>
      </c>
      <c r="N359" s="29"/>
      <c r="O359" s="37" t="e">
        <v>#N/A</v>
      </c>
      <c r="P359" s="30" t="e">
        <v>#N/A</v>
      </c>
      <c r="Q359" s="30" t="e">
        <v>#N/A</v>
      </c>
      <c r="R359" s="30" t="e">
        <v>#N/A</v>
      </c>
      <c r="S359" s="95">
        <v>23.63128</v>
      </c>
      <c r="AA359" s="51"/>
    </row>
    <row r="360" spans="1:27" x14ac:dyDescent="0.2">
      <c r="A360" s="52">
        <v>43281</v>
      </c>
      <c r="B360" s="34">
        <v>200</v>
      </c>
      <c r="C360" s="274">
        <v>20</v>
      </c>
      <c r="D360" s="50" t="e">
        <v>#N/A</v>
      </c>
      <c r="E360" s="50">
        <v>20.797830000000001</v>
      </c>
      <c r="F360" s="50" t="e">
        <v>#N/A</v>
      </c>
      <c r="G360" s="50" t="e">
        <v>#N/A</v>
      </c>
      <c r="H360" s="50" t="e">
        <v>#N/A</v>
      </c>
      <c r="I360" s="50" t="e">
        <v>#N/A</v>
      </c>
      <c r="J360" s="50" t="e">
        <v>#N/A</v>
      </c>
      <c r="K360" s="50" t="e">
        <v>#N/A</v>
      </c>
      <c r="L360" s="50" t="e">
        <v>#N/A</v>
      </c>
      <c r="M360" s="53" t="e">
        <v>#N/A</v>
      </c>
      <c r="N360" s="29"/>
      <c r="O360" s="37" t="e">
        <v>#N/A</v>
      </c>
      <c r="P360" s="30">
        <v>20.797830000000001</v>
      </c>
      <c r="Q360" s="30" t="e">
        <v>#N/A</v>
      </c>
      <c r="R360" s="30" t="e">
        <v>#N/A</v>
      </c>
      <c r="S360" s="95" t="e">
        <v>#N/A</v>
      </c>
      <c r="AA360" s="51"/>
    </row>
    <row r="361" spans="1:27" x14ac:dyDescent="0.2">
      <c r="A361" s="52">
        <v>43291</v>
      </c>
      <c r="B361" s="34">
        <v>35</v>
      </c>
      <c r="C361" s="274">
        <v>25</v>
      </c>
      <c r="D361" s="50" t="e">
        <v>#N/A</v>
      </c>
      <c r="E361" s="50">
        <v>29.512319999999999</v>
      </c>
      <c r="F361" s="50" t="e">
        <v>#N/A</v>
      </c>
      <c r="G361" s="50" t="e">
        <v>#N/A</v>
      </c>
      <c r="H361" s="50" t="e">
        <v>#N/A</v>
      </c>
      <c r="I361" s="50" t="e">
        <v>#N/A</v>
      </c>
      <c r="J361" s="50" t="e">
        <v>#N/A</v>
      </c>
      <c r="K361" s="50" t="e">
        <v>#N/A</v>
      </c>
      <c r="L361" s="50" t="e">
        <v>#N/A</v>
      </c>
      <c r="M361" s="53" t="e">
        <v>#N/A</v>
      </c>
      <c r="N361" s="29"/>
      <c r="O361" s="37" t="e">
        <v>#N/A</v>
      </c>
      <c r="P361" s="30">
        <v>29.512319999999999</v>
      </c>
      <c r="Q361" s="30" t="e">
        <v>#N/A</v>
      </c>
      <c r="R361" s="30" t="e">
        <v>#N/A</v>
      </c>
      <c r="S361" s="95" t="e">
        <v>#N/A</v>
      </c>
      <c r="AA361" s="51"/>
    </row>
    <row r="362" spans="1:27" x14ac:dyDescent="0.2">
      <c r="A362" s="52">
        <v>43322</v>
      </c>
      <c r="B362" s="34">
        <v>40</v>
      </c>
      <c r="C362" s="274">
        <v>25</v>
      </c>
      <c r="D362" s="50" t="e">
        <v>#N/A</v>
      </c>
      <c r="E362" s="50" t="e">
        <v>#N/A</v>
      </c>
      <c r="F362" s="50">
        <v>45.968760000000003</v>
      </c>
      <c r="G362" s="50" t="e">
        <v>#N/A</v>
      </c>
      <c r="H362" s="50" t="e">
        <v>#N/A</v>
      </c>
      <c r="I362" s="50" t="e">
        <v>#N/A</v>
      </c>
      <c r="J362" s="50" t="e">
        <v>#N/A</v>
      </c>
      <c r="K362" s="50" t="e">
        <v>#N/A</v>
      </c>
      <c r="L362" s="50" t="e">
        <v>#N/A</v>
      </c>
      <c r="M362" s="53" t="e">
        <v>#N/A</v>
      </c>
      <c r="N362" s="29"/>
      <c r="O362" s="37" t="e">
        <v>#N/A</v>
      </c>
      <c r="P362" s="30" t="e">
        <v>#N/A</v>
      </c>
      <c r="Q362" s="30">
        <v>45.968760000000003</v>
      </c>
      <c r="R362" s="30" t="e">
        <v>#N/A</v>
      </c>
      <c r="S362" s="95" t="e">
        <v>#N/A</v>
      </c>
      <c r="AA362" s="51"/>
    </row>
    <row r="363" spans="1:27" x14ac:dyDescent="0.2">
      <c r="A363" s="52">
        <v>43322</v>
      </c>
      <c r="B363" s="34">
        <v>10</v>
      </c>
      <c r="C363" s="274">
        <v>25</v>
      </c>
      <c r="D363" s="50" t="e">
        <v>#N/A</v>
      </c>
      <c r="E363" s="50" t="e">
        <v>#N/A</v>
      </c>
      <c r="F363" s="50">
        <v>45.968760000000003</v>
      </c>
      <c r="G363" s="50" t="e">
        <v>#N/A</v>
      </c>
      <c r="H363" s="50" t="e">
        <v>#N/A</v>
      </c>
      <c r="I363" s="50" t="e">
        <v>#N/A</v>
      </c>
      <c r="J363" s="50" t="e">
        <v>#N/A</v>
      </c>
      <c r="K363" s="50" t="e">
        <v>#N/A</v>
      </c>
      <c r="L363" s="50" t="e">
        <v>#N/A</v>
      </c>
      <c r="M363" s="53" t="e">
        <v>#N/A</v>
      </c>
      <c r="O363" s="37" t="e">
        <v>#N/A</v>
      </c>
      <c r="P363" s="30" t="e">
        <v>#N/A</v>
      </c>
      <c r="Q363" s="30">
        <v>45.968760000000003</v>
      </c>
      <c r="R363" s="30" t="e">
        <v>#N/A</v>
      </c>
      <c r="S363" s="95" t="e">
        <v>#N/A</v>
      </c>
      <c r="AA363" s="51"/>
    </row>
    <row r="364" spans="1:27" x14ac:dyDescent="0.2">
      <c r="A364" s="52">
        <v>43334</v>
      </c>
      <c r="B364" s="34">
        <v>50</v>
      </c>
      <c r="C364" s="274">
        <v>25</v>
      </c>
      <c r="D364" s="50" t="e">
        <v>#N/A</v>
      </c>
      <c r="E364" s="50">
        <v>26.657139999999998</v>
      </c>
      <c r="F364" s="50" t="e">
        <v>#N/A</v>
      </c>
      <c r="G364" s="50" t="e">
        <v>#N/A</v>
      </c>
      <c r="H364" s="50" t="e">
        <v>#N/A</v>
      </c>
      <c r="I364" s="50" t="e">
        <v>#N/A</v>
      </c>
      <c r="J364" s="50" t="e">
        <v>#N/A</v>
      </c>
      <c r="K364" s="50" t="e">
        <v>#N/A</v>
      </c>
      <c r="L364" s="50" t="e">
        <v>#N/A</v>
      </c>
      <c r="M364" s="53" t="e">
        <v>#N/A</v>
      </c>
      <c r="O364" s="37" t="e">
        <v>#N/A</v>
      </c>
      <c r="P364" s="30">
        <v>26.657139999999998</v>
      </c>
      <c r="Q364" s="30" t="e">
        <v>#N/A</v>
      </c>
      <c r="R364" s="30" t="e">
        <v>#N/A</v>
      </c>
      <c r="S364" s="95" t="e">
        <v>#N/A</v>
      </c>
      <c r="AA364" s="51"/>
    </row>
    <row r="365" spans="1:27" x14ac:dyDescent="0.2">
      <c r="A365" s="52">
        <v>43334</v>
      </c>
      <c r="B365" s="34">
        <v>50</v>
      </c>
      <c r="C365" s="274">
        <v>25</v>
      </c>
      <c r="D365" s="50" t="e">
        <v>#N/A</v>
      </c>
      <c r="E365" s="50">
        <v>26.657139999999998</v>
      </c>
      <c r="F365" s="50" t="e">
        <v>#N/A</v>
      </c>
      <c r="G365" s="50" t="e">
        <v>#N/A</v>
      </c>
      <c r="H365" s="50" t="e">
        <v>#N/A</v>
      </c>
      <c r="I365" s="50" t="e">
        <v>#N/A</v>
      </c>
      <c r="J365" s="50" t="e">
        <v>#N/A</v>
      </c>
      <c r="K365" s="50" t="e">
        <v>#N/A</v>
      </c>
      <c r="L365" s="50" t="e">
        <v>#N/A</v>
      </c>
      <c r="M365" s="53" t="e">
        <v>#N/A</v>
      </c>
      <c r="N365" s="29"/>
      <c r="O365" s="37" t="e">
        <v>#N/A</v>
      </c>
      <c r="P365" s="30">
        <v>26.657139999999998</v>
      </c>
      <c r="Q365" s="30" t="e">
        <v>#N/A</v>
      </c>
      <c r="R365" s="30" t="e">
        <v>#N/A</v>
      </c>
      <c r="S365" s="95" t="e">
        <v>#N/A</v>
      </c>
      <c r="AA365" s="51"/>
    </row>
    <row r="366" spans="1:27" x14ac:dyDescent="0.2">
      <c r="A366" s="52">
        <v>43335</v>
      </c>
      <c r="B366" s="34">
        <v>86</v>
      </c>
      <c r="C366" s="274">
        <v>20</v>
      </c>
      <c r="D366" s="50" t="e">
        <v>#N/A</v>
      </c>
      <c r="E366" s="50" t="e">
        <v>#N/A</v>
      </c>
      <c r="F366" s="50" t="e">
        <v>#N/A</v>
      </c>
      <c r="G366" s="50" t="e">
        <v>#N/A</v>
      </c>
      <c r="H366" s="50" t="e">
        <v>#N/A</v>
      </c>
      <c r="I366" s="50">
        <v>29.781459999999999</v>
      </c>
      <c r="J366" s="50" t="e">
        <v>#N/A</v>
      </c>
      <c r="K366" s="50" t="e">
        <v>#N/A</v>
      </c>
      <c r="L366" s="50" t="e">
        <v>#N/A</v>
      </c>
      <c r="M366" s="53" t="e">
        <v>#N/A</v>
      </c>
      <c r="N366" s="29"/>
      <c r="O366" s="37" t="e">
        <v>#N/A</v>
      </c>
      <c r="P366" s="30" t="e">
        <v>#N/A</v>
      </c>
      <c r="Q366" s="30" t="e">
        <v>#N/A</v>
      </c>
      <c r="R366" s="30">
        <v>29.781459999999999</v>
      </c>
      <c r="S366" s="95" t="e">
        <v>#N/A</v>
      </c>
      <c r="AA366" s="51"/>
    </row>
    <row r="367" spans="1:27" x14ac:dyDescent="0.2">
      <c r="A367" s="52">
        <v>43343</v>
      </c>
      <c r="B367" s="34">
        <v>102.5</v>
      </c>
      <c r="C367" s="274">
        <v>16</v>
      </c>
      <c r="D367" s="50" t="e">
        <v>#N/A</v>
      </c>
      <c r="E367" s="50" t="e">
        <v>#N/A</v>
      </c>
      <c r="F367" s="50" t="e">
        <v>#N/A</v>
      </c>
      <c r="G367" s="50" t="e">
        <v>#N/A</v>
      </c>
      <c r="H367" s="50" t="e">
        <v>#N/A</v>
      </c>
      <c r="I367" s="50" t="e">
        <v>#N/A</v>
      </c>
      <c r="J367" s="50" t="e">
        <v>#N/A</v>
      </c>
      <c r="K367" s="50" t="e">
        <v>#N/A</v>
      </c>
      <c r="L367" s="50">
        <v>24.38382</v>
      </c>
      <c r="M367" s="53" t="e">
        <v>#N/A</v>
      </c>
      <c r="N367" s="29"/>
      <c r="O367" s="37" t="e">
        <v>#N/A</v>
      </c>
      <c r="P367" s="30" t="e">
        <v>#N/A</v>
      </c>
      <c r="Q367" s="30" t="e">
        <v>#N/A</v>
      </c>
      <c r="R367" s="30" t="e">
        <v>#N/A</v>
      </c>
      <c r="S367" s="95">
        <v>24.38382</v>
      </c>
      <c r="AA367" s="51"/>
    </row>
    <row r="368" spans="1:27" x14ac:dyDescent="0.2">
      <c r="A368" s="52">
        <v>43352</v>
      </c>
      <c r="B368" s="34">
        <v>100</v>
      </c>
      <c r="C368" s="274">
        <v>15</v>
      </c>
      <c r="D368" s="50">
        <v>29.311430000000001</v>
      </c>
      <c r="E368" s="50" t="e">
        <v>#N/A</v>
      </c>
      <c r="F368" s="50" t="e">
        <v>#N/A</v>
      </c>
      <c r="G368" s="50" t="e">
        <v>#N/A</v>
      </c>
      <c r="H368" s="50" t="e">
        <v>#N/A</v>
      </c>
      <c r="I368" s="50" t="e">
        <v>#N/A</v>
      </c>
      <c r="J368" s="50" t="e">
        <v>#N/A</v>
      </c>
      <c r="K368" s="50" t="e">
        <v>#N/A</v>
      </c>
      <c r="L368" s="50" t="e">
        <v>#N/A</v>
      </c>
      <c r="M368" s="53" t="e">
        <v>#N/A</v>
      </c>
      <c r="O368" s="37" t="e">
        <v>#N/A</v>
      </c>
      <c r="P368" s="30">
        <v>29.311430000000001</v>
      </c>
      <c r="Q368" s="30" t="e">
        <v>#N/A</v>
      </c>
      <c r="R368" s="30" t="e">
        <v>#N/A</v>
      </c>
      <c r="S368" s="95" t="e">
        <v>#N/A</v>
      </c>
      <c r="AA368" s="51"/>
    </row>
    <row r="369" spans="1:27" x14ac:dyDescent="0.2">
      <c r="A369" s="52">
        <v>43354</v>
      </c>
      <c r="B369" s="34">
        <v>100</v>
      </c>
      <c r="C369" s="274">
        <v>25</v>
      </c>
      <c r="D369" s="50" t="e">
        <v>#N/A</v>
      </c>
      <c r="E369" s="50">
        <v>20.999919999999999</v>
      </c>
      <c r="F369" s="50" t="e">
        <v>#N/A</v>
      </c>
      <c r="G369" s="50" t="e">
        <v>#N/A</v>
      </c>
      <c r="H369" s="50" t="e">
        <v>#N/A</v>
      </c>
      <c r="I369" s="50" t="e">
        <v>#N/A</v>
      </c>
      <c r="J369" s="50" t="e">
        <v>#N/A</v>
      </c>
      <c r="K369" s="50" t="e">
        <v>#N/A</v>
      </c>
      <c r="L369" s="50" t="e">
        <v>#N/A</v>
      </c>
      <c r="M369" s="53" t="e">
        <v>#N/A</v>
      </c>
      <c r="N369" s="29"/>
      <c r="O369" s="37" t="e">
        <v>#N/A</v>
      </c>
      <c r="P369" s="30">
        <v>20.999919999999999</v>
      </c>
      <c r="Q369" s="30" t="e">
        <v>#N/A</v>
      </c>
      <c r="R369" s="30" t="e">
        <v>#N/A</v>
      </c>
      <c r="S369" s="95" t="e">
        <v>#N/A</v>
      </c>
      <c r="AA369" s="51"/>
    </row>
    <row r="370" spans="1:27" x14ac:dyDescent="0.2">
      <c r="A370" s="52">
        <v>43362</v>
      </c>
      <c r="B370" s="34">
        <v>100</v>
      </c>
      <c r="C370" s="274">
        <v>10</v>
      </c>
      <c r="D370" s="50" t="e">
        <v>#N/A</v>
      </c>
      <c r="E370" s="50" t="e">
        <v>#N/A</v>
      </c>
      <c r="F370" s="50">
        <v>35.23415</v>
      </c>
      <c r="G370" s="50" t="e">
        <v>#N/A</v>
      </c>
      <c r="H370" s="50" t="e">
        <v>#N/A</v>
      </c>
      <c r="I370" s="50" t="e">
        <v>#N/A</v>
      </c>
      <c r="J370" s="50" t="e">
        <v>#N/A</v>
      </c>
      <c r="K370" s="50" t="e">
        <v>#N/A</v>
      </c>
      <c r="L370" s="50" t="e">
        <v>#N/A</v>
      </c>
      <c r="M370" s="53" t="e">
        <v>#N/A</v>
      </c>
      <c r="N370" s="29"/>
      <c r="O370" s="37" t="e">
        <v>#N/A</v>
      </c>
      <c r="P370" s="30" t="e">
        <v>#N/A</v>
      </c>
      <c r="Q370" s="30">
        <v>35.23415</v>
      </c>
      <c r="R370" s="30" t="e">
        <v>#N/A</v>
      </c>
      <c r="S370" s="95" t="e">
        <v>#N/A</v>
      </c>
      <c r="AA370" s="51"/>
    </row>
    <row r="371" spans="1:27" x14ac:dyDescent="0.2">
      <c r="A371" s="52">
        <v>43363</v>
      </c>
      <c r="B371" s="34">
        <v>100</v>
      </c>
      <c r="C371" s="274">
        <v>25</v>
      </c>
      <c r="D371" s="50" t="e">
        <v>#N/A</v>
      </c>
      <c r="E371" s="50">
        <v>22.706330000000001</v>
      </c>
      <c r="F371" s="50" t="e">
        <v>#N/A</v>
      </c>
      <c r="G371" s="50" t="e">
        <v>#N/A</v>
      </c>
      <c r="H371" s="50" t="e">
        <v>#N/A</v>
      </c>
      <c r="I371" s="50" t="e">
        <v>#N/A</v>
      </c>
      <c r="J371" s="50" t="e">
        <v>#N/A</v>
      </c>
      <c r="K371" s="50" t="e">
        <v>#N/A</v>
      </c>
      <c r="L371" s="50" t="e">
        <v>#N/A</v>
      </c>
      <c r="M371" s="53" t="e">
        <v>#N/A</v>
      </c>
      <c r="N371" s="29"/>
      <c r="O371" s="37" t="e">
        <v>#N/A</v>
      </c>
      <c r="P371" s="30">
        <v>22.706330000000001</v>
      </c>
      <c r="Q371" s="30" t="e">
        <v>#N/A</v>
      </c>
      <c r="R371" s="30" t="e">
        <v>#N/A</v>
      </c>
      <c r="S371" s="95" t="e">
        <v>#N/A</v>
      </c>
      <c r="AA371" s="51"/>
    </row>
    <row r="372" spans="1:27" x14ac:dyDescent="0.2">
      <c r="A372" s="52">
        <v>43368</v>
      </c>
      <c r="B372" s="34">
        <v>60</v>
      </c>
      <c r="C372" s="274">
        <v>25</v>
      </c>
      <c r="D372" s="50" t="e">
        <v>#N/A</v>
      </c>
      <c r="E372" s="50" t="e">
        <v>#N/A</v>
      </c>
      <c r="F372" s="50">
        <v>39.480170000000001</v>
      </c>
      <c r="G372" s="50" t="e">
        <v>#N/A</v>
      </c>
      <c r="H372" s="50" t="e">
        <v>#N/A</v>
      </c>
      <c r="I372" s="50" t="e">
        <v>#N/A</v>
      </c>
      <c r="J372" s="50" t="e">
        <v>#N/A</v>
      </c>
      <c r="K372" s="50" t="e">
        <v>#N/A</v>
      </c>
      <c r="L372" s="50" t="e">
        <v>#N/A</v>
      </c>
      <c r="M372" s="53" t="e">
        <v>#N/A</v>
      </c>
      <c r="N372" s="29"/>
      <c r="O372" s="37" t="e">
        <v>#N/A</v>
      </c>
      <c r="P372" s="30" t="e">
        <v>#N/A</v>
      </c>
      <c r="Q372" s="30">
        <v>39.480170000000001</v>
      </c>
      <c r="R372" s="30" t="e">
        <v>#N/A</v>
      </c>
      <c r="S372" s="95" t="e">
        <v>#N/A</v>
      </c>
      <c r="AA372" s="51"/>
    </row>
    <row r="373" spans="1:27" x14ac:dyDescent="0.2">
      <c r="A373" s="52">
        <v>43374</v>
      </c>
      <c r="B373" s="34">
        <v>10.5</v>
      </c>
      <c r="C373" s="274">
        <v>25</v>
      </c>
      <c r="D373" s="50" t="e">
        <v>#N/A</v>
      </c>
      <c r="E373" s="50" t="e">
        <v>#N/A</v>
      </c>
      <c r="F373" s="50">
        <v>45.948990000000002</v>
      </c>
      <c r="G373" s="50" t="e">
        <v>#N/A</v>
      </c>
      <c r="H373" s="50" t="e">
        <v>#N/A</v>
      </c>
      <c r="I373" s="50" t="e">
        <v>#N/A</v>
      </c>
      <c r="J373" s="50" t="e">
        <v>#N/A</v>
      </c>
      <c r="K373" s="50" t="e">
        <v>#N/A</v>
      </c>
      <c r="L373" s="50" t="e">
        <v>#N/A</v>
      </c>
      <c r="M373" s="53" t="e">
        <v>#N/A</v>
      </c>
      <c r="N373" s="29"/>
      <c r="O373" s="37" t="e">
        <v>#N/A</v>
      </c>
      <c r="P373" s="30" t="e">
        <v>#N/A</v>
      </c>
      <c r="Q373" s="30">
        <v>45.948990000000002</v>
      </c>
      <c r="R373" s="30" t="e">
        <v>#N/A</v>
      </c>
      <c r="S373" s="95" t="e">
        <v>#N/A</v>
      </c>
      <c r="AA373" s="51"/>
    </row>
    <row r="374" spans="1:27" x14ac:dyDescent="0.2">
      <c r="A374" s="52">
        <v>43374</v>
      </c>
      <c r="B374" s="34">
        <v>20</v>
      </c>
      <c r="C374" s="274">
        <v>15</v>
      </c>
      <c r="D374" s="50" t="e">
        <v>#N/A</v>
      </c>
      <c r="E374" s="50" t="e">
        <v>#N/A</v>
      </c>
      <c r="F374" s="50" t="e">
        <v>#N/A</v>
      </c>
      <c r="G374" s="50" t="e">
        <v>#N/A</v>
      </c>
      <c r="H374" s="50" t="e">
        <v>#N/A</v>
      </c>
      <c r="I374" s="50" t="e">
        <v>#N/A</v>
      </c>
      <c r="J374" s="50" t="e">
        <v>#N/A</v>
      </c>
      <c r="K374" s="50" t="e">
        <v>#N/A</v>
      </c>
      <c r="L374" s="50">
        <v>22.980160000000001</v>
      </c>
      <c r="M374" s="53" t="e">
        <v>#N/A</v>
      </c>
      <c r="N374" s="29"/>
      <c r="O374" s="37" t="e">
        <v>#N/A</v>
      </c>
      <c r="P374" s="30" t="e">
        <v>#N/A</v>
      </c>
      <c r="Q374" s="30" t="e">
        <v>#N/A</v>
      </c>
      <c r="R374" s="30" t="e">
        <v>#N/A</v>
      </c>
      <c r="S374" s="95">
        <v>22.980160000000001</v>
      </c>
      <c r="AA374" s="51"/>
    </row>
    <row r="375" spans="1:27" x14ac:dyDescent="0.2">
      <c r="A375" s="52">
        <v>43391</v>
      </c>
      <c r="B375" s="34">
        <v>144</v>
      </c>
      <c r="C375" s="274">
        <v>15</v>
      </c>
      <c r="D375" s="50" t="e">
        <v>#N/A</v>
      </c>
      <c r="E375" s="50" t="e">
        <v>#N/A</v>
      </c>
      <c r="F375" s="50" t="e">
        <v>#N/A</v>
      </c>
      <c r="G375" s="50" t="e">
        <v>#N/A</v>
      </c>
      <c r="H375" s="50">
        <v>32.828809999999997</v>
      </c>
      <c r="I375" s="50" t="e">
        <v>#N/A</v>
      </c>
      <c r="J375" s="50" t="e">
        <v>#N/A</v>
      </c>
      <c r="K375" s="50" t="e">
        <v>#N/A</v>
      </c>
      <c r="L375" s="50" t="e">
        <v>#N/A</v>
      </c>
      <c r="M375" s="53" t="e">
        <v>#N/A</v>
      </c>
      <c r="N375" s="29"/>
      <c r="O375" s="37" t="e">
        <v>#N/A</v>
      </c>
      <c r="P375" s="30" t="e">
        <v>#N/A</v>
      </c>
      <c r="Q375" s="30">
        <v>32.828809999999997</v>
      </c>
      <c r="R375" s="30" t="e">
        <v>#N/A</v>
      </c>
      <c r="S375" s="95" t="e">
        <v>#N/A</v>
      </c>
      <c r="AA375" s="51"/>
    </row>
    <row r="376" spans="1:27" x14ac:dyDescent="0.2">
      <c r="A376" s="52">
        <v>43391</v>
      </c>
      <c r="B376" s="34">
        <v>13</v>
      </c>
      <c r="C376" s="274">
        <v>25</v>
      </c>
      <c r="D376" s="50" t="e">
        <v>#N/A</v>
      </c>
      <c r="E376" s="50">
        <v>38.587040000000002</v>
      </c>
      <c r="F376" s="50" t="e">
        <v>#N/A</v>
      </c>
      <c r="G376" s="50" t="e">
        <v>#N/A</v>
      </c>
      <c r="H376" s="50" t="e">
        <v>#N/A</v>
      </c>
      <c r="I376" s="50" t="e">
        <v>#N/A</v>
      </c>
      <c r="J376" s="50" t="e">
        <v>#N/A</v>
      </c>
      <c r="K376" s="50" t="e">
        <v>#N/A</v>
      </c>
      <c r="L376" s="50" t="e">
        <v>#N/A</v>
      </c>
      <c r="M376" s="53" t="e">
        <v>#N/A</v>
      </c>
      <c r="N376" s="29"/>
      <c r="O376" s="37" t="e">
        <v>#N/A</v>
      </c>
      <c r="P376" s="30">
        <v>38.587040000000002</v>
      </c>
      <c r="Q376" s="30" t="e">
        <v>#N/A</v>
      </c>
      <c r="R376" s="30" t="e">
        <v>#N/A</v>
      </c>
      <c r="S376" s="95" t="e">
        <v>#N/A</v>
      </c>
      <c r="AA376" s="51"/>
    </row>
    <row r="377" spans="1:27" x14ac:dyDescent="0.2">
      <c r="A377" s="52">
        <v>43398</v>
      </c>
      <c r="B377" s="34">
        <v>128</v>
      </c>
      <c r="C377" s="274">
        <v>20</v>
      </c>
      <c r="D377" s="50">
        <v>25.764710000000001</v>
      </c>
      <c r="E377" s="50" t="e">
        <v>#N/A</v>
      </c>
      <c r="F377" s="50" t="e">
        <v>#N/A</v>
      </c>
      <c r="G377" s="50" t="e">
        <v>#N/A</v>
      </c>
      <c r="H377" s="50" t="e">
        <v>#N/A</v>
      </c>
      <c r="I377" s="50" t="e">
        <v>#N/A</v>
      </c>
      <c r="J377" s="50" t="e">
        <v>#N/A</v>
      </c>
      <c r="K377" s="50" t="e">
        <v>#N/A</v>
      </c>
      <c r="L377" s="50" t="e">
        <v>#N/A</v>
      </c>
      <c r="M377" s="53" t="e">
        <v>#N/A</v>
      </c>
      <c r="N377" s="29"/>
      <c r="O377" s="37" t="e">
        <v>#N/A</v>
      </c>
      <c r="P377" s="30">
        <v>25.764710000000001</v>
      </c>
      <c r="Q377" s="30" t="e">
        <v>#N/A</v>
      </c>
      <c r="R377" s="30" t="e">
        <v>#N/A</v>
      </c>
      <c r="S377" s="95" t="e">
        <v>#N/A</v>
      </c>
      <c r="AA377" s="51"/>
    </row>
    <row r="378" spans="1:27" x14ac:dyDescent="0.2">
      <c r="A378" s="52">
        <v>43405</v>
      </c>
      <c r="B378" s="34">
        <v>70</v>
      </c>
      <c r="C378" s="274">
        <v>20</v>
      </c>
      <c r="D378" s="50" t="e">
        <v>#N/A</v>
      </c>
      <c r="E378" s="50" t="e">
        <v>#N/A</v>
      </c>
      <c r="F378" s="50" t="e">
        <v>#N/A</v>
      </c>
      <c r="G378" s="50" t="e">
        <v>#N/A</v>
      </c>
      <c r="H378" s="50" t="e">
        <v>#N/A</v>
      </c>
      <c r="I378" s="50">
        <v>39.841030000000003</v>
      </c>
      <c r="J378" s="50" t="e">
        <v>#N/A</v>
      </c>
      <c r="K378" s="50" t="e">
        <v>#N/A</v>
      </c>
      <c r="L378" s="50" t="e">
        <v>#N/A</v>
      </c>
      <c r="M378" s="53" t="e">
        <v>#N/A</v>
      </c>
      <c r="N378" s="29"/>
      <c r="O378" s="37" t="e">
        <v>#N/A</v>
      </c>
      <c r="P378" s="30" t="e">
        <v>#N/A</v>
      </c>
      <c r="Q378" s="30" t="e">
        <v>#N/A</v>
      </c>
      <c r="R378" s="30">
        <v>39.841030000000003</v>
      </c>
      <c r="S378" s="95" t="e">
        <v>#N/A</v>
      </c>
      <c r="AA378" s="51"/>
    </row>
    <row r="379" spans="1:27" x14ac:dyDescent="0.2">
      <c r="A379" s="52">
        <v>43445</v>
      </c>
      <c r="B379" s="34">
        <v>250</v>
      </c>
      <c r="C379" s="274">
        <v>25</v>
      </c>
      <c r="D379" s="50" t="e">
        <v>#N/A</v>
      </c>
      <c r="E379" s="50" t="e">
        <v>#N/A</v>
      </c>
      <c r="F379" s="50" t="e">
        <v>#N/A</v>
      </c>
      <c r="G379" s="50" t="e">
        <v>#N/A</v>
      </c>
      <c r="H379" s="50" t="e">
        <v>#N/A</v>
      </c>
      <c r="I379" s="50" t="e">
        <v>#N/A</v>
      </c>
      <c r="J379" s="50" t="e">
        <v>#N/A</v>
      </c>
      <c r="K379" s="50" t="e">
        <v>#N/A</v>
      </c>
      <c r="L379" s="50">
        <v>27.152640000000002</v>
      </c>
      <c r="M379" s="53" t="e">
        <v>#N/A</v>
      </c>
      <c r="N379" s="29"/>
      <c r="O379" s="37" t="e">
        <v>#N/A</v>
      </c>
      <c r="P379" s="30" t="e">
        <v>#N/A</v>
      </c>
      <c r="Q379" s="30" t="e">
        <v>#N/A</v>
      </c>
      <c r="R379" s="30" t="e">
        <v>#N/A</v>
      </c>
      <c r="S379" s="95">
        <v>27.152640000000002</v>
      </c>
      <c r="AA379" s="51"/>
    </row>
    <row r="380" spans="1:27" x14ac:dyDescent="0.2">
      <c r="A380" s="52">
        <v>43494</v>
      </c>
      <c r="B380" s="34">
        <v>19.989999999999998</v>
      </c>
      <c r="C380" s="274">
        <v>20</v>
      </c>
      <c r="D380" s="50" t="e">
        <v>#N/A</v>
      </c>
      <c r="E380" s="50" t="e">
        <v>#N/A</v>
      </c>
      <c r="F380" s="50" t="e">
        <v>#N/A</v>
      </c>
      <c r="G380" s="50" t="e">
        <v>#N/A</v>
      </c>
      <c r="H380" s="50" t="e">
        <v>#N/A</v>
      </c>
      <c r="I380" s="50" t="e">
        <v>#N/A</v>
      </c>
      <c r="J380" s="50">
        <v>62.519179999999999</v>
      </c>
      <c r="K380" s="50" t="e">
        <v>#N/A</v>
      </c>
      <c r="L380" s="50" t="e">
        <v>#N/A</v>
      </c>
      <c r="M380" s="53" t="e">
        <v>#N/A</v>
      </c>
      <c r="N380" s="29"/>
      <c r="O380" s="37" t="e">
        <v>#N/A</v>
      </c>
      <c r="P380" s="30" t="e">
        <v>#N/A</v>
      </c>
      <c r="Q380" s="30" t="e">
        <v>#N/A</v>
      </c>
      <c r="R380" s="30">
        <v>62.519179999999999</v>
      </c>
      <c r="S380" s="95" t="e">
        <v>#N/A</v>
      </c>
      <c r="AA380" s="51"/>
    </row>
    <row r="381" spans="1:27" x14ac:dyDescent="0.2">
      <c r="A381" s="52">
        <v>43494</v>
      </c>
      <c r="B381" s="34">
        <v>177</v>
      </c>
      <c r="C381" s="274">
        <v>20</v>
      </c>
      <c r="D381" s="50" t="e">
        <v>#N/A</v>
      </c>
      <c r="E381" s="50" t="e">
        <v>#N/A</v>
      </c>
      <c r="F381" s="50" t="e">
        <v>#N/A</v>
      </c>
      <c r="G381" s="50" t="e">
        <v>#N/A</v>
      </c>
      <c r="H381" s="50" t="e">
        <v>#N/A</v>
      </c>
      <c r="I381" s="50" t="e">
        <v>#N/A</v>
      </c>
      <c r="J381" s="50">
        <v>57.371980000000001</v>
      </c>
      <c r="K381" s="50" t="e">
        <v>#N/A</v>
      </c>
      <c r="L381" s="50" t="e">
        <v>#N/A</v>
      </c>
      <c r="M381" s="53" t="e">
        <v>#N/A</v>
      </c>
      <c r="N381" s="29"/>
      <c r="O381" s="37" t="e">
        <v>#N/A</v>
      </c>
      <c r="P381" s="30" t="e">
        <v>#N/A</v>
      </c>
      <c r="Q381" s="30" t="e">
        <v>#N/A</v>
      </c>
      <c r="R381" s="30">
        <v>57.371980000000001</v>
      </c>
      <c r="S381" s="95" t="e">
        <v>#N/A</v>
      </c>
      <c r="AA381" s="51"/>
    </row>
    <row r="382" spans="1:27" x14ac:dyDescent="0.2">
      <c r="A382" s="52">
        <v>43497</v>
      </c>
      <c r="B382" s="34">
        <v>4.5999999999999996</v>
      </c>
      <c r="C382" s="274">
        <v>25</v>
      </c>
      <c r="D382" s="50" t="e">
        <v>#N/A</v>
      </c>
      <c r="E382" s="50" t="e">
        <v>#N/A</v>
      </c>
      <c r="F382" s="50" t="e">
        <v>#N/A</v>
      </c>
      <c r="G382" s="50">
        <v>45.605069999999998</v>
      </c>
      <c r="H382" s="50" t="e">
        <v>#N/A</v>
      </c>
      <c r="I382" s="50" t="e">
        <v>#N/A</v>
      </c>
      <c r="J382" s="50" t="e">
        <v>#N/A</v>
      </c>
      <c r="K382" s="50" t="e">
        <v>#N/A</v>
      </c>
      <c r="L382" s="50" t="e">
        <v>#N/A</v>
      </c>
      <c r="M382" s="53" t="e">
        <v>#N/A</v>
      </c>
      <c r="N382" s="29"/>
      <c r="O382" s="37" t="e">
        <v>#N/A</v>
      </c>
      <c r="P382" s="30" t="e">
        <v>#N/A</v>
      </c>
      <c r="Q382" s="30">
        <v>45.605069999999998</v>
      </c>
      <c r="R382" s="30" t="e">
        <v>#N/A</v>
      </c>
      <c r="S382" s="95" t="e">
        <v>#N/A</v>
      </c>
      <c r="AA382" s="51"/>
    </row>
    <row r="383" spans="1:27" x14ac:dyDescent="0.2">
      <c r="A383" s="52">
        <v>43507</v>
      </c>
      <c r="B383" s="34">
        <v>50</v>
      </c>
      <c r="C383" s="274">
        <v>30</v>
      </c>
      <c r="D383" s="50" t="e">
        <v>#N/A</v>
      </c>
      <c r="E383" s="50">
        <v>31.81371</v>
      </c>
      <c r="F383" s="50" t="e">
        <v>#N/A</v>
      </c>
      <c r="G383" s="50" t="e">
        <v>#N/A</v>
      </c>
      <c r="H383" s="50" t="e">
        <v>#N/A</v>
      </c>
      <c r="I383" s="50" t="e">
        <v>#N/A</v>
      </c>
      <c r="J383" s="50" t="e">
        <v>#N/A</v>
      </c>
      <c r="K383" s="50" t="e">
        <v>#N/A</v>
      </c>
      <c r="L383" s="50" t="e">
        <v>#N/A</v>
      </c>
      <c r="M383" s="53" t="e">
        <v>#N/A</v>
      </c>
      <c r="N383" s="29"/>
      <c r="O383" s="37" t="e">
        <v>#N/A</v>
      </c>
      <c r="P383" s="30">
        <v>31.81371</v>
      </c>
      <c r="Q383" s="30" t="e">
        <v>#N/A</v>
      </c>
      <c r="R383" s="30" t="e">
        <v>#N/A</v>
      </c>
      <c r="S383" s="95" t="e">
        <v>#N/A</v>
      </c>
      <c r="AA383" s="51"/>
    </row>
    <row r="384" spans="1:27" x14ac:dyDescent="0.2">
      <c r="A384" s="52">
        <v>43510</v>
      </c>
      <c r="B384" s="34">
        <v>22</v>
      </c>
      <c r="C384" s="274">
        <v>20</v>
      </c>
      <c r="D384" s="50" t="e">
        <v>#N/A</v>
      </c>
      <c r="E384" s="50">
        <v>26.542529999999999</v>
      </c>
      <c r="F384" s="50" t="e">
        <v>#N/A</v>
      </c>
      <c r="G384" s="50" t="e">
        <v>#N/A</v>
      </c>
      <c r="H384" s="50" t="e">
        <v>#N/A</v>
      </c>
      <c r="I384" s="50" t="e">
        <v>#N/A</v>
      </c>
      <c r="J384" s="50" t="e">
        <v>#N/A</v>
      </c>
      <c r="K384" s="50" t="e">
        <v>#N/A</v>
      </c>
      <c r="L384" s="50" t="e">
        <v>#N/A</v>
      </c>
      <c r="M384" s="53" t="e">
        <v>#N/A</v>
      </c>
      <c r="O384" s="37" t="e">
        <v>#N/A</v>
      </c>
      <c r="P384" s="30">
        <v>26.542529999999999</v>
      </c>
      <c r="Q384" s="30" t="e">
        <v>#N/A</v>
      </c>
      <c r="R384" s="30" t="e">
        <v>#N/A</v>
      </c>
      <c r="S384" s="95" t="e">
        <v>#N/A</v>
      </c>
      <c r="AA384" s="51"/>
    </row>
    <row r="385" spans="1:27" x14ac:dyDescent="0.2">
      <c r="A385" s="52">
        <v>43524</v>
      </c>
      <c r="B385" s="34">
        <v>50</v>
      </c>
      <c r="C385" s="274">
        <v>20</v>
      </c>
      <c r="D385" s="50" t="e">
        <v>#N/A</v>
      </c>
      <c r="E385" s="50" t="e">
        <v>#N/A</v>
      </c>
      <c r="F385" s="50">
        <v>47.915410000000001</v>
      </c>
      <c r="G385" s="50" t="e">
        <v>#N/A</v>
      </c>
      <c r="H385" s="50" t="e">
        <v>#N/A</v>
      </c>
      <c r="I385" s="50" t="e">
        <v>#N/A</v>
      </c>
      <c r="J385" s="50" t="e">
        <v>#N/A</v>
      </c>
      <c r="K385" s="50" t="e">
        <v>#N/A</v>
      </c>
      <c r="L385" s="50" t="e">
        <v>#N/A</v>
      </c>
      <c r="M385" s="53" t="e">
        <v>#N/A</v>
      </c>
      <c r="O385" s="37" t="e">
        <v>#N/A</v>
      </c>
      <c r="P385" s="30" t="e">
        <v>#N/A</v>
      </c>
      <c r="Q385" s="30">
        <v>47.915410000000001</v>
      </c>
      <c r="R385" s="30" t="e">
        <v>#N/A</v>
      </c>
      <c r="S385" s="95" t="e">
        <v>#N/A</v>
      </c>
      <c r="AA385" s="51"/>
    </row>
    <row r="386" spans="1:27" x14ac:dyDescent="0.2">
      <c r="A386" s="52">
        <v>43545</v>
      </c>
      <c r="B386" s="34">
        <v>160</v>
      </c>
      <c r="C386" s="274">
        <v>30</v>
      </c>
      <c r="D386" s="50" t="e">
        <v>#N/A</v>
      </c>
      <c r="E386" s="50">
        <v>27.969010000000001</v>
      </c>
      <c r="F386" s="50" t="e">
        <v>#N/A</v>
      </c>
      <c r="G386" s="50" t="e">
        <v>#N/A</v>
      </c>
      <c r="H386" s="50" t="e">
        <v>#N/A</v>
      </c>
      <c r="I386" s="50" t="e">
        <v>#N/A</v>
      </c>
      <c r="J386" s="50" t="e">
        <v>#N/A</v>
      </c>
      <c r="K386" s="50" t="e">
        <v>#N/A</v>
      </c>
      <c r="L386" s="50" t="e">
        <v>#N/A</v>
      </c>
      <c r="M386" s="53" t="e">
        <v>#N/A</v>
      </c>
      <c r="N386" s="29"/>
      <c r="O386" s="37" t="e">
        <v>#N/A</v>
      </c>
      <c r="P386" s="30">
        <v>27.969010000000001</v>
      </c>
      <c r="Q386" s="30" t="e">
        <v>#N/A</v>
      </c>
      <c r="R386" s="30" t="e">
        <v>#N/A</v>
      </c>
      <c r="S386" s="95" t="e">
        <v>#N/A</v>
      </c>
      <c r="AA386" s="51"/>
    </row>
    <row r="387" spans="1:27" x14ac:dyDescent="0.2">
      <c r="A387" s="52">
        <v>43546</v>
      </c>
      <c r="B387" s="34">
        <v>120</v>
      </c>
      <c r="C387" s="274">
        <v>20</v>
      </c>
      <c r="D387" s="50" t="e">
        <v>#N/A</v>
      </c>
      <c r="E387" s="50">
        <v>20.970379999999999</v>
      </c>
      <c r="F387" s="50" t="e">
        <v>#N/A</v>
      </c>
      <c r="G387" s="50" t="e">
        <v>#N/A</v>
      </c>
      <c r="H387" s="50" t="e">
        <v>#N/A</v>
      </c>
      <c r="I387" s="50" t="e">
        <v>#N/A</v>
      </c>
      <c r="J387" s="50" t="e">
        <v>#N/A</v>
      </c>
      <c r="K387" s="50" t="e">
        <v>#N/A</v>
      </c>
      <c r="L387" s="50" t="e">
        <v>#N/A</v>
      </c>
      <c r="M387" s="53" t="e">
        <v>#N/A</v>
      </c>
      <c r="N387" s="29"/>
      <c r="O387" s="37" t="e">
        <v>#N/A</v>
      </c>
      <c r="P387" s="30">
        <v>20.970379999999999</v>
      </c>
      <c r="Q387" s="30" t="e">
        <v>#N/A</v>
      </c>
      <c r="R387" s="30" t="e">
        <v>#N/A</v>
      </c>
      <c r="S387" s="95" t="e">
        <v>#N/A</v>
      </c>
      <c r="AA387" s="51"/>
    </row>
    <row r="388" spans="1:27" x14ac:dyDescent="0.2">
      <c r="A388" s="52">
        <v>43577</v>
      </c>
      <c r="B388" s="34">
        <v>100</v>
      </c>
      <c r="C388" s="274">
        <v>20</v>
      </c>
      <c r="D388" s="50" t="e">
        <v>#N/A</v>
      </c>
      <c r="E388" s="50" t="e">
        <v>#N/A</v>
      </c>
      <c r="F388" s="50" t="e">
        <v>#N/A</v>
      </c>
      <c r="G388" s="50" t="e">
        <v>#N/A</v>
      </c>
      <c r="H388" s="50" t="e">
        <v>#N/A</v>
      </c>
      <c r="I388" s="50" t="e">
        <v>#N/A</v>
      </c>
      <c r="J388" s="50" t="e">
        <v>#N/A</v>
      </c>
      <c r="K388" s="50" t="e">
        <v>#N/A</v>
      </c>
      <c r="L388" s="50">
        <v>21.69173</v>
      </c>
      <c r="M388" s="53" t="e">
        <v>#N/A</v>
      </c>
      <c r="N388" s="29"/>
      <c r="O388" s="37" t="e">
        <v>#N/A</v>
      </c>
      <c r="P388" s="30" t="e">
        <v>#N/A</v>
      </c>
      <c r="Q388" s="30" t="e">
        <v>#N/A</v>
      </c>
      <c r="R388" s="30" t="e">
        <v>#N/A</v>
      </c>
      <c r="S388" s="95">
        <v>21.69173</v>
      </c>
      <c r="AA388" s="51"/>
    </row>
    <row r="389" spans="1:27" x14ac:dyDescent="0.2">
      <c r="A389" s="52">
        <v>43585</v>
      </c>
      <c r="B389" s="34">
        <v>75</v>
      </c>
      <c r="C389" s="274">
        <v>5</v>
      </c>
      <c r="D389" s="50" t="e">
        <v>#N/A</v>
      </c>
      <c r="E389" s="50" t="e">
        <v>#N/A</v>
      </c>
      <c r="F389" s="50" t="e">
        <v>#N/A</v>
      </c>
      <c r="G389" s="50" t="e">
        <v>#N/A</v>
      </c>
      <c r="H389" s="50" t="e">
        <v>#N/A</v>
      </c>
      <c r="I389" s="50" t="e">
        <v>#N/A</v>
      </c>
      <c r="J389" s="50" t="e">
        <v>#N/A</v>
      </c>
      <c r="K389" s="50" t="e">
        <v>#N/A</v>
      </c>
      <c r="L389" s="50">
        <v>28.26268</v>
      </c>
      <c r="M389" s="53" t="e">
        <v>#N/A</v>
      </c>
      <c r="N389" s="29"/>
      <c r="O389" s="37" t="e">
        <v>#N/A</v>
      </c>
      <c r="P389" s="30" t="e">
        <v>#N/A</v>
      </c>
      <c r="Q389" s="30" t="e">
        <v>#N/A</v>
      </c>
      <c r="R389" s="30" t="e">
        <v>#N/A</v>
      </c>
      <c r="S389" s="95">
        <v>28.26268</v>
      </c>
      <c r="AA389" s="51"/>
    </row>
    <row r="390" spans="1:27" x14ac:dyDescent="0.2">
      <c r="A390" s="52">
        <v>43613</v>
      </c>
      <c r="B390" s="34">
        <v>26</v>
      </c>
      <c r="C390" s="274">
        <v>25</v>
      </c>
      <c r="D390" s="50">
        <v>27.702950000000001</v>
      </c>
      <c r="E390" s="50" t="e">
        <v>#N/A</v>
      </c>
      <c r="F390" s="50" t="e">
        <v>#N/A</v>
      </c>
      <c r="G390" s="50" t="e">
        <v>#N/A</v>
      </c>
      <c r="H390" s="50" t="e">
        <v>#N/A</v>
      </c>
      <c r="I390" s="50" t="e">
        <v>#N/A</v>
      </c>
      <c r="J390" s="50" t="e">
        <v>#N/A</v>
      </c>
      <c r="K390" s="50" t="e">
        <v>#N/A</v>
      </c>
      <c r="L390" s="50" t="e">
        <v>#N/A</v>
      </c>
      <c r="M390" s="53" t="e">
        <v>#N/A</v>
      </c>
      <c r="N390" s="29"/>
      <c r="O390" s="37" t="e">
        <v>#N/A</v>
      </c>
      <c r="P390" s="30">
        <v>27.702950000000001</v>
      </c>
      <c r="Q390" s="30" t="e">
        <v>#N/A</v>
      </c>
      <c r="R390" s="30" t="e">
        <v>#N/A</v>
      </c>
      <c r="S390" s="95" t="e">
        <v>#N/A</v>
      </c>
      <c r="AA390" s="51"/>
    </row>
    <row r="391" spans="1:27" x14ac:dyDescent="0.2">
      <c r="A391" s="52">
        <v>43615</v>
      </c>
      <c r="B391" s="34">
        <v>50</v>
      </c>
      <c r="C391" s="274">
        <v>15</v>
      </c>
      <c r="D391" s="50" t="e">
        <v>#N/A</v>
      </c>
      <c r="E391" s="50">
        <v>20.360659999999999</v>
      </c>
      <c r="F391" s="50" t="e">
        <v>#N/A</v>
      </c>
      <c r="G391" s="50" t="e">
        <v>#N/A</v>
      </c>
      <c r="H391" s="50" t="e">
        <v>#N/A</v>
      </c>
      <c r="I391" s="50" t="e">
        <v>#N/A</v>
      </c>
      <c r="J391" s="50" t="e">
        <v>#N/A</v>
      </c>
      <c r="K391" s="50" t="e">
        <v>#N/A</v>
      </c>
      <c r="L391" s="50" t="e">
        <v>#N/A</v>
      </c>
      <c r="M391" s="53" t="e">
        <v>#N/A</v>
      </c>
      <c r="N391" s="29"/>
      <c r="O391" s="37" t="e">
        <v>#N/A</v>
      </c>
      <c r="P391" s="30">
        <v>20.360659999999999</v>
      </c>
      <c r="Q391" s="30" t="e">
        <v>#N/A</v>
      </c>
      <c r="R391" s="30" t="e">
        <v>#N/A</v>
      </c>
      <c r="S391" s="95" t="e">
        <v>#N/A</v>
      </c>
      <c r="AA391" s="51"/>
    </row>
    <row r="392" spans="1:27" x14ac:dyDescent="0.2">
      <c r="A392" s="52">
        <v>43627</v>
      </c>
      <c r="B392" s="34">
        <v>55.83</v>
      </c>
      <c r="C392" s="274">
        <v>15</v>
      </c>
      <c r="D392" s="50">
        <v>22.561630000000001</v>
      </c>
      <c r="E392" s="50" t="e">
        <v>#N/A</v>
      </c>
      <c r="F392" s="50" t="e">
        <v>#N/A</v>
      </c>
      <c r="G392" s="50" t="e">
        <v>#N/A</v>
      </c>
      <c r="H392" s="50" t="e">
        <v>#N/A</v>
      </c>
      <c r="I392" s="50" t="e">
        <v>#N/A</v>
      </c>
      <c r="J392" s="50" t="e">
        <v>#N/A</v>
      </c>
      <c r="K392" s="50" t="e">
        <v>#N/A</v>
      </c>
      <c r="L392" s="50" t="e">
        <v>#N/A</v>
      </c>
      <c r="M392" s="53" t="e">
        <v>#N/A</v>
      </c>
      <c r="N392" s="29"/>
      <c r="O392" s="37" t="e">
        <v>#N/A</v>
      </c>
      <c r="P392" s="30">
        <v>22.561630000000001</v>
      </c>
      <c r="Q392" s="30" t="e">
        <v>#N/A</v>
      </c>
      <c r="R392" s="30" t="e">
        <v>#N/A</v>
      </c>
      <c r="S392" s="95" t="e">
        <v>#N/A</v>
      </c>
      <c r="AA392" s="51"/>
    </row>
    <row r="393" spans="1:27" x14ac:dyDescent="0.2">
      <c r="A393" s="52">
        <v>43634</v>
      </c>
      <c r="B393" s="34">
        <v>88</v>
      </c>
      <c r="C393" s="274">
        <v>25</v>
      </c>
      <c r="D393" s="50" t="e">
        <v>#N/A</v>
      </c>
      <c r="E393" s="50" t="e">
        <v>#N/A</v>
      </c>
      <c r="F393" s="50">
        <v>37.823059999999998</v>
      </c>
      <c r="G393" s="50" t="e">
        <v>#N/A</v>
      </c>
      <c r="H393" s="50" t="e">
        <v>#N/A</v>
      </c>
      <c r="I393" s="50" t="e">
        <v>#N/A</v>
      </c>
      <c r="J393" s="50" t="e">
        <v>#N/A</v>
      </c>
      <c r="K393" s="50" t="e">
        <v>#N/A</v>
      </c>
      <c r="L393" s="50" t="e">
        <v>#N/A</v>
      </c>
      <c r="M393" s="53" t="e">
        <v>#N/A</v>
      </c>
      <c r="O393" s="37" t="e">
        <v>#N/A</v>
      </c>
      <c r="P393" s="30" t="e">
        <v>#N/A</v>
      </c>
      <c r="Q393" s="30">
        <v>37.823059999999998</v>
      </c>
      <c r="R393" s="30" t="e">
        <v>#N/A</v>
      </c>
      <c r="S393" s="95" t="e">
        <v>#N/A</v>
      </c>
      <c r="AA393" s="51"/>
    </row>
    <row r="394" spans="1:27" x14ac:dyDescent="0.2">
      <c r="A394" s="52">
        <v>43634</v>
      </c>
      <c r="B394" s="34">
        <v>22</v>
      </c>
      <c r="C394" s="274">
        <v>25</v>
      </c>
      <c r="D394" s="50" t="e">
        <v>#N/A</v>
      </c>
      <c r="E394" s="50" t="e">
        <v>#N/A</v>
      </c>
      <c r="F394" s="50">
        <v>37.823059999999998</v>
      </c>
      <c r="G394" s="50" t="e">
        <v>#N/A</v>
      </c>
      <c r="H394" s="50" t="e">
        <v>#N/A</v>
      </c>
      <c r="I394" s="50" t="e">
        <v>#N/A</v>
      </c>
      <c r="J394" s="50" t="e">
        <v>#N/A</v>
      </c>
      <c r="K394" s="50" t="e">
        <v>#N/A</v>
      </c>
      <c r="L394" s="50" t="e">
        <v>#N/A</v>
      </c>
      <c r="M394" s="53" t="e">
        <v>#N/A</v>
      </c>
      <c r="N394" s="29"/>
      <c r="O394" s="37" t="e">
        <v>#N/A</v>
      </c>
      <c r="P394" s="30" t="e">
        <v>#N/A</v>
      </c>
      <c r="Q394" s="30">
        <v>37.823059999999998</v>
      </c>
      <c r="R394" s="30" t="e">
        <v>#N/A</v>
      </c>
      <c r="S394" s="95" t="e">
        <v>#N/A</v>
      </c>
      <c r="AA394" s="51"/>
    </row>
    <row r="395" spans="1:27" x14ac:dyDescent="0.2">
      <c r="A395" s="52">
        <v>43637</v>
      </c>
      <c r="B395" s="34">
        <v>100</v>
      </c>
      <c r="C395" s="274">
        <v>20</v>
      </c>
      <c r="D395" s="50">
        <v>19.55545</v>
      </c>
      <c r="E395" s="50" t="e">
        <v>#N/A</v>
      </c>
      <c r="F395" s="50" t="e">
        <v>#N/A</v>
      </c>
      <c r="G395" s="50" t="e">
        <v>#N/A</v>
      </c>
      <c r="H395" s="50" t="e">
        <v>#N/A</v>
      </c>
      <c r="I395" s="50" t="e">
        <v>#N/A</v>
      </c>
      <c r="J395" s="50" t="e">
        <v>#N/A</v>
      </c>
      <c r="K395" s="50" t="e">
        <v>#N/A</v>
      </c>
      <c r="L395" s="50" t="e">
        <v>#N/A</v>
      </c>
      <c r="M395" s="53" t="e">
        <v>#N/A</v>
      </c>
      <c r="O395" s="37" t="e">
        <v>#N/A</v>
      </c>
      <c r="P395" s="30">
        <v>19.55545</v>
      </c>
      <c r="Q395" s="30" t="e">
        <v>#N/A</v>
      </c>
      <c r="R395" s="30" t="e">
        <v>#N/A</v>
      </c>
      <c r="S395" s="95" t="e">
        <v>#N/A</v>
      </c>
      <c r="AA395" s="51"/>
    </row>
    <row r="396" spans="1:27" x14ac:dyDescent="0.2">
      <c r="A396" s="52">
        <v>43643</v>
      </c>
      <c r="B396" s="34">
        <v>50</v>
      </c>
      <c r="C396" s="274">
        <v>20</v>
      </c>
      <c r="D396" s="50" t="e">
        <v>#N/A</v>
      </c>
      <c r="E396" s="50">
        <v>17.173200000000001</v>
      </c>
      <c r="F396" s="50" t="e">
        <v>#N/A</v>
      </c>
      <c r="G396" s="50" t="e">
        <v>#N/A</v>
      </c>
      <c r="H396" s="50" t="e">
        <v>#N/A</v>
      </c>
      <c r="I396" s="50" t="e">
        <v>#N/A</v>
      </c>
      <c r="J396" s="50" t="e">
        <v>#N/A</v>
      </c>
      <c r="K396" s="50" t="e">
        <v>#N/A</v>
      </c>
      <c r="L396" s="50" t="e">
        <v>#N/A</v>
      </c>
      <c r="M396" s="53" t="e">
        <v>#N/A</v>
      </c>
      <c r="O396" s="37" t="e">
        <v>#N/A</v>
      </c>
      <c r="P396" s="30">
        <v>17.173200000000001</v>
      </c>
      <c r="Q396" s="30" t="e">
        <v>#N/A</v>
      </c>
      <c r="R396" s="30" t="e">
        <v>#N/A</v>
      </c>
      <c r="S396" s="95" t="e">
        <v>#N/A</v>
      </c>
      <c r="AA396" s="51"/>
    </row>
    <row r="397" spans="1:27" x14ac:dyDescent="0.2">
      <c r="A397" s="52">
        <v>43643</v>
      </c>
      <c r="B397" s="34">
        <v>300</v>
      </c>
      <c r="C397" s="274">
        <v>20</v>
      </c>
      <c r="D397" s="50" t="e">
        <v>#N/A</v>
      </c>
      <c r="E397" s="50">
        <v>15.864739999999999</v>
      </c>
      <c r="F397" s="50" t="e">
        <v>#N/A</v>
      </c>
      <c r="G397" s="50" t="e">
        <v>#N/A</v>
      </c>
      <c r="H397" s="50" t="e">
        <v>#N/A</v>
      </c>
      <c r="I397" s="50" t="e">
        <v>#N/A</v>
      </c>
      <c r="J397" s="50" t="e">
        <v>#N/A</v>
      </c>
      <c r="K397" s="50" t="e">
        <v>#N/A</v>
      </c>
      <c r="L397" s="50" t="e">
        <v>#N/A</v>
      </c>
      <c r="M397" s="53" t="e">
        <v>#N/A</v>
      </c>
      <c r="N397" s="29"/>
      <c r="O397" s="37" t="e">
        <v>#N/A</v>
      </c>
      <c r="P397" s="30">
        <v>15.864739999999999</v>
      </c>
      <c r="Q397" s="30" t="e">
        <v>#N/A</v>
      </c>
      <c r="R397" s="30" t="e">
        <v>#N/A</v>
      </c>
      <c r="S397" s="95" t="e">
        <v>#N/A</v>
      </c>
      <c r="AA397" s="51"/>
    </row>
    <row r="398" spans="1:27" x14ac:dyDescent="0.2">
      <c r="A398" s="52">
        <v>43647</v>
      </c>
      <c r="B398" s="34">
        <v>40</v>
      </c>
      <c r="C398" s="274">
        <v>15</v>
      </c>
      <c r="D398" s="50">
        <v>23.1435</v>
      </c>
      <c r="E398" s="50" t="e">
        <v>#N/A</v>
      </c>
      <c r="F398" s="50" t="e">
        <v>#N/A</v>
      </c>
      <c r="G398" s="50" t="e">
        <v>#N/A</v>
      </c>
      <c r="H398" s="50" t="e">
        <v>#N/A</v>
      </c>
      <c r="I398" s="50" t="e">
        <v>#N/A</v>
      </c>
      <c r="J398" s="50" t="e">
        <v>#N/A</v>
      </c>
      <c r="K398" s="50" t="e">
        <v>#N/A</v>
      </c>
      <c r="L398" s="50" t="e">
        <v>#N/A</v>
      </c>
      <c r="M398" s="53" t="e">
        <v>#N/A</v>
      </c>
      <c r="O398" s="37" t="e">
        <v>#N/A</v>
      </c>
      <c r="P398" s="30">
        <v>23.1435</v>
      </c>
      <c r="Q398" s="30" t="e">
        <v>#N/A</v>
      </c>
      <c r="R398" s="30" t="e">
        <v>#N/A</v>
      </c>
      <c r="S398" s="95" t="e">
        <v>#N/A</v>
      </c>
    </row>
    <row r="399" spans="1:27" x14ac:dyDescent="0.2">
      <c r="A399" s="52">
        <v>43647</v>
      </c>
      <c r="B399" s="34">
        <v>400</v>
      </c>
      <c r="C399" s="274">
        <v>25</v>
      </c>
      <c r="D399" s="50">
        <v>15.905469999999999</v>
      </c>
      <c r="E399" s="50" t="e">
        <v>#N/A</v>
      </c>
      <c r="F399" s="50" t="e">
        <v>#N/A</v>
      </c>
      <c r="G399" s="50" t="e">
        <v>#N/A</v>
      </c>
      <c r="H399" s="50" t="e">
        <v>#N/A</v>
      </c>
      <c r="I399" s="50" t="e">
        <v>#N/A</v>
      </c>
      <c r="J399" s="50" t="e">
        <v>#N/A</v>
      </c>
      <c r="K399" s="50" t="e">
        <v>#N/A</v>
      </c>
      <c r="L399" s="50" t="e">
        <v>#N/A</v>
      </c>
      <c r="M399" s="53" t="e">
        <v>#N/A</v>
      </c>
      <c r="O399" s="37" t="e">
        <v>#N/A</v>
      </c>
      <c r="P399" s="30">
        <v>15.905469999999999</v>
      </c>
      <c r="Q399" s="30" t="e">
        <v>#N/A</v>
      </c>
      <c r="R399" s="30" t="e">
        <v>#N/A</v>
      </c>
      <c r="S399" s="95" t="e">
        <v>#N/A</v>
      </c>
    </row>
    <row r="400" spans="1:27" x14ac:dyDescent="0.2">
      <c r="A400" s="52">
        <v>43647</v>
      </c>
      <c r="B400" s="34">
        <v>80</v>
      </c>
      <c r="C400" s="274">
        <v>25</v>
      </c>
      <c r="D400" s="50" t="e">
        <v>#N/A</v>
      </c>
      <c r="E400" s="50">
        <v>24.370729999999998</v>
      </c>
      <c r="F400" s="50" t="e">
        <v>#N/A</v>
      </c>
      <c r="G400" s="50" t="e">
        <v>#N/A</v>
      </c>
      <c r="H400" s="50" t="e">
        <v>#N/A</v>
      </c>
      <c r="I400" s="50" t="e">
        <v>#N/A</v>
      </c>
      <c r="J400" s="50" t="e">
        <v>#N/A</v>
      </c>
      <c r="K400" s="50" t="e">
        <v>#N/A</v>
      </c>
      <c r="L400" s="50" t="e">
        <v>#N/A</v>
      </c>
      <c r="M400" s="53" t="e">
        <v>#N/A</v>
      </c>
      <c r="N400" s="29"/>
      <c r="O400" s="37" t="e">
        <v>#N/A</v>
      </c>
      <c r="P400" s="30">
        <v>24.370729999999998</v>
      </c>
      <c r="Q400" s="30" t="e">
        <v>#N/A</v>
      </c>
      <c r="R400" s="30" t="e">
        <v>#N/A</v>
      </c>
      <c r="S400" s="95" t="e">
        <v>#N/A</v>
      </c>
    </row>
    <row r="401" spans="1:19" x14ac:dyDescent="0.2">
      <c r="A401" s="52">
        <v>43654</v>
      </c>
      <c r="B401" s="34">
        <v>50</v>
      </c>
      <c r="C401" s="274">
        <v>20</v>
      </c>
      <c r="D401" s="50" t="e">
        <v>#N/A</v>
      </c>
      <c r="E401" s="50" t="e">
        <v>#N/A</v>
      </c>
      <c r="F401" s="50" t="e">
        <v>#N/A</v>
      </c>
      <c r="G401" s="50" t="e">
        <v>#N/A</v>
      </c>
      <c r="H401" s="50" t="e">
        <v>#N/A</v>
      </c>
      <c r="I401" s="50" t="e">
        <v>#N/A</v>
      </c>
      <c r="J401" s="50" t="e">
        <v>#N/A</v>
      </c>
      <c r="K401" s="50" t="e">
        <v>#N/A</v>
      </c>
      <c r="L401" s="50">
        <v>37.479309999999998</v>
      </c>
      <c r="M401" s="53" t="e">
        <v>#N/A</v>
      </c>
      <c r="N401" s="29"/>
      <c r="O401" s="37" t="e">
        <v>#N/A</v>
      </c>
      <c r="P401" s="30" t="e">
        <v>#N/A</v>
      </c>
      <c r="Q401" s="30" t="e">
        <v>#N/A</v>
      </c>
      <c r="R401" s="30" t="e">
        <v>#N/A</v>
      </c>
      <c r="S401" s="95">
        <v>37.479309999999998</v>
      </c>
    </row>
    <row r="402" spans="1:19" x14ac:dyDescent="0.2">
      <c r="A402" s="52">
        <v>43655</v>
      </c>
      <c r="B402" s="34">
        <v>62.5</v>
      </c>
      <c r="C402" s="274">
        <v>20</v>
      </c>
      <c r="D402" s="50">
        <v>26.774889999999999</v>
      </c>
      <c r="E402" s="50" t="e">
        <v>#N/A</v>
      </c>
      <c r="F402" s="50" t="e">
        <v>#N/A</v>
      </c>
      <c r="G402" s="50" t="e">
        <v>#N/A</v>
      </c>
      <c r="H402" s="50" t="e">
        <v>#N/A</v>
      </c>
      <c r="I402" s="50" t="e">
        <v>#N/A</v>
      </c>
      <c r="J402" s="50" t="e">
        <v>#N/A</v>
      </c>
      <c r="K402" s="50" t="e">
        <v>#N/A</v>
      </c>
      <c r="L402" s="50" t="e">
        <v>#N/A</v>
      </c>
      <c r="M402" s="53" t="e">
        <v>#N/A</v>
      </c>
      <c r="N402" s="29"/>
      <c r="O402" s="37" t="e">
        <v>#N/A</v>
      </c>
      <c r="P402" s="30">
        <v>26.774889999999999</v>
      </c>
      <c r="Q402" s="30" t="e">
        <v>#N/A</v>
      </c>
      <c r="R402" s="30" t="e">
        <v>#N/A</v>
      </c>
      <c r="S402" s="95" t="e">
        <v>#N/A</v>
      </c>
    </row>
    <row r="403" spans="1:19" x14ac:dyDescent="0.2">
      <c r="A403" s="52">
        <v>43671</v>
      </c>
      <c r="B403" s="34">
        <v>17.5</v>
      </c>
      <c r="C403" s="274">
        <v>20</v>
      </c>
      <c r="D403" s="50" t="e">
        <v>#N/A</v>
      </c>
      <c r="E403" s="50" t="e">
        <v>#N/A</v>
      </c>
      <c r="F403" s="50" t="e">
        <v>#N/A</v>
      </c>
      <c r="G403" s="50" t="e">
        <v>#N/A</v>
      </c>
      <c r="H403" s="50" t="e">
        <v>#N/A</v>
      </c>
      <c r="I403" s="50">
        <v>25.60416</v>
      </c>
      <c r="J403" s="50" t="e">
        <v>#N/A</v>
      </c>
      <c r="K403" s="50" t="e">
        <v>#N/A</v>
      </c>
      <c r="L403" s="50" t="e">
        <v>#N/A</v>
      </c>
      <c r="M403" s="53" t="e">
        <v>#N/A</v>
      </c>
      <c r="N403" s="29"/>
      <c r="O403" s="37" t="e">
        <v>#N/A</v>
      </c>
      <c r="P403" s="30" t="e">
        <v>#N/A</v>
      </c>
      <c r="Q403" s="30" t="e">
        <v>#N/A</v>
      </c>
      <c r="R403" s="30">
        <v>25.60416</v>
      </c>
      <c r="S403" s="95" t="e">
        <v>#N/A</v>
      </c>
    </row>
    <row r="404" spans="1:19" x14ac:dyDescent="0.2">
      <c r="A404" s="52">
        <v>43672</v>
      </c>
      <c r="B404" s="34">
        <v>112</v>
      </c>
      <c r="C404" s="274">
        <v>15</v>
      </c>
      <c r="D404" s="50">
        <v>27.415559999999999</v>
      </c>
      <c r="E404" s="50" t="e">
        <v>#N/A</v>
      </c>
      <c r="F404" s="50" t="e">
        <v>#N/A</v>
      </c>
      <c r="G404" s="50" t="e">
        <v>#N/A</v>
      </c>
      <c r="H404" s="50" t="e">
        <v>#N/A</v>
      </c>
      <c r="I404" s="50" t="e">
        <v>#N/A</v>
      </c>
      <c r="J404" s="50" t="e">
        <v>#N/A</v>
      </c>
      <c r="K404" s="50" t="e">
        <v>#N/A</v>
      </c>
      <c r="L404" s="50" t="e">
        <v>#N/A</v>
      </c>
      <c r="M404" s="53" t="e">
        <v>#N/A</v>
      </c>
      <c r="N404" s="29"/>
      <c r="O404" s="37" t="e">
        <v>#N/A</v>
      </c>
      <c r="P404" s="30">
        <v>27.415559999999999</v>
      </c>
      <c r="Q404" s="30" t="e">
        <v>#N/A</v>
      </c>
      <c r="R404" s="30" t="e">
        <v>#N/A</v>
      </c>
      <c r="S404" s="95" t="e">
        <v>#N/A</v>
      </c>
    </row>
    <row r="405" spans="1:19" x14ac:dyDescent="0.2">
      <c r="A405" s="52">
        <v>43672</v>
      </c>
      <c r="B405" s="34">
        <v>100</v>
      </c>
      <c r="C405" s="274">
        <v>20</v>
      </c>
      <c r="D405" s="50" t="e">
        <v>#N/A</v>
      </c>
      <c r="E405" s="50">
        <v>20.83257</v>
      </c>
      <c r="F405" s="50" t="e">
        <v>#N/A</v>
      </c>
      <c r="G405" s="50" t="e">
        <v>#N/A</v>
      </c>
      <c r="H405" s="50" t="e">
        <v>#N/A</v>
      </c>
      <c r="I405" s="50" t="e">
        <v>#N/A</v>
      </c>
      <c r="J405" s="50" t="e">
        <v>#N/A</v>
      </c>
      <c r="K405" s="50" t="e">
        <v>#N/A</v>
      </c>
      <c r="L405" s="50" t="e">
        <v>#N/A</v>
      </c>
      <c r="M405" s="53" t="e">
        <v>#N/A</v>
      </c>
      <c r="N405" s="29"/>
      <c r="O405" s="37" t="e">
        <v>#N/A</v>
      </c>
      <c r="P405" s="30">
        <v>20.83257</v>
      </c>
      <c r="Q405" s="30" t="e">
        <v>#N/A</v>
      </c>
      <c r="R405" s="30" t="e">
        <v>#N/A</v>
      </c>
      <c r="S405" s="95" t="e">
        <v>#N/A</v>
      </c>
    </row>
    <row r="406" spans="1:19" x14ac:dyDescent="0.2">
      <c r="A406" s="52">
        <v>43683</v>
      </c>
      <c r="B406" s="34">
        <v>100</v>
      </c>
      <c r="C406" s="274">
        <v>20</v>
      </c>
      <c r="D406" s="50">
        <v>19.55545</v>
      </c>
      <c r="E406" s="50" t="e">
        <v>#N/A</v>
      </c>
      <c r="F406" s="50" t="e">
        <v>#N/A</v>
      </c>
      <c r="G406" s="50" t="e">
        <v>#N/A</v>
      </c>
      <c r="H406" s="50" t="e">
        <v>#N/A</v>
      </c>
      <c r="I406" s="50" t="e">
        <v>#N/A</v>
      </c>
      <c r="J406" s="50" t="e">
        <v>#N/A</v>
      </c>
      <c r="K406" s="50" t="e">
        <v>#N/A</v>
      </c>
      <c r="L406" s="50" t="e">
        <v>#N/A</v>
      </c>
      <c r="M406" s="53" t="e">
        <v>#N/A</v>
      </c>
      <c r="N406" s="29"/>
      <c r="O406" s="37" t="e">
        <v>#N/A</v>
      </c>
      <c r="P406" s="30">
        <v>19.55545</v>
      </c>
      <c r="Q406" s="30" t="e">
        <v>#N/A</v>
      </c>
      <c r="R406" s="30" t="e">
        <v>#N/A</v>
      </c>
      <c r="S406" s="95" t="e">
        <v>#N/A</v>
      </c>
    </row>
    <row r="407" spans="1:19" x14ac:dyDescent="0.2">
      <c r="A407" s="52">
        <v>43696</v>
      </c>
      <c r="B407" s="34">
        <v>100</v>
      </c>
      <c r="C407" s="274">
        <v>20</v>
      </c>
      <c r="D407" s="50" t="e">
        <v>#N/A</v>
      </c>
      <c r="E407" s="50" t="e">
        <v>#N/A</v>
      </c>
      <c r="F407" s="50">
        <v>40.375279999999997</v>
      </c>
      <c r="G407" s="50" t="e">
        <v>#N/A</v>
      </c>
      <c r="H407" s="50" t="e">
        <v>#N/A</v>
      </c>
      <c r="I407" s="50" t="e">
        <v>#N/A</v>
      </c>
      <c r="J407" s="50" t="e">
        <v>#N/A</v>
      </c>
      <c r="K407" s="50" t="e">
        <v>#N/A</v>
      </c>
      <c r="L407" s="50" t="e">
        <v>#N/A</v>
      </c>
      <c r="M407" s="53" t="e">
        <v>#N/A</v>
      </c>
      <c r="O407" s="37" t="e">
        <v>#N/A</v>
      </c>
      <c r="P407" s="30" t="e">
        <v>#N/A</v>
      </c>
      <c r="Q407" s="30">
        <v>40.375279999999997</v>
      </c>
      <c r="R407" s="30" t="e">
        <v>#N/A</v>
      </c>
      <c r="S407" s="95" t="e">
        <v>#N/A</v>
      </c>
    </row>
    <row r="408" spans="1:19" x14ac:dyDescent="0.2">
      <c r="A408" s="52">
        <v>43707</v>
      </c>
      <c r="B408" s="34">
        <v>240</v>
      </c>
      <c r="C408" s="274">
        <v>20</v>
      </c>
      <c r="D408" s="50" t="e">
        <v>#N/A</v>
      </c>
      <c r="E408" s="50">
        <v>16.999110000000002</v>
      </c>
      <c r="F408" s="50" t="e">
        <v>#N/A</v>
      </c>
      <c r="G408" s="50" t="e">
        <v>#N/A</v>
      </c>
      <c r="H408" s="50" t="e">
        <v>#N/A</v>
      </c>
      <c r="I408" s="50" t="e">
        <v>#N/A</v>
      </c>
      <c r="J408" s="50" t="e">
        <v>#N/A</v>
      </c>
      <c r="K408" s="50" t="e">
        <v>#N/A</v>
      </c>
      <c r="L408" s="50" t="e">
        <v>#N/A</v>
      </c>
      <c r="M408" s="53" t="e">
        <v>#N/A</v>
      </c>
      <c r="O408" s="37" t="e">
        <v>#N/A</v>
      </c>
      <c r="P408" s="30">
        <v>16.999110000000002</v>
      </c>
      <c r="Q408" s="30" t="e">
        <v>#N/A</v>
      </c>
      <c r="R408" s="30" t="e">
        <v>#N/A</v>
      </c>
      <c r="S408" s="95" t="e">
        <v>#N/A</v>
      </c>
    </row>
    <row r="409" spans="1:19" x14ac:dyDescent="0.2">
      <c r="A409" s="52">
        <v>43720</v>
      </c>
      <c r="B409" s="34">
        <v>65</v>
      </c>
      <c r="C409" s="274">
        <v>15</v>
      </c>
      <c r="D409" s="50" t="e">
        <v>#N/A</v>
      </c>
      <c r="E409" s="50" t="e">
        <v>#N/A</v>
      </c>
      <c r="F409" s="50" t="e">
        <v>#N/A</v>
      </c>
      <c r="G409" s="50" t="e">
        <v>#N/A</v>
      </c>
      <c r="H409" s="50" t="e">
        <v>#N/A</v>
      </c>
      <c r="I409" s="50">
        <v>27.351199999999999</v>
      </c>
      <c r="J409" s="50" t="e">
        <v>#N/A</v>
      </c>
      <c r="K409" s="50" t="e">
        <v>#N/A</v>
      </c>
      <c r="L409" s="50" t="e">
        <v>#N/A</v>
      </c>
      <c r="M409" s="53" t="e">
        <v>#N/A</v>
      </c>
      <c r="N409" s="29"/>
      <c r="O409" s="37" t="e">
        <v>#N/A</v>
      </c>
      <c r="P409" s="30" t="e">
        <v>#N/A</v>
      </c>
      <c r="Q409" s="30" t="e">
        <v>#N/A</v>
      </c>
      <c r="R409" s="30">
        <v>27.351199999999999</v>
      </c>
      <c r="S409" s="95" t="e">
        <v>#N/A</v>
      </c>
    </row>
    <row r="410" spans="1:19" x14ac:dyDescent="0.2">
      <c r="A410" s="52">
        <v>43727</v>
      </c>
      <c r="B410" s="34">
        <v>9.3076922999999994</v>
      </c>
      <c r="C410" s="274">
        <v>20</v>
      </c>
      <c r="D410" s="50" t="e">
        <v>#N/A</v>
      </c>
      <c r="E410" s="50" t="e">
        <v>#N/A</v>
      </c>
      <c r="F410" s="50">
        <v>41.100709999999999</v>
      </c>
      <c r="G410" s="50" t="e">
        <v>#N/A</v>
      </c>
      <c r="H410" s="50" t="e">
        <v>#N/A</v>
      </c>
      <c r="I410" s="50" t="e">
        <v>#N/A</v>
      </c>
      <c r="J410" s="50" t="e">
        <v>#N/A</v>
      </c>
      <c r="K410" s="50" t="e">
        <v>#N/A</v>
      </c>
      <c r="L410" s="50" t="e">
        <v>#N/A</v>
      </c>
      <c r="M410" s="53" t="e">
        <v>#N/A</v>
      </c>
      <c r="N410" s="29"/>
      <c r="O410" s="37" t="e">
        <v>#N/A</v>
      </c>
      <c r="P410" s="30" t="e">
        <v>#N/A</v>
      </c>
      <c r="Q410" s="30">
        <v>41.100709999999999</v>
      </c>
      <c r="R410" s="30" t="e">
        <v>#N/A</v>
      </c>
      <c r="S410" s="95" t="e">
        <v>#N/A</v>
      </c>
    </row>
    <row r="411" spans="1:19" x14ac:dyDescent="0.2">
      <c r="A411" s="52">
        <v>43730</v>
      </c>
      <c r="B411" s="34">
        <v>88</v>
      </c>
      <c r="C411" s="274">
        <v>20</v>
      </c>
      <c r="D411" s="50" t="e">
        <v>#N/A</v>
      </c>
      <c r="E411" s="50" t="e">
        <v>#N/A</v>
      </c>
      <c r="F411" s="50" t="e">
        <v>#N/A</v>
      </c>
      <c r="G411" s="50" t="e">
        <v>#N/A</v>
      </c>
      <c r="H411" s="50" t="e">
        <v>#N/A</v>
      </c>
      <c r="I411" s="50">
        <v>34.649590000000003</v>
      </c>
      <c r="J411" s="50" t="e">
        <v>#N/A</v>
      </c>
      <c r="K411" s="50" t="e">
        <v>#N/A</v>
      </c>
      <c r="L411" s="50" t="e">
        <v>#N/A</v>
      </c>
      <c r="M411" s="53" t="e">
        <v>#N/A</v>
      </c>
      <c r="N411" s="29"/>
      <c r="O411" s="37" t="e">
        <v>#N/A</v>
      </c>
      <c r="P411" s="30" t="e">
        <v>#N/A</v>
      </c>
      <c r="Q411" s="30" t="e">
        <v>#N/A</v>
      </c>
      <c r="R411" s="30">
        <v>34.649590000000003</v>
      </c>
      <c r="S411" s="95" t="e">
        <v>#N/A</v>
      </c>
    </row>
    <row r="412" spans="1:19" x14ac:dyDescent="0.2">
      <c r="A412" s="52">
        <v>43730</v>
      </c>
      <c r="B412" s="34">
        <v>90</v>
      </c>
      <c r="C412" s="274">
        <v>20</v>
      </c>
      <c r="D412" s="50" t="e">
        <v>#N/A</v>
      </c>
      <c r="E412" s="50" t="e">
        <v>#N/A</v>
      </c>
      <c r="F412" s="50" t="e">
        <v>#N/A</v>
      </c>
      <c r="G412" s="50" t="e">
        <v>#N/A</v>
      </c>
      <c r="H412" s="50" t="e">
        <v>#N/A</v>
      </c>
      <c r="I412" s="50">
        <v>33.764069999999997</v>
      </c>
      <c r="J412" s="50" t="e">
        <v>#N/A</v>
      </c>
      <c r="K412" s="50" t="e">
        <v>#N/A</v>
      </c>
      <c r="L412" s="50" t="e">
        <v>#N/A</v>
      </c>
      <c r="M412" s="53" t="e">
        <v>#N/A</v>
      </c>
      <c r="N412" s="29"/>
      <c r="O412" s="37" t="e">
        <v>#N/A</v>
      </c>
      <c r="P412" s="30" t="e">
        <v>#N/A</v>
      </c>
      <c r="Q412" s="30" t="e">
        <v>#N/A</v>
      </c>
      <c r="R412" s="30">
        <v>33.764069999999997</v>
      </c>
      <c r="S412" s="95" t="e">
        <v>#N/A</v>
      </c>
    </row>
    <row r="413" spans="1:19" x14ac:dyDescent="0.2">
      <c r="A413" s="52">
        <v>43730</v>
      </c>
      <c r="B413" s="34">
        <v>70</v>
      </c>
      <c r="C413" s="274">
        <v>20</v>
      </c>
      <c r="D413" s="50" t="e">
        <v>#N/A</v>
      </c>
      <c r="E413" s="50" t="e">
        <v>#N/A</v>
      </c>
      <c r="F413" s="50" t="e">
        <v>#N/A</v>
      </c>
      <c r="G413" s="50" t="e">
        <v>#N/A</v>
      </c>
      <c r="H413" s="50" t="e">
        <v>#N/A</v>
      </c>
      <c r="I413" s="50">
        <v>33.764069999999997</v>
      </c>
      <c r="J413" s="50" t="e">
        <v>#N/A</v>
      </c>
      <c r="K413" s="50" t="e">
        <v>#N/A</v>
      </c>
      <c r="L413" s="50" t="e">
        <v>#N/A</v>
      </c>
      <c r="M413" s="53" t="e">
        <v>#N/A</v>
      </c>
      <c r="N413" s="29"/>
      <c r="O413" s="37" t="e">
        <v>#N/A</v>
      </c>
      <c r="P413" s="30" t="e">
        <v>#N/A</v>
      </c>
      <c r="Q413" s="30" t="e">
        <v>#N/A</v>
      </c>
      <c r="R413" s="30">
        <v>33.764069999999997</v>
      </c>
      <c r="S413" s="95" t="e">
        <v>#N/A</v>
      </c>
    </row>
    <row r="414" spans="1:19" x14ac:dyDescent="0.2">
      <c r="A414" s="52">
        <v>43739</v>
      </c>
      <c r="B414" s="34">
        <v>150</v>
      </c>
      <c r="C414" s="274">
        <v>30</v>
      </c>
      <c r="D414" s="50" t="e">
        <v>#N/A</v>
      </c>
      <c r="E414" s="50" t="e">
        <v>#N/A</v>
      </c>
      <c r="F414" s="50" t="e">
        <v>#N/A</v>
      </c>
      <c r="G414" s="50" t="e">
        <v>#N/A</v>
      </c>
      <c r="H414" s="50" t="e">
        <v>#N/A</v>
      </c>
      <c r="I414" s="50" t="e">
        <v>#N/A</v>
      </c>
      <c r="J414" s="50" t="e">
        <v>#N/A</v>
      </c>
      <c r="K414" s="50" t="e">
        <v>#N/A</v>
      </c>
      <c r="L414" s="50">
        <v>22.419699999999999</v>
      </c>
      <c r="M414" s="53" t="e">
        <v>#N/A</v>
      </c>
      <c r="O414" s="37" t="e">
        <v>#N/A</v>
      </c>
      <c r="P414" s="30" t="e">
        <v>#N/A</v>
      </c>
      <c r="Q414" s="30" t="e">
        <v>#N/A</v>
      </c>
      <c r="R414" s="30" t="e">
        <v>#N/A</v>
      </c>
      <c r="S414" s="95">
        <v>22.419699999999999</v>
      </c>
    </row>
    <row r="415" spans="1:19" x14ac:dyDescent="0.2">
      <c r="A415" s="52">
        <v>43755</v>
      </c>
      <c r="B415" s="34">
        <v>100</v>
      </c>
      <c r="C415" s="274">
        <v>20</v>
      </c>
      <c r="D415" s="50" t="e">
        <v>#N/A</v>
      </c>
      <c r="E415" s="50">
        <v>12.751329999999999</v>
      </c>
      <c r="F415" s="50" t="e">
        <v>#N/A</v>
      </c>
      <c r="G415" s="50" t="e">
        <v>#N/A</v>
      </c>
      <c r="H415" s="50" t="e">
        <v>#N/A</v>
      </c>
      <c r="I415" s="50" t="e">
        <v>#N/A</v>
      </c>
      <c r="J415" s="50" t="e">
        <v>#N/A</v>
      </c>
      <c r="K415" s="50" t="e">
        <v>#N/A</v>
      </c>
      <c r="L415" s="50" t="e">
        <v>#N/A</v>
      </c>
      <c r="M415" s="53" t="e">
        <v>#N/A</v>
      </c>
      <c r="N415" s="29"/>
      <c r="O415" s="37" t="e">
        <v>#N/A</v>
      </c>
      <c r="P415" s="30">
        <v>12.751329999999999</v>
      </c>
      <c r="Q415" s="30" t="e">
        <v>#N/A</v>
      </c>
      <c r="R415" s="30" t="e">
        <v>#N/A</v>
      </c>
      <c r="S415" s="95" t="e">
        <v>#N/A</v>
      </c>
    </row>
    <row r="416" spans="1:19" x14ac:dyDescent="0.2">
      <c r="A416" s="52">
        <v>43755</v>
      </c>
      <c r="B416" s="34">
        <v>100</v>
      </c>
      <c r="C416" s="274">
        <v>20</v>
      </c>
      <c r="D416" s="50" t="e">
        <v>#N/A</v>
      </c>
      <c r="E416" s="50">
        <v>17.855270000000001</v>
      </c>
      <c r="F416" s="50" t="e">
        <v>#N/A</v>
      </c>
      <c r="G416" s="50" t="e">
        <v>#N/A</v>
      </c>
      <c r="H416" s="50" t="e">
        <v>#N/A</v>
      </c>
      <c r="I416" s="50" t="e">
        <v>#N/A</v>
      </c>
      <c r="J416" s="50" t="e">
        <v>#N/A</v>
      </c>
      <c r="K416" s="50" t="e">
        <v>#N/A</v>
      </c>
      <c r="L416" s="50" t="e">
        <v>#N/A</v>
      </c>
      <c r="M416" s="53" t="e">
        <v>#N/A</v>
      </c>
      <c r="N416" s="29"/>
      <c r="O416" s="37" t="e">
        <v>#N/A</v>
      </c>
      <c r="P416" s="30">
        <v>17.855270000000001</v>
      </c>
      <c r="Q416" s="30" t="e">
        <v>#N/A</v>
      </c>
      <c r="R416" s="30" t="e">
        <v>#N/A</v>
      </c>
      <c r="S416" s="95" t="e">
        <v>#N/A</v>
      </c>
    </row>
    <row r="417" spans="1:19" x14ac:dyDescent="0.2">
      <c r="A417" s="52">
        <v>43756</v>
      </c>
      <c r="B417" s="34">
        <v>35</v>
      </c>
      <c r="C417" s="274">
        <v>20</v>
      </c>
      <c r="D417" s="50" t="e">
        <v>#N/A</v>
      </c>
      <c r="E417" s="50" t="e">
        <v>#N/A</v>
      </c>
      <c r="F417" s="50" t="e">
        <v>#N/A</v>
      </c>
      <c r="G417" s="50" t="e">
        <v>#N/A</v>
      </c>
      <c r="H417" s="50" t="e">
        <v>#N/A</v>
      </c>
      <c r="I417" s="50">
        <v>32.09525</v>
      </c>
      <c r="J417" s="50" t="e">
        <v>#N/A</v>
      </c>
      <c r="K417" s="50" t="e">
        <v>#N/A</v>
      </c>
      <c r="L417" s="50" t="e">
        <v>#N/A</v>
      </c>
      <c r="M417" s="53" t="e">
        <v>#N/A</v>
      </c>
      <c r="N417" s="29"/>
      <c r="O417" s="37" t="e">
        <v>#N/A</v>
      </c>
      <c r="P417" s="30" t="e">
        <v>#N/A</v>
      </c>
      <c r="Q417" s="30" t="e">
        <v>#N/A</v>
      </c>
      <c r="R417" s="30">
        <v>32.09525</v>
      </c>
      <c r="S417" s="95" t="e">
        <v>#N/A</v>
      </c>
    </row>
    <row r="418" spans="1:19" x14ac:dyDescent="0.2">
      <c r="A418" s="52">
        <v>43761</v>
      </c>
      <c r="B418" s="34">
        <v>107</v>
      </c>
      <c r="C418" s="274">
        <v>15</v>
      </c>
      <c r="D418" s="50" t="e">
        <v>#N/A</v>
      </c>
      <c r="E418" s="50" t="e">
        <v>#N/A</v>
      </c>
      <c r="F418" s="50" t="e">
        <v>#N/A</v>
      </c>
      <c r="G418" s="50" t="e">
        <v>#N/A</v>
      </c>
      <c r="H418" s="50" t="e">
        <v>#N/A</v>
      </c>
      <c r="I418" s="50" t="e">
        <v>#N/A</v>
      </c>
      <c r="J418" s="50" t="e">
        <v>#N/A</v>
      </c>
      <c r="K418" s="50" t="e">
        <v>#N/A</v>
      </c>
      <c r="L418" s="50">
        <v>21.880960000000002</v>
      </c>
      <c r="M418" s="53" t="e">
        <v>#N/A</v>
      </c>
      <c r="O418" s="37" t="e">
        <v>#N/A</v>
      </c>
      <c r="P418" s="30" t="e">
        <v>#N/A</v>
      </c>
      <c r="Q418" s="30" t="e">
        <v>#N/A</v>
      </c>
      <c r="R418" s="30" t="e">
        <v>#N/A</v>
      </c>
      <c r="S418" s="95">
        <v>21.880960000000002</v>
      </c>
    </row>
    <row r="419" spans="1:19" x14ac:dyDescent="0.2">
      <c r="A419" s="52">
        <v>43774</v>
      </c>
      <c r="B419" s="34">
        <v>132</v>
      </c>
      <c r="C419" s="274">
        <v>15</v>
      </c>
      <c r="D419" s="50">
        <v>24.06906</v>
      </c>
      <c r="E419" s="50" t="e">
        <v>#N/A</v>
      </c>
      <c r="F419" s="50" t="e">
        <v>#N/A</v>
      </c>
      <c r="G419" s="50" t="e">
        <v>#N/A</v>
      </c>
      <c r="H419" s="50" t="e">
        <v>#N/A</v>
      </c>
      <c r="I419" s="50" t="e">
        <v>#N/A</v>
      </c>
      <c r="J419" s="50" t="e">
        <v>#N/A</v>
      </c>
      <c r="K419" s="50" t="e">
        <v>#N/A</v>
      </c>
      <c r="L419" s="50" t="e">
        <v>#N/A</v>
      </c>
      <c r="M419" s="53" t="e">
        <v>#N/A</v>
      </c>
      <c r="N419" s="29"/>
      <c r="O419" s="37" t="e">
        <v>#N/A</v>
      </c>
      <c r="P419" s="30">
        <v>24.06906</v>
      </c>
      <c r="Q419" s="30" t="e">
        <v>#N/A</v>
      </c>
      <c r="R419" s="30" t="e">
        <v>#N/A</v>
      </c>
      <c r="S419" s="95" t="e">
        <v>#N/A</v>
      </c>
    </row>
    <row r="420" spans="1:19" x14ac:dyDescent="0.2">
      <c r="A420" s="52">
        <v>43783</v>
      </c>
      <c r="B420" s="34">
        <v>250</v>
      </c>
      <c r="C420" s="274">
        <v>20</v>
      </c>
      <c r="D420" s="50" t="e">
        <v>#N/A</v>
      </c>
      <c r="E420" s="50">
        <v>18.307230000000001</v>
      </c>
      <c r="F420" s="50" t="e">
        <v>#N/A</v>
      </c>
      <c r="G420" s="50" t="e">
        <v>#N/A</v>
      </c>
      <c r="H420" s="50" t="e">
        <v>#N/A</v>
      </c>
      <c r="I420" s="50" t="e">
        <v>#N/A</v>
      </c>
      <c r="J420" s="50" t="e">
        <v>#N/A</v>
      </c>
      <c r="K420" s="50" t="e">
        <v>#N/A</v>
      </c>
      <c r="L420" s="50" t="e">
        <v>#N/A</v>
      </c>
      <c r="M420" s="53" t="e">
        <v>#N/A</v>
      </c>
      <c r="N420" s="29"/>
      <c r="O420" s="37" t="e">
        <v>#N/A</v>
      </c>
      <c r="P420" s="30">
        <v>18.307230000000001</v>
      </c>
      <c r="Q420" s="30" t="e">
        <v>#N/A</v>
      </c>
      <c r="R420" s="30" t="e">
        <v>#N/A</v>
      </c>
      <c r="S420" s="95" t="e">
        <v>#N/A</v>
      </c>
    </row>
    <row r="421" spans="1:19" x14ac:dyDescent="0.2">
      <c r="A421" s="52">
        <v>43783</v>
      </c>
      <c r="B421" s="34">
        <v>88</v>
      </c>
      <c r="C421" s="274">
        <v>20</v>
      </c>
      <c r="D421" s="50" t="e">
        <v>#N/A</v>
      </c>
      <c r="E421" s="50">
        <v>18.307230000000001</v>
      </c>
      <c r="F421" s="50" t="e">
        <v>#N/A</v>
      </c>
      <c r="G421" s="50" t="e">
        <v>#N/A</v>
      </c>
      <c r="H421" s="50" t="e">
        <v>#N/A</v>
      </c>
      <c r="I421" s="50" t="e">
        <v>#N/A</v>
      </c>
      <c r="J421" s="50" t="e">
        <v>#N/A</v>
      </c>
      <c r="K421" s="50" t="e">
        <v>#N/A</v>
      </c>
      <c r="L421" s="50" t="e">
        <v>#N/A</v>
      </c>
      <c r="M421" s="53" t="e">
        <v>#N/A</v>
      </c>
      <c r="N421" s="29"/>
      <c r="O421" s="37" t="e">
        <v>#N/A</v>
      </c>
      <c r="P421" s="30">
        <v>18.307230000000001</v>
      </c>
      <c r="Q421" s="30" t="e">
        <v>#N/A</v>
      </c>
      <c r="R421" s="30" t="e">
        <v>#N/A</v>
      </c>
      <c r="S421" s="95" t="e">
        <v>#N/A</v>
      </c>
    </row>
    <row r="422" spans="1:19" x14ac:dyDescent="0.2">
      <c r="A422" s="52">
        <v>43788</v>
      </c>
      <c r="B422" s="34">
        <v>25</v>
      </c>
      <c r="C422" s="274">
        <v>15</v>
      </c>
      <c r="D422" s="50" t="e">
        <v>#N/A</v>
      </c>
      <c r="E422" s="50" t="e">
        <v>#N/A</v>
      </c>
      <c r="F422" s="50" t="e">
        <v>#N/A</v>
      </c>
      <c r="G422" s="50" t="e">
        <v>#N/A</v>
      </c>
      <c r="H422" s="50" t="e">
        <v>#N/A</v>
      </c>
      <c r="I422" s="50" t="e">
        <v>#N/A</v>
      </c>
      <c r="J422" s="50" t="e">
        <v>#N/A</v>
      </c>
      <c r="K422" s="50" t="e">
        <v>#N/A</v>
      </c>
      <c r="L422" s="50">
        <v>22.956099999999999</v>
      </c>
      <c r="M422" s="53" t="e">
        <v>#N/A</v>
      </c>
      <c r="N422" s="29"/>
      <c r="O422" s="37" t="e">
        <v>#N/A</v>
      </c>
      <c r="P422" s="30" t="e">
        <v>#N/A</v>
      </c>
      <c r="Q422" s="30" t="e">
        <v>#N/A</v>
      </c>
      <c r="R422" s="30" t="e">
        <v>#N/A</v>
      </c>
      <c r="S422" s="95">
        <v>22.956099999999999</v>
      </c>
    </row>
    <row r="423" spans="1:19" x14ac:dyDescent="0.2">
      <c r="A423" s="52">
        <v>43790</v>
      </c>
      <c r="B423" s="34">
        <v>100</v>
      </c>
      <c r="C423" s="274">
        <v>20</v>
      </c>
      <c r="D423" s="50" t="e">
        <v>#N/A</v>
      </c>
      <c r="E423" s="50" t="e">
        <v>#N/A</v>
      </c>
      <c r="F423" s="50" t="e">
        <v>#N/A</v>
      </c>
      <c r="G423" s="50" t="e">
        <v>#N/A</v>
      </c>
      <c r="H423" s="50" t="e">
        <v>#N/A</v>
      </c>
      <c r="I423" s="50" t="e">
        <v>#N/A</v>
      </c>
      <c r="J423" s="50" t="e">
        <v>#N/A</v>
      </c>
      <c r="K423" s="50" t="e">
        <v>#N/A</v>
      </c>
      <c r="L423" s="50">
        <v>24.21482</v>
      </c>
      <c r="M423" s="53" t="e">
        <v>#N/A</v>
      </c>
      <c r="N423" s="29"/>
      <c r="O423" s="37" t="e">
        <v>#N/A</v>
      </c>
      <c r="P423" s="30" t="e">
        <v>#N/A</v>
      </c>
      <c r="Q423" s="30" t="e">
        <v>#N/A</v>
      </c>
      <c r="R423" s="30" t="e">
        <v>#N/A</v>
      </c>
      <c r="S423" s="95">
        <v>24.21482</v>
      </c>
    </row>
    <row r="424" spans="1:19" x14ac:dyDescent="0.2">
      <c r="A424" s="52">
        <v>43795</v>
      </c>
      <c r="B424" s="34">
        <v>44</v>
      </c>
      <c r="C424" s="274">
        <v>15</v>
      </c>
      <c r="D424" s="50">
        <v>24.994399999999999</v>
      </c>
      <c r="E424" s="50" t="e">
        <v>#N/A</v>
      </c>
      <c r="F424" s="50" t="e">
        <v>#N/A</v>
      </c>
      <c r="G424" s="50" t="e">
        <v>#N/A</v>
      </c>
      <c r="H424" s="50" t="e">
        <v>#N/A</v>
      </c>
      <c r="I424" s="50" t="e">
        <v>#N/A</v>
      </c>
      <c r="J424" s="50" t="e">
        <v>#N/A</v>
      </c>
      <c r="K424" s="50" t="e">
        <v>#N/A</v>
      </c>
      <c r="L424" s="50" t="e">
        <v>#N/A</v>
      </c>
      <c r="M424" s="53" t="e">
        <v>#N/A</v>
      </c>
      <c r="N424" s="29"/>
      <c r="O424" s="37" t="e">
        <v>#N/A</v>
      </c>
      <c r="P424" s="30">
        <v>24.994399999999999</v>
      </c>
      <c r="Q424" s="30" t="e">
        <v>#N/A</v>
      </c>
      <c r="R424" s="30" t="e">
        <v>#N/A</v>
      </c>
      <c r="S424" s="95" t="e">
        <v>#N/A</v>
      </c>
    </row>
    <row r="425" spans="1:19" x14ac:dyDescent="0.2">
      <c r="A425" s="52">
        <v>43795</v>
      </c>
      <c r="B425" s="34">
        <v>100</v>
      </c>
      <c r="C425" s="274">
        <v>25</v>
      </c>
      <c r="D425" s="50" t="e">
        <v>#N/A</v>
      </c>
      <c r="E425" s="50">
        <v>21.551639999999999</v>
      </c>
      <c r="F425" s="50" t="e">
        <v>#N/A</v>
      </c>
      <c r="G425" s="50" t="e">
        <v>#N/A</v>
      </c>
      <c r="H425" s="50" t="e">
        <v>#N/A</v>
      </c>
      <c r="I425" s="50" t="e">
        <v>#N/A</v>
      </c>
      <c r="J425" s="50" t="e">
        <v>#N/A</v>
      </c>
      <c r="K425" s="50" t="e">
        <v>#N/A</v>
      </c>
      <c r="L425" s="50" t="e">
        <v>#N/A</v>
      </c>
      <c r="M425" s="53" t="e">
        <v>#N/A</v>
      </c>
      <c r="N425" s="29"/>
      <c r="O425" s="37" t="e">
        <v>#N/A</v>
      </c>
      <c r="P425" s="30">
        <v>21.551639999999999</v>
      </c>
      <c r="Q425" s="30" t="e">
        <v>#N/A</v>
      </c>
      <c r="R425" s="30" t="e">
        <v>#N/A</v>
      </c>
      <c r="S425" s="95" t="e">
        <v>#N/A</v>
      </c>
    </row>
    <row r="426" spans="1:19" x14ac:dyDescent="0.2">
      <c r="A426" s="52">
        <v>43795</v>
      </c>
      <c r="B426" s="34">
        <v>162</v>
      </c>
      <c r="C426" s="274">
        <v>15</v>
      </c>
      <c r="D426" s="50" t="e">
        <v>#N/A</v>
      </c>
      <c r="E426" s="50">
        <v>38.381590000000003</v>
      </c>
      <c r="F426" s="50" t="e">
        <v>#N/A</v>
      </c>
      <c r="G426" s="50" t="e">
        <v>#N/A</v>
      </c>
      <c r="H426" s="50" t="e">
        <v>#N/A</v>
      </c>
      <c r="I426" s="50" t="e">
        <v>#N/A</v>
      </c>
      <c r="J426" s="50" t="e">
        <v>#N/A</v>
      </c>
      <c r="K426" s="50" t="e">
        <v>#N/A</v>
      </c>
      <c r="L426" s="50" t="e">
        <v>#N/A</v>
      </c>
      <c r="M426" s="53" t="e">
        <v>#N/A</v>
      </c>
      <c r="O426" s="37" t="e">
        <v>#N/A</v>
      </c>
      <c r="P426" s="30">
        <v>38.381590000000003</v>
      </c>
      <c r="Q426" s="30" t="e">
        <v>#N/A</v>
      </c>
      <c r="R426" s="30" t="e">
        <v>#N/A</v>
      </c>
      <c r="S426" s="95" t="e">
        <v>#N/A</v>
      </c>
    </row>
    <row r="427" spans="1:19" x14ac:dyDescent="0.2">
      <c r="A427" s="52">
        <v>43804</v>
      </c>
      <c r="B427" s="34">
        <v>100</v>
      </c>
      <c r="C427" s="274">
        <v>20</v>
      </c>
      <c r="D427" s="50">
        <v>24.066849999999999</v>
      </c>
      <c r="E427" s="50" t="e">
        <v>#N/A</v>
      </c>
      <c r="F427" s="50" t="e">
        <v>#N/A</v>
      </c>
      <c r="G427" s="50" t="e">
        <v>#N/A</v>
      </c>
      <c r="H427" s="50" t="e">
        <v>#N/A</v>
      </c>
      <c r="I427" s="50" t="e">
        <v>#N/A</v>
      </c>
      <c r="J427" s="50" t="e">
        <v>#N/A</v>
      </c>
      <c r="K427" s="50" t="e">
        <v>#N/A</v>
      </c>
      <c r="L427" s="50" t="e">
        <v>#N/A</v>
      </c>
      <c r="M427" s="53" t="e">
        <v>#N/A</v>
      </c>
      <c r="O427" s="37" t="e">
        <v>#N/A</v>
      </c>
      <c r="P427" s="30">
        <v>24.066849999999999</v>
      </c>
      <c r="Q427" s="30" t="e">
        <v>#N/A</v>
      </c>
      <c r="R427" s="30" t="e">
        <v>#N/A</v>
      </c>
      <c r="S427" s="95" t="e">
        <v>#N/A</v>
      </c>
    </row>
    <row r="428" spans="1:19" x14ac:dyDescent="0.2">
      <c r="A428" s="52">
        <v>43809</v>
      </c>
      <c r="B428" s="34">
        <v>200</v>
      </c>
      <c r="C428" s="274">
        <v>17</v>
      </c>
      <c r="D428" s="50" t="e">
        <v>#N/A</v>
      </c>
      <c r="E428" s="50">
        <v>23.45232</v>
      </c>
      <c r="F428" s="50" t="e">
        <v>#N/A</v>
      </c>
      <c r="G428" s="50" t="e">
        <v>#N/A</v>
      </c>
      <c r="H428" s="50" t="e">
        <v>#N/A</v>
      </c>
      <c r="I428" s="50" t="e">
        <v>#N/A</v>
      </c>
      <c r="J428" s="50" t="e">
        <v>#N/A</v>
      </c>
      <c r="K428" s="50" t="e">
        <v>#N/A</v>
      </c>
      <c r="L428" s="50" t="e">
        <v>#N/A</v>
      </c>
      <c r="M428" s="53" t="e">
        <v>#N/A</v>
      </c>
      <c r="O428" s="37" t="e">
        <v>#N/A</v>
      </c>
      <c r="P428" s="30">
        <v>23.45232</v>
      </c>
      <c r="Q428" s="30" t="e">
        <v>#N/A</v>
      </c>
      <c r="R428" s="30" t="e">
        <v>#N/A</v>
      </c>
      <c r="S428" s="95" t="e">
        <v>#N/A</v>
      </c>
    </row>
    <row r="429" spans="1:19" x14ac:dyDescent="0.2">
      <c r="A429" s="52">
        <v>43816</v>
      </c>
      <c r="B429" s="34">
        <v>100</v>
      </c>
      <c r="C429" s="274">
        <v>15</v>
      </c>
      <c r="D429" s="50" t="e">
        <v>#N/A</v>
      </c>
      <c r="E429" s="50" t="e">
        <v>#N/A</v>
      </c>
      <c r="F429" s="50" t="e">
        <v>#N/A</v>
      </c>
      <c r="G429" s="50" t="e">
        <v>#N/A</v>
      </c>
      <c r="H429" s="50" t="e">
        <v>#N/A</v>
      </c>
      <c r="I429" s="50" t="e">
        <v>#N/A</v>
      </c>
      <c r="J429" s="50" t="e">
        <v>#N/A</v>
      </c>
      <c r="K429" s="50" t="e">
        <v>#N/A</v>
      </c>
      <c r="L429" s="50">
        <v>21.880960000000002</v>
      </c>
      <c r="M429" s="53" t="e">
        <v>#N/A</v>
      </c>
      <c r="N429" s="29"/>
      <c r="O429" s="37" t="e">
        <v>#N/A</v>
      </c>
      <c r="P429" s="30" t="e">
        <v>#N/A</v>
      </c>
      <c r="Q429" s="30" t="e">
        <v>#N/A</v>
      </c>
      <c r="R429" s="30" t="e">
        <v>#N/A</v>
      </c>
      <c r="S429" s="95">
        <v>21.880960000000002</v>
      </c>
    </row>
    <row r="430" spans="1:19" x14ac:dyDescent="0.2">
      <c r="A430" s="52">
        <v>43819</v>
      </c>
      <c r="B430" s="34">
        <v>50</v>
      </c>
      <c r="C430" s="274">
        <v>20</v>
      </c>
      <c r="D430" s="50" t="e">
        <v>#N/A</v>
      </c>
      <c r="E430" s="50" t="e">
        <v>#N/A</v>
      </c>
      <c r="F430" s="50" t="e">
        <v>#N/A</v>
      </c>
      <c r="G430" s="50" t="e">
        <v>#N/A</v>
      </c>
      <c r="H430" s="50" t="e">
        <v>#N/A</v>
      </c>
      <c r="I430" s="50" t="e">
        <v>#N/A</v>
      </c>
      <c r="J430" s="50" t="e">
        <v>#N/A</v>
      </c>
      <c r="K430" s="50">
        <v>45.04224</v>
      </c>
      <c r="L430" s="50" t="e">
        <v>#N/A</v>
      </c>
      <c r="M430" s="53" t="e">
        <v>#N/A</v>
      </c>
      <c r="N430" s="29"/>
      <c r="O430" s="37" t="e">
        <v>#N/A</v>
      </c>
      <c r="P430" s="30" t="e">
        <v>#N/A</v>
      </c>
      <c r="Q430" s="30" t="e">
        <v>#N/A</v>
      </c>
      <c r="R430" s="30">
        <v>45.04224</v>
      </c>
      <c r="S430" s="95" t="e">
        <v>#N/A</v>
      </c>
    </row>
    <row r="431" spans="1:19" x14ac:dyDescent="0.2">
      <c r="A431" s="52">
        <v>43822</v>
      </c>
      <c r="B431" s="34">
        <v>80</v>
      </c>
      <c r="C431" s="274">
        <v>15</v>
      </c>
      <c r="D431" s="50" t="e">
        <v>#N/A</v>
      </c>
      <c r="E431" s="50">
        <v>24.898800000000001</v>
      </c>
      <c r="F431" s="50" t="e">
        <v>#N/A</v>
      </c>
      <c r="G431" s="50" t="e">
        <v>#N/A</v>
      </c>
      <c r="H431" s="50" t="e">
        <v>#N/A</v>
      </c>
      <c r="I431" s="50" t="e">
        <v>#N/A</v>
      </c>
      <c r="J431" s="50" t="e">
        <v>#N/A</v>
      </c>
      <c r="K431" s="50" t="e">
        <v>#N/A</v>
      </c>
      <c r="L431" s="50" t="e">
        <v>#N/A</v>
      </c>
      <c r="M431" s="53" t="e">
        <v>#N/A</v>
      </c>
      <c r="N431" s="29"/>
      <c r="O431" s="37" t="e">
        <v>#N/A</v>
      </c>
      <c r="P431" s="30">
        <v>24.898800000000001</v>
      </c>
      <c r="Q431" s="30" t="e">
        <v>#N/A</v>
      </c>
      <c r="R431" s="30" t="e">
        <v>#N/A</v>
      </c>
      <c r="S431" s="95" t="e">
        <v>#N/A</v>
      </c>
    </row>
    <row r="432" spans="1:19" x14ac:dyDescent="0.2">
      <c r="A432" s="52">
        <v>43822</v>
      </c>
      <c r="B432" s="34">
        <v>100</v>
      </c>
      <c r="C432" s="274">
        <v>15</v>
      </c>
      <c r="D432" s="50" t="e">
        <v>#N/A</v>
      </c>
      <c r="E432" s="50" t="e">
        <v>#N/A</v>
      </c>
      <c r="F432" s="50" t="e">
        <v>#N/A</v>
      </c>
      <c r="G432" s="50" t="e">
        <v>#N/A</v>
      </c>
      <c r="H432" s="50" t="e">
        <v>#N/A</v>
      </c>
      <c r="I432" s="50" t="e">
        <v>#N/A</v>
      </c>
      <c r="J432" s="50" t="e">
        <v>#N/A</v>
      </c>
      <c r="K432" s="50" t="e">
        <v>#N/A</v>
      </c>
      <c r="L432" s="50">
        <v>25.349540000000001</v>
      </c>
      <c r="M432" s="53" t="e">
        <v>#N/A</v>
      </c>
      <c r="N432" s="29"/>
      <c r="O432" s="37" t="e">
        <v>#N/A</v>
      </c>
      <c r="P432" s="30" t="e">
        <v>#N/A</v>
      </c>
      <c r="Q432" s="30" t="e">
        <v>#N/A</v>
      </c>
      <c r="R432" s="30" t="e">
        <v>#N/A</v>
      </c>
      <c r="S432" s="95">
        <v>25.349540000000001</v>
      </c>
    </row>
    <row r="433" spans="1:19" x14ac:dyDescent="0.2">
      <c r="A433" s="52">
        <v>43836</v>
      </c>
      <c r="B433" s="34">
        <v>50.5</v>
      </c>
      <c r="C433" s="274">
        <v>20</v>
      </c>
      <c r="D433" s="50">
        <v>26.919360000000001</v>
      </c>
      <c r="E433" s="50" t="e">
        <v>#N/A</v>
      </c>
      <c r="F433" s="50" t="e">
        <v>#N/A</v>
      </c>
      <c r="G433" s="50" t="e">
        <v>#N/A</v>
      </c>
      <c r="H433" s="50" t="e">
        <v>#N/A</v>
      </c>
      <c r="I433" s="50" t="e">
        <v>#N/A</v>
      </c>
      <c r="J433" s="50" t="e">
        <v>#N/A</v>
      </c>
      <c r="K433" s="50" t="e">
        <v>#N/A</v>
      </c>
      <c r="L433" s="50" t="e">
        <v>#N/A</v>
      </c>
      <c r="M433" s="53" t="e">
        <v>#N/A</v>
      </c>
      <c r="N433" s="29"/>
      <c r="O433" s="37" t="e">
        <v>#N/A</v>
      </c>
      <c r="P433" s="30">
        <v>26.919360000000001</v>
      </c>
      <c r="Q433" s="30" t="e">
        <v>#N/A</v>
      </c>
      <c r="R433" s="30" t="e">
        <v>#N/A</v>
      </c>
      <c r="S433" s="95" t="e">
        <v>#N/A</v>
      </c>
    </row>
    <row r="434" spans="1:19" x14ac:dyDescent="0.2">
      <c r="A434" s="52">
        <v>43852</v>
      </c>
      <c r="B434" s="34">
        <v>35</v>
      </c>
      <c r="C434" s="274">
        <v>24</v>
      </c>
      <c r="D434" s="50" t="e">
        <v>#N/A</v>
      </c>
      <c r="E434" s="50" t="e">
        <v>#N/A</v>
      </c>
      <c r="F434" s="50" t="e">
        <v>#N/A</v>
      </c>
      <c r="G434" s="50" t="e">
        <v>#N/A</v>
      </c>
      <c r="H434" s="50" t="e">
        <v>#N/A</v>
      </c>
      <c r="I434" s="50" t="e">
        <v>#N/A</v>
      </c>
      <c r="J434" s="50" t="e">
        <v>#N/A</v>
      </c>
      <c r="K434" s="50" t="e">
        <v>#N/A</v>
      </c>
      <c r="L434" s="50">
        <v>20.572520000000001</v>
      </c>
      <c r="M434" s="53" t="e">
        <v>#N/A</v>
      </c>
      <c r="O434" s="37" t="e">
        <v>#N/A</v>
      </c>
      <c r="P434" s="30" t="e">
        <v>#N/A</v>
      </c>
      <c r="Q434" s="30" t="e">
        <v>#N/A</v>
      </c>
      <c r="R434" s="30" t="e">
        <v>#N/A</v>
      </c>
      <c r="S434" s="95">
        <v>20.572520000000001</v>
      </c>
    </row>
    <row r="435" spans="1:19" x14ac:dyDescent="0.2">
      <c r="A435" s="52">
        <v>43875</v>
      </c>
      <c r="B435" s="34">
        <v>50</v>
      </c>
      <c r="C435" s="274">
        <v>15</v>
      </c>
      <c r="D435" s="50">
        <v>31.904810000000001</v>
      </c>
      <c r="E435" s="50" t="e">
        <v>#N/A</v>
      </c>
      <c r="F435" s="50" t="e">
        <v>#N/A</v>
      </c>
      <c r="G435" s="50" t="e">
        <v>#N/A</v>
      </c>
      <c r="H435" s="50" t="e">
        <v>#N/A</v>
      </c>
      <c r="I435" s="50" t="e">
        <v>#N/A</v>
      </c>
      <c r="J435" s="50" t="e">
        <v>#N/A</v>
      </c>
      <c r="K435" s="50" t="e">
        <v>#N/A</v>
      </c>
      <c r="L435" s="50" t="e">
        <v>#N/A</v>
      </c>
      <c r="M435" s="53" t="e">
        <v>#N/A</v>
      </c>
      <c r="N435" s="29"/>
      <c r="O435" s="37" t="e">
        <v>#N/A</v>
      </c>
      <c r="P435" s="30">
        <v>31.904810000000001</v>
      </c>
      <c r="Q435" s="30" t="e">
        <v>#N/A</v>
      </c>
      <c r="R435" s="30" t="e">
        <v>#N/A</v>
      </c>
      <c r="S435" s="95" t="e">
        <v>#N/A</v>
      </c>
    </row>
    <row r="436" spans="1:19" x14ac:dyDescent="0.2">
      <c r="A436" s="52">
        <v>43875</v>
      </c>
      <c r="B436" s="34">
        <v>160.5</v>
      </c>
      <c r="C436" s="274">
        <v>17</v>
      </c>
      <c r="D436" s="50">
        <v>24.614879999999999</v>
      </c>
      <c r="E436" s="50" t="e">
        <v>#N/A</v>
      </c>
      <c r="F436" s="50" t="e">
        <v>#N/A</v>
      </c>
      <c r="G436" s="50" t="e">
        <v>#N/A</v>
      </c>
      <c r="H436" s="50" t="e">
        <v>#N/A</v>
      </c>
      <c r="I436" s="50" t="e">
        <v>#N/A</v>
      </c>
      <c r="J436" s="50" t="e">
        <v>#N/A</v>
      </c>
      <c r="K436" s="50" t="e">
        <v>#N/A</v>
      </c>
      <c r="L436" s="50" t="e">
        <v>#N/A</v>
      </c>
      <c r="M436" s="53" t="e">
        <v>#N/A</v>
      </c>
      <c r="N436" s="29"/>
      <c r="O436" s="37" t="e">
        <v>#N/A</v>
      </c>
      <c r="P436" s="30">
        <v>24.614879999999999</v>
      </c>
      <c r="Q436" s="30" t="e">
        <v>#N/A</v>
      </c>
      <c r="R436" s="30" t="e">
        <v>#N/A</v>
      </c>
      <c r="S436" s="95" t="e">
        <v>#N/A</v>
      </c>
    </row>
    <row r="437" spans="1:19" x14ac:dyDescent="0.2">
      <c r="A437" s="52">
        <v>43880</v>
      </c>
      <c r="B437" s="34">
        <v>75</v>
      </c>
      <c r="C437" s="274">
        <v>25</v>
      </c>
      <c r="D437" s="50" t="e">
        <v>#N/A</v>
      </c>
      <c r="E437" s="50">
        <v>25.52008</v>
      </c>
      <c r="F437" s="50" t="e">
        <v>#N/A</v>
      </c>
      <c r="G437" s="50" t="e">
        <v>#N/A</v>
      </c>
      <c r="H437" s="50" t="e">
        <v>#N/A</v>
      </c>
      <c r="I437" s="50" t="e">
        <v>#N/A</v>
      </c>
      <c r="J437" s="50" t="e">
        <v>#N/A</v>
      </c>
      <c r="K437" s="50" t="e">
        <v>#N/A</v>
      </c>
      <c r="L437" s="50" t="e">
        <v>#N/A</v>
      </c>
      <c r="M437" s="53" t="e">
        <v>#N/A</v>
      </c>
      <c r="N437" s="29"/>
      <c r="O437" s="37" t="e">
        <v>#N/A</v>
      </c>
      <c r="P437" s="30">
        <v>25.52008</v>
      </c>
      <c r="Q437" s="30" t="e">
        <v>#N/A</v>
      </c>
      <c r="R437" s="30" t="e">
        <v>#N/A</v>
      </c>
      <c r="S437" s="95" t="e">
        <v>#N/A</v>
      </c>
    </row>
    <row r="438" spans="1:19" x14ac:dyDescent="0.2">
      <c r="A438" s="52">
        <v>43880</v>
      </c>
      <c r="B438" s="34">
        <v>80</v>
      </c>
      <c r="C438" s="274">
        <v>25</v>
      </c>
      <c r="D438" s="50">
        <v>25.51211</v>
      </c>
      <c r="E438" s="50" t="e">
        <v>#N/A</v>
      </c>
      <c r="F438" s="50" t="e">
        <v>#N/A</v>
      </c>
      <c r="G438" s="50" t="e">
        <v>#N/A</v>
      </c>
      <c r="H438" s="50" t="e">
        <v>#N/A</v>
      </c>
      <c r="I438" s="50" t="e">
        <v>#N/A</v>
      </c>
      <c r="J438" s="50" t="e">
        <v>#N/A</v>
      </c>
      <c r="K438" s="50" t="e">
        <v>#N/A</v>
      </c>
      <c r="L438" s="50" t="e">
        <v>#N/A</v>
      </c>
      <c r="M438" s="53" t="e">
        <v>#N/A</v>
      </c>
      <c r="N438" s="29"/>
      <c r="O438" s="37" t="e">
        <v>#N/A</v>
      </c>
      <c r="P438" s="30">
        <v>25.51211</v>
      </c>
      <c r="Q438" s="30" t="e">
        <v>#N/A</v>
      </c>
      <c r="R438" s="30" t="e">
        <v>#N/A</v>
      </c>
      <c r="S438" s="95" t="e">
        <v>#N/A</v>
      </c>
    </row>
    <row r="439" spans="1:19" x14ac:dyDescent="0.2">
      <c r="A439" s="52">
        <v>43887</v>
      </c>
      <c r="B439" s="34">
        <v>80</v>
      </c>
      <c r="C439" s="274">
        <v>20</v>
      </c>
      <c r="D439" s="50" t="e">
        <v>#N/A</v>
      </c>
      <c r="E439" s="50" t="e">
        <v>#N/A</v>
      </c>
      <c r="F439" s="50" t="e">
        <v>#N/A</v>
      </c>
      <c r="G439" s="50" t="e">
        <v>#N/A</v>
      </c>
      <c r="H439" s="50" t="e">
        <v>#N/A</v>
      </c>
      <c r="I439" s="50" t="e">
        <v>#N/A</v>
      </c>
      <c r="J439" s="50" t="e">
        <v>#N/A</v>
      </c>
      <c r="K439" s="50" t="e">
        <v>#N/A</v>
      </c>
      <c r="L439" s="50">
        <v>20.216259999999998</v>
      </c>
      <c r="M439" s="53" t="e">
        <v>#N/A</v>
      </c>
      <c r="N439" s="29"/>
      <c r="O439" s="37" t="e">
        <v>#N/A</v>
      </c>
      <c r="P439" s="30" t="e">
        <v>#N/A</v>
      </c>
      <c r="Q439" s="30" t="e">
        <v>#N/A</v>
      </c>
      <c r="R439" s="30" t="e">
        <v>#N/A</v>
      </c>
      <c r="S439" s="95">
        <v>20.216259999999998</v>
      </c>
    </row>
    <row r="440" spans="1:19" x14ac:dyDescent="0.2">
      <c r="A440" s="52">
        <v>43903</v>
      </c>
      <c r="B440" s="34">
        <v>22.9</v>
      </c>
      <c r="C440" s="274">
        <v>30</v>
      </c>
      <c r="D440" s="50" t="e">
        <v>#N/A</v>
      </c>
      <c r="E440" s="50" t="e">
        <v>#N/A</v>
      </c>
      <c r="F440" s="50" t="e">
        <v>#N/A</v>
      </c>
      <c r="G440" s="50" t="e">
        <v>#N/A</v>
      </c>
      <c r="H440" s="50" t="e">
        <v>#N/A</v>
      </c>
      <c r="I440" s="50" t="e">
        <v>#N/A</v>
      </c>
      <c r="J440" s="50">
        <v>122.50449999999999</v>
      </c>
      <c r="K440" s="50" t="e">
        <v>#N/A</v>
      </c>
      <c r="L440" s="50" t="e">
        <v>#N/A</v>
      </c>
      <c r="M440" s="53" t="e">
        <v>#N/A</v>
      </c>
      <c r="N440" s="29"/>
      <c r="O440" s="37" t="e">
        <v>#N/A</v>
      </c>
      <c r="P440" s="30" t="e">
        <v>#N/A</v>
      </c>
      <c r="Q440" s="30" t="e">
        <v>#N/A</v>
      </c>
      <c r="R440" s="30">
        <v>122.50449999999999</v>
      </c>
      <c r="S440" s="95" t="e">
        <v>#N/A</v>
      </c>
    </row>
    <row r="441" spans="1:19" x14ac:dyDescent="0.2">
      <c r="A441" s="52">
        <v>43915</v>
      </c>
      <c r="B441" s="34">
        <v>200</v>
      </c>
      <c r="C441" s="274">
        <v>22</v>
      </c>
      <c r="D441" s="50" t="e">
        <v>#N/A</v>
      </c>
      <c r="E441" s="50">
        <v>19.09355</v>
      </c>
      <c r="F441" s="50" t="e">
        <v>#N/A</v>
      </c>
      <c r="G441" s="50" t="e">
        <v>#N/A</v>
      </c>
      <c r="H441" s="50" t="e">
        <v>#N/A</v>
      </c>
      <c r="I441" s="50" t="e">
        <v>#N/A</v>
      </c>
      <c r="J441" s="50" t="e">
        <v>#N/A</v>
      </c>
      <c r="K441" s="50" t="e">
        <v>#N/A</v>
      </c>
      <c r="L441" s="50" t="e">
        <v>#N/A</v>
      </c>
      <c r="M441" s="53" t="e">
        <v>#N/A</v>
      </c>
      <c r="O441" s="37" t="e">
        <v>#N/A</v>
      </c>
      <c r="P441" s="30">
        <v>19.09355</v>
      </c>
      <c r="Q441" s="30" t="e">
        <v>#N/A</v>
      </c>
      <c r="R441" s="30" t="e">
        <v>#N/A</v>
      </c>
      <c r="S441" s="95" t="e">
        <v>#N/A</v>
      </c>
    </row>
    <row r="442" spans="1:19" x14ac:dyDescent="0.2">
      <c r="A442" s="52">
        <v>43927</v>
      </c>
      <c r="B442" s="34">
        <v>95</v>
      </c>
      <c r="C442" s="274">
        <v>20</v>
      </c>
      <c r="D442" s="50" t="e">
        <v>#N/A</v>
      </c>
      <c r="E442" s="50" t="e">
        <v>#N/A</v>
      </c>
      <c r="F442" s="50">
        <v>24.079129999999999</v>
      </c>
      <c r="G442" s="50" t="e">
        <v>#N/A</v>
      </c>
      <c r="H442" s="50" t="e">
        <v>#N/A</v>
      </c>
      <c r="I442" s="50" t="e">
        <v>#N/A</v>
      </c>
      <c r="J442" s="50" t="e">
        <v>#N/A</v>
      </c>
      <c r="K442" s="50" t="e">
        <v>#N/A</v>
      </c>
      <c r="L442" s="50" t="e">
        <v>#N/A</v>
      </c>
      <c r="M442" s="53" t="e">
        <v>#N/A</v>
      </c>
      <c r="N442" s="29"/>
      <c r="O442" s="37" t="e">
        <v>#N/A</v>
      </c>
      <c r="P442" s="30" t="e">
        <v>#N/A</v>
      </c>
      <c r="Q442" s="30">
        <v>24.079129999999999</v>
      </c>
      <c r="R442" s="30" t="e">
        <v>#N/A</v>
      </c>
      <c r="S442" s="95" t="e">
        <v>#N/A</v>
      </c>
    </row>
    <row r="443" spans="1:19" x14ac:dyDescent="0.2">
      <c r="A443" s="52">
        <v>43929</v>
      </c>
      <c r="B443" s="34">
        <v>127.86</v>
      </c>
      <c r="C443" s="274">
        <v>12</v>
      </c>
      <c r="D443" s="50" t="e">
        <v>#N/A</v>
      </c>
      <c r="E443" s="50">
        <v>20.147040000000001</v>
      </c>
      <c r="F443" s="50" t="e">
        <v>#N/A</v>
      </c>
      <c r="G443" s="50" t="e">
        <v>#N/A</v>
      </c>
      <c r="H443" s="50" t="e">
        <v>#N/A</v>
      </c>
      <c r="I443" s="50" t="e">
        <v>#N/A</v>
      </c>
      <c r="J443" s="50" t="e">
        <v>#N/A</v>
      </c>
      <c r="K443" s="50" t="e">
        <v>#N/A</v>
      </c>
      <c r="L443" s="50" t="e">
        <v>#N/A</v>
      </c>
      <c r="M443" s="53" t="e">
        <v>#N/A</v>
      </c>
      <c r="N443" s="29"/>
      <c r="O443" s="37" t="e">
        <v>#N/A</v>
      </c>
      <c r="P443" s="30">
        <v>20.147040000000001</v>
      </c>
      <c r="Q443" s="30" t="e">
        <v>#N/A</v>
      </c>
      <c r="R443" s="30" t="e">
        <v>#N/A</v>
      </c>
      <c r="S443" s="95" t="e">
        <v>#N/A</v>
      </c>
    </row>
    <row r="444" spans="1:19" x14ac:dyDescent="0.2">
      <c r="A444" s="52">
        <v>43929</v>
      </c>
      <c r="B444" s="34">
        <v>100</v>
      </c>
      <c r="C444" s="274">
        <v>15</v>
      </c>
      <c r="D444" s="50">
        <v>23.503240000000002</v>
      </c>
      <c r="E444" s="50" t="e">
        <v>#N/A</v>
      </c>
      <c r="F444" s="50" t="e">
        <v>#N/A</v>
      </c>
      <c r="G444" s="50" t="e">
        <v>#N/A</v>
      </c>
      <c r="H444" s="50" t="e">
        <v>#N/A</v>
      </c>
      <c r="I444" s="50" t="e">
        <v>#N/A</v>
      </c>
      <c r="J444" s="50" t="e">
        <v>#N/A</v>
      </c>
      <c r="K444" s="50" t="e">
        <v>#N/A</v>
      </c>
      <c r="L444" s="50" t="e">
        <v>#N/A</v>
      </c>
      <c r="M444" s="53" t="e">
        <v>#N/A</v>
      </c>
      <c r="O444" s="37" t="e">
        <v>#N/A</v>
      </c>
      <c r="P444" s="30">
        <v>23.503240000000002</v>
      </c>
      <c r="Q444" s="30" t="e">
        <v>#N/A</v>
      </c>
      <c r="R444" s="30" t="e">
        <v>#N/A</v>
      </c>
      <c r="S444" s="95" t="e">
        <v>#N/A</v>
      </c>
    </row>
    <row r="445" spans="1:19" x14ac:dyDescent="0.2">
      <c r="A445" s="52">
        <v>43953</v>
      </c>
      <c r="B445" s="34">
        <v>100</v>
      </c>
      <c r="C445" s="274">
        <v>15</v>
      </c>
      <c r="D445" s="50">
        <v>22.339749999999999</v>
      </c>
      <c r="E445" s="50" t="e">
        <v>#N/A</v>
      </c>
      <c r="F445" s="50" t="e">
        <v>#N/A</v>
      </c>
      <c r="G445" s="50" t="e">
        <v>#N/A</v>
      </c>
      <c r="H445" s="50" t="e">
        <v>#N/A</v>
      </c>
      <c r="I445" s="50" t="e">
        <v>#N/A</v>
      </c>
      <c r="J445" s="50" t="e">
        <v>#N/A</v>
      </c>
      <c r="K445" s="50" t="e">
        <v>#N/A</v>
      </c>
      <c r="L445" s="50" t="e">
        <v>#N/A</v>
      </c>
      <c r="M445" s="53" t="e">
        <v>#N/A</v>
      </c>
      <c r="N445" s="29"/>
      <c r="O445" s="37" t="e">
        <v>#N/A</v>
      </c>
      <c r="P445" s="30">
        <v>22.339749999999999</v>
      </c>
      <c r="Q445" s="30" t="e">
        <v>#N/A</v>
      </c>
      <c r="R445" s="30" t="e">
        <v>#N/A</v>
      </c>
      <c r="S445" s="95" t="e">
        <v>#N/A</v>
      </c>
    </row>
    <row r="446" spans="1:19" x14ac:dyDescent="0.2">
      <c r="A446" s="52">
        <v>43957</v>
      </c>
      <c r="B446" s="34">
        <v>79</v>
      </c>
      <c r="C446" s="274">
        <v>25</v>
      </c>
      <c r="D446" s="50" t="e">
        <v>#N/A</v>
      </c>
      <c r="E446" s="50" t="e">
        <v>#N/A</v>
      </c>
      <c r="F446" s="50">
        <v>33.299680000000002</v>
      </c>
      <c r="G446" s="50" t="e">
        <v>#N/A</v>
      </c>
      <c r="H446" s="50" t="e">
        <v>#N/A</v>
      </c>
      <c r="I446" s="50" t="e">
        <v>#N/A</v>
      </c>
      <c r="J446" s="50" t="e">
        <v>#N/A</v>
      </c>
      <c r="K446" s="50" t="e">
        <v>#N/A</v>
      </c>
      <c r="L446" s="50" t="e">
        <v>#N/A</v>
      </c>
      <c r="M446" s="53" t="e">
        <v>#N/A</v>
      </c>
      <c r="N446" s="29"/>
      <c r="O446" s="37" t="e">
        <v>#N/A</v>
      </c>
      <c r="P446" s="30" t="e">
        <v>#N/A</v>
      </c>
      <c r="Q446" s="30">
        <v>33.299680000000002</v>
      </c>
      <c r="R446" s="30" t="e">
        <v>#N/A</v>
      </c>
      <c r="S446" s="95" t="e">
        <v>#N/A</v>
      </c>
    </row>
    <row r="447" spans="1:19" x14ac:dyDescent="0.2">
      <c r="A447" s="52">
        <v>43970</v>
      </c>
      <c r="B447" s="34">
        <v>75</v>
      </c>
      <c r="C447" s="274">
        <v>5</v>
      </c>
      <c r="D447" s="50" t="e">
        <v>#N/A</v>
      </c>
      <c r="E447" s="50" t="e">
        <v>#N/A</v>
      </c>
      <c r="F447" s="50" t="e">
        <v>#N/A</v>
      </c>
      <c r="G447" s="50" t="e">
        <v>#N/A</v>
      </c>
      <c r="H447" s="50" t="e">
        <v>#N/A</v>
      </c>
      <c r="I447" s="50" t="e">
        <v>#N/A</v>
      </c>
      <c r="J447" s="50" t="e">
        <v>#N/A</v>
      </c>
      <c r="K447" s="50" t="e">
        <v>#N/A</v>
      </c>
      <c r="L447" s="50">
        <v>30.778469999999999</v>
      </c>
      <c r="M447" s="53" t="e">
        <v>#N/A</v>
      </c>
      <c r="O447" s="37" t="e">
        <v>#N/A</v>
      </c>
      <c r="P447" s="30" t="e">
        <v>#N/A</v>
      </c>
      <c r="Q447" s="30" t="e">
        <v>#N/A</v>
      </c>
      <c r="R447" s="30" t="e">
        <v>#N/A</v>
      </c>
      <c r="S447" s="95">
        <v>30.778469999999999</v>
      </c>
    </row>
    <row r="448" spans="1:19" x14ac:dyDescent="0.2">
      <c r="A448" s="52">
        <v>43977</v>
      </c>
      <c r="B448" s="13">
        <v>160</v>
      </c>
      <c r="C448" s="274">
        <v>20</v>
      </c>
      <c r="D448" s="50" t="e">
        <v>#N/A</v>
      </c>
      <c r="E448" s="50" t="e">
        <v>#N/A</v>
      </c>
      <c r="F448" s="50">
        <v>24.10397</v>
      </c>
      <c r="G448" s="50" t="e">
        <v>#N/A</v>
      </c>
      <c r="H448" s="50" t="e">
        <v>#N/A</v>
      </c>
      <c r="I448" s="50" t="e">
        <v>#N/A</v>
      </c>
      <c r="J448" s="50" t="e">
        <v>#N/A</v>
      </c>
      <c r="K448" s="50" t="e">
        <v>#N/A</v>
      </c>
      <c r="L448" s="50" t="e">
        <v>#N/A</v>
      </c>
      <c r="M448" s="53" t="e">
        <v>#N/A</v>
      </c>
      <c r="O448" s="37" t="e">
        <v>#N/A</v>
      </c>
      <c r="P448" s="30" t="e">
        <v>#N/A</v>
      </c>
      <c r="Q448" s="30">
        <v>24.10397</v>
      </c>
      <c r="R448" s="30" t="e">
        <v>#N/A</v>
      </c>
      <c r="S448" s="95" t="e">
        <v>#N/A</v>
      </c>
    </row>
    <row r="449" spans="1:19" x14ac:dyDescent="0.2">
      <c r="A449" s="52">
        <v>43983</v>
      </c>
      <c r="B449" s="13">
        <v>150</v>
      </c>
      <c r="C449" s="274">
        <v>15</v>
      </c>
      <c r="D449" s="50" t="e">
        <v>#N/A</v>
      </c>
      <c r="E449" s="50">
        <v>25.712109999999999</v>
      </c>
      <c r="F449" s="50" t="e">
        <v>#N/A</v>
      </c>
      <c r="G449" s="50" t="e">
        <v>#N/A</v>
      </c>
      <c r="H449" s="50" t="e">
        <v>#N/A</v>
      </c>
      <c r="I449" s="50" t="e">
        <v>#N/A</v>
      </c>
      <c r="J449" s="50" t="e">
        <v>#N/A</v>
      </c>
      <c r="K449" s="50" t="e">
        <v>#N/A</v>
      </c>
      <c r="L449" s="50" t="e">
        <v>#N/A</v>
      </c>
      <c r="M449" s="53" t="e">
        <v>#N/A</v>
      </c>
      <c r="O449" s="37" t="e">
        <v>#N/A</v>
      </c>
      <c r="P449" s="30">
        <v>25.712109999999999</v>
      </c>
      <c r="Q449" s="30" t="e">
        <v>#N/A</v>
      </c>
      <c r="R449" s="30" t="e">
        <v>#N/A</v>
      </c>
      <c r="S449" s="95" t="e">
        <v>#N/A</v>
      </c>
    </row>
    <row r="450" spans="1:19" x14ac:dyDescent="0.2">
      <c r="A450" s="52">
        <v>44022</v>
      </c>
      <c r="B450" s="13">
        <v>20</v>
      </c>
      <c r="C450" s="274">
        <v>20</v>
      </c>
      <c r="D450" s="50" t="e">
        <v>#N/A</v>
      </c>
      <c r="E450" s="50" t="e">
        <v>#N/A</v>
      </c>
      <c r="F450" s="50" t="e">
        <v>#N/A</v>
      </c>
      <c r="G450" s="50" t="e">
        <v>#N/A</v>
      </c>
      <c r="H450" s="50" t="e">
        <v>#N/A</v>
      </c>
      <c r="I450" s="50">
        <v>33.328470000000003</v>
      </c>
      <c r="J450" s="50" t="e">
        <v>#N/A</v>
      </c>
      <c r="K450" s="50" t="e">
        <v>#N/A</v>
      </c>
      <c r="L450" s="50" t="e">
        <v>#N/A</v>
      </c>
      <c r="M450" s="53" t="e">
        <v>#N/A</v>
      </c>
      <c r="O450" s="37" t="e">
        <v>#N/A</v>
      </c>
      <c r="P450" s="30" t="e">
        <v>#N/A</v>
      </c>
      <c r="Q450" s="30" t="e">
        <v>#N/A</v>
      </c>
      <c r="R450" s="30">
        <v>33.328470000000003</v>
      </c>
      <c r="S450" s="95" t="e">
        <v>#N/A</v>
      </c>
    </row>
    <row r="451" spans="1:19" x14ac:dyDescent="0.2">
      <c r="A451" s="52">
        <v>44022</v>
      </c>
      <c r="B451" s="13">
        <v>20</v>
      </c>
      <c r="C451" s="274">
        <v>20</v>
      </c>
      <c r="D451" s="50" t="e">
        <v>#N/A</v>
      </c>
      <c r="E451" s="50" t="e">
        <v>#N/A</v>
      </c>
      <c r="F451" s="50" t="e">
        <v>#N/A</v>
      </c>
      <c r="G451" s="50" t="e">
        <v>#N/A</v>
      </c>
      <c r="H451" s="50" t="e">
        <v>#N/A</v>
      </c>
      <c r="I451" s="50">
        <v>33.885370000000002</v>
      </c>
      <c r="J451" s="50" t="e">
        <v>#N/A</v>
      </c>
      <c r="K451" s="50" t="e">
        <v>#N/A</v>
      </c>
      <c r="L451" s="50" t="e">
        <v>#N/A</v>
      </c>
      <c r="M451" s="53" t="e">
        <v>#N/A</v>
      </c>
      <c r="O451" s="37" t="e">
        <v>#N/A</v>
      </c>
      <c r="P451" s="30" t="e">
        <v>#N/A</v>
      </c>
      <c r="Q451" s="30" t="e">
        <v>#N/A</v>
      </c>
      <c r="R451" s="30">
        <v>33.885370000000002</v>
      </c>
      <c r="S451" s="95" t="e">
        <v>#N/A</v>
      </c>
    </row>
    <row r="452" spans="1:19" x14ac:dyDescent="0.2">
      <c r="A452" s="52">
        <v>44036</v>
      </c>
      <c r="B452" s="13">
        <v>196</v>
      </c>
      <c r="C452" s="274">
        <v>15</v>
      </c>
      <c r="D452" s="50" t="e">
        <v>#N/A</v>
      </c>
      <c r="E452" s="50" t="e">
        <v>#N/A</v>
      </c>
      <c r="F452" s="50" t="e">
        <v>#N/A</v>
      </c>
      <c r="G452" s="50" t="e">
        <v>#N/A</v>
      </c>
      <c r="H452" s="50" t="e">
        <v>#N/A</v>
      </c>
      <c r="I452" s="50">
        <v>30.575620000000001</v>
      </c>
      <c r="J452" s="50" t="e">
        <v>#N/A</v>
      </c>
      <c r="K452" s="50" t="e">
        <v>#N/A</v>
      </c>
      <c r="L452" s="50" t="e">
        <v>#N/A</v>
      </c>
      <c r="M452" s="53" t="e">
        <v>#N/A</v>
      </c>
      <c r="O452" s="37" t="e">
        <v>#N/A</v>
      </c>
      <c r="P452" s="30" t="e">
        <v>#N/A</v>
      </c>
      <c r="Q452" s="30" t="e">
        <v>#N/A</v>
      </c>
      <c r="R452" s="30">
        <v>30.575620000000001</v>
      </c>
      <c r="S452" s="95" t="e">
        <v>#N/A</v>
      </c>
    </row>
    <row r="453" spans="1:19" x14ac:dyDescent="0.2">
      <c r="A453" s="52">
        <v>44036</v>
      </c>
      <c r="B453" s="13">
        <v>100</v>
      </c>
      <c r="C453" s="274">
        <v>15</v>
      </c>
      <c r="D453" s="50" t="e">
        <v>#N/A</v>
      </c>
      <c r="E453" s="50" t="e">
        <v>#N/A</v>
      </c>
      <c r="F453" s="50" t="e">
        <v>#N/A</v>
      </c>
      <c r="G453" s="50" t="e">
        <v>#N/A</v>
      </c>
      <c r="H453" s="50" t="e">
        <v>#N/A</v>
      </c>
      <c r="I453" s="50">
        <v>31.2545</v>
      </c>
      <c r="J453" s="50" t="e">
        <v>#N/A</v>
      </c>
      <c r="K453" s="50" t="e">
        <v>#N/A</v>
      </c>
      <c r="L453" s="50" t="e">
        <v>#N/A</v>
      </c>
      <c r="M453" s="53" t="e">
        <v>#N/A</v>
      </c>
      <c r="O453" s="37" t="e">
        <v>#N/A</v>
      </c>
      <c r="P453" s="30" t="e">
        <v>#N/A</v>
      </c>
      <c r="Q453" s="30" t="e">
        <v>#N/A</v>
      </c>
      <c r="R453" s="30">
        <v>31.2545</v>
      </c>
      <c r="S453" s="95" t="e">
        <v>#N/A</v>
      </c>
    </row>
    <row r="454" spans="1:19" x14ac:dyDescent="0.2">
      <c r="A454" s="52">
        <v>44067</v>
      </c>
      <c r="B454" s="13">
        <v>50</v>
      </c>
      <c r="C454" s="274">
        <v>20</v>
      </c>
      <c r="D454" s="50" t="e">
        <v>#N/A</v>
      </c>
      <c r="E454" s="50" t="e">
        <v>#N/A</v>
      </c>
      <c r="F454" s="50" t="e">
        <v>#N/A</v>
      </c>
      <c r="G454" s="50" t="e">
        <v>#N/A</v>
      </c>
      <c r="H454" s="50" t="e">
        <v>#N/A</v>
      </c>
      <c r="I454" s="50" t="e">
        <v>#N/A</v>
      </c>
      <c r="J454" s="50" t="e">
        <v>#N/A</v>
      </c>
      <c r="K454" s="50">
        <v>44.655029999999996</v>
      </c>
      <c r="L454" s="50" t="e">
        <v>#N/A</v>
      </c>
      <c r="M454" s="53" t="e">
        <v>#N/A</v>
      </c>
      <c r="O454" s="37" t="e">
        <v>#N/A</v>
      </c>
      <c r="P454" s="30" t="e">
        <v>#N/A</v>
      </c>
      <c r="Q454" s="30" t="e">
        <v>#N/A</v>
      </c>
      <c r="R454" s="30">
        <v>44.655029999999996</v>
      </c>
      <c r="S454" s="95" t="e">
        <v>#N/A</v>
      </c>
    </row>
    <row r="455" spans="1:19" x14ac:dyDescent="0.2">
      <c r="A455" s="52">
        <v>44069</v>
      </c>
      <c r="B455" s="13">
        <v>150</v>
      </c>
      <c r="C455" s="274">
        <v>20</v>
      </c>
      <c r="D455" s="50" t="e">
        <v>#N/A</v>
      </c>
      <c r="E455" s="50" t="e">
        <v>#N/A</v>
      </c>
      <c r="F455" s="50">
        <v>34.396410000000003</v>
      </c>
      <c r="G455" s="50" t="e">
        <v>#N/A</v>
      </c>
      <c r="H455" s="50" t="e">
        <v>#N/A</v>
      </c>
      <c r="I455" s="50" t="e">
        <v>#N/A</v>
      </c>
      <c r="J455" s="50" t="e">
        <v>#N/A</v>
      </c>
      <c r="K455" s="50" t="e">
        <v>#N/A</v>
      </c>
      <c r="L455" s="50" t="e">
        <v>#N/A</v>
      </c>
      <c r="M455" s="53" t="e">
        <v>#N/A</v>
      </c>
      <c r="O455" s="37" t="e">
        <v>#N/A</v>
      </c>
      <c r="P455" s="30" t="e">
        <v>#N/A</v>
      </c>
      <c r="Q455" s="30">
        <v>34.396410000000003</v>
      </c>
      <c r="R455" s="30" t="e">
        <v>#N/A</v>
      </c>
      <c r="S455" s="95" t="e">
        <v>#N/A</v>
      </c>
    </row>
    <row r="456" spans="1:19" x14ac:dyDescent="0.2">
      <c r="A456" s="52">
        <v>44074</v>
      </c>
      <c r="B456" s="13">
        <v>132</v>
      </c>
      <c r="C456" s="274">
        <v>20</v>
      </c>
      <c r="D456" s="50" t="e">
        <v>#N/A</v>
      </c>
      <c r="E456" s="50" t="e">
        <v>#N/A</v>
      </c>
      <c r="F456" s="50" t="e">
        <v>#N/A</v>
      </c>
      <c r="G456" s="50" t="e">
        <v>#N/A</v>
      </c>
      <c r="H456" s="50" t="e">
        <v>#N/A</v>
      </c>
      <c r="I456" s="50">
        <v>33.145330000000001</v>
      </c>
      <c r="J456" s="50" t="e">
        <v>#N/A</v>
      </c>
      <c r="K456" s="50" t="e">
        <v>#N/A</v>
      </c>
      <c r="L456" s="50" t="e">
        <v>#N/A</v>
      </c>
      <c r="M456" s="53" t="e">
        <v>#N/A</v>
      </c>
      <c r="O456" s="37" t="e">
        <v>#N/A</v>
      </c>
      <c r="P456" s="30" t="e">
        <v>#N/A</v>
      </c>
      <c r="Q456" s="30" t="e">
        <v>#N/A</v>
      </c>
      <c r="R456" s="30">
        <v>33.145330000000001</v>
      </c>
      <c r="S456" s="95" t="e">
        <v>#N/A</v>
      </c>
    </row>
    <row r="457" spans="1:19" x14ac:dyDescent="0.2">
      <c r="A457" s="52">
        <v>44088</v>
      </c>
      <c r="B457" s="13">
        <v>175</v>
      </c>
      <c r="C457" s="274">
        <v>17</v>
      </c>
      <c r="D457" s="50" t="e">
        <v>#N/A</v>
      </c>
      <c r="E457" s="50">
        <v>19.283339999999999</v>
      </c>
      <c r="F457" s="50" t="e">
        <v>#N/A</v>
      </c>
      <c r="G457" s="50" t="e">
        <v>#N/A</v>
      </c>
      <c r="H457" s="50" t="e">
        <v>#N/A</v>
      </c>
      <c r="I457" s="50" t="e">
        <v>#N/A</v>
      </c>
      <c r="J457" s="50" t="e">
        <v>#N/A</v>
      </c>
      <c r="K457" s="50" t="e">
        <v>#N/A</v>
      </c>
      <c r="L457" s="50" t="e">
        <v>#N/A</v>
      </c>
      <c r="M457" s="53" t="e">
        <v>#N/A</v>
      </c>
      <c r="O457" s="37" t="e">
        <v>#N/A</v>
      </c>
      <c r="P457" s="30">
        <v>19.283339999999999</v>
      </c>
      <c r="Q457" s="30" t="e">
        <v>#N/A</v>
      </c>
      <c r="R457" s="30" t="e">
        <v>#N/A</v>
      </c>
      <c r="S457" s="95" t="e">
        <v>#N/A</v>
      </c>
    </row>
    <row r="458" spans="1:19" x14ac:dyDescent="0.2">
      <c r="A458" s="52">
        <v>44092</v>
      </c>
      <c r="B458" s="13">
        <v>70</v>
      </c>
      <c r="C458" s="274">
        <v>25</v>
      </c>
      <c r="D458" s="50">
        <v>24.237300000000001</v>
      </c>
      <c r="E458" s="50" t="e">
        <v>#N/A</v>
      </c>
      <c r="F458" s="50" t="e">
        <v>#N/A</v>
      </c>
      <c r="G458" s="50" t="e">
        <v>#N/A</v>
      </c>
      <c r="H458" s="50" t="e">
        <v>#N/A</v>
      </c>
      <c r="I458" s="50" t="e">
        <v>#N/A</v>
      </c>
      <c r="J458" s="50" t="e">
        <v>#N/A</v>
      </c>
      <c r="K458" s="50" t="e">
        <v>#N/A</v>
      </c>
      <c r="L458" s="50" t="e">
        <v>#N/A</v>
      </c>
      <c r="M458" s="53" t="e">
        <v>#N/A</v>
      </c>
      <c r="O458" s="37" t="e">
        <v>#N/A</v>
      </c>
      <c r="P458" s="30">
        <v>24.237300000000001</v>
      </c>
      <c r="Q458" s="30" t="e">
        <v>#N/A</v>
      </c>
      <c r="R458" s="30" t="e">
        <v>#N/A</v>
      </c>
      <c r="S458" s="95" t="e">
        <v>#N/A</v>
      </c>
    </row>
    <row r="459" spans="1:19" x14ac:dyDescent="0.2">
      <c r="A459" s="52">
        <v>44092</v>
      </c>
      <c r="B459" s="13">
        <v>10</v>
      </c>
      <c r="C459" s="274">
        <v>20</v>
      </c>
      <c r="D459" s="50">
        <v>25.319769999999998</v>
      </c>
      <c r="E459" s="50" t="e">
        <v>#N/A</v>
      </c>
      <c r="F459" s="50" t="e">
        <v>#N/A</v>
      </c>
      <c r="G459" s="50" t="e">
        <v>#N/A</v>
      </c>
      <c r="H459" s="50" t="e">
        <v>#N/A</v>
      </c>
      <c r="I459" s="50" t="e">
        <v>#N/A</v>
      </c>
      <c r="J459" s="50" t="e">
        <v>#N/A</v>
      </c>
      <c r="K459" s="50" t="e">
        <v>#N/A</v>
      </c>
      <c r="L459" s="50" t="e">
        <v>#N/A</v>
      </c>
      <c r="M459" s="53" t="e">
        <v>#N/A</v>
      </c>
      <c r="O459" s="37" t="e">
        <v>#N/A</v>
      </c>
      <c r="P459" s="30">
        <v>25.319769999999998</v>
      </c>
      <c r="Q459" s="30" t="e">
        <v>#N/A</v>
      </c>
      <c r="R459" s="30" t="e">
        <v>#N/A</v>
      </c>
      <c r="S459" s="95" t="e">
        <v>#N/A</v>
      </c>
    </row>
    <row r="460" spans="1:19" x14ac:dyDescent="0.2">
      <c r="A460" s="52">
        <v>44097</v>
      </c>
      <c r="B460" s="13">
        <v>100</v>
      </c>
      <c r="C460" s="274">
        <v>20</v>
      </c>
      <c r="D460" s="50" t="e">
        <v>#N/A</v>
      </c>
      <c r="E460" s="50">
        <v>23.270820000000001</v>
      </c>
      <c r="F460" s="50" t="e">
        <v>#N/A</v>
      </c>
      <c r="G460" s="50" t="e">
        <v>#N/A</v>
      </c>
      <c r="H460" s="50" t="e">
        <v>#N/A</v>
      </c>
      <c r="I460" s="50" t="e">
        <v>#N/A</v>
      </c>
      <c r="J460" s="50" t="e">
        <v>#N/A</v>
      </c>
      <c r="K460" s="50" t="e">
        <v>#N/A</v>
      </c>
      <c r="L460" s="50" t="e">
        <v>#N/A</v>
      </c>
      <c r="M460" s="53" t="e">
        <v>#N/A</v>
      </c>
      <c r="O460" s="37" t="e">
        <v>#N/A</v>
      </c>
      <c r="P460" s="30">
        <v>23.270820000000001</v>
      </c>
      <c r="Q460" s="30" t="e">
        <v>#N/A</v>
      </c>
      <c r="R460" s="30" t="e">
        <v>#N/A</v>
      </c>
      <c r="S460" s="95" t="e">
        <v>#N/A</v>
      </c>
    </row>
    <row r="461" spans="1:19" x14ac:dyDescent="0.2">
      <c r="A461" s="52">
        <v>44099</v>
      </c>
      <c r="B461" s="13">
        <v>200</v>
      </c>
      <c r="C461" s="274">
        <v>20</v>
      </c>
      <c r="D461" s="50" t="e">
        <v>#N/A</v>
      </c>
      <c r="E461" s="50">
        <v>22.385929999999998</v>
      </c>
      <c r="F461" s="50" t="e">
        <v>#N/A</v>
      </c>
      <c r="G461" s="50" t="e">
        <v>#N/A</v>
      </c>
      <c r="H461" s="50" t="e">
        <v>#N/A</v>
      </c>
      <c r="I461" s="50" t="e">
        <v>#N/A</v>
      </c>
      <c r="J461" s="50" t="e">
        <v>#N/A</v>
      </c>
      <c r="K461" s="50" t="e">
        <v>#N/A</v>
      </c>
      <c r="L461" s="50" t="e">
        <v>#N/A</v>
      </c>
      <c r="M461" s="53" t="e">
        <v>#N/A</v>
      </c>
      <c r="O461" s="37" t="e">
        <v>#N/A</v>
      </c>
      <c r="P461" s="30">
        <v>22.385929999999998</v>
      </c>
      <c r="Q461" s="30" t="e">
        <v>#N/A</v>
      </c>
      <c r="R461" s="30" t="e">
        <v>#N/A</v>
      </c>
      <c r="S461" s="95" t="e">
        <v>#N/A</v>
      </c>
    </row>
    <row r="462" spans="1:19" x14ac:dyDescent="0.2">
      <c r="A462" s="52">
        <v>44104</v>
      </c>
      <c r="B462" s="13">
        <v>152.5</v>
      </c>
      <c r="C462" s="274">
        <v>15</v>
      </c>
      <c r="D462" s="50" t="e">
        <v>#N/A</v>
      </c>
      <c r="E462" s="50" t="e">
        <v>#N/A</v>
      </c>
      <c r="F462" s="50" t="e">
        <v>#N/A</v>
      </c>
      <c r="G462" s="50" t="e">
        <v>#N/A</v>
      </c>
      <c r="H462" s="50" t="e">
        <v>#N/A</v>
      </c>
      <c r="I462" s="50">
        <v>31.183229999999998</v>
      </c>
      <c r="J462" s="50" t="e">
        <v>#N/A</v>
      </c>
      <c r="K462" s="50" t="e">
        <v>#N/A</v>
      </c>
      <c r="L462" s="50" t="e">
        <v>#N/A</v>
      </c>
      <c r="M462" s="53" t="e">
        <v>#N/A</v>
      </c>
      <c r="O462" s="37" t="e">
        <v>#N/A</v>
      </c>
      <c r="P462" s="30" t="e">
        <v>#N/A</v>
      </c>
      <c r="Q462" s="30" t="e">
        <v>#N/A</v>
      </c>
      <c r="R462" s="30">
        <v>31.183229999999998</v>
      </c>
      <c r="S462" s="95" t="e">
        <v>#N/A</v>
      </c>
    </row>
    <row r="463" spans="1:19" x14ac:dyDescent="0.2">
      <c r="A463" s="52">
        <v>44106</v>
      </c>
      <c r="B463" s="13">
        <v>233</v>
      </c>
      <c r="C463" s="274">
        <v>15</v>
      </c>
      <c r="D463" s="50">
        <v>22.559750000000001</v>
      </c>
      <c r="E463" s="50" t="e">
        <v>#N/A</v>
      </c>
      <c r="F463" s="50" t="e">
        <v>#N/A</v>
      </c>
      <c r="G463" s="50" t="e">
        <v>#N/A</v>
      </c>
      <c r="H463" s="50" t="e">
        <v>#N/A</v>
      </c>
      <c r="I463" s="50" t="e">
        <v>#N/A</v>
      </c>
      <c r="J463" s="50" t="e">
        <v>#N/A</v>
      </c>
      <c r="K463" s="50" t="e">
        <v>#N/A</v>
      </c>
      <c r="L463" s="50" t="e">
        <v>#N/A</v>
      </c>
      <c r="M463" s="53" t="e">
        <v>#N/A</v>
      </c>
      <c r="O463" s="37" t="e">
        <v>#N/A</v>
      </c>
      <c r="P463" s="30">
        <v>22.559750000000001</v>
      </c>
      <c r="Q463" s="30" t="e">
        <v>#N/A</v>
      </c>
      <c r="R463" s="30" t="e">
        <v>#N/A</v>
      </c>
      <c r="S463" s="95" t="e">
        <v>#N/A</v>
      </c>
    </row>
    <row r="464" spans="1:19" x14ac:dyDescent="0.2">
      <c r="A464" s="52">
        <v>44110</v>
      </c>
      <c r="B464" s="13">
        <v>20</v>
      </c>
      <c r="C464" s="274">
        <v>20</v>
      </c>
      <c r="D464" s="50" t="e">
        <v>#N/A</v>
      </c>
      <c r="E464" s="50" t="e">
        <v>#N/A</v>
      </c>
      <c r="F464" s="50">
        <v>48.130130000000001</v>
      </c>
      <c r="G464" s="50" t="e">
        <v>#N/A</v>
      </c>
      <c r="H464" s="50" t="e">
        <v>#N/A</v>
      </c>
      <c r="I464" s="50" t="e">
        <v>#N/A</v>
      </c>
      <c r="J464" s="50" t="e">
        <v>#N/A</v>
      </c>
      <c r="K464" s="50" t="e">
        <v>#N/A</v>
      </c>
      <c r="L464" s="50" t="e">
        <v>#N/A</v>
      </c>
      <c r="M464" s="53" t="e">
        <v>#N/A</v>
      </c>
      <c r="O464" s="37" t="e">
        <v>#N/A</v>
      </c>
      <c r="P464" s="30" t="e">
        <v>#N/A</v>
      </c>
      <c r="Q464" s="30">
        <v>48.130130000000001</v>
      </c>
      <c r="R464" s="30" t="e">
        <v>#N/A</v>
      </c>
      <c r="S464" s="95" t="e">
        <v>#N/A</v>
      </c>
    </row>
    <row r="465" spans="1:19" x14ac:dyDescent="0.2">
      <c r="A465" s="52">
        <v>44133</v>
      </c>
      <c r="B465" s="13">
        <v>20</v>
      </c>
      <c r="C465" s="274">
        <v>14</v>
      </c>
      <c r="D465" s="50" t="e">
        <v>#N/A</v>
      </c>
      <c r="E465" s="50" t="e">
        <v>#N/A</v>
      </c>
      <c r="F465" s="50" t="e">
        <v>#N/A</v>
      </c>
      <c r="G465" s="50" t="e">
        <v>#N/A</v>
      </c>
      <c r="H465" s="50" t="e">
        <v>#N/A</v>
      </c>
      <c r="I465" s="50">
        <v>31.239750000000001</v>
      </c>
      <c r="J465" s="50" t="e">
        <v>#N/A</v>
      </c>
      <c r="K465" s="50" t="e">
        <v>#N/A</v>
      </c>
      <c r="L465" s="50" t="e">
        <v>#N/A</v>
      </c>
      <c r="M465" s="53" t="e">
        <v>#N/A</v>
      </c>
      <c r="O465" s="37" t="e">
        <v>#N/A</v>
      </c>
      <c r="P465" s="30" t="e">
        <v>#N/A</v>
      </c>
      <c r="Q465" s="30" t="e">
        <v>#N/A</v>
      </c>
      <c r="R465" s="30">
        <v>31.239750000000001</v>
      </c>
      <c r="S465" s="95" t="e">
        <v>#N/A</v>
      </c>
    </row>
    <row r="466" spans="1:19" x14ac:dyDescent="0.2">
      <c r="A466" s="52">
        <v>44137</v>
      </c>
      <c r="B466" s="13">
        <v>63</v>
      </c>
      <c r="C466" s="274">
        <v>25</v>
      </c>
      <c r="D466" s="50">
        <v>18.321079999999998</v>
      </c>
      <c r="E466" s="50" t="e">
        <v>#N/A</v>
      </c>
      <c r="F466" s="50" t="e">
        <v>#N/A</v>
      </c>
      <c r="G466" s="50" t="e">
        <v>#N/A</v>
      </c>
      <c r="H466" s="50" t="e">
        <v>#N/A</v>
      </c>
      <c r="I466" s="50" t="e">
        <v>#N/A</v>
      </c>
      <c r="J466" s="50" t="e">
        <v>#N/A</v>
      </c>
      <c r="K466" s="50" t="e">
        <v>#N/A</v>
      </c>
      <c r="L466" s="50" t="e">
        <v>#N/A</v>
      </c>
      <c r="M466" s="53" t="e">
        <v>#N/A</v>
      </c>
      <c r="O466" s="37" t="e">
        <v>#N/A</v>
      </c>
      <c r="P466" s="30">
        <v>18.321079999999998</v>
      </c>
      <c r="Q466" s="30" t="e">
        <v>#N/A</v>
      </c>
      <c r="R466" s="30" t="e">
        <v>#N/A</v>
      </c>
      <c r="S466" s="95" t="e">
        <v>#N/A</v>
      </c>
    </row>
    <row r="467" spans="1:19" x14ac:dyDescent="0.2">
      <c r="A467" s="52">
        <v>44140</v>
      </c>
      <c r="B467" s="13">
        <v>26</v>
      </c>
      <c r="C467" s="274">
        <v>20</v>
      </c>
      <c r="D467" s="50">
        <v>23.341139999999999</v>
      </c>
      <c r="E467" s="50" t="e">
        <v>#N/A</v>
      </c>
      <c r="F467" s="50" t="e">
        <v>#N/A</v>
      </c>
      <c r="G467" s="50" t="e">
        <v>#N/A</v>
      </c>
      <c r="H467" s="50" t="e">
        <v>#N/A</v>
      </c>
      <c r="I467" s="50" t="e">
        <v>#N/A</v>
      </c>
      <c r="J467" s="50" t="e">
        <v>#N/A</v>
      </c>
      <c r="K467" s="50" t="e">
        <v>#N/A</v>
      </c>
      <c r="L467" s="50" t="e">
        <v>#N/A</v>
      </c>
      <c r="M467" s="53" t="e">
        <v>#N/A</v>
      </c>
      <c r="O467" s="37" t="e">
        <v>#N/A</v>
      </c>
      <c r="P467" s="30">
        <v>23.341139999999999</v>
      </c>
      <c r="Q467" s="30" t="e">
        <v>#N/A</v>
      </c>
      <c r="R467" s="30" t="e">
        <v>#N/A</v>
      </c>
      <c r="S467" s="95" t="e">
        <v>#N/A</v>
      </c>
    </row>
    <row r="468" spans="1:19" x14ac:dyDescent="0.2">
      <c r="A468" s="52">
        <v>44141</v>
      </c>
      <c r="B468" s="13">
        <v>56</v>
      </c>
      <c r="C468" s="274">
        <v>15</v>
      </c>
      <c r="D468" s="50">
        <v>27.455310000000001</v>
      </c>
      <c r="E468" s="50" t="e">
        <v>#N/A</v>
      </c>
      <c r="F468" s="50" t="e">
        <v>#N/A</v>
      </c>
      <c r="G468" s="50" t="e">
        <v>#N/A</v>
      </c>
      <c r="H468" s="50" t="e">
        <v>#N/A</v>
      </c>
      <c r="I468" s="50" t="e">
        <v>#N/A</v>
      </c>
      <c r="J468" s="50" t="e">
        <v>#N/A</v>
      </c>
      <c r="K468" s="50" t="e">
        <v>#N/A</v>
      </c>
      <c r="L468" s="50" t="e">
        <v>#N/A</v>
      </c>
      <c r="M468" s="53" t="e">
        <v>#N/A</v>
      </c>
      <c r="O468" s="37" t="e">
        <v>#N/A</v>
      </c>
      <c r="P468" s="30">
        <v>27.455310000000001</v>
      </c>
      <c r="Q468" s="30" t="e">
        <v>#N/A</v>
      </c>
      <c r="R468" s="30" t="e">
        <v>#N/A</v>
      </c>
      <c r="S468" s="95" t="e">
        <v>#N/A</v>
      </c>
    </row>
    <row r="469" spans="1:19" x14ac:dyDescent="0.2">
      <c r="A469" s="52">
        <v>44166</v>
      </c>
      <c r="B469" s="13">
        <v>50</v>
      </c>
      <c r="C469" s="274">
        <v>30</v>
      </c>
      <c r="D469" s="50" t="e">
        <v>#N/A</v>
      </c>
      <c r="E469" s="50">
        <v>26.33605</v>
      </c>
      <c r="F469" s="50" t="e">
        <v>#N/A</v>
      </c>
      <c r="G469" s="50" t="e">
        <v>#N/A</v>
      </c>
      <c r="H469" s="50" t="e">
        <v>#N/A</v>
      </c>
      <c r="I469" s="50" t="e">
        <v>#N/A</v>
      </c>
      <c r="J469" s="50" t="e">
        <v>#N/A</v>
      </c>
      <c r="K469" s="50" t="e">
        <v>#N/A</v>
      </c>
      <c r="L469" s="50" t="e">
        <v>#N/A</v>
      </c>
      <c r="M469" s="53" t="e">
        <v>#N/A</v>
      </c>
      <c r="O469" s="37" t="e">
        <v>#N/A</v>
      </c>
      <c r="P469" s="30">
        <v>26.33605</v>
      </c>
      <c r="Q469" s="30" t="e">
        <v>#N/A</v>
      </c>
      <c r="R469" s="30" t="e">
        <v>#N/A</v>
      </c>
      <c r="S469" s="95" t="e">
        <v>#N/A</v>
      </c>
    </row>
    <row r="470" spans="1:19" x14ac:dyDescent="0.2">
      <c r="A470" s="52">
        <v>44187</v>
      </c>
      <c r="B470" s="13">
        <v>200</v>
      </c>
      <c r="C470" s="274">
        <v>15</v>
      </c>
      <c r="D470" s="50" t="e">
        <v>#N/A</v>
      </c>
      <c r="E470" s="50">
        <v>18.130469999999999</v>
      </c>
      <c r="F470" s="50" t="e">
        <v>#N/A</v>
      </c>
      <c r="G470" s="50" t="e">
        <v>#N/A</v>
      </c>
      <c r="H470" s="50" t="e">
        <v>#N/A</v>
      </c>
      <c r="I470" s="50" t="e">
        <v>#N/A</v>
      </c>
      <c r="J470" s="50" t="e">
        <v>#N/A</v>
      </c>
      <c r="K470" s="50" t="e">
        <v>#N/A</v>
      </c>
      <c r="L470" s="50" t="e">
        <v>#N/A</v>
      </c>
      <c r="M470" s="53" t="e">
        <v>#N/A</v>
      </c>
      <c r="O470" s="37" t="e">
        <v>#N/A</v>
      </c>
      <c r="P470" s="30">
        <v>18.130469999999999</v>
      </c>
      <c r="Q470" s="30" t="e">
        <v>#N/A</v>
      </c>
      <c r="R470" s="30" t="e">
        <v>#N/A</v>
      </c>
      <c r="S470" s="95" t="e">
        <v>#N/A</v>
      </c>
    </row>
    <row r="471" spans="1:19" x14ac:dyDescent="0.2">
      <c r="A471" s="52">
        <v>44188</v>
      </c>
      <c r="B471" s="13">
        <v>10</v>
      </c>
      <c r="C471" s="274">
        <v>10</v>
      </c>
      <c r="D471" s="50">
        <v>62.054310000000001</v>
      </c>
      <c r="E471" s="50" t="e">
        <v>#N/A</v>
      </c>
      <c r="F471" s="50" t="e">
        <v>#N/A</v>
      </c>
      <c r="G471" s="50" t="e">
        <v>#N/A</v>
      </c>
      <c r="H471" s="50" t="e">
        <v>#N/A</v>
      </c>
      <c r="I471" s="50" t="e">
        <v>#N/A</v>
      </c>
      <c r="J471" s="50" t="e">
        <v>#N/A</v>
      </c>
      <c r="K471" s="50" t="e">
        <v>#N/A</v>
      </c>
      <c r="L471" s="50" t="e">
        <v>#N/A</v>
      </c>
      <c r="M471" s="53" t="e">
        <v>#N/A</v>
      </c>
      <c r="O471" s="37" t="e">
        <v>#N/A</v>
      </c>
      <c r="P471" s="30">
        <v>62.054310000000001</v>
      </c>
      <c r="Q471" s="30" t="e">
        <v>#N/A</v>
      </c>
      <c r="R471" s="30" t="e">
        <v>#N/A</v>
      </c>
      <c r="S471" s="95" t="e">
        <v>#N/A</v>
      </c>
    </row>
    <row r="472" spans="1:19" x14ac:dyDescent="0.2">
      <c r="A472" s="52">
        <v>44195</v>
      </c>
      <c r="B472" s="13">
        <v>7.5</v>
      </c>
      <c r="C472" s="274">
        <v>25</v>
      </c>
      <c r="D472" s="50" t="e">
        <v>#N/A</v>
      </c>
      <c r="E472" s="50" t="e">
        <v>#N/A</v>
      </c>
      <c r="F472" s="50" t="e">
        <v>#N/A</v>
      </c>
      <c r="G472" s="50" t="e">
        <v>#N/A</v>
      </c>
      <c r="H472" s="50" t="e">
        <v>#N/A</v>
      </c>
      <c r="I472" s="50" t="e">
        <v>#N/A</v>
      </c>
      <c r="J472" s="50" t="e">
        <v>#N/A</v>
      </c>
      <c r="K472" s="50" t="e">
        <v>#N/A</v>
      </c>
      <c r="L472" s="50">
        <v>38.342559999999999</v>
      </c>
      <c r="M472" s="53" t="e">
        <v>#N/A</v>
      </c>
      <c r="O472" s="37" t="e">
        <v>#N/A</v>
      </c>
      <c r="P472" s="30" t="e">
        <v>#N/A</v>
      </c>
      <c r="Q472" s="30" t="e">
        <v>#N/A</v>
      </c>
      <c r="R472" s="30" t="e">
        <v>#N/A</v>
      </c>
      <c r="S472" s="95">
        <v>38.342559999999999</v>
      </c>
    </row>
    <row r="473" spans="1:19" x14ac:dyDescent="0.2">
      <c r="A473" s="52">
        <v>44195</v>
      </c>
      <c r="B473" s="13">
        <v>80</v>
      </c>
      <c r="C473" s="274">
        <v>25</v>
      </c>
      <c r="D473" s="50" t="e">
        <v>#N/A</v>
      </c>
      <c r="E473" s="50">
        <v>34.821010000000001</v>
      </c>
      <c r="F473" s="50" t="e">
        <v>#N/A</v>
      </c>
      <c r="G473" s="50" t="e">
        <v>#N/A</v>
      </c>
      <c r="H473" s="50" t="e">
        <v>#N/A</v>
      </c>
      <c r="I473" s="50" t="e">
        <v>#N/A</v>
      </c>
      <c r="J473" s="50" t="e">
        <v>#N/A</v>
      </c>
      <c r="K473" s="50" t="e">
        <v>#N/A</v>
      </c>
      <c r="L473" s="50" t="e">
        <v>#N/A</v>
      </c>
      <c r="M473" s="53" t="e">
        <v>#N/A</v>
      </c>
      <c r="O473" s="37" t="e">
        <v>#N/A</v>
      </c>
      <c r="P473" s="30">
        <v>34.821010000000001</v>
      </c>
      <c r="Q473" s="30" t="e">
        <v>#N/A</v>
      </c>
      <c r="R473" s="30" t="e">
        <v>#N/A</v>
      </c>
      <c r="S473" s="95" t="e">
        <v>#N/A</v>
      </c>
    </row>
    <row r="474" spans="1:19" x14ac:dyDescent="0.2">
      <c r="A474" s="52">
        <v>44217</v>
      </c>
      <c r="B474" s="13">
        <v>90</v>
      </c>
      <c r="C474" s="274">
        <v>20</v>
      </c>
      <c r="D474" s="50">
        <v>27.563179999999999</v>
      </c>
      <c r="E474" s="50" t="e">
        <v>#N/A</v>
      </c>
      <c r="F474" s="50" t="e">
        <v>#N/A</v>
      </c>
      <c r="G474" s="50" t="e">
        <v>#N/A</v>
      </c>
      <c r="H474" s="50" t="e">
        <v>#N/A</v>
      </c>
      <c r="I474" s="50" t="e">
        <v>#N/A</v>
      </c>
      <c r="J474" s="50" t="e">
        <v>#N/A</v>
      </c>
      <c r="K474" s="50" t="e">
        <v>#N/A</v>
      </c>
      <c r="L474" s="50" t="e">
        <v>#N/A</v>
      </c>
      <c r="M474" s="53" t="e">
        <v>#N/A</v>
      </c>
      <c r="O474" s="37" t="e">
        <v>#N/A</v>
      </c>
      <c r="P474" s="30">
        <v>27.563179999999999</v>
      </c>
      <c r="Q474" s="30" t="e">
        <v>#N/A</v>
      </c>
      <c r="R474" s="30" t="e">
        <v>#N/A</v>
      </c>
      <c r="S474" s="95" t="e">
        <v>#N/A</v>
      </c>
    </row>
    <row r="475" spans="1:19" x14ac:dyDescent="0.2">
      <c r="A475" s="52">
        <v>44224</v>
      </c>
      <c r="B475" s="13">
        <v>96</v>
      </c>
      <c r="C475" s="274">
        <v>15</v>
      </c>
      <c r="D475" s="50" t="e">
        <v>#N/A</v>
      </c>
      <c r="E475" s="50" t="e">
        <v>#N/A</v>
      </c>
      <c r="F475" s="50" t="e">
        <v>#N/A</v>
      </c>
      <c r="G475" s="50" t="e">
        <v>#N/A</v>
      </c>
      <c r="H475" s="50" t="e">
        <v>#N/A</v>
      </c>
      <c r="I475" s="50">
        <v>43.122079999999997</v>
      </c>
      <c r="J475" s="50" t="e">
        <v>#N/A</v>
      </c>
      <c r="K475" s="50" t="e">
        <v>#N/A</v>
      </c>
      <c r="L475" s="50" t="e">
        <v>#N/A</v>
      </c>
      <c r="M475" s="53" t="e">
        <v>#N/A</v>
      </c>
      <c r="O475" s="37" t="e">
        <v>#N/A</v>
      </c>
      <c r="P475" s="30" t="e">
        <v>#N/A</v>
      </c>
      <c r="Q475" s="30" t="e">
        <v>#N/A</v>
      </c>
      <c r="R475" s="30">
        <v>43.122079999999997</v>
      </c>
      <c r="S475" s="95" t="e">
        <v>#N/A</v>
      </c>
    </row>
    <row r="476" spans="1:19" x14ac:dyDescent="0.2">
      <c r="A476" s="52">
        <v>44224</v>
      </c>
      <c r="B476" s="13">
        <v>75</v>
      </c>
      <c r="C476" s="274">
        <v>15</v>
      </c>
      <c r="D476" s="50">
        <v>22.230219999999999</v>
      </c>
      <c r="E476" s="50" t="e">
        <v>#N/A</v>
      </c>
      <c r="F476" s="50" t="e">
        <v>#N/A</v>
      </c>
      <c r="G476" s="50" t="e">
        <v>#N/A</v>
      </c>
      <c r="H476" s="50" t="e">
        <v>#N/A</v>
      </c>
      <c r="I476" s="50" t="e">
        <v>#N/A</v>
      </c>
      <c r="J476" s="50" t="e">
        <v>#N/A</v>
      </c>
      <c r="K476" s="50" t="e">
        <v>#N/A</v>
      </c>
      <c r="L476" s="50" t="e">
        <v>#N/A</v>
      </c>
      <c r="M476" s="53" t="e">
        <v>#N/A</v>
      </c>
      <c r="O476" s="37" t="e">
        <v>#N/A</v>
      </c>
      <c r="P476" s="30">
        <v>22.230219999999999</v>
      </c>
      <c r="Q476" s="30" t="e">
        <v>#N/A</v>
      </c>
      <c r="R476" s="30" t="e">
        <v>#N/A</v>
      </c>
      <c r="S476" s="95" t="e">
        <v>#N/A</v>
      </c>
    </row>
    <row r="477" spans="1:19" x14ac:dyDescent="0.2">
      <c r="A477" s="52">
        <v>44228</v>
      </c>
      <c r="B477" s="13">
        <v>190</v>
      </c>
      <c r="C477" s="274">
        <v>20</v>
      </c>
      <c r="D477" s="50" t="e">
        <v>#N/A</v>
      </c>
      <c r="E477" s="50">
        <v>17.185649999999999</v>
      </c>
      <c r="F477" s="50" t="e">
        <v>#N/A</v>
      </c>
      <c r="G477" s="50" t="e">
        <v>#N/A</v>
      </c>
      <c r="H477" s="50" t="e">
        <v>#N/A</v>
      </c>
      <c r="I477" s="50" t="e">
        <v>#N/A</v>
      </c>
      <c r="J477" s="50" t="e">
        <v>#N/A</v>
      </c>
      <c r="K477" s="50" t="e">
        <v>#N/A</v>
      </c>
      <c r="L477" s="50" t="e">
        <v>#N/A</v>
      </c>
      <c r="M477" s="53" t="e">
        <v>#N/A</v>
      </c>
      <c r="O477" s="37" t="e">
        <v>#N/A</v>
      </c>
      <c r="P477" s="30">
        <v>17.185649999999999</v>
      </c>
      <c r="Q477" s="30" t="e">
        <v>#N/A</v>
      </c>
      <c r="R477" s="30" t="e">
        <v>#N/A</v>
      </c>
      <c r="S477" s="95" t="e">
        <v>#N/A</v>
      </c>
    </row>
    <row r="478" spans="1:19" x14ac:dyDescent="0.2">
      <c r="A478" s="52">
        <v>44228</v>
      </c>
      <c r="B478" s="13">
        <v>190</v>
      </c>
      <c r="C478" s="274">
        <v>20</v>
      </c>
      <c r="D478" s="50" t="e">
        <v>#N/A</v>
      </c>
      <c r="E478" s="50">
        <v>16.744689999999999</v>
      </c>
      <c r="F478" s="50" t="e">
        <v>#N/A</v>
      </c>
      <c r="G478" s="50" t="e">
        <v>#N/A</v>
      </c>
      <c r="H478" s="50" t="e">
        <v>#N/A</v>
      </c>
      <c r="I478" s="50" t="e">
        <v>#N/A</v>
      </c>
      <c r="J478" s="50" t="e">
        <v>#N/A</v>
      </c>
      <c r="K478" s="50" t="e">
        <v>#N/A</v>
      </c>
      <c r="L478" s="50" t="e">
        <v>#N/A</v>
      </c>
      <c r="M478" s="53" t="e">
        <v>#N/A</v>
      </c>
      <c r="O478" s="37" t="e">
        <v>#N/A</v>
      </c>
      <c r="P478" s="30">
        <v>16.744689999999999</v>
      </c>
      <c r="Q478" s="30" t="e">
        <v>#N/A</v>
      </c>
      <c r="R478" s="30" t="e">
        <v>#N/A</v>
      </c>
      <c r="S478" s="95" t="e">
        <v>#N/A</v>
      </c>
    </row>
    <row r="479" spans="1:19" x14ac:dyDescent="0.2">
      <c r="A479" s="52">
        <v>44231</v>
      </c>
      <c r="B479" s="13">
        <v>50</v>
      </c>
      <c r="C479" s="274">
        <v>20</v>
      </c>
      <c r="D479" s="50" t="e">
        <v>#N/A</v>
      </c>
      <c r="E479" s="50">
        <v>17.247209999999999</v>
      </c>
      <c r="F479" s="50" t="e">
        <v>#N/A</v>
      </c>
      <c r="G479" s="50" t="e">
        <v>#N/A</v>
      </c>
      <c r="H479" s="50" t="e">
        <v>#N/A</v>
      </c>
      <c r="I479" s="50" t="e">
        <v>#N/A</v>
      </c>
      <c r="J479" s="50" t="e">
        <v>#N/A</v>
      </c>
      <c r="K479" s="50" t="e">
        <v>#N/A</v>
      </c>
      <c r="L479" s="50" t="e">
        <v>#N/A</v>
      </c>
      <c r="M479" s="53" t="e">
        <v>#N/A</v>
      </c>
      <c r="O479" s="37" t="e">
        <v>#N/A</v>
      </c>
      <c r="P479" s="30">
        <v>17.247209999999999</v>
      </c>
      <c r="Q479" s="30" t="e">
        <v>#N/A</v>
      </c>
      <c r="R479" s="30" t="e">
        <v>#N/A</v>
      </c>
      <c r="S479" s="95" t="e">
        <v>#N/A</v>
      </c>
    </row>
    <row r="480" spans="1:19" x14ac:dyDescent="0.2">
      <c r="A480" s="52">
        <v>44250</v>
      </c>
      <c r="B480" s="13">
        <v>50</v>
      </c>
      <c r="C480" s="274">
        <v>20</v>
      </c>
      <c r="D480" s="50">
        <v>21.648589999999999</v>
      </c>
      <c r="E480" s="50" t="e">
        <v>#N/A</v>
      </c>
      <c r="F480" s="50" t="e">
        <v>#N/A</v>
      </c>
      <c r="G480" s="50" t="e">
        <v>#N/A</v>
      </c>
      <c r="H480" s="50" t="e">
        <v>#N/A</v>
      </c>
      <c r="I480" s="50" t="e">
        <v>#N/A</v>
      </c>
      <c r="J480" s="50" t="e">
        <v>#N/A</v>
      </c>
      <c r="K480" s="50" t="e">
        <v>#N/A</v>
      </c>
      <c r="L480" s="50" t="e">
        <v>#N/A</v>
      </c>
      <c r="M480" s="53" t="e">
        <v>#N/A</v>
      </c>
      <c r="O480" s="37" t="e">
        <v>#N/A</v>
      </c>
      <c r="P480" s="30">
        <v>21.648589999999999</v>
      </c>
      <c r="Q480" s="30" t="e">
        <v>#N/A</v>
      </c>
      <c r="R480" s="30" t="e">
        <v>#N/A</v>
      </c>
      <c r="S480" s="95" t="e">
        <v>#N/A</v>
      </c>
    </row>
    <row r="481" spans="1:19" x14ac:dyDescent="0.2">
      <c r="A481" s="52">
        <v>44263</v>
      </c>
      <c r="B481" s="13">
        <v>74.5</v>
      </c>
      <c r="C481" s="274">
        <v>20</v>
      </c>
      <c r="D481" s="50" t="e">
        <v>#N/A</v>
      </c>
      <c r="E481" s="50" t="e">
        <v>#N/A</v>
      </c>
      <c r="F481" s="50" t="e">
        <v>#N/A</v>
      </c>
      <c r="G481" s="50" t="e">
        <v>#N/A</v>
      </c>
      <c r="H481" s="50" t="e">
        <v>#N/A</v>
      </c>
      <c r="I481" s="50" t="e">
        <v>#N/A</v>
      </c>
      <c r="J481" s="50" t="e">
        <v>#N/A</v>
      </c>
      <c r="K481" s="50" t="e">
        <v>#N/A</v>
      </c>
      <c r="L481" s="50">
        <v>28.276389999999999</v>
      </c>
      <c r="M481" s="53" t="e">
        <v>#N/A</v>
      </c>
      <c r="O481" s="37" t="e">
        <v>#N/A</v>
      </c>
      <c r="P481" s="30" t="e">
        <v>#N/A</v>
      </c>
      <c r="Q481" s="30" t="e">
        <v>#N/A</v>
      </c>
      <c r="R481" s="30" t="e">
        <v>#N/A</v>
      </c>
      <c r="S481" s="95">
        <v>28.276389999999999</v>
      </c>
    </row>
    <row r="482" spans="1:19" x14ac:dyDescent="0.2">
      <c r="A482" s="52">
        <v>44280</v>
      </c>
      <c r="B482" s="13">
        <v>130</v>
      </c>
      <c r="C482" s="274">
        <v>25</v>
      </c>
      <c r="D482" s="50" t="e">
        <v>#N/A</v>
      </c>
      <c r="E482" s="50">
        <v>19.675509999999999</v>
      </c>
      <c r="F482" s="50" t="e">
        <v>#N/A</v>
      </c>
      <c r="G482" s="50" t="e">
        <v>#N/A</v>
      </c>
      <c r="H482" s="50" t="e">
        <v>#N/A</v>
      </c>
      <c r="I482" s="50" t="e">
        <v>#N/A</v>
      </c>
      <c r="J482" s="50" t="e">
        <v>#N/A</v>
      </c>
      <c r="K482" s="50" t="e">
        <v>#N/A</v>
      </c>
      <c r="L482" s="50" t="e">
        <v>#N/A</v>
      </c>
      <c r="M482" s="53" t="e">
        <v>#N/A</v>
      </c>
      <c r="O482" s="37" t="e">
        <v>#N/A</v>
      </c>
      <c r="P482" s="30">
        <v>19.675509999999999</v>
      </c>
      <c r="Q482" s="30" t="e">
        <v>#N/A</v>
      </c>
      <c r="R482" s="30" t="e">
        <v>#N/A</v>
      </c>
      <c r="S482" s="95" t="e">
        <v>#N/A</v>
      </c>
    </row>
    <row r="483" spans="1:19" x14ac:dyDescent="0.2">
      <c r="A483" s="52">
        <v>44287</v>
      </c>
      <c r="B483" s="13">
        <v>150</v>
      </c>
      <c r="C483" s="274">
        <v>20</v>
      </c>
      <c r="D483" s="50" t="e">
        <v>#N/A</v>
      </c>
      <c r="E483" s="50">
        <v>12.39798</v>
      </c>
      <c r="F483" s="50" t="e">
        <v>#N/A</v>
      </c>
      <c r="G483" s="50" t="e">
        <v>#N/A</v>
      </c>
      <c r="H483" s="50" t="e">
        <v>#N/A</v>
      </c>
      <c r="I483" s="50" t="e">
        <v>#N/A</v>
      </c>
      <c r="J483" s="50" t="e">
        <v>#N/A</v>
      </c>
      <c r="K483" s="50" t="e">
        <v>#N/A</v>
      </c>
      <c r="L483" s="50" t="e">
        <v>#N/A</v>
      </c>
      <c r="M483" s="53" t="e">
        <v>#N/A</v>
      </c>
      <c r="O483" s="37" t="e">
        <v>#N/A</v>
      </c>
      <c r="P483" s="30">
        <v>12.39798</v>
      </c>
      <c r="Q483" s="30" t="e">
        <v>#N/A</v>
      </c>
      <c r="R483" s="30" t="e">
        <v>#N/A</v>
      </c>
      <c r="S483" s="95" t="e">
        <v>#N/A</v>
      </c>
    </row>
    <row r="484" spans="1:19" x14ac:dyDescent="0.2">
      <c r="A484" s="52">
        <v>44287</v>
      </c>
      <c r="B484" s="13">
        <v>300</v>
      </c>
      <c r="C484" s="274">
        <v>20</v>
      </c>
      <c r="D484" s="50" t="e">
        <v>#N/A</v>
      </c>
      <c r="E484" s="50">
        <v>15.928369999999999</v>
      </c>
      <c r="F484" s="50" t="e">
        <v>#N/A</v>
      </c>
      <c r="G484" s="50" t="e">
        <v>#N/A</v>
      </c>
      <c r="H484" s="50" t="e">
        <v>#N/A</v>
      </c>
      <c r="I484" s="50" t="e">
        <v>#N/A</v>
      </c>
      <c r="J484" s="50" t="e">
        <v>#N/A</v>
      </c>
      <c r="K484" s="50" t="e">
        <v>#N/A</v>
      </c>
      <c r="L484" s="50" t="e">
        <v>#N/A</v>
      </c>
      <c r="M484" s="53" t="e">
        <v>#N/A</v>
      </c>
      <c r="O484" s="37" t="e">
        <v>#N/A</v>
      </c>
      <c r="P484" s="30">
        <v>15.928369999999999</v>
      </c>
      <c r="Q484" s="30" t="e">
        <v>#N/A</v>
      </c>
      <c r="R484" s="30" t="e">
        <v>#N/A</v>
      </c>
      <c r="S484" s="95" t="e">
        <v>#N/A</v>
      </c>
    </row>
    <row r="485" spans="1:19" x14ac:dyDescent="0.2">
      <c r="A485" s="52">
        <v>44294</v>
      </c>
      <c r="B485" s="13">
        <v>50</v>
      </c>
      <c r="C485" s="274">
        <v>15</v>
      </c>
      <c r="D485" s="50">
        <v>29.64039</v>
      </c>
      <c r="E485" s="50" t="e">
        <v>#N/A</v>
      </c>
      <c r="F485" s="50" t="e">
        <v>#N/A</v>
      </c>
      <c r="G485" s="50" t="e">
        <v>#N/A</v>
      </c>
      <c r="H485" s="50" t="e">
        <v>#N/A</v>
      </c>
      <c r="I485" s="50" t="e">
        <v>#N/A</v>
      </c>
      <c r="J485" s="50" t="e">
        <v>#N/A</v>
      </c>
      <c r="K485" s="50" t="e">
        <v>#N/A</v>
      </c>
      <c r="L485" s="50" t="e">
        <v>#N/A</v>
      </c>
      <c r="M485" s="53" t="e">
        <v>#N/A</v>
      </c>
      <c r="O485" s="37" t="e">
        <v>#N/A</v>
      </c>
      <c r="P485" s="30">
        <v>29.64039</v>
      </c>
      <c r="Q485" s="30" t="e">
        <v>#N/A</v>
      </c>
      <c r="R485" s="30" t="e">
        <v>#N/A</v>
      </c>
      <c r="S485" s="95" t="e">
        <v>#N/A</v>
      </c>
    </row>
    <row r="486" spans="1:19" x14ac:dyDescent="0.2">
      <c r="A486" s="52">
        <v>44302</v>
      </c>
      <c r="B486" s="13">
        <v>40</v>
      </c>
      <c r="C486" s="274">
        <v>31</v>
      </c>
      <c r="D486" s="50" t="e">
        <v>#N/A</v>
      </c>
      <c r="E486" s="50" t="e">
        <v>#N/A</v>
      </c>
      <c r="F486" s="50">
        <v>25.212759999999999</v>
      </c>
      <c r="G486" s="50" t="e">
        <v>#N/A</v>
      </c>
      <c r="H486" s="50" t="e">
        <v>#N/A</v>
      </c>
      <c r="I486" s="50" t="e">
        <v>#N/A</v>
      </c>
      <c r="J486" s="50" t="e">
        <v>#N/A</v>
      </c>
      <c r="K486" s="50" t="e">
        <v>#N/A</v>
      </c>
      <c r="L486" s="50" t="e">
        <v>#N/A</v>
      </c>
      <c r="M486" s="53" t="e">
        <v>#N/A</v>
      </c>
      <c r="O486" s="37" t="e">
        <v>#N/A</v>
      </c>
      <c r="P486" s="30" t="e">
        <v>#N/A</v>
      </c>
      <c r="Q486" s="30">
        <v>25.212759999999999</v>
      </c>
      <c r="R486" s="30" t="e">
        <v>#N/A</v>
      </c>
      <c r="S486" s="95" t="e">
        <v>#N/A</v>
      </c>
    </row>
    <row r="487" spans="1:19" x14ac:dyDescent="0.2">
      <c r="A487" s="52">
        <v>44323</v>
      </c>
      <c r="B487" s="13">
        <v>30</v>
      </c>
      <c r="C487" s="274">
        <v>20</v>
      </c>
      <c r="D487" s="50" t="e">
        <v>#N/A</v>
      </c>
      <c r="E487" s="50" t="e">
        <v>#N/A</v>
      </c>
      <c r="F487" s="50">
        <v>33.485700000000001</v>
      </c>
      <c r="G487" s="50" t="e">
        <v>#N/A</v>
      </c>
      <c r="H487" s="50" t="e">
        <v>#N/A</v>
      </c>
      <c r="I487" s="50" t="e">
        <v>#N/A</v>
      </c>
      <c r="J487" s="50" t="e">
        <v>#N/A</v>
      </c>
      <c r="K487" s="50" t="e">
        <v>#N/A</v>
      </c>
      <c r="L487" s="50" t="e">
        <v>#N/A</v>
      </c>
      <c r="M487" s="53" t="e">
        <v>#N/A</v>
      </c>
      <c r="O487" s="37" t="e">
        <v>#N/A</v>
      </c>
      <c r="P487" s="30" t="e">
        <v>#N/A</v>
      </c>
      <c r="Q487" s="30">
        <v>33.485700000000001</v>
      </c>
      <c r="R487" s="30" t="e">
        <v>#N/A</v>
      </c>
      <c r="S487" s="95" t="e">
        <v>#N/A</v>
      </c>
    </row>
    <row r="488" spans="1:19" x14ac:dyDescent="0.2">
      <c r="A488" s="52">
        <v>44328</v>
      </c>
      <c r="B488" s="13">
        <v>100</v>
      </c>
      <c r="C488" s="274">
        <v>15</v>
      </c>
      <c r="D488" s="50">
        <v>22.474319999999999</v>
      </c>
      <c r="E488" s="50" t="e">
        <v>#N/A</v>
      </c>
      <c r="F488" s="50" t="e">
        <v>#N/A</v>
      </c>
      <c r="G488" s="50" t="e">
        <v>#N/A</v>
      </c>
      <c r="H488" s="50" t="e">
        <v>#N/A</v>
      </c>
      <c r="I488" s="50" t="e">
        <v>#N/A</v>
      </c>
      <c r="J488" s="50" t="e">
        <v>#N/A</v>
      </c>
      <c r="K488" s="50" t="e">
        <v>#N/A</v>
      </c>
      <c r="L488" s="50" t="e">
        <v>#N/A</v>
      </c>
      <c r="M488" s="53" t="e">
        <v>#N/A</v>
      </c>
      <c r="O488" s="37" t="e">
        <v>#N/A</v>
      </c>
      <c r="P488" s="30">
        <v>22.474319999999999</v>
      </c>
      <c r="Q488" s="30" t="e">
        <v>#N/A</v>
      </c>
      <c r="R488" s="30" t="e">
        <v>#N/A</v>
      </c>
      <c r="S488" s="95" t="e">
        <v>#N/A</v>
      </c>
    </row>
    <row r="489" spans="1:19" x14ac:dyDescent="0.2">
      <c r="A489" s="52">
        <v>44348</v>
      </c>
      <c r="B489" s="13">
        <v>350</v>
      </c>
      <c r="C489" s="274">
        <v>25</v>
      </c>
      <c r="D489" s="50" t="e">
        <v>#N/A</v>
      </c>
      <c r="E489" s="50">
        <v>19.48704</v>
      </c>
      <c r="F489" s="50" t="e">
        <v>#N/A</v>
      </c>
      <c r="G489" s="50" t="e">
        <v>#N/A</v>
      </c>
      <c r="H489" s="50" t="e">
        <v>#N/A</v>
      </c>
      <c r="I489" s="50" t="e">
        <v>#N/A</v>
      </c>
      <c r="J489" s="50" t="e">
        <v>#N/A</v>
      </c>
      <c r="K489" s="50" t="e">
        <v>#N/A</v>
      </c>
      <c r="L489" s="50" t="e">
        <v>#N/A</v>
      </c>
      <c r="M489" s="53" t="e">
        <v>#N/A</v>
      </c>
      <c r="O489" s="37" t="e">
        <v>#N/A</v>
      </c>
      <c r="P489" s="30">
        <v>19.48704</v>
      </c>
      <c r="Q489" s="30" t="e">
        <v>#N/A</v>
      </c>
      <c r="R489" s="30" t="e">
        <v>#N/A</v>
      </c>
      <c r="S489" s="95" t="e">
        <v>#N/A</v>
      </c>
    </row>
    <row r="490" spans="1:19" x14ac:dyDescent="0.2">
      <c r="A490" s="52">
        <v>44348</v>
      </c>
      <c r="B490" s="13">
        <v>250</v>
      </c>
      <c r="C490" s="274">
        <v>25</v>
      </c>
      <c r="D490" s="50" t="e">
        <v>#N/A</v>
      </c>
      <c r="E490" s="50">
        <v>20.615580000000001</v>
      </c>
      <c r="F490" s="50" t="e">
        <v>#N/A</v>
      </c>
      <c r="G490" s="50" t="e">
        <v>#N/A</v>
      </c>
      <c r="H490" s="50" t="e">
        <v>#N/A</v>
      </c>
      <c r="I490" s="50" t="e">
        <v>#N/A</v>
      </c>
      <c r="J490" s="50" t="e">
        <v>#N/A</v>
      </c>
      <c r="K490" s="50" t="e">
        <v>#N/A</v>
      </c>
      <c r="L490" s="50" t="e">
        <v>#N/A</v>
      </c>
      <c r="M490" s="53" t="e">
        <v>#N/A</v>
      </c>
      <c r="O490" s="37" t="e">
        <v>#N/A</v>
      </c>
      <c r="P490" s="30">
        <v>20.615580000000001</v>
      </c>
      <c r="Q490" s="30" t="e">
        <v>#N/A</v>
      </c>
      <c r="R490" s="30" t="e">
        <v>#N/A</v>
      </c>
      <c r="S490" s="95" t="e">
        <v>#N/A</v>
      </c>
    </row>
    <row r="491" spans="1:19" x14ac:dyDescent="0.2">
      <c r="A491" s="52">
        <v>44348</v>
      </c>
      <c r="B491" s="13">
        <v>90</v>
      </c>
      <c r="C491" s="274">
        <v>20</v>
      </c>
      <c r="D491" s="50">
        <v>18.31804</v>
      </c>
      <c r="E491" s="50" t="e">
        <v>#N/A</v>
      </c>
      <c r="F491" s="50" t="e">
        <v>#N/A</v>
      </c>
      <c r="G491" s="50" t="e">
        <v>#N/A</v>
      </c>
      <c r="H491" s="50" t="e">
        <v>#N/A</v>
      </c>
      <c r="I491" s="50" t="e">
        <v>#N/A</v>
      </c>
      <c r="J491" s="50" t="e">
        <v>#N/A</v>
      </c>
      <c r="K491" s="50" t="e">
        <v>#N/A</v>
      </c>
      <c r="L491" s="50" t="e">
        <v>#N/A</v>
      </c>
      <c r="M491" s="53" t="e">
        <v>#N/A</v>
      </c>
      <c r="O491" s="37" t="e">
        <v>#N/A</v>
      </c>
      <c r="P491" s="30">
        <v>18.31804</v>
      </c>
      <c r="Q491" s="30" t="e">
        <v>#N/A</v>
      </c>
      <c r="R491" s="30" t="e">
        <v>#N/A</v>
      </c>
      <c r="S491" s="95" t="e">
        <v>#N/A</v>
      </c>
    </row>
    <row r="492" spans="1:19" x14ac:dyDescent="0.2">
      <c r="A492" s="52">
        <v>44351</v>
      </c>
      <c r="B492" s="13">
        <v>93.5</v>
      </c>
      <c r="C492" s="274">
        <v>15</v>
      </c>
      <c r="D492" s="50">
        <v>18.089300000000001</v>
      </c>
      <c r="E492" s="50" t="e">
        <v>#N/A</v>
      </c>
      <c r="F492" s="50" t="e">
        <v>#N/A</v>
      </c>
      <c r="G492" s="50" t="e">
        <v>#N/A</v>
      </c>
      <c r="H492" s="50" t="e">
        <v>#N/A</v>
      </c>
      <c r="I492" s="50" t="e">
        <v>#N/A</v>
      </c>
      <c r="J492" s="50" t="e">
        <v>#N/A</v>
      </c>
      <c r="K492" s="50" t="e">
        <v>#N/A</v>
      </c>
      <c r="L492" s="50" t="e">
        <v>#N/A</v>
      </c>
      <c r="M492" s="53" t="e">
        <v>#N/A</v>
      </c>
      <c r="O492" s="37" t="e">
        <v>#N/A</v>
      </c>
      <c r="P492" s="30">
        <v>18.089300000000001</v>
      </c>
      <c r="Q492" s="30" t="e">
        <v>#N/A</v>
      </c>
      <c r="R492" s="30" t="e">
        <v>#N/A</v>
      </c>
      <c r="S492" s="95" t="e">
        <v>#N/A</v>
      </c>
    </row>
    <row r="493" spans="1:19" x14ac:dyDescent="0.2">
      <c r="A493" s="52">
        <v>44364</v>
      </c>
      <c r="B493" s="13">
        <v>200</v>
      </c>
      <c r="C493" s="274">
        <v>30</v>
      </c>
      <c r="D493" s="50" t="e">
        <v>#N/A</v>
      </c>
      <c r="E493" s="50">
        <v>25.393380000000001</v>
      </c>
      <c r="F493" s="50" t="e">
        <v>#N/A</v>
      </c>
      <c r="G493" s="50" t="e">
        <v>#N/A</v>
      </c>
      <c r="H493" s="50" t="e">
        <v>#N/A</v>
      </c>
      <c r="I493" s="50" t="e">
        <v>#N/A</v>
      </c>
      <c r="J493" s="50" t="e">
        <v>#N/A</v>
      </c>
      <c r="K493" s="50" t="e">
        <v>#N/A</v>
      </c>
      <c r="L493" s="50" t="e">
        <v>#N/A</v>
      </c>
      <c r="M493" s="53" t="e">
        <v>#N/A</v>
      </c>
      <c r="O493" s="37" t="e">
        <v>#N/A</v>
      </c>
      <c r="P493" s="30">
        <v>25.393380000000001</v>
      </c>
      <c r="Q493" s="30" t="e">
        <v>#N/A</v>
      </c>
      <c r="R493" s="30" t="e">
        <v>#N/A</v>
      </c>
      <c r="S493" s="95" t="e">
        <v>#N/A</v>
      </c>
    </row>
    <row r="494" spans="1:19" x14ac:dyDescent="0.2">
      <c r="A494" s="52">
        <v>44420</v>
      </c>
      <c r="B494" s="13">
        <v>100</v>
      </c>
      <c r="C494" s="274">
        <v>25</v>
      </c>
      <c r="D494" s="50" t="e">
        <v>#N/A</v>
      </c>
      <c r="E494" s="50">
        <v>19.765170000000001</v>
      </c>
      <c r="F494" s="50" t="e">
        <v>#N/A</v>
      </c>
      <c r="G494" s="50" t="e">
        <v>#N/A</v>
      </c>
      <c r="H494" s="50" t="e">
        <v>#N/A</v>
      </c>
      <c r="I494" s="50" t="e">
        <v>#N/A</v>
      </c>
      <c r="J494" s="50" t="e">
        <v>#N/A</v>
      </c>
      <c r="K494" s="50" t="e">
        <v>#N/A</v>
      </c>
      <c r="L494" s="50" t="e">
        <v>#N/A</v>
      </c>
      <c r="M494" s="53" t="e">
        <v>#N/A</v>
      </c>
      <c r="O494" s="37" t="e">
        <v>#N/A</v>
      </c>
      <c r="P494" s="30">
        <v>19.765170000000001</v>
      </c>
      <c r="Q494" s="30" t="e">
        <v>#N/A</v>
      </c>
      <c r="R494" s="30" t="e">
        <v>#N/A</v>
      </c>
      <c r="S494" s="95" t="e">
        <v>#N/A</v>
      </c>
    </row>
    <row r="495" spans="1:19" x14ac:dyDescent="0.2">
      <c r="A495" s="52">
        <v>44435</v>
      </c>
      <c r="B495" s="13">
        <v>80</v>
      </c>
      <c r="C495" s="274">
        <v>15</v>
      </c>
      <c r="D495" s="50" t="e">
        <v>#N/A</v>
      </c>
      <c r="E495" s="50" t="e">
        <v>#N/A</v>
      </c>
      <c r="F495" s="50">
        <v>26.35539</v>
      </c>
      <c r="G495" s="50" t="e">
        <v>#N/A</v>
      </c>
      <c r="H495" s="50" t="e">
        <v>#N/A</v>
      </c>
      <c r="I495" s="50" t="e">
        <v>#N/A</v>
      </c>
      <c r="J495" s="50" t="e">
        <v>#N/A</v>
      </c>
      <c r="K495" s="50" t="e">
        <v>#N/A</v>
      </c>
      <c r="L495" s="50" t="e">
        <v>#N/A</v>
      </c>
      <c r="M495" s="53" t="e">
        <v>#N/A</v>
      </c>
      <c r="O495" s="37" t="e">
        <v>#N/A</v>
      </c>
      <c r="P495" s="30" t="e">
        <v>#N/A</v>
      </c>
      <c r="Q495" s="30">
        <v>26.35539</v>
      </c>
      <c r="R495" s="30" t="e">
        <v>#N/A</v>
      </c>
      <c r="S495" s="95" t="e">
        <v>#N/A</v>
      </c>
    </row>
    <row r="496" spans="1:19" x14ac:dyDescent="0.2">
      <c r="A496" s="52">
        <v>44477</v>
      </c>
      <c r="B496" s="13">
        <v>100</v>
      </c>
      <c r="C496" s="274">
        <v>25</v>
      </c>
      <c r="D496" s="50" t="e">
        <v>#N/A</v>
      </c>
      <c r="E496" s="50" t="e">
        <v>#N/A</v>
      </c>
      <c r="F496" s="50">
        <v>38.597700000000003</v>
      </c>
      <c r="G496" s="50" t="e">
        <v>#N/A</v>
      </c>
      <c r="H496" s="50" t="e">
        <v>#N/A</v>
      </c>
      <c r="I496" s="50" t="e">
        <v>#N/A</v>
      </c>
      <c r="J496" s="50" t="e">
        <v>#N/A</v>
      </c>
      <c r="K496" s="50" t="e">
        <v>#N/A</v>
      </c>
      <c r="L496" s="50" t="e">
        <v>#N/A</v>
      </c>
      <c r="M496" s="53" t="e">
        <v>#N/A</v>
      </c>
      <c r="O496" s="37" t="e">
        <v>#N/A</v>
      </c>
      <c r="P496" s="30" t="e">
        <v>#N/A</v>
      </c>
      <c r="Q496" s="30">
        <v>38.597700000000003</v>
      </c>
      <c r="R496" s="30" t="e">
        <v>#N/A</v>
      </c>
      <c r="S496" s="95" t="e">
        <v>#N/A</v>
      </c>
    </row>
    <row r="497" spans="1:19" x14ac:dyDescent="0.2">
      <c r="A497" s="52">
        <v>44483</v>
      </c>
      <c r="B497" s="13">
        <v>30</v>
      </c>
      <c r="C497" s="274">
        <v>30</v>
      </c>
      <c r="D497" s="50" t="e">
        <v>#N/A</v>
      </c>
      <c r="E497" s="50" t="e">
        <v>#N/A</v>
      </c>
      <c r="F497" s="50" t="e">
        <v>#N/A</v>
      </c>
      <c r="G497" s="50">
        <v>25.41987</v>
      </c>
      <c r="H497" s="50" t="e">
        <v>#N/A</v>
      </c>
      <c r="I497" s="50" t="e">
        <v>#N/A</v>
      </c>
      <c r="J497" s="50" t="e">
        <v>#N/A</v>
      </c>
      <c r="K497" s="50" t="e">
        <v>#N/A</v>
      </c>
      <c r="L497" s="50" t="e">
        <v>#N/A</v>
      </c>
      <c r="M497" s="53" t="e">
        <v>#N/A</v>
      </c>
      <c r="O497" s="37" t="e">
        <v>#N/A</v>
      </c>
      <c r="P497" s="30" t="e">
        <v>#N/A</v>
      </c>
      <c r="Q497" s="30">
        <v>25.41987</v>
      </c>
      <c r="R497" s="30" t="e">
        <v>#N/A</v>
      </c>
      <c r="S497" s="95" t="e">
        <v>#N/A</v>
      </c>
    </row>
    <row r="498" spans="1:19" x14ac:dyDescent="0.2">
      <c r="A498" s="52">
        <v>44484</v>
      </c>
      <c r="B498" s="13">
        <v>125</v>
      </c>
      <c r="C498" s="274">
        <v>20</v>
      </c>
      <c r="D498" s="50" t="e">
        <v>#N/A</v>
      </c>
      <c r="E498" s="50" t="e">
        <v>#N/A</v>
      </c>
      <c r="F498" s="50">
        <v>40.11889</v>
      </c>
      <c r="G498" s="50" t="e">
        <v>#N/A</v>
      </c>
      <c r="H498" s="50" t="e">
        <v>#N/A</v>
      </c>
      <c r="I498" s="50" t="e">
        <v>#N/A</v>
      </c>
      <c r="J498" s="50" t="e">
        <v>#N/A</v>
      </c>
      <c r="K498" s="50" t="e">
        <v>#N/A</v>
      </c>
      <c r="L498" s="50" t="e">
        <v>#N/A</v>
      </c>
      <c r="M498" s="53" t="e">
        <v>#N/A</v>
      </c>
      <c r="O498" s="37" t="e">
        <v>#N/A</v>
      </c>
      <c r="P498" s="30" t="e">
        <v>#N/A</v>
      </c>
      <c r="Q498" s="30">
        <v>40.11889</v>
      </c>
      <c r="R498" s="30" t="e">
        <v>#N/A</v>
      </c>
      <c r="S498" s="95" t="e">
        <v>#N/A</v>
      </c>
    </row>
    <row r="499" spans="1:19" x14ac:dyDescent="0.2">
      <c r="A499" s="52">
        <v>44484</v>
      </c>
      <c r="B499" s="13">
        <v>102</v>
      </c>
      <c r="C499" s="274">
        <v>15</v>
      </c>
      <c r="D499" s="50">
        <v>24.44453</v>
      </c>
      <c r="E499" s="50" t="e">
        <v>#N/A</v>
      </c>
      <c r="F499" s="50" t="e">
        <v>#N/A</v>
      </c>
      <c r="G499" s="50" t="e">
        <v>#N/A</v>
      </c>
      <c r="H499" s="50" t="e">
        <v>#N/A</v>
      </c>
      <c r="I499" s="50" t="e">
        <v>#N/A</v>
      </c>
      <c r="J499" s="50" t="e">
        <v>#N/A</v>
      </c>
      <c r="K499" s="50" t="e">
        <v>#N/A</v>
      </c>
      <c r="L499" s="50" t="e">
        <v>#N/A</v>
      </c>
      <c r="M499" s="53" t="e">
        <v>#N/A</v>
      </c>
      <c r="O499" s="37" t="e">
        <v>#N/A</v>
      </c>
      <c r="P499" s="30">
        <v>24.44453</v>
      </c>
      <c r="Q499" s="30" t="e">
        <v>#N/A</v>
      </c>
      <c r="R499" s="30" t="e">
        <v>#N/A</v>
      </c>
      <c r="S499" s="95" t="e">
        <v>#N/A</v>
      </c>
    </row>
    <row r="500" spans="1:19" x14ac:dyDescent="0.2">
      <c r="A500" s="52">
        <v>44487</v>
      </c>
      <c r="B500" s="13">
        <v>60</v>
      </c>
      <c r="C500" s="274">
        <v>22</v>
      </c>
      <c r="D500" s="50" t="e">
        <v>#N/A</v>
      </c>
      <c r="E500" s="50">
        <v>25.534700000000001</v>
      </c>
      <c r="F500" s="50" t="e">
        <v>#N/A</v>
      </c>
      <c r="G500" s="50" t="e">
        <v>#N/A</v>
      </c>
      <c r="H500" s="50" t="e">
        <v>#N/A</v>
      </c>
      <c r="I500" s="50" t="e">
        <v>#N/A</v>
      </c>
      <c r="J500" s="50" t="e">
        <v>#N/A</v>
      </c>
      <c r="K500" s="50" t="e">
        <v>#N/A</v>
      </c>
      <c r="L500" s="50" t="e">
        <v>#N/A</v>
      </c>
      <c r="M500" s="53" t="e">
        <v>#N/A</v>
      </c>
      <c r="O500" s="37" t="e">
        <v>#N/A</v>
      </c>
      <c r="P500" s="30">
        <v>25.534700000000001</v>
      </c>
      <c r="Q500" s="30" t="e">
        <v>#N/A</v>
      </c>
      <c r="R500" s="30" t="e">
        <v>#N/A</v>
      </c>
      <c r="S500" s="95" t="e">
        <v>#N/A</v>
      </c>
    </row>
    <row r="501" spans="1:19" x14ac:dyDescent="0.2">
      <c r="A501" s="52">
        <v>44543</v>
      </c>
      <c r="B501" s="13">
        <v>107</v>
      </c>
      <c r="C501" s="274">
        <v>20</v>
      </c>
      <c r="D501" s="50" t="e">
        <v>#N/A</v>
      </c>
      <c r="E501" s="50" t="e">
        <v>#N/A</v>
      </c>
      <c r="F501" s="50" t="e">
        <v>#N/A</v>
      </c>
      <c r="G501" s="50" t="e">
        <v>#N/A</v>
      </c>
      <c r="H501" s="50" t="e">
        <v>#N/A</v>
      </c>
      <c r="I501" s="50" t="e">
        <v>#N/A</v>
      </c>
      <c r="J501" s="50" t="e">
        <v>#N/A</v>
      </c>
      <c r="K501" s="50" t="e">
        <v>#N/A</v>
      </c>
      <c r="L501" s="50">
        <v>25.811779999999999</v>
      </c>
      <c r="M501" s="53" t="e">
        <v>#N/A</v>
      </c>
      <c r="O501" s="37" t="e">
        <v>#N/A</v>
      </c>
      <c r="P501" s="30" t="e">
        <v>#N/A</v>
      </c>
      <c r="Q501" s="30" t="e">
        <v>#N/A</v>
      </c>
      <c r="R501" s="30" t="e">
        <v>#N/A</v>
      </c>
      <c r="S501" s="95">
        <v>25.811779999999999</v>
      </c>
    </row>
    <row r="502" spans="1:19" x14ac:dyDescent="0.2">
      <c r="A502" s="52">
        <v>44547</v>
      </c>
      <c r="B502" s="13">
        <v>150</v>
      </c>
      <c r="C502" s="274">
        <v>20</v>
      </c>
      <c r="D502" s="50" t="e">
        <v>#N/A</v>
      </c>
      <c r="E502" s="50">
        <v>36.371569999999998</v>
      </c>
      <c r="F502" s="50" t="e">
        <v>#N/A</v>
      </c>
      <c r="G502" s="50" t="e">
        <v>#N/A</v>
      </c>
      <c r="H502" s="50" t="e">
        <v>#N/A</v>
      </c>
      <c r="I502" s="50" t="e">
        <v>#N/A</v>
      </c>
      <c r="J502" s="50" t="e">
        <v>#N/A</v>
      </c>
      <c r="K502" s="50" t="e">
        <v>#N/A</v>
      </c>
      <c r="L502" s="50" t="e">
        <v>#N/A</v>
      </c>
      <c r="M502" s="53" t="e">
        <v>#N/A</v>
      </c>
      <c r="O502" s="37" t="e">
        <v>#N/A</v>
      </c>
      <c r="P502" s="30">
        <v>36.371569999999998</v>
      </c>
      <c r="Q502" s="30" t="e">
        <v>#N/A</v>
      </c>
      <c r="R502" s="30" t="e">
        <v>#N/A</v>
      </c>
      <c r="S502" s="95" t="e">
        <v>#N/A</v>
      </c>
    </row>
    <row r="503" spans="1:19" x14ac:dyDescent="0.2">
      <c r="A503" s="52">
        <v>44574</v>
      </c>
      <c r="B503" s="13">
        <v>55</v>
      </c>
      <c r="C503" s="274">
        <v>20</v>
      </c>
      <c r="D503" s="50" t="e">
        <v>#N/A</v>
      </c>
      <c r="E503" s="50" t="e">
        <v>#N/A</v>
      </c>
      <c r="F503" s="50" t="e">
        <v>#N/A</v>
      </c>
      <c r="G503" s="50" t="e">
        <v>#N/A</v>
      </c>
      <c r="H503" s="50" t="e">
        <v>#N/A</v>
      </c>
      <c r="I503" s="50">
        <v>42.490380000000002</v>
      </c>
      <c r="J503" s="50" t="e">
        <v>#N/A</v>
      </c>
      <c r="K503" s="50" t="e">
        <v>#N/A</v>
      </c>
      <c r="L503" s="50" t="e">
        <v>#N/A</v>
      </c>
      <c r="M503" s="53" t="e">
        <v>#N/A</v>
      </c>
      <c r="O503" s="37" t="e">
        <v>#N/A</v>
      </c>
      <c r="P503" s="30" t="e">
        <v>#N/A</v>
      </c>
      <c r="Q503" s="30" t="e">
        <v>#N/A</v>
      </c>
      <c r="R503" s="30">
        <v>42.490380000000002</v>
      </c>
      <c r="S503" s="95" t="e">
        <v>#N/A</v>
      </c>
    </row>
    <row r="504" spans="1:19" x14ac:dyDescent="0.2">
      <c r="A504" s="52">
        <v>44582</v>
      </c>
      <c r="B504" s="13">
        <v>70</v>
      </c>
      <c r="C504" s="274">
        <v>20</v>
      </c>
      <c r="D504" s="50">
        <v>27.32742</v>
      </c>
      <c r="E504" s="50" t="e">
        <v>#N/A</v>
      </c>
      <c r="F504" s="50" t="e">
        <v>#N/A</v>
      </c>
      <c r="G504" s="50" t="e">
        <v>#N/A</v>
      </c>
      <c r="H504" s="50" t="e">
        <v>#N/A</v>
      </c>
      <c r="I504" s="50" t="e">
        <v>#N/A</v>
      </c>
      <c r="J504" s="50" t="e">
        <v>#N/A</v>
      </c>
      <c r="K504" s="50" t="e">
        <v>#N/A</v>
      </c>
      <c r="L504" s="50" t="e">
        <v>#N/A</v>
      </c>
      <c r="M504" s="53" t="e">
        <v>#N/A</v>
      </c>
      <c r="O504" s="37" t="e">
        <v>#N/A</v>
      </c>
      <c r="P504" s="30">
        <v>27.32742</v>
      </c>
      <c r="Q504" s="30" t="e">
        <v>#N/A</v>
      </c>
      <c r="R504" s="30" t="e">
        <v>#N/A</v>
      </c>
      <c r="S504" s="95" t="e">
        <v>#N/A</v>
      </c>
    </row>
    <row r="505" spans="1:19" x14ac:dyDescent="0.2">
      <c r="A505" s="52">
        <v>44608</v>
      </c>
      <c r="B505" s="13">
        <v>40</v>
      </c>
      <c r="C505" s="274">
        <v>20</v>
      </c>
      <c r="D505" s="50" t="e">
        <v>#N/A</v>
      </c>
      <c r="E505" s="50">
        <v>32.404870000000003</v>
      </c>
      <c r="F505" s="50" t="e">
        <v>#N/A</v>
      </c>
      <c r="G505" s="50" t="e">
        <v>#N/A</v>
      </c>
      <c r="H505" s="50" t="e">
        <v>#N/A</v>
      </c>
      <c r="I505" s="50" t="e">
        <v>#N/A</v>
      </c>
      <c r="J505" s="50" t="e">
        <v>#N/A</v>
      </c>
      <c r="K505" s="50" t="e">
        <v>#N/A</v>
      </c>
      <c r="L505" s="50" t="e">
        <v>#N/A</v>
      </c>
      <c r="M505" s="53" t="e">
        <v>#N/A</v>
      </c>
      <c r="O505" s="37" t="e">
        <v>#N/A</v>
      </c>
      <c r="P505" s="30">
        <v>32.404870000000003</v>
      </c>
      <c r="Q505" s="30" t="e">
        <v>#N/A</v>
      </c>
      <c r="R505" s="30" t="e">
        <v>#N/A</v>
      </c>
      <c r="S505" s="95" t="e">
        <v>#N/A</v>
      </c>
    </row>
    <row r="506" spans="1:19" x14ac:dyDescent="0.2">
      <c r="A506" s="52">
        <v>44613</v>
      </c>
      <c r="B506" s="13">
        <v>150</v>
      </c>
      <c r="C506" s="274">
        <v>20</v>
      </c>
      <c r="D506" s="50" t="e">
        <v>#N/A</v>
      </c>
      <c r="E506" s="50">
        <v>33.285969999999999</v>
      </c>
      <c r="F506" s="50" t="e">
        <v>#N/A</v>
      </c>
      <c r="G506" s="50" t="e">
        <v>#N/A</v>
      </c>
      <c r="H506" s="50" t="e">
        <v>#N/A</v>
      </c>
      <c r="I506" s="50" t="e">
        <v>#N/A</v>
      </c>
      <c r="J506" s="50" t="e">
        <v>#N/A</v>
      </c>
      <c r="K506" s="50" t="e">
        <v>#N/A</v>
      </c>
      <c r="L506" s="50" t="e">
        <v>#N/A</v>
      </c>
      <c r="M506" s="53" t="e">
        <v>#N/A</v>
      </c>
      <c r="O506" s="37" t="e">
        <v>#N/A</v>
      </c>
      <c r="P506" s="30">
        <v>33.285969999999999</v>
      </c>
      <c r="Q506" s="30" t="e">
        <v>#N/A</v>
      </c>
      <c r="R506" s="30" t="e">
        <v>#N/A</v>
      </c>
      <c r="S506" s="95" t="e">
        <v>#N/A</v>
      </c>
    </row>
    <row r="507" spans="1:19" x14ac:dyDescent="0.2">
      <c r="A507" s="52">
        <v>44620</v>
      </c>
      <c r="B507" s="13">
        <v>110</v>
      </c>
      <c r="C507" s="274">
        <v>13</v>
      </c>
      <c r="D507" s="50" t="e">
        <v>#N/A</v>
      </c>
      <c r="E507" s="50" t="e">
        <v>#N/A</v>
      </c>
      <c r="F507" s="50" t="e">
        <v>#N/A</v>
      </c>
      <c r="G507" s="50" t="e">
        <v>#N/A</v>
      </c>
      <c r="H507" s="50" t="e">
        <v>#N/A</v>
      </c>
      <c r="I507" s="50" t="e">
        <v>#N/A</v>
      </c>
      <c r="J507" s="50" t="e">
        <v>#N/A</v>
      </c>
      <c r="K507" s="50">
        <v>62.056919999999998</v>
      </c>
      <c r="L507" s="50" t="e">
        <v>#N/A</v>
      </c>
      <c r="M507" s="53" t="e">
        <v>#N/A</v>
      </c>
      <c r="O507" s="37" t="e">
        <v>#N/A</v>
      </c>
      <c r="P507" s="30" t="e">
        <v>#N/A</v>
      </c>
      <c r="Q507" s="30" t="e">
        <v>#N/A</v>
      </c>
      <c r="R507" s="30">
        <v>62.056919999999998</v>
      </c>
      <c r="S507" s="95" t="e">
        <v>#N/A</v>
      </c>
    </row>
    <row r="508" spans="1:19" x14ac:dyDescent="0.2">
      <c r="A508" s="52">
        <v>44669</v>
      </c>
      <c r="B508" s="13">
        <v>60</v>
      </c>
      <c r="C508" s="274">
        <v>20</v>
      </c>
      <c r="D508" s="50" t="e">
        <v>#N/A</v>
      </c>
      <c r="E508" s="50">
        <v>32.787059999999997</v>
      </c>
      <c r="F508" s="50" t="e">
        <v>#N/A</v>
      </c>
      <c r="G508" s="50" t="e">
        <v>#N/A</v>
      </c>
      <c r="H508" s="50" t="e">
        <v>#N/A</v>
      </c>
      <c r="I508" s="50" t="e">
        <v>#N/A</v>
      </c>
      <c r="J508" s="50" t="e">
        <v>#N/A</v>
      </c>
      <c r="K508" s="50" t="e">
        <v>#N/A</v>
      </c>
      <c r="L508" s="50" t="e">
        <v>#N/A</v>
      </c>
      <c r="M508" s="53" t="e">
        <v>#N/A</v>
      </c>
      <c r="O508" s="37" t="e">
        <v>#N/A</v>
      </c>
      <c r="P508" s="30">
        <v>32.787059999999997</v>
      </c>
      <c r="Q508" s="30" t="e">
        <v>#N/A</v>
      </c>
      <c r="R508" s="30" t="e">
        <v>#N/A</v>
      </c>
      <c r="S508" s="95" t="e">
        <v>#N/A</v>
      </c>
    </row>
    <row r="509" spans="1:19" x14ac:dyDescent="0.2">
      <c r="A509" s="52">
        <v>44671</v>
      </c>
      <c r="B509" s="13">
        <v>120</v>
      </c>
      <c r="C509" s="274">
        <v>15</v>
      </c>
      <c r="D509" s="50">
        <v>37.966000000000001</v>
      </c>
      <c r="E509" s="50" t="e">
        <v>#N/A</v>
      </c>
      <c r="F509" s="50" t="e">
        <v>#N/A</v>
      </c>
      <c r="G509" s="50" t="e">
        <v>#N/A</v>
      </c>
      <c r="H509" s="50" t="e">
        <v>#N/A</v>
      </c>
      <c r="I509" s="50" t="e">
        <v>#N/A</v>
      </c>
      <c r="J509" s="50" t="e">
        <v>#N/A</v>
      </c>
      <c r="K509" s="50" t="e">
        <v>#N/A</v>
      </c>
      <c r="L509" s="50" t="e">
        <v>#N/A</v>
      </c>
      <c r="M509" s="53" t="e">
        <v>#N/A</v>
      </c>
      <c r="O509" s="37" t="e">
        <v>#N/A</v>
      </c>
      <c r="P509" s="30">
        <v>37.966000000000001</v>
      </c>
      <c r="Q509" s="30" t="e">
        <v>#N/A</v>
      </c>
      <c r="R509" s="30" t="e">
        <v>#N/A</v>
      </c>
      <c r="S509" s="95" t="e">
        <v>#N/A</v>
      </c>
    </row>
    <row r="510" spans="1:19" x14ac:dyDescent="0.2">
      <c r="A510" s="52">
        <v>44679</v>
      </c>
      <c r="B510" s="13">
        <v>20</v>
      </c>
      <c r="C510" s="274">
        <v>20</v>
      </c>
      <c r="D510" s="50" t="e">
        <v>#N/A</v>
      </c>
      <c r="E510" s="50">
        <v>23.859259999999999</v>
      </c>
      <c r="F510" s="50" t="e">
        <v>#N/A</v>
      </c>
      <c r="G510" s="50" t="e">
        <v>#N/A</v>
      </c>
      <c r="H510" s="50" t="e">
        <v>#N/A</v>
      </c>
      <c r="I510" s="50" t="e">
        <v>#N/A</v>
      </c>
      <c r="J510" s="50" t="e">
        <v>#N/A</v>
      </c>
      <c r="K510" s="50" t="e">
        <v>#N/A</v>
      </c>
      <c r="L510" s="50" t="e">
        <v>#N/A</v>
      </c>
      <c r="M510" s="53" t="e">
        <v>#N/A</v>
      </c>
      <c r="O510" s="37" t="e">
        <v>#N/A</v>
      </c>
      <c r="P510" s="30">
        <v>23.859259999999999</v>
      </c>
      <c r="Q510" s="30" t="e">
        <v>#N/A</v>
      </c>
      <c r="R510" s="30" t="e">
        <v>#N/A</v>
      </c>
      <c r="S510" s="95" t="e">
        <v>#N/A</v>
      </c>
    </row>
    <row r="511" spans="1:19" x14ac:dyDescent="0.2">
      <c r="A511" s="52">
        <v>44694</v>
      </c>
      <c r="B511" s="13">
        <v>130</v>
      </c>
      <c r="C511" s="274">
        <v>20</v>
      </c>
      <c r="D511" s="50" t="e">
        <v>#N/A</v>
      </c>
      <c r="E511" s="50">
        <v>23.957239999999999</v>
      </c>
      <c r="F511" s="50" t="e">
        <v>#N/A</v>
      </c>
      <c r="G511" s="50" t="e">
        <v>#N/A</v>
      </c>
      <c r="H511" s="50" t="e">
        <v>#N/A</v>
      </c>
      <c r="I511" s="50" t="e">
        <v>#N/A</v>
      </c>
      <c r="J511" s="50" t="e">
        <v>#N/A</v>
      </c>
      <c r="K511" s="50" t="e">
        <v>#N/A</v>
      </c>
      <c r="L511" s="50" t="e">
        <v>#N/A</v>
      </c>
      <c r="M511" s="53" t="e">
        <v>#N/A</v>
      </c>
      <c r="O511" s="37" t="e">
        <v>#N/A</v>
      </c>
      <c r="P511" s="30">
        <v>23.957239999999999</v>
      </c>
      <c r="Q511" s="30" t="e">
        <v>#N/A</v>
      </c>
      <c r="R511" s="30" t="e">
        <v>#N/A</v>
      </c>
      <c r="S511" s="95" t="e">
        <v>#N/A</v>
      </c>
    </row>
    <row r="512" spans="1:19" x14ac:dyDescent="0.2">
      <c r="A512" s="52">
        <v>44706</v>
      </c>
      <c r="B512" s="13">
        <v>80</v>
      </c>
      <c r="C512" s="274">
        <v>10</v>
      </c>
      <c r="D512" s="50" t="e">
        <v>#N/A</v>
      </c>
      <c r="E512" s="50" t="e">
        <v>#N/A</v>
      </c>
      <c r="F512" s="50" t="e">
        <v>#N/A</v>
      </c>
      <c r="G512" s="50">
        <v>29.326619999999998</v>
      </c>
      <c r="H512" s="50" t="e">
        <v>#N/A</v>
      </c>
      <c r="I512" s="50" t="e">
        <v>#N/A</v>
      </c>
      <c r="J512" s="50" t="e">
        <v>#N/A</v>
      </c>
      <c r="K512" s="50" t="e">
        <v>#N/A</v>
      </c>
      <c r="L512" s="50" t="e">
        <v>#N/A</v>
      </c>
      <c r="M512" s="53" t="e">
        <v>#N/A</v>
      </c>
      <c r="O512" s="37" t="e">
        <v>#N/A</v>
      </c>
      <c r="P512" s="30" t="e">
        <v>#N/A</v>
      </c>
      <c r="Q512" s="30">
        <v>29.326619999999998</v>
      </c>
      <c r="R512" s="30" t="e">
        <v>#N/A</v>
      </c>
      <c r="S512" s="95" t="e">
        <v>#N/A</v>
      </c>
    </row>
    <row r="513" spans="1:19" x14ac:dyDescent="0.2">
      <c r="A513" s="52">
        <v>44735</v>
      </c>
      <c r="B513" s="13">
        <v>80</v>
      </c>
      <c r="C513" s="274">
        <v>25</v>
      </c>
      <c r="D513" s="50" t="e">
        <v>#N/A</v>
      </c>
      <c r="E513" s="50">
        <v>27.78877</v>
      </c>
      <c r="F513" s="50" t="e">
        <v>#N/A</v>
      </c>
      <c r="G513" s="50" t="e">
        <v>#N/A</v>
      </c>
      <c r="H513" s="50" t="e">
        <v>#N/A</v>
      </c>
      <c r="I513" s="50" t="e">
        <v>#N/A</v>
      </c>
      <c r="J513" s="50" t="e">
        <v>#N/A</v>
      </c>
      <c r="K513" s="50" t="e">
        <v>#N/A</v>
      </c>
      <c r="L513" s="50" t="e">
        <v>#N/A</v>
      </c>
      <c r="M513" s="53" t="e">
        <v>#N/A</v>
      </c>
      <c r="O513" s="37" t="e">
        <v>#N/A</v>
      </c>
      <c r="P513" s="30">
        <v>27.78877</v>
      </c>
      <c r="Q513" s="30" t="e">
        <v>#N/A</v>
      </c>
      <c r="R513" s="30" t="e">
        <v>#N/A</v>
      </c>
      <c r="S513" s="95" t="e">
        <v>#N/A</v>
      </c>
    </row>
    <row r="514" spans="1:19" x14ac:dyDescent="0.2">
      <c r="A514" s="52">
        <v>44769</v>
      </c>
      <c r="B514" s="13">
        <v>66</v>
      </c>
      <c r="C514" s="274">
        <v>25</v>
      </c>
      <c r="D514" s="50" t="e">
        <v>#N/A</v>
      </c>
      <c r="E514" s="50">
        <v>30.328749999999999</v>
      </c>
      <c r="F514" s="50" t="e">
        <v>#N/A</v>
      </c>
      <c r="G514" s="50" t="e">
        <v>#N/A</v>
      </c>
      <c r="H514" s="50" t="e">
        <v>#N/A</v>
      </c>
      <c r="I514" s="50" t="e">
        <v>#N/A</v>
      </c>
      <c r="J514" s="50" t="e">
        <v>#N/A</v>
      </c>
      <c r="K514" s="50" t="e">
        <v>#N/A</v>
      </c>
      <c r="L514" s="50" t="e">
        <v>#N/A</v>
      </c>
      <c r="M514" s="53" t="e">
        <v>#N/A</v>
      </c>
      <c r="O514" s="37" t="e">
        <v>#N/A</v>
      </c>
      <c r="P514" s="30">
        <v>30.328749999999999</v>
      </c>
      <c r="Q514" s="30" t="e">
        <v>#N/A</v>
      </c>
      <c r="R514" s="30" t="e">
        <v>#N/A</v>
      </c>
      <c r="S514" s="95" t="e">
        <v>#N/A</v>
      </c>
    </row>
    <row r="515" spans="1:19" x14ac:dyDescent="0.2">
      <c r="A515" s="52">
        <v>44795</v>
      </c>
      <c r="B515" s="13">
        <v>15.2</v>
      </c>
      <c r="C515" s="274">
        <v>25</v>
      </c>
      <c r="D515" s="50" t="e">
        <v>#N/A</v>
      </c>
      <c r="E515" s="50" t="e">
        <v>#N/A</v>
      </c>
      <c r="F515" s="50">
        <v>61.915019999999998</v>
      </c>
      <c r="G515" s="50" t="e">
        <v>#N/A</v>
      </c>
      <c r="H515" s="50" t="e">
        <v>#N/A</v>
      </c>
      <c r="I515" s="50" t="e">
        <v>#N/A</v>
      </c>
      <c r="J515" s="50" t="e">
        <v>#N/A</v>
      </c>
      <c r="K515" s="50" t="e">
        <v>#N/A</v>
      </c>
      <c r="L515" s="50" t="e">
        <v>#N/A</v>
      </c>
      <c r="M515" s="53" t="e">
        <v>#N/A</v>
      </c>
      <c r="O515" s="37" t="e">
        <v>#N/A</v>
      </c>
      <c r="P515" s="30" t="e">
        <v>#N/A</v>
      </c>
      <c r="Q515" s="30">
        <v>61.915019999999998</v>
      </c>
      <c r="R515" s="30" t="e">
        <v>#N/A</v>
      </c>
      <c r="S515" s="95" t="e">
        <v>#N/A</v>
      </c>
    </row>
    <row r="516" spans="1:19" x14ac:dyDescent="0.2">
      <c r="A516" s="52">
        <v>44795</v>
      </c>
      <c r="B516" s="13">
        <v>5.6</v>
      </c>
      <c r="C516" s="274">
        <v>25</v>
      </c>
      <c r="D516" s="50" t="e">
        <v>#N/A</v>
      </c>
      <c r="E516" s="50" t="e">
        <v>#N/A</v>
      </c>
      <c r="F516" s="50">
        <v>62.574890000000003</v>
      </c>
      <c r="G516" s="50" t="e">
        <v>#N/A</v>
      </c>
      <c r="H516" s="50" t="e">
        <v>#N/A</v>
      </c>
      <c r="I516" s="50" t="e">
        <v>#N/A</v>
      </c>
      <c r="J516" s="50" t="e">
        <v>#N/A</v>
      </c>
      <c r="K516" s="50" t="e">
        <v>#N/A</v>
      </c>
      <c r="L516" s="50" t="e">
        <v>#N/A</v>
      </c>
      <c r="M516" s="53" t="e">
        <v>#N/A</v>
      </c>
      <c r="O516" s="37" t="e">
        <v>#N/A</v>
      </c>
      <c r="P516" s="30" t="e">
        <v>#N/A</v>
      </c>
      <c r="Q516" s="30">
        <v>62.574890000000003</v>
      </c>
      <c r="R516" s="30" t="e">
        <v>#N/A</v>
      </c>
      <c r="S516" s="95" t="e">
        <v>#N/A</v>
      </c>
    </row>
    <row r="517" spans="1:19" x14ac:dyDescent="0.2">
      <c r="A517" s="52">
        <v>44819</v>
      </c>
      <c r="B517" s="13">
        <v>66</v>
      </c>
      <c r="C517" s="274">
        <v>15</v>
      </c>
      <c r="D517" s="50" t="e">
        <v>#N/A</v>
      </c>
      <c r="E517" s="50" t="e">
        <v>#N/A</v>
      </c>
      <c r="F517" s="50" t="e">
        <v>#N/A</v>
      </c>
      <c r="G517" s="50" t="e">
        <v>#N/A</v>
      </c>
      <c r="H517" s="50" t="e">
        <v>#N/A</v>
      </c>
      <c r="I517" s="50">
        <v>57.656610000000001</v>
      </c>
      <c r="J517" s="50" t="e">
        <v>#N/A</v>
      </c>
      <c r="K517" s="50" t="e">
        <v>#N/A</v>
      </c>
      <c r="L517" s="50" t="e">
        <v>#N/A</v>
      </c>
      <c r="M517" s="53" t="e">
        <v>#N/A</v>
      </c>
      <c r="O517" s="37" t="e">
        <v>#N/A</v>
      </c>
      <c r="P517" s="30" t="e">
        <v>#N/A</v>
      </c>
      <c r="Q517" s="30" t="e">
        <v>#N/A</v>
      </c>
      <c r="R517" s="30">
        <v>57.656610000000001</v>
      </c>
      <c r="S517" s="95" t="e">
        <v>#N/A</v>
      </c>
    </row>
    <row r="518" spans="1:19" x14ac:dyDescent="0.2">
      <c r="A518" s="52">
        <v>44819</v>
      </c>
      <c r="B518" s="13">
        <v>118</v>
      </c>
      <c r="C518" s="274">
        <v>15</v>
      </c>
      <c r="D518" s="50" t="e">
        <v>#N/A</v>
      </c>
      <c r="E518" s="50" t="e">
        <v>#N/A</v>
      </c>
      <c r="F518" s="50" t="e">
        <v>#N/A</v>
      </c>
      <c r="G518" s="50" t="e">
        <v>#N/A</v>
      </c>
      <c r="H518" s="50" t="e">
        <v>#N/A</v>
      </c>
      <c r="I518" s="50">
        <v>52.415100000000002</v>
      </c>
      <c r="J518" s="50" t="e">
        <v>#N/A</v>
      </c>
      <c r="K518" s="50" t="e">
        <v>#N/A</v>
      </c>
      <c r="L518" s="50" t="e">
        <v>#N/A</v>
      </c>
      <c r="M518" s="53" t="e">
        <v>#N/A</v>
      </c>
      <c r="O518" s="37" t="e">
        <v>#N/A</v>
      </c>
      <c r="P518" s="30" t="e">
        <v>#N/A</v>
      </c>
      <c r="Q518" s="30" t="e">
        <v>#N/A</v>
      </c>
      <c r="R518" s="30">
        <v>52.415100000000002</v>
      </c>
      <c r="S518" s="95" t="e">
        <v>#N/A</v>
      </c>
    </row>
    <row r="519" spans="1:19" x14ac:dyDescent="0.2">
      <c r="A519" s="52">
        <v>44831</v>
      </c>
      <c r="B519" s="13">
        <v>107</v>
      </c>
      <c r="C519" s="274">
        <v>20</v>
      </c>
      <c r="D519" s="50" t="e">
        <v>#N/A</v>
      </c>
      <c r="E519" s="50" t="e">
        <v>#N/A</v>
      </c>
      <c r="F519" s="50" t="e">
        <v>#N/A</v>
      </c>
      <c r="G519" s="50" t="e">
        <v>#N/A</v>
      </c>
      <c r="H519" s="50" t="e">
        <v>#N/A</v>
      </c>
      <c r="I519" s="50">
        <v>37.522979999999997</v>
      </c>
      <c r="J519" s="50" t="e">
        <v>#N/A</v>
      </c>
      <c r="K519" s="50" t="e">
        <v>#N/A</v>
      </c>
      <c r="L519" s="50" t="e">
        <v>#N/A</v>
      </c>
      <c r="M519" s="53" t="e">
        <v>#N/A</v>
      </c>
      <c r="O519" s="37" t="e">
        <v>#N/A</v>
      </c>
      <c r="P519" s="30" t="e">
        <v>#N/A</v>
      </c>
      <c r="Q519" s="30" t="e">
        <v>#N/A</v>
      </c>
      <c r="R519" s="30">
        <v>37.522979999999997</v>
      </c>
      <c r="S519" s="95" t="e">
        <v>#N/A</v>
      </c>
    </row>
    <row r="520" spans="1:19" x14ac:dyDescent="0.2">
      <c r="A520" s="52">
        <v>44833</v>
      </c>
      <c r="B520" s="13">
        <v>100</v>
      </c>
      <c r="C520" s="274">
        <v>17</v>
      </c>
      <c r="D520" s="50">
        <v>21.447320000000001</v>
      </c>
      <c r="E520" s="50" t="e">
        <v>#N/A</v>
      </c>
      <c r="F520" s="50" t="e">
        <v>#N/A</v>
      </c>
      <c r="G520" s="50" t="e">
        <v>#N/A</v>
      </c>
      <c r="H520" s="50" t="e">
        <v>#N/A</v>
      </c>
      <c r="I520" s="50" t="e">
        <v>#N/A</v>
      </c>
      <c r="J520" s="50" t="e">
        <v>#N/A</v>
      </c>
      <c r="K520" s="50" t="e">
        <v>#N/A</v>
      </c>
      <c r="L520" s="50" t="e">
        <v>#N/A</v>
      </c>
      <c r="M520" s="53" t="e">
        <v>#N/A</v>
      </c>
      <c r="O520" s="37" t="e">
        <v>#N/A</v>
      </c>
      <c r="P520" s="30">
        <v>21.447320000000001</v>
      </c>
      <c r="Q520" s="30" t="e">
        <v>#N/A</v>
      </c>
      <c r="R520" s="30" t="e">
        <v>#N/A</v>
      </c>
      <c r="S520" s="95" t="e">
        <v>#N/A</v>
      </c>
    </row>
    <row r="521" spans="1:19" x14ac:dyDescent="0.2">
      <c r="A521" s="52">
        <v>44854</v>
      </c>
      <c r="B521" s="13">
        <v>125</v>
      </c>
      <c r="C521" s="274">
        <v>20</v>
      </c>
      <c r="D521" s="50" t="e">
        <v>#N/A</v>
      </c>
      <c r="E521" s="50">
        <v>19.747610000000002</v>
      </c>
      <c r="F521" s="50" t="e">
        <v>#N/A</v>
      </c>
      <c r="G521" s="50" t="e">
        <v>#N/A</v>
      </c>
      <c r="H521" s="50" t="e">
        <v>#N/A</v>
      </c>
      <c r="I521" s="50" t="e">
        <v>#N/A</v>
      </c>
      <c r="J521" s="50" t="e">
        <v>#N/A</v>
      </c>
      <c r="K521" s="50" t="e">
        <v>#N/A</v>
      </c>
      <c r="L521" s="50" t="e">
        <v>#N/A</v>
      </c>
      <c r="M521" s="53" t="e">
        <v>#N/A</v>
      </c>
      <c r="O521" s="37" t="e">
        <v>#N/A</v>
      </c>
      <c r="P521" s="30">
        <v>19.747610000000002</v>
      </c>
      <c r="Q521" s="30" t="e">
        <v>#N/A</v>
      </c>
      <c r="R521" s="30" t="e">
        <v>#N/A</v>
      </c>
      <c r="S521" s="95" t="e">
        <v>#N/A</v>
      </c>
    </row>
    <row r="522" spans="1:19" x14ac:dyDescent="0.2">
      <c r="A522" s="52">
        <v>44859</v>
      </c>
      <c r="B522" s="13">
        <v>30</v>
      </c>
      <c r="C522" s="274">
        <v>20</v>
      </c>
      <c r="D522" s="50" t="e">
        <v>#N/A</v>
      </c>
      <c r="E522" s="50" t="e">
        <v>#N/A</v>
      </c>
      <c r="F522" s="50">
        <v>49.724209999999999</v>
      </c>
      <c r="G522" s="50" t="e">
        <v>#N/A</v>
      </c>
      <c r="H522" s="50" t="e">
        <v>#N/A</v>
      </c>
      <c r="I522" s="50" t="e">
        <v>#N/A</v>
      </c>
      <c r="J522" s="50" t="e">
        <v>#N/A</v>
      </c>
      <c r="K522" s="50" t="e">
        <v>#N/A</v>
      </c>
      <c r="L522" s="50" t="e">
        <v>#N/A</v>
      </c>
      <c r="M522" s="53" t="e">
        <v>#N/A</v>
      </c>
      <c r="O522" s="37" t="e">
        <v>#N/A</v>
      </c>
      <c r="P522" s="30" t="e">
        <v>#N/A</v>
      </c>
      <c r="Q522" s="30">
        <v>49.724209999999999</v>
      </c>
      <c r="R522" s="30" t="e">
        <v>#N/A</v>
      </c>
      <c r="S522" s="95" t="e">
        <v>#N/A</v>
      </c>
    </row>
    <row r="523" spans="1:19" x14ac:dyDescent="0.2">
      <c r="A523" s="52">
        <v>44860</v>
      </c>
      <c r="B523" s="13">
        <v>60</v>
      </c>
      <c r="C523" s="274">
        <v>15</v>
      </c>
      <c r="D523" s="50" t="e">
        <v>#N/A</v>
      </c>
      <c r="E523" s="50" t="e">
        <v>#N/A</v>
      </c>
      <c r="F523" s="50" t="e">
        <v>#N/A</v>
      </c>
      <c r="G523" s="50" t="e">
        <v>#N/A</v>
      </c>
      <c r="H523" s="50" t="e">
        <v>#N/A</v>
      </c>
      <c r="I523" s="50" t="e">
        <v>#N/A</v>
      </c>
      <c r="J523" s="50" t="e">
        <v>#N/A</v>
      </c>
      <c r="K523" s="50" t="e">
        <v>#N/A</v>
      </c>
      <c r="L523" s="50">
        <v>31.012270000000001</v>
      </c>
      <c r="M523" s="53" t="e">
        <v>#N/A</v>
      </c>
      <c r="O523" s="37" t="e">
        <v>#N/A</v>
      </c>
      <c r="P523" s="30" t="e">
        <v>#N/A</v>
      </c>
      <c r="Q523" s="30" t="e">
        <v>#N/A</v>
      </c>
      <c r="R523" s="30" t="e">
        <v>#N/A</v>
      </c>
      <c r="S523" s="95">
        <v>31.012270000000001</v>
      </c>
    </row>
    <row r="524" spans="1:19" x14ac:dyDescent="0.2">
      <c r="A524" s="52">
        <v>44862</v>
      </c>
      <c r="B524" s="13">
        <v>100</v>
      </c>
      <c r="C524" s="274">
        <v>15</v>
      </c>
      <c r="D524" s="50">
        <v>22.52102</v>
      </c>
      <c r="E524" s="50" t="e">
        <v>#N/A</v>
      </c>
      <c r="F524" s="50" t="e">
        <v>#N/A</v>
      </c>
      <c r="G524" s="50" t="e">
        <v>#N/A</v>
      </c>
      <c r="H524" s="50" t="e">
        <v>#N/A</v>
      </c>
      <c r="I524" s="50" t="e">
        <v>#N/A</v>
      </c>
      <c r="J524" s="50" t="e">
        <v>#N/A</v>
      </c>
      <c r="K524" s="50" t="e">
        <v>#N/A</v>
      </c>
      <c r="L524" s="50" t="e">
        <v>#N/A</v>
      </c>
      <c r="M524" s="53" t="e">
        <v>#N/A</v>
      </c>
      <c r="O524" s="37" t="e">
        <v>#N/A</v>
      </c>
      <c r="P524" s="30">
        <v>22.52102</v>
      </c>
      <c r="Q524" s="30" t="e">
        <v>#N/A</v>
      </c>
      <c r="R524" s="30" t="e">
        <v>#N/A</v>
      </c>
      <c r="S524" s="95" t="e">
        <v>#N/A</v>
      </c>
    </row>
    <row r="525" spans="1:19" x14ac:dyDescent="0.2">
      <c r="A525" s="52">
        <v>44916</v>
      </c>
      <c r="B525" s="13">
        <v>150</v>
      </c>
      <c r="C525" s="274">
        <v>15</v>
      </c>
      <c r="D525" s="50" t="e">
        <v>#N/A</v>
      </c>
      <c r="E525" s="50" t="e">
        <v>#N/A</v>
      </c>
      <c r="F525" s="50" t="e">
        <v>#N/A</v>
      </c>
      <c r="G525" s="50" t="e">
        <v>#N/A</v>
      </c>
      <c r="H525" s="50" t="e">
        <v>#N/A</v>
      </c>
      <c r="I525" s="50">
        <v>50.34084</v>
      </c>
      <c r="J525" s="50" t="e">
        <v>#N/A</v>
      </c>
      <c r="K525" s="50" t="e">
        <v>#N/A</v>
      </c>
      <c r="L525" s="50" t="e">
        <v>#N/A</v>
      </c>
      <c r="M525" s="53" t="e">
        <v>#N/A</v>
      </c>
      <c r="O525" s="37" t="e">
        <v>#N/A</v>
      </c>
      <c r="P525" s="30" t="e">
        <v>#N/A</v>
      </c>
      <c r="Q525" s="30" t="e">
        <v>#N/A</v>
      </c>
      <c r="R525" s="30">
        <v>50.34084</v>
      </c>
      <c r="S525" s="95" t="e">
        <v>#N/A</v>
      </c>
    </row>
    <row r="526" spans="1:19" x14ac:dyDescent="0.2">
      <c r="A526" s="52">
        <v>44946</v>
      </c>
      <c r="B526" s="13">
        <v>100</v>
      </c>
      <c r="C526" s="274">
        <v>25</v>
      </c>
      <c r="D526" s="50" t="e">
        <v>#N/A</v>
      </c>
      <c r="E526" s="50">
        <v>28.670529999999999</v>
      </c>
      <c r="F526" s="50" t="e">
        <v>#N/A</v>
      </c>
      <c r="G526" s="50" t="e">
        <v>#N/A</v>
      </c>
      <c r="H526" s="50" t="e">
        <v>#N/A</v>
      </c>
      <c r="I526" s="50" t="e">
        <v>#N/A</v>
      </c>
      <c r="J526" s="50" t="e">
        <v>#N/A</v>
      </c>
      <c r="K526" s="50" t="e">
        <v>#N/A</v>
      </c>
      <c r="L526" s="50" t="e">
        <v>#N/A</v>
      </c>
      <c r="M526" s="53" t="e">
        <v>#N/A</v>
      </c>
      <c r="O526" s="37" t="e">
        <v>#N/A</v>
      </c>
      <c r="P526" s="30">
        <v>28.670529999999999</v>
      </c>
      <c r="Q526" s="30" t="e">
        <v>#N/A</v>
      </c>
      <c r="R526" s="30" t="e">
        <v>#N/A</v>
      </c>
      <c r="S526" s="95" t="e">
        <v>#N/A</v>
      </c>
    </row>
    <row r="527" spans="1:19" x14ac:dyDescent="0.2">
      <c r="A527" s="52">
        <v>44950</v>
      </c>
      <c r="B527" s="13">
        <v>65</v>
      </c>
      <c r="C527" s="274">
        <v>20</v>
      </c>
      <c r="D527" s="50" t="e">
        <v>#N/A</v>
      </c>
      <c r="E527" s="50">
        <v>36.432499999999997</v>
      </c>
      <c r="F527" s="50" t="e">
        <v>#N/A</v>
      </c>
      <c r="G527" s="50" t="e">
        <v>#N/A</v>
      </c>
      <c r="H527" s="50" t="e">
        <v>#N/A</v>
      </c>
      <c r="I527" s="50" t="e">
        <v>#N/A</v>
      </c>
      <c r="J527" s="50" t="e">
        <v>#N/A</v>
      </c>
      <c r="K527" s="50" t="e">
        <v>#N/A</v>
      </c>
      <c r="L527" s="50" t="e">
        <v>#N/A</v>
      </c>
      <c r="M527" s="53" t="e">
        <v>#N/A</v>
      </c>
      <c r="O527" s="37" t="e">
        <v>#N/A</v>
      </c>
      <c r="P527" s="30">
        <v>36.432499999999997</v>
      </c>
      <c r="Q527" s="30" t="e">
        <v>#N/A</v>
      </c>
      <c r="R527" s="30" t="e">
        <v>#N/A</v>
      </c>
      <c r="S527" s="95" t="e">
        <v>#N/A</v>
      </c>
    </row>
    <row r="528" spans="1:19" x14ac:dyDescent="0.2">
      <c r="A528" s="52">
        <v>45107</v>
      </c>
      <c r="B528" s="13">
        <v>138.80000000000001</v>
      </c>
      <c r="C528" s="274">
        <v>20</v>
      </c>
      <c r="D528" s="50" t="e">
        <v>#N/A</v>
      </c>
      <c r="E528" s="50" t="e">
        <v>#N/A</v>
      </c>
      <c r="F528" s="50" t="e">
        <v>#N/A</v>
      </c>
      <c r="G528" s="50" t="e">
        <v>#N/A</v>
      </c>
      <c r="H528" s="50" t="e">
        <v>#N/A</v>
      </c>
      <c r="I528" s="50" t="e">
        <v>#N/A</v>
      </c>
      <c r="J528" s="50" t="e">
        <v>#N/A</v>
      </c>
      <c r="K528" s="50" t="e">
        <v>#N/A</v>
      </c>
      <c r="L528" s="50">
        <v>46.274450000000002</v>
      </c>
      <c r="M528" s="53" t="e">
        <v>#N/A</v>
      </c>
      <c r="O528" s="37" t="e">
        <v>#N/A</v>
      </c>
      <c r="P528" s="30" t="e">
        <v>#N/A</v>
      </c>
      <c r="Q528" s="30" t="e">
        <v>#N/A</v>
      </c>
      <c r="R528" s="30" t="e">
        <v>#N/A</v>
      </c>
      <c r="S528" s="95">
        <v>46.274450000000002</v>
      </c>
    </row>
    <row r="529" spans="1:19" x14ac:dyDescent="0.2">
      <c r="A529" s="52">
        <v>45128</v>
      </c>
      <c r="B529" s="13">
        <v>140</v>
      </c>
      <c r="C529" s="274">
        <v>20</v>
      </c>
      <c r="D529" s="50" t="e">
        <v>#N/A</v>
      </c>
      <c r="E529" s="50">
        <v>26.716069999999998</v>
      </c>
      <c r="F529" s="50" t="e">
        <v>#N/A</v>
      </c>
      <c r="G529" s="50" t="e">
        <v>#N/A</v>
      </c>
      <c r="H529" s="50" t="e">
        <v>#N/A</v>
      </c>
      <c r="I529" s="50" t="e">
        <v>#N/A</v>
      </c>
      <c r="J529" s="50" t="e">
        <v>#N/A</v>
      </c>
      <c r="K529" s="50" t="e">
        <v>#N/A</v>
      </c>
      <c r="L529" s="50" t="e">
        <v>#N/A</v>
      </c>
      <c r="M529" s="53" t="e">
        <v>#N/A</v>
      </c>
      <c r="O529" s="37" t="e">
        <v>#N/A</v>
      </c>
      <c r="P529" s="30">
        <v>26.716069999999998</v>
      </c>
      <c r="Q529" s="30" t="e">
        <v>#N/A</v>
      </c>
      <c r="R529" s="30" t="e">
        <v>#N/A</v>
      </c>
      <c r="S529" s="95" t="e">
        <v>#N/A</v>
      </c>
    </row>
    <row r="530" spans="1:19" x14ac:dyDescent="0.2">
      <c r="A530" s="52">
        <v>45223</v>
      </c>
      <c r="B530" s="13">
        <v>100</v>
      </c>
      <c r="C530" s="274">
        <v>20</v>
      </c>
      <c r="D530" s="50" t="e">
        <v>#N/A</v>
      </c>
      <c r="E530" s="50">
        <v>23.99006</v>
      </c>
      <c r="F530" s="50" t="e">
        <v>#N/A</v>
      </c>
      <c r="G530" s="50" t="e">
        <v>#N/A</v>
      </c>
      <c r="H530" s="50" t="e">
        <v>#N/A</v>
      </c>
      <c r="I530" s="50" t="e">
        <v>#N/A</v>
      </c>
      <c r="J530" s="50" t="e">
        <v>#N/A</v>
      </c>
      <c r="K530" s="50" t="e">
        <v>#N/A</v>
      </c>
      <c r="L530" s="50" t="e">
        <v>#N/A</v>
      </c>
      <c r="M530" s="53" t="e">
        <v>#N/A</v>
      </c>
      <c r="O530" s="37" t="e">
        <v>#N/A</v>
      </c>
      <c r="P530" s="30">
        <v>23.99006</v>
      </c>
      <c r="Q530" s="30" t="e">
        <v>#N/A</v>
      </c>
      <c r="R530" s="30" t="e">
        <v>#N/A</v>
      </c>
      <c r="S530" s="95" t="e">
        <v>#N/A</v>
      </c>
    </row>
    <row r="531" spans="1:19" x14ac:dyDescent="0.2">
      <c r="A531" s="52">
        <v>45223</v>
      </c>
      <c r="B531" s="13">
        <v>19.989999999999998</v>
      </c>
      <c r="C531" s="274">
        <v>20</v>
      </c>
      <c r="D531" s="50" t="e">
        <v>#N/A</v>
      </c>
      <c r="E531" s="50" t="e">
        <v>#N/A</v>
      </c>
      <c r="F531" s="50" t="e">
        <v>#N/A</v>
      </c>
      <c r="G531" s="50" t="e">
        <v>#N/A</v>
      </c>
      <c r="H531" s="50" t="e">
        <v>#N/A</v>
      </c>
      <c r="I531" s="50" t="e">
        <v>#N/A</v>
      </c>
      <c r="J531" s="50">
        <v>68.228729999999999</v>
      </c>
      <c r="K531" s="50" t="e">
        <v>#N/A</v>
      </c>
      <c r="L531" s="50" t="e">
        <v>#N/A</v>
      </c>
      <c r="M531" s="53" t="e">
        <v>#N/A</v>
      </c>
      <c r="O531" s="37" t="e">
        <v>#N/A</v>
      </c>
      <c r="P531" s="30" t="e">
        <v>#N/A</v>
      </c>
      <c r="Q531" s="30" t="e">
        <v>#N/A</v>
      </c>
      <c r="R531" s="30">
        <v>68.228729999999999</v>
      </c>
      <c r="S531" s="95" t="e">
        <v>#N/A</v>
      </c>
    </row>
    <row r="532" spans="1:19" x14ac:dyDescent="0.2">
      <c r="A532" s="52">
        <v>45223</v>
      </c>
      <c r="B532" s="13">
        <v>19.989999999999998</v>
      </c>
      <c r="C532" s="274">
        <v>20</v>
      </c>
      <c r="D532" s="50" t="e">
        <v>#N/A</v>
      </c>
      <c r="E532" s="50" t="e">
        <v>#N/A</v>
      </c>
      <c r="F532" s="50" t="e">
        <v>#N/A</v>
      </c>
      <c r="G532" s="50" t="e">
        <v>#N/A</v>
      </c>
      <c r="H532" s="50" t="e">
        <v>#N/A</v>
      </c>
      <c r="I532" s="50" t="e">
        <v>#N/A</v>
      </c>
      <c r="J532" s="50">
        <v>64.300449999999998</v>
      </c>
      <c r="K532" s="50" t="e">
        <v>#N/A</v>
      </c>
      <c r="L532" s="50" t="e">
        <v>#N/A</v>
      </c>
      <c r="M532" s="53" t="e">
        <v>#N/A</v>
      </c>
      <c r="O532" s="37" t="e">
        <v>#N/A</v>
      </c>
      <c r="P532" s="30" t="e">
        <v>#N/A</v>
      </c>
      <c r="Q532" s="30" t="e">
        <v>#N/A</v>
      </c>
      <c r="R532" s="30">
        <v>64.300449999999998</v>
      </c>
      <c r="S532" s="95" t="e">
        <v>#N/A</v>
      </c>
    </row>
    <row r="533" spans="1:19" x14ac:dyDescent="0.2">
      <c r="A533" s="52">
        <v>45223</v>
      </c>
      <c r="B533" s="13">
        <v>145</v>
      </c>
      <c r="C533" s="274">
        <v>20</v>
      </c>
      <c r="D533" s="50" t="e">
        <v>#N/A</v>
      </c>
      <c r="E533" s="50" t="e">
        <v>#N/A</v>
      </c>
      <c r="F533" s="50" t="e">
        <v>#N/A</v>
      </c>
      <c r="G533" s="50" t="e">
        <v>#N/A</v>
      </c>
      <c r="H533" s="50" t="e">
        <v>#N/A</v>
      </c>
      <c r="I533" s="50" t="e">
        <v>#N/A</v>
      </c>
      <c r="J533" s="50">
        <v>72.155100000000004</v>
      </c>
      <c r="K533" s="50" t="e">
        <v>#N/A</v>
      </c>
      <c r="L533" s="50" t="e">
        <v>#N/A</v>
      </c>
      <c r="M533" s="53" t="e">
        <v>#N/A</v>
      </c>
      <c r="O533" s="37" t="e">
        <v>#N/A</v>
      </c>
      <c r="P533" s="30" t="e">
        <v>#N/A</v>
      </c>
      <c r="Q533" s="30" t="e">
        <v>#N/A</v>
      </c>
      <c r="R533" s="30">
        <v>72.155100000000004</v>
      </c>
      <c r="S533" s="95" t="e">
        <v>#N/A</v>
      </c>
    </row>
    <row r="534" spans="1:19" x14ac:dyDescent="0.2">
      <c r="A534" s="52">
        <v>45223</v>
      </c>
      <c r="B534" s="13">
        <v>19.989999999999998</v>
      </c>
      <c r="C534" s="274">
        <v>20</v>
      </c>
      <c r="D534" s="50" t="e">
        <v>#N/A</v>
      </c>
      <c r="E534" s="50" t="e">
        <v>#N/A</v>
      </c>
      <c r="F534" s="50" t="e">
        <v>#N/A</v>
      </c>
      <c r="G534" s="50" t="e">
        <v>#N/A</v>
      </c>
      <c r="H534" s="50" t="e">
        <v>#N/A</v>
      </c>
      <c r="I534" s="50" t="e">
        <v>#N/A</v>
      </c>
      <c r="J534" s="50">
        <v>64.450890000000001</v>
      </c>
      <c r="K534" s="50" t="e">
        <v>#N/A</v>
      </c>
      <c r="L534" s="50" t="e">
        <v>#N/A</v>
      </c>
      <c r="M534" s="53" t="e">
        <v>#N/A</v>
      </c>
      <c r="O534" s="37" t="e">
        <v>#N/A</v>
      </c>
      <c r="P534" s="30" t="e">
        <v>#N/A</v>
      </c>
      <c r="Q534" s="30" t="e">
        <v>#N/A</v>
      </c>
      <c r="R534" s="30">
        <v>64.450890000000001</v>
      </c>
      <c r="S534" s="95" t="e">
        <v>#N/A</v>
      </c>
    </row>
    <row r="535" spans="1:19" x14ac:dyDescent="0.2">
      <c r="A535" s="52">
        <v>45223</v>
      </c>
      <c r="B535" s="13">
        <v>125</v>
      </c>
      <c r="C535" s="274">
        <v>20</v>
      </c>
      <c r="D535" s="50" t="e">
        <v>#N/A</v>
      </c>
      <c r="E535" s="50" t="e">
        <v>#N/A</v>
      </c>
      <c r="F535" s="50" t="e">
        <v>#N/A</v>
      </c>
      <c r="G535" s="50" t="e">
        <v>#N/A</v>
      </c>
      <c r="H535" s="50" t="e">
        <v>#N/A</v>
      </c>
      <c r="I535" s="50" t="e">
        <v>#N/A</v>
      </c>
      <c r="J535" s="50">
        <v>58.963360000000002</v>
      </c>
      <c r="K535" s="50" t="e">
        <v>#N/A</v>
      </c>
      <c r="L535" s="50" t="e">
        <v>#N/A</v>
      </c>
      <c r="M535" s="53" t="e">
        <v>#N/A</v>
      </c>
      <c r="O535" s="37" t="e">
        <v>#N/A</v>
      </c>
      <c r="P535" s="30" t="e">
        <v>#N/A</v>
      </c>
      <c r="Q535" s="30" t="e">
        <v>#N/A</v>
      </c>
      <c r="R535" s="30">
        <v>58.963360000000002</v>
      </c>
      <c r="S535" s="95" t="e">
        <v>#N/A</v>
      </c>
    </row>
    <row r="536" spans="1:19" x14ac:dyDescent="0.2">
      <c r="A536" s="52">
        <v>45223</v>
      </c>
      <c r="B536" s="13">
        <v>135</v>
      </c>
      <c r="C536" s="274">
        <v>20</v>
      </c>
      <c r="D536" s="50" t="e">
        <v>#N/A</v>
      </c>
      <c r="E536" s="50" t="e">
        <v>#N/A</v>
      </c>
      <c r="F536" s="50" t="e">
        <v>#N/A</v>
      </c>
      <c r="G536" s="50" t="e">
        <v>#N/A</v>
      </c>
      <c r="H536" s="50" t="e">
        <v>#N/A</v>
      </c>
      <c r="I536" s="50" t="e">
        <v>#N/A</v>
      </c>
      <c r="J536" s="50">
        <v>68.397499999999994</v>
      </c>
      <c r="K536" s="50" t="e">
        <v>#N/A</v>
      </c>
      <c r="L536" s="50" t="e">
        <v>#N/A</v>
      </c>
      <c r="M536" s="53" t="e">
        <v>#N/A</v>
      </c>
      <c r="O536" s="37" t="e">
        <v>#N/A</v>
      </c>
      <c r="P536" s="30" t="e">
        <v>#N/A</v>
      </c>
      <c r="Q536" s="30" t="e">
        <v>#N/A</v>
      </c>
      <c r="R536" s="30">
        <v>68.397499999999994</v>
      </c>
      <c r="S536" s="95" t="e">
        <v>#N/A</v>
      </c>
    </row>
    <row r="537" spans="1:19" x14ac:dyDescent="0.2">
      <c r="A537" s="52">
        <v>45223</v>
      </c>
      <c r="B537" s="13">
        <v>112</v>
      </c>
      <c r="C537" s="274">
        <v>20</v>
      </c>
      <c r="D537" s="50" t="e">
        <v>#N/A</v>
      </c>
      <c r="E537" s="50" t="e">
        <v>#N/A</v>
      </c>
      <c r="F537" s="50" t="e">
        <v>#N/A</v>
      </c>
      <c r="G537" s="50" t="e">
        <v>#N/A</v>
      </c>
      <c r="H537" s="50" t="e">
        <v>#N/A</v>
      </c>
      <c r="I537" s="50" t="e">
        <v>#N/A</v>
      </c>
      <c r="J537" s="50">
        <v>71.543319999999994</v>
      </c>
      <c r="K537" s="50" t="e">
        <v>#N/A</v>
      </c>
      <c r="L537" s="50" t="e">
        <v>#N/A</v>
      </c>
      <c r="M537" s="53" t="e">
        <v>#N/A</v>
      </c>
      <c r="O537" s="37" t="e">
        <v>#N/A</v>
      </c>
      <c r="P537" s="30" t="e">
        <v>#N/A</v>
      </c>
      <c r="Q537" s="30" t="e">
        <v>#N/A</v>
      </c>
      <c r="R537" s="30">
        <v>71.543319999999994</v>
      </c>
      <c r="S537" s="95" t="e">
        <v>#N/A</v>
      </c>
    </row>
    <row r="538" spans="1:19" x14ac:dyDescent="0.2">
      <c r="A538" s="52">
        <v>45223</v>
      </c>
      <c r="B538" s="13">
        <v>200</v>
      </c>
      <c r="C538" s="274">
        <v>20</v>
      </c>
      <c r="D538" s="50" t="e">
        <v>#N/A</v>
      </c>
      <c r="E538" s="50" t="e">
        <v>#N/A</v>
      </c>
      <c r="F538" s="50" t="e">
        <v>#N/A</v>
      </c>
      <c r="G538" s="50" t="e">
        <v>#N/A</v>
      </c>
      <c r="H538" s="50" t="e">
        <v>#N/A</v>
      </c>
      <c r="I538" s="50" t="e">
        <v>#N/A</v>
      </c>
      <c r="J538" s="50">
        <v>61.112009999999998</v>
      </c>
      <c r="K538" s="50" t="e">
        <v>#N/A</v>
      </c>
      <c r="L538" s="50" t="e">
        <v>#N/A</v>
      </c>
      <c r="M538" s="53" t="e">
        <v>#N/A</v>
      </c>
      <c r="O538" s="37" t="e">
        <v>#N/A</v>
      </c>
      <c r="P538" s="30" t="e">
        <v>#N/A</v>
      </c>
      <c r="Q538" s="30" t="e">
        <v>#N/A</v>
      </c>
      <c r="R538" s="30">
        <v>61.112009999999998</v>
      </c>
      <c r="S538" s="95" t="e">
        <v>#N/A</v>
      </c>
    </row>
    <row r="539" spans="1:19" x14ac:dyDescent="0.2">
      <c r="A539" s="52">
        <v>45223</v>
      </c>
      <c r="B539" s="13">
        <v>401.64</v>
      </c>
      <c r="C539" s="274">
        <v>20</v>
      </c>
      <c r="D539" s="50" t="e">
        <v>#N/A</v>
      </c>
      <c r="E539" s="50" t="e">
        <v>#N/A</v>
      </c>
      <c r="F539" s="50" t="e">
        <v>#N/A</v>
      </c>
      <c r="G539" s="50" t="e">
        <v>#N/A</v>
      </c>
      <c r="H539" s="50" t="e">
        <v>#N/A</v>
      </c>
      <c r="I539" s="50" t="e">
        <v>#N/A</v>
      </c>
      <c r="J539" s="50">
        <v>59.951259999999998</v>
      </c>
      <c r="K539" s="50" t="e">
        <v>#N/A</v>
      </c>
      <c r="L539" s="50" t="e">
        <v>#N/A</v>
      </c>
      <c r="M539" s="53" t="e">
        <v>#N/A</v>
      </c>
      <c r="O539" s="37" t="e">
        <v>#N/A</v>
      </c>
      <c r="P539" s="30" t="e">
        <v>#N/A</v>
      </c>
      <c r="Q539" s="30" t="e">
        <v>#N/A</v>
      </c>
      <c r="R539" s="30">
        <v>59.951259999999998</v>
      </c>
      <c r="S539" s="95" t="e">
        <v>#N/A</v>
      </c>
    </row>
    <row r="540" spans="1:19" x14ac:dyDescent="0.2">
      <c r="A540" s="52">
        <v>45223</v>
      </c>
      <c r="B540" s="13">
        <v>100</v>
      </c>
      <c r="C540" s="274">
        <v>20</v>
      </c>
      <c r="D540" s="50" t="e">
        <v>#N/A</v>
      </c>
      <c r="E540" s="50" t="e">
        <v>#N/A</v>
      </c>
      <c r="F540" s="50" t="e">
        <v>#N/A</v>
      </c>
      <c r="G540" s="50" t="e">
        <v>#N/A</v>
      </c>
      <c r="H540" s="50" t="e">
        <v>#N/A</v>
      </c>
      <c r="I540" s="50" t="e">
        <v>#N/A</v>
      </c>
      <c r="J540" s="50">
        <v>55.731070000000003</v>
      </c>
      <c r="K540" s="50" t="e">
        <v>#N/A</v>
      </c>
      <c r="L540" s="50" t="e">
        <v>#N/A</v>
      </c>
      <c r="M540" s="53" t="e">
        <v>#N/A</v>
      </c>
      <c r="O540" s="37" t="e">
        <v>#N/A</v>
      </c>
      <c r="P540" s="30" t="e">
        <v>#N/A</v>
      </c>
      <c r="Q540" s="30" t="e">
        <v>#N/A</v>
      </c>
      <c r="R540" s="30">
        <v>55.731070000000003</v>
      </c>
      <c r="S540" s="95" t="e">
        <v>#N/A</v>
      </c>
    </row>
    <row r="541" spans="1:19" x14ac:dyDescent="0.2">
      <c r="A541" s="52">
        <v>45245</v>
      </c>
      <c r="B541" s="13">
        <v>25</v>
      </c>
      <c r="C541" s="274">
        <v>25</v>
      </c>
      <c r="D541" s="50" t="e">
        <v>#N/A</v>
      </c>
      <c r="E541" s="50">
        <v>26.833200000000001</v>
      </c>
      <c r="F541" s="50" t="e">
        <v>#N/A</v>
      </c>
      <c r="G541" s="50" t="e">
        <v>#N/A</v>
      </c>
      <c r="H541" s="50" t="e">
        <v>#N/A</v>
      </c>
      <c r="I541" s="50" t="e">
        <v>#N/A</v>
      </c>
      <c r="J541" s="50" t="e">
        <v>#N/A</v>
      </c>
      <c r="K541" s="50" t="e">
        <v>#N/A</v>
      </c>
      <c r="L541" s="50" t="e">
        <v>#N/A</v>
      </c>
      <c r="M541" s="53" t="e">
        <v>#N/A</v>
      </c>
      <c r="O541" s="37" t="e">
        <v>#N/A</v>
      </c>
      <c r="P541" s="30">
        <v>26.833200000000001</v>
      </c>
      <c r="Q541" s="30" t="e">
        <v>#N/A</v>
      </c>
      <c r="R541" s="30" t="e">
        <v>#N/A</v>
      </c>
      <c r="S541" s="95" t="e">
        <v>#N/A</v>
      </c>
    </row>
    <row r="542" spans="1:19" x14ac:dyDescent="0.2">
      <c r="A542" s="52">
        <v>45247</v>
      </c>
      <c r="B542" s="13">
        <v>300</v>
      </c>
      <c r="C542" s="274">
        <v>20</v>
      </c>
      <c r="D542" s="50" t="e">
        <v>#N/A</v>
      </c>
      <c r="E542" s="50" t="e">
        <v>#N/A</v>
      </c>
      <c r="F542" s="50">
        <v>47.09207</v>
      </c>
      <c r="G542" s="50" t="e">
        <v>#N/A</v>
      </c>
      <c r="H542" s="50" t="e">
        <v>#N/A</v>
      </c>
      <c r="I542" s="50" t="e">
        <v>#N/A</v>
      </c>
      <c r="J542" s="50" t="e">
        <v>#N/A</v>
      </c>
      <c r="K542" s="50" t="e">
        <v>#N/A</v>
      </c>
      <c r="L542" s="50" t="e">
        <v>#N/A</v>
      </c>
      <c r="M542" s="53" t="e">
        <v>#N/A</v>
      </c>
      <c r="O542" s="37" t="e">
        <v>#N/A</v>
      </c>
      <c r="P542" s="30" t="e">
        <v>#N/A</v>
      </c>
      <c r="Q542" s="30">
        <v>47.09207</v>
      </c>
      <c r="R542" s="30" t="e">
        <v>#N/A</v>
      </c>
      <c r="S542" s="95" t="e">
        <v>#N/A</v>
      </c>
    </row>
    <row r="543" spans="1:19" x14ac:dyDescent="0.2">
      <c r="A543" s="52">
        <v>45322</v>
      </c>
      <c r="B543" s="13">
        <v>200</v>
      </c>
      <c r="C543" s="274">
        <v>25</v>
      </c>
      <c r="D543" s="50" t="e">
        <v>#N/A</v>
      </c>
      <c r="E543" s="50">
        <v>28.929919999999999</v>
      </c>
      <c r="F543" s="50" t="e">
        <v>#N/A</v>
      </c>
      <c r="G543" s="50" t="e">
        <v>#N/A</v>
      </c>
      <c r="H543" s="50" t="e">
        <v>#N/A</v>
      </c>
      <c r="I543" s="50" t="e">
        <v>#N/A</v>
      </c>
      <c r="J543" s="50" t="e">
        <v>#N/A</v>
      </c>
      <c r="K543" s="50" t="e">
        <v>#N/A</v>
      </c>
      <c r="L543" s="50" t="e">
        <v>#N/A</v>
      </c>
      <c r="M543" s="53" t="e">
        <v>#N/A</v>
      </c>
      <c r="O543" s="37" t="e">
        <v>#N/A</v>
      </c>
      <c r="P543" s="30">
        <v>28.929919999999999</v>
      </c>
      <c r="Q543" s="30" t="e">
        <v>#N/A</v>
      </c>
      <c r="R543" s="30" t="e">
        <v>#N/A</v>
      </c>
      <c r="S543" s="95" t="e">
        <v>#N/A</v>
      </c>
    </row>
    <row r="544" spans="1:19" x14ac:dyDescent="0.2">
      <c r="A544" s="52">
        <v>45337</v>
      </c>
      <c r="B544" s="13">
        <v>125</v>
      </c>
      <c r="C544" s="274">
        <v>20</v>
      </c>
      <c r="D544" s="50">
        <v>35.910550000000001</v>
      </c>
      <c r="E544" s="50" t="e">
        <v>#N/A</v>
      </c>
      <c r="F544" s="50" t="e">
        <v>#N/A</v>
      </c>
      <c r="G544" s="50" t="e">
        <v>#N/A</v>
      </c>
      <c r="H544" s="50" t="e">
        <v>#N/A</v>
      </c>
      <c r="I544" s="50" t="e">
        <v>#N/A</v>
      </c>
      <c r="J544" s="50" t="e">
        <v>#N/A</v>
      </c>
      <c r="K544" s="50" t="e">
        <v>#N/A</v>
      </c>
      <c r="L544" s="50" t="e">
        <v>#N/A</v>
      </c>
      <c r="M544" s="53" t="e">
        <v>#N/A</v>
      </c>
      <c r="O544" s="37" t="e">
        <v>#N/A</v>
      </c>
      <c r="P544" s="30">
        <v>35.910550000000001</v>
      </c>
      <c r="Q544" s="30" t="e">
        <v>#N/A</v>
      </c>
      <c r="R544" s="30" t="e">
        <v>#N/A</v>
      </c>
      <c r="S544" s="95" t="e">
        <v>#N/A</v>
      </c>
    </row>
    <row r="545" spans="1:19" x14ac:dyDescent="0.2">
      <c r="A545" s="52">
        <v>45372</v>
      </c>
      <c r="B545" s="13">
        <v>35</v>
      </c>
      <c r="C545" s="274">
        <v>12</v>
      </c>
      <c r="D545" s="50" t="e">
        <v>#N/A</v>
      </c>
      <c r="E545" s="50" t="e">
        <v>#N/A</v>
      </c>
      <c r="F545" s="50">
        <v>48.632649999999998</v>
      </c>
      <c r="G545" s="50" t="e">
        <v>#N/A</v>
      </c>
      <c r="H545" s="50" t="e">
        <v>#N/A</v>
      </c>
      <c r="I545" s="50" t="e">
        <v>#N/A</v>
      </c>
      <c r="J545" s="50" t="e">
        <v>#N/A</v>
      </c>
      <c r="K545" s="50" t="e">
        <v>#N/A</v>
      </c>
      <c r="L545" s="50" t="e">
        <v>#N/A</v>
      </c>
      <c r="M545" s="53" t="e">
        <v>#N/A</v>
      </c>
      <c r="O545" s="37" t="e">
        <v>#N/A</v>
      </c>
      <c r="P545" s="30" t="e">
        <v>#N/A</v>
      </c>
      <c r="Q545" s="30">
        <v>48.632649999999998</v>
      </c>
      <c r="R545" s="30" t="e">
        <v>#N/A</v>
      </c>
      <c r="S545" s="95" t="e">
        <v>#N/A</v>
      </c>
    </row>
    <row r="546" spans="1:19" x14ac:dyDescent="0.2">
      <c r="A546" s="52">
        <v>45415</v>
      </c>
      <c r="B546" s="13">
        <v>127.85</v>
      </c>
      <c r="C546" s="274">
        <v>25</v>
      </c>
      <c r="D546" s="50" t="e">
        <v>#N/A</v>
      </c>
      <c r="E546" s="50">
        <v>25.593640000000001</v>
      </c>
      <c r="F546" s="50" t="e">
        <v>#N/A</v>
      </c>
      <c r="G546" s="50" t="e">
        <v>#N/A</v>
      </c>
      <c r="H546" s="50" t="e">
        <v>#N/A</v>
      </c>
      <c r="I546" s="50" t="e">
        <v>#N/A</v>
      </c>
      <c r="J546" s="50" t="e">
        <v>#N/A</v>
      </c>
      <c r="K546" s="50" t="e">
        <v>#N/A</v>
      </c>
      <c r="L546" s="50" t="e">
        <v>#N/A</v>
      </c>
      <c r="M546" s="53" t="e">
        <v>#N/A</v>
      </c>
      <c r="O546" s="37" t="e">
        <v>#N/A</v>
      </c>
      <c r="P546" s="30">
        <v>25.593640000000001</v>
      </c>
      <c r="Q546" s="30" t="e">
        <v>#N/A</v>
      </c>
      <c r="R546" s="30" t="e">
        <v>#N/A</v>
      </c>
      <c r="S546" s="95" t="e">
        <v>#N/A</v>
      </c>
    </row>
    <row r="547" spans="1:19" x14ac:dyDescent="0.2">
      <c r="A547" s="52">
        <v>45415</v>
      </c>
      <c r="B547" s="13">
        <v>700</v>
      </c>
      <c r="C547" s="274">
        <v>25</v>
      </c>
      <c r="D547" s="50" t="e">
        <v>#N/A</v>
      </c>
      <c r="E547" s="50">
        <v>25.867329999999999</v>
      </c>
      <c r="F547" s="50" t="e">
        <v>#N/A</v>
      </c>
      <c r="G547" s="50" t="e">
        <v>#N/A</v>
      </c>
      <c r="H547" s="50" t="e">
        <v>#N/A</v>
      </c>
      <c r="I547" s="50" t="e">
        <v>#N/A</v>
      </c>
      <c r="J547" s="50" t="e">
        <v>#N/A</v>
      </c>
      <c r="K547" s="50" t="e">
        <v>#N/A</v>
      </c>
      <c r="L547" s="50" t="e">
        <v>#N/A</v>
      </c>
      <c r="M547" s="53" t="e">
        <v>#N/A</v>
      </c>
      <c r="O547" s="37" t="e">
        <v>#N/A</v>
      </c>
      <c r="P547" s="30">
        <v>25.867329999999999</v>
      </c>
      <c r="Q547" s="30" t="e">
        <v>#N/A</v>
      </c>
      <c r="R547" s="30" t="e">
        <v>#N/A</v>
      </c>
      <c r="S547" s="95" t="e">
        <v>#N/A</v>
      </c>
    </row>
    <row r="548" spans="1:19" x14ac:dyDescent="0.2">
      <c r="A548" s="52">
        <v>45629</v>
      </c>
      <c r="B548" s="13">
        <v>92.98</v>
      </c>
      <c r="C548" s="274">
        <v>20</v>
      </c>
      <c r="D548" s="50" t="e">
        <v>#N/A</v>
      </c>
      <c r="E548" s="50" t="e">
        <v>#N/A</v>
      </c>
      <c r="F548" s="50" t="e">
        <v>#N/A</v>
      </c>
      <c r="G548" s="50" t="e">
        <v>#N/A</v>
      </c>
      <c r="H548" s="50" t="e">
        <v>#N/A</v>
      </c>
      <c r="I548" s="50" t="e">
        <v>#N/A</v>
      </c>
      <c r="J548" s="50">
        <v>78.665700000000001</v>
      </c>
      <c r="K548" s="50" t="e">
        <v>#N/A</v>
      </c>
      <c r="L548" s="50" t="e">
        <v>#N/A</v>
      </c>
      <c r="M548" s="53" t="e">
        <v>#N/A</v>
      </c>
      <c r="O548" s="37" t="e">
        <v>#N/A</v>
      </c>
      <c r="P548" s="30" t="e">
        <v>#N/A</v>
      </c>
      <c r="Q548" s="30" t="e">
        <v>#N/A</v>
      </c>
      <c r="R548" s="30">
        <v>78.665700000000001</v>
      </c>
      <c r="S548" s="95" t="e">
        <v>#N/A</v>
      </c>
    </row>
    <row r="549" spans="1:19" x14ac:dyDescent="0.2">
      <c r="A549" s="52">
        <v>45629</v>
      </c>
      <c r="B549" s="13">
        <v>19.989999999999998</v>
      </c>
      <c r="C549" s="274">
        <v>20</v>
      </c>
      <c r="D549" s="50" t="e">
        <v>#N/A</v>
      </c>
      <c r="E549" s="50" t="e">
        <v>#N/A</v>
      </c>
      <c r="F549" s="50" t="e">
        <v>#N/A</v>
      </c>
      <c r="G549" s="50" t="e">
        <v>#N/A</v>
      </c>
      <c r="H549" s="50" t="e">
        <v>#N/A</v>
      </c>
      <c r="I549" s="50" t="e">
        <v>#N/A</v>
      </c>
      <c r="J549" s="50">
        <v>79.630920000000003</v>
      </c>
      <c r="K549" s="50" t="e">
        <v>#N/A</v>
      </c>
      <c r="L549" s="50" t="e">
        <v>#N/A</v>
      </c>
      <c r="M549" s="53" t="e">
        <v>#N/A</v>
      </c>
      <c r="O549" s="37" t="e">
        <v>#N/A</v>
      </c>
      <c r="P549" s="30" t="e">
        <v>#N/A</v>
      </c>
      <c r="Q549" s="30" t="e">
        <v>#N/A</v>
      </c>
      <c r="R549" s="30">
        <v>79.630920000000003</v>
      </c>
      <c r="S549" s="95" t="e">
        <v>#N/A</v>
      </c>
    </row>
    <row r="550" spans="1:19" x14ac:dyDescent="0.2">
      <c r="A550" s="52">
        <v>45629</v>
      </c>
      <c r="B550" s="13">
        <v>280</v>
      </c>
      <c r="C550" s="274">
        <v>20</v>
      </c>
      <c r="D550" s="50" t="e">
        <v>#N/A</v>
      </c>
      <c r="E550" s="50" t="e">
        <v>#N/A</v>
      </c>
      <c r="F550" s="50" t="e">
        <v>#N/A</v>
      </c>
      <c r="G550" s="50" t="e">
        <v>#N/A</v>
      </c>
      <c r="H550" s="50" t="e">
        <v>#N/A</v>
      </c>
      <c r="I550" s="50" t="e">
        <v>#N/A</v>
      </c>
      <c r="J550" s="50">
        <v>81.617670000000004</v>
      </c>
      <c r="K550" s="50" t="e">
        <v>#N/A</v>
      </c>
      <c r="L550" s="50" t="e">
        <v>#N/A</v>
      </c>
      <c r="M550" s="53" t="e">
        <v>#N/A</v>
      </c>
      <c r="O550" s="37" t="e">
        <v>#N/A</v>
      </c>
      <c r="P550" s="30" t="e">
        <v>#N/A</v>
      </c>
      <c r="Q550" s="30" t="e">
        <v>#N/A</v>
      </c>
      <c r="R550" s="30">
        <v>81.617670000000004</v>
      </c>
      <c r="S550" s="95" t="e">
        <v>#N/A</v>
      </c>
    </row>
    <row r="551" spans="1:19" x14ac:dyDescent="0.2">
      <c r="A551" s="52">
        <v>45629</v>
      </c>
      <c r="B551" s="13">
        <v>19.989999999999998</v>
      </c>
      <c r="C551" s="274">
        <v>20</v>
      </c>
      <c r="D551" s="50" t="e">
        <v>#N/A</v>
      </c>
      <c r="E551" s="50" t="e">
        <v>#N/A</v>
      </c>
      <c r="F551" s="50" t="e">
        <v>#N/A</v>
      </c>
      <c r="G551" s="50" t="e">
        <v>#N/A</v>
      </c>
      <c r="H551" s="50" t="e">
        <v>#N/A</v>
      </c>
      <c r="I551" s="50" t="e">
        <v>#N/A</v>
      </c>
      <c r="J551" s="50">
        <v>79.630920000000003</v>
      </c>
      <c r="K551" s="50" t="e">
        <v>#N/A</v>
      </c>
      <c r="L551" s="50" t="e">
        <v>#N/A</v>
      </c>
      <c r="M551" s="53" t="e">
        <v>#N/A</v>
      </c>
      <c r="O551" s="37" t="e">
        <v>#N/A</v>
      </c>
      <c r="P551" s="30" t="e">
        <v>#N/A</v>
      </c>
      <c r="Q551" s="30" t="e">
        <v>#N/A</v>
      </c>
      <c r="R551" s="30">
        <v>79.630920000000003</v>
      </c>
      <c r="S551" s="95" t="e">
        <v>#N/A</v>
      </c>
    </row>
    <row r="552" spans="1:19" x14ac:dyDescent="0.2">
      <c r="A552" s="52">
        <v>45629</v>
      </c>
      <c r="B552" s="13">
        <v>19.989999999999998</v>
      </c>
      <c r="C552" s="274">
        <v>20</v>
      </c>
      <c r="D552" s="50" t="e">
        <v>#N/A</v>
      </c>
      <c r="E552" s="50" t="e">
        <v>#N/A</v>
      </c>
      <c r="F552" s="50" t="e">
        <v>#N/A</v>
      </c>
      <c r="G552" s="50" t="e">
        <v>#N/A</v>
      </c>
      <c r="H552" s="50" t="e">
        <v>#N/A</v>
      </c>
      <c r="I552" s="50" t="e">
        <v>#N/A</v>
      </c>
      <c r="J552" s="50">
        <v>79.630920000000003</v>
      </c>
      <c r="K552" s="50" t="e">
        <v>#N/A</v>
      </c>
      <c r="L552" s="50" t="e">
        <v>#N/A</v>
      </c>
      <c r="M552" s="53" t="e">
        <v>#N/A</v>
      </c>
      <c r="O552" s="37" t="e">
        <v>#N/A</v>
      </c>
      <c r="P552" s="30" t="e">
        <v>#N/A</v>
      </c>
      <c r="Q552" s="30" t="e">
        <v>#N/A</v>
      </c>
      <c r="R552" s="30">
        <v>79.630920000000003</v>
      </c>
      <c r="S552" s="95" t="e">
        <v>#N/A</v>
      </c>
    </row>
    <row r="553" spans="1:19" x14ac:dyDescent="0.2">
      <c r="A553" s="52">
        <v>45629</v>
      </c>
      <c r="B553" s="13">
        <v>19.989999999999998</v>
      </c>
      <c r="C553" s="274">
        <v>20</v>
      </c>
      <c r="D553" s="50" t="e">
        <v>#N/A</v>
      </c>
      <c r="E553" s="50" t="e">
        <v>#N/A</v>
      </c>
      <c r="F553" s="50" t="e">
        <v>#N/A</v>
      </c>
      <c r="G553" s="50" t="e">
        <v>#N/A</v>
      </c>
      <c r="H553" s="50" t="e">
        <v>#N/A</v>
      </c>
      <c r="I553" s="50" t="e">
        <v>#N/A</v>
      </c>
      <c r="J553" s="50">
        <v>79.630920000000003</v>
      </c>
      <c r="K553" s="50" t="e">
        <v>#N/A</v>
      </c>
      <c r="L553" s="50" t="e">
        <v>#N/A</v>
      </c>
      <c r="M553" s="53" t="e">
        <v>#N/A</v>
      </c>
      <c r="O553" s="37" t="e">
        <v>#N/A</v>
      </c>
      <c r="P553" s="30" t="e">
        <v>#N/A</v>
      </c>
      <c r="Q553" s="30" t="e">
        <v>#N/A</v>
      </c>
      <c r="R553" s="30">
        <v>79.630920000000003</v>
      </c>
      <c r="S553" s="95" t="e">
        <v>#N/A</v>
      </c>
    </row>
    <row r="554" spans="1:19" x14ac:dyDescent="0.2">
      <c r="A554" s="52">
        <v>45629</v>
      </c>
      <c r="B554" s="13">
        <v>19.989999999999998</v>
      </c>
      <c r="C554" s="274">
        <v>20</v>
      </c>
      <c r="D554" s="50" t="e">
        <v>#N/A</v>
      </c>
      <c r="E554" s="50" t="e">
        <v>#N/A</v>
      </c>
      <c r="F554" s="50" t="e">
        <v>#N/A</v>
      </c>
      <c r="G554" s="50" t="e">
        <v>#N/A</v>
      </c>
      <c r="H554" s="50" t="e">
        <v>#N/A</v>
      </c>
      <c r="I554" s="50" t="e">
        <v>#N/A</v>
      </c>
      <c r="J554" s="50">
        <v>79.630920000000003</v>
      </c>
      <c r="K554" s="50" t="e">
        <v>#N/A</v>
      </c>
      <c r="L554" s="50" t="e">
        <v>#N/A</v>
      </c>
      <c r="M554" s="53" t="e">
        <v>#N/A</v>
      </c>
      <c r="O554" s="37" t="e">
        <v>#N/A</v>
      </c>
      <c r="P554" s="30" t="e">
        <v>#N/A</v>
      </c>
      <c r="Q554" s="30" t="e">
        <v>#N/A</v>
      </c>
      <c r="R554" s="30">
        <v>79.630920000000003</v>
      </c>
      <c r="S554" s="95" t="e">
        <v>#N/A</v>
      </c>
    </row>
    <row r="555" spans="1:19" x14ac:dyDescent="0.2">
      <c r="A555" s="52">
        <v>45629</v>
      </c>
      <c r="B555" s="13">
        <v>19.989999999999998</v>
      </c>
      <c r="C555" s="274">
        <v>20</v>
      </c>
      <c r="D555" s="50" t="e">
        <v>#N/A</v>
      </c>
      <c r="E555" s="50" t="e">
        <v>#N/A</v>
      </c>
      <c r="F555" s="50" t="e">
        <v>#N/A</v>
      </c>
      <c r="G555" s="50" t="e">
        <v>#N/A</v>
      </c>
      <c r="H555" s="50" t="e">
        <v>#N/A</v>
      </c>
      <c r="I555" s="50" t="e">
        <v>#N/A</v>
      </c>
      <c r="J555" s="50">
        <v>79.630920000000003</v>
      </c>
      <c r="K555" s="50" t="e">
        <v>#N/A</v>
      </c>
      <c r="L555" s="50" t="e">
        <v>#N/A</v>
      </c>
      <c r="M555" s="53" t="e">
        <v>#N/A</v>
      </c>
      <c r="O555" s="37" t="e">
        <v>#N/A</v>
      </c>
      <c r="P555" s="30" t="e">
        <v>#N/A</v>
      </c>
      <c r="Q555" s="30" t="e">
        <v>#N/A</v>
      </c>
      <c r="R555" s="30">
        <v>79.630920000000003</v>
      </c>
      <c r="S555" s="95" t="e">
        <v>#N/A</v>
      </c>
    </row>
    <row r="556" spans="1:19" x14ac:dyDescent="0.2">
      <c r="A556" s="52">
        <v>45629</v>
      </c>
      <c r="B556" s="13">
        <v>19.989999999999998</v>
      </c>
      <c r="C556" s="274">
        <v>20</v>
      </c>
      <c r="D556" s="50" t="e">
        <v>#N/A</v>
      </c>
      <c r="E556" s="50" t="e">
        <v>#N/A</v>
      </c>
      <c r="F556" s="50" t="e">
        <v>#N/A</v>
      </c>
      <c r="G556" s="50" t="e">
        <v>#N/A</v>
      </c>
      <c r="H556" s="50" t="e">
        <v>#N/A</v>
      </c>
      <c r="I556" s="50" t="e">
        <v>#N/A</v>
      </c>
      <c r="J556" s="50">
        <v>86.371399999999994</v>
      </c>
      <c r="K556" s="50" t="e">
        <v>#N/A</v>
      </c>
      <c r="L556" s="50" t="e">
        <v>#N/A</v>
      </c>
      <c r="M556" s="53" t="e">
        <v>#N/A</v>
      </c>
      <c r="O556" s="37" t="e">
        <v>#N/A</v>
      </c>
      <c r="P556" s="30" t="e">
        <v>#N/A</v>
      </c>
      <c r="Q556" s="30" t="e">
        <v>#N/A</v>
      </c>
      <c r="R556" s="30">
        <v>86.371399999999994</v>
      </c>
      <c r="S556" s="95" t="e">
        <v>#N/A</v>
      </c>
    </row>
    <row r="557" spans="1:19" x14ac:dyDescent="0.2">
      <c r="A557" s="52">
        <v>45629</v>
      </c>
      <c r="B557" s="13">
        <v>19.989999999999998</v>
      </c>
      <c r="C557" s="274">
        <v>20</v>
      </c>
      <c r="D557" s="50" t="e">
        <v>#N/A</v>
      </c>
      <c r="E557" s="50" t="e">
        <v>#N/A</v>
      </c>
      <c r="F557" s="50" t="e">
        <v>#N/A</v>
      </c>
      <c r="G557" s="50" t="e">
        <v>#N/A</v>
      </c>
      <c r="H557" s="50" t="e">
        <v>#N/A</v>
      </c>
      <c r="I557" s="50" t="e">
        <v>#N/A</v>
      </c>
      <c r="J557" s="50">
        <v>73.550020000000004</v>
      </c>
      <c r="K557" s="50" t="e">
        <v>#N/A</v>
      </c>
      <c r="L557" s="50" t="e">
        <v>#N/A</v>
      </c>
      <c r="M557" s="53" t="e">
        <v>#N/A</v>
      </c>
      <c r="O557" s="37" t="e">
        <v>#N/A</v>
      </c>
      <c r="P557" s="30" t="e">
        <v>#N/A</v>
      </c>
      <c r="Q557" s="30" t="e">
        <v>#N/A</v>
      </c>
      <c r="R557" s="30">
        <v>73.550020000000004</v>
      </c>
      <c r="S557" s="95" t="e">
        <v>#N/A</v>
      </c>
    </row>
    <row r="558" spans="1:19" x14ac:dyDescent="0.2">
      <c r="A558" s="52">
        <v>45629</v>
      </c>
      <c r="B558" s="13">
        <v>18</v>
      </c>
      <c r="C558" s="274">
        <v>20</v>
      </c>
      <c r="D558" s="50" t="e">
        <v>#N/A</v>
      </c>
      <c r="E558" s="50" t="e">
        <v>#N/A</v>
      </c>
      <c r="F558" s="50" t="e">
        <v>#N/A</v>
      </c>
      <c r="G558" s="50" t="e">
        <v>#N/A</v>
      </c>
      <c r="H558" s="50" t="e">
        <v>#N/A</v>
      </c>
      <c r="I558" s="50" t="e">
        <v>#N/A</v>
      </c>
      <c r="J558" s="50">
        <v>79.630920000000003</v>
      </c>
      <c r="K558" s="50" t="e">
        <v>#N/A</v>
      </c>
      <c r="L558" s="50" t="e">
        <v>#N/A</v>
      </c>
      <c r="M558" s="53" t="e">
        <v>#N/A</v>
      </c>
      <c r="O558" s="37" t="e">
        <v>#N/A</v>
      </c>
      <c r="P558" s="30" t="e">
        <v>#N/A</v>
      </c>
      <c r="Q558" s="30" t="e">
        <v>#N/A</v>
      </c>
      <c r="R558" s="30">
        <v>79.630920000000003</v>
      </c>
      <c r="S558" s="95" t="e">
        <v>#N/A</v>
      </c>
    </row>
    <row r="559" spans="1:19" x14ac:dyDescent="0.2">
      <c r="A559" s="52">
        <v>45629</v>
      </c>
      <c r="B559" s="13">
        <v>15</v>
      </c>
      <c r="C559" s="274">
        <v>20</v>
      </c>
      <c r="D559" s="50" t="e">
        <v>#N/A</v>
      </c>
      <c r="E559" s="50" t="e">
        <v>#N/A</v>
      </c>
      <c r="F559" s="50" t="e">
        <v>#N/A</v>
      </c>
      <c r="G559" s="50" t="e">
        <v>#N/A</v>
      </c>
      <c r="H559" s="50" t="e">
        <v>#N/A</v>
      </c>
      <c r="I559" s="50" t="e">
        <v>#N/A</v>
      </c>
      <c r="J559" s="50">
        <v>75.343720000000005</v>
      </c>
      <c r="K559" s="50" t="e">
        <v>#N/A</v>
      </c>
      <c r="L559" s="50" t="e">
        <v>#N/A</v>
      </c>
      <c r="M559" s="53" t="e">
        <v>#N/A</v>
      </c>
      <c r="O559" s="37" t="e">
        <v>#N/A</v>
      </c>
      <c r="P559" s="30" t="e">
        <v>#N/A</v>
      </c>
      <c r="Q559" s="30" t="e">
        <v>#N/A</v>
      </c>
      <c r="R559" s="30">
        <v>75.343720000000005</v>
      </c>
      <c r="S559" s="95" t="e">
        <v>#N/A</v>
      </c>
    </row>
    <row r="560" spans="1:19" x14ac:dyDescent="0.2">
      <c r="A560" s="52">
        <v>45629</v>
      </c>
      <c r="B560" s="13">
        <v>19.989999999999998</v>
      </c>
      <c r="C560" s="274">
        <v>20</v>
      </c>
      <c r="D560" s="50" t="e">
        <v>#N/A</v>
      </c>
      <c r="E560" s="50" t="e">
        <v>#N/A</v>
      </c>
      <c r="F560" s="50" t="e">
        <v>#N/A</v>
      </c>
      <c r="G560" s="50" t="e">
        <v>#N/A</v>
      </c>
      <c r="H560" s="50" t="e">
        <v>#N/A</v>
      </c>
      <c r="I560" s="50" t="e">
        <v>#N/A</v>
      </c>
      <c r="J560" s="50">
        <v>79.630920000000003</v>
      </c>
      <c r="K560" s="50" t="e">
        <v>#N/A</v>
      </c>
      <c r="L560" s="50" t="e">
        <v>#N/A</v>
      </c>
      <c r="M560" s="53" t="e">
        <v>#N/A</v>
      </c>
      <c r="O560" s="37" t="e">
        <v>#N/A</v>
      </c>
      <c r="P560" s="30" t="e">
        <v>#N/A</v>
      </c>
      <c r="Q560" s="30" t="e">
        <v>#N/A</v>
      </c>
      <c r="R560" s="30">
        <v>79.630920000000003</v>
      </c>
      <c r="S560" s="95" t="e">
        <v>#N/A</v>
      </c>
    </row>
    <row r="561" spans="1:19" x14ac:dyDescent="0.2">
      <c r="A561" s="52">
        <v>45629</v>
      </c>
      <c r="B561" s="13">
        <v>19.989999999999998</v>
      </c>
      <c r="C561" s="274">
        <v>20</v>
      </c>
      <c r="D561" s="50" t="e">
        <v>#N/A</v>
      </c>
      <c r="E561" s="50" t="e">
        <v>#N/A</v>
      </c>
      <c r="F561" s="50" t="e">
        <v>#N/A</v>
      </c>
      <c r="G561" s="50" t="e">
        <v>#N/A</v>
      </c>
      <c r="H561" s="50" t="e">
        <v>#N/A</v>
      </c>
      <c r="I561" s="50" t="e">
        <v>#N/A</v>
      </c>
      <c r="J561" s="50">
        <v>79.630920000000003</v>
      </c>
      <c r="K561" s="50" t="e">
        <v>#N/A</v>
      </c>
      <c r="L561" s="50" t="e">
        <v>#N/A</v>
      </c>
      <c r="M561" s="53" t="e">
        <v>#N/A</v>
      </c>
      <c r="O561" s="37" t="e">
        <v>#N/A</v>
      </c>
      <c r="P561" s="30" t="e">
        <v>#N/A</v>
      </c>
      <c r="Q561" s="30" t="e">
        <v>#N/A</v>
      </c>
      <c r="R561" s="30">
        <v>79.630920000000003</v>
      </c>
      <c r="S561" s="95" t="e">
        <v>#N/A</v>
      </c>
    </row>
    <row r="562" spans="1:19" x14ac:dyDescent="0.2">
      <c r="A562" s="52">
        <v>45629</v>
      </c>
      <c r="B562" s="13">
        <v>500</v>
      </c>
      <c r="C562" s="274">
        <v>20</v>
      </c>
      <c r="D562" s="50" t="e">
        <v>#N/A</v>
      </c>
      <c r="E562" s="50" t="e">
        <v>#N/A</v>
      </c>
      <c r="F562" s="50" t="e">
        <v>#N/A</v>
      </c>
      <c r="G562" s="50" t="e">
        <v>#N/A</v>
      </c>
      <c r="H562" s="50" t="e">
        <v>#N/A</v>
      </c>
      <c r="I562" s="50" t="e">
        <v>#N/A</v>
      </c>
      <c r="J562" s="50">
        <v>58.890230000000003</v>
      </c>
      <c r="K562" s="50" t="e">
        <v>#N/A</v>
      </c>
      <c r="L562" s="50" t="e">
        <v>#N/A</v>
      </c>
      <c r="M562" s="53" t="e">
        <v>#N/A</v>
      </c>
      <c r="O562" s="37" t="e">
        <v>#N/A</v>
      </c>
      <c r="P562" s="30" t="e">
        <v>#N/A</v>
      </c>
      <c r="Q562" s="30" t="e">
        <v>#N/A</v>
      </c>
      <c r="R562" s="30">
        <v>58.890230000000003</v>
      </c>
      <c r="S562" s="95" t="e">
        <v>#N/A</v>
      </c>
    </row>
    <row r="563" spans="1:19" x14ac:dyDescent="0.2">
      <c r="A563" s="52">
        <v>45629</v>
      </c>
      <c r="B563" s="13">
        <v>19.989999999999998</v>
      </c>
      <c r="C563" s="274">
        <v>20</v>
      </c>
      <c r="D563" s="50" t="e">
        <v>#N/A</v>
      </c>
      <c r="E563" s="50" t="e">
        <v>#N/A</v>
      </c>
      <c r="F563" s="50" t="e">
        <v>#N/A</v>
      </c>
      <c r="G563" s="50" t="e">
        <v>#N/A</v>
      </c>
      <c r="H563" s="50" t="e">
        <v>#N/A</v>
      </c>
      <c r="I563" s="50" t="e">
        <v>#N/A</v>
      </c>
      <c r="J563" s="50">
        <v>76.296949999999995</v>
      </c>
      <c r="K563" s="50" t="e">
        <v>#N/A</v>
      </c>
      <c r="L563" s="50" t="e">
        <v>#N/A</v>
      </c>
      <c r="M563" s="53" t="e">
        <v>#N/A</v>
      </c>
      <c r="O563" s="37" t="e">
        <v>#N/A</v>
      </c>
      <c r="P563" s="30" t="e">
        <v>#N/A</v>
      </c>
      <c r="Q563" s="30" t="e">
        <v>#N/A</v>
      </c>
      <c r="R563" s="30">
        <v>76.296949999999995</v>
      </c>
      <c r="S563" s="95" t="e">
        <v>#N/A</v>
      </c>
    </row>
    <row r="564" spans="1:19" x14ac:dyDescent="0.2">
      <c r="A564" s="52">
        <v>45629</v>
      </c>
      <c r="B564" s="13">
        <v>200</v>
      </c>
      <c r="C564" s="274">
        <v>20</v>
      </c>
      <c r="D564" s="50" t="e">
        <v>#N/A</v>
      </c>
      <c r="E564" s="50" t="e">
        <v>#N/A</v>
      </c>
      <c r="F564" s="50" t="e">
        <v>#N/A</v>
      </c>
      <c r="G564" s="50" t="e">
        <v>#N/A</v>
      </c>
      <c r="H564" s="50" t="e">
        <v>#N/A</v>
      </c>
      <c r="I564" s="50" t="e">
        <v>#N/A</v>
      </c>
      <c r="J564" s="50">
        <v>82.558019999999999</v>
      </c>
      <c r="K564" s="50" t="e">
        <v>#N/A</v>
      </c>
      <c r="L564" s="50" t="e">
        <v>#N/A</v>
      </c>
      <c r="M564" s="53" t="e">
        <v>#N/A</v>
      </c>
      <c r="O564" s="37" t="e">
        <v>#N/A</v>
      </c>
      <c r="P564" s="30" t="e">
        <v>#N/A</v>
      </c>
      <c r="Q564" s="30" t="e">
        <v>#N/A</v>
      </c>
      <c r="R564" s="30">
        <v>82.558019999999999</v>
      </c>
      <c r="S564" s="95" t="e">
        <v>#N/A</v>
      </c>
    </row>
    <row r="565" spans="1:19" x14ac:dyDescent="0.2">
      <c r="A565" s="52">
        <v>45629</v>
      </c>
      <c r="B565" s="13">
        <v>100</v>
      </c>
      <c r="C565" s="274">
        <v>20</v>
      </c>
      <c r="D565" s="50" t="e">
        <v>#N/A</v>
      </c>
      <c r="E565" s="50" t="e">
        <v>#N/A</v>
      </c>
      <c r="F565" s="50" t="e">
        <v>#N/A</v>
      </c>
      <c r="G565" s="50" t="e">
        <v>#N/A</v>
      </c>
      <c r="H565" s="50" t="e">
        <v>#N/A</v>
      </c>
      <c r="I565" s="50" t="e">
        <v>#N/A</v>
      </c>
      <c r="J565" s="50">
        <v>75.693330000000003</v>
      </c>
      <c r="K565" s="50" t="e">
        <v>#N/A</v>
      </c>
      <c r="L565" s="50" t="e">
        <v>#N/A</v>
      </c>
      <c r="M565" s="53" t="e">
        <v>#N/A</v>
      </c>
      <c r="O565" s="37" t="e">
        <v>#N/A</v>
      </c>
      <c r="P565" s="30" t="e">
        <v>#N/A</v>
      </c>
      <c r="Q565" s="30" t="e">
        <v>#N/A</v>
      </c>
      <c r="R565" s="30">
        <v>75.693330000000003</v>
      </c>
      <c r="S565" s="95" t="e">
        <v>#N/A</v>
      </c>
    </row>
    <row r="566" spans="1:19" x14ac:dyDescent="0.2">
      <c r="A566" s="52">
        <v>45629</v>
      </c>
      <c r="B566" s="13">
        <v>79.8</v>
      </c>
      <c r="C566" s="274">
        <v>20</v>
      </c>
      <c r="D566" s="50" t="e">
        <v>#N/A</v>
      </c>
      <c r="E566" s="50" t="e">
        <v>#N/A</v>
      </c>
      <c r="F566" s="50" t="e">
        <v>#N/A</v>
      </c>
      <c r="G566" s="50" t="e">
        <v>#N/A</v>
      </c>
      <c r="H566" s="50" t="e">
        <v>#N/A</v>
      </c>
      <c r="I566" s="50" t="e">
        <v>#N/A</v>
      </c>
      <c r="J566" s="50">
        <v>80.738529999999997</v>
      </c>
      <c r="K566" s="50" t="e">
        <v>#N/A</v>
      </c>
      <c r="L566" s="50" t="e">
        <v>#N/A</v>
      </c>
      <c r="M566" s="53" t="e">
        <v>#N/A</v>
      </c>
      <c r="O566" s="37" t="e">
        <v>#N/A</v>
      </c>
      <c r="P566" s="30" t="e">
        <v>#N/A</v>
      </c>
      <c r="Q566" s="30" t="e">
        <v>#N/A</v>
      </c>
      <c r="R566" s="30">
        <v>80.738529999999997</v>
      </c>
      <c r="S566" s="95" t="e">
        <v>#N/A</v>
      </c>
    </row>
    <row r="567" spans="1:19" x14ac:dyDescent="0.2">
      <c r="A567" s="52">
        <v>45682</v>
      </c>
      <c r="B567" s="13">
        <v>150</v>
      </c>
      <c r="C567" s="274">
        <v>15</v>
      </c>
      <c r="D567" s="50">
        <v>45.026600000000002</v>
      </c>
      <c r="E567" s="50" t="e">
        <v>#N/A</v>
      </c>
      <c r="F567" s="50" t="e">
        <v>#N/A</v>
      </c>
      <c r="G567" s="50" t="e">
        <v>#N/A</v>
      </c>
      <c r="H567" s="50" t="e">
        <v>#N/A</v>
      </c>
      <c r="I567" s="50" t="e">
        <v>#N/A</v>
      </c>
      <c r="J567" s="50" t="e">
        <v>#N/A</v>
      </c>
      <c r="K567" s="50" t="e">
        <v>#N/A</v>
      </c>
      <c r="L567" s="50" t="e">
        <v>#N/A</v>
      </c>
      <c r="M567" s="53" t="e">
        <v>#N/A</v>
      </c>
      <c r="O567" s="37" t="e">
        <v>#N/A</v>
      </c>
      <c r="P567" s="30">
        <v>45.026600000000002</v>
      </c>
      <c r="Q567" s="30" t="e">
        <v>#N/A</v>
      </c>
      <c r="R567" s="30" t="e">
        <v>#N/A</v>
      </c>
      <c r="S567" s="95" t="e">
        <v>#N/A</v>
      </c>
    </row>
    <row r="568" spans="1:19" x14ac:dyDescent="0.2">
      <c r="A568" s="52">
        <v>45689</v>
      </c>
      <c r="B568" s="13">
        <v>12.15</v>
      </c>
      <c r="C568" s="274">
        <v>20</v>
      </c>
      <c r="D568" s="50" t="e">
        <v>#N/A</v>
      </c>
      <c r="E568" s="50" t="e">
        <v>#N/A</v>
      </c>
      <c r="F568" s="50" t="e">
        <v>#N/A</v>
      </c>
      <c r="G568" s="50" t="e">
        <v>#N/A</v>
      </c>
      <c r="H568" s="50" t="e">
        <v>#N/A</v>
      </c>
      <c r="I568" s="50" t="e">
        <v>#N/A</v>
      </c>
      <c r="J568" s="50">
        <v>122.6537</v>
      </c>
      <c r="K568" s="50" t="e">
        <v>#N/A</v>
      </c>
      <c r="L568" s="50" t="e">
        <v>#N/A</v>
      </c>
      <c r="M568" s="53" t="e">
        <v>#N/A</v>
      </c>
      <c r="O568" s="37" t="e">
        <v>#N/A</v>
      </c>
      <c r="P568" s="30" t="e">
        <v>#N/A</v>
      </c>
      <c r="Q568" s="30" t="e">
        <v>#N/A</v>
      </c>
      <c r="R568" s="30">
        <v>122.6537</v>
      </c>
      <c r="S568" s="95" t="e">
        <v>#N/A</v>
      </c>
    </row>
    <row r="569" spans="1:19" x14ac:dyDescent="0.2">
      <c r="A569" s="52">
        <v>45821</v>
      </c>
      <c r="B569" s="13">
        <v>90</v>
      </c>
      <c r="C569" s="274">
        <v>20</v>
      </c>
      <c r="D569" s="50" t="e">
        <v>#N/A</v>
      </c>
      <c r="E569" s="50">
        <v>28.21414</v>
      </c>
      <c r="F569" s="50" t="e">
        <v>#N/A</v>
      </c>
      <c r="G569" s="50" t="e">
        <v>#N/A</v>
      </c>
      <c r="H569" s="50" t="e">
        <v>#N/A</v>
      </c>
      <c r="I569" s="50" t="e">
        <v>#N/A</v>
      </c>
      <c r="J569" s="50" t="e">
        <v>#N/A</v>
      </c>
      <c r="K569" s="50" t="e">
        <v>#N/A</v>
      </c>
      <c r="L569" s="50" t="e">
        <v>#N/A</v>
      </c>
      <c r="M569" s="53" t="e">
        <v>#N/A</v>
      </c>
      <c r="O569" s="37" t="e">
        <v>#N/A</v>
      </c>
      <c r="P569" s="30">
        <v>28.21414</v>
      </c>
      <c r="Q569" s="30" t="e">
        <v>#N/A</v>
      </c>
      <c r="R569" s="30" t="e">
        <v>#N/A</v>
      </c>
      <c r="S569" s="95" t="e">
        <v>#N/A</v>
      </c>
    </row>
    <row r="570" spans="1:19" x14ac:dyDescent="0.2">
      <c r="A570" s="52">
        <v>45821</v>
      </c>
      <c r="B570" s="13">
        <v>100</v>
      </c>
      <c r="C570" s="274">
        <v>20</v>
      </c>
      <c r="D570" s="50" t="e">
        <v>#N/A</v>
      </c>
      <c r="E570" s="50">
        <v>29.511980000000001</v>
      </c>
      <c r="F570" s="50" t="e">
        <v>#N/A</v>
      </c>
      <c r="G570" s="50" t="e">
        <v>#N/A</v>
      </c>
      <c r="H570" s="50" t="e">
        <v>#N/A</v>
      </c>
      <c r="I570" s="50" t="e">
        <v>#N/A</v>
      </c>
      <c r="J570" s="50" t="e">
        <v>#N/A</v>
      </c>
      <c r="K570" s="50" t="e">
        <v>#N/A</v>
      </c>
      <c r="L570" s="50" t="e">
        <v>#N/A</v>
      </c>
      <c r="M570" s="53" t="e">
        <v>#N/A</v>
      </c>
      <c r="O570" s="37" t="e">
        <v>#N/A</v>
      </c>
      <c r="P570" s="30">
        <v>29.511980000000001</v>
      </c>
      <c r="Q570" s="30" t="e">
        <v>#N/A</v>
      </c>
      <c r="R570" s="30" t="e">
        <v>#N/A</v>
      </c>
      <c r="S570" s="95" t="e">
        <v>#N/A</v>
      </c>
    </row>
    <row r="571" spans="1:19" x14ac:dyDescent="0.2">
      <c r="A571" s="52">
        <v>45821</v>
      </c>
      <c r="B571" s="13">
        <v>100</v>
      </c>
      <c r="C571" s="274">
        <v>20</v>
      </c>
      <c r="D571" s="50" t="e">
        <v>#N/A</v>
      </c>
      <c r="E571" s="50">
        <v>30.601890000000001</v>
      </c>
      <c r="F571" s="50" t="e">
        <v>#N/A</v>
      </c>
      <c r="G571" s="50" t="e">
        <v>#N/A</v>
      </c>
      <c r="H571" s="50" t="e">
        <v>#N/A</v>
      </c>
      <c r="I571" s="50" t="e">
        <v>#N/A</v>
      </c>
      <c r="J571" s="50" t="e">
        <v>#N/A</v>
      </c>
      <c r="K571" s="50" t="e">
        <v>#N/A</v>
      </c>
      <c r="L571" s="50" t="e">
        <v>#N/A</v>
      </c>
      <c r="M571" s="53" t="e">
        <v>#N/A</v>
      </c>
      <c r="O571" s="37" t="e">
        <v>#N/A</v>
      </c>
      <c r="P571" s="30">
        <v>30.601890000000001</v>
      </c>
      <c r="Q571" s="30" t="e">
        <v>#N/A</v>
      </c>
      <c r="R571" s="30" t="e">
        <v>#N/A</v>
      </c>
      <c r="S571" s="95" t="e">
        <v>#N/A</v>
      </c>
    </row>
    <row r="572" spans="1:19" x14ac:dyDescent="0.2">
      <c r="A572" s="52"/>
      <c r="C572" s="274"/>
      <c r="I572" s="50"/>
      <c r="J572" s="50"/>
      <c r="K572" s="50"/>
      <c r="L572" s="50"/>
      <c r="M572" s="53"/>
      <c r="O572" s="37"/>
      <c r="P572" s="30"/>
      <c r="Q572" s="30"/>
      <c r="R572" s="30"/>
      <c r="S572" s="95"/>
    </row>
    <row r="573" spans="1:19" x14ac:dyDescent="0.2">
      <c r="A573" s="52"/>
      <c r="C573" s="274"/>
      <c r="I573" s="50"/>
      <c r="J573" s="50"/>
      <c r="K573" s="50"/>
      <c r="L573" s="50"/>
      <c r="M573" s="53"/>
      <c r="O573" s="37"/>
      <c r="P573" s="30"/>
      <c r="Q573" s="30"/>
      <c r="R573" s="30"/>
      <c r="S573" s="95"/>
    </row>
    <row r="574" spans="1:19" x14ac:dyDescent="0.2">
      <c r="A574" s="52"/>
      <c r="C574" s="274"/>
      <c r="I574" s="50"/>
      <c r="J574" s="50"/>
      <c r="K574" s="50"/>
      <c r="L574" s="50"/>
      <c r="M574" s="53"/>
      <c r="O574" s="37"/>
      <c r="P574" s="30"/>
      <c r="Q574" s="30"/>
      <c r="R574" s="30"/>
      <c r="S574" s="95"/>
    </row>
    <row r="575" spans="1:19" x14ac:dyDescent="0.2">
      <c r="A575" s="52"/>
      <c r="C575" s="274"/>
      <c r="I575" s="50"/>
      <c r="J575" s="50"/>
      <c r="K575" s="50"/>
      <c r="L575" s="50"/>
      <c r="M575" s="53"/>
      <c r="O575" s="37"/>
      <c r="P575" s="30"/>
      <c r="Q575" s="30"/>
      <c r="R575" s="30"/>
      <c r="S575" s="95"/>
    </row>
    <row r="576" spans="1:19" x14ac:dyDescent="0.2">
      <c r="A576" s="52"/>
      <c r="C576" s="274"/>
      <c r="I576" s="50"/>
      <c r="J576" s="50"/>
      <c r="K576" s="50"/>
      <c r="L576" s="50"/>
      <c r="M576" s="53"/>
      <c r="O576" s="37"/>
      <c r="P576" s="30"/>
      <c r="Q576" s="30"/>
      <c r="R576" s="30"/>
      <c r="S576" s="95"/>
    </row>
    <row r="577" spans="1:19" x14ac:dyDescent="0.2">
      <c r="A577" s="52"/>
      <c r="C577" s="274"/>
      <c r="I577" s="50"/>
      <c r="J577" s="50"/>
      <c r="K577" s="50"/>
      <c r="L577" s="50"/>
      <c r="M577" s="53"/>
      <c r="O577" s="37"/>
      <c r="P577" s="30"/>
      <c r="Q577" s="30"/>
      <c r="R577" s="30"/>
      <c r="S577" s="95"/>
    </row>
    <row r="578" spans="1:19" x14ac:dyDescent="0.2">
      <c r="A578" s="52"/>
      <c r="C578" s="274"/>
      <c r="I578" s="50"/>
      <c r="J578" s="50"/>
      <c r="K578" s="50"/>
      <c r="L578" s="50"/>
      <c r="M578" s="53"/>
      <c r="O578" s="37"/>
      <c r="P578" s="30"/>
      <c r="Q578" s="30"/>
      <c r="R578" s="30"/>
      <c r="S578" s="95"/>
    </row>
    <row r="579" spans="1:19" x14ac:dyDescent="0.2">
      <c r="A579" s="52"/>
      <c r="C579" s="274"/>
      <c r="I579" s="50"/>
      <c r="J579" s="50"/>
      <c r="K579" s="50"/>
      <c r="L579" s="50"/>
      <c r="M579" s="53"/>
      <c r="O579" s="37"/>
      <c r="P579" s="30"/>
      <c r="Q579" s="30"/>
      <c r="R579" s="30"/>
      <c r="S579" s="95"/>
    </row>
    <row r="580" spans="1:19" x14ac:dyDescent="0.2">
      <c r="A580" s="52"/>
      <c r="C580" s="274"/>
      <c r="I580" s="50"/>
      <c r="J580" s="50"/>
      <c r="K580" s="50"/>
      <c r="L580" s="50"/>
      <c r="M580" s="53"/>
      <c r="O580" s="37"/>
      <c r="P580" s="30"/>
      <c r="Q580" s="30"/>
      <c r="R580" s="30"/>
      <c r="S580" s="95"/>
    </row>
    <row r="581" spans="1:19" x14ac:dyDescent="0.2">
      <c r="A581" s="52"/>
      <c r="C581" s="274"/>
      <c r="I581" s="50"/>
      <c r="J581" s="50"/>
      <c r="K581" s="50"/>
      <c r="L581" s="50"/>
      <c r="M581" s="53"/>
      <c r="O581" s="37"/>
      <c r="P581" s="30"/>
      <c r="Q581" s="30"/>
      <c r="R581" s="30"/>
      <c r="S581" s="95"/>
    </row>
    <row r="582" spans="1:19" x14ac:dyDescent="0.2">
      <c r="A582" s="52"/>
      <c r="C582" s="274"/>
      <c r="I582" s="50"/>
      <c r="J582" s="50"/>
      <c r="K582" s="50"/>
      <c r="L582" s="50"/>
      <c r="M582" s="53"/>
      <c r="O582" s="37"/>
      <c r="P582" s="30"/>
      <c r="Q582" s="30"/>
      <c r="R582" s="30"/>
      <c r="S582" s="95"/>
    </row>
    <row r="583" spans="1:19" x14ac:dyDescent="0.2">
      <c r="A583" s="137"/>
      <c r="B583" s="54"/>
      <c r="C583" s="662"/>
      <c r="D583" s="55"/>
      <c r="E583" s="55"/>
      <c r="F583" s="55"/>
      <c r="G583" s="55"/>
      <c r="H583" s="55"/>
      <c r="I583" s="55"/>
      <c r="J583" s="55"/>
      <c r="K583" s="55"/>
      <c r="L583" s="55"/>
      <c r="M583" s="633"/>
      <c r="N583" s="326"/>
      <c r="O583" s="634"/>
      <c r="P583" s="635"/>
      <c r="Q583" s="635"/>
      <c r="R583" s="635"/>
      <c r="S583" s="636"/>
    </row>
    <row r="584" spans="1:19" x14ac:dyDescent="0.2">
      <c r="A584" s="104"/>
      <c r="I584" s="50"/>
      <c r="J584" s="50"/>
      <c r="K584" s="50"/>
      <c r="L584" s="50"/>
      <c r="M584" s="50"/>
      <c r="O584" s="30"/>
      <c r="P584" s="30"/>
      <c r="Q584" s="30"/>
      <c r="R584" s="30"/>
      <c r="S584" s="30"/>
    </row>
    <row r="585" spans="1:19" x14ac:dyDescent="0.2">
      <c r="A585" s="104"/>
      <c r="I585" s="50"/>
      <c r="J585" s="50"/>
      <c r="K585" s="50"/>
      <c r="L585" s="50"/>
      <c r="M585" s="50"/>
      <c r="O585" s="30"/>
      <c r="P585" s="30"/>
      <c r="Q585" s="30"/>
      <c r="R585" s="30"/>
      <c r="S585" s="30"/>
    </row>
    <row r="586" spans="1:19" x14ac:dyDescent="0.2">
      <c r="A586" s="104"/>
      <c r="I586" s="50"/>
      <c r="J586" s="50"/>
      <c r="K586" s="50"/>
      <c r="L586" s="50"/>
      <c r="M586" s="50"/>
      <c r="O586" s="30"/>
      <c r="P586" s="30"/>
      <c r="Q586" s="30"/>
      <c r="R586" s="30"/>
      <c r="S586" s="30"/>
    </row>
    <row r="587" spans="1:19" x14ac:dyDescent="0.2">
      <c r="A587" s="104"/>
    </row>
  </sheetData>
  <pageMargins left="0.75" right="0.75" top="1" bottom="1" header="0.5" footer="0.5"/>
  <headerFooter alignWithMargins="0"/>
  <drawing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59">
    <tabColor theme="5" tint="0.39997558519241921"/>
  </sheetPr>
  <dimension ref="A1:H515"/>
  <sheetViews>
    <sheetView zoomScaleNormal="100" workbookViewId="0">
      <selection activeCell="J17" sqref="J17"/>
    </sheetView>
  </sheetViews>
  <sheetFormatPr defaultColWidth="8.7109375" defaultRowHeight="12.75" x14ac:dyDescent="0.2"/>
  <cols>
    <col min="1" max="1" width="17.42578125" style="13" customWidth="1"/>
    <col min="2" max="2" width="13.42578125" style="13" bestFit="1" customWidth="1"/>
    <col min="3" max="3" width="11.7109375" style="50" bestFit="1" customWidth="1"/>
    <col min="4" max="4" width="14.140625" style="50" bestFit="1" customWidth="1"/>
    <col min="5" max="5" width="17.85546875" style="50" bestFit="1" customWidth="1"/>
    <col min="6" max="6" width="13.42578125" style="50" bestFit="1" customWidth="1"/>
    <col min="7" max="7" width="11.7109375" style="50" bestFit="1" customWidth="1"/>
    <col min="8" max="8" width="8.7109375" style="1" customWidth="1"/>
    <col min="9" max="13" width="8.7109375" style="1"/>
    <col min="14" max="14" width="10.28515625" style="1" bestFit="1" customWidth="1"/>
    <col min="15" max="16384" width="8.7109375" style="1"/>
  </cols>
  <sheetData>
    <row r="1" spans="1:1" ht="15" x14ac:dyDescent="0.2">
      <c r="A1" s="49" t="s">
        <v>931</v>
      </c>
    </row>
    <row r="22" spans="1:8" x14ac:dyDescent="0.2">
      <c r="A22" s="22" t="s">
        <v>932</v>
      </c>
    </row>
    <row r="23" spans="1:8" x14ac:dyDescent="0.2">
      <c r="A23" s="22"/>
    </row>
    <row r="24" spans="1:8" x14ac:dyDescent="0.2">
      <c r="A24" s="140" t="s">
        <v>933</v>
      </c>
      <c r="E24" s="139" t="s">
        <v>934</v>
      </c>
    </row>
    <row r="25" spans="1:8" x14ac:dyDescent="0.2">
      <c r="A25" s="94" t="s">
        <v>919</v>
      </c>
      <c r="B25" s="31" t="s">
        <v>774</v>
      </c>
      <c r="C25" s="57" t="s">
        <v>929</v>
      </c>
      <c r="E25" s="94" t="s">
        <v>919</v>
      </c>
      <c r="F25" s="31" t="s">
        <v>774</v>
      </c>
      <c r="G25" s="57" t="s">
        <v>929</v>
      </c>
      <c r="H25" s="50"/>
    </row>
    <row r="26" spans="1:8" x14ac:dyDescent="0.2">
      <c r="A26" s="52">
        <v>39258</v>
      </c>
      <c r="B26" s="98">
        <v>5</v>
      </c>
      <c r="C26" s="53">
        <v>253.18500942538842</v>
      </c>
      <c r="E26" s="136">
        <v>39931</v>
      </c>
      <c r="F26" s="60">
        <v>377</v>
      </c>
      <c r="G26" s="564">
        <v>178.54388997632034</v>
      </c>
      <c r="H26" s="135" t="s">
        <v>935</v>
      </c>
    </row>
    <row r="27" spans="1:8" x14ac:dyDescent="0.2">
      <c r="A27" s="52">
        <v>39630</v>
      </c>
      <c r="B27" s="98">
        <v>550</v>
      </c>
      <c r="C27" s="53">
        <v>170.77315952453679</v>
      </c>
      <c r="E27" s="52"/>
      <c r="G27" s="53"/>
      <c r="H27" s="135"/>
    </row>
    <row r="28" spans="1:8" x14ac:dyDescent="0.2">
      <c r="A28" s="52">
        <v>39652</v>
      </c>
      <c r="B28" s="98">
        <v>210</v>
      </c>
      <c r="C28" s="53">
        <v>148.72740267156203</v>
      </c>
      <c r="E28" s="52">
        <v>40121</v>
      </c>
      <c r="F28" s="50">
        <v>110</v>
      </c>
      <c r="G28" s="53">
        <v>154.68856336706668</v>
      </c>
      <c r="H28" s="135" t="s">
        <v>936</v>
      </c>
    </row>
    <row r="29" spans="1:8" x14ac:dyDescent="0.2">
      <c r="A29" s="52">
        <v>39801</v>
      </c>
      <c r="B29" s="98">
        <v>10</v>
      </c>
      <c r="C29" s="53">
        <v>196.15418089119913</v>
      </c>
      <c r="E29" s="52"/>
      <c r="G29" s="53"/>
      <c r="H29" s="135"/>
    </row>
    <row r="30" spans="1:8" x14ac:dyDescent="0.2">
      <c r="A30" s="52">
        <v>39941</v>
      </c>
      <c r="B30" s="98">
        <v>230</v>
      </c>
      <c r="C30" s="53">
        <v>165.86731438856421</v>
      </c>
      <c r="E30" s="52">
        <v>40084</v>
      </c>
      <c r="F30" s="50">
        <v>250</v>
      </c>
      <c r="G30" s="53">
        <v>222.66417522137388</v>
      </c>
      <c r="H30" s="135" t="s">
        <v>937</v>
      </c>
    </row>
    <row r="31" spans="1:8" x14ac:dyDescent="0.2">
      <c r="A31" s="52">
        <v>39965</v>
      </c>
      <c r="B31" s="98">
        <v>20</v>
      </c>
      <c r="C31" s="53">
        <v>147.19768550331648</v>
      </c>
      <c r="E31" s="52">
        <v>40739</v>
      </c>
      <c r="F31" s="50">
        <v>250</v>
      </c>
      <c r="G31" s="53">
        <v>229.60351381841465</v>
      </c>
      <c r="H31" s="135" t="s">
        <v>937</v>
      </c>
    </row>
    <row r="32" spans="1:8" x14ac:dyDescent="0.2">
      <c r="A32" s="52">
        <v>39986</v>
      </c>
      <c r="B32" s="98">
        <v>48</v>
      </c>
      <c r="C32" s="53">
        <v>194.36154239930443</v>
      </c>
      <c r="E32" s="138"/>
      <c r="G32" s="53"/>
      <c r="H32" s="50"/>
    </row>
    <row r="33" spans="1:8" x14ac:dyDescent="0.2">
      <c r="A33" s="52">
        <v>40042</v>
      </c>
      <c r="B33" s="98">
        <v>250</v>
      </c>
      <c r="C33" s="53">
        <v>164.4117033715599</v>
      </c>
      <c r="E33" s="137">
        <v>40527</v>
      </c>
      <c r="F33" s="55">
        <v>250</v>
      </c>
      <c r="G33" s="633">
        <v>152.75335067561403</v>
      </c>
      <c r="H33" s="135" t="s">
        <v>938</v>
      </c>
    </row>
    <row r="34" spans="1:8" x14ac:dyDescent="0.2">
      <c r="A34" s="52">
        <v>40064</v>
      </c>
      <c r="B34" s="98">
        <v>250</v>
      </c>
      <c r="C34" s="53">
        <v>233.84548358131346</v>
      </c>
      <c r="H34" s="50"/>
    </row>
    <row r="35" spans="1:8" x14ac:dyDescent="0.2">
      <c r="A35" s="52">
        <v>40137</v>
      </c>
      <c r="B35" s="98">
        <v>21</v>
      </c>
      <c r="C35" s="53">
        <v>136.59071682183776</v>
      </c>
      <c r="E35" s="104"/>
      <c r="H35" s="50"/>
    </row>
    <row r="36" spans="1:8" x14ac:dyDescent="0.2">
      <c r="A36" s="52">
        <v>40171</v>
      </c>
      <c r="B36" s="98">
        <v>6</v>
      </c>
      <c r="C36" s="53">
        <v>288.62246720202683</v>
      </c>
      <c r="H36" s="50"/>
    </row>
    <row r="37" spans="1:8" x14ac:dyDescent="0.2">
      <c r="A37" s="52">
        <v>40171</v>
      </c>
      <c r="B37" s="98">
        <v>19</v>
      </c>
      <c r="C37" s="53">
        <v>288.62246720202688</v>
      </c>
      <c r="H37" s="50"/>
    </row>
    <row r="38" spans="1:8" x14ac:dyDescent="0.2">
      <c r="A38" s="52">
        <v>40171</v>
      </c>
      <c r="B38" s="98">
        <v>20</v>
      </c>
      <c r="C38" s="53">
        <v>288.622467202027</v>
      </c>
      <c r="H38" s="50"/>
    </row>
    <row r="39" spans="1:8" x14ac:dyDescent="0.2">
      <c r="A39" s="52">
        <v>40204</v>
      </c>
      <c r="B39" s="98">
        <v>50</v>
      </c>
      <c r="C39" s="53">
        <v>186.76275696577088</v>
      </c>
      <c r="H39" s="50"/>
    </row>
    <row r="40" spans="1:8" x14ac:dyDescent="0.2">
      <c r="A40" s="52">
        <v>40204</v>
      </c>
      <c r="B40" s="98">
        <v>20</v>
      </c>
      <c r="C40" s="53">
        <v>186.76275696577079</v>
      </c>
      <c r="H40" s="50"/>
    </row>
    <row r="41" spans="1:8" x14ac:dyDescent="0.2">
      <c r="A41" s="52">
        <v>40204</v>
      </c>
      <c r="B41" s="98">
        <v>20</v>
      </c>
      <c r="C41" s="53">
        <v>190.61457244036504</v>
      </c>
      <c r="H41" s="50"/>
    </row>
    <row r="42" spans="1:8" x14ac:dyDescent="0.2">
      <c r="A42" s="52">
        <v>40211</v>
      </c>
      <c r="B42" s="98">
        <v>50</v>
      </c>
      <c r="C42" s="53">
        <v>156.97797907285303</v>
      </c>
      <c r="H42" s="50"/>
    </row>
    <row r="43" spans="1:8" x14ac:dyDescent="0.2">
      <c r="A43" s="52">
        <v>40233</v>
      </c>
      <c r="B43" s="98">
        <v>300</v>
      </c>
      <c r="C43" s="53">
        <v>160.95082735842956</v>
      </c>
      <c r="H43" s="50"/>
    </row>
    <row r="44" spans="1:8" x14ac:dyDescent="0.2">
      <c r="A44" s="52">
        <v>40243</v>
      </c>
      <c r="B44" s="98">
        <v>40</v>
      </c>
      <c r="C44" s="53">
        <v>153.7062303317289</v>
      </c>
      <c r="H44" s="50"/>
    </row>
    <row r="45" spans="1:8" x14ac:dyDescent="0.2">
      <c r="A45" s="52">
        <v>40287</v>
      </c>
      <c r="B45" s="98">
        <v>29</v>
      </c>
      <c r="C45" s="53">
        <v>119.742411304211</v>
      </c>
      <c r="H45" s="50"/>
    </row>
    <row r="46" spans="1:8" x14ac:dyDescent="0.2">
      <c r="A46" s="52">
        <v>40289</v>
      </c>
      <c r="B46" s="98">
        <v>66</v>
      </c>
      <c r="C46" s="53">
        <v>160.41851252062841</v>
      </c>
      <c r="H46" s="50"/>
    </row>
    <row r="47" spans="1:8" x14ac:dyDescent="0.2">
      <c r="A47" s="52">
        <v>40297</v>
      </c>
      <c r="B47" s="98">
        <v>25</v>
      </c>
      <c r="C47" s="53">
        <v>150.3057457606505</v>
      </c>
      <c r="H47" s="50"/>
    </row>
    <row r="48" spans="1:8" x14ac:dyDescent="0.2">
      <c r="A48" s="52">
        <v>40308</v>
      </c>
      <c r="B48" s="98">
        <v>125</v>
      </c>
      <c r="C48" s="53">
        <v>151.64403578099382</v>
      </c>
      <c r="H48" s="50"/>
    </row>
    <row r="49" spans="1:8" x14ac:dyDescent="0.2">
      <c r="A49" s="52">
        <v>40318</v>
      </c>
      <c r="B49" s="98">
        <v>25.8</v>
      </c>
      <c r="C49" s="53">
        <v>181.37800364175843</v>
      </c>
      <c r="H49" s="50"/>
    </row>
    <row r="50" spans="1:8" x14ac:dyDescent="0.2">
      <c r="A50" s="52">
        <v>40330</v>
      </c>
      <c r="B50" s="98">
        <v>20</v>
      </c>
      <c r="C50" s="53">
        <v>150.30574576065052</v>
      </c>
      <c r="H50" s="50"/>
    </row>
    <row r="51" spans="1:8" x14ac:dyDescent="0.2">
      <c r="A51" s="52">
        <v>40385</v>
      </c>
      <c r="B51" s="98">
        <v>20</v>
      </c>
      <c r="C51" s="53">
        <v>151.5366663549656</v>
      </c>
      <c r="H51" s="50"/>
    </row>
    <row r="52" spans="1:8" x14ac:dyDescent="0.2">
      <c r="A52" s="52">
        <v>40388</v>
      </c>
      <c r="B52" s="98">
        <v>150</v>
      </c>
      <c r="C52" s="53">
        <v>179.36097096553206</v>
      </c>
      <c r="H52" s="50"/>
    </row>
    <row r="53" spans="1:8" x14ac:dyDescent="0.2">
      <c r="A53" s="52">
        <v>40388</v>
      </c>
      <c r="B53" s="98">
        <v>45</v>
      </c>
      <c r="C53" s="53">
        <v>146.77056988164713</v>
      </c>
      <c r="H53" s="50"/>
    </row>
    <row r="54" spans="1:8" x14ac:dyDescent="0.2">
      <c r="A54" s="52">
        <v>40414</v>
      </c>
      <c r="B54" s="98">
        <v>23</v>
      </c>
      <c r="C54" s="53">
        <v>128.53778262874599</v>
      </c>
      <c r="H54" s="50"/>
    </row>
    <row r="55" spans="1:8" x14ac:dyDescent="0.2">
      <c r="A55" s="52">
        <v>40441</v>
      </c>
      <c r="B55" s="98">
        <v>62.5</v>
      </c>
      <c r="C55" s="53">
        <v>146.49971632353379</v>
      </c>
      <c r="H55" s="50"/>
    </row>
    <row r="56" spans="1:8" x14ac:dyDescent="0.2">
      <c r="A56" s="52">
        <v>40492</v>
      </c>
      <c r="B56" s="98">
        <v>130</v>
      </c>
      <c r="C56" s="53">
        <v>148.43843839177669</v>
      </c>
      <c r="H56" s="50"/>
    </row>
    <row r="57" spans="1:8" x14ac:dyDescent="0.2">
      <c r="A57" s="52">
        <v>40497</v>
      </c>
      <c r="B57" s="98">
        <v>14</v>
      </c>
      <c r="C57" s="53">
        <v>91.023869248388365</v>
      </c>
      <c r="H57" s="50"/>
    </row>
    <row r="58" spans="1:8" x14ac:dyDescent="0.2">
      <c r="A58" s="52">
        <v>40497</v>
      </c>
      <c r="B58" s="98">
        <v>20</v>
      </c>
      <c r="C58" s="53">
        <v>88.178551817314201</v>
      </c>
      <c r="H58" s="50"/>
    </row>
    <row r="59" spans="1:8" x14ac:dyDescent="0.2">
      <c r="A59" s="52">
        <v>40513</v>
      </c>
      <c r="B59" s="34">
        <v>9</v>
      </c>
      <c r="C59" s="53">
        <v>157.40350303225091</v>
      </c>
      <c r="H59" s="50"/>
    </row>
    <row r="60" spans="1:8" x14ac:dyDescent="0.2">
      <c r="A60" s="52">
        <v>40533</v>
      </c>
      <c r="B60" s="98">
        <v>60</v>
      </c>
      <c r="C60" s="53">
        <v>151.00851224967349</v>
      </c>
      <c r="H60" s="50"/>
    </row>
    <row r="61" spans="1:8" x14ac:dyDescent="0.2">
      <c r="A61" s="52">
        <v>40542</v>
      </c>
      <c r="B61" s="98">
        <v>309</v>
      </c>
      <c r="C61" s="53">
        <v>128.72129610356393</v>
      </c>
      <c r="H61" s="50"/>
    </row>
    <row r="62" spans="1:8" x14ac:dyDescent="0.2">
      <c r="A62" s="52">
        <v>40542</v>
      </c>
      <c r="B62" s="98">
        <v>20</v>
      </c>
      <c r="C62" s="53">
        <v>169.06121252464246</v>
      </c>
      <c r="H62" s="50"/>
    </row>
    <row r="63" spans="1:8" x14ac:dyDescent="0.2">
      <c r="A63" s="52">
        <v>40548</v>
      </c>
      <c r="B63" s="98">
        <v>270</v>
      </c>
      <c r="C63" s="53">
        <v>129.00986504825704</v>
      </c>
      <c r="H63" s="50"/>
    </row>
    <row r="64" spans="1:8" x14ac:dyDescent="0.2">
      <c r="A64" s="52">
        <v>40550</v>
      </c>
      <c r="B64" s="98">
        <v>110</v>
      </c>
      <c r="C64" s="53">
        <v>145.28407121428319</v>
      </c>
      <c r="H64" s="50"/>
    </row>
    <row r="65" spans="1:8" x14ac:dyDescent="0.2">
      <c r="A65" s="52">
        <v>40568</v>
      </c>
      <c r="B65" s="98">
        <v>26</v>
      </c>
      <c r="C65" s="53">
        <v>152.55658142084891</v>
      </c>
      <c r="H65" s="50"/>
    </row>
    <row r="66" spans="1:8" x14ac:dyDescent="0.2">
      <c r="A66" s="52">
        <v>40581</v>
      </c>
      <c r="B66" s="98">
        <v>250</v>
      </c>
      <c r="C66" s="53">
        <v>134.81085364055068</v>
      </c>
      <c r="H66" s="50"/>
    </row>
    <row r="67" spans="1:8" x14ac:dyDescent="0.2">
      <c r="A67" s="52">
        <v>40585</v>
      </c>
      <c r="B67" s="98">
        <v>30</v>
      </c>
      <c r="C67" s="53">
        <v>128.62522764226901</v>
      </c>
      <c r="H67" s="50"/>
    </row>
    <row r="68" spans="1:8" x14ac:dyDescent="0.2">
      <c r="A68" s="52">
        <v>40585</v>
      </c>
      <c r="B68" s="98">
        <v>20</v>
      </c>
      <c r="C68" s="53">
        <v>131.99789775718207</v>
      </c>
      <c r="H68" s="50"/>
    </row>
    <row r="69" spans="1:8" x14ac:dyDescent="0.2">
      <c r="A69" s="52">
        <v>40610</v>
      </c>
      <c r="B69" s="98">
        <v>150</v>
      </c>
      <c r="C69" s="53">
        <v>105.99114506049079</v>
      </c>
      <c r="H69" s="50"/>
    </row>
    <row r="70" spans="1:8" x14ac:dyDescent="0.2">
      <c r="A70" s="52">
        <v>40697</v>
      </c>
      <c r="B70" s="98">
        <v>110</v>
      </c>
      <c r="C70" s="53">
        <v>134.77224610562345</v>
      </c>
      <c r="H70" s="50"/>
    </row>
    <row r="71" spans="1:8" x14ac:dyDescent="0.2">
      <c r="A71" s="52">
        <v>40697</v>
      </c>
      <c r="B71" s="98">
        <v>127</v>
      </c>
      <c r="C71" s="53">
        <v>125.07630408162247</v>
      </c>
      <c r="H71" s="50"/>
    </row>
    <row r="72" spans="1:8" x14ac:dyDescent="0.2">
      <c r="A72" s="52">
        <v>40715</v>
      </c>
      <c r="B72" s="98">
        <v>150</v>
      </c>
      <c r="C72" s="53">
        <v>120.9076441882458</v>
      </c>
      <c r="H72" s="50"/>
    </row>
    <row r="73" spans="1:8" x14ac:dyDescent="0.2">
      <c r="A73" s="52">
        <v>40732</v>
      </c>
      <c r="B73" s="98">
        <v>24</v>
      </c>
      <c r="C73" s="53">
        <v>140.55181998200905</v>
      </c>
      <c r="H73" s="50"/>
    </row>
    <row r="74" spans="1:8" x14ac:dyDescent="0.2">
      <c r="A74" s="52">
        <v>40738</v>
      </c>
      <c r="B74" s="98">
        <v>20</v>
      </c>
      <c r="C74" s="53">
        <v>113.16550285696491</v>
      </c>
      <c r="H74" s="50"/>
    </row>
    <row r="75" spans="1:8" x14ac:dyDescent="0.2">
      <c r="A75" s="52">
        <v>40745</v>
      </c>
      <c r="B75" s="98">
        <v>150</v>
      </c>
      <c r="C75" s="53">
        <v>133.11107309402237</v>
      </c>
      <c r="H75" s="50"/>
    </row>
    <row r="76" spans="1:8" x14ac:dyDescent="0.2">
      <c r="A76" s="52">
        <v>40815</v>
      </c>
      <c r="B76" s="98">
        <v>250</v>
      </c>
      <c r="C76" s="53">
        <v>96.308507256519448</v>
      </c>
      <c r="H76" s="50"/>
    </row>
    <row r="77" spans="1:8" x14ac:dyDescent="0.2">
      <c r="A77" s="52">
        <v>40817</v>
      </c>
      <c r="B77" s="98">
        <v>9</v>
      </c>
      <c r="C77" s="53">
        <v>155.92727942057638</v>
      </c>
      <c r="H77" s="50"/>
    </row>
    <row r="78" spans="1:8" x14ac:dyDescent="0.2">
      <c r="A78" s="52">
        <v>40885</v>
      </c>
      <c r="B78" s="98">
        <v>19</v>
      </c>
      <c r="C78" s="53">
        <v>122.10097961373098</v>
      </c>
      <c r="H78" s="50"/>
    </row>
    <row r="79" spans="1:8" x14ac:dyDescent="0.2">
      <c r="A79" s="52">
        <v>40897</v>
      </c>
      <c r="B79" s="98">
        <v>20</v>
      </c>
      <c r="C79" s="53">
        <v>95.033782151936379</v>
      </c>
      <c r="H79" s="50"/>
    </row>
    <row r="80" spans="1:8" x14ac:dyDescent="0.2">
      <c r="A80" s="52">
        <v>40897</v>
      </c>
      <c r="B80" s="98">
        <v>20</v>
      </c>
      <c r="C80" s="53">
        <v>93.390046168912065</v>
      </c>
      <c r="H80" s="50"/>
    </row>
    <row r="81" spans="1:8" x14ac:dyDescent="0.2">
      <c r="A81" s="52">
        <v>40909</v>
      </c>
      <c r="B81" s="98">
        <v>15</v>
      </c>
      <c r="C81" s="53">
        <v>95.798997738884339</v>
      </c>
      <c r="H81" s="50"/>
    </row>
    <row r="82" spans="1:8" x14ac:dyDescent="0.2">
      <c r="A82" s="52">
        <v>40909</v>
      </c>
      <c r="B82" s="98">
        <v>15</v>
      </c>
      <c r="C82" s="53">
        <v>85.949001220506261</v>
      </c>
      <c r="H82" s="50"/>
    </row>
    <row r="83" spans="1:8" x14ac:dyDescent="0.2">
      <c r="A83" s="52">
        <v>40942</v>
      </c>
      <c r="B83" s="98">
        <v>200</v>
      </c>
      <c r="C83" s="53">
        <v>99.162975624810329</v>
      </c>
      <c r="H83" s="50"/>
    </row>
    <row r="84" spans="1:8" x14ac:dyDescent="0.2">
      <c r="A84" s="52">
        <v>40966</v>
      </c>
      <c r="B84" s="98">
        <v>20</v>
      </c>
      <c r="C84" s="53">
        <v>91.169698638580897</v>
      </c>
      <c r="H84" s="50"/>
    </row>
    <row r="85" spans="1:8" x14ac:dyDescent="0.2">
      <c r="A85" s="52">
        <v>41093</v>
      </c>
      <c r="B85" s="98">
        <v>20</v>
      </c>
      <c r="C85" s="53">
        <v>103.04140781826288</v>
      </c>
      <c r="H85" s="50"/>
    </row>
    <row r="86" spans="1:8" x14ac:dyDescent="0.2">
      <c r="A86" s="52">
        <v>41093</v>
      </c>
      <c r="B86" s="34">
        <v>20</v>
      </c>
      <c r="C86" s="53">
        <v>109.39470466084111</v>
      </c>
      <c r="H86" s="50"/>
    </row>
    <row r="87" spans="1:8" x14ac:dyDescent="0.2">
      <c r="A87" s="52">
        <v>41124</v>
      </c>
      <c r="B87" s="98">
        <v>20</v>
      </c>
      <c r="C87" s="53">
        <v>104.37597773919359</v>
      </c>
      <c r="H87" s="50"/>
    </row>
    <row r="88" spans="1:8" x14ac:dyDescent="0.2">
      <c r="A88" s="52">
        <v>41134</v>
      </c>
      <c r="B88" s="98">
        <v>20</v>
      </c>
      <c r="C88" s="53">
        <v>106.21573521971195</v>
      </c>
      <c r="H88" s="50"/>
    </row>
    <row r="89" spans="1:8" x14ac:dyDescent="0.2">
      <c r="A89" s="52">
        <v>41137</v>
      </c>
      <c r="B89" s="98">
        <v>102</v>
      </c>
      <c r="C89" s="53">
        <v>103.85218957358225</v>
      </c>
      <c r="H89" s="50"/>
    </row>
    <row r="90" spans="1:8" x14ac:dyDescent="0.2">
      <c r="A90" s="52">
        <v>41150</v>
      </c>
      <c r="B90" s="98">
        <v>20</v>
      </c>
      <c r="C90" s="53">
        <v>100.76496064890334</v>
      </c>
      <c r="H90" s="50"/>
    </row>
    <row r="91" spans="1:8" x14ac:dyDescent="0.2">
      <c r="A91" s="52">
        <v>41152</v>
      </c>
      <c r="B91" s="98">
        <v>250</v>
      </c>
      <c r="C91" s="53">
        <v>102.92612362975257</v>
      </c>
      <c r="H91" s="50"/>
    </row>
    <row r="92" spans="1:8" x14ac:dyDescent="0.2">
      <c r="A92" s="52">
        <v>41169</v>
      </c>
      <c r="B92" s="98">
        <v>20</v>
      </c>
      <c r="C92" s="53">
        <v>97.995567686910974</v>
      </c>
      <c r="H92" s="50"/>
    </row>
    <row r="93" spans="1:8" x14ac:dyDescent="0.2">
      <c r="A93" s="52">
        <v>41169</v>
      </c>
      <c r="B93" s="98">
        <v>20.8</v>
      </c>
      <c r="C93" s="53">
        <v>117.2442686999335</v>
      </c>
      <c r="H93" s="50"/>
    </row>
    <row r="94" spans="1:8" x14ac:dyDescent="0.2">
      <c r="A94" s="52">
        <v>41199</v>
      </c>
      <c r="B94" s="98">
        <v>10</v>
      </c>
      <c r="C94" s="53">
        <v>101.29155712360749</v>
      </c>
      <c r="H94" s="50"/>
    </row>
    <row r="95" spans="1:8" x14ac:dyDescent="0.2">
      <c r="A95" s="52">
        <v>41214</v>
      </c>
      <c r="B95" s="98">
        <v>20</v>
      </c>
      <c r="C95" s="53">
        <v>79.525750308369439</v>
      </c>
      <c r="H95" s="50"/>
    </row>
    <row r="96" spans="1:8" x14ac:dyDescent="0.2">
      <c r="A96" s="52">
        <v>41228</v>
      </c>
      <c r="B96" s="98">
        <v>20</v>
      </c>
      <c r="C96" s="53">
        <v>91.358904398216666</v>
      </c>
      <c r="H96" s="50"/>
    </row>
    <row r="97" spans="1:8" x14ac:dyDescent="0.2">
      <c r="A97" s="52">
        <v>41255</v>
      </c>
      <c r="B97" s="98">
        <v>250</v>
      </c>
      <c r="C97" s="53">
        <v>88.744525447255711</v>
      </c>
      <c r="H97" s="50"/>
    </row>
    <row r="98" spans="1:8" x14ac:dyDescent="0.2">
      <c r="A98" s="52">
        <v>41256</v>
      </c>
      <c r="B98" s="98">
        <v>20</v>
      </c>
      <c r="C98" s="53">
        <v>95.57159581020403</v>
      </c>
      <c r="H98" s="50"/>
    </row>
    <row r="99" spans="1:8" x14ac:dyDescent="0.2">
      <c r="A99" s="52">
        <v>41333</v>
      </c>
      <c r="B99" s="98">
        <v>45</v>
      </c>
      <c r="C99" s="53">
        <v>89.864356182182505</v>
      </c>
      <c r="H99" s="50"/>
    </row>
    <row r="100" spans="1:8" x14ac:dyDescent="0.2">
      <c r="A100" s="52">
        <v>41355</v>
      </c>
      <c r="B100" s="34">
        <v>20</v>
      </c>
      <c r="C100" s="53">
        <v>102.55283464012339</v>
      </c>
      <c r="H100" s="50"/>
    </row>
    <row r="101" spans="1:8" x14ac:dyDescent="0.2">
      <c r="A101" s="52">
        <v>41355</v>
      </c>
      <c r="B101" s="34">
        <v>20</v>
      </c>
      <c r="C101" s="53">
        <v>100.97758432465874</v>
      </c>
      <c r="H101" s="50"/>
    </row>
    <row r="102" spans="1:8" x14ac:dyDescent="0.2">
      <c r="A102" s="52">
        <v>41358</v>
      </c>
      <c r="B102" s="98">
        <v>20</v>
      </c>
      <c r="C102" s="53">
        <v>85.04028493078107</v>
      </c>
      <c r="H102" s="50"/>
    </row>
    <row r="103" spans="1:8" x14ac:dyDescent="0.2">
      <c r="A103" s="52">
        <v>41374</v>
      </c>
      <c r="B103" s="98">
        <v>20</v>
      </c>
      <c r="C103" s="53">
        <v>97.62021083470367</v>
      </c>
      <c r="H103" s="50"/>
    </row>
    <row r="104" spans="1:8" x14ac:dyDescent="0.2">
      <c r="A104" s="52">
        <v>41380</v>
      </c>
      <c r="B104" s="98">
        <v>20</v>
      </c>
      <c r="C104" s="53">
        <v>71.775221535534726</v>
      </c>
      <c r="H104" s="50"/>
    </row>
    <row r="105" spans="1:8" x14ac:dyDescent="0.2">
      <c r="A105" s="52">
        <v>41426</v>
      </c>
      <c r="B105" s="98">
        <v>20</v>
      </c>
      <c r="C105" s="53">
        <v>64.230879471585268</v>
      </c>
      <c r="H105" s="50"/>
    </row>
    <row r="106" spans="1:8" x14ac:dyDescent="0.2">
      <c r="A106" s="52">
        <v>41428</v>
      </c>
      <c r="B106" s="98">
        <v>48</v>
      </c>
      <c r="C106" s="53">
        <v>73.14647287718924</v>
      </c>
      <c r="H106" s="50"/>
    </row>
    <row r="107" spans="1:8" x14ac:dyDescent="0.2">
      <c r="A107" s="52">
        <v>41428</v>
      </c>
      <c r="B107" s="98">
        <v>40</v>
      </c>
      <c r="C107" s="53">
        <v>74.126908947435879</v>
      </c>
      <c r="H107" s="50"/>
    </row>
    <row r="108" spans="1:8" x14ac:dyDescent="0.2">
      <c r="A108" s="52">
        <v>41458</v>
      </c>
      <c r="B108" s="98">
        <v>50</v>
      </c>
      <c r="C108" s="53">
        <v>62.732239132165802</v>
      </c>
      <c r="H108" s="50"/>
    </row>
    <row r="109" spans="1:8" x14ac:dyDescent="0.2">
      <c r="A109" s="52">
        <v>41465</v>
      </c>
      <c r="B109" s="98">
        <v>40</v>
      </c>
      <c r="C109" s="53">
        <v>64.016776540013296</v>
      </c>
      <c r="H109" s="50"/>
    </row>
    <row r="110" spans="1:8" x14ac:dyDescent="0.2">
      <c r="A110" s="52">
        <v>41465</v>
      </c>
      <c r="B110" s="98">
        <v>20</v>
      </c>
      <c r="C110" s="53">
        <v>68.671188095925302</v>
      </c>
      <c r="H110" s="50"/>
    </row>
    <row r="111" spans="1:8" x14ac:dyDescent="0.2">
      <c r="A111" s="52">
        <v>41472</v>
      </c>
      <c r="B111" s="98">
        <v>20</v>
      </c>
      <c r="C111" s="53">
        <v>94.401664559256972</v>
      </c>
      <c r="H111" s="50"/>
    </row>
    <row r="112" spans="1:8" x14ac:dyDescent="0.2">
      <c r="A112" s="52">
        <v>41472</v>
      </c>
      <c r="B112" s="98">
        <v>12</v>
      </c>
      <c r="C112" s="53">
        <v>94.401664559256957</v>
      </c>
      <c r="H112" s="50"/>
    </row>
    <row r="113" spans="1:8" x14ac:dyDescent="0.2">
      <c r="A113" s="52">
        <v>41523</v>
      </c>
      <c r="B113" s="98">
        <v>15</v>
      </c>
      <c r="C113" s="53">
        <v>74.028341914409992</v>
      </c>
      <c r="H113" s="50"/>
    </row>
    <row r="114" spans="1:8" x14ac:dyDescent="0.2">
      <c r="A114" s="52">
        <v>41544</v>
      </c>
      <c r="B114" s="98">
        <v>20</v>
      </c>
      <c r="C114" s="53">
        <v>70.709821344565725</v>
      </c>
      <c r="H114" s="50"/>
    </row>
    <row r="115" spans="1:8" x14ac:dyDescent="0.2">
      <c r="A115" s="52">
        <v>41556</v>
      </c>
      <c r="B115" s="98">
        <v>20</v>
      </c>
      <c r="C115" s="53">
        <v>73.400022440242253</v>
      </c>
      <c r="H115" s="50"/>
    </row>
    <row r="116" spans="1:8" x14ac:dyDescent="0.2">
      <c r="A116" s="52">
        <v>41569</v>
      </c>
      <c r="B116" s="98">
        <v>20</v>
      </c>
      <c r="C116" s="53">
        <v>70.967886385969237</v>
      </c>
      <c r="H116" s="50"/>
    </row>
    <row r="117" spans="1:8" x14ac:dyDescent="0.2">
      <c r="A117" s="52">
        <v>41609</v>
      </c>
      <c r="B117" s="98">
        <v>7.3140000000000001</v>
      </c>
      <c r="C117" s="53">
        <v>90.490681082552868</v>
      </c>
      <c r="H117" s="50"/>
    </row>
    <row r="118" spans="1:8" x14ac:dyDescent="0.2">
      <c r="A118" s="52">
        <v>41627</v>
      </c>
      <c r="B118" s="34">
        <v>150</v>
      </c>
      <c r="C118" s="53">
        <v>61.352846644502925</v>
      </c>
      <c r="H118" s="50"/>
    </row>
    <row r="119" spans="1:8" x14ac:dyDescent="0.2">
      <c r="A119" s="52">
        <v>41669</v>
      </c>
      <c r="B119" s="98">
        <v>7</v>
      </c>
      <c r="C119" s="53">
        <v>76.336870614450092</v>
      </c>
      <c r="H119" s="50"/>
    </row>
    <row r="120" spans="1:8" x14ac:dyDescent="0.2">
      <c r="A120" s="52">
        <v>41715</v>
      </c>
      <c r="B120" s="98">
        <v>20</v>
      </c>
      <c r="C120" s="53">
        <v>69.72893613267938</v>
      </c>
      <c r="H120" s="50"/>
    </row>
    <row r="121" spans="1:8" x14ac:dyDescent="0.2">
      <c r="A121" s="52">
        <v>41724</v>
      </c>
      <c r="B121" s="98">
        <v>25</v>
      </c>
      <c r="C121" s="53">
        <v>64.590898336036275</v>
      </c>
      <c r="H121" s="50"/>
    </row>
    <row r="122" spans="1:8" x14ac:dyDescent="0.2">
      <c r="A122" s="52">
        <v>41786</v>
      </c>
      <c r="B122" s="98">
        <v>30</v>
      </c>
      <c r="C122" s="53">
        <v>68.88030288905162</v>
      </c>
      <c r="H122" s="50"/>
    </row>
    <row r="123" spans="1:8" x14ac:dyDescent="0.2">
      <c r="A123" s="52">
        <v>41802</v>
      </c>
      <c r="B123" s="98">
        <v>30</v>
      </c>
      <c r="C123" s="53">
        <v>63.011871779350145</v>
      </c>
      <c r="H123" s="50"/>
    </row>
    <row r="124" spans="1:8" x14ac:dyDescent="0.2">
      <c r="A124" s="52">
        <v>41838</v>
      </c>
      <c r="B124" s="34">
        <v>93.6</v>
      </c>
      <c r="C124" s="53">
        <v>61.904217205823983</v>
      </c>
      <c r="H124" s="50"/>
    </row>
    <row r="125" spans="1:8" x14ac:dyDescent="0.2">
      <c r="A125" s="52">
        <v>41843</v>
      </c>
      <c r="B125" s="98">
        <v>45</v>
      </c>
      <c r="C125" s="53">
        <v>63.228010683628312</v>
      </c>
      <c r="H125" s="50"/>
    </row>
    <row r="126" spans="1:8" x14ac:dyDescent="0.2">
      <c r="A126" s="52">
        <v>41844</v>
      </c>
      <c r="B126" s="98">
        <v>56</v>
      </c>
      <c r="C126" s="53">
        <v>62.511274223257828</v>
      </c>
      <c r="H126" s="50"/>
    </row>
    <row r="127" spans="1:8" x14ac:dyDescent="0.2">
      <c r="A127" s="52">
        <v>41844</v>
      </c>
      <c r="B127" s="98">
        <v>56</v>
      </c>
      <c r="C127" s="53">
        <v>63.127054052454163</v>
      </c>
      <c r="H127" s="50"/>
    </row>
    <row r="128" spans="1:8" x14ac:dyDescent="0.2">
      <c r="A128" s="52">
        <v>41851</v>
      </c>
      <c r="B128" s="98">
        <v>200</v>
      </c>
      <c r="C128" s="53">
        <v>49.833101373865361</v>
      </c>
      <c r="H128" s="50"/>
    </row>
    <row r="129" spans="1:8" x14ac:dyDescent="0.2">
      <c r="A129" s="52">
        <v>41870</v>
      </c>
      <c r="B129" s="98">
        <v>100</v>
      </c>
      <c r="C129" s="53">
        <v>66.003900441980718</v>
      </c>
      <c r="H129" s="50"/>
    </row>
    <row r="130" spans="1:8" x14ac:dyDescent="0.2">
      <c r="A130" s="52">
        <v>41876</v>
      </c>
      <c r="B130" s="34">
        <v>60</v>
      </c>
      <c r="C130" s="53">
        <v>67.158055337051593</v>
      </c>
      <c r="H130" s="50"/>
    </row>
    <row r="131" spans="1:8" x14ac:dyDescent="0.2">
      <c r="A131" s="52">
        <v>41885</v>
      </c>
      <c r="B131" s="98">
        <v>60</v>
      </c>
      <c r="C131" s="53">
        <v>54.930251314332097</v>
      </c>
      <c r="H131" s="50"/>
    </row>
    <row r="132" spans="1:8" x14ac:dyDescent="0.2">
      <c r="A132" s="52">
        <v>41915</v>
      </c>
      <c r="B132" s="98">
        <v>30</v>
      </c>
      <c r="C132" s="53">
        <v>66.104733105417267</v>
      </c>
      <c r="H132" s="50"/>
    </row>
    <row r="133" spans="1:8" x14ac:dyDescent="0.2">
      <c r="A133" s="52">
        <v>41932</v>
      </c>
      <c r="B133" s="98">
        <v>40</v>
      </c>
      <c r="C133" s="53">
        <v>62.603763801504599</v>
      </c>
      <c r="H133" s="50"/>
    </row>
    <row r="134" spans="1:8" x14ac:dyDescent="0.2">
      <c r="A134" s="52">
        <v>41933</v>
      </c>
      <c r="B134" s="98">
        <v>11.4</v>
      </c>
      <c r="C134" s="53">
        <v>67.968676862197469</v>
      </c>
      <c r="H134" s="50"/>
    </row>
    <row r="135" spans="1:8" x14ac:dyDescent="0.2">
      <c r="A135" s="52">
        <v>41933</v>
      </c>
      <c r="B135" s="98">
        <v>20</v>
      </c>
      <c r="C135" s="53">
        <v>70.864307716927513</v>
      </c>
      <c r="H135" s="50"/>
    </row>
    <row r="136" spans="1:8" x14ac:dyDescent="0.2">
      <c r="A136" s="52">
        <v>41934</v>
      </c>
      <c r="B136" s="98">
        <v>20</v>
      </c>
      <c r="C136" s="53">
        <v>62.437331725994255</v>
      </c>
      <c r="H136" s="50"/>
    </row>
    <row r="137" spans="1:8" x14ac:dyDescent="0.2">
      <c r="A137" s="52">
        <v>41934</v>
      </c>
      <c r="B137" s="98">
        <v>20</v>
      </c>
      <c r="C137" s="53">
        <v>62.437331725994255</v>
      </c>
      <c r="H137" s="50"/>
    </row>
    <row r="138" spans="1:8" x14ac:dyDescent="0.2">
      <c r="A138" s="52">
        <v>41934</v>
      </c>
      <c r="B138" s="34">
        <v>15</v>
      </c>
      <c r="C138" s="53">
        <v>62.437331725994255</v>
      </c>
      <c r="H138" s="50"/>
    </row>
    <row r="139" spans="1:8" x14ac:dyDescent="0.2">
      <c r="A139" s="52">
        <v>41934</v>
      </c>
      <c r="B139" s="34">
        <v>20</v>
      </c>
      <c r="C139" s="53">
        <v>62.437331725994255</v>
      </c>
      <c r="H139" s="50"/>
    </row>
    <row r="140" spans="1:8" x14ac:dyDescent="0.2">
      <c r="A140" s="52">
        <v>41934</v>
      </c>
      <c r="B140" s="98">
        <v>20</v>
      </c>
      <c r="C140" s="53">
        <v>54.448969005990818</v>
      </c>
      <c r="H140" s="50"/>
    </row>
    <row r="141" spans="1:8" x14ac:dyDescent="0.2">
      <c r="A141" s="52">
        <v>41934</v>
      </c>
      <c r="B141" s="34">
        <v>14.7</v>
      </c>
      <c r="C141" s="53">
        <v>77.220069283906369</v>
      </c>
      <c r="H141" s="50"/>
    </row>
    <row r="142" spans="1:8" x14ac:dyDescent="0.2">
      <c r="A142" s="52">
        <v>41934</v>
      </c>
      <c r="B142" s="98">
        <v>19.5</v>
      </c>
      <c r="C142" s="53">
        <v>74.889108486879465</v>
      </c>
      <c r="H142" s="50"/>
    </row>
    <row r="143" spans="1:8" x14ac:dyDescent="0.2">
      <c r="A143" s="52">
        <v>41934</v>
      </c>
      <c r="B143" s="98">
        <v>19.5</v>
      </c>
      <c r="C143" s="53">
        <v>74.907756173255706</v>
      </c>
      <c r="H143" s="50"/>
    </row>
    <row r="144" spans="1:8" x14ac:dyDescent="0.2">
      <c r="A144" s="52">
        <v>41956</v>
      </c>
      <c r="B144" s="34">
        <v>30</v>
      </c>
      <c r="C144" s="53">
        <v>67.245081660204576</v>
      </c>
      <c r="H144" s="50"/>
    </row>
    <row r="145" spans="1:8" x14ac:dyDescent="0.2">
      <c r="A145" s="52">
        <v>41961</v>
      </c>
      <c r="B145" s="98">
        <v>45</v>
      </c>
      <c r="C145" s="53">
        <v>53.98993385010013</v>
      </c>
      <c r="H145" s="50"/>
    </row>
    <row r="146" spans="1:8" x14ac:dyDescent="0.2">
      <c r="A146" s="52">
        <v>41982</v>
      </c>
      <c r="B146" s="98">
        <v>130</v>
      </c>
      <c r="C146" s="53">
        <v>67.491595033553622</v>
      </c>
      <c r="H146" s="50"/>
    </row>
    <row r="147" spans="1:8" x14ac:dyDescent="0.2">
      <c r="A147" s="52">
        <v>42068</v>
      </c>
      <c r="B147" s="98">
        <v>10.5</v>
      </c>
      <c r="C147" s="53">
        <v>91.995407506323531</v>
      </c>
      <c r="H147" s="50"/>
    </row>
    <row r="148" spans="1:8" x14ac:dyDescent="0.2">
      <c r="A148" s="52">
        <v>42086</v>
      </c>
      <c r="B148" s="34">
        <v>20</v>
      </c>
      <c r="C148" s="53">
        <v>74.560267591114879</v>
      </c>
      <c r="H148" s="50"/>
    </row>
    <row r="149" spans="1:8" x14ac:dyDescent="0.2">
      <c r="A149" s="52">
        <v>42097</v>
      </c>
      <c r="B149" s="98">
        <v>54</v>
      </c>
      <c r="C149" s="53">
        <v>49.236187512987641</v>
      </c>
      <c r="H149" s="50"/>
    </row>
    <row r="150" spans="1:8" x14ac:dyDescent="0.2">
      <c r="A150" s="52">
        <v>42108</v>
      </c>
      <c r="B150" s="98">
        <v>6.8</v>
      </c>
      <c r="C150" s="53">
        <v>68.54889488292045</v>
      </c>
      <c r="H150" s="50"/>
    </row>
    <row r="151" spans="1:8" x14ac:dyDescent="0.2">
      <c r="A151" s="52">
        <v>42111</v>
      </c>
      <c r="B151" s="98">
        <v>20</v>
      </c>
      <c r="C151" s="53">
        <v>58.19865098864112</v>
      </c>
      <c r="H151" s="50"/>
    </row>
    <row r="152" spans="1:8" x14ac:dyDescent="0.2">
      <c r="A152" s="52">
        <v>42160</v>
      </c>
      <c r="B152" s="34">
        <v>100</v>
      </c>
      <c r="C152" s="53">
        <v>45.997703753161758</v>
      </c>
      <c r="H152" s="50"/>
    </row>
    <row r="153" spans="1:8" x14ac:dyDescent="0.2">
      <c r="A153" s="52">
        <v>42174</v>
      </c>
      <c r="B153" s="98">
        <v>100</v>
      </c>
      <c r="C153" s="53">
        <v>48.654334995332846</v>
      </c>
      <c r="H153" s="50"/>
    </row>
    <row r="154" spans="1:8" x14ac:dyDescent="0.2">
      <c r="A154" s="52">
        <v>42178</v>
      </c>
      <c r="B154" s="98">
        <v>46</v>
      </c>
      <c r="C154" s="53">
        <v>53.325948234521725</v>
      </c>
      <c r="H154" s="50"/>
    </row>
    <row r="155" spans="1:8" x14ac:dyDescent="0.2">
      <c r="A155" s="52">
        <v>42180</v>
      </c>
      <c r="B155" s="98">
        <v>100.815</v>
      </c>
      <c r="C155" s="53">
        <v>60.177950958874447</v>
      </c>
      <c r="H155" s="50"/>
    </row>
    <row r="156" spans="1:8" x14ac:dyDescent="0.2">
      <c r="A156" s="52">
        <v>42200</v>
      </c>
      <c r="B156" s="98">
        <v>125</v>
      </c>
      <c r="C156" s="53">
        <v>57.187091121431877</v>
      </c>
      <c r="H156" s="50"/>
    </row>
    <row r="157" spans="1:8" x14ac:dyDescent="0.2">
      <c r="A157" s="52">
        <v>42201</v>
      </c>
      <c r="B157" s="98">
        <v>150</v>
      </c>
      <c r="C157" s="53">
        <v>53.111922390103295</v>
      </c>
      <c r="H157" s="50"/>
    </row>
    <row r="158" spans="1:8" x14ac:dyDescent="0.2">
      <c r="A158" s="52">
        <v>42201</v>
      </c>
      <c r="B158" s="98">
        <v>180</v>
      </c>
      <c r="C158" s="53">
        <v>53.541142884854587</v>
      </c>
      <c r="H158" s="50"/>
    </row>
    <row r="159" spans="1:8" x14ac:dyDescent="0.2">
      <c r="A159" s="52">
        <v>42221</v>
      </c>
      <c r="B159" s="98">
        <v>30</v>
      </c>
      <c r="C159" s="53">
        <v>49.23656155741687</v>
      </c>
      <c r="H159" s="50"/>
    </row>
    <row r="160" spans="1:8" x14ac:dyDescent="0.2">
      <c r="A160" s="52">
        <v>42228</v>
      </c>
      <c r="B160" s="98">
        <v>10</v>
      </c>
      <c r="C160" s="53">
        <v>54.987254986660119</v>
      </c>
      <c r="H160" s="50"/>
    </row>
    <row r="161" spans="1:8" x14ac:dyDescent="0.2">
      <c r="A161" s="52">
        <v>42244</v>
      </c>
      <c r="B161" s="98">
        <v>150</v>
      </c>
      <c r="C161" s="53">
        <v>55.214434248737746</v>
      </c>
      <c r="H161" s="50"/>
    </row>
    <row r="162" spans="1:8" x14ac:dyDescent="0.2">
      <c r="A162" s="52">
        <v>42250</v>
      </c>
      <c r="B162" s="34">
        <v>10.88</v>
      </c>
      <c r="C162" s="53">
        <v>81.101651296850648</v>
      </c>
      <c r="H162" s="50"/>
    </row>
    <row r="163" spans="1:8" x14ac:dyDescent="0.2">
      <c r="A163" s="52">
        <v>42285</v>
      </c>
      <c r="B163" s="98">
        <v>50</v>
      </c>
      <c r="C163" s="53">
        <v>53.747316885487912</v>
      </c>
      <c r="H163" s="50"/>
    </row>
    <row r="164" spans="1:8" x14ac:dyDescent="0.2">
      <c r="A164" s="52">
        <v>42286</v>
      </c>
      <c r="B164" s="98">
        <v>154.27199999999999</v>
      </c>
      <c r="C164" s="53">
        <v>46.387115778302118</v>
      </c>
      <c r="H164" s="50"/>
    </row>
    <row r="165" spans="1:8" x14ac:dyDescent="0.2">
      <c r="A165" s="52">
        <v>42286</v>
      </c>
      <c r="B165" s="98">
        <v>103.5</v>
      </c>
      <c r="C165" s="53">
        <v>42.1586331158381</v>
      </c>
      <c r="H165" s="50"/>
    </row>
    <row r="166" spans="1:8" x14ac:dyDescent="0.2">
      <c r="A166" s="52">
        <v>42292</v>
      </c>
      <c r="B166" s="98">
        <v>125</v>
      </c>
      <c r="C166" s="53">
        <v>47.203947837497573</v>
      </c>
      <c r="H166" s="50"/>
    </row>
    <row r="167" spans="1:8" x14ac:dyDescent="0.2">
      <c r="A167" s="52">
        <v>42313</v>
      </c>
      <c r="B167" s="98">
        <v>85</v>
      </c>
      <c r="C167" s="53">
        <v>56.487180109045823</v>
      </c>
      <c r="H167" s="50"/>
    </row>
    <row r="168" spans="1:8" x14ac:dyDescent="0.2">
      <c r="A168" s="52">
        <v>42314</v>
      </c>
      <c r="B168" s="34">
        <v>54</v>
      </c>
      <c r="C168" s="53">
        <v>48.897558989774126</v>
      </c>
      <c r="H168" s="50"/>
    </row>
    <row r="169" spans="1:8" x14ac:dyDescent="0.2">
      <c r="A169" s="52">
        <v>42328</v>
      </c>
      <c r="B169" s="34">
        <v>86</v>
      </c>
      <c r="C169" s="53">
        <v>48.423352239456911</v>
      </c>
      <c r="H169" s="50"/>
    </row>
    <row r="170" spans="1:8" x14ac:dyDescent="0.2">
      <c r="A170" s="52">
        <v>42338</v>
      </c>
      <c r="B170" s="34">
        <v>50</v>
      </c>
      <c r="C170" s="53">
        <v>50.999057617588029</v>
      </c>
      <c r="H170" s="50"/>
    </row>
    <row r="171" spans="1:8" x14ac:dyDescent="0.2">
      <c r="A171" s="52">
        <v>42355</v>
      </c>
      <c r="B171" s="34">
        <v>90</v>
      </c>
      <c r="C171" s="53">
        <v>44.22497687029518</v>
      </c>
      <c r="H171" s="50"/>
    </row>
    <row r="172" spans="1:8" x14ac:dyDescent="0.2">
      <c r="A172" s="52">
        <v>42355</v>
      </c>
      <c r="B172" s="98">
        <v>20</v>
      </c>
      <c r="C172" s="53">
        <v>72.895924120570271</v>
      </c>
      <c r="H172" s="50"/>
    </row>
    <row r="173" spans="1:8" x14ac:dyDescent="0.2">
      <c r="A173" s="52">
        <v>42356</v>
      </c>
      <c r="B173" s="98">
        <v>20</v>
      </c>
      <c r="C173" s="53">
        <v>57.433235568054251</v>
      </c>
      <c r="H173" s="50"/>
    </row>
    <row r="174" spans="1:8" x14ac:dyDescent="0.2">
      <c r="A174" s="52">
        <v>42356</v>
      </c>
      <c r="B174" s="34">
        <v>20</v>
      </c>
      <c r="C174" s="53">
        <v>57.416196966529746</v>
      </c>
      <c r="H174" s="50"/>
    </row>
    <row r="175" spans="1:8" x14ac:dyDescent="0.2">
      <c r="A175" s="52">
        <v>42356</v>
      </c>
      <c r="B175" s="98">
        <v>20</v>
      </c>
      <c r="C175" s="53">
        <v>57.509055954711179</v>
      </c>
      <c r="H175" s="50"/>
    </row>
    <row r="176" spans="1:8" x14ac:dyDescent="0.2">
      <c r="A176" s="52">
        <v>42356</v>
      </c>
      <c r="B176" s="34">
        <v>20</v>
      </c>
      <c r="C176" s="53">
        <v>55.477258817217162</v>
      </c>
      <c r="H176" s="50"/>
    </row>
    <row r="177" spans="1:8" x14ac:dyDescent="0.2">
      <c r="A177" s="52">
        <v>42375</v>
      </c>
      <c r="B177" s="98">
        <v>26</v>
      </c>
      <c r="C177" s="53">
        <v>30.694581715000393</v>
      </c>
      <c r="H177" s="50"/>
    </row>
    <row r="178" spans="1:8" x14ac:dyDescent="0.2">
      <c r="A178" s="52">
        <v>42509</v>
      </c>
      <c r="B178" s="98">
        <v>100</v>
      </c>
      <c r="C178" s="53">
        <v>37.610349610238892</v>
      </c>
      <c r="H178" s="50"/>
    </row>
    <row r="179" spans="1:8" x14ac:dyDescent="0.2">
      <c r="A179" s="52">
        <v>42584</v>
      </c>
      <c r="B179" s="98">
        <v>128</v>
      </c>
      <c r="C179" s="53">
        <v>34.004206204379024</v>
      </c>
      <c r="H179" s="50"/>
    </row>
    <row r="180" spans="1:8" x14ac:dyDescent="0.2">
      <c r="A180" s="52">
        <v>42586</v>
      </c>
      <c r="B180" s="34">
        <v>20</v>
      </c>
      <c r="C180" s="53">
        <v>45.011073813010029</v>
      </c>
      <c r="H180" s="50"/>
    </row>
    <row r="181" spans="1:8" x14ac:dyDescent="0.2">
      <c r="A181" s="52">
        <v>42628</v>
      </c>
      <c r="B181" s="34">
        <v>100</v>
      </c>
      <c r="C181" s="53">
        <v>45.602961184123352</v>
      </c>
      <c r="H181" s="50"/>
    </row>
    <row r="182" spans="1:8" x14ac:dyDescent="0.2">
      <c r="A182" s="52">
        <v>42636</v>
      </c>
      <c r="B182" s="34">
        <v>40</v>
      </c>
      <c r="C182" s="53">
        <v>39.110024393985697</v>
      </c>
      <c r="H182" s="50"/>
    </row>
    <row r="183" spans="1:8" x14ac:dyDescent="0.2">
      <c r="A183" s="52">
        <v>42636</v>
      </c>
      <c r="B183" s="34">
        <v>20</v>
      </c>
      <c r="C183" s="53">
        <v>39.110024393985697</v>
      </c>
      <c r="H183" s="50"/>
    </row>
    <row r="184" spans="1:8" x14ac:dyDescent="0.2">
      <c r="A184" s="52">
        <v>42636</v>
      </c>
      <c r="B184" s="34">
        <v>50</v>
      </c>
      <c r="C184" s="53">
        <v>39.110024393985682</v>
      </c>
      <c r="H184" s="50"/>
    </row>
    <row r="185" spans="1:8" x14ac:dyDescent="0.2">
      <c r="A185" s="52">
        <v>42636</v>
      </c>
      <c r="B185" s="34">
        <v>50</v>
      </c>
      <c r="C185" s="53">
        <v>39.110024393985682</v>
      </c>
      <c r="H185" s="50"/>
    </row>
    <row r="186" spans="1:8" x14ac:dyDescent="0.2">
      <c r="A186" s="52">
        <v>42689</v>
      </c>
      <c r="B186" s="34">
        <v>105</v>
      </c>
      <c r="C186" s="53">
        <v>41.828414402725315</v>
      </c>
      <c r="H186" s="50"/>
    </row>
    <row r="187" spans="1:8" x14ac:dyDescent="0.2">
      <c r="A187" s="52">
        <v>42692</v>
      </c>
      <c r="B187" s="34">
        <v>80</v>
      </c>
      <c r="C187" s="53">
        <v>36.64886725248774</v>
      </c>
      <c r="H187" s="50"/>
    </row>
    <row r="188" spans="1:8" x14ac:dyDescent="0.2">
      <c r="A188" s="52">
        <v>42692</v>
      </c>
      <c r="B188" s="34">
        <v>125</v>
      </c>
      <c r="C188" s="53">
        <v>30.880624508154224</v>
      </c>
      <c r="H188" s="50"/>
    </row>
    <row r="189" spans="1:8" x14ac:dyDescent="0.2">
      <c r="A189" s="52">
        <v>42719</v>
      </c>
      <c r="B189" s="34">
        <v>200</v>
      </c>
      <c r="C189" s="53">
        <v>34.467854967900593</v>
      </c>
      <c r="H189" s="50"/>
    </row>
    <row r="190" spans="1:8" x14ac:dyDescent="0.2">
      <c r="A190" s="52">
        <v>42752</v>
      </c>
      <c r="B190" s="34">
        <v>60</v>
      </c>
      <c r="C190" s="53">
        <v>42.554146516238596</v>
      </c>
      <c r="H190" s="50"/>
    </row>
    <row r="191" spans="1:8" x14ac:dyDescent="0.2">
      <c r="A191" s="52">
        <v>42817</v>
      </c>
      <c r="B191" s="34">
        <v>17</v>
      </c>
      <c r="C191" s="53">
        <v>34.909138418187574</v>
      </c>
      <c r="H191" s="50"/>
    </row>
    <row r="192" spans="1:8" x14ac:dyDescent="0.2">
      <c r="A192" s="52">
        <v>42877</v>
      </c>
      <c r="B192" s="34">
        <v>100</v>
      </c>
      <c r="C192" s="53">
        <v>22.986324989206597</v>
      </c>
      <c r="H192" s="50"/>
    </row>
    <row r="193" spans="1:8" x14ac:dyDescent="0.2">
      <c r="A193" s="52">
        <v>42933</v>
      </c>
      <c r="B193" s="34">
        <v>40</v>
      </c>
      <c r="C193" s="53">
        <v>28.833516875141775</v>
      </c>
      <c r="H193" s="50"/>
    </row>
    <row r="194" spans="1:8" x14ac:dyDescent="0.2">
      <c r="A194" s="52">
        <v>42955</v>
      </c>
      <c r="B194" s="13">
        <v>252.32</v>
      </c>
      <c r="C194" s="53">
        <v>52.438336030214401</v>
      </c>
      <c r="H194" s="50"/>
    </row>
    <row r="195" spans="1:8" x14ac:dyDescent="0.2">
      <c r="A195" s="52">
        <v>42972</v>
      </c>
      <c r="B195" s="34">
        <v>100</v>
      </c>
      <c r="C195" s="53">
        <v>29.870382939412</v>
      </c>
      <c r="H195" s="50"/>
    </row>
    <row r="196" spans="1:8" x14ac:dyDescent="0.2">
      <c r="A196" s="52">
        <v>43000</v>
      </c>
      <c r="B196" s="13">
        <v>20</v>
      </c>
      <c r="C196" s="53">
        <v>35.306910901918954</v>
      </c>
      <c r="H196" s="50"/>
    </row>
    <row r="197" spans="1:8" x14ac:dyDescent="0.2">
      <c r="A197" s="52">
        <v>43000</v>
      </c>
      <c r="B197" s="34">
        <v>20</v>
      </c>
      <c r="C197" s="53">
        <v>35.306910901918954</v>
      </c>
      <c r="H197" s="50"/>
    </row>
    <row r="198" spans="1:8" x14ac:dyDescent="0.2">
      <c r="A198" s="52">
        <v>43000</v>
      </c>
      <c r="B198" s="34">
        <v>20</v>
      </c>
      <c r="C198" s="53">
        <v>35.306910901918954</v>
      </c>
      <c r="H198" s="50"/>
    </row>
    <row r="199" spans="1:8" x14ac:dyDescent="0.2">
      <c r="A199" s="52">
        <v>43001</v>
      </c>
      <c r="B199" s="34">
        <v>200</v>
      </c>
      <c r="C199" s="53">
        <v>31.77765679466312</v>
      </c>
      <c r="H199" s="50"/>
    </row>
    <row r="200" spans="1:8" x14ac:dyDescent="0.2">
      <c r="A200" s="52">
        <v>43004</v>
      </c>
      <c r="B200" s="34">
        <v>62.5</v>
      </c>
      <c r="C200" s="53">
        <v>30.630531196676372</v>
      </c>
      <c r="H200" s="50"/>
    </row>
    <row r="201" spans="1:8" x14ac:dyDescent="0.2">
      <c r="A201" s="52">
        <v>43004</v>
      </c>
      <c r="B201" s="34">
        <v>50</v>
      </c>
      <c r="C201" s="53">
        <v>30.075565406438525</v>
      </c>
      <c r="H201" s="50"/>
    </row>
    <row r="202" spans="1:8" x14ac:dyDescent="0.2">
      <c r="A202" s="52">
        <v>43014</v>
      </c>
      <c r="B202" s="34">
        <v>25</v>
      </c>
      <c r="C202" s="53">
        <v>29.316266336367882</v>
      </c>
      <c r="H202" s="50"/>
    </row>
    <row r="203" spans="1:8" x14ac:dyDescent="0.2">
      <c r="A203" s="52">
        <v>43014</v>
      </c>
      <c r="B203" s="34">
        <v>25</v>
      </c>
      <c r="C203" s="53">
        <v>29.316266336367882</v>
      </c>
      <c r="H203" s="50"/>
    </row>
    <row r="204" spans="1:8" x14ac:dyDescent="0.2">
      <c r="A204" s="52">
        <v>43038</v>
      </c>
      <c r="B204" s="13">
        <v>50</v>
      </c>
      <c r="C204" s="53">
        <v>32.54609336536415</v>
      </c>
      <c r="H204" s="50"/>
    </row>
    <row r="205" spans="1:8" x14ac:dyDescent="0.2">
      <c r="A205" s="52">
        <v>43047</v>
      </c>
      <c r="B205" s="13">
        <v>5</v>
      </c>
      <c r="C205" s="53">
        <v>32.149465715805782</v>
      </c>
      <c r="H205" s="50"/>
    </row>
    <row r="206" spans="1:8" x14ac:dyDescent="0.2">
      <c r="A206" s="52">
        <v>43053</v>
      </c>
      <c r="B206" s="13">
        <v>15</v>
      </c>
      <c r="C206" s="53">
        <v>32.149465715805789</v>
      </c>
      <c r="H206" s="50"/>
    </row>
    <row r="207" spans="1:8" x14ac:dyDescent="0.2">
      <c r="A207" s="52">
        <v>43077</v>
      </c>
      <c r="B207" s="13">
        <v>45</v>
      </c>
      <c r="C207" s="53">
        <v>20.757510767122305</v>
      </c>
      <c r="H207" s="50"/>
    </row>
    <row r="208" spans="1:8" x14ac:dyDescent="0.2">
      <c r="A208" s="52">
        <v>43109</v>
      </c>
      <c r="B208" s="13">
        <v>30</v>
      </c>
      <c r="C208" s="53">
        <v>29.977858595963689</v>
      </c>
      <c r="H208" s="50"/>
    </row>
    <row r="209" spans="1:8" x14ac:dyDescent="0.2">
      <c r="A209" s="52">
        <v>43126</v>
      </c>
      <c r="B209" s="13">
        <v>100</v>
      </c>
      <c r="C209" s="53">
        <v>25.932659858961561</v>
      </c>
      <c r="H209" s="50"/>
    </row>
    <row r="210" spans="1:8" x14ac:dyDescent="0.2">
      <c r="A210" s="52">
        <v>43152</v>
      </c>
      <c r="B210" s="13">
        <v>106.688</v>
      </c>
      <c r="C210" s="53">
        <v>49.228683052084143</v>
      </c>
      <c r="H210" s="50"/>
    </row>
    <row r="211" spans="1:8" x14ac:dyDescent="0.2">
      <c r="A211" s="52">
        <v>43227</v>
      </c>
      <c r="B211" s="13">
        <v>100</v>
      </c>
      <c r="C211" s="53">
        <v>32.596734262118872</v>
      </c>
      <c r="H211" s="50"/>
    </row>
    <row r="212" spans="1:8" x14ac:dyDescent="0.2">
      <c r="A212" s="52">
        <v>43250</v>
      </c>
      <c r="B212" s="13">
        <v>300</v>
      </c>
      <c r="C212" s="53">
        <v>19.399709012354549</v>
      </c>
      <c r="H212" s="50"/>
    </row>
    <row r="213" spans="1:8" x14ac:dyDescent="0.2">
      <c r="A213" s="52">
        <v>43250</v>
      </c>
      <c r="B213" s="13">
        <v>250</v>
      </c>
      <c r="C213" s="53">
        <v>23.273990439024136</v>
      </c>
      <c r="H213" s="50"/>
    </row>
    <row r="214" spans="1:8" x14ac:dyDescent="0.2">
      <c r="A214" s="52">
        <v>43250</v>
      </c>
      <c r="B214" s="13">
        <v>50</v>
      </c>
      <c r="C214" s="53">
        <v>25.630368077828489</v>
      </c>
      <c r="H214" s="50"/>
    </row>
    <row r="215" spans="1:8" x14ac:dyDescent="0.2">
      <c r="A215" s="52">
        <v>43250</v>
      </c>
      <c r="B215" s="13">
        <v>101</v>
      </c>
      <c r="C215" s="53">
        <v>22.139844187596363</v>
      </c>
      <c r="H215" s="50"/>
    </row>
    <row r="216" spans="1:8" x14ac:dyDescent="0.2">
      <c r="A216" s="52">
        <v>43250</v>
      </c>
      <c r="B216" s="13">
        <v>200</v>
      </c>
      <c r="C216" s="53">
        <v>22.148198845780357</v>
      </c>
      <c r="H216" s="50"/>
    </row>
    <row r="217" spans="1:8" x14ac:dyDescent="0.2">
      <c r="A217" s="52">
        <v>43250</v>
      </c>
      <c r="B217" s="13">
        <v>100</v>
      </c>
      <c r="C217" s="53">
        <v>25.030555919259886</v>
      </c>
      <c r="H217" s="50"/>
    </row>
    <row r="218" spans="1:8" x14ac:dyDescent="0.2">
      <c r="A218" s="52">
        <v>43259</v>
      </c>
      <c r="B218" s="13">
        <v>30</v>
      </c>
      <c r="C218" s="53">
        <v>23.008213364236422</v>
      </c>
      <c r="H218" s="50"/>
    </row>
    <row r="219" spans="1:8" x14ac:dyDescent="0.2">
      <c r="A219" s="52">
        <v>43277</v>
      </c>
      <c r="B219" s="13">
        <v>100</v>
      </c>
      <c r="C219" s="53">
        <v>23.830053929780728</v>
      </c>
      <c r="H219" s="50"/>
    </row>
    <row r="220" spans="1:8" x14ac:dyDescent="0.2">
      <c r="A220" s="52">
        <v>43352</v>
      </c>
      <c r="B220" s="13">
        <v>100</v>
      </c>
      <c r="C220" s="53">
        <v>29.31143426905312</v>
      </c>
      <c r="H220" s="50"/>
    </row>
    <row r="221" spans="1:8" x14ac:dyDescent="0.2">
      <c r="A221" s="52">
        <v>43354</v>
      </c>
      <c r="B221" s="13">
        <v>100</v>
      </c>
      <c r="C221" s="53">
        <v>20.999923527133475</v>
      </c>
      <c r="H221" s="50"/>
    </row>
    <row r="222" spans="1:8" x14ac:dyDescent="0.2">
      <c r="A222" s="52">
        <v>43363</v>
      </c>
      <c r="B222" s="13">
        <v>100</v>
      </c>
      <c r="C222" s="53">
        <v>22.706328093037744</v>
      </c>
      <c r="H222" s="50"/>
    </row>
    <row r="223" spans="1:8" x14ac:dyDescent="0.2">
      <c r="A223" s="52">
        <v>43391</v>
      </c>
      <c r="B223" s="13">
        <v>13</v>
      </c>
      <c r="C223" s="53">
        <v>38.5870379224584</v>
      </c>
      <c r="H223" s="50"/>
    </row>
    <row r="224" spans="1:8" x14ac:dyDescent="0.2">
      <c r="A224" s="52">
        <v>43398</v>
      </c>
      <c r="B224" s="13">
        <v>128</v>
      </c>
      <c r="C224" s="53">
        <v>25.764707172627617</v>
      </c>
      <c r="H224" s="50"/>
    </row>
    <row r="225" spans="1:8" x14ac:dyDescent="0.2">
      <c r="A225" s="52">
        <v>43545</v>
      </c>
      <c r="B225" s="13">
        <v>160</v>
      </c>
      <c r="C225" s="53">
        <v>27.969013855189953</v>
      </c>
      <c r="H225" s="50"/>
    </row>
    <row r="226" spans="1:8" x14ac:dyDescent="0.2">
      <c r="A226" s="52">
        <v>43613</v>
      </c>
      <c r="B226" s="13">
        <v>26</v>
      </c>
      <c r="C226" s="53">
        <v>27.702945657876665</v>
      </c>
      <c r="H226" s="50"/>
    </row>
    <row r="227" spans="1:8" x14ac:dyDescent="0.2">
      <c r="A227" s="52">
        <v>43627</v>
      </c>
      <c r="B227" s="13">
        <v>55.83</v>
      </c>
      <c r="C227" s="53">
        <v>22.561626802957964</v>
      </c>
      <c r="H227" s="50"/>
    </row>
    <row r="228" spans="1:8" x14ac:dyDescent="0.2">
      <c r="A228" s="52">
        <v>43637</v>
      </c>
      <c r="B228" s="13">
        <v>100</v>
      </c>
      <c r="C228" s="53">
        <v>19.555447217606499</v>
      </c>
      <c r="H228" s="50"/>
    </row>
    <row r="229" spans="1:8" x14ac:dyDescent="0.2">
      <c r="A229" s="52">
        <v>43647</v>
      </c>
      <c r="B229" s="13">
        <v>40</v>
      </c>
      <c r="C229" s="53">
        <v>23.143499795553243</v>
      </c>
      <c r="H229" s="50"/>
    </row>
    <row r="230" spans="1:8" x14ac:dyDescent="0.2">
      <c r="A230" s="52">
        <v>43647</v>
      </c>
      <c r="B230" s="13">
        <v>400</v>
      </c>
      <c r="C230" s="53">
        <v>15.905470304588452</v>
      </c>
      <c r="H230" s="50"/>
    </row>
    <row r="231" spans="1:8" x14ac:dyDescent="0.2">
      <c r="A231" s="52">
        <v>43655</v>
      </c>
      <c r="B231" s="13">
        <v>62.5</v>
      </c>
      <c r="C231" s="53">
        <v>26.774889573322074</v>
      </c>
      <c r="H231" s="50"/>
    </row>
    <row r="232" spans="1:8" x14ac:dyDescent="0.2">
      <c r="A232" s="52">
        <v>43672</v>
      </c>
      <c r="B232" s="13">
        <v>112</v>
      </c>
      <c r="C232" s="53">
        <v>27.415558195997441</v>
      </c>
      <c r="H232" s="50"/>
    </row>
    <row r="233" spans="1:8" x14ac:dyDescent="0.2">
      <c r="A233" s="52">
        <v>43672</v>
      </c>
      <c r="B233" s="13">
        <v>100</v>
      </c>
      <c r="C233" s="53">
        <v>20.832567785597913</v>
      </c>
      <c r="H233" s="50"/>
    </row>
    <row r="234" spans="1:8" x14ac:dyDescent="0.2">
      <c r="A234" s="52">
        <v>43683</v>
      </c>
      <c r="B234" s="13">
        <v>100</v>
      </c>
      <c r="C234" s="53">
        <v>19.555447217606499</v>
      </c>
      <c r="H234" s="50"/>
    </row>
    <row r="235" spans="1:8" x14ac:dyDescent="0.2">
      <c r="A235" s="52">
        <v>43774</v>
      </c>
      <c r="B235" s="13">
        <v>132</v>
      </c>
      <c r="C235" s="53">
        <v>24.069058416824124</v>
      </c>
      <c r="H235" s="50"/>
    </row>
    <row r="236" spans="1:8" x14ac:dyDescent="0.2">
      <c r="A236" s="52">
        <v>43783</v>
      </c>
      <c r="B236" s="13">
        <v>250</v>
      </c>
      <c r="C236" s="53">
        <v>18.307227182440126</v>
      </c>
      <c r="H236" s="50"/>
    </row>
    <row r="237" spans="1:8" x14ac:dyDescent="0.2">
      <c r="A237" s="52">
        <v>43783</v>
      </c>
      <c r="B237" s="13">
        <v>88</v>
      </c>
      <c r="C237" s="53">
        <v>18.307227182440126</v>
      </c>
      <c r="H237" s="50"/>
    </row>
    <row r="238" spans="1:8" x14ac:dyDescent="0.2">
      <c r="A238" s="52">
        <v>43795</v>
      </c>
      <c r="B238" s="13">
        <v>44</v>
      </c>
      <c r="C238" s="53">
        <v>24.994396015596873</v>
      </c>
      <c r="H238" s="50"/>
    </row>
    <row r="239" spans="1:8" x14ac:dyDescent="0.2">
      <c r="A239" s="52">
        <v>43804</v>
      </c>
      <c r="B239" s="13">
        <v>100</v>
      </c>
      <c r="C239" s="53">
        <v>24.066846387494124</v>
      </c>
      <c r="H239" s="50"/>
    </row>
    <row r="240" spans="1:8" x14ac:dyDescent="0.2">
      <c r="A240" s="52">
        <v>43836</v>
      </c>
      <c r="B240" s="13">
        <v>50.5</v>
      </c>
      <c r="C240" s="53">
        <v>26.919355121936654</v>
      </c>
      <c r="H240" s="50"/>
    </row>
    <row r="241" spans="1:8" x14ac:dyDescent="0.2">
      <c r="A241" s="52">
        <v>43875</v>
      </c>
      <c r="B241" s="13">
        <v>50</v>
      </c>
      <c r="C241" s="53">
        <v>31.904814372333508</v>
      </c>
      <c r="H241" s="50"/>
    </row>
    <row r="242" spans="1:8" x14ac:dyDescent="0.2">
      <c r="A242" s="52">
        <v>43875</v>
      </c>
      <c r="B242" s="13">
        <v>160.5</v>
      </c>
      <c r="C242" s="53">
        <v>24.614879072181356</v>
      </c>
      <c r="H242" s="50"/>
    </row>
    <row r="243" spans="1:8" x14ac:dyDescent="0.2">
      <c r="A243" s="52">
        <v>43915</v>
      </c>
      <c r="B243" s="13">
        <v>200</v>
      </c>
      <c r="C243" s="53">
        <v>19.093546247869579</v>
      </c>
      <c r="H243" s="50"/>
    </row>
    <row r="244" spans="1:8" x14ac:dyDescent="0.2">
      <c r="A244" s="52">
        <v>43929</v>
      </c>
      <c r="B244" s="13">
        <v>127.86</v>
      </c>
      <c r="C244" s="53">
        <v>20.14704328459365</v>
      </c>
      <c r="H244" s="50"/>
    </row>
    <row r="245" spans="1:8" x14ac:dyDescent="0.2">
      <c r="A245" s="52">
        <v>43929</v>
      </c>
      <c r="B245" s="13">
        <v>100</v>
      </c>
      <c r="C245" s="53">
        <v>23.503244223311995</v>
      </c>
      <c r="H245" s="50"/>
    </row>
    <row r="246" spans="1:8" x14ac:dyDescent="0.2">
      <c r="A246" s="52">
        <v>43953</v>
      </c>
      <c r="B246" s="13">
        <v>100</v>
      </c>
      <c r="C246" s="53">
        <v>22.339752847161211</v>
      </c>
      <c r="H246" s="50"/>
    </row>
    <row r="247" spans="1:8" x14ac:dyDescent="0.2">
      <c r="A247" s="52">
        <v>44106</v>
      </c>
      <c r="B247" s="13">
        <v>233</v>
      </c>
      <c r="C247" s="53">
        <v>22.559747357169666</v>
      </c>
      <c r="H247" s="50"/>
    </row>
    <row r="248" spans="1:8" x14ac:dyDescent="0.2">
      <c r="A248" s="52">
        <v>44137</v>
      </c>
      <c r="B248" s="13">
        <v>63</v>
      </c>
      <c r="C248" s="53">
        <v>18.321077123146694</v>
      </c>
      <c r="H248" s="50"/>
    </row>
    <row r="249" spans="1:8" x14ac:dyDescent="0.2">
      <c r="A249" s="52">
        <v>44140</v>
      </c>
      <c r="B249" s="13">
        <v>26</v>
      </c>
      <c r="C249" s="53">
        <v>23.341135537487766</v>
      </c>
      <c r="H249" s="50"/>
    </row>
    <row r="250" spans="1:8" x14ac:dyDescent="0.2">
      <c r="A250" s="52">
        <v>44141</v>
      </c>
      <c r="B250" s="13">
        <v>56</v>
      </c>
      <c r="C250" s="53">
        <v>27.455306403743339</v>
      </c>
      <c r="H250" s="50"/>
    </row>
    <row r="251" spans="1:8" x14ac:dyDescent="0.2">
      <c r="A251" s="52">
        <v>44166</v>
      </c>
      <c r="B251" s="13">
        <v>50</v>
      </c>
      <c r="C251" s="53">
        <v>26.336053203621891</v>
      </c>
      <c r="H251" s="50"/>
    </row>
    <row r="252" spans="1:8" x14ac:dyDescent="0.2">
      <c r="A252" s="52">
        <v>44188</v>
      </c>
      <c r="B252" s="13">
        <v>10</v>
      </c>
      <c r="C252" s="53">
        <v>62.054306328708371</v>
      </c>
      <c r="H252" s="50"/>
    </row>
    <row r="253" spans="1:8" x14ac:dyDescent="0.2">
      <c r="A253" s="52">
        <v>44217</v>
      </c>
      <c r="B253" s="13">
        <v>90</v>
      </c>
      <c r="C253" s="53">
        <v>27.563183635815285</v>
      </c>
      <c r="H253" s="50"/>
    </row>
    <row r="254" spans="1:8" x14ac:dyDescent="0.2">
      <c r="A254" s="52">
        <v>44224</v>
      </c>
      <c r="B254" s="13">
        <v>75</v>
      </c>
      <c r="C254" s="53">
        <v>22.230222787496349</v>
      </c>
      <c r="H254" s="50"/>
    </row>
    <row r="255" spans="1:8" x14ac:dyDescent="0.2">
      <c r="A255" s="52">
        <v>44250</v>
      </c>
      <c r="B255" s="13">
        <v>50</v>
      </c>
      <c r="C255" s="53">
        <v>21.648591774577991</v>
      </c>
      <c r="H255" s="50"/>
    </row>
    <row r="256" spans="1:8" x14ac:dyDescent="0.2">
      <c r="A256" s="52">
        <v>44280</v>
      </c>
      <c r="B256" s="13">
        <v>130</v>
      </c>
      <c r="C256" s="53">
        <v>19.675508643850815</v>
      </c>
      <c r="H256" s="50"/>
    </row>
    <row r="257" spans="1:8" x14ac:dyDescent="0.2">
      <c r="A257" s="52">
        <v>44294</v>
      </c>
      <c r="B257" s="13">
        <v>50</v>
      </c>
      <c r="C257" s="53">
        <v>29.64039115906715</v>
      </c>
      <c r="H257" s="50"/>
    </row>
    <row r="258" spans="1:8" x14ac:dyDescent="0.2">
      <c r="A258" s="52">
        <v>44328</v>
      </c>
      <c r="B258" s="13">
        <v>100</v>
      </c>
      <c r="C258" s="53">
        <v>22.474319351437483</v>
      </c>
      <c r="H258" s="50"/>
    </row>
    <row r="259" spans="1:8" x14ac:dyDescent="0.2">
      <c r="A259" s="52">
        <v>44348</v>
      </c>
      <c r="B259" s="13">
        <v>350</v>
      </c>
      <c r="C259" s="53">
        <v>19.487042319042018</v>
      </c>
      <c r="H259" s="50"/>
    </row>
    <row r="260" spans="1:8" x14ac:dyDescent="0.2">
      <c r="A260" s="52">
        <v>44348</v>
      </c>
      <c r="B260" s="13">
        <v>250</v>
      </c>
      <c r="C260" s="53">
        <v>20.615580724538585</v>
      </c>
      <c r="H260" s="50"/>
    </row>
    <row r="261" spans="1:8" x14ac:dyDescent="0.2">
      <c r="A261" s="52">
        <v>44348</v>
      </c>
      <c r="B261" s="13">
        <v>90</v>
      </c>
      <c r="C261" s="53">
        <v>18.31803919387367</v>
      </c>
      <c r="H261" s="50"/>
    </row>
    <row r="262" spans="1:8" x14ac:dyDescent="0.2">
      <c r="A262" s="52">
        <v>44351</v>
      </c>
      <c r="B262" s="13">
        <v>93.5</v>
      </c>
      <c r="C262" s="53">
        <v>18.089298934923494</v>
      </c>
      <c r="H262" s="50"/>
    </row>
    <row r="263" spans="1:8" x14ac:dyDescent="0.2">
      <c r="A263" s="52">
        <v>44364</v>
      </c>
      <c r="B263" s="13">
        <v>200</v>
      </c>
      <c r="C263" s="53">
        <v>25.393378238423441</v>
      </c>
      <c r="H263" s="50"/>
    </row>
    <row r="264" spans="1:8" x14ac:dyDescent="0.2">
      <c r="A264" s="52">
        <v>44420</v>
      </c>
      <c r="B264" s="13">
        <v>100</v>
      </c>
      <c r="C264" s="53">
        <v>19.765165062691878</v>
      </c>
      <c r="H264" s="50"/>
    </row>
    <row r="265" spans="1:8" x14ac:dyDescent="0.2">
      <c r="A265" s="52">
        <v>44484</v>
      </c>
      <c r="B265" s="13">
        <v>102</v>
      </c>
      <c r="C265" s="53">
        <v>24.444527331819504</v>
      </c>
      <c r="H265" s="50"/>
    </row>
    <row r="266" spans="1:8" x14ac:dyDescent="0.2">
      <c r="A266" s="52">
        <v>44487</v>
      </c>
      <c r="B266" s="13">
        <v>60</v>
      </c>
      <c r="C266" s="53">
        <v>25.534697361511988</v>
      </c>
      <c r="H266" s="50"/>
    </row>
    <row r="267" spans="1:8" x14ac:dyDescent="0.2">
      <c r="A267" s="52">
        <v>44582</v>
      </c>
      <c r="B267" s="13">
        <v>70</v>
      </c>
      <c r="C267" s="53">
        <v>27.327422804498152</v>
      </c>
      <c r="H267" s="50"/>
    </row>
    <row r="268" spans="1:8" x14ac:dyDescent="0.2">
      <c r="A268" s="52">
        <v>44669</v>
      </c>
      <c r="B268" s="13">
        <v>60</v>
      </c>
      <c r="C268" s="53">
        <v>32.787061790550901</v>
      </c>
      <c r="H268" s="50"/>
    </row>
    <row r="269" spans="1:8" x14ac:dyDescent="0.2">
      <c r="A269" s="52">
        <v>44671</v>
      </c>
      <c r="B269" s="13">
        <v>120</v>
      </c>
      <c r="C269" s="53">
        <v>37.966003698270754</v>
      </c>
      <c r="H269" s="50"/>
    </row>
    <row r="270" spans="1:8" x14ac:dyDescent="0.2">
      <c r="A270" s="52">
        <v>44679</v>
      </c>
      <c r="B270" s="13">
        <v>20</v>
      </c>
      <c r="C270" s="53">
        <v>23.859263641236147</v>
      </c>
      <c r="H270" s="50"/>
    </row>
    <row r="271" spans="1:8" x14ac:dyDescent="0.2">
      <c r="A271" s="52">
        <v>44833</v>
      </c>
      <c r="B271" s="13">
        <v>100</v>
      </c>
      <c r="C271" s="53">
        <v>21.447319713384708</v>
      </c>
      <c r="H271" s="50"/>
    </row>
    <row r="272" spans="1:8" x14ac:dyDescent="0.2">
      <c r="A272" s="52">
        <v>44854</v>
      </c>
      <c r="B272" s="13">
        <v>125</v>
      </c>
      <c r="C272" s="53">
        <v>19.747614705513502</v>
      </c>
      <c r="H272" s="50"/>
    </row>
    <row r="273" spans="1:8" x14ac:dyDescent="0.2">
      <c r="A273" s="52">
        <v>44862</v>
      </c>
      <c r="B273" s="13">
        <v>100</v>
      </c>
      <c r="C273" s="53">
        <v>22.521021061698566</v>
      </c>
      <c r="H273" s="50"/>
    </row>
    <row r="274" spans="1:8" x14ac:dyDescent="0.2">
      <c r="A274" s="52">
        <v>44950</v>
      </c>
      <c r="B274" s="13">
        <v>65</v>
      </c>
      <c r="C274" s="53">
        <v>36.432499571971221</v>
      </c>
      <c r="H274" s="50"/>
    </row>
    <row r="275" spans="1:8" x14ac:dyDescent="0.2">
      <c r="A275" s="52">
        <v>45245</v>
      </c>
      <c r="B275" s="13">
        <v>25</v>
      </c>
      <c r="C275" s="53">
        <v>26.833203177917465</v>
      </c>
      <c r="H275" s="50"/>
    </row>
    <row r="276" spans="1:8" x14ac:dyDescent="0.2">
      <c r="A276" s="52">
        <v>45322</v>
      </c>
      <c r="B276" s="13">
        <v>200</v>
      </c>
      <c r="C276" s="53">
        <v>28.929915942310963</v>
      </c>
      <c r="H276" s="50"/>
    </row>
    <row r="277" spans="1:8" x14ac:dyDescent="0.2">
      <c r="A277" s="52">
        <v>45337</v>
      </c>
      <c r="B277" s="13">
        <v>125</v>
      </c>
      <c r="C277" s="53">
        <v>35.91054831588918</v>
      </c>
      <c r="H277" s="50"/>
    </row>
    <row r="278" spans="1:8" x14ac:dyDescent="0.2">
      <c r="A278" s="52">
        <v>45415</v>
      </c>
      <c r="B278" s="13">
        <v>127.85</v>
      </c>
      <c r="C278" s="53">
        <v>25.593637655407754</v>
      </c>
      <c r="H278" s="50"/>
    </row>
    <row r="279" spans="1:8" x14ac:dyDescent="0.2">
      <c r="A279" s="52">
        <v>45415</v>
      </c>
      <c r="B279" s="13">
        <v>700</v>
      </c>
      <c r="C279" s="53">
        <v>25.867326844208346</v>
      </c>
      <c r="H279" s="50"/>
    </row>
    <row r="280" spans="1:8" x14ac:dyDescent="0.2">
      <c r="A280" s="52">
        <v>45682</v>
      </c>
      <c r="B280" s="13">
        <v>150</v>
      </c>
      <c r="C280" s="53">
        <v>45.02659985147298</v>
      </c>
      <c r="H280" s="50"/>
    </row>
    <row r="281" spans="1:8" x14ac:dyDescent="0.2">
      <c r="A281" s="137"/>
      <c r="B281" s="54"/>
      <c r="C281" s="633"/>
      <c r="H281" s="50"/>
    </row>
    <row r="282" spans="1:8" x14ac:dyDescent="0.2">
      <c r="A282" s="104"/>
      <c r="B282" s="98"/>
      <c r="H282" s="50"/>
    </row>
    <row r="283" spans="1:8" x14ac:dyDescent="0.2">
      <c r="A283" s="104"/>
      <c r="B283" s="98"/>
      <c r="H283" s="50"/>
    </row>
    <row r="284" spans="1:8" x14ac:dyDescent="0.2">
      <c r="A284" s="104"/>
      <c r="B284" s="98"/>
      <c r="H284" s="50"/>
    </row>
    <row r="285" spans="1:8" x14ac:dyDescent="0.2">
      <c r="A285" s="104"/>
      <c r="B285" s="98"/>
      <c r="H285" s="50"/>
    </row>
    <row r="286" spans="1:8" x14ac:dyDescent="0.2">
      <c r="A286" s="104"/>
      <c r="B286" s="98"/>
      <c r="H286" s="50"/>
    </row>
    <row r="287" spans="1:8" x14ac:dyDescent="0.2">
      <c r="A287" s="104"/>
      <c r="B287" s="98"/>
      <c r="H287" s="50"/>
    </row>
    <row r="288" spans="1:8" x14ac:dyDescent="0.2">
      <c r="A288" s="104"/>
      <c r="B288" s="98"/>
      <c r="H288" s="50"/>
    </row>
    <row r="289" spans="1:8" x14ac:dyDescent="0.2">
      <c r="A289" s="104"/>
      <c r="B289" s="34"/>
      <c r="H289" s="50"/>
    </row>
    <row r="290" spans="1:8" x14ac:dyDescent="0.2">
      <c r="A290" s="104"/>
      <c r="B290" s="34"/>
      <c r="H290" s="50"/>
    </row>
    <row r="291" spans="1:8" x14ac:dyDescent="0.2">
      <c r="A291" s="104"/>
      <c r="B291" s="34"/>
      <c r="H291" s="50"/>
    </row>
    <row r="292" spans="1:8" x14ac:dyDescent="0.2">
      <c r="A292" s="104"/>
      <c r="B292" s="34"/>
      <c r="H292" s="50"/>
    </row>
    <row r="293" spans="1:8" x14ac:dyDescent="0.2">
      <c r="A293" s="104"/>
      <c r="B293" s="34"/>
      <c r="H293" s="50"/>
    </row>
    <row r="294" spans="1:8" x14ac:dyDescent="0.2">
      <c r="A294" s="104"/>
      <c r="B294" s="34"/>
      <c r="H294" s="50"/>
    </row>
    <row r="295" spans="1:8" x14ac:dyDescent="0.2">
      <c r="A295" s="104"/>
      <c r="B295" s="34"/>
      <c r="H295" s="50"/>
    </row>
    <row r="296" spans="1:8" x14ac:dyDescent="0.2">
      <c r="A296" s="104"/>
      <c r="B296" s="34"/>
      <c r="H296" s="50"/>
    </row>
    <row r="297" spans="1:8" x14ac:dyDescent="0.2">
      <c r="A297" s="104"/>
      <c r="B297" s="34"/>
      <c r="H297" s="50"/>
    </row>
    <row r="298" spans="1:8" x14ac:dyDescent="0.2">
      <c r="A298" s="104"/>
      <c r="B298" s="34"/>
      <c r="H298" s="50"/>
    </row>
    <row r="299" spans="1:8" x14ac:dyDescent="0.2">
      <c r="A299" s="104"/>
      <c r="B299" s="34"/>
      <c r="H299" s="50"/>
    </row>
    <row r="300" spans="1:8" x14ac:dyDescent="0.2">
      <c r="A300" s="104"/>
      <c r="B300" s="34"/>
      <c r="H300" s="50"/>
    </row>
    <row r="301" spans="1:8" x14ac:dyDescent="0.2">
      <c r="A301" s="104"/>
      <c r="B301" s="34"/>
      <c r="H301" s="50"/>
    </row>
    <row r="302" spans="1:8" x14ac:dyDescent="0.2">
      <c r="A302" s="104"/>
      <c r="B302" s="34"/>
      <c r="H302" s="50"/>
    </row>
    <row r="303" spans="1:8" x14ac:dyDescent="0.2">
      <c r="A303" s="104"/>
      <c r="B303" s="34"/>
      <c r="H303" s="50"/>
    </row>
    <row r="304" spans="1:8" x14ac:dyDescent="0.2">
      <c r="A304" s="104"/>
      <c r="B304" s="34"/>
      <c r="H304" s="50"/>
    </row>
    <row r="305" spans="1:8" x14ac:dyDescent="0.2">
      <c r="A305" s="104"/>
      <c r="B305" s="34"/>
      <c r="H305" s="50"/>
    </row>
    <row r="306" spans="1:8" x14ac:dyDescent="0.2">
      <c r="A306" s="104"/>
      <c r="B306" s="34"/>
      <c r="H306" s="50"/>
    </row>
    <row r="307" spans="1:8" x14ac:dyDescent="0.2">
      <c r="A307" s="104"/>
      <c r="B307" s="34"/>
      <c r="H307" s="50"/>
    </row>
    <row r="308" spans="1:8" x14ac:dyDescent="0.2">
      <c r="A308" s="104"/>
      <c r="B308" s="34"/>
      <c r="H308" s="50"/>
    </row>
    <row r="309" spans="1:8" x14ac:dyDescent="0.2">
      <c r="A309" s="104"/>
      <c r="B309" s="34"/>
      <c r="H309" s="50"/>
    </row>
    <row r="310" spans="1:8" x14ac:dyDescent="0.2">
      <c r="A310" s="104"/>
      <c r="B310" s="34"/>
      <c r="H310" s="50"/>
    </row>
    <row r="311" spans="1:8" x14ac:dyDescent="0.2">
      <c r="A311" s="104"/>
      <c r="B311" s="34"/>
      <c r="H311" s="50"/>
    </row>
    <row r="312" spans="1:8" x14ac:dyDescent="0.2">
      <c r="A312" s="104"/>
      <c r="B312" s="34"/>
      <c r="H312" s="50"/>
    </row>
    <row r="313" spans="1:8" x14ac:dyDescent="0.2">
      <c r="A313" s="104"/>
      <c r="B313" s="34"/>
      <c r="H313" s="50"/>
    </row>
    <row r="314" spans="1:8" x14ac:dyDescent="0.2">
      <c r="A314" s="104"/>
      <c r="B314" s="34"/>
      <c r="H314" s="50"/>
    </row>
    <row r="315" spans="1:8" x14ac:dyDescent="0.2">
      <c r="A315" s="104"/>
      <c r="B315" s="34"/>
      <c r="H315" s="50"/>
    </row>
    <row r="316" spans="1:8" x14ac:dyDescent="0.2">
      <c r="A316" s="104"/>
      <c r="B316" s="34"/>
      <c r="H316" s="50"/>
    </row>
    <row r="317" spans="1:8" x14ac:dyDescent="0.2">
      <c r="A317" s="104"/>
      <c r="B317" s="34"/>
      <c r="H317" s="50"/>
    </row>
    <row r="318" spans="1:8" x14ac:dyDescent="0.2">
      <c r="A318" s="104"/>
      <c r="B318" s="34"/>
      <c r="H318" s="50"/>
    </row>
    <row r="319" spans="1:8" x14ac:dyDescent="0.2">
      <c r="A319" s="104"/>
      <c r="B319" s="34"/>
      <c r="H319" s="50"/>
    </row>
    <row r="320" spans="1:8" x14ac:dyDescent="0.2">
      <c r="A320" s="104"/>
      <c r="B320" s="34"/>
      <c r="H320" s="50"/>
    </row>
    <row r="321" spans="1:8" x14ac:dyDescent="0.2">
      <c r="A321" s="104"/>
      <c r="B321" s="34"/>
      <c r="H321" s="50"/>
    </row>
    <row r="322" spans="1:8" x14ac:dyDescent="0.2">
      <c r="A322" s="104"/>
      <c r="B322" s="34"/>
      <c r="H322" s="50"/>
    </row>
    <row r="323" spans="1:8" x14ac:dyDescent="0.2">
      <c r="A323" s="104"/>
      <c r="B323" s="34"/>
      <c r="H323" s="50"/>
    </row>
    <row r="324" spans="1:8" x14ac:dyDescent="0.2">
      <c r="A324" s="104"/>
      <c r="B324" s="34"/>
      <c r="H324" s="50"/>
    </row>
    <row r="325" spans="1:8" x14ac:dyDescent="0.2">
      <c r="A325" s="104"/>
      <c r="B325" s="34"/>
      <c r="H325" s="50"/>
    </row>
    <row r="326" spans="1:8" x14ac:dyDescent="0.2">
      <c r="A326" s="104"/>
      <c r="B326" s="34"/>
      <c r="H326" s="50"/>
    </row>
    <row r="327" spans="1:8" x14ac:dyDescent="0.2">
      <c r="A327" s="104"/>
      <c r="B327" s="34"/>
      <c r="H327" s="50"/>
    </row>
    <row r="328" spans="1:8" x14ac:dyDescent="0.2">
      <c r="A328" s="104"/>
      <c r="B328" s="34"/>
      <c r="H328" s="50"/>
    </row>
    <row r="329" spans="1:8" x14ac:dyDescent="0.2">
      <c r="A329" s="104"/>
      <c r="B329" s="34"/>
      <c r="H329" s="50"/>
    </row>
    <row r="330" spans="1:8" x14ac:dyDescent="0.2">
      <c r="A330" s="104"/>
      <c r="B330" s="34"/>
      <c r="H330" s="50"/>
    </row>
    <row r="331" spans="1:8" x14ac:dyDescent="0.2">
      <c r="A331" s="104"/>
      <c r="B331" s="34"/>
      <c r="H331" s="50"/>
    </row>
    <row r="332" spans="1:8" x14ac:dyDescent="0.2">
      <c r="A332" s="104"/>
      <c r="B332" s="34"/>
      <c r="H332" s="50"/>
    </row>
    <row r="333" spans="1:8" x14ac:dyDescent="0.2">
      <c r="A333" s="104"/>
      <c r="B333" s="34"/>
      <c r="H333" s="50"/>
    </row>
    <row r="334" spans="1:8" x14ac:dyDescent="0.2">
      <c r="A334" s="104"/>
      <c r="B334" s="34"/>
      <c r="H334" s="50"/>
    </row>
    <row r="335" spans="1:8" x14ac:dyDescent="0.2">
      <c r="A335" s="104"/>
      <c r="B335" s="34"/>
      <c r="H335" s="50"/>
    </row>
    <row r="336" spans="1:8" x14ac:dyDescent="0.2">
      <c r="A336" s="104"/>
      <c r="B336" s="34"/>
      <c r="H336" s="50"/>
    </row>
    <row r="337" spans="1:8" x14ac:dyDescent="0.2">
      <c r="A337" s="104"/>
      <c r="B337" s="34"/>
      <c r="H337" s="50"/>
    </row>
    <row r="338" spans="1:8" x14ac:dyDescent="0.2">
      <c r="A338" s="104"/>
      <c r="B338" s="34"/>
      <c r="H338" s="50"/>
    </row>
    <row r="339" spans="1:8" x14ac:dyDescent="0.2">
      <c r="A339" s="104"/>
      <c r="B339" s="34"/>
      <c r="H339" s="50"/>
    </row>
    <row r="340" spans="1:8" x14ac:dyDescent="0.2">
      <c r="A340" s="104"/>
      <c r="B340" s="34"/>
      <c r="H340" s="50"/>
    </row>
    <row r="341" spans="1:8" x14ac:dyDescent="0.2">
      <c r="A341" s="104"/>
      <c r="B341" s="34"/>
      <c r="H341" s="50"/>
    </row>
    <row r="342" spans="1:8" x14ac:dyDescent="0.2">
      <c r="A342" s="104"/>
      <c r="B342" s="34"/>
      <c r="H342" s="50"/>
    </row>
    <row r="343" spans="1:8" x14ac:dyDescent="0.2">
      <c r="A343" s="104"/>
      <c r="B343" s="34"/>
      <c r="H343" s="50"/>
    </row>
    <row r="344" spans="1:8" x14ac:dyDescent="0.2">
      <c r="A344" s="104"/>
      <c r="B344" s="34"/>
      <c r="H344" s="50"/>
    </row>
    <row r="345" spans="1:8" x14ac:dyDescent="0.2">
      <c r="A345" s="104"/>
      <c r="B345" s="34"/>
      <c r="H345" s="50"/>
    </row>
    <row r="346" spans="1:8" x14ac:dyDescent="0.2">
      <c r="A346" s="104"/>
      <c r="B346" s="34"/>
      <c r="H346" s="50"/>
    </row>
    <row r="347" spans="1:8" x14ac:dyDescent="0.2">
      <c r="A347" s="104"/>
      <c r="B347" s="34"/>
      <c r="H347" s="50"/>
    </row>
    <row r="348" spans="1:8" x14ac:dyDescent="0.2">
      <c r="A348" s="104"/>
      <c r="B348" s="34"/>
      <c r="H348" s="50"/>
    </row>
    <row r="349" spans="1:8" x14ac:dyDescent="0.2">
      <c r="A349" s="104"/>
      <c r="B349" s="34"/>
      <c r="H349" s="50"/>
    </row>
    <row r="350" spans="1:8" x14ac:dyDescent="0.2">
      <c r="A350" s="104"/>
      <c r="B350" s="34"/>
      <c r="H350" s="50"/>
    </row>
    <row r="351" spans="1:8" x14ac:dyDescent="0.2">
      <c r="A351" s="104"/>
      <c r="B351" s="34"/>
      <c r="H351" s="50"/>
    </row>
    <row r="352" spans="1:8" x14ac:dyDescent="0.2">
      <c r="A352" s="104"/>
      <c r="B352" s="34"/>
      <c r="H352" s="50"/>
    </row>
    <row r="353" spans="1:8" x14ac:dyDescent="0.2">
      <c r="A353" s="104"/>
      <c r="B353" s="34"/>
      <c r="H353" s="50"/>
    </row>
    <row r="354" spans="1:8" x14ac:dyDescent="0.2">
      <c r="A354" s="104"/>
      <c r="B354" s="34"/>
      <c r="H354" s="50"/>
    </row>
    <row r="355" spans="1:8" x14ac:dyDescent="0.2">
      <c r="A355" s="104"/>
      <c r="B355" s="34"/>
      <c r="H355" s="50"/>
    </row>
    <row r="356" spans="1:8" x14ac:dyDescent="0.2">
      <c r="A356" s="104"/>
      <c r="B356" s="34"/>
      <c r="H356" s="50"/>
    </row>
    <row r="357" spans="1:8" x14ac:dyDescent="0.2">
      <c r="A357" s="104"/>
      <c r="B357" s="34"/>
      <c r="H357" s="50"/>
    </row>
    <row r="358" spans="1:8" x14ac:dyDescent="0.2">
      <c r="A358" s="104"/>
      <c r="B358" s="34"/>
      <c r="H358" s="50"/>
    </row>
    <row r="359" spans="1:8" x14ac:dyDescent="0.2">
      <c r="A359" s="104"/>
      <c r="B359" s="34"/>
      <c r="H359" s="50"/>
    </row>
    <row r="360" spans="1:8" x14ac:dyDescent="0.2">
      <c r="A360" s="104"/>
      <c r="B360" s="34"/>
      <c r="H360" s="50"/>
    </row>
    <row r="361" spans="1:8" x14ac:dyDescent="0.2">
      <c r="A361" s="104"/>
      <c r="B361" s="34"/>
      <c r="H361" s="50"/>
    </row>
    <row r="362" spans="1:8" x14ac:dyDescent="0.2">
      <c r="A362" s="104"/>
      <c r="B362" s="34"/>
      <c r="H362" s="50"/>
    </row>
    <row r="363" spans="1:8" x14ac:dyDescent="0.2">
      <c r="A363" s="104"/>
      <c r="B363" s="34"/>
      <c r="H363" s="50"/>
    </row>
    <row r="364" spans="1:8" x14ac:dyDescent="0.2">
      <c r="A364" s="104"/>
      <c r="B364" s="34"/>
      <c r="H364" s="50"/>
    </row>
    <row r="365" spans="1:8" x14ac:dyDescent="0.2">
      <c r="A365" s="104"/>
      <c r="B365" s="34"/>
      <c r="H365" s="50"/>
    </row>
    <row r="366" spans="1:8" x14ac:dyDescent="0.2">
      <c r="A366" s="104"/>
      <c r="B366" s="34"/>
      <c r="H366" s="50"/>
    </row>
    <row r="367" spans="1:8" x14ac:dyDescent="0.2">
      <c r="A367" s="104"/>
      <c r="B367" s="34"/>
      <c r="H367" s="50"/>
    </row>
    <row r="368" spans="1:8" x14ac:dyDescent="0.2">
      <c r="A368" s="104"/>
      <c r="B368" s="34"/>
      <c r="H368" s="50"/>
    </row>
    <row r="369" spans="1:8" x14ac:dyDescent="0.2">
      <c r="A369" s="104"/>
      <c r="B369" s="34"/>
      <c r="H369" s="50"/>
    </row>
    <row r="370" spans="1:8" x14ac:dyDescent="0.2">
      <c r="A370" s="104"/>
      <c r="B370" s="34"/>
      <c r="H370" s="50"/>
    </row>
    <row r="371" spans="1:8" x14ac:dyDescent="0.2">
      <c r="A371" s="104"/>
      <c r="B371" s="34"/>
      <c r="H371" s="50"/>
    </row>
    <row r="372" spans="1:8" x14ac:dyDescent="0.2">
      <c r="A372" s="104"/>
      <c r="B372" s="34"/>
      <c r="H372" s="50"/>
    </row>
    <row r="373" spans="1:8" x14ac:dyDescent="0.2">
      <c r="A373" s="104"/>
      <c r="B373" s="34"/>
      <c r="H373" s="50"/>
    </row>
    <row r="374" spans="1:8" x14ac:dyDescent="0.2">
      <c r="A374" s="104"/>
      <c r="B374" s="34"/>
      <c r="H374" s="50"/>
    </row>
    <row r="375" spans="1:8" x14ac:dyDescent="0.2">
      <c r="A375" s="104"/>
      <c r="B375" s="34"/>
      <c r="H375" s="50"/>
    </row>
    <row r="376" spans="1:8" x14ac:dyDescent="0.2">
      <c r="A376" s="104"/>
      <c r="B376" s="34"/>
      <c r="H376" s="50"/>
    </row>
    <row r="377" spans="1:8" x14ac:dyDescent="0.2">
      <c r="A377" s="104"/>
      <c r="B377" s="34"/>
      <c r="H377" s="50"/>
    </row>
    <row r="378" spans="1:8" x14ac:dyDescent="0.2">
      <c r="A378" s="104"/>
      <c r="B378" s="34"/>
      <c r="H378" s="50"/>
    </row>
    <row r="379" spans="1:8" x14ac:dyDescent="0.2">
      <c r="A379" s="104"/>
      <c r="B379" s="34"/>
      <c r="H379" s="50"/>
    </row>
    <row r="380" spans="1:8" x14ac:dyDescent="0.2">
      <c r="A380" s="104"/>
      <c r="B380" s="34"/>
      <c r="H380" s="50"/>
    </row>
    <row r="381" spans="1:8" x14ac:dyDescent="0.2">
      <c r="A381" s="104"/>
      <c r="B381" s="34"/>
      <c r="H381" s="50"/>
    </row>
    <row r="382" spans="1:8" x14ac:dyDescent="0.2">
      <c r="A382" s="104"/>
      <c r="B382" s="34"/>
      <c r="H382" s="50"/>
    </row>
    <row r="383" spans="1:8" x14ac:dyDescent="0.2">
      <c r="A383" s="104"/>
      <c r="B383" s="34"/>
      <c r="H383" s="50"/>
    </row>
    <row r="384" spans="1:8" x14ac:dyDescent="0.2">
      <c r="A384" s="104"/>
      <c r="B384" s="34"/>
      <c r="H384" s="50"/>
    </row>
    <row r="385" spans="1:8" x14ac:dyDescent="0.2">
      <c r="A385" s="104"/>
      <c r="B385" s="34"/>
      <c r="H385" s="50"/>
    </row>
    <row r="386" spans="1:8" x14ac:dyDescent="0.2">
      <c r="A386" s="104"/>
      <c r="H386" s="50"/>
    </row>
    <row r="387" spans="1:8" x14ac:dyDescent="0.2">
      <c r="A387" s="104"/>
      <c r="H387" s="50"/>
    </row>
    <row r="388" spans="1:8" x14ac:dyDescent="0.2">
      <c r="A388" s="104"/>
      <c r="H388" s="50"/>
    </row>
    <row r="389" spans="1:8" x14ac:dyDescent="0.2">
      <c r="A389" s="104"/>
      <c r="H389" s="50"/>
    </row>
    <row r="390" spans="1:8" x14ac:dyDescent="0.2">
      <c r="A390" s="104"/>
      <c r="H390" s="50"/>
    </row>
    <row r="391" spans="1:8" x14ac:dyDescent="0.2">
      <c r="A391" s="104"/>
      <c r="H391" s="50"/>
    </row>
    <row r="392" spans="1:8" x14ac:dyDescent="0.2">
      <c r="A392" s="104"/>
      <c r="H392" s="50"/>
    </row>
    <row r="393" spans="1:8" x14ac:dyDescent="0.2">
      <c r="A393" s="104"/>
      <c r="H393" s="50"/>
    </row>
    <row r="394" spans="1:8" x14ac:dyDescent="0.2">
      <c r="A394" s="104"/>
      <c r="H394" s="50"/>
    </row>
    <row r="395" spans="1:8" x14ac:dyDescent="0.2">
      <c r="A395" s="104"/>
      <c r="H395" s="50"/>
    </row>
    <row r="396" spans="1:8" x14ac:dyDescent="0.2">
      <c r="A396" s="104"/>
      <c r="H396" s="50"/>
    </row>
    <row r="397" spans="1:8" x14ac:dyDescent="0.2">
      <c r="A397" s="104"/>
      <c r="H397" s="50"/>
    </row>
    <row r="398" spans="1:8" x14ac:dyDescent="0.2">
      <c r="A398" s="104"/>
      <c r="H398" s="50"/>
    </row>
    <row r="399" spans="1:8" x14ac:dyDescent="0.2">
      <c r="A399" s="104"/>
      <c r="H399" s="50"/>
    </row>
    <row r="400" spans="1:8" x14ac:dyDescent="0.2">
      <c r="A400" s="104"/>
      <c r="H400" s="50"/>
    </row>
    <row r="401" spans="1:8" x14ac:dyDescent="0.2">
      <c r="A401" s="104"/>
      <c r="H401" s="50"/>
    </row>
    <row r="402" spans="1:8" x14ac:dyDescent="0.2">
      <c r="A402" s="104"/>
      <c r="H402" s="50"/>
    </row>
    <row r="403" spans="1:8" x14ac:dyDescent="0.2">
      <c r="A403" s="104"/>
      <c r="H403" s="50"/>
    </row>
    <row r="404" spans="1:8" x14ac:dyDescent="0.2">
      <c r="A404" s="104"/>
      <c r="H404" s="50"/>
    </row>
    <row r="405" spans="1:8" x14ac:dyDescent="0.2">
      <c r="A405" s="104"/>
      <c r="H405" s="50"/>
    </row>
    <row r="406" spans="1:8" x14ac:dyDescent="0.2">
      <c r="A406" s="104"/>
      <c r="H406" s="50"/>
    </row>
    <row r="407" spans="1:8" x14ac:dyDescent="0.2">
      <c r="A407" s="104"/>
      <c r="H407" s="50"/>
    </row>
    <row r="408" spans="1:8" x14ac:dyDescent="0.2">
      <c r="A408" s="104"/>
      <c r="H408" s="50"/>
    </row>
    <row r="409" spans="1:8" x14ac:dyDescent="0.2">
      <c r="A409" s="104"/>
      <c r="H409" s="50"/>
    </row>
    <row r="410" spans="1:8" x14ac:dyDescent="0.2">
      <c r="A410" s="104"/>
      <c r="H410" s="50"/>
    </row>
    <row r="411" spans="1:8" x14ac:dyDescent="0.2">
      <c r="A411" s="104"/>
      <c r="H411" s="50"/>
    </row>
    <row r="412" spans="1:8" x14ac:dyDescent="0.2">
      <c r="A412" s="104"/>
      <c r="H412" s="50"/>
    </row>
    <row r="413" spans="1:8" x14ac:dyDescent="0.2">
      <c r="A413" s="104"/>
      <c r="H413" s="50"/>
    </row>
    <row r="414" spans="1:8" x14ac:dyDescent="0.2">
      <c r="A414" s="104"/>
      <c r="H414" s="50"/>
    </row>
    <row r="415" spans="1:8" x14ac:dyDescent="0.2">
      <c r="A415" s="104"/>
      <c r="H415" s="50"/>
    </row>
    <row r="416" spans="1:8" x14ac:dyDescent="0.2">
      <c r="A416" s="104"/>
      <c r="H416" s="50"/>
    </row>
    <row r="417" spans="1:8" x14ac:dyDescent="0.2">
      <c r="A417" s="104"/>
      <c r="H417" s="50"/>
    </row>
    <row r="418" spans="1:8" x14ac:dyDescent="0.2">
      <c r="A418" s="104"/>
      <c r="H418" s="50"/>
    </row>
    <row r="419" spans="1:8" x14ac:dyDescent="0.2">
      <c r="A419" s="104"/>
      <c r="H419" s="50"/>
    </row>
    <row r="420" spans="1:8" x14ac:dyDescent="0.2">
      <c r="A420" s="104"/>
      <c r="H420" s="50"/>
    </row>
    <row r="421" spans="1:8" x14ac:dyDescent="0.2">
      <c r="A421" s="104"/>
      <c r="H421" s="50"/>
    </row>
    <row r="422" spans="1:8" x14ac:dyDescent="0.2">
      <c r="A422" s="104"/>
      <c r="H422" s="50"/>
    </row>
    <row r="423" spans="1:8" x14ac:dyDescent="0.2">
      <c r="A423" s="104"/>
      <c r="H423" s="50"/>
    </row>
    <row r="424" spans="1:8" x14ac:dyDescent="0.2">
      <c r="A424" s="104"/>
      <c r="H424" s="50"/>
    </row>
    <row r="425" spans="1:8" x14ac:dyDescent="0.2">
      <c r="A425" s="104"/>
      <c r="H425" s="50"/>
    </row>
    <row r="426" spans="1:8" x14ac:dyDescent="0.2">
      <c r="A426" s="104"/>
      <c r="H426" s="50"/>
    </row>
    <row r="427" spans="1:8" x14ac:dyDescent="0.2">
      <c r="A427" s="104"/>
      <c r="H427" s="50"/>
    </row>
    <row r="428" spans="1:8" x14ac:dyDescent="0.2">
      <c r="A428" s="104"/>
      <c r="H428" s="50"/>
    </row>
    <row r="429" spans="1:8" x14ac:dyDescent="0.2">
      <c r="A429" s="104"/>
      <c r="H429" s="50"/>
    </row>
    <row r="430" spans="1:8" x14ac:dyDescent="0.2">
      <c r="A430" s="104"/>
      <c r="H430" s="50"/>
    </row>
    <row r="431" spans="1:8" x14ac:dyDescent="0.2">
      <c r="A431" s="104"/>
      <c r="H431" s="50"/>
    </row>
    <row r="432" spans="1:8" x14ac:dyDescent="0.2">
      <c r="A432" s="104"/>
      <c r="H432" s="50"/>
    </row>
    <row r="433" spans="1:8" x14ac:dyDescent="0.2">
      <c r="A433" s="104"/>
      <c r="H433" s="50"/>
    </row>
    <row r="434" spans="1:8" x14ac:dyDescent="0.2">
      <c r="A434" s="104"/>
      <c r="H434" s="50"/>
    </row>
    <row r="435" spans="1:8" x14ac:dyDescent="0.2">
      <c r="A435" s="104"/>
      <c r="H435" s="50"/>
    </row>
    <row r="436" spans="1:8" x14ac:dyDescent="0.2">
      <c r="A436" s="104"/>
      <c r="H436" s="50"/>
    </row>
    <row r="437" spans="1:8" x14ac:dyDescent="0.2">
      <c r="A437" s="104"/>
      <c r="H437" s="50"/>
    </row>
    <row r="438" spans="1:8" x14ac:dyDescent="0.2">
      <c r="A438" s="104"/>
      <c r="H438" s="50"/>
    </row>
    <row r="439" spans="1:8" x14ac:dyDescent="0.2">
      <c r="A439" s="104"/>
      <c r="H439" s="50"/>
    </row>
    <row r="440" spans="1:8" x14ac:dyDescent="0.2">
      <c r="A440" s="104"/>
      <c r="H440" s="50"/>
    </row>
    <row r="441" spans="1:8" x14ac:dyDescent="0.2">
      <c r="A441" s="104"/>
      <c r="H441" s="50"/>
    </row>
    <row r="442" spans="1:8" x14ac:dyDescent="0.2">
      <c r="A442" s="104"/>
      <c r="H442" s="50"/>
    </row>
    <row r="443" spans="1:8" x14ac:dyDescent="0.2">
      <c r="A443" s="104"/>
      <c r="H443" s="50"/>
    </row>
    <row r="444" spans="1:8" x14ac:dyDescent="0.2">
      <c r="A444" s="104"/>
      <c r="H444" s="50"/>
    </row>
    <row r="445" spans="1:8" x14ac:dyDescent="0.2">
      <c r="A445" s="104"/>
      <c r="H445" s="50"/>
    </row>
    <row r="446" spans="1:8" x14ac:dyDescent="0.2">
      <c r="A446" s="104"/>
      <c r="H446" s="50"/>
    </row>
    <row r="447" spans="1:8" x14ac:dyDescent="0.2">
      <c r="A447" s="104"/>
      <c r="H447" s="50"/>
    </row>
    <row r="448" spans="1:8" x14ac:dyDescent="0.2">
      <c r="A448" s="104"/>
      <c r="H448" s="50"/>
    </row>
    <row r="449" spans="1:8" x14ac:dyDescent="0.2">
      <c r="A449" s="104"/>
      <c r="H449" s="50"/>
    </row>
    <row r="450" spans="1:8" x14ac:dyDescent="0.2">
      <c r="A450" s="104"/>
      <c r="H450" s="50"/>
    </row>
    <row r="451" spans="1:8" x14ac:dyDescent="0.2">
      <c r="A451" s="104"/>
      <c r="H451" s="50"/>
    </row>
    <row r="452" spans="1:8" x14ac:dyDescent="0.2">
      <c r="A452" s="104"/>
      <c r="H452" s="50"/>
    </row>
    <row r="453" spans="1:8" x14ac:dyDescent="0.2">
      <c r="A453" s="104"/>
      <c r="H453" s="50"/>
    </row>
    <row r="454" spans="1:8" x14ac:dyDescent="0.2">
      <c r="A454" s="104"/>
      <c r="H454" s="50"/>
    </row>
    <row r="455" spans="1:8" x14ac:dyDescent="0.2">
      <c r="A455" s="104"/>
      <c r="H455" s="50"/>
    </row>
    <row r="456" spans="1:8" x14ac:dyDescent="0.2">
      <c r="A456" s="104"/>
      <c r="H456" s="50"/>
    </row>
    <row r="457" spans="1:8" x14ac:dyDescent="0.2">
      <c r="A457" s="104"/>
      <c r="H457" s="50"/>
    </row>
    <row r="458" spans="1:8" x14ac:dyDescent="0.2">
      <c r="A458" s="104"/>
      <c r="H458" s="50"/>
    </row>
    <row r="459" spans="1:8" x14ac:dyDescent="0.2">
      <c r="A459" s="104"/>
      <c r="H459" s="50"/>
    </row>
    <row r="460" spans="1:8" x14ac:dyDescent="0.2">
      <c r="A460" s="104"/>
      <c r="H460" s="50"/>
    </row>
    <row r="461" spans="1:8" x14ac:dyDescent="0.2">
      <c r="A461" s="104"/>
      <c r="H461" s="50"/>
    </row>
    <row r="462" spans="1:8" x14ac:dyDescent="0.2">
      <c r="A462" s="104"/>
      <c r="H462" s="50"/>
    </row>
    <row r="463" spans="1:8" x14ac:dyDescent="0.2">
      <c r="A463" s="104"/>
      <c r="H463" s="50"/>
    </row>
    <row r="464" spans="1:8" x14ac:dyDescent="0.2">
      <c r="A464" s="104"/>
      <c r="H464" s="50"/>
    </row>
    <row r="465" spans="1:8" x14ac:dyDescent="0.2">
      <c r="A465" s="104"/>
      <c r="H465" s="50"/>
    </row>
    <row r="466" spans="1:8" x14ac:dyDescent="0.2">
      <c r="A466" s="104"/>
      <c r="H466" s="50"/>
    </row>
    <row r="467" spans="1:8" x14ac:dyDescent="0.2">
      <c r="A467" s="104"/>
      <c r="H467" s="50"/>
    </row>
    <row r="468" spans="1:8" x14ac:dyDescent="0.2">
      <c r="A468" s="104"/>
      <c r="H468" s="50"/>
    </row>
    <row r="469" spans="1:8" x14ac:dyDescent="0.2">
      <c r="A469" s="104"/>
      <c r="H469" s="50"/>
    </row>
    <row r="470" spans="1:8" x14ac:dyDescent="0.2">
      <c r="A470" s="104"/>
      <c r="H470" s="50"/>
    </row>
    <row r="471" spans="1:8" x14ac:dyDescent="0.2">
      <c r="A471" s="104"/>
      <c r="H471" s="50"/>
    </row>
    <row r="472" spans="1:8" x14ac:dyDescent="0.2">
      <c r="A472" s="104"/>
      <c r="H472" s="50"/>
    </row>
    <row r="473" spans="1:8" x14ac:dyDescent="0.2">
      <c r="A473" s="104"/>
      <c r="H473" s="50"/>
    </row>
    <row r="474" spans="1:8" x14ac:dyDescent="0.2">
      <c r="A474" s="104"/>
      <c r="H474" s="50"/>
    </row>
    <row r="475" spans="1:8" x14ac:dyDescent="0.2">
      <c r="A475" s="104"/>
      <c r="H475" s="50"/>
    </row>
    <row r="476" spans="1:8" x14ac:dyDescent="0.2">
      <c r="A476" s="104"/>
      <c r="H476" s="50"/>
    </row>
    <row r="477" spans="1:8" x14ac:dyDescent="0.2">
      <c r="A477" s="104"/>
      <c r="H477" s="50"/>
    </row>
    <row r="478" spans="1:8" x14ac:dyDescent="0.2">
      <c r="A478" s="104"/>
      <c r="H478" s="50"/>
    </row>
    <row r="479" spans="1:8" x14ac:dyDescent="0.2">
      <c r="A479" s="104"/>
      <c r="H479" s="50"/>
    </row>
    <row r="480" spans="1:8" x14ac:dyDescent="0.2">
      <c r="A480" s="104"/>
      <c r="H480" s="50"/>
    </row>
    <row r="481" spans="1:8" x14ac:dyDescent="0.2">
      <c r="A481" s="104"/>
      <c r="H481" s="50"/>
    </row>
    <row r="482" spans="1:8" x14ac:dyDescent="0.2">
      <c r="A482" s="104"/>
      <c r="H482" s="50"/>
    </row>
    <row r="483" spans="1:8" x14ac:dyDescent="0.2">
      <c r="A483" s="104"/>
      <c r="H483" s="50"/>
    </row>
    <row r="484" spans="1:8" x14ac:dyDescent="0.2">
      <c r="A484" s="104"/>
      <c r="H484" s="50"/>
    </row>
    <row r="485" spans="1:8" x14ac:dyDescent="0.2">
      <c r="A485" s="104"/>
      <c r="H485" s="50"/>
    </row>
    <row r="486" spans="1:8" x14ac:dyDescent="0.2">
      <c r="A486" s="104"/>
      <c r="H486" s="50"/>
    </row>
    <row r="487" spans="1:8" x14ac:dyDescent="0.2">
      <c r="A487" s="104"/>
      <c r="H487" s="50"/>
    </row>
    <row r="488" spans="1:8" x14ac:dyDescent="0.2">
      <c r="A488" s="104"/>
      <c r="H488" s="50"/>
    </row>
    <row r="489" spans="1:8" x14ac:dyDescent="0.2">
      <c r="A489" s="104"/>
      <c r="H489" s="50"/>
    </row>
    <row r="490" spans="1:8" x14ac:dyDescent="0.2">
      <c r="A490" s="104"/>
      <c r="H490" s="50"/>
    </row>
    <row r="491" spans="1:8" x14ac:dyDescent="0.2">
      <c r="A491" s="104"/>
      <c r="H491" s="50"/>
    </row>
    <row r="492" spans="1:8" x14ac:dyDescent="0.2">
      <c r="A492" s="104"/>
      <c r="H492" s="50"/>
    </row>
    <row r="493" spans="1:8" x14ac:dyDescent="0.2">
      <c r="A493" s="104"/>
      <c r="H493" s="50"/>
    </row>
    <row r="494" spans="1:8" x14ac:dyDescent="0.2">
      <c r="A494" s="104"/>
      <c r="H494" s="50"/>
    </row>
    <row r="495" spans="1:8" x14ac:dyDescent="0.2">
      <c r="A495" s="104"/>
      <c r="H495" s="50"/>
    </row>
    <row r="496" spans="1:8" x14ac:dyDescent="0.2">
      <c r="A496" s="104"/>
      <c r="H496" s="50"/>
    </row>
    <row r="497" spans="1:8" x14ac:dyDescent="0.2">
      <c r="A497" s="104"/>
      <c r="H497" s="50"/>
    </row>
    <row r="498" spans="1:8" x14ac:dyDescent="0.2">
      <c r="A498" s="104"/>
      <c r="H498" s="50"/>
    </row>
    <row r="499" spans="1:8" x14ac:dyDescent="0.2">
      <c r="A499" s="104"/>
      <c r="H499" s="50"/>
    </row>
    <row r="500" spans="1:8" x14ac:dyDescent="0.2">
      <c r="A500" s="104"/>
      <c r="H500" s="50"/>
    </row>
    <row r="501" spans="1:8" x14ac:dyDescent="0.2">
      <c r="A501" s="104"/>
      <c r="H501" s="50"/>
    </row>
    <row r="502" spans="1:8" x14ac:dyDescent="0.2">
      <c r="A502" s="104"/>
      <c r="H502" s="50"/>
    </row>
    <row r="503" spans="1:8" x14ac:dyDescent="0.2">
      <c r="A503" s="104"/>
      <c r="H503" s="50"/>
    </row>
    <row r="504" spans="1:8" x14ac:dyDescent="0.2">
      <c r="A504" s="104"/>
      <c r="H504" s="50"/>
    </row>
    <row r="505" spans="1:8" x14ac:dyDescent="0.2">
      <c r="A505" s="104"/>
      <c r="H505" s="50"/>
    </row>
    <row r="506" spans="1:8" x14ac:dyDescent="0.2">
      <c r="A506" s="104"/>
      <c r="H506" s="50"/>
    </row>
    <row r="507" spans="1:8" x14ac:dyDescent="0.2">
      <c r="A507" s="104"/>
      <c r="H507" s="50"/>
    </row>
    <row r="508" spans="1:8" x14ac:dyDescent="0.2">
      <c r="A508" s="104"/>
      <c r="H508" s="50"/>
    </row>
    <row r="509" spans="1:8" x14ac:dyDescent="0.2">
      <c r="A509" s="104"/>
      <c r="H509" s="50"/>
    </row>
    <row r="510" spans="1:8" x14ac:dyDescent="0.2">
      <c r="A510" s="104"/>
      <c r="H510" s="50"/>
    </row>
    <row r="511" spans="1:8" x14ac:dyDescent="0.2">
      <c r="A511" s="104"/>
      <c r="H511" s="50"/>
    </row>
    <row r="512" spans="1:8" x14ac:dyDescent="0.2">
      <c r="A512" s="104"/>
      <c r="H512" s="50"/>
    </row>
    <row r="513" spans="1:8" x14ac:dyDescent="0.2">
      <c r="A513" s="104"/>
      <c r="H513" s="50"/>
    </row>
    <row r="514" spans="1:8" x14ac:dyDescent="0.2">
      <c r="A514" s="104"/>
      <c r="H514" s="50"/>
    </row>
    <row r="515" spans="1:8" x14ac:dyDescent="0.2">
      <c r="A515" s="104"/>
      <c r="H515" s="50"/>
    </row>
  </sheetData>
  <sortState xmlns:xlrd2="http://schemas.microsoft.com/office/spreadsheetml/2017/richdata2" ref="A26:C210">
    <sortCondition ref="A26:A210"/>
    <sortCondition descending="1" ref="B26:B210"/>
  </sortState>
  <pageMargins left="0.75" right="0.75" top="1" bottom="1" header="0.5" footer="0.5"/>
  <headerFooter alignWithMargins="0"/>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89F9DA-76A7-413D-8DBE-12BDD0D84E2A}">
  <sheetPr>
    <tabColor theme="5" tint="0.39997558519241921"/>
  </sheetPr>
  <dimension ref="A1:AJ74"/>
  <sheetViews>
    <sheetView topLeftCell="M1" zoomScaleNormal="100" workbookViewId="0">
      <selection activeCell="AF45" sqref="AF45:AF46"/>
    </sheetView>
  </sheetViews>
  <sheetFormatPr defaultColWidth="8.7109375" defaultRowHeight="12.75" x14ac:dyDescent="0.2"/>
  <cols>
    <col min="1" max="1" width="8.85546875" style="1" bestFit="1" customWidth="1"/>
    <col min="2" max="4" width="12" style="3" bestFit="1" customWidth="1"/>
    <col min="5" max="5" width="14" style="3" bestFit="1" customWidth="1"/>
    <col min="6" max="11" width="12" style="3" bestFit="1" customWidth="1"/>
    <col min="12" max="12" width="18" style="3" bestFit="1" customWidth="1"/>
    <col min="13" max="13" width="11.85546875" style="3" customWidth="1"/>
    <col min="14" max="14" width="9.140625" style="3" bestFit="1" customWidth="1"/>
    <col min="15" max="15" width="6.140625" style="3" bestFit="1" customWidth="1"/>
    <col min="16" max="16" width="9" style="3" bestFit="1" customWidth="1"/>
    <col min="17" max="17" width="4.42578125" style="3" bestFit="1" customWidth="1"/>
    <col min="18" max="18" width="7.42578125" style="3" bestFit="1" customWidth="1"/>
    <col min="19" max="19" width="6.140625" style="3" bestFit="1" customWidth="1"/>
    <col min="20" max="20" width="7.42578125" style="3" bestFit="1" customWidth="1"/>
    <col min="21" max="21" width="6.28515625" style="3" customWidth="1"/>
    <col min="22" max="22" width="7.42578125" style="3" bestFit="1" customWidth="1"/>
    <col min="23" max="23" width="6" style="3" bestFit="1" customWidth="1"/>
    <col min="24" max="24" width="7.42578125" style="1" bestFit="1" customWidth="1"/>
    <col min="25" max="25" width="4.42578125" style="1" bestFit="1" customWidth="1"/>
    <col min="26" max="26" width="7.42578125" style="1" bestFit="1" customWidth="1"/>
    <col min="27" max="27" width="4.42578125" style="1" bestFit="1" customWidth="1"/>
    <col min="28" max="28" width="7.42578125" style="1" bestFit="1" customWidth="1"/>
    <col min="29" max="29" width="4.42578125" style="1" bestFit="1" customWidth="1"/>
    <col min="30" max="30" width="7.42578125" style="1" bestFit="1" customWidth="1"/>
    <col min="31" max="31" width="6.140625" style="1" bestFit="1" customWidth="1"/>
    <col min="32" max="32" width="7.42578125" style="1" bestFit="1" customWidth="1"/>
    <col min="33" max="33" width="4.42578125" style="1" bestFit="1" customWidth="1"/>
    <col min="34" max="34" width="7.42578125" style="1" bestFit="1" customWidth="1"/>
    <col min="35" max="35" width="8.7109375" style="1" customWidth="1"/>
    <col min="36" max="36" width="9.28515625" style="1" customWidth="1"/>
    <col min="37" max="16384" width="8.7109375" style="1"/>
  </cols>
  <sheetData>
    <row r="1" spans="1:10" ht="15" x14ac:dyDescent="0.25">
      <c r="A1" s="1013" t="s">
        <v>939</v>
      </c>
      <c r="J1" s="11" t="s">
        <v>940</v>
      </c>
    </row>
    <row r="2" spans="1:10" x14ac:dyDescent="0.2">
      <c r="A2" s="10"/>
    </row>
    <row r="3" spans="1:10" x14ac:dyDescent="0.2">
      <c r="A3" s="10"/>
    </row>
    <row r="4" spans="1:10" x14ac:dyDescent="0.2">
      <c r="A4" s="10"/>
    </row>
    <row r="5" spans="1:10" x14ac:dyDescent="0.2">
      <c r="A5" s="10"/>
    </row>
    <row r="6" spans="1:10" x14ac:dyDescent="0.2">
      <c r="A6" s="10"/>
    </row>
    <row r="7" spans="1:10" x14ac:dyDescent="0.2">
      <c r="A7" s="10"/>
    </row>
    <row r="8" spans="1:10" x14ac:dyDescent="0.2">
      <c r="A8" s="10"/>
    </row>
    <row r="9" spans="1:10" x14ac:dyDescent="0.2">
      <c r="A9" s="10"/>
    </row>
    <row r="10" spans="1:10" x14ac:dyDescent="0.2">
      <c r="A10" s="10"/>
    </row>
    <row r="11" spans="1:10" x14ac:dyDescent="0.2">
      <c r="A11" s="10"/>
    </row>
    <row r="12" spans="1:10" x14ac:dyDescent="0.2">
      <c r="A12" s="10"/>
    </row>
    <row r="13" spans="1:10" x14ac:dyDescent="0.2">
      <c r="A13" s="10"/>
    </row>
    <row r="14" spans="1:10" x14ac:dyDescent="0.2">
      <c r="A14" s="10"/>
    </row>
    <row r="15" spans="1:10" x14ac:dyDescent="0.2">
      <c r="A15" s="10"/>
    </row>
    <row r="16" spans="1:10" x14ac:dyDescent="0.2">
      <c r="A16" s="10"/>
    </row>
    <row r="17" spans="1:36" x14ac:dyDescent="0.2">
      <c r="A17" s="10"/>
    </row>
    <row r="18" spans="1:36" x14ac:dyDescent="0.2">
      <c r="A18" s="10"/>
    </row>
    <row r="19" spans="1:36" x14ac:dyDescent="0.2">
      <c r="A19" s="10"/>
    </row>
    <row r="20" spans="1:36" x14ac:dyDescent="0.2">
      <c r="A20" s="10"/>
    </row>
    <row r="21" spans="1:36" x14ac:dyDescent="0.2">
      <c r="A21" s="10"/>
    </row>
    <row r="22" spans="1:36" x14ac:dyDescent="0.2">
      <c r="A22" s="22" t="s">
        <v>917</v>
      </c>
    </row>
    <row r="23" spans="1:36" x14ac:dyDescent="0.2">
      <c r="A23" s="22" t="s">
        <v>941</v>
      </c>
    </row>
    <row r="25" spans="1:36" x14ac:dyDescent="0.2">
      <c r="A25" s="190" t="s">
        <v>942</v>
      </c>
      <c r="B25" s="141" t="s">
        <v>943</v>
      </c>
      <c r="C25" s="190" t="s">
        <v>105</v>
      </c>
      <c r="D25" s="190" t="s">
        <v>176</v>
      </c>
      <c r="E25" s="190" t="s">
        <v>183</v>
      </c>
      <c r="F25" s="190" t="s">
        <v>179</v>
      </c>
      <c r="G25" s="190" t="s">
        <v>178</v>
      </c>
      <c r="H25" s="190" t="s">
        <v>177</v>
      </c>
      <c r="I25" s="190" t="s">
        <v>180</v>
      </c>
      <c r="J25" s="190" t="s">
        <v>181</v>
      </c>
      <c r="K25" s="190" t="s">
        <v>217</v>
      </c>
      <c r="L25" s="190" t="s">
        <v>199</v>
      </c>
      <c r="N25" s="190" t="s">
        <v>942</v>
      </c>
      <c r="O25" s="1361" t="s">
        <v>944</v>
      </c>
      <c r="P25" s="1361"/>
      <c r="Q25" s="1361" t="s">
        <v>105</v>
      </c>
      <c r="R25" s="1361"/>
      <c r="S25" s="1361" t="s">
        <v>176</v>
      </c>
      <c r="T25" s="1361"/>
      <c r="U25" s="1361" t="s">
        <v>183</v>
      </c>
      <c r="V25" s="1361"/>
      <c r="W25" s="1361" t="s">
        <v>179</v>
      </c>
      <c r="X25" s="1361"/>
      <c r="Y25" s="1361" t="s">
        <v>178</v>
      </c>
      <c r="Z25" s="1361"/>
      <c r="AA25" s="1361" t="s">
        <v>177</v>
      </c>
      <c r="AB25" s="1361"/>
      <c r="AC25" s="1361" t="s">
        <v>180</v>
      </c>
      <c r="AD25" s="1361"/>
      <c r="AE25" s="1361" t="s">
        <v>181</v>
      </c>
      <c r="AF25" s="1361"/>
      <c r="AG25" s="1361" t="s">
        <v>217</v>
      </c>
      <c r="AH25" s="1361"/>
      <c r="AI25" s="1361" t="s">
        <v>199</v>
      </c>
      <c r="AJ25" s="1361"/>
    </row>
    <row r="26" spans="1:36" x14ac:dyDescent="0.2">
      <c r="A26" s="24" t="s">
        <v>945</v>
      </c>
      <c r="B26" s="3" t="s">
        <v>946</v>
      </c>
      <c r="C26" s="24" t="s">
        <v>946</v>
      </c>
      <c r="D26" s="24" t="s">
        <v>946</v>
      </c>
      <c r="E26" s="24" t="s">
        <v>946</v>
      </c>
      <c r="F26" s="24" t="s">
        <v>946</v>
      </c>
      <c r="G26" s="24" t="s">
        <v>946</v>
      </c>
      <c r="H26" s="24" t="s">
        <v>946</v>
      </c>
      <c r="I26" s="24" t="s">
        <v>946</v>
      </c>
      <c r="J26" s="24" t="s">
        <v>946</v>
      </c>
      <c r="K26" s="24" t="s">
        <v>946</v>
      </c>
      <c r="L26" s="24" t="s">
        <v>946</v>
      </c>
      <c r="N26" s="24" t="s">
        <v>945</v>
      </c>
      <c r="O26" s="1360" t="s">
        <v>947</v>
      </c>
      <c r="P26" s="1360"/>
      <c r="Q26" s="1360" t="s">
        <v>947</v>
      </c>
      <c r="R26" s="1360"/>
      <c r="S26" s="1360" t="s">
        <v>947</v>
      </c>
      <c r="T26" s="1360"/>
      <c r="U26" s="1360" t="s">
        <v>947</v>
      </c>
      <c r="V26" s="1360"/>
      <c r="W26" s="1360" t="s">
        <v>947</v>
      </c>
      <c r="X26" s="1360"/>
      <c r="Y26" s="1360" t="s">
        <v>947</v>
      </c>
      <c r="Z26" s="1360"/>
      <c r="AA26" s="1360" t="s">
        <v>947</v>
      </c>
      <c r="AB26" s="1360"/>
      <c r="AC26" s="1360" t="s">
        <v>947</v>
      </c>
      <c r="AD26" s="1360"/>
      <c r="AE26" s="1360" t="s">
        <v>947</v>
      </c>
      <c r="AF26" s="1360"/>
      <c r="AG26" s="1360" t="s">
        <v>947</v>
      </c>
      <c r="AH26" s="1360"/>
      <c r="AI26" s="1360" t="s">
        <v>947</v>
      </c>
      <c r="AJ26" s="1360"/>
    </row>
    <row r="27" spans="1:36" x14ac:dyDescent="0.2">
      <c r="A27" s="167" t="s">
        <v>163</v>
      </c>
      <c r="B27" s="92" t="s">
        <v>929</v>
      </c>
      <c r="C27" s="167" t="s">
        <v>929</v>
      </c>
      <c r="D27" s="167" t="s">
        <v>929</v>
      </c>
      <c r="E27" s="167" t="s">
        <v>929</v>
      </c>
      <c r="F27" s="167" t="s">
        <v>929</v>
      </c>
      <c r="G27" s="167" t="s">
        <v>929</v>
      </c>
      <c r="H27" s="167" t="s">
        <v>929</v>
      </c>
      <c r="I27" s="167" t="s">
        <v>929</v>
      </c>
      <c r="J27" s="167" t="s">
        <v>929</v>
      </c>
      <c r="K27" s="167" t="s">
        <v>929</v>
      </c>
      <c r="L27" s="167" t="s">
        <v>929</v>
      </c>
      <c r="N27" s="167" t="s">
        <v>163</v>
      </c>
      <c r="O27" s="1015" t="s">
        <v>948</v>
      </c>
      <c r="P27" s="1015" t="s">
        <v>949</v>
      </c>
      <c r="Q27" s="1015" t="s">
        <v>948</v>
      </c>
      <c r="R27" s="1015" t="s">
        <v>949</v>
      </c>
      <c r="S27" s="1015" t="s">
        <v>948</v>
      </c>
      <c r="T27" s="1015" t="s">
        <v>949</v>
      </c>
      <c r="U27" s="1015" t="s">
        <v>948</v>
      </c>
      <c r="V27" s="1015" t="s">
        <v>949</v>
      </c>
      <c r="W27" s="1015" t="s">
        <v>948</v>
      </c>
      <c r="X27" s="1015" t="s">
        <v>949</v>
      </c>
      <c r="Y27" s="1015" t="s">
        <v>948</v>
      </c>
      <c r="Z27" s="1015" t="s">
        <v>949</v>
      </c>
      <c r="AA27" s="1015" t="s">
        <v>948</v>
      </c>
      <c r="AB27" s="1015" t="s">
        <v>949</v>
      </c>
      <c r="AC27" s="1015" t="s">
        <v>948</v>
      </c>
      <c r="AD27" s="1015" t="s">
        <v>949</v>
      </c>
      <c r="AE27" s="1015" t="s">
        <v>948</v>
      </c>
      <c r="AF27" s="1015" t="s">
        <v>949</v>
      </c>
      <c r="AG27" s="1015" t="s">
        <v>948</v>
      </c>
      <c r="AH27" s="1015" t="s">
        <v>949</v>
      </c>
      <c r="AI27" s="1015" t="s">
        <v>948</v>
      </c>
      <c r="AJ27" s="1015" t="s">
        <v>949</v>
      </c>
    </row>
    <row r="28" spans="1:36" x14ac:dyDescent="0.2">
      <c r="A28" s="24">
        <v>2006</v>
      </c>
      <c r="B28" s="63"/>
      <c r="C28" s="1016"/>
      <c r="D28" s="1016"/>
      <c r="E28" s="1016"/>
      <c r="F28" s="1016"/>
      <c r="G28" s="1016"/>
      <c r="H28" s="1016"/>
      <c r="I28" s="1016"/>
      <c r="J28" s="1016"/>
      <c r="K28" s="1016"/>
      <c r="L28" s="1016"/>
      <c r="M28" s="63"/>
      <c r="N28" s="24">
        <v>2006</v>
      </c>
      <c r="O28" s="1017">
        <f>SUM(AI28,AG28,AE28,AC28,AA28,Y28,W28,U28,S28,Q28)</f>
        <v>7</v>
      </c>
      <c r="P28" s="1017">
        <f>SUM(AJ28,AH28,AF28,AD28,AB28,Z28,X28,V28,T28,R28)</f>
        <v>1</v>
      </c>
      <c r="Q28" s="1017">
        <v>0</v>
      </c>
      <c r="R28" s="1017">
        <v>0</v>
      </c>
      <c r="S28" s="1017">
        <v>0</v>
      </c>
      <c r="T28" s="1017">
        <v>0</v>
      </c>
      <c r="U28" s="1017">
        <v>7</v>
      </c>
      <c r="V28" s="1017">
        <v>1</v>
      </c>
      <c r="W28" s="1017">
        <v>0</v>
      </c>
      <c r="X28" s="1017">
        <v>0</v>
      </c>
      <c r="Y28" s="1017">
        <v>0</v>
      </c>
      <c r="Z28" s="1017">
        <v>0</v>
      </c>
      <c r="AA28" s="1017">
        <v>0</v>
      </c>
      <c r="AB28" s="1017">
        <v>0</v>
      </c>
      <c r="AC28" s="1017">
        <v>0</v>
      </c>
      <c r="AD28" s="1017">
        <v>0</v>
      </c>
      <c r="AE28" s="1017">
        <v>0</v>
      </c>
      <c r="AF28" s="1017">
        <v>0</v>
      </c>
      <c r="AG28" s="1017">
        <v>0</v>
      </c>
      <c r="AH28" s="1017">
        <v>0</v>
      </c>
      <c r="AI28" s="1017">
        <v>0</v>
      </c>
      <c r="AJ28" s="1017">
        <v>0</v>
      </c>
    </row>
    <row r="29" spans="1:36" x14ac:dyDescent="0.2">
      <c r="A29" s="24">
        <v>2007</v>
      </c>
      <c r="B29" s="63"/>
      <c r="C29" s="1016"/>
      <c r="D29" s="1016"/>
      <c r="E29" s="1016"/>
      <c r="F29" s="1016"/>
      <c r="G29" s="1016"/>
      <c r="H29" s="1016"/>
      <c r="I29" s="1016"/>
      <c r="J29" s="1016"/>
      <c r="K29" s="1016"/>
      <c r="L29" s="1016"/>
      <c r="M29" s="63"/>
      <c r="N29" s="24">
        <v>2007</v>
      </c>
      <c r="O29" s="1018">
        <f t="shared" ref="O29:P46" si="0">SUM(AI29,AG29,AE29,AC29,AA29,Y29,W29,U29,S29,Q29)</f>
        <v>5</v>
      </c>
      <c r="P29" s="1018">
        <f t="shared" si="0"/>
        <v>1</v>
      </c>
      <c r="Q29" s="1018">
        <v>0</v>
      </c>
      <c r="R29" s="1018">
        <v>0</v>
      </c>
      <c r="S29" s="1018">
        <v>5</v>
      </c>
      <c r="T29" s="1018">
        <v>1</v>
      </c>
      <c r="U29" s="1018">
        <v>0</v>
      </c>
      <c r="V29" s="1018">
        <v>0</v>
      </c>
      <c r="W29" s="1018">
        <v>0</v>
      </c>
      <c r="X29" s="1018">
        <v>0</v>
      </c>
      <c r="Y29" s="1018">
        <v>0</v>
      </c>
      <c r="Z29" s="1018">
        <v>0</v>
      </c>
      <c r="AA29" s="1018">
        <v>0</v>
      </c>
      <c r="AB29" s="1018">
        <v>0</v>
      </c>
      <c r="AC29" s="1018">
        <v>0</v>
      </c>
      <c r="AD29" s="1018">
        <v>0</v>
      </c>
      <c r="AE29" s="1018">
        <v>0</v>
      </c>
      <c r="AF29" s="1018">
        <v>0</v>
      </c>
      <c r="AG29" s="1018">
        <v>0</v>
      </c>
      <c r="AH29" s="1018">
        <v>0</v>
      </c>
      <c r="AI29" s="1018">
        <v>0</v>
      </c>
      <c r="AJ29" s="1018">
        <v>0</v>
      </c>
    </row>
    <row r="30" spans="1:36" x14ac:dyDescent="0.2">
      <c r="A30" s="24">
        <v>2008</v>
      </c>
      <c r="B30" s="63">
        <v>164.50814840344998</v>
      </c>
      <c r="C30" s="1016"/>
      <c r="D30" s="1016">
        <v>164.50814840344998</v>
      </c>
      <c r="E30" s="1016"/>
      <c r="F30" s="1016"/>
      <c r="G30" s="1016"/>
      <c r="H30" s="1016"/>
      <c r="I30" s="1016"/>
      <c r="J30" s="1016"/>
      <c r="K30" s="1016"/>
      <c r="L30" s="1016"/>
      <c r="M30" s="63"/>
      <c r="N30" s="24">
        <v>2008</v>
      </c>
      <c r="O30" s="1018">
        <f t="shared" si="0"/>
        <v>770</v>
      </c>
      <c r="P30" s="1018">
        <f t="shared" si="0"/>
        <v>3</v>
      </c>
      <c r="Q30" s="1018">
        <v>0</v>
      </c>
      <c r="R30" s="1018">
        <v>0</v>
      </c>
      <c r="S30" s="1018">
        <v>770</v>
      </c>
      <c r="T30" s="1018">
        <v>3</v>
      </c>
      <c r="U30" s="1018">
        <v>0</v>
      </c>
      <c r="V30" s="1018">
        <v>0</v>
      </c>
      <c r="W30" s="1018">
        <v>0</v>
      </c>
      <c r="X30" s="1018">
        <v>0</v>
      </c>
      <c r="Y30" s="1018">
        <v>0</v>
      </c>
      <c r="Z30" s="1018">
        <v>0</v>
      </c>
      <c r="AA30" s="1018">
        <v>0</v>
      </c>
      <c r="AB30" s="1018">
        <v>0</v>
      </c>
      <c r="AC30" s="1018">
        <v>0</v>
      </c>
      <c r="AD30" s="1018">
        <v>0</v>
      </c>
      <c r="AE30" s="1018">
        <v>0</v>
      </c>
      <c r="AF30" s="1018">
        <v>0</v>
      </c>
      <c r="AG30" s="1018">
        <v>0</v>
      </c>
      <c r="AH30" s="1018">
        <v>0</v>
      </c>
      <c r="AI30" s="1018">
        <v>0</v>
      </c>
      <c r="AJ30" s="1018">
        <v>0</v>
      </c>
    </row>
    <row r="31" spans="1:36" x14ac:dyDescent="0.2">
      <c r="A31" s="24">
        <v>2009</v>
      </c>
      <c r="B31" s="63">
        <v>187.07454826786557</v>
      </c>
      <c r="C31" s="1016"/>
      <c r="D31" s="1016">
        <v>189.98242039925006</v>
      </c>
      <c r="E31" s="1016">
        <v>156.94311916728876</v>
      </c>
      <c r="F31" s="1016"/>
      <c r="G31" s="1016"/>
      <c r="H31" s="1016">
        <v>194.22036134594234</v>
      </c>
      <c r="I31" s="1016"/>
      <c r="J31" s="1016"/>
      <c r="K31" s="1016"/>
      <c r="L31" s="1016"/>
      <c r="M31" s="63"/>
      <c r="N31" s="24">
        <v>2009</v>
      </c>
      <c r="O31" s="1018">
        <f t="shared" si="0"/>
        <v>1029.68</v>
      </c>
      <c r="P31" s="1018">
        <f t="shared" si="0"/>
        <v>16</v>
      </c>
      <c r="Q31" s="1018">
        <v>0</v>
      </c>
      <c r="R31" s="1018">
        <v>0</v>
      </c>
      <c r="S31" s="1018">
        <v>844</v>
      </c>
      <c r="T31" s="1018">
        <v>8</v>
      </c>
      <c r="U31" s="1018">
        <v>69</v>
      </c>
      <c r="V31" s="1018">
        <v>3</v>
      </c>
      <c r="W31" s="1018">
        <v>0</v>
      </c>
      <c r="X31" s="1018">
        <v>0</v>
      </c>
      <c r="Y31" s="1018">
        <v>50</v>
      </c>
      <c r="Z31" s="1018">
        <v>1</v>
      </c>
      <c r="AA31" s="1018">
        <v>44</v>
      </c>
      <c r="AB31" s="1018">
        <v>2</v>
      </c>
      <c r="AC31" s="1018">
        <v>10.08</v>
      </c>
      <c r="AD31" s="1018">
        <v>1</v>
      </c>
      <c r="AE31" s="1018">
        <v>0</v>
      </c>
      <c r="AF31" s="1018">
        <v>0</v>
      </c>
      <c r="AG31" s="1018">
        <v>0</v>
      </c>
      <c r="AH31" s="1018">
        <v>0</v>
      </c>
      <c r="AI31" s="1018">
        <v>12.6</v>
      </c>
      <c r="AJ31" s="1018">
        <v>1</v>
      </c>
    </row>
    <row r="32" spans="1:36" x14ac:dyDescent="0.2">
      <c r="A32" s="24">
        <v>2010</v>
      </c>
      <c r="B32" s="63">
        <v>153.42870988390379</v>
      </c>
      <c r="C32" s="1016"/>
      <c r="D32" s="1016">
        <v>151.91481321899565</v>
      </c>
      <c r="E32" s="1016">
        <v>142.90007240454116</v>
      </c>
      <c r="F32" s="1016"/>
      <c r="G32" s="1016"/>
      <c r="H32" s="1016" t="e">
        <f>NA()</f>
        <v>#N/A</v>
      </c>
      <c r="I32" s="1016"/>
      <c r="J32" s="1016"/>
      <c r="K32" s="1016"/>
      <c r="L32" s="1016">
        <v>189.48458307778236</v>
      </c>
      <c r="M32" s="63"/>
      <c r="N32" s="24">
        <v>2010</v>
      </c>
      <c r="O32" s="1018">
        <f t="shared" si="0"/>
        <v>1753.4499999999998</v>
      </c>
      <c r="P32" s="1018">
        <f t="shared" si="0"/>
        <v>31</v>
      </c>
      <c r="Q32" s="1018">
        <v>0</v>
      </c>
      <c r="R32" s="1018">
        <v>0</v>
      </c>
      <c r="S32" s="1018">
        <v>1457.3</v>
      </c>
      <c r="T32" s="1018">
        <v>17</v>
      </c>
      <c r="U32" s="1018">
        <v>251</v>
      </c>
      <c r="V32" s="1018">
        <v>11</v>
      </c>
      <c r="W32" s="1018">
        <v>0</v>
      </c>
      <c r="X32" s="1018">
        <v>0</v>
      </c>
      <c r="Y32" s="1018">
        <v>0</v>
      </c>
      <c r="Z32" s="1018">
        <v>0</v>
      </c>
      <c r="AA32" s="1018">
        <v>0</v>
      </c>
      <c r="AB32" s="1018">
        <v>0</v>
      </c>
      <c r="AC32" s="1018">
        <v>0</v>
      </c>
      <c r="AD32" s="1018">
        <v>0</v>
      </c>
      <c r="AE32" s="1018">
        <v>32</v>
      </c>
      <c r="AF32" s="1018">
        <v>1</v>
      </c>
      <c r="AG32" s="1018">
        <v>0</v>
      </c>
      <c r="AH32" s="1018">
        <v>0</v>
      </c>
      <c r="AI32" s="1018">
        <v>13.15</v>
      </c>
      <c r="AJ32" s="1018">
        <v>2</v>
      </c>
    </row>
    <row r="33" spans="1:36" x14ac:dyDescent="0.2">
      <c r="A33" s="24">
        <v>2011</v>
      </c>
      <c r="B33" s="63">
        <v>124.512325717636</v>
      </c>
      <c r="C33" s="1016"/>
      <c r="D33" s="1016">
        <v>120.952919293726</v>
      </c>
      <c r="E33" s="1016">
        <v>128.8289915349884</v>
      </c>
      <c r="F33" s="1016"/>
      <c r="G33" s="1016"/>
      <c r="H33" s="1016" t="e">
        <f>NA()</f>
        <v>#N/A</v>
      </c>
      <c r="I33" s="1016"/>
      <c r="J33" s="1016"/>
      <c r="K33" s="1016"/>
      <c r="L33" s="1016" t="e">
        <f>NA()</f>
        <v>#N/A</v>
      </c>
      <c r="M33" s="63"/>
      <c r="N33" s="24">
        <v>2011</v>
      </c>
      <c r="O33" s="1018">
        <f t="shared" si="0"/>
        <v>1811</v>
      </c>
      <c r="P33" s="1018">
        <f t="shared" si="0"/>
        <v>21</v>
      </c>
      <c r="Q33" s="1018">
        <v>6</v>
      </c>
      <c r="R33" s="1018">
        <v>1</v>
      </c>
      <c r="S33" s="1018">
        <v>1260</v>
      </c>
      <c r="T33" s="1018">
        <v>10</v>
      </c>
      <c r="U33" s="1018">
        <v>495</v>
      </c>
      <c r="V33" s="1018">
        <v>8</v>
      </c>
      <c r="W33" s="1018">
        <v>0</v>
      </c>
      <c r="X33" s="1018">
        <v>0</v>
      </c>
      <c r="Y33" s="1018">
        <v>0</v>
      </c>
      <c r="Z33" s="1018">
        <v>0</v>
      </c>
      <c r="AA33" s="1018">
        <v>0</v>
      </c>
      <c r="AB33" s="1018">
        <v>0</v>
      </c>
      <c r="AC33" s="1018">
        <v>20</v>
      </c>
      <c r="AD33" s="1018">
        <v>1</v>
      </c>
      <c r="AE33" s="1018">
        <v>0</v>
      </c>
      <c r="AF33" s="1018">
        <v>0</v>
      </c>
      <c r="AG33" s="1018">
        <v>0</v>
      </c>
      <c r="AH33" s="1018">
        <v>0</v>
      </c>
      <c r="AI33" s="1018">
        <v>30</v>
      </c>
      <c r="AJ33" s="1018">
        <v>1</v>
      </c>
    </row>
    <row r="34" spans="1:36" x14ac:dyDescent="0.2">
      <c r="A34" s="24">
        <v>2012</v>
      </c>
      <c r="B34" s="63">
        <v>96.213072464572818</v>
      </c>
      <c r="C34" s="1016"/>
      <c r="D34" s="1016">
        <v>100.48003486328484</v>
      </c>
      <c r="E34" s="1016">
        <v>92.40488082131256</v>
      </c>
      <c r="F34" s="1016"/>
      <c r="G34" s="1016"/>
      <c r="H34" s="1016" t="e">
        <f>NA()</f>
        <v>#N/A</v>
      </c>
      <c r="I34" s="1016"/>
      <c r="J34" s="1016"/>
      <c r="K34" s="1016"/>
      <c r="L34" s="1016" t="e">
        <f>NA()</f>
        <v>#N/A</v>
      </c>
      <c r="M34" s="63"/>
      <c r="N34" s="24">
        <v>2012</v>
      </c>
      <c r="O34" s="1018">
        <f t="shared" si="0"/>
        <v>1112.8</v>
      </c>
      <c r="P34" s="1018">
        <f t="shared" si="0"/>
        <v>19</v>
      </c>
      <c r="Q34" s="1018">
        <v>0</v>
      </c>
      <c r="R34" s="1018">
        <v>0</v>
      </c>
      <c r="S34" s="1018">
        <v>512.79999999999995</v>
      </c>
      <c r="T34" s="1018">
        <v>13</v>
      </c>
      <c r="U34" s="1018">
        <v>600</v>
      </c>
      <c r="V34" s="1018">
        <v>6</v>
      </c>
      <c r="W34" s="1018">
        <v>0</v>
      </c>
      <c r="X34" s="1018">
        <v>0</v>
      </c>
      <c r="Y34" s="1018">
        <v>0</v>
      </c>
      <c r="Z34" s="1018">
        <v>0</v>
      </c>
      <c r="AA34" s="1018">
        <v>0</v>
      </c>
      <c r="AB34" s="1018">
        <v>0</v>
      </c>
      <c r="AC34" s="1018">
        <v>0</v>
      </c>
      <c r="AD34" s="1018">
        <v>0</v>
      </c>
      <c r="AE34" s="1018">
        <v>0</v>
      </c>
      <c r="AF34" s="1018">
        <v>0</v>
      </c>
      <c r="AG34" s="1018">
        <v>0</v>
      </c>
      <c r="AH34" s="1018">
        <v>0</v>
      </c>
      <c r="AI34" s="1018">
        <v>0</v>
      </c>
      <c r="AJ34" s="1018">
        <v>0</v>
      </c>
    </row>
    <row r="35" spans="1:36" x14ac:dyDescent="0.2">
      <c r="A35" s="24">
        <v>2013</v>
      </c>
      <c r="B35" s="63">
        <v>77.057902733562344</v>
      </c>
      <c r="C35" s="1016"/>
      <c r="D35" s="1016">
        <v>74.99333564659608</v>
      </c>
      <c r="E35" s="1016">
        <v>69.657384149353675</v>
      </c>
      <c r="F35" s="1016"/>
      <c r="G35" s="1016"/>
      <c r="H35" s="1016" t="e">
        <f>NA()</f>
        <v>#N/A</v>
      </c>
      <c r="I35" s="1016"/>
      <c r="J35" s="1016"/>
      <c r="K35" s="1016"/>
      <c r="L35" s="1016" t="e">
        <f>NA()</f>
        <v>#N/A</v>
      </c>
      <c r="M35" s="63"/>
      <c r="N35" s="24">
        <v>2013</v>
      </c>
      <c r="O35" s="1018">
        <f t="shared" si="0"/>
        <v>708.11400000000003</v>
      </c>
      <c r="P35" s="1018">
        <f t="shared" si="0"/>
        <v>24</v>
      </c>
      <c r="Q35" s="1018">
        <v>12</v>
      </c>
      <c r="R35" s="1018">
        <v>1</v>
      </c>
      <c r="S35" s="1018">
        <v>489.31400000000002</v>
      </c>
      <c r="T35" s="1018">
        <v>17</v>
      </c>
      <c r="U35" s="1018">
        <v>138</v>
      </c>
      <c r="V35" s="1018">
        <v>3</v>
      </c>
      <c r="W35" s="1018">
        <v>28.8</v>
      </c>
      <c r="X35" s="1018">
        <v>1</v>
      </c>
      <c r="Y35" s="1018">
        <v>0</v>
      </c>
      <c r="Z35" s="1018">
        <v>0</v>
      </c>
      <c r="AA35" s="1018">
        <v>0</v>
      </c>
      <c r="AB35" s="1018">
        <v>0</v>
      </c>
      <c r="AC35" s="1018">
        <v>0</v>
      </c>
      <c r="AD35" s="1018">
        <v>0</v>
      </c>
      <c r="AE35" s="1018">
        <v>0</v>
      </c>
      <c r="AF35" s="1018">
        <v>0</v>
      </c>
      <c r="AG35" s="1018">
        <v>20</v>
      </c>
      <c r="AH35" s="1018">
        <v>1</v>
      </c>
      <c r="AI35" s="1018">
        <v>20</v>
      </c>
      <c r="AJ35" s="1018">
        <v>1</v>
      </c>
    </row>
    <row r="36" spans="1:36" x14ac:dyDescent="0.2">
      <c r="A36" s="24">
        <v>2014</v>
      </c>
      <c r="B36" s="63">
        <v>61.688336926187588</v>
      </c>
      <c r="C36" s="1016"/>
      <c r="D36" s="1016">
        <v>61.346271347105159</v>
      </c>
      <c r="E36" s="1016">
        <v>62.023853237271524</v>
      </c>
      <c r="F36" s="1016"/>
      <c r="G36" s="1016"/>
      <c r="H36" s="1016" t="e">
        <f>NA()</f>
        <v>#N/A</v>
      </c>
      <c r="I36" s="1016"/>
      <c r="J36" s="1016"/>
      <c r="K36" s="1016"/>
      <c r="L36" s="1016">
        <v>64.304970384372226</v>
      </c>
      <c r="M36" s="63"/>
      <c r="N36" s="24">
        <v>2014</v>
      </c>
      <c r="O36" s="1018">
        <f t="shared" si="0"/>
        <v>2232.2159999999999</v>
      </c>
      <c r="P36" s="1018">
        <f t="shared" si="0"/>
        <v>43</v>
      </c>
      <c r="Q36" s="1018">
        <v>0</v>
      </c>
      <c r="R36" s="1018">
        <v>0</v>
      </c>
      <c r="S36" s="1018">
        <v>860.69999999999993</v>
      </c>
      <c r="T36" s="1018">
        <v>21</v>
      </c>
      <c r="U36" s="1018">
        <v>559.41600000000005</v>
      </c>
      <c r="V36" s="1018">
        <v>10</v>
      </c>
      <c r="W36" s="1018">
        <v>100</v>
      </c>
      <c r="X36" s="1018">
        <v>1</v>
      </c>
      <c r="Y36" s="1018">
        <v>0</v>
      </c>
      <c r="Z36" s="1018">
        <v>0</v>
      </c>
      <c r="AA36" s="1018">
        <v>150</v>
      </c>
      <c r="AB36" s="1018">
        <v>1</v>
      </c>
      <c r="AC36" s="1018">
        <v>10.3</v>
      </c>
      <c r="AD36" s="1018">
        <v>1</v>
      </c>
      <c r="AE36" s="1018">
        <v>0</v>
      </c>
      <c r="AF36" s="1018">
        <v>0</v>
      </c>
      <c r="AG36" s="1018">
        <v>0</v>
      </c>
      <c r="AH36" s="1018">
        <v>0</v>
      </c>
      <c r="AI36" s="1018">
        <v>551.79999999999995</v>
      </c>
      <c r="AJ36" s="1018">
        <v>9</v>
      </c>
    </row>
    <row r="37" spans="1:36" x14ac:dyDescent="0.2">
      <c r="A37" s="24">
        <v>2015</v>
      </c>
      <c r="B37" s="63">
        <v>50.889411993134381</v>
      </c>
      <c r="C37" s="1016"/>
      <c r="D37" s="1016">
        <v>53.319649981533551</v>
      </c>
      <c r="E37" s="1016">
        <v>46.729760771227035</v>
      </c>
      <c r="F37" s="1016">
        <v>56.990969377729186</v>
      </c>
      <c r="G37" s="1016">
        <v>42.717771542462792</v>
      </c>
      <c r="H37" s="1016">
        <v>38.657172931296927</v>
      </c>
      <c r="I37" s="1016"/>
      <c r="J37" s="1016"/>
      <c r="K37" s="1016"/>
      <c r="L37" s="1016">
        <v>53.201539432290033</v>
      </c>
      <c r="M37" s="63"/>
      <c r="N37" s="24">
        <v>2015</v>
      </c>
      <c r="O37" s="1018">
        <f t="shared" si="0"/>
        <v>3619.3169999999996</v>
      </c>
      <c r="P37" s="1018">
        <f t="shared" si="0"/>
        <v>60</v>
      </c>
      <c r="Q37" s="1018">
        <v>27.6</v>
      </c>
      <c r="R37" s="1018">
        <v>1</v>
      </c>
      <c r="S37" s="1018">
        <v>1348.8869999999999</v>
      </c>
      <c r="T37" s="1018">
        <v>21</v>
      </c>
      <c r="U37" s="1018">
        <v>865.48</v>
      </c>
      <c r="V37" s="1018">
        <v>14</v>
      </c>
      <c r="W37" s="1018">
        <v>215.25</v>
      </c>
      <c r="X37" s="1018">
        <v>4</v>
      </c>
      <c r="Y37" s="1018">
        <v>168.6</v>
      </c>
      <c r="Z37" s="1018">
        <v>4</v>
      </c>
      <c r="AA37" s="1018">
        <v>330</v>
      </c>
      <c r="AB37" s="1018">
        <v>3</v>
      </c>
      <c r="AC37" s="1018">
        <v>80</v>
      </c>
      <c r="AD37" s="1018">
        <v>1</v>
      </c>
      <c r="AE37" s="1018">
        <v>0</v>
      </c>
      <c r="AF37" s="1018">
        <v>0</v>
      </c>
      <c r="AG37" s="1018">
        <v>0</v>
      </c>
      <c r="AH37" s="1018">
        <v>0</v>
      </c>
      <c r="AI37" s="1018">
        <v>583.5</v>
      </c>
      <c r="AJ37" s="1018">
        <v>12</v>
      </c>
    </row>
    <row r="38" spans="1:36" x14ac:dyDescent="0.2">
      <c r="A38" s="24">
        <v>2016</v>
      </c>
      <c r="B38" s="63">
        <v>41.429884235134828</v>
      </c>
      <c r="C38" s="1016"/>
      <c r="D38" s="1016">
        <v>38.102755066681482</v>
      </c>
      <c r="E38" s="1016">
        <v>36.194284662536205</v>
      </c>
      <c r="F38" s="1016" t="e">
        <f>NA()</f>
        <v>#N/A</v>
      </c>
      <c r="G38" s="1016"/>
      <c r="H38" s="1016" t="e">
        <f>NA()</f>
        <v>#N/A</v>
      </c>
      <c r="I38" s="1016">
        <v>49.764303976182511</v>
      </c>
      <c r="J38" s="1016">
        <v>103.64881960493604</v>
      </c>
      <c r="K38" s="1016"/>
      <c r="L38" s="1016">
        <v>50.861306578377729</v>
      </c>
      <c r="M38" s="63"/>
      <c r="N38" s="24">
        <v>2016</v>
      </c>
      <c r="O38" s="1018">
        <f t="shared" si="0"/>
        <v>1501.26</v>
      </c>
      <c r="P38" s="1018">
        <f t="shared" si="0"/>
        <v>25</v>
      </c>
      <c r="Q38" s="1018">
        <v>0</v>
      </c>
      <c r="R38" s="1018">
        <v>0</v>
      </c>
      <c r="S38" s="1018">
        <v>744</v>
      </c>
      <c r="T38" s="1018">
        <v>11</v>
      </c>
      <c r="U38" s="1018">
        <v>323.8</v>
      </c>
      <c r="V38" s="1018">
        <v>4</v>
      </c>
      <c r="W38" s="1018">
        <v>0</v>
      </c>
      <c r="X38" s="1018">
        <v>0</v>
      </c>
      <c r="Y38" s="1018">
        <v>0</v>
      </c>
      <c r="Z38" s="1018">
        <v>0</v>
      </c>
      <c r="AA38" s="1018">
        <v>150</v>
      </c>
      <c r="AB38" s="1018">
        <v>1</v>
      </c>
      <c r="AC38" s="1018">
        <v>180</v>
      </c>
      <c r="AD38" s="1018">
        <v>3</v>
      </c>
      <c r="AE38" s="1018">
        <v>74.900000000000006</v>
      </c>
      <c r="AF38" s="1018">
        <v>4</v>
      </c>
      <c r="AG38" s="1018">
        <v>0</v>
      </c>
      <c r="AH38" s="1018">
        <v>0</v>
      </c>
      <c r="AI38" s="1018">
        <v>28.56</v>
      </c>
      <c r="AJ38" s="1018">
        <v>2</v>
      </c>
    </row>
    <row r="39" spans="1:36" x14ac:dyDescent="0.2">
      <c r="A39" s="24">
        <v>2017</v>
      </c>
      <c r="B39" s="63">
        <v>39.033081704984916</v>
      </c>
      <c r="C39" s="1016">
        <v>100.42058175140593</v>
      </c>
      <c r="D39" s="1016">
        <v>37.116212474869926</v>
      </c>
      <c r="E39" s="1016">
        <v>32.476980993870221</v>
      </c>
      <c r="F39" s="1016">
        <v>33.47673590469465</v>
      </c>
      <c r="G39" s="1016"/>
      <c r="H39" s="1016">
        <v>23.651289135273725</v>
      </c>
      <c r="I39" s="1016">
        <v>90.227259315395301</v>
      </c>
      <c r="J39" s="1016" t="e">
        <f>NA()</f>
        <v>#N/A</v>
      </c>
      <c r="K39" s="1016">
        <v>80.367268210047769</v>
      </c>
      <c r="L39" s="1016">
        <v>30.376554961648054</v>
      </c>
      <c r="M39" s="63"/>
      <c r="N39" s="24">
        <v>2017</v>
      </c>
      <c r="O39" s="1018">
        <f t="shared" si="0"/>
        <v>2803.93</v>
      </c>
      <c r="P39" s="1018">
        <f t="shared" si="0"/>
        <v>48</v>
      </c>
      <c r="Q39" s="1018">
        <v>109.6</v>
      </c>
      <c r="R39" s="1018">
        <v>3</v>
      </c>
      <c r="S39" s="1018">
        <v>906.81999999999994</v>
      </c>
      <c r="T39" s="1018">
        <v>14</v>
      </c>
      <c r="U39" s="1018">
        <v>306</v>
      </c>
      <c r="V39" s="1018">
        <v>6</v>
      </c>
      <c r="W39" s="1018">
        <v>299</v>
      </c>
      <c r="X39" s="1018">
        <v>3</v>
      </c>
      <c r="Y39" s="1018">
        <v>0</v>
      </c>
      <c r="Z39" s="1018">
        <v>0</v>
      </c>
      <c r="AA39" s="1018">
        <v>170</v>
      </c>
      <c r="AB39" s="1018">
        <v>2</v>
      </c>
      <c r="AC39" s="1018">
        <v>16.8</v>
      </c>
      <c r="AD39" s="1018">
        <v>2</v>
      </c>
      <c r="AE39" s="1018">
        <v>0</v>
      </c>
      <c r="AF39" s="1018">
        <v>0</v>
      </c>
      <c r="AG39" s="1018">
        <v>256.11</v>
      </c>
      <c r="AH39" s="1018">
        <v>8</v>
      </c>
      <c r="AI39" s="1018">
        <v>739.6</v>
      </c>
      <c r="AJ39" s="1018">
        <v>10</v>
      </c>
    </row>
    <row r="40" spans="1:36" x14ac:dyDescent="0.2">
      <c r="A40" s="24">
        <v>2018</v>
      </c>
      <c r="B40" s="63">
        <v>28.750511984148698</v>
      </c>
      <c r="C40" s="1016"/>
      <c r="D40" s="1016">
        <v>32.366105094320098</v>
      </c>
      <c r="E40" s="1016">
        <v>22.931786327949343</v>
      </c>
      <c r="F40" s="1016">
        <v>37.370720583076192</v>
      </c>
      <c r="G40" s="1016"/>
      <c r="H40" s="1016"/>
      <c r="I40" s="1016">
        <v>33.897507057566443</v>
      </c>
      <c r="J40" s="1016">
        <v>65.599867565840526</v>
      </c>
      <c r="K40" s="1016"/>
      <c r="L40" s="1016">
        <v>28.303870036083058</v>
      </c>
      <c r="M40" s="63"/>
      <c r="N40" s="24">
        <v>2018</v>
      </c>
      <c r="O40" s="1018">
        <f t="shared" si="0"/>
        <v>4693.0994814814821</v>
      </c>
      <c r="P40" s="1018">
        <f t="shared" si="0"/>
        <v>62</v>
      </c>
      <c r="Q40" s="1018">
        <v>0</v>
      </c>
      <c r="R40" s="1018">
        <v>0</v>
      </c>
      <c r="S40" s="1018">
        <v>534.68799999999999</v>
      </c>
      <c r="T40" s="1018">
        <v>5</v>
      </c>
      <c r="U40" s="1018">
        <v>2258</v>
      </c>
      <c r="V40" s="1018">
        <v>23</v>
      </c>
      <c r="W40" s="1018">
        <v>399.5</v>
      </c>
      <c r="X40" s="1018">
        <v>9</v>
      </c>
      <c r="Y40" s="1018">
        <v>5.6814814814814811</v>
      </c>
      <c r="Z40" s="1018">
        <v>1</v>
      </c>
      <c r="AA40" s="1018">
        <v>144</v>
      </c>
      <c r="AB40" s="1018">
        <v>1</v>
      </c>
      <c r="AC40" s="1018">
        <v>236</v>
      </c>
      <c r="AD40" s="1018">
        <v>3</v>
      </c>
      <c r="AE40" s="1018">
        <v>286.23</v>
      </c>
      <c r="AF40" s="1018">
        <v>10</v>
      </c>
      <c r="AG40" s="1018">
        <v>0</v>
      </c>
      <c r="AH40" s="1018">
        <v>0</v>
      </c>
      <c r="AI40" s="1018">
        <v>829</v>
      </c>
      <c r="AJ40" s="1018">
        <v>10</v>
      </c>
    </row>
    <row r="41" spans="1:36" x14ac:dyDescent="0.2">
      <c r="A41" s="24">
        <v>2019</v>
      </c>
      <c r="B41" s="63">
        <v>24.163202855993468</v>
      </c>
      <c r="C41" s="1016"/>
      <c r="D41" s="1016">
        <v>20.902928478340218</v>
      </c>
      <c r="E41" s="1016">
        <v>21.042081560828905</v>
      </c>
      <c r="F41" s="1016">
        <v>40.945655990961427</v>
      </c>
      <c r="G41" s="1016"/>
      <c r="H41" s="1016"/>
      <c r="I41" s="1016">
        <v>32.376436234661512</v>
      </c>
      <c r="J41" s="1016">
        <v>57.845058415811138</v>
      </c>
      <c r="K41" s="1016"/>
      <c r="L41" s="1016">
        <v>24.020532383270631</v>
      </c>
      <c r="M41" s="1019"/>
      <c r="N41" s="24">
        <v>2019</v>
      </c>
      <c r="O41" s="1018">
        <f t="shared" si="0"/>
        <v>5117.7276923076925</v>
      </c>
      <c r="P41" s="1018">
        <f t="shared" si="0"/>
        <v>53</v>
      </c>
      <c r="Q41" s="1018">
        <v>0</v>
      </c>
      <c r="R41" s="1018">
        <v>0</v>
      </c>
      <c r="S41" s="1018">
        <v>1172.33</v>
      </c>
      <c r="T41" s="1018">
        <v>11</v>
      </c>
      <c r="U41" s="1018">
        <v>2252</v>
      </c>
      <c r="V41" s="1018">
        <v>18</v>
      </c>
      <c r="W41" s="1018">
        <v>269.30769230769232</v>
      </c>
      <c r="X41" s="1018">
        <v>5</v>
      </c>
      <c r="Y41" s="1018">
        <v>4.5999999999999996</v>
      </c>
      <c r="Z41" s="1018">
        <v>1</v>
      </c>
      <c r="AA41" s="1018">
        <v>0</v>
      </c>
      <c r="AB41" s="1018">
        <v>0</v>
      </c>
      <c r="AC41" s="1018">
        <v>365.5</v>
      </c>
      <c r="AD41" s="1018">
        <v>6</v>
      </c>
      <c r="AE41" s="1018">
        <v>196.99</v>
      </c>
      <c r="AF41" s="1018">
        <v>2</v>
      </c>
      <c r="AG41" s="1018">
        <v>50</v>
      </c>
      <c r="AH41" s="1018">
        <v>1</v>
      </c>
      <c r="AI41" s="1018">
        <v>807</v>
      </c>
      <c r="AJ41" s="1018">
        <v>9</v>
      </c>
    </row>
    <row r="42" spans="1:36" x14ac:dyDescent="0.2">
      <c r="A42" s="24">
        <v>2020</v>
      </c>
      <c r="B42" s="63">
        <v>25.749383988912285</v>
      </c>
      <c r="C42" s="1016"/>
      <c r="D42" s="1016">
        <v>24.372560842381432</v>
      </c>
      <c r="E42" s="1016">
        <v>21.89636154921811</v>
      </c>
      <c r="F42" s="1016">
        <v>29.770403332521585</v>
      </c>
      <c r="G42" s="1016"/>
      <c r="H42" s="1016"/>
      <c r="I42" s="1016">
        <v>31.566336902275786</v>
      </c>
      <c r="J42" s="1016" t="e">
        <f>NA()</f>
        <v>#N/A</v>
      </c>
      <c r="K42" s="1016"/>
      <c r="L42" s="1016">
        <v>25.079144730106524</v>
      </c>
      <c r="M42" s="63"/>
      <c r="N42" s="24">
        <v>2020</v>
      </c>
      <c r="O42" s="1018">
        <f t="shared" si="0"/>
        <v>3781.76</v>
      </c>
      <c r="P42" s="1018">
        <f t="shared" si="0"/>
        <v>41</v>
      </c>
      <c r="Q42" s="1018">
        <v>0</v>
      </c>
      <c r="R42" s="1018">
        <v>0</v>
      </c>
      <c r="S42" s="1018">
        <v>1009</v>
      </c>
      <c r="T42" s="1018">
        <v>13</v>
      </c>
      <c r="U42" s="1018">
        <v>1357.8600000000001</v>
      </c>
      <c r="V42" s="1018">
        <v>10</v>
      </c>
      <c r="W42" s="1018">
        <v>504</v>
      </c>
      <c r="X42" s="1018">
        <v>5</v>
      </c>
      <c r="Y42" s="1018">
        <v>0</v>
      </c>
      <c r="Z42" s="1018">
        <v>0</v>
      </c>
      <c r="AA42" s="1018">
        <v>0</v>
      </c>
      <c r="AB42" s="1018">
        <v>0</v>
      </c>
      <c r="AC42" s="1018">
        <v>640.5</v>
      </c>
      <c r="AD42" s="1018">
        <v>7</v>
      </c>
      <c r="AE42" s="1018">
        <v>22.9</v>
      </c>
      <c r="AF42" s="1018">
        <v>1</v>
      </c>
      <c r="AG42" s="1018">
        <v>50</v>
      </c>
      <c r="AH42" s="1018">
        <v>1</v>
      </c>
      <c r="AI42" s="1018">
        <v>197.5</v>
      </c>
      <c r="AJ42" s="1018">
        <v>4</v>
      </c>
    </row>
    <row r="43" spans="1:36" x14ac:dyDescent="0.2">
      <c r="A43" s="24">
        <v>2021</v>
      </c>
      <c r="B43" s="63">
        <v>22.402186538677203</v>
      </c>
      <c r="C43" s="1016"/>
      <c r="D43" s="1016">
        <v>22.650830024129302</v>
      </c>
      <c r="E43" s="1016">
        <v>19.737784496522007</v>
      </c>
      <c r="F43" s="1016">
        <v>35.869212000939989</v>
      </c>
      <c r="G43" s="1016"/>
      <c r="H43" s="1016"/>
      <c r="I43" s="1016" t="e">
        <f>NA()</f>
        <v>#N/A</v>
      </c>
      <c r="J43" s="1016" t="e">
        <f>NA()</f>
        <v>#N/A</v>
      </c>
      <c r="K43" s="1016"/>
      <c r="L43" s="1016">
        <v>26.926240097185246</v>
      </c>
      <c r="M43" s="63"/>
      <c r="N43" s="24">
        <v>2021</v>
      </c>
      <c r="O43" s="1018">
        <f t="shared" si="0"/>
        <v>3453</v>
      </c>
      <c r="P43" s="1018">
        <f t="shared" si="0"/>
        <v>29</v>
      </c>
      <c r="Q43" s="1018">
        <v>0</v>
      </c>
      <c r="R43" s="1018">
        <v>0</v>
      </c>
      <c r="S43" s="1018">
        <v>650.5</v>
      </c>
      <c r="T43" s="1018">
        <v>8</v>
      </c>
      <c r="U43" s="1018">
        <v>2120</v>
      </c>
      <c r="V43" s="1018">
        <v>12</v>
      </c>
      <c r="W43" s="1018">
        <v>375</v>
      </c>
      <c r="X43" s="1018">
        <v>5</v>
      </c>
      <c r="Y43" s="1018">
        <v>30</v>
      </c>
      <c r="Z43" s="1018">
        <v>1</v>
      </c>
      <c r="AA43" s="1018">
        <v>0</v>
      </c>
      <c r="AB43" s="1018">
        <v>0</v>
      </c>
      <c r="AC43" s="1018">
        <v>96</v>
      </c>
      <c r="AD43" s="1018">
        <v>1</v>
      </c>
      <c r="AE43" s="1018">
        <v>0</v>
      </c>
      <c r="AF43" s="1018">
        <v>0</v>
      </c>
      <c r="AG43" s="1018">
        <v>0</v>
      </c>
      <c r="AH43" s="1018">
        <v>0</v>
      </c>
      <c r="AI43" s="1018">
        <v>181.5</v>
      </c>
      <c r="AJ43" s="1018">
        <v>2</v>
      </c>
    </row>
    <row r="44" spans="1:36" x14ac:dyDescent="0.2">
      <c r="A44" s="24">
        <v>2022</v>
      </c>
      <c r="B44" s="63">
        <v>34.041345735254694</v>
      </c>
      <c r="C44" s="1016"/>
      <c r="D44" s="1016">
        <v>27.581955645764101</v>
      </c>
      <c r="E44" s="1016">
        <v>27.230650584623465</v>
      </c>
      <c r="F44" s="1016">
        <v>54.108133076071873</v>
      </c>
      <c r="G44" s="1016"/>
      <c r="H44" s="1016"/>
      <c r="I44" s="1016">
        <v>47.984952322284592</v>
      </c>
      <c r="J44" s="1016" t="e">
        <f>NA()</f>
        <v>#N/A</v>
      </c>
      <c r="K44" s="1016"/>
      <c r="L44" s="1016"/>
      <c r="M44" s="63"/>
      <c r="N44" s="24">
        <v>2022</v>
      </c>
      <c r="O44" s="1018">
        <f t="shared" si="0"/>
        <v>1857.8</v>
      </c>
      <c r="P44" s="1018">
        <f t="shared" si="0"/>
        <v>23</v>
      </c>
      <c r="Q44" s="1018">
        <v>0</v>
      </c>
      <c r="R44" s="1018">
        <v>0</v>
      </c>
      <c r="S44" s="1018">
        <v>390</v>
      </c>
      <c r="T44" s="1018">
        <v>4</v>
      </c>
      <c r="U44" s="1018">
        <v>671</v>
      </c>
      <c r="V44" s="1018">
        <v>8</v>
      </c>
      <c r="W44" s="1018">
        <v>50.800000000000004</v>
      </c>
      <c r="X44" s="1018">
        <v>3</v>
      </c>
      <c r="Y44" s="1018">
        <v>80</v>
      </c>
      <c r="Z44" s="1018">
        <v>1</v>
      </c>
      <c r="AA44" s="1018">
        <v>0</v>
      </c>
      <c r="AB44" s="1018">
        <v>0</v>
      </c>
      <c r="AC44" s="1018">
        <v>496</v>
      </c>
      <c r="AD44" s="1018">
        <v>5</v>
      </c>
      <c r="AE44" s="1018">
        <v>0</v>
      </c>
      <c r="AF44" s="1018">
        <v>0</v>
      </c>
      <c r="AG44" s="1018">
        <v>110</v>
      </c>
      <c r="AH44" s="1018">
        <v>1</v>
      </c>
      <c r="AI44" s="1018">
        <v>60</v>
      </c>
      <c r="AJ44" s="1018">
        <v>1</v>
      </c>
    </row>
    <row r="45" spans="1:36" x14ac:dyDescent="0.2">
      <c r="A45" s="24">
        <v>2023</v>
      </c>
      <c r="B45" s="63">
        <v>50.610347787370536</v>
      </c>
      <c r="C45" s="1016"/>
      <c r="D45" s="1016"/>
      <c r="E45" s="1016">
        <v>28.16046682630909</v>
      </c>
      <c r="F45" s="1016"/>
      <c r="G45" s="1016"/>
      <c r="H45" s="1016"/>
      <c r="I45" s="1016"/>
      <c r="J45" s="1016">
        <v>63.232633388587452</v>
      </c>
      <c r="K45" s="1016"/>
      <c r="L45" s="1016"/>
      <c r="M45" s="63"/>
      <c r="N45" s="24">
        <v>2023</v>
      </c>
      <c r="O45" s="1018">
        <f t="shared" si="0"/>
        <v>2147.41</v>
      </c>
      <c r="P45" s="1018">
        <f t="shared" si="0"/>
        <v>17</v>
      </c>
      <c r="Q45" s="1018">
        <v>0</v>
      </c>
      <c r="R45" s="1018">
        <v>0</v>
      </c>
      <c r="S45" s="1018">
        <v>0</v>
      </c>
      <c r="T45" s="1018">
        <v>0</v>
      </c>
      <c r="U45" s="1018">
        <v>430</v>
      </c>
      <c r="V45" s="1018">
        <v>5</v>
      </c>
      <c r="W45" s="1018">
        <v>300</v>
      </c>
      <c r="X45" s="1018">
        <v>1</v>
      </c>
      <c r="Y45" s="1018">
        <v>0</v>
      </c>
      <c r="Z45" s="1018">
        <v>0</v>
      </c>
      <c r="AA45" s="1018">
        <v>0</v>
      </c>
      <c r="AB45" s="1018">
        <v>0</v>
      </c>
      <c r="AC45" s="1018">
        <v>0</v>
      </c>
      <c r="AD45" s="1018">
        <v>0</v>
      </c>
      <c r="AE45" s="1018">
        <v>1278.6100000000001</v>
      </c>
      <c r="AF45" s="1018">
        <v>10</v>
      </c>
      <c r="AG45" s="1018">
        <v>0</v>
      </c>
      <c r="AH45" s="1018">
        <v>0</v>
      </c>
      <c r="AI45" s="1018">
        <v>138.80000000000001</v>
      </c>
      <c r="AJ45" s="1018">
        <v>1</v>
      </c>
    </row>
    <row r="46" spans="1:36" x14ac:dyDescent="0.2">
      <c r="A46" s="167">
        <v>2024</v>
      </c>
      <c r="B46" s="1014">
        <v>48.161262893535756</v>
      </c>
      <c r="C46" s="1014"/>
      <c r="D46" s="1014"/>
      <c r="E46" s="1014">
        <v>26.420113116734626</v>
      </c>
      <c r="F46" s="1014"/>
      <c r="G46" s="1014"/>
      <c r="H46" s="1014"/>
      <c r="I46" s="1014"/>
      <c r="J46" s="1014">
        <v>72.916071197230721</v>
      </c>
      <c r="K46" s="1014"/>
      <c r="L46" s="1014"/>
      <c r="M46" s="63"/>
      <c r="N46" s="167">
        <v>2024</v>
      </c>
      <c r="O46" s="1020">
        <f t="shared" si="0"/>
        <v>2693.52</v>
      </c>
      <c r="P46" s="1020">
        <f t="shared" si="0"/>
        <v>24</v>
      </c>
      <c r="Q46" s="1020">
        <v>0</v>
      </c>
      <c r="R46" s="1020">
        <v>0</v>
      </c>
      <c r="S46" s="1020">
        <v>125</v>
      </c>
      <c r="T46" s="1020">
        <v>1</v>
      </c>
      <c r="U46" s="1020">
        <v>1027.8499999999999</v>
      </c>
      <c r="V46" s="1020">
        <v>3</v>
      </c>
      <c r="W46" s="1020">
        <v>35</v>
      </c>
      <c r="X46" s="1020">
        <v>1</v>
      </c>
      <c r="Y46" s="1020">
        <v>0</v>
      </c>
      <c r="Z46" s="1020">
        <v>0</v>
      </c>
      <c r="AA46" s="1020">
        <v>0</v>
      </c>
      <c r="AB46" s="1020">
        <v>0</v>
      </c>
      <c r="AC46" s="1020">
        <v>0</v>
      </c>
      <c r="AD46" s="1020">
        <v>0</v>
      </c>
      <c r="AE46" s="1020">
        <v>1505.67</v>
      </c>
      <c r="AF46" s="1020">
        <v>19</v>
      </c>
      <c r="AG46" s="1020">
        <v>0</v>
      </c>
      <c r="AH46" s="1020">
        <v>0</v>
      </c>
      <c r="AI46" s="1020">
        <v>0</v>
      </c>
      <c r="AJ46" s="1020">
        <v>0</v>
      </c>
    </row>
    <row r="47" spans="1:36" x14ac:dyDescent="0.2">
      <c r="A47" s="7"/>
      <c r="N47" s="7"/>
      <c r="X47" s="3"/>
    </row>
    <row r="48" spans="1:36" x14ac:dyDescent="0.2">
      <c r="A48" s="190" t="s">
        <v>942</v>
      </c>
      <c r="B48" s="141" t="s">
        <v>943</v>
      </c>
      <c r="C48" s="190" t="s">
        <v>105</v>
      </c>
      <c r="D48" s="190" t="s">
        <v>921</v>
      </c>
      <c r="E48" s="190" t="s">
        <v>922</v>
      </c>
      <c r="F48" s="190" t="s">
        <v>923</v>
      </c>
      <c r="G48" s="190" t="s">
        <v>924</v>
      </c>
      <c r="H48" s="190" t="s">
        <v>950</v>
      </c>
      <c r="I48" s="190" t="s">
        <v>951</v>
      </c>
      <c r="N48" s="190" t="s">
        <v>942</v>
      </c>
      <c r="O48" s="1361" t="s">
        <v>944</v>
      </c>
      <c r="P48" s="1361"/>
      <c r="Q48" s="1361" t="s">
        <v>105</v>
      </c>
      <c r="R48" s="1361"/>
      <c r="S48" s="1361" t="s">
        <v>921</v>
      </c>
      <c r="T48" s="1361"/>
      <c r="U48" s="1361" t="s">
        <v>922</v>
      </c>
      <c r="V48" s="1361"/>
      <c r="W48" s="1361" t="s">
        <v>923</v>
      </c>
      <c r="X48" s="1361"/>
      <c r="Y48" s="1361" t="s">
        <v>924</v>
      </c>
      <c r="Z48" s="1361"/>
    </row>
    <row r="49" spans="1:26" x14ac:dyDescent="0.2">
      <c r="A49" s="24" t="s">
        <v>945</v>
      </c>
      <c r="B49" s="3" t="s">
        <v>946</v>
      </c>
      <c r="C49" s="24" t="s">
        <v>946</v>
      </c>
      <c r="D49" s="24" t="s">
        <v>946</v>
      </c>
      <c r="E49" s="24" t="s">
        <v>946</v>
      </c>
      <c r="F49" s="24" t="s">
        <v>946</v>
      </c>
      <c r="G49" s="24" t="s">
        <v>946</v>
      </c>
      <c r="H49" s="24" t="s">
        <v>952</v>
      </c>
      <c r="I49" s="24" t="s">
        <v>952</v>
      </c>
      <c r="N49" s="24" t="s">
        <v>945</v>
      </c>
      <c r="O49" s="1360" t="s">
        <v>947</v>
      </c>
      <c r="P49" s="1360"/>
      <c r="Q49" s="1360" t="s">
        <v>947</v>
      </c>
      <c r="R49" s="1360"/>
      <c r="S49" s="1360" t="s">
        <v>947</v>
      </c>
      <c r="T49" s="1360"/>
      <c r="U49" s="1360" t="s">
        <v>947</v>
      </c>
      <c r="V49" s="1360"/>
      <c r="W49" s="1360" t="s">
        <v>947</v>
      </c>
      <c r="X49" s="1360"/>
      <c r="Y49" s="1360" t="s">
        <v>947</v>
      </c>
      <c r="Z49" s="1360"/>
    </row>
    <row r="50" spans="1:26" x14ac:dyDescent="0.2">
      <c r="A50" s="167" t="s">
        <v>163</v>
      </c>
      <c r="B50" s="92" t="s">
        <v>929</v>
      </c>
      <c r="C50" s="167" t="s">
        <v>929</v>
      </c>
      <c r="D50" s="167" t="s">
        <v>929</v>
      </c>
      <c r="E50" s="167" t="s">
        <v>929</v>
      </c>
      <c r="F50" s="167" t="s">
        <v>929</v>
      </c>
      <c r="G50" s="167" t="s">
        <v>929</v>
      </c>
      <c r="H50" s="167" t="s">
        <v>929</v>
      </c>
      <c r="I50" s="167" t="s">
        <v>929</v>
      </c>
      <c r="N50" s="167" t="s">
        <v>163</v>
      </c>
      <c r="O50" s="1015" t="s">
        <v>948</v>
      </c>
      <c r="P50" s="1015" t="s">
        <v>949</v>
      </c>
      <c r="Q50" s="1015" t="s">
        <v>948</v>
      </c>
      <c r="R50" s="1015" t="s">
        <v>949</v>
      </c>
      <c r="S50" s="1015" t="s">
        <v>948</v>
      </c>
      <c r="T50" s="1015" t="s">
        <v>949</v>
      </c>
      <c r="U50" s="1015" t="s">
        <v>948</v>
      </c>
      <c r="V50" s="1015" t="s">
        <v>949</v>
      </c>
      <c r="W50" s="1015" t="s">
        <v>948</v>
      </c>
      <c r="X50" s="1015" t="s">
        <v>949</v>
      </c>
      <c r="Y50" s="1015" t="s">
        <v>948</v>
      </c>
      <c r="Z50" s="1015" t="s">
        <v>949</v>
      </c>
    </row>
    <row r="51" spans="1:26" x14ac:dyDescent="0.2">
      <c r="A51" s="190">
        <v>2006</v>
      </c>
      <c r="B51" s="63"/>
      <c r="C51" s="1016"/>
      <c r="D51" s="1016"/>
      <c r="E51" s="1016"/>
      <c r="F51" s="1016"/>
      <c r="G51" s="1016"/>
      <c r="H51" s="1016"/>
      <c r="I51" s="190"/>
      <c r="N51" s="190">
        <v>2006</v>
      </c>
      <c r="O51" s="1017">
        <f>Q51+S51+U51+W51+Y51</f>
        <v>7</v>
      </c>
      <c r="P51" s="1017">
        <f>R51+T51+V51+X51+Z51</f>
        <v>1</v>
      </c>
      <c r="Q51" s="1017">
        <f t="shared" ref="Q51:R69" si="1">Q28</f>
        <v>0</v>
      </c>
      <c r="R51" s="1017">
        <f t="shared" si="1"/>
        <v>0</v>
      </c>
      <c r="S51" s="1017">
        <f t="shared" ref="S51:S69" si="2">S28+U28</f>
        <v>7</v>
      </c>
      <c r="T51" s="1017">
        <f t="shared" ref="T51:T69" si="3">T28+V28</f>
        <v>1</v>
      </c>
      <c r="U51" s="1017">
        <f t="shared" ref="U51:U69" si="4">W28+Y28+AA28</f>
        <v>0</v>
      </c>
      <c r="V51" s="1017">
        <f t="shared" ref="V51:V69" si="5">X28+Z28+AB28</f>
        <v>0</v>
      </c>
      <c r="W51" s="1017">
        <f t="shared" ref="W51:W69" si="6">AC28+AE28+AG28</f>
        <v>0</v>
      </c>
      <c r="X51" s="1017">
        <f t="shared" ref="X51:X69" si="7">AD28+AF28+AH28</f>
        <v>0</v>
      </c>
      <c r="Y51" s="1017">
        <f t="shared" ref="Y51:Y69" si="8">AI28</f>
        <v>0</v>
      </c>
      <c r="Z51" s="1017">
        <f t="shared" ref="Z51:Z69" si="9">AJ28</f>
        <v>0</v>
      </c>
    </row>
    <row r="52" spans="1:26" x14ac:dyDescent="0.2">
      <c r="A52" s="24">
        <v>2007</v>
      </c>
      <c r="B52" s="63"/>
      <c r="C52" s="1016"/>
      <c r="D52" s="1016"/>
      <c r="E52" s="1016"/>
      <c r="F52" s="1016"/>
      <c r="G52" s="1016"/>
      <c r="H52" s="1016"/>
      <c r="I52" s="24"/>
      <c r="J52" s="1021"/>
      <c r="K52" s="1021"/>
      <c r="N52" s="24">
        <v>2007</v>
      </c>
      <c r="O52" s="1018">
        <f t="shared" ref="O52:P67" si="10">Q52+S52+U52+W52+Y52</f>
        <v>5</v>
      </c>
      <c r="P52" s="1018">
        <f t="shared" si="10"/>
        <v>1</v>
      </c>
      <c r="Q52" s="1018">
        <f t="shared" si="1"/>
        <v>0</v>
      </c>
      <c r="R52" s="1018">
        <f t="shared" si="1"/>
        <v>0</v>
      </c>
      <c r="S52" s="1018">
        <f t="shared" si="2"/>
        <v>5</v>
      </c>
      <c r="T52" s="1018">
        <f t="shared" si="3"/>
        <v>1</v>
      </c>
      <c r="U52" s="1018">
        <f t="shared" si="4"/>
        <v>0</v>
      </c>
      <c r="V52" s="1018">
        <f t="shared" si="5"/>
        <v>0</v>
      </c>
      <c r="W52" s="1018">
        <f t="shared" si="6"/>
        <v>0</v>
      </c>
      <c r="X52" s="1018">
        <f t="shared" si="7"/>
        <v>0</v>
      </c>
      <c r="Y52" s="1018">
        <f t="shared" si="8"/>
        <v>0</v>
      </c>
      <c r="Z52" s="1018">
        <f t="shared" si="9"/>
        <v>0</v>
      </c>
    </row>
    <row r="53" spans="1:26" x14ac:dyDescent="0.2">
      <c r="A53" s="24">
        <v>2008</v>
      </c>
      <c r="B53" s="63">
        <f>B30</f>
        <v>164.50814840344998</v>
      </c>
      <c r="C53" s="1016"/>
      <c r="D53" s="1016">
        <v>164.50814840344998</v>
      </c>
      <c r="E53" s="1016"/>
      <c r="F53" s="1016"/>
      <c r="G53" s="1016"/>
      <c r="H53" s="1016"/>
      <c r="I53" s="24"/>
      <c r="J53" s="1022"/>
      <c r="K53" s="1021"/>
      <c r="N53" s="24">
        <v>2008</v>
      </c>
      <c r="O53" s="1018">
        <f t="shared" si="10"/>
        <v>770</v>
      </c>
      <c r="P53" s="1018">
        <f t="shared" si="10"/>
        <v>3</v>
      </c>
      <c r="Q53" s="1018">
        <f t="shared" si="1"/>
        <v>0</v>
      </c>
      <c r="R53" s="1018">
        <f t="shared" si="1"/>
        <v>0</v>
      </c>
      <c r="S53" s="1018">
        <f t="shared" si="2"/>
        <v>770</v>
      </c>
      <c r="T53" s="1018">
        <f t="shared" si="3"/>
        <v>3</v>
      </c>
      <c r="U53" s="1018">
        <f t="shared" si="4"/>
        <v>0</v>
      </c>
      <c r="V53" s="1018">
        <f t="shared" si="5"/>
        <v>0</v>
      </c>
      <c r="W53" s="1018">
        <f t="shared" si="6"/>
        <v>0</v>
      </c>
      <c r="X53" s="1018">
        <f t="shared" si="7"/>
        <v>0</v>
      </c>
      <c r="Y53" s="1018">
        <f t="shared" si="8"/>
        <v>0</v>
      </c>
      <c r="Z53" s="1018">
        <f t="shared" si="9"/>
        <v>0</v>
      </c>
    </row>
    <row r="54" spans="1:26" x14ac:dyDescent="0.2">
      <c r="A54" s="24">
        <v>2009</v>
      </c>
      <c r="B54" s="63">
        <f t="shared" ref="B54:B69" si="11">B31</f>
        <v>187.07454826786557</v>
      </c>
      <c r="C54" s="1016"/>
      <c r="D54" s="1016">
        <v>187.55919002944464</v>
      </c>
      <c r="E54" s="1016">
        <v>170.12379777765977</v>
      </c>
      <c r="F54" s="1016"/>
      <c r="G54" s="1016"/>
      <c r="H54" s="1016"/>
      <c r="I54" s="24"/>
      <c r="J54" s="1022"/>
      <c r="K54" s="1023"/>
      <c r="M54" s="1023"/>
      <c r="N54" s="24">
        <v>2009</v>
      </c>
      <c r="O54" s="1018">
        <f t="shared" si="10"/>
        <v>1029.68</v>
      </c>
      <c r="P54" s="1018">
        <f t="shared" si="10"/>
        <v>16</v>
      </c>
      <c r="Q54" s="1018">
        <f t="shared" si="1"/>
        <v>0</v>
      </c>
      <c r="R54" s="1018">
        <f t="shared" si="1"/>
        <v>0</v>
      </c>
      <c r="S54" s="1018">
        <f t="shared" si="2"/>
        <v>913</v>
      </c>
      <c r="T54" s="1018">
        <f t="shared" si="3"/>
        <v>11</v>
      </c>
      <c r="U54" s="1018">
        <f t="shared" si="4"/>
        <v>94</v>
      </c>
      <c r="V54" s="1018">
        <f t="shared" si="5"/>
        <v>3</v>
      </c>
      <c r="W54" s="1018">
        <f t="shared" si="6"/>
        <v>10.08</v>
      </c>
      <c r="X54" s="1018">
        <f t="shared" si="7"/>
        <v>1</v>
      </c>
      <c r="Y54" s="1018">
        <f t="shared" si="8"/>
        <v>12.6</v>
      </c>
      <c r="Z54" s="1018">
        <f t="shared" si="9"/>
        <v>1</v>
      </c>
    </row>
    <row r="55" spans="1:26" x14ac:dyDescent="0.2">
      <c r="A55" s="24">
        <v>2010</v>
      </c>
      <c r="B55" s="63">
        <f t="shared" si="11"/>
        <v>153.42870988390379</v>
      </c>
      <c r="C55" s="1016"/>
      <c r="D55" s="1016">
        <v>150.61357862648407</v>
      </c>
      <c r="E55" s="1016" t="e">
        <f>NA()</f>
        <v>#N/A</v>
      </c>
      <c r="F55" s="1016"/>
      <c r="G55" s="1016">
        <f>L32</f>
        <v>189.48458307778236</v>
      </c>
      <c r="H55" s="1016"/>
      <c r="I55" s="24"/>
      <c r="J55" s="1022"/>
      <c r="K55" s="1023"/>
      <c r="M55" s="1024"/>
      <c r="N55" s="24">
        <v>2010</v>
      </c>
      <c r="O55" s="1018">
        <f t="shared" si="10"/>
        <v>1753.45</v>
      </c>
      <c r="P55" s="1018">
        <f t="shared" si="10"/>
        <v>31</v>
      </c>
      <c r="Q55" s="1018">
        <f t="shared" si="1"/>
        <v>0</v>
      </c>
      <c r="R55" s="1018">
        <f t="shared" si="1"/>
        <v>0</v>
      </c>
      <c r="S55" s="1018">
        <f t="shared" si="2"/>
        <v>1708.3</v>
      </c>
      <c r="T55" s="1018">
        <f t="shared" si="3"/>
        <v>28</v>
      </c>
      <c r="U55" s="1018">
        <f t="shared" si="4"/>
        <v>0</v>
      </c>
      <c r="V55" s="1018">
        <f t="shared" si="5"/>
        <v>0</v>
      </c>
      <c r="W55" s="1018">
        <f t="shared" si="6"/>
        <v>32</v>
      </c>
      <c r="X55" s="1018">
        <f t="shared" si="7"/>
        <v>1</v>
      </c>
      <c r="Y55" s="1018">
        <f t="shared" si="8"/>
        <v>13.15</v>
      </c>
      <c r="Z55" s="1018">
        <f t="shared" si="9"/>
        <v>2</v>
      </c>
    </row>
    <row r="56" spans="1:26" x14ac:dyDescent="0.2">
      <c r="A56" s="24">
        <v>2011</v>
      </c>
      <c r="B56" s="63">
        <f t="shared" si="11"/>
        <v>124.512325717636</v>
      </c>
      <c r="C56" s="1016"/>
      <c r="D56" s="1016">
        <v>123.19260012617805</v>
      </c>
      <c r="E56" s="1016" t="e">
        <f>NA()</f>
        <v>#N/A</v>
      </c>
      <c r="F56" s="1016"/>
      <c r="G56" s="1016" t="e">
        <f t="shared" ref="G56:G66" si="12">L33</f>
        <v>#N/A</v>
      </c>
      <c r="H56" s="1016"/>
      <c r="I56" s="24"/>
      <c r="J56" s="1022"/>
      <c r="K56" s="1023"/>
      <c r="N56" s="24">
        <v>2011</v>
      </c>
      <c r="O56" s="1018">
        <f t="shared" si="10"/>
        <v>1811</v>
      </c>
      <c r="P56" s="1018">
        <f t="shared" si="10"/>
        <v>21</v>
      </c>
      <c r="Q56" s="1018">
        <f t="shared" si="1"/>
        <v>6</v>
      </c>
      <c r="R56" s="1018">
        <f t="shared" si="1"/>
        <v>1</v>
      </c>
      <c r="S56" s="1018">
        <f t="shared" si="2"/>
        <v>1755</v>
      </c>
      <c r="T56" s="1018">
        <f t="shared" si="3"/>
        <v>18</v>
      </c>
      <c r="U56" s="1018">
        <f t="shared" si="4"/>
        <v>0</v>
      </c>
      <c r="V56" s="1018">
        <f t="shared" si="5"/>
        <v>0</v>
      </c>
      <c r="W56" s="1018">
        <f t="shared" si="6"/>
        <v>20</v>
      </c>
      <c r="X56" s="1018">
        <f t="shared" si="7"/>
        <v>1</v>
      </c>
      <c r="Y56" s="1018">
        <f t="shared" si="8"/>
        <v>30</v>
      </c>
      <c r="Z56" s="1018">
        <f t="shared" si="9"/>
        <v>1</v>
      </c>
    </row>
    <row r="57" spans="1:26" x14ac:dyDescent="0.2">
      <c r="A57" s="24">
        <v>2012</v>
      </c>
      <c r="B57" s="63">
        <f t="shared" si="11"/>
        <v>96.213072464572818</v>
      </c>
      <c r="C57" s="1016"/>
      <c r="D57" s="1016">
        <v>96.213072464572818</v>
      </c>
      <c r="E57" s="1016" t="e">
        <f>NA()</f>
        <v>#N/A</v>
      </c>
      <c r="F57" s="1016"/>
      <c r="G57" s="1016" t="e">
        <f t="shared" si="12"/>
        <v>#N/A</v>
      </c>
      <c r="H57" s="1016"/>
      <c r="I57" s="24"/>
      <c r="J57" s="1022"/>
      <c r="K57" s="1021"/>
      <c r="N57" s="24">
        <v>2012</v>
      </c>
      <c r="O57" s="1018">
        <f t="shared" si="10"/>
        <v>1112.8</v>
      </c>
      <c r="P57" s="1018">
        <f t="shared" si="10"/>
        <v>19</v>
      </c>
      <c r="Q57" s="1018">
        <f t="shared" si="1"/>
        <v>0</v>
      </c>
      <c r="R57" s="1018">
        <f t="shared" si="1"/>
        <v>0</v>
      </c>
      <c r="S57" s="1018">
        <f t="shared" si="2"/>
        <v>1112.8</v>
      </c>
      <c r="T57" s="1018">
        <f t="shared" si="3"/>
        <v>19</v>
      </c>
      <c r="U57" s="1018">
        <f t="shared" si="4"/>
        <v>0</v>
      </c>
      <c r="V57" s="1018">
        <f t="shared" si="5"/>
        <v>0</v>
      </c>
      <c r="W57" s="1018">
        <f t="shared" si="6"/>
        <v>0</v>
      </c>
      <c r="X57" s="1018">
        <f t="shared" si="7"/>
        <v>0</v>
      </c>
      <c r="Y57" s="1018">
        <f t="shared" si="8"/>
        <v>0</v>
      </c>
      <c r="Z57" s="1018">
        <f t="shared" si="9"/>
        <v>0</v>
      </c>
    </row>
    <row r="58" spans="1:26" x14ac:dyDescent="0.2">
      <c r="A58" s="24">
        <v>2013</v>
      </c>
      <c r="B58" s="63">
        <f t="shared" si="11"/>
        <v>77.057902733562344</v>
      </c>
      <c r="C58" s="1016"/>
      <c r="D58" s="1016">
        <v>73.950024229290861</v>
      </c>
      <c r="E58" s="1016" t="e">
        <f>NA()</f>
        <v>#N/A</v>
      </c>
      <c r="F58" s="1016"/>
      <c r="G58" s="1016" t="e">
        <f t="shared" si="12"/>
        <v>#N/A</v>
      </c>
      <c r="H58" s="1016"/>
      <c r="I58" s="24"/>
      <c r="J58" s="1022"/>
      <c r="K58" s="1021"/>
      <c r="N58" s="24">
        <v>2013</v>
      </c>
      <c r="O58" s="1018">
        <f t="shared" si="10"/>
        <v>708.11400000000003</v>
      </c>
      <c r="P58" s="1018">
        <f t="shared" si="10"/>
        <v>24</v>
      </c>
      <c r="Q58" s="1018">
        <f t="shared" si="1"/>
        <v>12</v>
      </c>
      <c r="R58" s="1018">
        <f t="shared" si="1"/>
        <v>1</v>
      </c>
      <c r="S58" s="1018">
        <f t="shared" si="2"/>
        <v>627.31400000000008</v>
      </c>
      <c r="T58" s="1018">
        <f t="shared" si="3"/>
        <v>20</v>
      </c>
      <c r="U58" s="1018">
        <f t="shared" si="4"/>
        <v>28.8</v>
      </c>
      <c r="V58" s="1018">
        <f t="shared" si="5"/>
        <v>1</v>
      </c>
      <c r="W58" s="1018">
        <f t="shared" si="6"/>
        <v>20</v>
      </c>
      <c r="X58" s="1018">
        <f t="shared" si="7"/>
        <v>1</v>
      </c>
      <c r="Y58" s="1018">
        <f t="shared" si="8"/>
        <v>20</v>
      </c>
      <c r="Z58" s="1018">
        <f t="shared" si="9"/>
        <v>1</v>
      </c>
    </row>
    <row r="59" spans="1:26" x14ac:dyDescent="0.2">
      <c r="A59" s="24">
        <v>2014</v>
      </c>
      <c r="B59" s="63">
        <f t="shared" si="11"/>
        <v>61.688336926187588</v>
      </c>
      <c r="C59" s="1016"/>
      <c r="D59" s="1016">
        <v>61.617442084730371</v>
      </c>
      <c r="E59" s="1016">
        <v>56.826585962580374</v>
      </c>
      <c r="F59" s="1016"/>
      <c r="G59" s="1016">
        <f t="shared" si="12"/>
        <v>64.304970384372226</v>
      </c>
      <c r="H59" s="1016"/>
      <c r="I59" s="24"/>
      <c r="J59" s="1022"/>
      <c r="K59" s="1021"/>
      <c r="N59" s="24">
        <v>2014</v>
      </c>
      <c r="O59" s="1018">
        <f t="shared" si="10"/>
        <v>2232.2159999999999</v>
      </c>
      <c r="P59" s="1018">
        <f t="shared" si="10"/>
        <v>43</v>
      </c>
      <c r="Q59" s="1018">
        <f t="shared" si="1"/>
        <v>0</v>
      </c>
      <c r="R59" s="1018">
        <f t="shared" si="1"/>
        <v>0</v>
      </c>
      <c r="S59" s="1018">
        <f t="shared" si="2"/>
        <v>1420.116</v>
      </c>
      <c r="T59" s="1018">
        <f t="shared" si="3"/>
        <v>31</v>
      </c>
      <c r="U59" s="1018">
        <f t="shared" si="4"/>
        <v>250</v>
      </c>
      <c r="V59" s="1018">
        <f t="shared" si="5"/>
        <v>2</v>
      </c>
      <c r="W59" s="1018">
        <f t="shared" si="6"/>
        <v>10.3</v>
      </c>
      <c r="X59" s="1018">
        <f t="shared" si="7"/>
        <v>1</v>
      </c>
      <c r="Y59" s="1018">
        <f t="shared" si="8"/>
        <v>551.79999999999995</v>
      </c>
      <c r="Z59" s="1018">
        <f t="shared" si="9"/>
        <v>9</v>
      </c>
    </row>
    <row r="60" spans="1:26" x14ac:dyDescent="0.2">
      <c r="A60" s="24">
        <v>2015</v>
      </c>
      <c r="B60" s="63">
        <f t="shared" si="11"/>
        <v>50.889411993134381</v>
      </c>
      <c r="C60" s="1016"/>
      <c r="D60" s="1016">
        <v>50.702568508033991</v>
      </c>
      <c r="E60" s="1016">
        <v>44.359943887046661</v>
      </c>
      <c r="F60" s="1016"/>
      <c r="G60" s="1016">
        <f t="shared" si="12"/>
        <v>53.201539432290033</v>
      </c>
      <c r="H60" s="1016"/>
      <c r="I60" s="24"/>
      <c r="J60" s="1022"/>
      <c r="K60" s="1021"/>
      <c r="N60" s="24">
        <v>2015</v>
      </c>
      <c r="O60" s="1018">
        <f t="shared" si="10"/>
        <v>3619.317</v>
      </c>
      <c r="P60" s="1018">
        <f t="shared" si="10"/>
        <v>60</v>
      </c>
      <c r="Q60" s="1018">
        <f t="shared" si="1"/>
        <v>27.6</v>
      </c>
      <c r="R60" s="1018">
        <f t="shared" si="1"/>
        <v>1</v>
      </c>
      <c r="S60" s="1018">
        <f t="shared" si="2"/>
        <v>2214.3670000000002</v>
      </c>
      <c r="T60" s="1018">
        <f t="shared" si="3"/>
        <v>35</v>
      </c>
      <c r="U60" s="1018">
        <f t="shared" si="4"/>
        <v>713.85</v>
      </c>
      <c r="V60" s="1018">
        <f t="shared" si="5"/>
        <v>11</v>
      </c>
      <c r="W60" s="1018">
        <f t="shared" si="6"/>
        <v>80</v>
      </c>
      <c r="X60" s="1018">
        <f t="shared" si="7"/>
        <v>1</v>
      </c>
      <c r="Y60" s="1018">
        <f t="shared" si="8"/>
        <v>583.5</v>
      </c>
      <c r="Z60" s="1018">
        <f t="shared" si="9"/>
        <v>12</v>
      </c>
    </row>
    <row r="61" spans="1:26" x14ac:dyDescent="0.2">
      <c r="A61" s="24">
        <v>2016</v>
      </c>
      <c r="B61" s="63">
        <f t="shared" si="11"/>
        <v>41.429884235134828</v>
      </c>
      <c r="C61" s="1016"/>
      <c r="D61" s="1016">
        <v>37.464200332836455</v>
      </c>
      <c r="E61" s="1016" t="e">
        <f>NA()</f>
        <v>#N/A</v>
      </c>
      <c r="F61" s="1016">
        <v>63.234896038807967</v>
      </c>
      <c r="G61" s="1016">
        <f t="shared" si="12"/>
        <v>50.861306578377729</v>
      </c>
      <c r="H61" s="1016"/>
      <c r="I61" s="24"/>
      <c r="J61" s="1022"/>
      <c r="K61" s="1021"/>
      <c r="N61" s="24">
        <v>2016</v>
      </c>
      <c r="O61" s="1018">
        <f t="shared" si="10"/>
        <v>1501.26</v>
      </c>
      <c r="P61" s="1018">
        <f t="shared" si="10"/>
        <v>25</v>
      </c>
      <c r="Q61" s="1018">
        <f t="shared" si="1"/>
        <v>0</v>
      </c>
      <c r="R61" s="1018">
        <f t="shared" si="1"/>
        <v>0</v>
      </c>
      <c r="S61" s="1018">
        <f t="shared" si="2"/>
        <v>1067.8</v>
      </c>
      <c r="T61" s="1018">
        <f t="shared" si="3"/>
        <v>15</v>
      </c>
      <c r="U61" s="1018">
        <f t="shared" si="4"/>
        <v>150</v>
      </c>
      <c r="V61" s="1018">
        <f t="shared" si="5"/>
        <v>1</v>
      </c>
      <c r="W61" s="1018">
        <f t="shared" si="6"/>
        <v>254.9</v>
      </c>
      <c r="X61" s="1018">
        <f t="shared" si="7"/>
        <v>7</v>
      </c>
      <c r="Y61" s="1018">
        <f t="shared" si="8"/>
        <v>28.56</v>
      </c>
      <c r="Z61" s="1018">
        <f t="shared" si="9"/>
        <v>2</v>
      </c>
    </row>
    <row r="62" spans="1:26" x14ac:dyDescent="0.2">
      <c r="A62" s="24">
        <v>2017</v>
      </c>
      <c r="B62" s="63">
        <f t="shared" si="11"/>
        <v>39.033081704984916</v>
      </c>
      <c r="C62" s="1016">
        <f>C39</f>
        <v>100.42058175140593</v>
      </c>
      <c r="D62" s="1016">
        <v>35.98483618250269</v>
      </c>
      <c r="E62" s="1016">
        <v>29.341462202333105</v>
      </c>
      <c r="F62" s="1016">
        <v>81.036291306112787</v>
      </c>
      <c r="G62" s="1016">
        <f t="shared" si="12"/>
        <v>30.376554961648054</v>
      </c>
      <c r="H62" s="1016"/>
      <c r="I62" s="24"/>
      <c r="J62" s="1022"/>
      <c r="K62" s="1021"/>
      <c r="N62" s="24">
        <v>2017</v>
      </c>
      <c r="O62" s="1018">
        <f t="shared" si="10"/>
        <v>2803.93</v>
      </c>
      <c r="P62" s="1018">
        <f t="shared" si="10"/>
        <v>48</v>
      </c>
      <c r="Q62" s="1018">
        <f t="shared" si="1"/>
        <v>109.6</v>
      </c>
      <c r="R62" s="1018">
        <f t="shared" si="1"/>
        <v>3</v>
      </c>
      <c r="S62" s="1018">
        <f t="shared" si="2"/>
        <v>1212.82</v>
      </c>
      <c r="T62" s="1018">
        <f t="shared" si="3"/>
        <v>20</v>
      </c>
      <c r="U62" s="1018">
        <f t="shared" si="4"/>
        <v>469</v>
      </c>
      <c r="V62" s="1018">
        <f t="shared" si="5"/>
        <v>5</v>
      </c>
      <c r="W62" s="1018">
        <f t="shared" si="6"/>
        <v>272.91000000000003</v>
      </c>
      <c r="X62" s="1018">
        <f t="shared" si="7"/>
        <v>10</v>
      </c>
      <c r="Y62" s="1018">
        <f t="shared" si="8"/>
        <v>739.6</v>
      </c>
      <c r="Z62" s="1018">
        <f t="shared" si="9"/>
        <v>10</v>
      </c>
    </row>
    <row r="63" spans="1:26" x14ac:dyDescent="0.2">
      <c r="A63" s="24">
        <v>2018</v>
      </c>
      <c r="B63" s="63">
        <f t="shared" si="11"/>
        <v>28.750511984148698</v>
      </c>
      <c r="C63" s="1016"/>
      <c r="D63" s="1016">
        <v>24.74642980364737</v>
      </c>
      <c r="E63" s="1016">
        <v>36.501482443026561</v>
      </c>
      <c r="F63" s="1016">
        <v>49.822787904668857</v>
      </c>
      <c r="G63" s="1016">
        <f t="shared" si="12"/>
        <v>28.303870036083058</v>
      </c>
      <c r="H63" s="393">
        <f>AVERAGE('LevelTen Solar PPA Prices'!B46:C46)</f>
        <v>28.967306900008147</v>
      </c>
      <c r="I63" s="24"/>
      <c r="J63" s="1022"/>
      <c r="N63" s="24">
        <v>2018</v>
      </c>
      <c r="O63" s="1018">
        <f t="shared" si="10"/>
        <v>4693.0994814814821</v>
      </c>
      <c r="P63" s="1018">
        <f t="shared" si="10"/>
        <v>62</v>
      </c>
      <c r="Q63" s="1018">
        <f t="shared" si="1"/>
        <v>0</v>
      </c>
      <c r="R63" s="1018">
        <f t="shared" si="1"/>
        <v>0</v>
      </c>
      <c r="S63" s="1018">
        <f t="shared" si="2"/>
        <v>2792.6880000000001</v>
      </c>
      <c r="T63" s="1018">
        <f t="shared" si="3"/>
        <v>28</v>
      </c>
      <c r="U63" s="1018">
        <f t="shared" si="4"/>
        <v>549.18148148148146</v>
      </c>
      <c r="V63" s="1018">
        <f t="shared" si="5"/>
        <v>11</v>
      </c>
      <c r="W63" s="1018">
        <f t="shared" si="6"/>
        <v>522.23</v>
      </c>
      <c r="X63" s="1018">
        <f t="shared" si="7"/>
        <v>13</v>
      </c>
      <c r="Y63" s="1018">
        <f t="shared" si="8"/>
        <v>829</v>
      </c>
      <c r="Z63" s="1018">
        <f t="shared" si="9"/>
        <v>10</v>
      </c>
    </row>
    <row r="64" spans="1:26" x14ac:dyDescent="0.2">
      <c r="A64" s="24">
        <v>2019</v>
      </c>
      <c r="B64" s="63">
        <f t="shared" si="11"/>
        <v>24.163202855993468</v>
      </c>
      <c r="C64" s="1016"/>
      <c r="D64" s="1016">
        <v>20.992534216283094</v>
      </c>
      <c r="E64" s="1016">
        <v>41.04476357514195</v>
      </c>
      <c r="F64" s="1016">
        <v>40.3990059091647</v>
      </c>
      <c r="G64" s="1016">
        <f t="shared" si="12"/>
        <v>24.020532383270631</v>
      </c>
      <c r="H64" s="1016">
        <f>'LevelTen Solar PPA Prices'!AI$46</f>
        <v>26.827899955792855</v>
      </c>
      <c r="I64" s="24"/>
      <c r="J64" s="1022"/>
      <c r="N64" s="24">
        <v>2019</v>
      </c>
      <c r="O64" s="1018">
        <f t="shared" si="10"/>
        <v>5117.7276923076925</v>
      </c>
      <c r="P64" s="1018">
        <f t="shared" si="10"/>
        <v>53</v>
      </c>
      <c r="Q64" s="1018">
        <f t="shared" si="1"/>
        <v>0</v>
      </c>
      <c r="R64" s="1018">
        <f t="shared" si="1"/>
        <v>0</v>
      </c>
      <c r="S64" s="1018">
        <f t="shared" si="2"/>
        <v>3424.33</v>
      </c>
      <c r="T64" s="1018">
        <f t="shared" si="3"/>
        <v>29</v>
      </c>
      <c r="U64" s="1018">
        <f t="shared" si="4"/>
        <v>273.90769230769234</v>
      </c>
      <c r="V64" s="1018">
        <f t="shared" si="5"/>
        <v>6</v>
      </c>
      <c r="W64" s="1018">
        <f t="shared" si="6"/>
        <v>612.49</v>
      </c>
      <c r="X64" s="1018">
        <f t="shared" si="7"/>
        <v>9</v>
      </c>
      <c r="Y64" s="1018">
        <f t="shared" si="8"/>
        <v>807</v>
      </c>
      <c r="Z64" s="1018">
        <f t="shared" si="9"/>
        <v>9</v>
      </c>
    </row>
    <row r="65" spans="1:26" x14ac:dyDescent="0.2">
      <c r="A65" s="24">
        <v>2020</v>
      </c>
      <c r="B65" s="63">
        <f t="shared" si="11"/>
        <v>25.749383988912285</v>
      </c>
      <c r="C65" s="1016"/>
      <c r="D65" s="1016">
        <v>22.933612716992705</v>
      </c>
      <c r="E65" s="1016">
        <v>29.770403332521585</v>
      </c>
      <c r="F65" s="1016">
        <v>35.27189180252757</v>
      </c>
      <c r="G65" s="1016">
        <f t="shared" si="12"/>
        <v>25.079144730106524</v>
      </c>
      <c r="H65" s="1016">
        <f>'LevelTen Solar PPA Prices'!AJ$46</f>
        <v>27.198996243568153</v>
      </c>
      <c r="I65" s="24"/>
      <c r="J65" s="1022"/>
      <c r="N65" s="24">
        <v>2020</v>
      </c>
      <c r="O65" s="1018">
        <f t="shared" si="10"/>
        <v>3781.76</v>
      </c>
      <c r="P65" s="1018">
        <f t="shared" si="10"/>
        <v>41</v>
      </c>
      <c r="Q65" s="1018">
        <f t="shared" si="1"/>
        <v>0</v>
      </c>
      <c r="R65" s="1018">
        <f t="shared" si="1"/>
        <v>0</v>
      </c>
      <c r="S65" s="1018">
        <f t="shared" si="2"/>
        <v>2366.86</v>
      </c>
      <c r="T65" s="1018">
        <f t="shared" si="3"/>
        <v>23</v>
      </c>
      <c r="U65" s="1018">
        <f t="shared" si="4"/>
        <v>504</v>
      </c>
      <c r="V65" s="1018">
        <f t="shared" si="5"/>
        <v>5</v>
      </c>
      <c r="W65" s="1018">
        <f t="shared" si="6"/>
        <v>713.4</v>
      </c>
      <c r="X65" s="1018">
        <f t="shared" si="7"/>
        <v>9</v>
      </c>
      <c r="Y65" s="1018">
        <f t="shared" si="8"/>
        <v>197.5</v>
      </c>
      <c r="Z65" s="1018">
        <f t="shared" si="9"/>
        <v>4</v>
      </c>
    </row>
    <row r="66" spans="1:26" x14ac:dyDescent="0.2">
      <c r="A66" s="24">
        <v>2021</v>
      </c>
      <c r="B66" s="63">
        <f t="shared" si="11"/>
        <v>22.402186538677203</v>
      </c>
      <c r="C66" s="1016"/>
      <c r="D66" s="1016">
        <v>20.4386321609162</v>
      </c>
      <c r="E66" s="1016">
        <v>34.608529436541318</v>
      </c>
      <c r="F66" s="1016" t="e">
        <f>NA()</f>
        <v>#N/A</v>
      </c>
      <c r="G66" s="1016">
        <f t="shared" si="12"/>
        <v>26.926240097185246</v>
      </c>
      <c r="H66" s="1016">
        <f>'LevelTen Solar PPA Prices'!AK$46</f>
        <v>29.524506301875981</v>
      </c>
      <c r="I66" s="1016">
        <f>'Trio Solar PPA Prices'!$W$40</f>
        <v>31.846274716280089</v>
      </c>
      <c r="J66" s="1022"/>
      <c r="N66" s="24">
        <v>2021</v>
      </c>
      <c r="O66" s="1018">
        <f t="shared" si="10"/>
        <v>3453</v>
      </c>
      <c r="P66" s="1018">
        <f t="shared" si="10"/>
        <v>29</v>
      </c>
      <c r="Q66" s="1018">
        <f t="shared" si="1"/>
        <v>0</v>
      </c>
      <c r="R66" s="1018">
        <f t="shared" si="1"/>
        <v>0</v>
      </c>
      <c r="S66" s="1018">
        <f t="shared" si="2"/>
        <v>2770.5</v>
      </c>
      <c r="T66" s="1018">
        <f t="shared" si="3"/>
        <v>20</v>
      </c>
      <c r="U66" s="1018">
        <f t="shared" si="4"/>
        <v>405</v>
      </c>
      <c r="V66" s="1018">
        <f t="shared" si="5"/>
        <v>6</v>
      </c>
      <c r="W66" s="1018">
        <f t="shared" si="6"/>
        <v>96</v>
      </c>
      <c r="X66" s="1018">
        <f t="shared" si="7"/>
        <v>1</v>
      </c>
      <c r="Y66" s="1018">
        <f t="shared" si="8"/>
        <v>181.5</v>
      </c>
      <c r="Z66" s="1018">
        <f t="shared" si="9"/>
        <v>2</v>
      </c>
    </row>
    <row r="67" spans="1:26" x14ac:dyDescent="0.2">
      <c r="A67" s="24">
        <v>2022</v>
      </c>
      <c r="B67" s="63">
        <f t="shared" si="11"/>
        <v>34.041345735254694</v>
      </c>
      <c r="C67" s="1016"/>
      <c r="D67" s="1016">
        <v>27.357135573224515</v>
      </c>
      <c r="E67" s="1016">
        <v>38.067263060843565</v>
      </c>
      <c r="F67" s="1016">
        <v>50.162865852494598</v>
      </c>
      <c r="G67" s="1016"/>
      <c r="H67" s="1016">
        <f>'LevelTen Solar PPA Prices'!AL$46</f>
        <v>36.52514890296105</v>
      </c>
      <c r="I67" s="1016">
        <f>'Trio Solar PPA Prices'!$X$40</f>
        <v>42.396326494032323</v>
      </c>
      <c r="J67" s="1022"/>
      <c r="N67" s="24">
        <v>2022</v>
      </c>
      <c r="O67" s="1018">
        <f t="shared" si="10"/>
        <v>1857.8</v>
      </c>
      <c r="P67" s="1018">
        <f t="shared" si="10"/>
        <v>23</v>
      </c>
      <c r="Q67" s="1018">
        <f t="shared" si="1"/>
        <v>0</v>
      </c>
      <c r="R67" s="1018">
        <f t="shared" si="1"/>
        <v>0</v>
      </c>
      <c r="S67" s="1018">
        <f t="shared" si="2"/>
        <v>1061</v>
      </c>
      <c r="T67" s="1018">
        <f t="shared" si="3"/>
        <v>12</v>
      </c>
      <c r="U67" s="1018">
        <f t="shared" si="4"/>
        <v>130.80000000000001</v>
      </c>
      <c r="V67" s="1018">
        <f t="shared" si="5"/>
        <v>4</v>
      </c>
      <c r="W67" s="1018">
        <f t="shared" si="6"/>
        <v>606</v>
      </c>
      <c r="X67" s="1018">
        <f t="shared" si="7"/>
        <v>6</v>
      </c>
      <c r="Y67" s="1018">
        <f t="shared" si="8"/>
        <v>60</v>
      </c>
      <c r="Z67" s="1018">
        <f t="shared" si="9"/>
        <v>1</v>
      </c>
    </row>
    <row r="68" spans="1:26" x14ac:dyDescent="0.2">
      <c r="A68" s="24">
        <v>2023</v>
      </c>
      <c r="B68" s="63">
        <f t="shared" si="11"/>
        <v>50.610347787370536</v>
      </c>
      <c r="C68" s="1016"/>
      <c r="D68" s="1016">
        <v>28.16046682630909</v>
      </c>
      <c r="E68" s="1016"/>
      <c r="F68" s="1016">
        <v>63.232633388587452</v>
      </c>
      <c r="G68" s="1016"/>
      <c r="H68" s="1016">
        <f>'LevelTen Solar PPA Prices'!AM$46</f>
        <v>44.348188837752708</v>
      </c>
      <c r="I68" s="1016">
        <f>'Trio Solar PPA Prices'!$Y$40</f>
        <v>48.9835936808363</v>
      </c>
      <c r="J68" s="1022"/>
      <c r="N68" s="24">
        <v>2023</v>
      </c>
      <c r="O68" s="1018">
        <f t="shared" ref="O68:P69" si="13">Q68+S68+U68+W68+Y68</f>
        <v>2147.4100000000003</v>
      </c>
      <c r="P68" s="1018">
        <f t="shared" si="13"/>
        <v>17</v>
      </c>
      <c r="Q68" s="1018">
        <f t="shared" si="1"/>
        <v>0</v>
      </c>
      <c r="R68" s="1018">
        <f t="shared" si="1"/>
        <v>0</v>
      </c>
      <c r="S68" s="1018">
        <f t="shared" si="2"/>
        <v>430</v>
      </c>
      <c r="T68" s="1018">
        <f t="shared" si="3"/>
        <v>5</v>
      </c>
      <c r="U68" s="1018">
        <f t="shared" si="4"/>
        <v>300</v>
      </c>
      <c r="V68" s="1018">
        <f t="shared" si="5"/>
        <v>1</v>
      </c>
      <c r="W68" s="1018">
        <f t="shared" si="6"/>
        <v>1278.6100000000001</v>
      </c>
      <c r="X68" s="1018">
        <f t="shared" si="7"/>
        <v>10</v>
      </c>
      <c r="Y68" s="1018">
        <f t="shared" si="8"/>
        <v>138.80000000000001</v>
      </c>
      <c r="Z68" s="1018">
        <f t="shared" si="9"/>
        <v>1</v>
      </c>
    </row>
    <row r="69" spans="1:26" x14ac:dyDescent="0.2">
      <c r="A69" s="167">
        <v>2024</v>
      </c>
      <c r="B69" s="1025">
        <f t="shared" si="11"/>
        <v>48.161262893535756</v>
      </c>
      <c r="C69" s="1014"/>
      <c r="D69" s="1014">
        <v>27.451017947045919</v>
      </c>
      <c r="E69" s="1014"/>
      <c r="F69" s="1014">
        <v>72.916071197230721</v>
      </c>
      <c r="G69" s="1014"/>
      <c r="H69" s="1014">
        <f>'LevelTen Solar PPA Prices'!AN$46</f>
        <v>46.90213502395747</v>
      </c>
      <c r="I69" s="1014">
        <f>'Trio Solar PPA Prices'!$Z$40</f>
        <v>54.154757441429311</v>
      </c>
      <c r="J69" s="1022"/>
      <c r="N69" s="167">
        <v>2024</v>
      </c>
      <c r="O69" s="1020">
        <f t="shared" si="13"/>
        <v>2693.52</v>
      </c>
      <c r="P69" s="1020">
        <f t="shared" si="13"/>
        <v>24</v>
      </c>
      <c r="Q69" s="1020">
        <f t="shared" si="1"/>
        <v>0</v>
      </c>
      <c r="R69" s="1020">
        <f t="shared" si="1"/>
        <v>0</v>
      </c>
      <c r="S69" s="1020">
        <f t="shared" si="2"/>
        <v>1152.8499999999999</v>
      </c>
      <c r="T69" s="1020">
        <f t="shared" si="3"/>
        <v>4</v>
      </c>
      <c r="U69" s="1020">
        <f t="shared" si="4"/>
        <v>35</v>
      </c>
      <c r="V69" s="1020">
        <f t="shared" si="5"/>
        <v>1</v>
      </c>
      <c r="W69" s="1020">
        <f t="shared" si="6"/>
        <v>1505.67</v>
      </c>
      <c r="X69" s="1020">
        <f t="shared" si="7"/>
        <v>19</v>
      </c>
      <c r="Y69" s="1020">
        <f t="shared" si="8"/>
        <v>0</v>
      </c>
      <c r="Z69" s="1020">
        <f t="shared" si="9"/>
        <v>0</v>
      </c>
    </row>
    <row r="71" spans="1:26" x14ac:dyDescent="0.2">
      <c r="A71" s="22" t="s">
        <v>953</v>
      </c>
    </row>
    <row r="74" spans="1:26" x14ac:dyDescent="0.2">
      <c r="B74" s="395"/>
    </row>
  </sheetData>
  <mergeCells count="34">
    <mergeCell ref="Y25:Z25"/>
    <mergeCell ref="O25:P25"/>
    <mergeCell ref="Q25:R25"/>
    <mergeCell ref="S25:T25"/>
    <mergeCell ref="U25:V25"/>
    <mergeCell ref="W25:X25"/>
    <mergeCell ref="O26:P26"/>
    <mergeCell ref="Q26:R26"/>
    <mergeCell ref="S26:T26"/>
    <mergeCell ref="U26:V26"/>
    <mergeCell ref="W26:X26"/>
    <mergeCell ref="AI26:AJ26"/>
    <mergeCell ref="AA25:AB25"/>
    <mergeCell ref="AC25:AD25"/>
    <mergeCell ref="AE25:AF25"/>
    <mergeCell ref="AG25:AH25"/>
    <mergeCell ref="AI25:AJ25"/>
    <mergeCell ref="Y26:Z26"/>
    <mergeCell ref="AA26:AB26"/>
    <mergeCell ref="AC26:AD26"/>
    <mergeCell ref="AE26:AF26"/>
    <mergeCell ref="AG26:AH26"/>
    <mergeCell ref="Y49:Z49"/>
    <mergeCell ref="O48:P48"/>
    <mergeCell ref="Q48:R48"/>
    <mergeCell ref="S48:T48"/>
    <mergeCell ref="U48:V48"/>
    <mergeCell ref="W48:X48"/>
    <mergeCell ref="Y48:Z48"/>
    <mergeCell ref="O49:P49"/>
    <mergeCell ref="Q49:R49"/>
    <mergeCell ref="S49:T49"/>
    <mergeCell ref="U49:V49"/>
    <mergeCell ref="W49:X49"/>
  </mergeCells>
  <pageMargins left="0.75" right="0.75" top="1" bottom="1" header="0.5" footer="0.5"/>
  <pageSetup orientation="portrait" horizontalDpi="1200" verticalDpi="1200" r:id="rId1"/>
  <headerFooter alignWithMargins="0"/>
  <ignoredErrors>
    <ignoredError sqref="G56:G58" evalError="1"/>
    <ignoredError sqref="H63" formulaRange="1"/>
  </ignoredErrors>
  <drawing r:id="rId2"/>
  <legacyDrawing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A80C40-3743-4E9D-98B0-862D25BE0079}">
  <sheetPr>
    <tabColor theme="5" tint="0.39997558519241921"/>
  </sheetPr>
  <dimension ref="A1:AN52"/>
  <sheetViews>
    <sheetView topLeftCell="A13" zoomScale="110" zoomScaleNormal="110" zoomScalePageLayoutView="75" workbookViewId="0">
      <selection activeCell="I9" sqref="I9"/>
    </sheetView>
  </sheetViews>
  <sheetFormatPr defaultColWidth="8.7109375" defaultRowHeight="12.75" x14ac:dyDescent="0.2"/>
  <cols>
    <col min="1" max="1" width="25.42578125" style="21" customWidth="1"/>
    <col min="2" max="3" width="11.7109375" style="21" customWidth="1"/>
    <col min="4" max="4" width="11.42578125" style="105" customWidth="1"/>
    <col min="5" max="6" width="8.7109375" style="105"/>
    <col min="7" max="10" width="10.28515625" style="105" customWidth="1"/>
    <col min="11" max="31" width="9.7109375" style="105" customWidth="1"/>
    <col min="32" max="32" width="4.42578125" style="105" customWidth="1"/>
    <col min="33" max="33" width="12.28515625" style="105" customWidth="1"/>
    <col min="34" max="34" width="4.42578125" style="105" customWidth="1"/>
    <col min="35" max="39" width="11.42578125" style="105" customWidth="1"/>
    <col min="40" max="40" width="11.42578125" style="21" customWidth="1"/>
    <col min="41" max="16384" width="8.7109375" style="21"/>
  </cols>
  <sheetData>
    <row r="1" spans="1:22" ht="15" x14ac:dyDescent="0.25">
      <c r="A1" s="2" t="s">
        <v>954</v>
      </c>
      <c r="B1" s="2"/>
      <c r="C1" s="2"/>
    </row>
    <row r="2" spans="1:22" ht="15" x14ac:dyDescent="0.25">
      <c r="A2" s="2"/>
      <c r="B2" s="2"/>
      <c r="C2" s="2"/>
    </row>
    <row r="3" spans="1:22" ht="15" x14ac:dyDescent="0.25">
      <c r="A3" s="2"/>
      <c r="B3" s="2"/>
      <c r="C3" s="2"/>
    </row>
    <row r="4" spans="1:22" ht="15" x14ac:dyDescent="0.25">
      <c r="A4" s="2"/>
      <c r="B4" s="2"/>
      <c r="C4" s="2"/>
    </row>
    <row r="5" spans="1:22" ht="15" x14ac:dyDescent="0.25">
      <c r="A5" s="2"/>
      <c r="B5" s="2"/>
      <c r="C5" s="2"/>
    </row>
    <row r="6" spans="1:22" ht="15" x14ac:dyDescent="0.25">
      <c r="A6" s="2"/>
      <c r="B6" s="2"/>
      <c r="C6" s="2"/>
      <c r="U6" s="1012"/>
    </row>
    <row r="7" spans="1:22" ht="15" x14ac:dyDescent="0.25">
      <c r="A7" s="2"/>
      <c r="B7" s="2"/>
      <c r="C7" s="2"/>
    </row>
    <row r="8" spans="1:22" ht="15" x14ac:dyDescent="0.25">
      <c r="A8" s="2"/>
      <c r="B8" s="2"/>
      <c r="C8" s="2"/>
    </row>
    <row r="9" spans="1:22" ht="15" x14ac:dyDescent="0.25">
      <c r="A9" s="2"/>
      <c r="B9" s="2"/>
      <c r="C9" s="2"/>
      <c r="V9" s="1012"/>
    </row>
    <row r="10" spans="1:22" ht="15" x14ac:dyDescent="0.25">
      <c r="A10" s="2"/>
      <c r="B10" s="2"/>
      <c r="C10" s="2"/>
    </row>
    <row r="11" spans="1:22" ht="15" x14ac:dyDescent="0.25">
      <c r="A11" s="2"/>
      <c r="B11" s="2"/>
      <c r="C11" s="2"/>
    </row>
    <row r="12" spans="1:22" ht="15" x14ac:dyDescent="0.25">
      <c r="A12" s="2"/>
      <c r="B12" s="2"/>
      <c r="C12" s="2"/>
    </row>
    <row r="13" spans="1:22" ht="15" x14ac:dyDescent="0.25">
      <c r="A13" s="2"/>
      <c r="B13" s="2"/>
      <c r="C13" s="2"/>
    </row>
    <row r="14" spans="1:22" ht="15" x14ac:dyDescent="0.25">
      <c r="A14" s="2"/>
      <c r="B14" s="2"/>
      <c r="C14" s="2"/>
    </row>
    <row r="15" spans="1:22" ht="15" x14ac:dyDescent="0.25">
      <c r="A15" s="2"/>
      <c r="B15" s="2"/>
      <c r="C15" s="2"/>
    </row>
    <row r="16" spans="1:22" ht="15" x14ac:dyDescent="0.25">
      <c r="A16" s="2"/>
      <c r="B16" s="2"/>
      <c r="C16" s="2"/>
    </row>
    <row r="17" spans="1:40" ht="15" x14ac:dyDescent="0.25">
      <c r="A17" s="2"/>
      <c r="B17" s="2"/>
      <c r="C17" s="2"/>
    </row>
    <row r="18" spans="1:40" ht="15" x14ac:dyDescent="0.25">
      <c r="A18" s="2"/>
      <c r="B18" s="2"/>
      <c r="C18" s="2"/>
    </row>
    <row r="19" spans="1:40" ht="15" x14ac:dyDescent="0.25">
      <c r="A19" s="2"/>
      <c r="B19" s="2"/>
      <c r="C19" s="2"/>
    </row>
    <row r="20" spans="1:40" ht="15" x14ac:dyDescent="0.25">
      <c r="A20" s="2"/>
      <c r="B20" s="2"/>
      <c r="C20" s="2"/>
    </row>
    <row r="21" spans="1:40" x14ac:dyDescent="0.2">
      <c r="A21" s="518" t="s">
        <v>955</v>
      </c>
      <c r="B21" s="20"/>
      <c r="C21" s="20"/>
    </row>
    <row r="22" spans="1:40" x14ac:dyDescent="0.2">
      <c r="B22" s="230"/>
      <c r="C22" s="230"/>
    </row>
    <row r="23" spans="1:40" x14ac:dyDescent="0.2">
      <c r="A23" s="196"/>
      <c r="B23" s="1362" t="s">
        <v>956</v>
      </c>
      <c r="C23" s="1363"/>
      <c r="D23" s="1363"/>
      <c r="E23" s="1363"/>
      <c r="F23" s="1363"/>
      <c r="G23" s="1363"/>
      <c r="H23" s="1363"/>
      <c r="I23" s="1363"/>
      <c r="J23" s="1363"/>
      <c r="K23" s="1363"/>
      <c r="L23" s="1363"/>
      <c r="M23" s="1363"/>
      <c r="N23" s="1363"/>
      <c r="O23" s="1363"/>
      <c r="P23" s="1363"/>
      <c r="Q23" s="1363"/>
      <c r="R23" s="1363"/>
      <c r="S23" s="1363"/>
      <c r="T23" s="1363"/>
      <c r="U23" s="1363"/>
      <c r="V23" s="1363"/>
      <c r="W23" s="1363"/>
      <c r="X23" s="1363"/>
      <c r="Y23" s="1363"/>
      <c r="Z23" s="1363"/>
      <c r="AA23" s="1363"/>
      <c r="AB23" s="1363"/>
      <c r="AC23" s="1363"/>
      <c r="AD23" s="1363"/>
      <c r="AE23" s="1364"/>
      <c r="AF23" s="519"/>
      <c r="AG23" s="520" t="s">
        <v>957</v>
      </c>
      <c r="AH23" s="521"/>
      <c r="AI23" s="522" t="s">
        <v>957</v>
      </c>
      <c r="AJ23" s="522" t="s">
        <v>957</v>
      </c>
      <c r="AK23" s="522" t="s">
        <v>957</v>
      </c>
      <c r="AL23" s="522" t="s">
        <v>957</v>
      </c>
      <c r="AM23" s="522" t="s">
        <v>957</v>
      </c>
      <c r="AN23" s="522" t="s">
        <v>957</v>
      </c>
    </row>
    <row r="24" spans="1:40" x14ac:dyDescent="0.2">
      <c r="A24" s="27"/>
      <c r="B24" s="1365" t="s">
        <v>958</v>
      </c>
      <c r="C24" s="1366"/>
      <c r="D24" s="1366"/>
      <c r="E24" s="1366"/>
      <c r="F24" s="1366"/>
      <c r="G24" s="1366"/>
      <c r="H24" s="1366"/>
      <c r="I24" s="1366"/>
      <c r="J24" s="1366"/>
      <c r="K24" s="1366"/>
      <c r="L24" s="1366"/>
      <c r="M24" s="1366"/>
      <c r="N24" s="1366"/>
      <c r="O24" s="1366"/>
      <c r="P24" s="1366"/>
      <c r="Q24" s="1366"/>
      <c r="R24" s="1366"/>
      <c r="S24" s="1366"/>
      <c r="T24" s="1366"/>
      <c r="U24" s="1366"/>
      <c r="V24" s="1366"/>
      <c r="W24" s="1366"/>
      <c r="X24" s="1366"/>
      <c r="Y24" s="1366"/>
      <c r="Z24" s="1366"/>
      <c r="AA24" s="1366"/>
      <c r="AB24" s="1366"/>
      <c r="AC24" s="1366"/>
      <c r="AD24" s="1366"/>
      <c r="AE24" s="1367"/>
      <c r="AF24" s="524"/>
      <c r="AG24" s="525" t="s">
        <v>959</v>
      </c>
      <c r="AH24" s="526"/>
      <c r="AI24" s="527" t="s">
        <v>960</v>
      </c>
      <c r="AJ24" s="527" t="s">
        <v>960</v>
      </c>
      <c r="AK24" s="527" t="s">
        <v>960</v>
      </c>
      <c r="AL24" s="527" t="s">
        <v>960</v>
      </c>
      <c r="AM24" s="527" t="s">
        <v>960</v>
      </c>
      <c r="AN24" s="527" t="s">
        <v>960</v>
      </c>
    </row>
    <row r="25" spans="1:40" x14ac:dyDescent="0.2">
      <c r="A25" s="528" t="s">
        <v>161</v>
      </c>
      <c r="B25" s="529" t="s">
        <v>961</v>
      </c>
      <c r="C25" s="530" t="s">
        <v>962</v>
      </c>
      <c r="D25" s="531" t="s">
        <v>963</v>
      </c>
      <c r="E25" s="532" t="s">
        <v>964</v>
      </c>
      <c r="F25" s="532" t="s">
        <v>965</v>
      </c>
      <c r="G25" s="533" t="s">
        <v>966</v>
      </c>
      <c r="H25" s="531" t="s">
        <v>967</v>
      </c>
      <c r="I25" s="532" t="s">
        <v>968</v>
      </c>
      <c r="J25" s="532" t="s">
        <v>969</v>
      </c>
      <c r="K25" s="533" t="s">
        <v>970</v>
      </c>
      <c r="L25" s="531" t="s">
        <v>971</v>
      </c>
      <c r="M25" s="532" t="s">
        <v>972</v>
      </c>
      <c r="N25" s="532" t="s">
        <v>973</v>
      </c>
      <c r="O25" s="533" t="s">
        <v>974</v>
      </c>
      <c r="P25" s="531" t="s">
        <v>975</v>
      </c>
      <c r="Q25" s="532" t="s">
        <v>976</v>
      </c>
      <c r="R25" s="532" t="s">
        <v>977</v>
      </c>
      <c r="S25" s="533" t="s">
        <v>978</v>
      </c>
      <c r="T25" s="531" t="s">
        <v>979</v>
      </c>
      <c r="U25" s="532" t="s">
        <v>980</v>
      </c>
      <c r="V25" s="532" t="s">
        <v>981</v>
      </c>
      <c r="W25" s="533" t="s">
        <v>982</v>
      </c>
      <c r="X25" s="631" t="s">
        <v>983</v>
      </c>
      <c r="Y25" s="132" t="s">
        <v>984</v>
      </c>
      <c r="Z25" s="132" t="s">
        <v>985</v>
      </c>
      <c r="AA25" s="132" t="s">
        <v>986</v>
      </c>
      <c r="AB25" s="531" t="s">
        <v>987</v>
      </c>
      <c r="AC25" s="532" t="s">
        <v>988</v>
      </c>
      <c r="AD25" s="532" t="s">
        <v>989</v>
      </c>
      <c r="AE25" s="533" t="s">
        <v>990</v>
      </c>
      <c r="AF25" s="523"/>
      <c r="AG25" s="534" t="s">
        <v>991</v>
      </c>
      <c r="AH25" s="535"/>
      <c r="AI25" s="536" t="s">
        <v>992</v>
      </c>
      <c r="AJ25" s="536" t="s">
        <v>993</v>
      </c>
      <c r="AK25" s="536" t="s">
        <v>994</v>
      </c>
      <c r="AL25" s="536" t="s">
        <v>995</v>
      </c>
      <c r="AM25" s="536" t="s">
        <v>996</v>
      </c>
      <c r="AN25" s="536" t="s">
        <v>997</v>
      </c>
    </row>
    <row r="26" spans="1:40" x14ac:dyDescent="0.2">
      <c r="A26" s="27" t="s">
        <v>176</v>
      </c>
      <c r="B26" s="537">
        <v>26.4</v>
      </c>
      <c r="C26" s="538">
        <v>26.4</v>
      </c>
      <c r="D26" s="539">
        <v>23</v>
      </c>
      <c r="E26" s="540">
        <v>24.3</v>
      </c>
      <c r="F26" s="540">
        <v>24.2</v>
      </c>
      <c r="G26" s="541">
        <v>23.9</v>
      </c>
      <c r="H26" s="542">
        <v>22</v>
      </c>
      <c r="I26" s="543">
        <v>25.9</v>
      </c>
      <c r="J26" s="540">
        <v>25.1</v>
      </c>
      <c r="K26" s="541">
        <v>25.1</v>
      </c>
      <c r="L26" s="539">
        <v>28.8</v>
      </c>
      <c r="M26" s="543">
        <v>27.5</v>
      </c>
      <c r="N26" s="543">
        <v>29.5</v>
      </c>
      <c r="O26" s="544">
        <v>28.3</v>
      </c>
      <c r="P26" s="539">
        <v>30.2</v>
      </c>
      <c r="Q26" s="543">
        <v>34</v>
      </c>
      <c r="R26" s="543">
        <v>34</v>
      </c>
      <c r="S26" s="544">
        <v>40.299999999999997</v>
      </c>
      <c r="T26" s="539">
        <v>42.75</v>
      </c>
      <c r="U26" s="543">
        <v>42.63</v>
      </c>
      <c r="V26" s="543">
        <v>42.75</v>
      </c>
      <c r="W26" s="544">
        <v>49</v>
      </c>
      <c r="X26" s="543">
        <v>42.94011627906977</v>
      </c>
      <c r="Y26" s="543">
        <v>53.186170212765902</v>
      </c>
      <c r="Z26" s="543">
        <v>57.145108695652098</v>
      </c>
      <c r="AA26" s="543">
        <v>60.8771739130434</v>
      </c>
      <c r="AB26" s="539">
        <v>58.033695652173897</v>
      </c>
      <c r="AC26" s="543"/>
      <c r="AD26" s="543"/>
      <c r="AE26" s="544"/>
      <c r="AF26" s="544"/>
      <c r="AG26" s="545">
        <f>AVERAGEIF(Y26:AB26, "&lt;&gt;#N/A")</f>
        <v>57.310537118408824</v>
      </c>
      <c r="AH26" s="542"/>
      <c r="AI26" s="542">
        <f t="shared" ref="AI26:AI34" si="0">AVERAGEIF(D26:G26, "&lt;&gt;#N/A")</f>
        <v>23.85</v>
      </c>
      <c r="AJ26" s="542">
        <f t="shared" ref="AJ26:AJ34" si="1">AVERAGEIF(H26:K26,"&lt;&gt;#N/A")</f>
        <v>24.524999999999999</v>
      </c>
      <c r="AK26" s="546">
        <f t="shared" ref="AK26:AK34" si="2">AVERAGEIF(L26:O26,  "&lt;&gt;#n/a")</f>
        <v>28.524999999999999</v>
      </c>
      <c r="AL26" s="546">
        <f t="shared" ref="AL26:AL34" si="3">AVERAGEIF(P26:S26,  "&lt;&gt;#n/a")</f>
        <v>34.625</v>
      </c>
      <c r="AM26" s="546">
        <f t="shared" ref="AM26:AM34" si="4">AVERAGEIF(T26:W26, "&lt;&gt;#n/a")</f>
        <v>44.282499999999999</v>
      </c>
      <c r="AN26" s="546">
        <f>AVERAGEIF(X26:AA26, "&lt;&gt;#n/a")</f>
        <v>53.537142275132794</v>
      </c>
    </row>
    <row r="27" spans="1:40" x14ac:dyDescent="0.2">
      <c r="A27" s="27" t="s">
        <v>177</v>
      </c>
      <c r="B27" s="537">
        <v>25</v>
      </c>
      <c r="C27" s="547">
        <v>25.5</v>
      </c>
      <c r="D27" s="542">
        <v>24.1</v>
      </c>
      <c r="E27" s="540">
        <v>24.4</v>
      </c>
      <c r="F27" s="540">
        <v>24.4</v>
      </c>
      <c r="G27" s="541">
        <v>24.2</v>
      </c>
      <c r="H27" s="542">
        <v>24.2</v>
      </c>
      <c r="I27" s="540">
        <v>24.7</v>
      </c>
      <c r="J27" s="540">
        <v>26</v>
      </c>
      <c r="K27" s="541">
        <v>26.7</v>
      </c>
      <c r="L27" s="542">
        <v>26.5</v>
      </c>
      <c r="M27" s="540">
        <v>27.2</v>
      </c>
      <c r="N27" s="540">
        <v>28</v>
      </c>
      <c r="O27" s="541">
        <v>28.3</v>
      </c>
      <c r="P27" s="542">
        <v>32</v>
      </c>
      <c r="Q27" s="540">
        <v>33</v>
      </c>
      <c r="R27" s="540">
        <v>40</v>
      </c>
      <c r="S27" s="541">
        <v>40</v>
      </c>
      <c r="T27" s="542">
        <v>42.75</v>
      </c>
      <c r="U27" s="540">
        <v>48.67</v>
      </c>
      <c r="V27" s="540">
        <v>46</v>
      </c>
      <c r="W27" s="541">
        <v>45</v>
      </c>
      <c r="X27" s="540">
        <v>44.221502590673573</v>
      </c>
      <c r="Y27" s="540">
        <v>44.671974522292999</v>
      </c>
      <c r="Z27" s="540">
        <v>45.507281553398002</v>
      </c>
      <c r="AA27" s="540">
        <v>44.473300970873701</v>
      </c>
      <c r="AB27" s="542">
        <v>43.611650485436897</v>
      </c>
      <c r="AC27" s="540"/>
      <c r="AD27" s="540"/>
      <c r="AE27" s="541"/>
      <c r="AF27" s="541"/>
      <c r="AG27" s="548">
        <f t="shared" ref="AG27:AG32" si="5">AVERAGEIF(Y27:AB27, "&lt;&gt;#N/A")</f>
        <v>44.566051883000398</v>
      </c>
      <c r="AH27" s="542"/>
      <c r="AI27" s="542">
        <f t="shared" si="0"/>
        <v>24.275000000000002</v>
      </c>
      <c r="AJ27" s="542">
        <f t="shared" si="1"/>
        <v>25.400000000000002</v>
      </c>
      <c r="AK27" s="546">
        <f t="shared" si="2"/>
        <v>27.5</v>
      </c>
      <c r="AL27" s="546">
        <f t="shared" si="3"/>
        <v>36.25</v>
      </c>
      <c r="AM27" s="546">
        <f t="shared" si="4"/>
        <v>45.605000000000004</v>
      </c>
      <c r="AN27" s="546">
        <f t="shared" ref="AN27:AN34" si="6">AVERAGEIF(X27:AA27, "&lt;&gt;#n/a")</f>
        <v>44.718514909309569</v>
      </c>
    </row>
    <row r="28" spans="1:40" x14ac:dyDescent="0.2">
      <c r="A28" s="27" t="s">
        <v>178</v>
      </c>
      <c r="B28" s="537">
        <v>28.9</v>
      </c>
      <c r="C28" s="547">
        <v>24.9</v>
      </c>
      <c r="D28" s="542">
        <v>24.5</v>
      </c>
      <c r="E28" s="540">
        <v>24.9</v>
      </c>
      <c r="F28" s="540">
        <v>24.7</v>
      </c>
      <c r="G28" s="541">
        <v>24.5</v>
      </c>
      <c r="H28" s="542">
        <v>24.7</v>
      </c>
      <c r="I28" s="540">
        <v>27.2</v>
      </c>
      <c r="J28" s="540">
        <v>28.1</v>
      </c>
      <c r="K28" s="541">
        <v>30.5</v>
      </c>
      <c r="L28" s="542">
        <v>30.9</v>
      </c>
      <c r="M28" s="540">
        <v>31.5</v>
      </c>
      <c r="N28" s="540">
        <v>31.9</v>
      </c>
      <c r="O28" s="541">
        <v>36.700000000000003</v>
      </c>
      <c r="P28" s="542">
        <v>44</v>
      </c>
      <c r="Q28" s="540">
        <v>44.5</v>
      </c>
      <c r="R28" s="540">
        <v>44</v>
      </c>
      <c r="S28" s="541" t="e">
        <v>#N/A</v>
      </c>
      <c r="T28" s="542">
        <v>47.2</v>
      </c>
      <c r="U28" s="540">
        <v>40.880000000000003</v>
      </c>
      <c r="V28" s="540">
        <v>52</v>
      </c>
      <c r="W28" s="541">
        <v>50.5</v>
      </c>
      <c r="X28" s="540">
        <v>49.286010362694313</v>
      </c>
      <c r="Y28" s="540">
        <v>52.149056603773502</v>
      </c>
      <c r="Z28" s="540">
        <v>54.662135922330101</v>
      </c>
      <c r="AA28" s="540">
        <v>57.327184466019403</v>
      </c>
      <c r="AB28" s="542">
        <v>58.037864077669902</v>
      </c>
      <c r="AC28" s="540"/>
      <c r="AD28" s="540"/>
      <c r="AE28" s="541"/>
      <c r="AF28" s="541"/>
      <c r="AG28" s="548">
        <f t="shared" si="5"/>
        <v>55.544060267448231</v>
      </c>
      <c r="AH28" s="542"/>
      <c r="AI28" s="542">
        <f t="shared" si="0"/>
        <v>24.65</v>
      </c>
      <c r="AJ28" s="542">
        <f t="shared" si="1"/>
        <v>27.625</v>
      </c>
      <c r="AK28" s="546">
        <f t="shared" si="2"/>
        <v>32.75</v>
      </c>
      <c r="AL28" s="546">
        <f t="shared" si="3"/>
        <v>44.166666666666664</v>
      </c>
      <c r="AM28" s="546">
        <f t="shared" si="4"/>
        <v>47.645000000000003</v>
      </c>
      <c r="AN28" s="546">
        <f t="shared" si="6"/>
        <v>53.356096838704332</v>
      </c>
    </row>
    <row r="29" spans="1:40" x14ac:dyDescent="0.2">
      <c r="A29" s="27" t="s">
        <v>179</v>
      </c>
      <c r="B29" s="537">
        <v>31.7</v>
      </c>
      <c r="C29" s="547">
        <v>32.4</v>
      </c>
      <c r="D29" s="542">
        <v>33.4</v>
      </c>
      <c r="E29" s="540">
        <v>32.4</v>
      </c>
      <c r="F29" s="540">
        <v>31.3</v>
      </c>
      <c r="G29" s="541">
        <v>30</v>
      </c>
      <c r="H29" s="542">
        <v>31.6</v>
      </c>
      <c r="I29" s="540">
        <v>30.4</v>
      </c>
      <c r="J29" s="540">
        <v>31.2</v>
      </c>
      <c r="K29" s="541">
        <v>33.700000000000003</v>
      </c>
      <c r="L29" s="542">
        <v>34.6</v>
      </c>
      <c r="M29" s="540">
        <v>35.299999999999997</v>
      </c>
      <c r="N29" s="540">
        <v>35</v>
      </c>
      <c r="O29" s="541">
        <v>36.1</v>
      </c>
      <c r="P29" s="542">
        <v>39.599999999999994</v>
      </c>
      <c r="Q29" s="540">
        <v>45.8</v>
      </c>
      <c r="R29" s="540">
        <v>51.0212</v>
      </c>
      <c r="S29" s="541">
        <v>52</v>
      </c>
      <c r="T29" s="542">
        <v>58.69</v>
      </c>
      <c r="U29" s="540">
        <v>57.23</v>
      </c>
      <c r="V29" s="540">
        <v>58</v>
      </c>
      <c r="W29" s="541">
        <v>57.5</v>
      </c>
      <c r="X29" s="540">
        <v>58.125749128919857</v>
      </c>
      <c r="Y29" s="540">
        <v>62.939489361702101</v>
      </c>
      <c r="Z29" s="540">
        <v>64.1585620915032</v>
      </c>
      <c r="AA29" s="540">
        <v>65.922614379084905</v>
      </c>
      <c r="AB29" s="542">
        <v>65.216993464052194</v>
      </c>
      <c r="AC29" s="540"/>
      <c r="AD29" s="540"/>
      <c r="AE29" s="541"/>
      <c r="AF29" s="541"/>
      <c r="AG29" s="548">
        <f t="shared" si="5"/>
        <v>64.559414824085593</v>
      </c>
      <c r="AH29" s="542"/>
      <c r="AI29" s="542">
        <f t="shared" si="0"/>
        <v>31.774999999999999</v>
      </c>
      <c r="AJ29" s="542">
        <f t="shared" si="1"/>
        <v>31.725000000000001</v>
      </c>
      <c r="AK29" s="546">
        <f t="shared" si="2"/>
        <v>35.25</v>
      </c>
      <c r="AL29" s="546">
        <f t="shared" si="3"/>
        <v>47.1053</v>
      </c>
      <c r="AM29" s="546">
        <f t="shared" si="4"/>
        <v>57.854999999999997</v>
      </c>
      <c r="AN29" s="546">
        <f t="shared" si="6"/>
        <v>62.786603740302517</v>
      </c>
    </row>
    <row r="30" spans="1:40" x14ac:dyDescent="0.2">
      <c r="A30" s="27" t="s">
        <v>180</v>
      </c>
      <c r="B30" s="537">
        <v>33.9</v>
      </c>
      <c r="C30" s="547">
        <v>34.5</v>
      </c>
      <c r="D30" s="542">
        <v>33.5</v>
      </c>
      <c r="E30" s="540">
        <v>33.5</v>
      </c>
      <c r="F30" s="540">
        <v>34</v>
      </c>
      <c r="G30" s="541">
        <v>34.9</v>
      </c>
      <c r="H30" s="542">
        <v>34.9</v>
      </c>
      <c r="I30" s="540">
        <v>34.9</v>
      </c>
      <c r="J30" s="540">
        <v>36.799999999999997</v>
      </c>
      <c r="K30" s="541">
        <v>37.5</v>
      </c>
      <c r="L30" s="542">
        <v>36</v>
      </c>
      <c r="M30" s="540">
        <v>35.9</v>
      </c>
      <c r="N30" s="540">
        <v>37.5</v>
      </c>
      <c r="O30" s="541">
        <v>43.1</v>
      </c>
      <c r="P30" s="542">
        <v>44</v>
      </c>
      <c r="Q30" s="540">
        <v>47</v>
      </c>
      <c r="R30" s="540">
        <v>55</v>
      </c>
      <c r="S30" s="541">
        <v>63</v>
      </c>
      <c r="T30" s="542">
        <v>65.75</v>
      </c>
      <c r="U30" s="540">
        <v>64.41</v>
      </c>
      <c r="V30" s="540">
        <v>72</v>
      </c>
      <c r="W30" s="541">
        <v>75</v>
      </c>
      <c r="X30" s="540">
        <v>75.267307692307696</v>
      </c>
      <c r="Y30" s="540">
        <v>72.212318840579698</v>
      </c>
      <c r="Z30" s="540">
        <v>78.843888888888898</v>
      </c>
      <c r="AA30" s="540">
        <v>80.259444444444398</v>
      </c>
      <c r="AB30" s="542">
        <v>82.382777777777704</v>
      </c>
      <c r="AC30" s="540"/>
      <c r="AD30" s="540"/>
      <c r="AE30" s="541"/>
      <c r="AF30" s="541"/>
      <c r="AG30" s="548">
        <f t="shared" si="5"/>
        <v>78.424607487922685</v>
      </c>
      <c r="AH30" s="542"/>
      <c r="AI30" s="542">
        <f t="shared" si="0"/>
        <v>33.975000000000001</v>
      </c>
      <c r="AJ30" s="542">
        <f t="shared" si="1"/>
        <v>36.024999999999999</v>
      </c>
      <c r="AK30" s="546">
        <f t="shared" si="2"/>
        <v>38.125</v>
      </c>
      <c r="AL30" s="546">
        <f t="shared" si="3"/>
        <v>52.25</v>
      </c>
      <c r="AM30" s="546">
        <f t="shared" si="4"/>
        <v>69.289999999999992</v>
      </c>
      <c r="AN30" s="546">
        <f t="shared" si="6"/>
        <v>76.645739966555169</v>
      </c>
    </row>
    <row r="31" spans="1:40" x14ac:dyDescent="0.2">
      <c r="A31" s="27" t="s">
        <v>181</v>
      </c>
      <c r="B31" s="537" t="e">
        <v>#N/A</v>
      </c>
      <c r="C31" s="547" t="e">
        <v>#N/A</v>
      </c>
      <c r="D31" s="542" t="e">
        <v>#N/A</v>
      </c>
      <c r="E31" s="540" t="e">
        <v>#N/A</v>
      </c>
      <c r="F31" s="540" t="e">
        <v>#N/A</v>
      </c>
      <c r="G31" s="541" t="e">
        <v>#N/A</v>
      </c>
      <c r="H31" s="542" t="e">
        <v>#N/A</v>
      </c>
      <c r="I31" s="540" t="e">
        <v>#N/A</v>
      </c>
      <c r="J31" s="540" t="e">
        <v>#N/A</v>
      </c>
      <c r="K31" s="541" t="e">
        <v>#N/A</v>
      </c>
      <c r="L31" s="542" t="e">
        <v>#N/A</v>
      </c>
      <c r="M31" s="540" t="e">
        <v>#N/A</v>
      </c>
      <c r="N31" s="540" t="e">
        <v>#N/A</v>
      </c>
      <c r="O31" s="541">
        <v>76</v>
      </c>
      <c r="P31" s="542">
        <v>66</v>
      </c>
      <c r="Q31" s="540">
        <v>73</v>
      </c>
      <c r="R31" s="540">
        <v>70</v>
      </c>
      <c r="S31" s="541">
        <v>75</v>
      </c>
      <c r="T31" s="542">
        <v>83</v>
      </c>
      <c r="U31" s="540" t="e">
        <v>#N/A</v>
      </c>
      <c r="V31" s="540" t="e">
        <v>#N/A</v>
      </c>
      <c r="W31" s="541" t="e">
        <v>#N/A</v>
      </c>
      <c r="X31" s="540" t="e">
        <v>#N/A</v>
      </c>
      <c r="Y31" s="540" t="e">
        <v>#N/A</v>
      </c>
      <c r="Z31" s="540" t="e">
        <v>#N/A</v>
      </c>
      <c r="AA31" s="540" t="e">
        <v>#N/A</v>
      </c>
      <c r="AB31" s="542">
        <v>115.268292682926</v>
      </c>
      <c r="AC31" s="540"/>
      <c r="AD31" s="540"/>
      <c r="AE31" s="541"/>
      <c r="AF31" s="541"/>
      <c r="AG31" s="548">
        <f>AVERAGEIF(Y31:AB31, "&lt;&gt;#N/A")</f>
        <v>115.268292682926</v>
      </c>
      <c r="AH31" s="542"/>
      <c r="AI31" s="542" t="e">
        <f t="shared" si="0"/>
        <v>#DIV/0!</v>
      </c>
      <c r="AJ31" s="542" t="e">
        <f t="shared" si="1"/>
        <v>#DIV/0!</v>
      </c>
      <c r="AK31" s="546">
        <f t="shared" si="2"/>
        <v>76</v>
      </c>
      <c r="AL31" s="546">
        <f t="shared" si="3"/>
        <v>71</v>
      </c>
      <c r="AM31" s="546">
        <f t="shared" si="4"/>
        <v>83</v>
      </c>
      <c r="AN31" s="546" t="e">
        <f t="shared" si="6"/>
        <v>#DIV/0!</v>
      </c>
    </row>
    <row r="32" spans="1:40" x14ac:dyDescent="0.2">
      <c r="A32" s="27" t="s">
        <v>217</v>
      </c>
      <c r="B32" s="537" t="e">
        <v>#N/A</v>
      </c>
      <c r="C32" s="547" t="e">
        <v>#N/A</v>
      </c>
      <c r="D32" s="542" t="e">
        <v>#N/A</v>
      </c>
      <c r="E32" s="540" t="e">
        <v>#N/A</v>
      </c>
      <c r="F32" s="540" t="e">
        <v>#N/A</v>
      </c>
      <c r="G32" s="541" t="e">
        <v>#N/A</v>
      </c>
      <c r="H32" s="542" t="e">
        <v>#N/A</v>
      </c>
      <c r="I32" s="540" t="e">
        <v>#N/A</v>
      </c>
      <c r="J32" s="540" t="e">
        <v>#N/A</v>
      </c>
      <c r="K32" s="541" t="e">
        <v>#N/A</v>
      </c>
      <c r="L32" s="542" t="e">
        <v>#N/A</v>
      </c>
      <c r="M32" s="540" t="e">
        <v>#N/A</v>
      </c>
      <c r="N32" s="540" t="e">
        <v>#N/A</v>
      </c>
      <c r="O32" s="541" t="e">
        <v>#N/A</v>
      </c>
      <c r="P32" s="542" t="e">
        <v>#N/A</v>
      </c>
      <c r="Q32" s="540" t="e">
        <v>#N/A</v>
      </c>
      <c r="R32" s="540" t="e">
        <v>#N/A</v>
      </c>
      <c r="S32" s="541" t="e">
        <v>#N/A</v>
      </c>
      <c r="T32" s="542" t="e">
        <v>#N/A</v>
      </c>
      <c r="U32" s="540" t="e">
        <v>#N/A</v>
      </c>
      <c r="V32" s="540">
        <v>89.2</v>
      </c>
      <c r="W32" s="541" t="e">
        <v>#N/A</v>
      </c>
      <c r="X32" s="540" t="e">
        <v>#N/A</v>
      </c>
      <c r="Y32" s="540" t="e">
        <v>#N/A</v>
      </c>
      <c r="Z32" s="540">
        <v>115.29444444444445</v>
      </c>
      <c r="AA32" s="540" t="e">
        <v>#N/A</v>
      </c>
      <c r="AB32" s="542">
        <v>111.40166666666667</v>
      </c>
      <c r="AC32" s="540"/>
      <c r="AD32" s="540"/>
      <c r="AE32" s="541"/>
      <c r="AF32" s="541"/>
      <c r="AG32" s="548">
        <f t="shared" si="5"/>
        <v>113.34805555555556</v>
      </c>
      <c r="AH32" s="542"/>
      <c r="AI32" s="542" t="e">
        <f t="shared" si="0"/>
        <v>#DIV/0!</v>
      </c>
      <c r="AJ32" s="542" t="e">
        <f t="shared" si="1"/>
        <v>#DIV/0!</v>
      </c>
      <c r="AK32" s="546" t="e">
        <f t="shared" si="2"/>
        <v>#DIV/0!</v>
      </c>
      <c r="AL32" s="546" t="e">
        <f t="shared" si="3"/>
        <v>#DIV/0!</v>
      </c>
      <c r="AM32" s="546">
        <f t="shared" si="4"/>
        <v>89.2</v>
      </c>
      <c r="AN32" s="546">
        <f t="shared" si="6"/>
        <v>115.29444444444445</v>
      </c>
    </row>
    <row r="33" spans="1:40" x14ac:dyDescent="0.2">
      <c r="A33" s="27" t="s">
        <v>998</v>
      </c>
      <c r="B33" s="537">
        <v>29.2</v>
      </c>
      <c r="C33" s="547">
        <v>28.8</v>
      </c>
      <c r="D33" s="542">
        <v>27.7</v>
      </c>
      <c r="E33" s="540">
        <v>27.8</v>
      </c>
      <c r="F33" s="540">
        <v>27.7</v>
      </c>
      <c r="G33" s="541">
        <v>27.5</v>
      </c>
      <c r="H33" s="542">
        <v>27.2</v>
      </c>
      <c r="I33" s="540">
        <v>28.6</v>
      </c>
      <c r="J33" s="540">
        <v>29.3</v>
      </c>
      <c r="K33" s="541">
        <v>30.6</v>
      </c>
      <c r="L33" s="542">
        <v>31.4</v>
      </c>
      <c r="M33" s="540">
        <v>31.4</v>
      </c>
      <c r="N33" s="540">
        <v>32.4</v>
      </c>
      <c r="O33" s="541">
        <v>34</v>
      </c>
      <c r="P33" s="542">
        <v>36.31</v>
      </c>
      <c r="Q33" s="540">
        <v>39.26</v>
      </c>
      <c r="R33" s="540">
        <v>42.21</v>
      </c>
      <c r="S33" s="541">
        <v>45.66</v>
      </c>
      <c r="T33" s="542">
        <v>49.52</v>
      </c>
      <c r="U33" s="540">
        <v>49.09</v>
      </c>
      <c r="V33" s="540">
        <v>51.23</v>
      </c>
      <c r="W33" s="541">
        <v>52.69</v>
      </c>
      <c r="X33" s="540">
        <v>51.93</v>
      </c>
      <c r="Y33" s="540">
        <v>53.68</v>
      </c>
      <c r="Z33" s="540">
        <v>56.58</v>
      </c>
      <c r="AA33" s="540">
        <v>56.76</v>
      </c>
      <c r="AB33" s="542">
        <v>57.04</v>
      </c>
      <c r="AC33" s="540">
        <v>57.55</v>
      </c>
      <c r="AD33" s="540"/>
      <c r="AE33" s="541"/>
      <c r="AF33" s="541"/>
      <c r="AG33" s="548">
        <f>AVERAGEIF(Z33:AC33, "&lt;&gt;#N/A")</f>
        <v>56.982500000000002</v>
      </c>
      <c r="AH33" s="542"/>
      <c r="AI33" s="542">
        <f t="shared" si="0"/>
        <v>27.675000000000001</v>
      </c>
      <c r="AJ33" s="542">
        <f t="shared" si="1"/>
        <v>28.924999999999997</v>
      </c>
      <c r="AK33" s="546">
        <f t="shared" si="2"/>
        <v>32.299999999999997</v>
      </c>
      <c r="AL33" s="546">
        <f t="shared" si="3"/>
        <v>40.86</v>
      </c>
      <c r="AM33" s="546">
        <f t="shared" si="4"/>
        <v>50.6325</v>
      </c>
      <c r="AN33" s="546">
        <f t="shared" si="6"/>
        <v>54.737499999999997</v>
      </c>
    </row>
    <row r="34" spans="1:40" x14ac:dyDescent="0.2">
      <c r="A34" s="28" t="s">
        <v>999</v>
      </c>
      <c r="B34" s="549" t="e">
        <f>NA()</f>
        <v>#N/A</v>
      </c>
      <c r="C34" s="550" t="e">
        <f>NA()</f>
        <v>#N/A</v>
      </c>
      <c r="D34" s="551" t="e">
        <f>NA()</f>
        <v>#N/A</v>
      </c>
      <c r="E34" s="552" t="e">
        <f>NA()</f>
        <v>#N/A</v>
      </c>
      <c r="F34" s="552" t="e">
        <f>NA()</f>
        <v>#N/A</v>
      </c>
      <c r="G34" s="553" t="e">
        <f>NA()</f>
        <v>#N/A</v>
      </c>
      <c r="H34" s="551" t="e">
        <f>NA()</f>
        <v>#N/A</v>
      </c>
      <c r="I34" s="552" t="e">
        <f>NA()</f>
        <v>#N/A</v>
      </c>
      <c r="J34" s="552">
        <v>29</v>
      </c>
      <c r="K34" s="553">
        <v>29.9</v>
      </c>
      <c r="L34" s="551">
        <v>32</v>
      </c>
      <c r="M34" s="552">
        <v>32</v>
      </c>
      <c r="N34" s="552">
        <v>33.240223463687151</v>
      </c>
      <c r="O34" s="553">
        <v>29.75</v>
      </c>
      <c r="P34" s="551">
        <v>34.870000000000005</v>
      </c>
      <c r="Q34" s="552">
        <v>36.33</v>
      </c>
      <c r="R34" s="552">
        <v>43.6</v>
      </c>
      <c r="S34" s="553">
        <v>41.870000000000005</v>
      </c>
      <c r="T34" s="551">
        <v>47.49</v>
      </c>
      <c r="U34" s="552">
        <v>53</v>
      </c>
      <c r="V34" s="552">
        <v>50.13</v>
      </c>
      <c r="W34" s="553">
        <v>51.5</v>
      </c>
      <c r="X34" s="552">
        <v>50</v>
      </c>
      <c r="Y34" s="552">
        <v>51.25</v>
      </c>
      <c r="Z34" s="552">
        <v>51</v>
      </c>
      <c r="AA34" s="552">
        <v>50</v>
      </c>
      <c r="AB34" s="551">
        <v>48.81</v>
      </c>
      <c r="AC34" s="552">
        <v>55</v>
      </c>
      <c r="AD34" s="552"/>
      <c r="AE34" s="553"/>
      <c r="AF34" s="553"/>
      <c r="AG34" s="554">
        <f>AVERAGEIF(Z34:AC34, "&lt;&gt;#N/A")</f>
        <v>51.202500000000001</v>
      </c>
      <c r="AH34" s="551"/>
      <c r="AI34" s="551" t="e">
        <f t="shared" si="0"/>
        <v>#DIV/0!</v>
      </c>
      <c r="AJ34" s="551">
        <f t="shared" si="1"/>
        <v>29.45</v>
      </c>
      <c r="AK34" s="555">
        <f t="shared" si="2"/>
        <v>31.74755586592179</v>
      </c>
      <c r="AL34" s="555">
        <f t="shared" si="3"/>
        <v>39.167500000000004</v>
      </c>
      <c r="AM34" s="555">
        <f t="shared" si="4"/>
        <v>50.53</v>
      </c>
      <c r="AN34" s="555">
        <f t="shared" si="6"/>
        <v>50.5625</v>
      </c>
    </row>
    <row r="35" spans="1:40" x14ac:dyDescent="0.2">
      <c r="A35" s="27"/>
      <c r="B35" s="556"/>
      <c r="C35" s="556"/>
      <c r="D35" s="540"/>
      <c r="E35" s="540"/>
      <c r="F35" s="540"/>
      <c r="G35" s="540"/>
      <c r="H35" s="540"/>
      <c r="I35" s="540"/>
      <c r="J35" s="540"/>
      <c r="K35" s="540"/>
      <c r="L35" s="540"/>
      <c r="M35" s="540"/>
      <c r="N35" s="540"/>
      <c r="O35" s="540"/>
      <c r="P35" s="556"/>
      <c r="Q35" s="540"/>
      <c r="R35" s="540"/>
      <c r="S35" s="540"/>
      <c r="T35" s="540"/>
      <c r="U35" s="540"/>
      <c r="V35" s="540"/>
      <c r="W35" s="540"/>
      <c r="X35" s="540"/>
      <c r="Y35" s="540"/>
      <c r="Z35" s="540"/>
      <c r="AA35" s="540"/>
      <c r="AB35" s="540"/>
      <c r="AC35" s="540"/>
      <c r="AD35" s="540"/>
      <c r="AE35" s="540"/>
      <c r="AF35" s="540"/>
      <c r="AG35" s="540"/>
      <c r="AH35" s="540"/>
      <c r="AI35" s="540"/>
      <c r="AJ35" s="540"/>
      <c r="AK35" s="540"/>
      <c r="AL35" s="540"/>
      <c r="AM35" s="540"/>
      <c r="AN35" s="540"/>
    </row>
    <row r="36" spans="1:40" x14ac:dyDescent="0.2">
      <c r="A36" s="27"/>
      <c r="B36" s="105"/>
      <c r="C36" s="105"/>
      <c r="AG36" s="540"/>
      <c r="AH36" s="540"/>
      <c r="AI36" s="540"/>
      <c r="AJ36" s="540"/>
      <c r="AK36" s="540"/>
      <c r="AL36" s="540"/>
      <c r="AM36" s="540"/>
      <c r="AN36" s="540"/>
    </row>
    <row r="37" spans="1:40" x14ac:dyDescent="0.2">
      <c r="A37" s="27"/>
      <c r="B37" s="105"/>
      <c r="C37" s="105"/>
      <c r="AG37" s="540"/>
      <c r="AH37" s="540"/>
      <c r="AI37" s="540"/>
      <c r="AJ37" s="540"/>
      <c r="AK37" s="540"/>
      <c r="AL37" s="540"/>
      <c r="AM37" s="540"/>
      <c r="AN37" s="540"/>
    </row>
    <row r="38" spans="1:40" x14ac:dyDescent="0.2">
      <c r="A38" s="267"/>
      <c r="B38" s="1366" t="s">
        <v>1000</v>
      </c>
      <c r="C38" s="1366"/>
      <c r="D38" s="1366"/>
      <c r="E38" s="1366"/>
      <c r="F38" s="1366"/>
      <c r="G38" s="1366"/>
      <c r="H38" s="1366"/>
      <c r="I38" s="1366"/>
      <c r="J38" s="1366"/>
      <c r="K38" s="1366"/>
      <c r="L38" s="1366"/>
      <c r="M38" s="1366"/>
      <c r="N38" s="1366"/>
      <c r="O38" s="1366"/>
      <c r="P38" s="1366"/>
      <c r="Q38" s="1366"/>
      <c r="R38" s="1366"/>
      <c r="S38" s="1366"/>
      <c r="T38" s="1366"/>
      <c r="U38" s="1366"/>
      <c r="V38" s="1366"/>
      <c r="W38" s="1366"/>
      <c r="X38" s="1366"/>
      <c r="Y38" s="1366"/>
      <c r="Z38" s="1366"/>
      <c r="AA38" s="1366"/>
      <c r="AB38" s="1366"/>
      <c r="AC38" s="1366"/>
      <c r="AD38" s="1366"/>
      <c r="AE38" s="1366"/>
      <c r="AF38" s="269"/>
      <c r="AG38" s="269"/>
      <c r="AH38" s="269"/>
      <c r="AI38" s="269"/>
      <c r="AJ38" s="269"/>
      <c r="AK38" s="269"/>
      <c r="AL38" s="269"/>
      <c r="AM38" s="269"/>
      <c r="AN38" s="269"/>
    </row>
    <row r="39" spans="1:40" x14ac:dyDescent="0.2">
      <c r="A39" s="196" t="s">
        <v>176</v>
      </c>
      <c r="B39" s="557">
        <v>27.007965008070904</v>
      </c>
      <c r="C39" s="538">
        <v>27.007965008070904</v>
      </c>
      <c r="D39" s="539">
        <v>22.990504492841946</v>
      </c>
      <c r="E39" s="543">
        <v>24.289967790263454</v>
      </c>
      <c r="F39" s="543">
        <v>24.190009075077182</v>
      </c>
      <c r="G39" s="544">
        <v>23.890132929518373</v>
      </c>
      <c r="H39" s="539">
        <v>21.314158515441708</v>
      </c>
      <c r="I39" s="543">
        <v>25.092577524997292</v>
      </c>
      <c r="J39" s="543">
        <v>24.317517215344871</v>
      </c>
      <c r="K39" s="544">
        <v>24.317517215344871</v>
      </c>
      <c r="L39" s="543">
        <v>27.102825480559169</v>
      </c>
      <c r="M39" s="543">
        <v>25.879434052617267</v>
      </c>
      <c r="N39" s="543">
        <v>27.761574710989432</v>
      </c>
      <c r="O39" s="543">
        <v>26.632290315966131</v>
      </c>
      <c r="P39" s="539">
        <v>27.753408466571074</v>
      </c>
      <c r="Q39" s="543">
        <v>31.245559200775375</v>
      </c>
      <c r="R39" s="543">
        <v>31.245559200775375</v>
      </c>
      <c r="S39" s="543">
        <v>37.03517752327199</v>
      </c>
      <c r="T39" s="539">
        <v>38.42058211430124</v>
      </c>
      <c r="U39" s="543">
        <v>38.31273486626111</v>
      </c>
      <c r="V39" s="543">
        <v>38.42058211430124</v>
      </c>
      <c r="W39" s="543">
        <v>44.037626283058735</v>
      </c>
      <c r="X39" s="539">
        <v>37.746952856243688</v>
      </c>
      <c r="Y39" s="543">
        <v>46.753852425033969</v>
      </c>
      <c r="Z39" s="543">
        <v>50.233998200678137</v>
      </c>
      <c r="AA39" s="543">
        <v>53.514708688319786</v>
      </c>
      <c r="AB39" s="539">
        <v>49.895022888757374</v>
      </c>
      <c r="AC39" s="543"/>
      <c r="AD39" s="543"/>
      <c r="AE39" s="544"/>
      <c r="AF39" s="544"/>
      <c r="AG39" s="545">
        <f>AVERAGEIF(Y39:AB39, "&lt;&gt;#N/A")</f>
        <v>50.099395550697317</v>
      </c>
      <c r="AH39" s="539"/>
      <c r="AI39" s="539">
        <f t="shared" ref="AI39:AI47" si="7">AVERAGEIF(D39:G39, "&lt;&gt;#N/A")</f>
        <v>23.840153571925239</v>
      </c>
      <c r="AJ39" s="539">
        <f t="shared" ref="AJ39:AJ47" si="8">AVERAGEIF(H39:K39,"&lt;&gt;#N/A")</f>
        <v>23.760442617782189</v>
      </c>
      <c r="AK39" s="558">
        <f t="shared" ref="AK39:AK47" si="9">AVERAGEIF(L39:O39,  "&lt;&gt;#n/a")</f>
        <v>26.844031140033</v>
      </c>
      <c r="AL39" s="558">
        <f t="shared" ref="AL39:AL47" si="10">AVERAGEIF(P39:S39,  "&lt;&gt;#n/a")</f>
        <v>31.819926097848452</v>
      </c>
      <c r="AM39" s="558">
        <f t="shared" ref="AM39:AM47" si="11">AVERAGEIF(T39:W39, "&lt;&gt;#n/a")</f>
        <v>39.797881344480579</v>
      </c>
      <c r="AN39" s="546">
        <f>AVERAGEIF(X39:AA39, "&lt;&gt;#n/a")</f>
        <v>47.062378042568895</v>
      </c>
    </row>
    <row r="40" spans="1:40" x14ac:dyDescent="0.2">
      <c r="A40" s="27" t="s">
        <v>177</v>
      </c>
      <c r="B40" s="537">
        <v>25.575724439461084</v>
      </c>
      <c r="C40" s="547">
        <v>26.087238928250301</v>
      </c>
      <c r="D40" s="542">
        <v>23.927311519168029</v>
      </c>
      <c r="E40" s="540">
        <v>24.225161870029034</v>
      </c>
      <c r="F40" s="540">
        <v>24.225161870029034</v>
      </c>
      <c r="G40" s="541">
        <v>24.026594969455029</v>
      </c>
      <c r="H40" s="542">
        <v>23.306265424233469</v>
      </c>
      <c r="I40" s="540">
        <v>23.787799833825062</v>
      </c>
      <c r="J40" s="540">
        <v>25.039789298763225</v>
      </c>
      <c r="K40" s="541">
        <v>25.713937472191468</v>
      </c>
      <c r="L40" s="540">
        <v>24.808688640134559</v>
      </c>
      <c r="M40" s="540">
        <v>25.464012491006041</v>
      </c>
      <c r="N40" s="540">
        <v>26.212954034859166</v>
      </c>
      <c r="O40" s="540">
        <v>26.493807113804081</v>
      </c>
      <c r="P40" s="542">
        <v>29.29688348415193</v>
      </c>
      <c r="Q40" s="540">
        <v>30.212411093031683</v>
      </c>
      <c r="R40" s="540">
        <v>36.621104355189914</v>
      </c>
      <c r="S40" s="540">
        <v>36.621104355189914</v>
      </c>
      <c r="T40" s="542">
        <v>38.349565566589867</v>
      </c>
      <c r="U40" s="540">
        <v>43.660195464933999</v>
      </c>
      <c r="V40" s="540">
        <v>41.265029615511892</v>
      </c>
      <c r="W40" s="540">
        <v>40.367963754305109</v>
      </c>
      <c r="X40" s="542">
        <v>38.807794544888282</v>
      </c>
      <c r="Y40" s="540">
        <v>39.203118564796476</v>
      </c>
      <c r="Z40" s="540">
        <v>39.93616519926023</v>
      </c>
      <c r="AA40" s="540">
        <v>39.028767131369392</v>
      </c>
      <c r="AB40" s="542">
        <v>37.431735835274608</v>
      </c>
      <c r="AC40" s="540"/>
      <c r="AD40" s="540"/>
      <c r="AE40" s="541"/>
      <c r="AF40" s="541"/>
      <c r="AG40" s="541">
        <f t="shared" ref="AG40:AG45" si="12">AVERAGEIF(Y40:AB40, "&lt;&gt;#N/A")</f>
        <v>38.899946682675179</v>
      </c>
      <c r="AH40" s="542"/>
      <c r="AI40" s="542">
        <f t="shared" si="7"/>
        <v>24.101057557170282</v>
      </c>
      <c r="AJ40" s="542">
        <f t="shared" si="8"/>
        <v>24.461948007253305</v>
      </c>
      <c r="AK40" s="546">
        <f t="shared" si="9"/>
        <v>25.74486556995096</v>
      </c>
      <c r="AL40" s="546">
        <f t="shared" si="10"/>
        <v>33.187875821890856</v>
      </c>
      <c r="AM40" s="546">
        <f t="shared" si="11"/>
        <v>40.91068860033522</v>
      </c>
      <c r="AN40" s="546">
        <f t="shared" ref="AN40:AN47" si="13">AVERAGEIF(X40:AA40, "&lt;&gt;#n/a")</f>
        <v>39.2439613600786</v>
      </c>
    </row>
    <row r="41" spans="1:40" x14ac:dyDescent="0.2">
      <c r="A41" s="27" t="s">
        <v>178</v>
      </c>
      <c r="B41" s="537">
        <v>29.565537452017011</v>
      </c>
      <c r="C41" s="547">
        <v>25.473421541703235</v>
      </c>
      <c r="D41" s="542">
        <v>24.324445320316045</v>
      </c>
      <c r="E41" s="540">
        <v>24.72157912146406</v>
      </c>
      <c r="F41" s="540">
        <v>24.523012220890053</v>
      </c>
      <c r="G41" s="541">
        <v>24.324445320316045</v>
      </c>
      <c r="H41" s="542">
        <v>23.787799833825062</v>
      </c>
      <c r="I41" s="540">
        <v>26.195471881783067</v>
      </c>
      <c r="J41" s="540">
        <v>27.062233819047954</v>
      </c>
      <c r="K41" s="541">
        <v>29.373598985087632</v>
      </c>
      <c r="L41" s="540">
        <v>28.92786713132671</v>
      </c>
      <c r="M41" s="540">
        <v>29.489573289216565</v>
      </c>
      <c r="N41" s="540">
        <v>29.864044061143112</v>
      </c>
      <c r="O41" s="540">
        <v>34.357693324261831</v>
      </c>
      <c r="P41" s="542">
        <v>40.283214790708904</v>
      </c>
      <c r="Q41" s="540">
        <v>40.740978595148775</v>
      </c>
      <c r="R41" s="540">
        <v>40.283214790708904</v>
      </c>
      <c r="S41" s="540" t="e">
        <v>#N/A</v>
      </c>
      <c r="T41" s="542">
        <v>42.34150864896003</v>
      </c>
      <c r="U41" s="540">
        <v>36.672052406133176</v>
      </c>
      <c r="V41" s="540">
        <v>46.647424782752566</v>
      </c>
      <c r="W41" s="540">
        <v>45.301825990942397</v>
      </c>
      <c r="X41" s="542">
        <v>43.252292483070562</v>
      </c>
      <c r="Y41" s="540">
        <v>45.764837371578011</v>
      </c>
      <c r="Z41" s="540">
        <v>47.970259172195902</v>
      </c>
      <c r="AA41" s="540">
        <v>50.30904574154826</v>
      </c>
      <c r="AB41" s="542">
        <v>49.813707401978647</v>
      </c>
      <c r="AC41" s="540"/>
      <c r="AD41" s="540"/>
      <c r="AE41" s="541"/>
      <c r="AF41" s="541"/>
      <c r="AG41" s="541">
        <f t="shared" si="12"/>
        <v>48.464462421825203</v>
      </c>
      <c r="AH41" s="542"/>
      <c r="AI41" s="542">
        <f t="shared" si="7"/>
        <v>24.473370495746551</v>
      </c>
      <c r="AJ41" s="542">
        <f t="shared" si="8"/>
        <v>26.604776129935928</v>
      </c>
      <c r="AK41" s="546">
        <f t="shared" si="9"/>
        <v>30.659794451487056</v>
      </c>
      <c r="AL41" s="546">
        <f t="shared" si="10"/>
        <v>40.435802725522194</v>
      </c>
      <c r="AM41" s="546">
        <f t="shared" si="11"/>
        <v>42.740702957197044</v>
      </c>
      <c r="AN41" s="546">
        <f t="shared" si="13"/>
        <v>46.824108692098186</v>
      </c>
    </row>
    <row r="42" spans="1:40" x14ac:dyDescent="0.2">
      <c r="A42" s="27" t="s">
        <v>179</v>
      </c>
      <c r="B42" s="537">
        <v>32.430018589236646</v>
      </c>
      <c r="C42" s="547">
        <v>33.146138873541567</v>
      </c>
      <c r="D42" s="542">
        <v>33.160672395859415</v>
      </c>
      <c r="E42" s="540">
        <v>32.167837892989375</v>
      </c>
      <c r="F42" s="540">
        <v>31.075719939832332</v>
      </c>
      <c r="G42" s="541">
        <v>29.785035086101278</v>
      </c>
      <c r="H42" s="542">
        <v>30.432974686189159</v>
      </c>
      <c r="I42" s="540">
        <v>29.277292103169302</v>
      </c>
      <c r="J42" s="540">
        <v>30.047747158515868</v>
      </c>
      <c r="K42" s="541">
        <v>32.455419206473877</v>
      </c>
      <c r="L42" s="540">
        <v>32.39172177164739</v>
      </c>
      <c r="M42" s="540">
        <v>33.047045622518866</v>
      </c>
      <c r="N42" s="540">
        <v>32.766192543573951</v>
      </c>
      <c r="O42" s="540">
        <v>33.795987166371994</v>
      </c>
      <c r="P42" s="542">
        <v>36.254893311638014</v>
      </c>
      <c r="Q42" s="540">
        <v>41.93116448669246</v>
      </c>
      <c r="R42" s="540">
        <v>46.711317238175397</v>
      </c>
      <c r="S42" s="540">
        <v>47.607435661746891</v>
      </c>
      <c r="T42" s="542">
        <v>52.648795394225921</v>
      </c>
      <c r="U42" s="540">
        <v>51.339079236864031</v>
      </c>
      <c r="V42" s="540">
        <v>52.029819949993247</v>
      </c>
      <c r="W42" s="540">
        <v>51.581287019389862</v>
      </c>
      <c r="X42" s="542">
        <v>51.009848101330256</v>
      </c>
      <c r="Y42" s="540">
        <v>55.234278095838725</v>
      </c>
      <c r="Z42" s="540">
        <v>56.30410886281441</v>
      </c>
      <c r="AA42" s="540">
        <v>57.852201413548975</v>
      </c>
      <c r="AB42" s="542">
        <v>55.975530486570563</v>
      </c>
      <c r="AC42" s="540"/>
      <c r="AD42" s="540"/>
      <c r="AE42" s="541"/>
      <c r="AF42" s="541"/>
      <c r="AG42" s="541">
        <f t="shared" si="12"/>
        <v>56.341529714693166</v>
      </c>
      <c r="AH42" s="542"/>
      <c r="AI42" s="542">
        <f t="shared" si="7"/>
        <v>31.547316328695597</v>
      </c>
      <c r="AJ42" s="542">
        <f t="shared" si="8"/>
        <v>30.553358288587052</v>
      </c>
      <c r="AK42" s="546">
        <f t="shared" si="9"/>
        <v>33.000236776028053</v>
      </c>
      <c r="AL42" s="546">
        <f t="shared" si="10"/>
        <v>43.126202674563189</v>
      </c>
      <c r="AM42" s="546">
        <f t="shared" si="11"/>
        <v>51.899745400118263</v>
      </c>
      <c r="AN42" s="546">
        <f t="shared" si="13"/>
        <v>55.100109118383095</v>
      </c>
    </row>
    <row r="43" spans="1:40" x14ac:dyDescent="0.2">
      <c r="A43" s="27" t="s">
        <v>180</v>
      </c>
      <c r="B43" s="537">
        <v>34.680682339909211</v>
      </c>
      <c r="C43" s="547">
        <v>35.294499726456287</v>
      </c>
      <c r="D43" s="542">
        <v>33.259955846146426</v>
      </c>
      <c r="E43" s="540">
        <v>33.259955846146426</v>
      </c>
      <c r="F43" s="540">
        <v>33.756373097581452</v>
      </c>
      <c r="G43" s="541">
        <v>34.649924150164473</v>
      </c>
      <c r="H43" s="542">
        <v>33.611101789493716</v>
      </c>
      <c r="I43" s="540">
        <v>33.611101789493716</v>
      </c>
      <c r="J43" s="540">
        <v>35.440932545941799</v>
      </c>
      <c r="K43" s="541">
        <v>36.115080719370042</v>
      </c>
      <c r="L43" s="540">
        <v>33.702369473390348</v>
      </c>
      <c r="M43" s="540">
        <v>33.608751780408717</v>
      </c>
      <c r="N43" s="540">
        <v>35.106634868114952</v>
      </c>
      <c r="O43" s="540">
        <v>40.349225675086785</v>
      </c>
      <c r="P43" s="542">
        <v>40.283214790708904</v>
      </c>
      <c r="Q43" s="540">
        <v>43.029797617348152</v>
      </c>
      <c r="R43" s="540">
        <v>50.354018488386139</v>
      </c>
      <c r="S43" s="540">
        <v>57.678239359424111</v>
      </c>
      <c r="T43" s="542">
        <v>58.982080374345792</v>
      </c>
      <c r="U43" s="540">
        <v>57.780012120328713</v>
      </c>
      <c r="V43" s="540">
        <v>64.588742006888197</v>
      </c>
      <c r="W43" s="540">
        <v>67.279939590508533</v>
      </c>
      <c r="X43" s="542">
        <v>66.052893767703054</v>
      </c>
      <c r="Y43" s="540">
        <v>63.371904367768252</v>
      </c>
      <c r="Z43" s="540">
        <v>69.191620860149413</v>
      </c>
      <c r="AA43" s="540">
        <v>70.43388052905668</v>
      </c>
      <c r="AB43" s="542">
        <v>70.708866571872719</v>
      </c>
      <c r="AC43" s="540"/>
      <c r="AD43" s="540"/>
      <c r="AE43" s="541"/>
      <c r="AF43" s="541"/>
      <c r="AG43" s="548">
        <f t="shared" si="12"/>
        <v>68.426568082211759</v>
      </c>
      <c r="AH43" s="542"/>
      <c r="AI43" s="542">
        <f t="shared" si="7"/>
        <v>33.731552235009694</v>
      </c>
      <c r="AJ43" s="542">
        <f t="shared" si="8"/>
        <v>34.694554211074816</v>
      </c>
      <c r="AK43" s="546">
        <f t="shared" si="9"/>
        <v>35.691745449250199</v>
      </c>
      <c r="AL43" s="546">
        <f t="shared" si="10"/>
        <v>47.83631756396683</v>
      </c>
      <c r="AM43" s="546">
        <f t="shared" si="11"/>
        <v>62.157693523017812</v>
      </c>
      <c r="AN43" s="546">
        <f t="shared" si="13"/>
        <v>67.262574881169343</v>
      </c>
    </row>
    <row r="44" spans="1:40" x14ac:dyDescent="0.2">
      <c r="A44" s="27" t="s">
        <v>181</v>
      </c>
      <c r="B44" s="537" t="e">
        <v>#N/A</v>
      </c>
      <c r="C44" s="547" t="e">
        <v>#N/A</v>
      </c>
      <c r="D44" s="542" t="e">
        <v>#N/A</v>
      </c>
      <c r="E44" s="540" t="e">
        <v>#N/A</v>
      </c>
      <c r="F44" s="540" t="e">
        <v>#N/A</v>
      </c>
      <c r="G44" s="541" t="e">
        <v>#N/A</v>
      </c>
      <c r="H44" s="542" t="e">
        <v>#N/A</v>
      </c>
      <c r="I44" s="540" t="e">
        <v>#N/A</v>
      </c>
      <c r="J44" s="540" t="e">
        <v>#N/A</v>
      </c>
      <c r="K44" s="541" t="e">
        <v>#N/A</v>
      </c>
      <c r="L44" s="540" t="e">
        <v>#N/A</v>
      </c>
      <c r="M44" s="540" t="e">
        <v>#N/A</v>
      </c>
      <c r="N44" s="540" t="e">
        <v>#N/A</v>
      </c>
      <c r="O44" s="540">
        <v>71.149446666046302</v>
      </c>
      <c r="P44" s="542">
        <v>60.424822186063366</v>
      </c>
      <c r="Q44" s="540">
        <v>66.833515448221604</v>
      </c>
      <c r="R44" s="540">
        <v>64.086932621582349</v>
      </c>
      <c r="S44" s="540">
        <v>68.664570665981088</v>
      </c>
      <c r="T44" s="542">
        <v>74.456466480162774</v>
      </c>
      <c r="U44" s="540" t="e">
        <v>#N/A</v>
      </c>
      <c r="V44" s="540" t="e">
        <v>#N/A</v>
      </c>
      <c r="W44" s="540" t="e">
        <v>#N/A</v>
      </c>
      <c r="X44" s="542" t="e">
        <v>#N/A</v>
      </c>
      <c r="Y44" s="540" t="e">
        <v>#N/A</v>
      </c>
      <c r="Z44" s="540" t="e">
        <v>#N/A</v>
      </c>
      <c r="AA44" s="540" t="e">
        <v>#N/A</v>
      </c>
      <c r="AB44" s="542">
        <v>98.934395599891275</v>
      </c>
      <c r="AC44" s="540"/>
      <c r="AD44" s="540"/>
      <c r="AE44" s="541"/>
      <c r="AF44" s="541"/>
      <c r="AG44" s="548">
        <f t="shared" si="12"/>
        <v>98.934395599891275</v>
      </c>
      <c r="AH44" s="542"/>
      <c r="AI44" s="542" t="e">
        <f t="shared" si="7"/>
        <v>#DIV/0!</v>
      </c>
      <c r="AJ44" s="542" t="e">
        <f t="shared" si="8"/>
        <v>#DIV/0!</v>
      </c>
      <c r="AK44" s="546">
        <f t="shared" si="9"/>
        <v>71.149446666046302</v>
      </c>
      <c r="AL44" s="546">
        <f t="shared" si="10"/>
        <v>65.002460230462106</v>
      </c>
      <c r="AM44" s="546">
        <f t="shared" si="11"/>
        <v>74.456466480162774</v>
      </c>
      <c r="AN44" s="546" t="e">
        <f t="shared" si="13"/>
        <v>#DIV/0!</v>
      </c>
    </row>
    <row r="45" spans="1:40" x14ac:dyDescent="0.2">
      <c r="A45" s="27" t="s">
        <v>217</v>
      </c>
      <c r="B45" s="537" t="e">
        <v>#N/A</v>
      </c>
      <c r="C45" s="547" t="e">
        <v>#N/A</v>
      </c>
      <c r="D45" s="542" t="e">
        <v>#N/A</v>
      </c>
      <c r="E45" s="540" t="e">
        <v>#N/A</v>
      </c>
      <c r="F45" s="540" t="e">
        <v>#N/A</v>
      </c>
      <c r="G45" s="541" t="e">
        <v>#N/A</v>
      </c>
      <c r="H45" s="542" t="e">
        <v>#N/A</v>
      </c>
      <c r="I45" s="540" t="e">
        <v>#N/A</v>
      </c>
      <c r="J45" s="540" t="e">
        <v>#N/A</v>
      </c>
      <c r="K45" s="541" t="e">
        <v>#N/A</v>
      </c>
      <c r="L45" s="540" t="e">
        <v>#N/A</v>
      </c>
      <c r="M45" s="540" t="e">
        <v>#N/A</v>
      </c>
      <c r="N45" s="540" t="e">
        <v>#N/A</v>
      </c>
      <c r="O45" s="540" t="e">
        <v>#N/A</v>
      </c>
      <c r="P45" s="542" t="e">
        <v>#N/A</v>
      </c>
      <c r="Q45" s="540" t="e">
        <v>#N/A</v>
      </c>
      <c r="R45" s="540" t="e">
        <v>#N/A</v>
      </c>
      <c r="S45" s="540" t="e">
        <v>#N/A</v>
      </c>
      <c r="T45" s="542" t="e">
        <v>#N/A</v>
      </c>
      <c r="U45" s="540" t="e">
        <v>#N/A</v>
      </c>
      <c r="V45" s="540">
        <v>80.018274819644787</v>
      </c>
      <c r="W45" s="540" t="e">
        <v>#N/A</v>
      </c>
      <c r="X45" s="542" t="e">
        <v>#N/A</v>
      </c>
      <c r="Y45" s="540" t="e">
        <v>#N/A</v>
      </c>
      <c r="Z45" s="540">
        <v>101.1798073345134</v>
      </c>
      <c r="AA45" s="540" t="e">
        <v>#N/A</v>
      </c>
      <c r="AB45" s="542">
        <v>95.615683237405705</v>
      </c>
      <c r="AC45" s="540"/>
      <c r="AD45" s="540"/>
      <c r="AE45" s="541"/>
      <c r="AF45" s="541"/>
      <c r="AG45" s="548">
        <f t="shared" si="12"/>
        <v>98.397745285959559</v>
      </c>
      <c r="AH45" s="542"/>
      <c r="AI45" s="542" t="e">
        <f t="shared" si="7"/>
        <v>#DIV/0!</v>
      </c>
      <c r="AJ45" s="542" t="e">
        <f t="shared" si="8"/>
        <v>#DIV/0!</v>
      </c>
      <c r="AK45" s="546" t="e">
        <f t="shared" si="9"/>
        <v>#DIV/0!</v>
      </c>
      <c r="AL45" s="546" t="e">
        <f t="shared" si="10"/>
        <v>#DIV/0!</v>
      </c>
      <c r="AM45" s="546">
        <f t="shared" si="11"/>
        <v>80.018274819644787</v>
      </c>
      <c r="AN45" s="546">
        <f t="shared" si="13"/>
        <v>101.1798073345134</v>
      </c>
    </row>
    <row r="46" spans="1:40" x14ac:dyDescent="0.2">
      <c r="A46" s="27" t="s">
        <v>998</v>
      </c>
      <c r="B46" s="537">
        <v>29.167081430353033</v>
      </c>
      <c r="C46" s="547">
        <v>28.767532369663261</v>
      </c>
      <c r="D46" s="542">
        <v>26.852134734434042</v>
      </c>
      <c r="E46" s="540">
        <v>26.94907384899879</v>
      </c>
      <c r="F46" s="540">
        <v>26.852134734434042</v>
      </c>
      <c r="G46" s="541">
        <v>26.658256505304553</v>
      </c>
      <c r="H46" s="542">
        <v>25.57692991616435</v>
      </c>
      <c r="I46" s="540">
        <v>26.893389544202222</v>
      </c>
      <c r="J46" s="540">
        <v>27.551619358221149</v>
      </c>
      <c r="K46" s="541">
        <v>28.774046155684893</v>
      </c>
      <c r="L46" s="540">
        <v>28.701842039594602</v>
      </c>
      <c r="M46" s="540">
        <v>28.701842039594602</v>
      </c>
      <c r="N46" s="540">
        <v>29.615913442129465</v>
      </c>
      <c r="O46" s="540">
        <v>31.078427686185247</v>
      </c>
      <c r="P46" s="542">
        <v>32.457859928206453</v>
      </c>
      <c r="Q46" s="540">
        <v>35.094893439311072</v>
      </c>
      <c r="R46" s="540">
        <v>37.731926950415712</v>
      </c>
      <c r="S46" s="540">
        <v>40.815915293910948</v>
      </c>
      <c r="T46" s="542">
        <v>43.373768058964387</v>
      </c>
      <c r="U46" s="540">
        <v>42.997138005140584</v>
      </c>
      <c r="V46" s="540">
        <v>44.871529435798564</v>
      </c>
      <c r="W46" s="540">
        <v>46.150319851107291</v>
      </c>
      <c r="X46" s="542">
        <v>44.496512843920748</v>
      </c>
      <c r="Y46" s="540">
        <v>45.99601019568005</v>
      </c>
      <c r="Z46" s="540">
        <v>48.480891521452634</v>
      </c>
      <c r="AA46" s="540">
        <v>48.635125534776456</v>
      </c>
      <c r="AB46" s="542">
        <v>47.801238440987497</v>
      </c>
      <c r="AC46" s="540">
        <v>48.228633805729842</v>
      </c>
      <c r="AD46" s="540"/>
      <c r="AE46" s="541"/>
      <c r="AF46" s="541"/>
      <c r="AG46" s="548">
        <f>AVERAGEIF(Z46:AC46, "&lt;&gt;#N/A")</f>
        <v>48.286472325736611</v>
      </c>
      <c r="AH46" s="542"/>
      <c r="AI46" s="542">
        <f t="shared" si="7"/>
        <v>26.827899955792855</v>
      </c>
      <c r="AJ46" s="542">
        <f t="shared" si="8"/>
        <v>27.198996243568153</v>
      </c>
      <c r="AK46" s="546">
        <f t="shared" si="9"/>
        <v>29.524506301875981</v>
      </c>
      <c r="AL46" s="546">
        <f t="shared" si="10"/>
        <v>36.52514890296105</v>
      </c>
      <c r="AM46" s="546">
        <f t="shared" si="11"/>
        <v>44.348188837752708</v>
      </c>
      <c r="AN46" s="546">
        <f t="shared" si="13"/>
        <v>46.90213502395747</v>
      </c>
    </row>
    <row r="47" spans="1:40" x14ac:dyDescent="0.2">
      <c r="A47" s="28" t="s">
        <v>999</v>
      </c>
      <c r="B47" s="549" t="e">
        <f>NA()</f>
        <v>#N/A</v>
      </c>
      <c r="C47" s="550" t="e">
        <f>NA()</f>
        <v>#N/A</v>
      </c>
      <c r="D47" s="551" t="e">
        <f>NA()</f>
        <v>#N/A</v>
      </c>
      <c r="E47" s="552" t="e">
        <f>NA()</f>
        <v>#N/A</v>
      </c>
      <c r="F47" s="552" t="e">
        <f>NA()</f>
        <v>#N/A</v>
      </c>
      <c r="G47" s="553" t="e">
        <f>NA()</f>
        <v>#N/A</v>
      </c>
      <c r="H47" s="551" t="e">
        <f>NA()</f>
        <v>#N/A</v>
      </c>
      <c r="I47" s="552" t="e">
        <f>NA()</f>
        <v>#N/A</v>
      </c>
      <c r="J47" s="552">
        <v>27.269520866498748</v>
      </c>
      <c r="K47" s="553">
        <v>28.115816341665948</v>
      </c>
      <c r="L47" s="552">
        <v>29.250284881115522</v>
      </c>
      <c r="M47" s="552">
        <v>29.250284881115522</v>
      </c>
      <c r="N47" s="552">
        <v>30.383937682024673</v>
      </c>
      <c r="O47" s="552">
        <v>27.19362422541208</v>
      </c>
      <c r="P47" s="551">
        <v>31.170630010921489</v>
      </c>
      <c r="Q47" s="552">
        <v>32.475738121502069</v>
      </c>
      <c r="R47" s="552">
        <v>38.974461384461613</v>
      </c>
      <c r="S47" s="552">
        <v>37.427997664390091</v>
      </c>
      <c r="T47" s="551">
        <v>41.595723851377592</v>
      </c>
      <c r="U47" s="552">
        <v>46.421843843398875</v>
      </c>
      <c r="V47" s="552">
        <v>43.908057205086521</v>
      </c>
      <c r="W47" s="552">
        <v>45.108018074246075</v>
      </c>
      <c r="X47" s="551">
        <v>42.842781478837615</v>
      </c>
      <c r="Y47" s="552">
        <v>43.913851015808554</v>
      </c>
      <c r="Z47" s="552">
        <v>43.699637108414365</v>
      </c>
      <c r="AA47" s="552">
        <v>42.842781478837615</v>
      </c>
      <c r="AB47" s="551">
        <v>40.904250496223703</v>
      </c>
      <c r="AC47" s="552">
        <v>46.091656982018094</v>
      </c>
      <c r="AD47" s="552"/>
      <c r="AE47" s="553"/>
      <c r="AF47" s="553"/>
      <c r="AG47" s="554">
        <f>AVERAGEIF(Z47:AC47, "&lt;&gt;#N/A")</f>
        <v>43.384581516373444</v>
      </c>
      <c r="AH47" s="551"/>
      <c r="AI47" s="551" t="e">
        <f t="shared" si="7"/>
        <v>#DIV/0!</v>
      </c>
      <c r="AJ47" s="551">
        <f t="shared" si="8"/>
        <v>27.69266860408235</v>
      </c>
      <c r="AK47" s="555">
        <f t="shared" si="9"/>
        <v>29.019532917416949</v>
      </c>
      <c r="AL47" s="555">
        <f t="shared" si="10"/>
        <v>35.012206795318818</v>
      </c>
      <c r="AM47" s="555">
        <f t="shared" si="11"/>
        <v>44.258410743527264</v>
      </c>
      <c r="AN47" s="555">
        <f t="shared" si="13"/>
        <v>43.324762770474543</v>
      </c>
    </row>
    <row r="48" spans="1:40" x14ac:dyDescent="0.2">
      <c r="B48" s="559"/>
      <c r="C48" s="559"/>
      <c r="D48" s="540"/>
      <c r="E48" s="540"/>
      <c r="F48" s="540"/>
      <c r="G48" s="540"/>
      <c r="H48" s="540"/>
      <c r="I48" s="540"/>
      <c r="J48" s="540"/>
      <c r="K48" s="540"/>
      <c r="L48" s="540"/>
      <c r="M48" s="540"/>
      <c r="N48" s="540"/>
      <c r="O48" s="540"/>
      <c r="P48" s="540"/>
      <c r="Q48" s="540"/>
      <c r="R48" s="540"/>
      <c r="S48" s="540"/>
      <c r="T48" s="540"/>
      <c r="U48" s="540"/>
      <c r="V48" s="540"/>
      <c r="W48" s="540"/>
      <c r="X48" s="540"/>
      <c r="Y48" s="540"/>
      <c r="Z48" s="540"/>
      <c r="AA48" s="540"/>
      <c r="AB48" s="540"/>
      <c r="AC48" s="540"/>
      <c r="AD48" s="540"/>
      <c r="AE48" s="540"/>
      <c r="AF48" s="540"/>
      <c r="AG48" s="540"/>
      <c r="AH48" s="540"/>
      <c r="AI48" s="540"/>
      <c r="AJ48" s="540"/>
      <c r="AK48" s="540"/>
      <c r="AL48" s="540"/>
    </row>
    <row r="49" spans="1:38" x14ac:dyDescent="0.2">
      <c r="A49" s="21" t="s">
        <v>1001</v>
      </c>
      <c r="B49" s="560"/>
      <c r="C49" s="560"/>
      <c r="D49" s="560"/>
      <c r="E49" s="560"/>
      <c r="F49" s="560"/>
      <c r="G49" s="560"/>
      <c r="H49" s="560"/>
      <c r="I49" s="560"/>
      <c r="J49" s="560"/>
      <c r="K49" s="560"/>
      <c r="L49" s="560"/>
      <c r="M49" s="560"/>
      <c r="N49" s="560"/>
      <c r="O49" s="560"/>
      <c r="P49" s="540"/>
      <c r="Q49" s="560"/>
      <c r="R49" s="560"/>
      <c r="S49" s="560"/>
      <c r="T49" s="560"/>
      <c r="U49" s="560"/>
      <c r="V49" s="560"/>
      <c r="W49" s="560"/>
      <c r="X49" s="560"/>
      <c r="Y49" s="560"/>
      <c r="Z49" s="560"/>
      <c r="AA49" s="560"/>
      <c r="AB49" s="560"/>
      <c r="AC49" s="560"/>
      <c r="AD49" s="560"/>
      <c r="AE49" s="560"/>
      <c r="AF49" s="560"/>
      <c r="AI49" s="540"/>
      <c r="AJ49" s="540"/>
      <c r="AK49" s="540"/>
      <c r="AL49" s="540"/>
    </row>
    <row r="50" spans="1:38" x14ac:dyDescent="0.2">
      <c r="A50" s="21" t="s">
        <v>1002</v>
      </c>
      <c r="P50" s="561"/>
      <c r="Q50" s="562"/>
      <c r="R50" s="562"/>
      <c r="S50" s="562"/>
      <c r="T50" s="562"/>
      <c r="U50" s="562"/>
      <c r="V50" s="562"/>
      <c r="W50" s="562"/>
      <c r="X50" s="562"/>
      <c r="Y50" s="562"/>
      <c r="Z50" s="562"/>
      <c r="AA50" s="562"/>
      <c r="AB50" s="562"/>
      <c r="AC50" s="562"/>
      <c r="AD50" s="562"/>
      <c r="AE50" s="562"/>
      <c r="AF50" s="562"/>
      <c r="AI50" s="561"/>
      <c r="AJ50" s="561"/>
      <c r="AK50" s="561"/>
      <c r="AL50" s="561"/>
    </row>
    <row r="51" spans="1:38" x14ac:dyDescent="0.2">
      <c r="A51" s="21" t="s">
        <v>1003</v>
      </c>
    </row>
    <row r="52" spans="1:38" x14ac:dyDescent="0.2">
      <c r="A52" s="21" t="s">
        <v>1004</v>
      </c>
    </row>
  </sheetData>
  <mergeCells count="3">
    <mergeCell ref="B23:AE23"/>
    <mergeCell ref="B24:AE24"/>
    <mergeCell ref="B38:AE38"/>
  </mergeCells>
  <pageMargins left="0.7" right="0.7" top="0.75" bottom="0.75" header="0.3" footer="0.3"/>
  <pageSetup orientation="portrait" horizontalDpi="1200" verticalDpi="1200"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BB3505-0A53-4F08-861A-31D9E651456D}">
  <sheetPr>
    <tabColor theme="5" tint="0.39997558519241921"/>
  </sheetPr>
  <dimension ref="A1:Z46"/>
  <sheetViews>
    <sheetView topLeftCell="A19" zoomScaleNormal="100" workbookViewId="0">
      <selection activeCell="U78" sqref="U78"/>
    </sheetView>
  </sheetViews>
  <sheetFormatPr defaultColWidth="8.85546875" defaultRowHeight="12.75" x14ac:dyDescent="0.2"/>
  <cols>
    <col min="20" max="20" width="4.42578125" customWidth="1"/>
    <col min="21" max="21" width="12" customWidth="1"/>
    <col min="22" max="22" width="3.42578125" customWidth="1"/>
  </cols>
  <sheetData>
    <row r="1" spans="1:15" x14ac:dyDescent="0.2">
      <c r="A1" s="64" t="s">
        <v>1005</v>
      </c>
    </row>
    <row r="2" spans="1:15" x14ac:dyDescent="0.2">
      <c r="O2" s="64"/>
    </row>
    <row r="21" spans="1:26" x14ac:dyDescent="0.2">
      <c r="A21" s="471" t="s">
        <v>1006</v>
      </c>
    </row>
    <row r="22" spans="1:26" x14ac:dyDescent="0.2">
      <c r="A22" s="684"/>
    </row>
    <row r="23" spans="1:26" x14ac:dyDescent="0.2">
      <c r="A23" s="196"/>
      <c r="B23" s="1362" t="s">
        <v>1007</v>
      </c>
      <c r="C23" s="1363"/>
      <c r="D23" s="1363"/>
      <c r="E23" s="1363"/>
      <c r="F23" s="1363"/>
      <c r="G23" s="1363"/>
      <c r="H23" s="1363"/>
      <c r="I23" s="1363"/>
      <c r="J23" s="1363"/>
      <c r="K23" s="1363"/>
      <c r="L23" s="1363"/>
      <c r="M23" s="1363"/>
      <c r="N23" s="1363"/>
      <c r="O23" s="1363"/>
      <c r="P23" s="1363"/>
      <c r="Q23" s="1363"/>
      <c r="R23" s="1363"/>
      <c r="S23" s="1364"/>
      <c r="T23" s="519"/>
      <c r="U23" s="520" t="s">
        <v>957</v>
      </c>
      <c r="V23" s="521"/>
      <c r="W23" s="522" t="s">
        <v>957</v>
      </c>
      <c r="X23" s="522" t="s">
        <v>957</v>
      </c>
      <c r="Y23" s="522" t="s">
        <v>957</v>
      </c>
      <c r="Z23" s="522" t="s">
        <v>957</v>
      </c>
    </row>
    <row r="24" spans="1:26" x14ac:dyDescent="0.2">
      <c r="A24" s="27"/>
      <c r="B24" s="1365" t="s">
        <v>1008</v>
      </c>
      <c r="C24" s="1366"/>
      <c r="D24" s="1366"/>
      <c r="E24" s="1366"/>
      <c r="F24" s="1366"/>
      <c r="G24" s="1366"/>
      <c r="H24" s="1366"/>
      <c r="I24" s="1366"/>
      <c r="J24" s="1366"/>
      <c r="K24" s="1366"/>
      <c r="L24" s="1366"/>
      <c r="M24" s="1366"/>
      <c r="N24" s="1366"/>
      <c r="O24" s="1366"/>
      <c r="P24" s="1366"/>
      <c r="Q24" s="1366"/>
      <c r="R24" s="1366"/>
      <c r="S24" s="1367"/>
      <c r="T24" s="524"/>
      <c r="U24" s="525" t="s">
        <v>959</v>
      </c>
      <c r="V24" s="526"/>
      <c r="W24" s="527" t="s">
        <v>960</v>
      </c>
      <c r="X24" s="527" t="s">
        <v>960</v>
      </c>
      <c r="Y24" s="527" t="s">
        <v>960</v>
      </c>
      <c r="Z24" s="527" t="s">
        <v>960</v>
      </c>
    </row>
    <row r="25" spans="1:26" x14ac:dyDescent="0.2">
      <c r="A25" s="528" t="s">
        <v>161</v>
      </c>
      <c r="B25" s="531" t="s">
        <v>971</v>
      </c>
      <c r="C25" s="532" t="s">
        <v>972</v>
      </c>
      <c r="D25" s="532" t="s">
        <v>973</v>
      </c>
      <c r="E25" s="533" t="s">
        <v>974</v>
      </c>
      <c r="F25" s="531" t="s">
        <v>975</v>
      </c>
      <c r="G25" s="532" t="s">
        <v>976</v>
      </c>
      <c r="H25" s="532" t="s">
        <v>977</v>
      </c>
      <c r="I25" s="533" t="s">
        <v>978</v>
      </c>
      <c r="J25" s="531" t="s">
        <v>979</v>
      </c>
      <c r="K25" s="532" t="s">
        <v>980</v>
      </c>
      <c r="L25" s="532" t="s">
        <v>981</v>
      </c>
      <c r="M25" s="533" t="s">
        <v>982</v>
      </c>
      <c r="N25" s="531" t="s">
        <v>983</v>
      </c>
      <c r="O25" s="532" t="s">
        <v>984</v>
      </c>
      <c r="P25" s="532" t="s">
        <v>985</v>
      </c>
      <c r="Q25" s="533" t="s">
        <v>986</v>
      </c>
      <c r="R25" s="132" t="s">
        <v>987</v>
      </c>
      <c r="S25" s="632" t="s">
        <v>988</v>
      </c>
      <c r="T25" s="523"/>
      <c r="U25" s="534" t="s">
        <v>991</v>
      </c>
      <c r="V25" s="535"/>
      <c r="W25" s="536" t="s">
        <v>994</v>
      </c>
      <c r="X25" s="536" t="s">
        <v>995</v>
      </c>
      <c r="Y25" s="536" t="s">
        <v>996</v>
      </c>
      <c r="Z25" s="536" t="s">
        <v>997</v>
      </c>
    </row>
    <row r="26" spans="1:26" x14ac:dyDescent="0.2">
      <c r="A26" s="27" t="s">
        <v>177</v>
      </c>
      <c r="B26" s="539">
        <v>27.653061224489701</v>
      </c>
      <c r="C26" s="543">
        <v>27.3469387755102</v>
      </c>
      <c r="D26" s="543">
        <v>29.6938775510204</v>
      </c>
      <c r="E26" s="544">
        <v>32.828282828282802</v>
      </c>
      <c r="F26" s="539">
        <v>34.4444444444444</v>
      </c>
      <c r="G26" s="543">
        <v>36.767676767676697</v>
      </c>
      <c r="H26" s="543">
        <v>43.3333333333333</v>
      </c>
      <c r="I26" s="544">
        <v>44.848484848484802</v>
      </c>
      <c r="J26" s="539">
        <v>50.909090909090899</v>
      </c>
      <c r="K26" s="543">
        <v>50.808080808080803</v>
      </c>
      <c r="L26" s="543">
        <v>49.292929292929202</v>
      </c>
      <c r="M26" s="544">
        <v>48.61</v>
      </c>
      <c r="N26" s="539">
        <v>44.9</v>
      </c>
      <c r="O26" s="543">
        <v>45.9</v>
      </c>
      <c r="P26" s="543">
        <v>47.07</v>
      </c>
      <c r="Q26" s="544">
        <v>47.5</v>
      </c>
      <c r="R26" s="543">
        <v>45</v>
      </c>
      <c r="S26" s="544">
        <v>46.4</v>
      </c>
      <c r="T26" s="544"/>
      <c r="U26" s="545">
        <f>AVERAGEIF(P26:S26, "&lt;&gt;#N/A")</f>
        <v>46.4925</v>
      </c>
      <c r="V26" s="542"/>
      <c r="W26" s="546">
        <f>AVERAGEIF(B26:E26, "&lt;&gt;#N/A")</f>
        <v>29.380540094825776</v>
      </c>
      <c r="X26" s="546">
        <f>AVERAGEIF(F26:I26,"&lt;&gt;#n/a")</f>
        <v>39.848484848484802</v>
      </c>
      <c r="Y26" s="546">
        <f>AVERAGEIF(J26:M26,"&lt;&gt;#n/a")</f>
        <v>49.905025252525235</v>
      </c>
      <c r="Z26" s="546">
        <f>AVERAGEIF(N26:Q26,"&lt;&gt;#N/A")</f>
        <v>46.342500000000001</v>
      </c>
    </row>
    <row r="27" spans="1:26" x14ac:dyDescent="0.2">
      <c r="A27" s="27" t="s">
        <v>178</v>
      </c>
      <c r="B27" s="542">
        <v>33.939393939393902</v>
      </c>
      <c r="C27" s="540">
        <v>38.383838383838302</v>
      </c>
      <c r="D27" s="540">
        <v>38.080808080807998</v>
      </c>
      <c r="E27" s="541">
        <v>37.7777777777777</v>
      </c>
      <c r="F27" s="542">
        <v>43.232323232323203</v>
      </c>
      <c r="G27" s="540">
        <v>45.656565656565597</v>
      </c>
      <c r="H27" s="540">
        <v>56.6666666666666</v>
      </c>
      <c r="I27" s="541">
        <v>53.636363636363598</v>
      </c>
      <c r="J27" s="542">
        <v>54.4444444444444</v>
      </c>
      <c r="K27" s="540">
        <v>54.848484848484802</v>
      </c>
      <c r="L27" s="540">
        <v>48.585858585858503</v>
      </c>
      <c r="M27" s="541">
        <v>50.64</v>
      </c>
      <c r="N27" s="542">
        <v>48.78</v>
      </c>
      <c r="O27" s="540">
        <v>56.54</v>
      </c>
      <c r="P27" s="540">
        <v>57.25</v>
      </c>
      <c r="Q27" s="541">
        <v>58</v>
      </c>
      <c r="R27" s="540">
        <v>60.7</v>
      </c>
      <c r="S27" s="541">
        <v>59.84</v>
      </c>
      <c r="T27" s="541"/>
      <c r="U27" s="548">
        <f t="shared" ref="U27:U30" si="0">AVERAGEIF(P27:S27, "&lt;&gt;#N/A")</f>
        <v>58.947499999999998</v>
      </c>
      <c r="V27" s="542"/>
      <c r="W27" s="546">
        <f t="shared" ref="W27:W30" si="1">AVERAGEIF(B27:E27, "&lt;&gt;#N/A")</f>
        <v>37.045454545454476</v>
      </c>
      <c r="X27" s="546">
        <f t="shared" ref="X27:X30" si="2">AVERAGEIF(F27:I27,"&lt;&gt;#n/a")</f>
        <v>49.79797979797975</v>
      </c>
      <c r="Y27" s="546">
        <f>AVERAGEIF(J27:M27,"&lt;&gt;#n/a")</f>
        <v>52.129696969696923</v>
      </c>
      <c r="Z27" s="546">
        <f t="shared" ref="Z27:Z30" si="3">AVERAGEIF(N27:Q27,"&lt;&gt;#N/A")</f>
        <v>55.142499999999998</v>
      </c>
    </row>
    <row r="28" spans="1:26" x14ac:dyDescent="0.2">
      <c r="A28" s="27" t="s">
        <v>179</v>
      </c>
      <c r="B28" s="542">
        <v>36.262626262626199</v>
      </c>
      <c r="C28" s="540">
        <v>33.838383838383798</v>
      </c>
      <c r="D28" s="540">
        <v>34.949494949494898</v>
      </c>
      <c r="E28" s="541">
        <v>41.515151515151501</v>
      </c>
      <c r="F28" s="542">
        <v>40.808080808080803</v>
      </c>
      <c r="G28" s="540">
        <v>50.303030303030297</v>
      </c>
      <c r="H28" s="540">
        <v>53.1313131313131</v>
      </c>
      <c r="I28" s="541">
        <v>54.848484848484802</v>
      </c>
      <c r="J28" s="542">
        <v>58.6868686868686</v>
      </c>
      <c r="K28" s="540">
        <v>58.484848484848399</v>
      </c>
      <c r="L28" s="540">
        <v>57.676767676767597</v>
      </c>
      <c r="M28" s="541">
        <v>60.96</v>
      </c>
      <c r="N28" s="542">
        <v>65.13</v>
      </c>
      <c r="O28" s="540">
        <v>64.489999999999995</v>
      </c>
      <c r="P28" s="540">
        <v>67.5</v>
      </c>
      <c r="Q28" s="541">
        <v>67.94</v>
      </c>
      <c r="R28" s="540">
        <v>65.08</v>
      </c>
      <c r="S28" s="541">
        <v>69</v>
      </c>
      <c r="T28" s="541"/>
      <c r="U28" s="548">
        <f t="shared" si="0"/>
        <v>67.38</v>
      </c>
      <c r="V28" s="542"/>
      <c r="W28" s="546">
        <f t="shared" si="1"/>
        <v>36.641414141414096</v>
      </c>
      <c r="X28" s="546">
        <f t="shared" si="2"/>
        <v>49.772727272727252</v>
      </c>
      <c r="Y28" s="546">
        <f>AVERAGEIF(J28:M28,"&lt;&gt;#n/a")</f>
        <v>58.952121212121149</v>
      </c>
      <c r="Z28" s="546">
        <f t="shared" si="3"/>
        <v>66.265000000000001</v>
      </c>
    </row>
    <row r="29" spans="1:26" x14ac:dyDescent="0.2">
      <c r="A29" s="27" t="s">
        <v>180</v>
      </c>
      <c r="B29" s="542">
        <v>37.979797979797901</v>
      </c>
      <c r="C29" s="540">
        <v>38.787878787878697</v>
      </c>
      <c r="D29" s="540">
        <v>39.292929292929202</v>
      </c>
      <c r="E29" s="541">
        <v>41.010101010101003</v>
      </c>
      <c r="F29" s="542">
        <v>46.767676767676697</v>
      </c>
      <c r="G29" s="540">
        <v>52.929292929292899</v>
      </c>
      <c r="H29" s="540">
        <v>58.8888888888888</v>
      </c>
      <c r="I29" s="541">
        <v>62.828282828282802</v>
      </c>
      <c r="J29" s="542">
        <v>65.757575757575694</v>
      </c>
      <c r="K29" s="540">
        <v>66.868686868686794</v>
      </c>
      <c r="L29" s="540">
        <v>73.775510204081598</v>
      </c>
      <c r="M29" s="541">
        <v>76.33</v>
      </c>
      <c r="N29" s="542">
        <v>79.5</v>
      </c>
      <c r="O29" s="540">
        <v>76.98</v>
      </c>
      <c r="P29" s="540">
        <v>80.02</v>
      </c>
      <c r="Q29" s="541">
        <v>79.849999999999994</v>
      </c>
      <c r="R29" s="540">
        <v>82.5</v>
      </c>
      <c r="S29" s="541">
        <v>80.05</v>
      </c>
      <c r="T29" s="541"/>
      <c r="U29" s="548">
        <f t="shared" si="0"/>
        <v>80.605000000000004</v>
      </c>
      <c r="V29" s="542"/>
      <c r="W29" s="546">
        <f t="shared" si="1"/>
        <v>39.267676767676697</v>
      </c>
      <c r="X29" s="546">
        <f t="shared" si="2"/>
        <v>55.3535353535353</v>
      </c>
      <c r="Y29" s="546">
        <f>AVERAGEIF(J29:M29,"&lt;&gt;#n/a")</f>
        <v>70.682943207586021</v>
      </c>
      <c r="Z29" s="546">
        <f t="shared" si="3"/>
        <v>79.087500000000006</v>
      </c>
    </row>
    <row r="30" spans="1:26" x14ac:dyDescent="0.2">
      <c r="A30" s="28" t="s">
        <v>176</v>
      </c>
      <c r="B30" s="551">
        <v>23.469387755102002</v>
      </c>
      <c r="C30" s="552">
        <v>26.530612244897899</v>
      </c>
      <c r="D30" s="552">
        <v>29.6938775510204</v>
      </c>
      <c r="E30" s="553">
        <v>31.313131313131301</v>
      </c>
      <c r="F30" s="551">
        <v>33.030303030303003</v>
      </c>
      <c r="G30" s="552">
        <v>36.969696969696898</v>
      </c>
      <c r="H30" s="552">
        <v>37.979797979797901</v>
      </c>
      <c r="I30" s="553">
        <v>39.090909090909001</v>
      </c>
      <c r="J30" s="551">
        <v>40.202020202020201</v>
      </c>
      <c r="K30" s="552">
        <v>41.212121212121197</v>
      </c>
      <c r="L30" s="552">
        <v>42.64</v>
      </c>
      <c r="M30" s="553" t="e">
        <v>#N/A</v>
      </c>
      <c r="N30" s="551" t="e">
        <v>#N/A</v>
      </c>
      <c r="O30" s="552" t="e">
        <v>#N/A</v>
      </c>
      <c r="P30" s="552" t="e">
        <v>#N/A</v>
      </c>
      <c r="Q30" s="553" t="e">
        <v>#N/A</v>
      </c>
      <c r="R30" s="552" t="e">
        <v>#N/A</v>
      </c>
      <c r="S30" s="553" t="e">
        <v>#N/A</v>
      </c>
      <c r="T30" s="553"/>
      <c r="U30" s="554" t="e">
        <f t="shared" si="0"/>
        <v>#DIV/0!</v>
      </c>
      <c r="V30" s="551"/>
      <c r="W30" s="555">
        <f t="shared" si="1"/>
        <v>27.7517522160379</v>
      </c>
      <c r="X30" s="555">
        <f t="shared" si="2"/>
        <v>36.767676767676704</v>
      </c>
      <c r="Y30" s="555">
        <f>AVERAGEIF(J30:M30,"&lt;&gt;#n/a")</f>
        <v>41.351380471380466</v>
      </c>
      <c r="Z30" s="555" t="e">
        <f t="shared" si="3"/>
        <v>#DIV/0!</v>
      </c>
    </row>
    <row r="31" spans="1:26" ht="25.5" x14ac:dyDescent="0.2">
      <c r="A31" s="767" t="s">
        <v>1009</v>
      </c>
      <c r="B31" s="561">
        <f>AVERAGEIF(B26:B30,"&lt;&gt;#N/A")</f>
        <v>31.860853432281935</v>
      </c>
      <c r="C31" s="561">
        <f t="shared" ref="C31:S31" si="4">AVERAGEIF(C26:C30,"&lt;&gt;#N/A")</f>
        <v>32.977530406101778</v>
      </c>
      <c r="D31" s="561">
        <f t="shared" si="4"/>
        <v>34.342197485054569</v>
      </c>
      <c r="E31" s="561">
        <f t="shared" si="4"/>
        <v>36.888888888888864</v>
      </c>
      <c r="F31" s="561">
        <f t="shared" si="4"/>
        <v>39.656565656565625</v>
      </c>
      <c r="G31" s="561">
        <f t="shared" si="4"/>
        <v>44.525252525252469</v>
      </c>
      <c r="H31" s="561">
        <f t="shared" si="4"/>
        <v>49.999999999999936</v>
      </c>
      <c r="I31" s="561">
        <f t="shared" si="4"/>
        <v>51.050505050505002</v>
      </c>
      <c r="J31" s="561">
        <f t="shared" si="4"/>
        <v>53.999999999999957</v>
      </c>
      <c r="K31" s="561">
        <f t="shared" si="4"/>
        <v>54.4444444444444</v>
      </c>
      <c r="L31" s="561">
        <f t="shared" si="4"/>
        <v>54.394213151927389</v>
      </c>
      <c r="M31" s="561">
        <f t="shared" si="4"/>
        <v>59.135000000000005</v>
      </c>
      <c r="N31" s="561">
        <f t="shared" si="4"/>
        <v>59.577500000000001</v>
      </c>
      <c r="O31" s="561">
        <f t="shared" si="4"/>
        <v>60.977500000000006</v>
      </c>
      <c r="P31" s="561">
        <f t="shared" si="4"/>
        <v>62.959999999999994</v>
      </c>
      <c r="Q31" s="561">
        <f t="shared" si="4"/>
        <v>63.322499999999998</v>
      </c>
      <c r="R31" s="561">
        <f t="shared" si="4"/>
        <v>63.32</v>
      </c>
      <c r="S31" s="561">
        <f t="shared" si="4"/>
        <v>63.822500000000005</v>
      </c>
      <c r="T31" s="540"/>
      <c r="U31" s="561">
        <f t="shared" ref="U31:Y31" si="5">AVERAGEIF(U26:U30,"&lt;&gt;#DIV/0!")</f>
        <v>63.356250000000003</v>
      </c>
      <c r="V31" s="540"/>
      <c r="W31" s="561">
        <f t="shared" si="5"/>
        <v>34.017367553081797</v>
      </c>
      <c r="X31" s="561">
        <f t="shared" si="5"/>
        <v>46.30808080808076</v>
      </c>
      <c r="Y31" s="561">
        <f t="shared" si="5"/>
        <v>54.604233422661956</v>
      </c>
      <c r="Z31" s="561">
        <f>AVERAGEIF(Z26:Z30,"&lt;&gt;#DIV/0!")</f>
        <v>61.709375000000001</v>
      </c>
    </row>
    <row r="32" spans="1:26" ht="25.5" x14ac:dyDescent="0.2">
      <c r="A32" s="767" t="s">
        <v>1010</v>
      </c>
      <c r="B32" s="105"/>
      <c r="C32" s="105"/>
      <c r="D32" s="105"/>
      <c r="E32" s="105"/>
      <c r="F32" s="105"/>
      <c r="G32" s="105"/>
      <c r="H32" s="105"/>
      <c r="I32" s="105"/>
      <c r="J32" s="105"/>
      <c r="K32" s="105"/>
      <c r="L32" s="105"/>
      <c r="M32" s="561">
        <v>61.915522388059706</v>
      </c>
      <c r="N32" s="561">
        <v>59.905128205128207</v>
      </c>
      <c r="O32" s="561">
        <v>53.467765957446808</v>
      </c>
      <c r="P32" s="561">
        <v>61.275714285714287</v>
      </c>
      <c r="Q32" s="561" t="e">
        <v>#N/A</v>
      </c>
      <c r="R32" s="561">
        <v>60.979375000000005</v>
      </c>
      <c r="S32" s="561" t="e">
        <v>#N/A</v>
      </c>
      <c r="T32" s="105"/>
      <c r="U32" s="561">
        <f>AVERAGEIF(O32:R32,"&lt;&gt;#N/A")</f>
        <v>58.574285081053695</v>
      </c>
      <c r="V32" s="540"/>
      <c r="W32" s="540"/>
      <c r="X32" s="540"/>
      <c r="Y32" s="540"/>
      <c r="Z32" s="540">
        <f>AVERAGEIF(N32:Q32,"&lt;&gt;#N/A")</f>
        <v>58.216202816096434</v>
      </c>
    </row>
    <row r="33" spans="1:26" x14ac:dyDescent="0.2">
      <c r="A33" s="27"/>
      <c r="B33" s="105"/>
      <c r="C33" s="105"/>
      <c r="D33" s="105"/>
      <c r="E33" s="105"/>
      <c r="F33" s="105"/>
      <c r="G33" s="105"/>
      <c r="H33" s="105"/>
      <c r="I33" s="105"/>
      <c r="J33" s="105"/>
      <c r="K33" s="105"/>
      <c r="L33" s="105"/>
      <c r="M33" s="105"/>
      <c r="N33" s="105"/>
      <c r="O33" s="105"/>
      <c r="P33" s="105"/>
      <c r="Q33" s="105"/>
      <c r="R33" s="105"/>
      <c r="S33" s="105"/>
      <c r="T33" s="105"/>
      <c r="U33" s="540"/>
      <c r="V33" s="540"/>
      <c r="W33" s="540"/>
      <c r="X33" s="540"/>
      <c r="Y33" s="540"/>
      <c r="Z33" s="540"/>
    </row>
    <row r="34" spans="1:26" x14ac:dyDescent="0.2">
      <c r="A34" s="685"/>
      <c r="B34" s="1366" t="s">
        <v>1011</v>
      </c>
      <c r="C34" s="1366"/>
      <c r="D34" s="1366"/>
      <c r="E34" s="1366"/>
      <c r="F34" s="1366"/>
      <c r="G34" s="1366"/>
      <c r="H34" s="1366"/>
      <c r="I34" s="1366"/>
      <c r="J34" s="1366"/>
      <c r="K34" s="1366"/>
      <c r="L34" s="1366"/>
      <c r="M34" s="1366"/>
      <c r="N34" s="1366"/>
      <c r="O34" s="1366"/>
      <c r="P34" s="1366"/>
      <c r="Q34" s="1366"/>
      <c r="R34" s="1366"/>
      <c r="S34" s="1366"/>
      <c r="T34" s="269"/>
      <c r="U34" s="269"/>
      <c r="V34" s="269"/>
      <c r="W34" s="269"/>
      <c r="X34" s="269"/>
      <c r="Y34" s="269"/>
      <c r="Z34" s="269"/>
    </row>
    <row r="35" spans="1:26" x14ac:dyDescent="0.2">
      <c r="A35" s="196" t="s">
        <v>177</v>
      </c>
      <c r="B35" s="543">
        <v>25.888157957167667</v>
      </c>
      <c r="C35" s="543">
        <v>25.601573182734167</v>
      </c>
      <c r="D35" s="543">
        <v>27.798723120058362</v>
      </c>
      <c r="E35" s="543">
        <v>30.733081029326197</v>
      </c>
      <c r="F35" s="539">
        <v>31.534839861413495</v>
      </c>
      <c r="G35" s="543">
        <v>33.661823195174506</v>
      </c>
      <c r="H35" s="543">
        <v>39.6728630514557</v>
      </c>
      <c r="I35" s="543">
        <v>41.060026095212898</v>
      </c>
      <c r="J35" s="539">
        <v>45.668807479617882</v>
      </c>
      <c r="K35" s="543">
        <v>45.578194766364682</v>
      </c>
      <c r="L35" s="543">
        <v>44.219004067566459</v>
      </c>
      <c r="M35" s="543">
        <v>43.606371513261578</v>
      </c>
      <c r="N35" s="539">
        <v>39.403228587555397</v>
      </c>
      <c r="O35" s="543">
        <v>40.280806061665771</v>
      </c>
      <c r="P35" s="543">
        <v>41.307571706374894</v>
      </c>
      <c r="Q35" s="543">
        <v>41.684930020242341</v>
      </c>
      <c r="R35" s="539">
        <v>38.623351646593463</v>
      </c>
      <c r="S35" s="544">
        <v>39.824967031154145</v>
      </c>
      <c r="T35" s="544"/>
      <c r="U35" s="545">
        <f t="shared" ref="U35:U39" si="6">AVERAGEIF(P35:S35, "&lt;&gt;#N/A")</f>
        <v>40.360205101091211</v>
      </c>
      <c r="V35" s="539"/>
      <c r="W35" s="558">
        <f t="shared" ref="W35:W39" si="7">AVERAGEIF(B35:E35, "&lt;&gt;#N/A")</f>
        <v>27.505383822321598</v>
      </c>
      <c r="X35" s="558">
        <f t="shared" ref="X35:X39" si="8">AVERAGEIF(F35:I35,"&lt;&gt;#n/a")</f>
        <v>36.482388050814144</v>
      </c>
      <c r="Y35" s="558">
        <f>AVERAGEIF(J35:M35,"&lt;&gt;#n/a")</f>
        <v>44.768094456702656</v>
      </c>
      <c r="Z35" s="546">
        <f t="shared" ref="Z35:Z39" si="9">AVERAGEIF(N35:Q35,"&lt;&gt;#N/A")</f>
        <v>40.669134093959599</v>
      </c>
    </row>
    <row r="36" spans="1:26" x14ac:dyDescent="0.2">
      <c r="A36" s="27" t="s">
        <v>178</v>
      </c>
      <c r="B36" s="540">
        <v>31.773277618011075</v>
      </c>
      <c r="C36" s="540">
        <v>35.934063972750586</v>
      </c>
      <c r="D36" s="540">
        <v>35.650373994018338</v>
      </c>
      <c r="E36" s="540">
        <v>35.366684015286104</v>
      </c>
      <c r="F36" s="542">
        <v>39.580385515205229</v>
      </c>
      <c r="G36" s="540">
        <v>41.799846385216718</v>
      </c>
      <c r="H36" s="540">
        <v>51.879897836518985</v>
      </c>
      <c r="I36" s="540">
        <v>49.105571749004625</v>
      </c>
      <c r="J36" s="542">
        <v>48.84025244348021</v>
      </c>
      <c r="K36" s="540">
        <v>49.202703296493056</v>
      </c>
      <c r="L36" s="540">
        <v>43.584715074793984</v>
      </c>
      <c r="M36" s="540">
        <v>45.427415211511352</v>
      </c>
      <c r="N36" s="542">
        <v>42.808229187103613</v>
      </c>
      <c r="O36" s="540">
        <v>49.618230386200054</v>
      </c>
      <c r="P36" s="540">
        <v>50.241310392818406</v>
      </c>
      <c r="Q36" s="540">
        <v>50.899493498401185</v>
      </c>
      <c r="R36" s="542">
        <v>52.098609887738284</v>
      </c>
      <c r="S36" s="541">
        <v>51.360474722936722</v>
      </c>
      <c r="T36" s="541"/>
      <c r="U36" s="541">
        <f t="shared" si="6"/>
        <v>51.149972125473646</v>
      </c>
      <c r="V36" s="542"/>
      <c r="W36" s="546">
        <f t="shared" si="7"/>
        <v>34.681099900016527</v>
      </c>
      <c r="X36" s="546">
        <f t="shared" si="8"/>
        <v>45.591425371486395</v>
      </c>
      <c r="Y36" s="546">
        <f>AVERAGEIF(J36:M36,"&lt;&gt;#n/a")</f>
        <v>46.763771506569647</v>
      </c>
      <c r="Z36" s="546">
        <f t="shared" si="9"/>
        <v>48.391815866130813</v>
      </c>
    </row>
    <row r="37" spans="1:26" x14ac:dyDescent="0.2">
      <c r="A37" s="27" t="s">
        <v>179</v>
      </c>
      <c r="B37" s="540">
        <v>33.9482341216249</v>
      </c>
      <c r="C37" s="540">
        <v>31.678714291766987</v>
      </c>
      <c r="D37" s="540">
        <v>32.718910880451865</v>
      </c>
      <c r="E37" s="540">
        <v>38.865527086317151</v>
      </c>
      <c r="F37" s="542">
        <v>37.360924645193748</v>
      </c>
      <c r="G37" s="540">
        <v>46.053813052738825</v>
      </c>
      <c r="H37" s="540">
        <v>48.64318406775223</v>
      </c>
      <c r="I37" s="540">
        <v>50.215302184010376</v>
      </c>
      <c r="J37" s="542">
        <v>52.645986400115007</v>
      </c>
      <c r="K37" s="540">
        <v>52.464760973608577</v>
      </c>
      <c r="L37" s="540">
        <v>51.739859267582901</v>
      </c>
      <c r="M37" s="540">
        <v>54.685134899165313</v>
      </c>
      <c r="N37" s="542">
        <v>57.156620888808085</v>
      </c>
      <c r="O37" s="540">
        <v>56.594971305377427</v>
      </c>
      <c r="P37" s="540">
        <v>59.236479502449647</v>
      </c>
      <c r="Q37" s="540">
        <v>59.622613591058219</v>
      </c>
      <c r="R37" s="542">
        <v>55.857949448006714</v>
      </c>
      <c r="S37" s="541">
        <v>59.222472524776634</v>
      </c>
      <c r="T37" s="541"/>
      <c r="U37" s="541">
        <f t="shared" si="6"/>
        <v>58.484878766572805</v>
      </c>
      <c r="V37" s="542"/>
      <c r="W37" s="546">
        <f t="shared" si="7"/>
        <v>34.302846595040222</v>
      </c>
      <c r="X37" s="546">
        <f t="shared" si="8"/>
        <v>45.568305987423791</v>
      </c>
      <c r="Y37" s="546">
        <f>AVERAGEIF(J37:M37,"&lt;&gt;#n/a")</f>
        <v>52.883935385117951</v>
      </c>
      <c r="Z37" s="546">
        <f t="shared" si="9"/>
        <v>58.152671321923343</v>
      </c>
    </row>
    <row r="38" spans="1:26" x14ac:dyDescent="0.2">
      <c r="A38" s="27" t="s">
        <v>180</v>
      </c>
      <c r="B38" s="540">
        <v>35.555810667774253</v>
      </c>
      <c r="C38" s="540">
        <v>36.312317277726891</v>
      </c>
      <c r="D38" s="540">
        <v>36.785133908947294</v>
      </c>
      <c r="E38" s="540">
        <v>38.392710455096754</v>
      </c>
      <c r="F38" s="542">
        <v>42.817099283971984</v>
      </c>
      <c r="G38" s="540">
        <v>48.458228995251275</v>
      </c>
      <c r="H38" s="540">
        <v>53.914403634029519</v>
      </c>
      <c r="I38" s="540">
        <v>57.521027547798276</v>
      </c>
      <c r="J38" s="542">
        <v>58.988876327839733</v>
      </c>
      <c r="K38" s="540">
        <v>59.985616173625026</v>
      </c>
      <c r="L38" s="540">
        <v>66.181491597194054</v>
      </c>
      <c r="M38" s="540">
        <v>68.473037185913512</v>
      </c>
      <c r="N38" s="542">
        <v>69.767409191774021</v>
      </c>
      <c r="O38" s="540">
        <v>67.555913957015932</v>
      </c>
      <c r="P38" s="540">
        <v>70.223749478311419</v>
      </c>
      <c r="Q38" s="540">
        <v>70.074561307712656</v>
      </c>
      <c r="R38" s="542">
        <v>70.809478018754689</v>
      </c>
      <c r="S38" s="541">
        <v>68.706651095773481</v>
      </c>
      <c r="T38" s="541"/>
      <c r="U38" s="541">
        <f t="shared" si="6"/>
        <v>69.95360997513805</v>
      </c>
      <c r="V38" s="542"/>
      <c r="W38" s="546">
        <f t="shared" si="7"/>
        <v>36.761493077386298</v>
      </c>
      <c r="X38" s="546">
        <f t="shared" si="8"/>
        <v>50.677689865262764</v>
      </c>
      <c r="Y38" s="546">
        <f>AVERAGEIF(J38:M38,"&lt;&gt;#n/a")</f>
        <v>63.407255321143083</v>
      </c>
      <c r="Z38" s="546">
        <f t="shared" si="9"/>
        <v>69.405408483703496</v>
      </c>
    </row>
    <row r="39" spans="1:26" x14ac:dyDescent="0.2">
      <c r="A39" s="28" t="s">
        <v>176</v>
      </c>
      <c r="B39" s="552">
        <v>21.971499373241976</v>
      </c>
      <c r="C39" s="552">
        <v>24.837347117577863</v>
      </c>
      <c r="D39" s="552">
        <v>27.798723120058362</v>
      </c>
      <c r="E39" s="552">
        <v>29.314631135665003</v>
      </c>
      <c r="F39" s="551">
        <v>30.240154353906799</v>
      </c>
      <c r="G39" s="552">
        <v>33.846778267675461</v>
      </c>
      <c r="H39" s="552">
        <v>34.771553630180257</v>
      </c>
      <c r="I39" s="552">
        <v>35.78880652893551</v>
      </c>
      <c r="J39" s="551">
        <v>36.063859874777634</v>
      </c>
      <c r="K39" s="552">
        <v>36.969987007309726</v>
      </c>
      <c r="L39" s="552">
        <v>38.250888321857104</v>
      </c>
      <c r="M39" s="552" t="e">
        <v>#N/A</v>
      </c>
      <c r="N39" s="551" t="e">
        <v>#N/A</v>
      </c>
      <c r="O39" s="552" t="e">
        <v>#N/A</v>
      </c>
      <c r="P39" s="552" t="e">
        <v>#N/A</v>
      </c>
      <c r="Q39" s="552" t="e">
        <v>#N/A</v>
      </c>
      <c r="R39" s="551" t="e">
        <v>#N/A</v>
      </c>
      <c r="S39" s="553" t="e">
        <v>#N/A</v>
      </c>
      <c r="T39" s="553"/>
      <c r="U39" s="554" t="e">
        <f t="shared" si="6"/>
        <v>#DIV/0!</v>
      </c>
      <c r="V39" s="551"/>
      <c r="W39" s="555">
        <f t="shared" si="7"/>
        <v>25.980550186635803</v>
      </c>
      <c r="X39" s="555">
        <f t="shared" si="8"/>
        <v>33.661823195174506</v>
      </c>
      <c r="Y39" s="555">
        <f>AVERAGEIF(J39:M39,"&lt;&gt;#n/a")</f>
        <v>37.094911734648157</v>
      </c>
      <c r="Z39" s="555" t="e">
        <f t="shared" si="9"/>
        <v>#DIV/0!</v>
      </c>
    </row>
    <row r="40" spans="1:26" ht="25.5" x14ac:dyDescent="0.2">
      <c r="A40" s="767" t="s">
        <v>1009</v>
      </c>
      <c r="B40" s="561">
        <f>AVERAGEIF(B35:B39,"&lt;&gt;#N/A")</f>
        <v>29.827395947563975</v>
      </c>
      <c r="C40" s="561">
        <f t="shared" ref="C40" si="10">AVERAGEIF(C35:C39,"&lt;&gt;#N/A")</f>
        <v>30.872803168511304</v>
      </c>
      <c r="D40" s="561">
        <f t="shared" ref="D40" si="11">AVERAGEIF(D35:D39,"&lt;&gt;#N/A")</f>
        <v>32.150373004706843</v>
      </c>
      <c r="E40" s="561">
        <f t="shared" ref="E40" si="12">AVERAGEIF(E35:E39,"&lt;&gt;#N/A")</f>
        <v>34.534526744338237</v>
      </c>
      <c r="F40" s="561">
        <f t="shared" ref="F40" si="13">AVERAGEIF(F35:F39,"&lt;&gt;#N/A")</f>
        <v>36.306680731938251</v>
      </c>
      <c r="G40" s="561">
        <f t="shared" ref="G40" si="14">AVERAGEIF(G35:G39,"&lt;&gt;#N/A")</f>
        <v>40.764097979211364</v>
      </c>
      <c r="H40" s="561">
        <f t="shared" ref="H40" si="15">AVERAGEIF(H35:H39,"&lt;&gt;#N/A")</f>
        <v>45.776380443987343</v>
      </c>
      <c r="I40" s="561">
        <f t="shared" ref="I40" si="16">AVERAGEIF(I35:I39,"&lt;&gt;#N/A")</f>
        <v>46.738146820992334</v>
      </c>
      <c r="J40" s="561">
        <f t="shared" ref="J40" si="17">AVERAGEIF(J35:J39,"&lt;&gt;#N/A")</f>
        <v>48.441556505166091</v>
      </c>
      <c r="K40" s="561">
        <f t="shared" ref="K40" si="18">AVERAGEIF(K35:K39,"&lt;&gt;#N/A")</f>
        <v>48.840252443480217</v>
      </c>
      <c r="L40" s="561">
        <f t="shared" ref="L40" si="19">AVERAGEIF(L35:L39,"&lt;&gt;#N/A")</f>
        <v>48.795191665798896</v>
      </c>
      <c r="M40" s="561">
        <f t="shared" ref="M40" si="20">AVERAGEIF(M35:M39,"&lt;&gt;#N/A")</f>
        <v>53.047989702462942</v>
      </c>
      <c r="N40" s="561">
        <f t="shared" ref="N40" si="21">AVERAGEIF(N35:N39,"&lt;&gt;#N/A")</f>
        <v>52.283871963810277</v>
      </c>
      <c r="O40" s="561">
        <f t="shared" ref="O40:S40" si="22">AVERAGEIF(O35:O39,"&lt;&gt;#N/A")</f>
        <v>53.512480427564796</v>
      </c>
      <c r="P40" s="561">
        <f t="shared" si="22"/>
        <v>55.252277769988588</v>
      </c>
      <c r="Q40" s="561">
        <f t="shared" si="22"/>
        <v>55.570399604353597</v>
      </c>
      <c r="R40" s="561">
        <f t="shared" si="22"/>
        <v>54.347347250273288</v>
      </c>
      <c r="S40" s="561">
        <f t="shared" si="22"/>
        <v>54.778641343660247</v>
      </c>
      <c r="T40" s="540"/>
      <c r="U40" s="561">
        <f t="shared" ref="U40" si="23">AVERAGEIF(U35:U39,"&lt;&gt;#DIV/0!")</f>
        <v>54.98716649206893</v>
      </c>
      <c r="V40" s="540"/>
      <c r="W40" s="561">
        <f t="shared" ref="W40" si="24">AVERAGEIF(W35:W39,"&lt;&gt;#DIV/0!")</f>
        <v>31.846274716280089</v>
      </c>
      <c r="X40" s="561">
        <f t="shared" ref="X40" si="25">AVERAGEIF(X35:X39,"&lt;&gt;#DIV/0!")</f>
        <v>42.396326494032323</v>
      </c>
      <c r="Y40" s="561">
        <f t="shared" ref="Y40" si="26">AVERAGEIF(Y35:Y39,"&lt;&gt;#DIV/0!")</f>
        <v>48.9835936808363</v>
      </c>
      <c r="Z40" s="561">
        <f>AVERAGEIF(Z35:Z39,"&lt;&gt;#DIV/0!")</f>
        <v>54.154757441429311</v>
      </c>
    </row>
    <row r="41" spans="1:26" ht="25.5" x14ac:dyDescent="0.2">
      <c r="A41" s="767" t="s">
        <v>1010</v>
      </c>
      <c r="M41" s="561">
        <v>55.64515583766795</v>
      </c>
      <c r="N41" s="561">
        <v>52.660221865966356</v>
      </c>
      <c r="O41" s="561">
        <v>47.001392073737009</v>
      </c>
      <c r="P41" s="561">
        <v>53.865049720485331</v>
      </c>
      <c r="Q41" s="561" t="e">
        <v>#N/A</v>
      </c>
      <c r="R41" s="561">
        <v>52.427598779902041</v>
      </c>
      <c r="S41" s="561" t="e">
        <v>#N/A</v>
      </c>
      <c r="U41" s="561">
        <f>AVERAGEIF(O41:R41,"&lt;&gt;#N/A")</f>
        <v>51.098013524708129</v>
      </c>
      <c r="Z41" s="540">
        <f>AVERAGEIF(N41:Q41,"&lt;&gt;#N/A")</f>
        <v>51.175554553396232</v>
      </c>
    </row>
    <row r="43" spans="1:26" x14ac:dyDescent="0.2">
      <c r="A43" s="21" t="s">
        <v>1012</v>
      </c>
    </row>
    <row r="44" spans="1:26" x14ac:dyDescent="0.2">
      <c r="A44" s="21" t="s">
        <v>1013</v>
      </c>
    </row>
    <row r="45" spans="1:26" x14ac:dyDescent="0.2">
      <c r="A45" s="21" t="s">
        <v>1014</v>
      </c>
    </row>
    <row r="46" spans="1:26" x14ac:dyDescent="0.2">
      <c r="A46" s="21" t="s">
        <v>1015</v>
      </c>
    </row>
  </sheetData>
  <mergeCells count="3">
    <mergeCell ref="B23:S23"/>
    <mergeCell ref="B24:S24"/>
    <mergeCell ref="B34:S34"/>
  </mergeCell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8444B9-3331-4704-86E3-DA2B317E14E0}">
  <sheetPr>
    <tabColor theme="5" tint="0.39997558519241921"/>
  </sheetPr>
  <dimension ref="A1:C35"/>
  <sheetViews>
    <sheetView zoomScaleNormal="100" workbookViewId="0"/>
  </sheetViews>
  <sheetFormatPr defaultColWidth="9.140625" defaultRowHeight="12.75" x14ac:dyDescent="0.2"/>
  <cols>
    <col min="1" max="1" width="26.140625" style="21" customWidth="1"/>
    <col min="2" max="3" width="21.85546875" style="21" customWidth="1"/>
    <col min="4" max="16384" width="9.140625" style="21"/>
  </cols>
  <sheetData>
    <row r="1" spans="1:1" ht="15" x14ac:dyDescent="0.25">
      <c r="A1" s="2" t="s">
        <v>1016</v>
      </c>
    </row>
    <row r="2" spans="1:1" ht="15" x14ac:dyDescent="0.25">
      <c r="A2" s="2"/>
    </row>
    <row r="3" spans="1:1" ht="15" x14ac:dyDescent="0.25">
      <c r="A3" s="2"/>
    </row>
    <row r="4" spans="1:1" ht="15" x14ac:dyDescent="0.25">
      <c r="A4" s="2"/>
    </row>
    <row r="24" spans="1:3" x14ac:dyDescent="0.2">
      <c r="A24" s="196"/>
      <c r="B24" s="1368" t="s">
        <v>1017</v>
      </c>
      <c r="C24" s="1369"/>
    </row>
    <row r="25" spans="1:3" x14ac:dyDescent="0.2">
      <c r="A25" s="27" t="s">
        <v>161</v>
      </c>
      <c r="B25" s="1370" t="s">
        <v>1018</v>
      </c>
      <c r="C25" s="1371"/>
    </row>
    <row r="26" spans="1:3" x14ac:dyDescent="0.2">
      <c r="A26" s="28"/>
      <c r="B26" s="768" t="s">
        <v>1019</v>
      </c>
      <c r="C26" s="227" t="s">
        <v>951</v>
      </c>
    </row>
    <row r="27" spans="1:3" x14ac:dyDescent="0.2">
      <c r="A27" s="27" t="s">
        <v>217</v>
      </c>
      <c r="B27" s="769">
        <f>INDEX('LevelTen Solar PPA Prices'!$AN$39:$AN$47,MATCH($A27,'LevelTen Solar PPA Prices'!$A$39:$A$47,0))</f>
        <v>101.1798073345134</v>
      </c>
      <c r="C27" s="770" t="e">
        <f>INDEX('Trio Solar PPA Prices'!$Z$35:$Z$41, MATCH(A27,'Trio Solar PPA Prices'!$A$35:$A$41,0))</f>
        <v>#N/A</v>
      </c>
    </row>
    <row r="28" spans="1:3" x14ac:dyDescent="0.2">
      <c r="A28" s="27" t="s">
        <v>176</v>
      </c>
      <c r="B28" s="769">
        <f>INDEX('LevelTen Solar PPA Prices'!$AN$39:$AN$47,MATCH($A28,'LevelTen Solar PPA Prices'!$A$39:$A$47,0))</f>
        <v>47.062378042568895</v>
      </c>
      <c r="C28" s="770" t="e">
        <f>INDEX('Trio Solar PPA Prices'!$Z$35:$Z$39, MATCH(A28,'Trio Solar PPA Prices'!$A$35:$A$39,0))</f>
        <v>#DIV/0!</v>
      </c>
    </row>
    <row r="29" spans="1:3" x14ac:dyDescent="0.2">
      <c r="A29" s="27" t="s">
        <v>180</v>
      </c>
      <c r="B29" s="769">
        <f>INDEX('LevelTen Solar PPA Prices'!$AN$39:$AN$47,MATCH($A29,'LevelTen Solar PPA Prices'!$A$39:$A$47,0))</f>
        <v>67.262574881169343</v>
      </c>
      <c r="C29" s="770">
        <f>INDEX('Trio Solar PPA Prices'!$Z$35:$Z$39, MATCH(A29,'Trio Solar PPA Prices'!$A$35:$A$39,0))</f>
        <v>69.405408483703496</v>
      </c>
    </row>
    <row r="30" spans="1:3" x14ac:dyDescent="0.2">
      <c r="A30" s="27" t="s">
        <v>181</v>
      </c>
      <c r="B30" s="769" t="e">
        <v>#N/A</v>
      </c>
      <c r="C30" s="770" t="e">
        <f>INDEX('Trio Solar PPA Prices'!$Z$35:$Z$39, MATCH(A30,'Trio Solar PPA Prices'!$A$35:$A$39,0))</f>
        <v>#N/A</v>
      </c>
    </row>
    <row r="31" spans="1:3" x14ac:dyDescent="0.2">
      <c r="A31" s="27" t="s">
        <v>179</v>
      </c>
      <c r="B31" s="769">
        <f>INDEX('LevelTen Solar PPA Prices'!$AN$39:$AN$47,MATCH($A31,'LevelTen Solar PPA Prices'!$A$39:$A$47,0))</f>
        <v>55.100109118383095</v>
      </c>
      <c r="C31" s="770">
        <f>INDEX('Trio Solar PPA Prices'!$Z$35:$Z$39, MATCH(A31,'Trio Solar PPA Prices'!$A$35:$A$39,0))</f>
        <v>58.152671321923343</v>
      </c>
    </row>
    <row r="32" spans="1:3" x14ac:dyDescent="0.2">
      <c r="A32" s="27" t="s">
        <v>177</v>
      </c>
      <c r="B32" s="769">
        <f>INDEX('LevelTen Solar PPA Prices'!$AN$39:$AN$47,MATCH($A32,'LevelTen Solar PPA Prices'!$A$39:$A$47,0))</f>
        <v>39.2439613600786</v>
      </c>
      <c r="C32" s="770">
        <f>INDEX('Trio Solar PPA Prices'!$Z$35:$Z$39, MATCH(A32,'Trio Solar PPA Prices'!$A$35:$A$39,0))</f>
        <v>40.669134093959599</v>
      </c>
    </row>
    <row r="33" spans="1:3" x14ac:dyDescent="0.2">
      <c r="A33" s="27" t="s">
        <v>178</v>
      </c>
      <c r="B33" s="769">
        <f>INDEX('LevelTen Solar PPA Prices'!$AN$39:$AN$47,MATCH($A33,'LevelTen Solar PPA Prices'!$A$39:$A$47,0))</f>
        <v>46.824108692098186</v>
      </c>
      <c r="C33" s="770">
        <f>INDEX('Trio Solar PPA Prices'!$Z$35:$Z$39, MATCH(A33,'Trio Solar PPA Prices'!$A$35:$A$39,0))</f>
        <v>48.391815866130813</v>
      </c>
    </row>
    <row r="34" spans="1:3" x14ac:dyDescent="0.2">
      <c r="A34" s="27" t="s">
        <v>998</v>
      </c>
      <c r="B34" s="769">
        <f>INDEX('LevelTen Solar PPA Prices'!$AN$39:$AN$47,MATCH($A34,'LevelTen Solar PPA Prices'!$A$39:$A$47,0))</f>
        <v>46.90213502395747</v>
      </c>
      <c r="C34" s="770">
        <f>'Trio Solar PPA Prices'!Z40</f>
        <v>54.154757441429311</v>
      </c>
    </row>
    <row r="35" spans="1:3" x14ac:dyDescent="0.2">
      <c r="A35" s="28" t="s">
        <v>999</v>
      </c>
      <c r="B35" s="771">
        <f>INDEX('LevelTen Solar PPA Prices'!$AN$39:$AN$47,MATCH($A35,'LevelTen Solar PPA Prices'!$A$39:$A$47,0))</f>
        <v>43.324762770474543</v>
      </c>
      <c r="C35" s="772">
        <f>'Trio Solar PPA Prices'!Z41</f>
        <v>51.175554553396232</v>
      </c>
    </row>
  </sheetData>
  <mergeCells count="2">
    <mergeCell ref="B24:C24"/>
    <mergeCell ref="B25:C25"/>
  </mergeCell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15582D-BC02-471F-847A-22935F37665A}">
  <sheetPr>
    <tabColor theme="5" tint="0.39997558519241921"/>
  </sheetPr>
  <dimension ref="A1:F32"/>
  <sheetViews>
    <sheetView workbookViewId="0">
      <selection activeCell="J40" sqref="J40"/>
    </sheetView>
  </sheetViews>
  <sheetFormatPr defaultRowHeight="12.75" x14ac:dyDescent="0.2"/>
  <cols>
    <col min="2" max="2" width="18.140625" bestFit="1" customWidth="1"/>
    <col min="3" max="3" width="12.140625" customWidth="1"/>
    <col min="4" max="4" width="13" customWidth="1"/>
  </cols>
  <sheetData>
    <row r="1" spans="1:1" ht="15" x14ac:dyDescent="0.2">
      <c r="A1" s="49" t="s">
        <v>3215</v>
      </c>
    </row>
    <row r="23" spans="2:6" x14ac:dyDescent="0.2">
      <c r="C23" s="1372" t="s">
        <v>3216</v>
      </c>
      <c r="D23" s="1373"/>
      <c r="E23" s="1374" t="s">
        <v>947</v>
      </c>
      <c r="F23" s="1375"/>
    </row>
    <row r="24" spans="2:6" x14ac:dyDescent="0.2">
      <c r="B24" s="1209" t="s">
        <v>3217</v>
      </c>
      <c r="C24" s="692">
        <v>2023</v>
      </c>
      <c r="D24">
        <v>2024</v>
      </c>
      <c r="E24" s="692">
        <v>2023</v>
      </c>
      <c r="F24" s="693">
        <v>2024</v>
      </c>
    </row>
    <row r="25" spans="2:6" x14ac:dyDescent="0.2">
      <c r="B25" s="611" t="s">
        <v>183</v>
      </c>
      <c r="C25" s="708">
        <v>21.39</v>
      </c>
      <c r="D25" s="708">
        <v>23.5</v>
      </c>
      <c r="E25" s="707">
        <v>23</v>
      </c>
      <c r="F25" s="1198">
        <v>12</v>
      </c>
    </row>
    <row r="26" spans="2:6" x14ac:dyDescent="0.2">
      <c r="B26" s="610" t="s">
        <v>176</v>
      </c>
      <c r="C26">
        <v>24.07</v>
      </c>
      <c r="D26">
        <v>23.91</v>
      </c>
      <c r="E26" s="692">
        <v>11</v>
      </c>
      <c r="F26" s="693">
        <v>12</v>
      </c>
    </row>
    <row r="27" spans="2:6" x14ac:dyDescent="0.2">
      <c r="B27" s="610" t="s">
        <v>199</v>
      </c>
      <c r="C27">
        <v>26.25</v>
      </c>
      <c r="D27">
        <v>24.98</v>
      </c>
      <c r="E27" s="692">
        <v>8</v>
      </c>
      <c r="F27" s="693">
        <v>2</v>
      </c>
    </row>
    <row r="28" spans="2:6" x14ac:dyDescent="0.2">
      <c r="B28" s="610" t="s">
        <v>178</v>
      </c>
      <c r="C28">
        <v>28.06</v>
      </c>
      <c r="D28" t="e">
        <v>#N/A</v>
      </c>
      <c r="E28" s="692">
        <v>2</v>
      </c>
      <c r="F28" s="693" t="e">
        <v>#N/A</v>
      </c>
    </row>
    <row r="29" spans="2:6" x14ac:dyDescent="0.2">
      <c r="B29" s="610" t="s">
        <v>179</v>
      </c>
      <c r="C29">
        <v>37.17</v>
      </c>
      <c r="D29">
        <v>28.26</v>
      </c>
      <c r="E29" s="692">
        <v>13</v>
      </c>
      <c r="F29" s="693">
        <v>3</v>
      </c>
    </row>
    <row r="30" spans="2:6" x14ac:dyDescent="0.2">
      <c r="B30" s="610" t="s">
        <v>180</v>
      </c>
      <c r="C30">
        <v>31.86</v>
      </c>
      <c r="D30">
        <v>44.8</v>
      </c>
      <c r="E30" s="692">
        <v>7</v>
      </c>
      <c r="F30" s="693">
        <v>7</v>
      </c>
    </row>
    <row r="31" spans="2:6" x14ac:dyDescent="0.2">
      <c r="B31" s="610" t="s">
        <v>217</v>
      </c>
      <c r="C31">
        <v>51.39</v>
      </c>
      <c r="D31" t="e">
        <v>#N/A</v>
      </c>
      <c r="E31" s="692">
        <v>3</v>
      </c>
      <c r="F31" s="693" t="e">
        <v>#N/A</v>
      </c>
    </row>
    <row r="32" spans="2:6" x14ac:dyDescent="0.2">
      <c r="B32" s="612" t="s">
        <v>181</v>
      </c>
      <c r="C32" s="106">
        <v>64.92</v>
      </c>
      <c r="D32" s="106">
        <v>59.08</v>
      </c>
      <c r="E32" s="694">
        <v>5</v>
      </c>
      <c r="F32" s="695">
        <v>4</v>
      </c>
    </row>
  </sheetData>
  <mergeCells count="2">
    <mergeCell ref="C23:D23"/>
    <mergeCell ref="E23:F23"/>
  </mergeCell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08653A-0BBF-4837-A19A-E875D88AF0E7}">
  <sheetPr>
    <tabColor theme="5" tint="0.39997558519241921"/>
  </sheetPr>
  <dimension ref="A1:AY138"/>
  <sheetViews>
    <sheetView topLeftCell="G74" workbookViewId="0">
      <selection activeCell="V119" sqref="V119"/>
    </sheetView>
  </sheetViews>
  <sheetFormatPr defaultColWidth="9.140625" defaultRowHeight="15" outlineLevelRow="1" outlineLevelCol="1" x14ac:dyDescent="0.25"/>
  <cols>
    <col min="1" max="2" width="8.85546875" style="1154" customWidth="1" outlineLevel="1"/>
    <col min="3" max="3" width="13.42578125" style="1156" customWidth="1" outlineLevel="1"/>
    <col min="4" max="4" width="12.42578125" style="1154" customWidth="1" outlineLevel="1"/>
    <col min="5" max="5" width="13.28515625" style="1156" customWidth="1" outlineLevel="1"/>
    <col min="6" max="6" width="12.42578125" style="1154" customWidth="1" outlineLevel="1"/>
    <col min="7" max="7" width="8.85546875" style="1153" bestFit="1" customWidth="1"/>
    <col min="8" max="8" width="5.140625" style="1153" bestFit="1" customWidth="1"/>
    <col min="9" max="9" width="30.28515625" style="1153" bestFit="1" customWidth="1"/>
    <col min="10" max="10" width="11.85546875" style="1153" customWidth="1"/>
    <col min="11" max="11" width="11.7109375" style="1153" bestFit="1" customWidth="1"/>
    <col min="12" max="12" width="10.140625" style="1153" bestFit="1" customWidth="1"/>
    <col min="13" max="13" width="10.140625" style="1153" customWidth="1"/>
    <col min="14" max="14" width="11.85546875" style="1153" bestFit="1" customWidth="1"/>
    <col min="15" max="15" width="10" style="1153" bestFit="1" customWidth="1"/>
    <col min="16" max="16" width="12.7109375" style="1153" bestFit="1" customWidth="1"/>
    <col min="17" max="17" width="12.42578125" style="1153" bestFit="1" customWidth="1"/>
    <col min="18" max="18" width="14.85546875" style="1153" customWidth="1"/>
    <col min="19" max="19" width="13.42578125" style="1157" bestFit="1" customWidth="1"/>
    <col min="20" max="22" width="13.42578125" style="1153" customWidth="1"/>
    <col min="23" max="23" width="16.85546875" style="1153" customWidth="1"/>
    <col min="24" max="24" width="12.140625" style="1153" customWidth="1"/>
    <col min="25" max="25" width="19.140625" style="1158" customWidth="1"/>
    <col min="26" max="26" width="23.85546875" style="1158" customWidth="1"/>
    <col min="27" max="27" width="27.140625" style="1158" customWidth="1"/>
    <col min="28" max="28" width="26.140625" style="1159" customWidth="1"/>
    <col min="29" max="29" width="27.28515625" style="1158" customWidth="1"/>
    <col min="30" max="32" width="8.85546875" style="1153" bestFit="1" customWidth="1"/>
    <col min="33" max="16384" width="9.140625" style="1153"/>
  </cols>
  <sheetData>
    <row r="1" spans="2:51" s="1154" customFormat="1" outlineLevel="1" x14ac:dyDescent="0.25">
      <c r="C1" s="1156"/>
      <c r="E1" s="1156"/>
      <c r="S1" s="1156"/>
      <c r="Y1" s="1160"/>
      <c r="Z1" s="1160"/>
      <c r="AA1" s="1160"/>
      <c r="AB1" s="1161"/>
      <c r="AC1" s="1160"/>
    </row>
    <row r="2" spans="2:51" outlineLevel="1" x14ac:dyDescent="0.25"/>
    <row r="3" spans="2:51" outlineLevel="1" x14ac:dyDescent="0.25">
      <c r="AY3" s="1162"/>
    </row>
    <row r="4" spans="2:51" outlineLevel="1" x14ac:dyDescent="0.25">
      <c r="B4" s="1163"/>
      <c r="G4" s="1162" t="s">
        <v>3038</v>
      </c>
      <c r="O4" s="1162"/>
      <c r="P4" s="1162" t="s">
        <v>3039</v>
      </c>
      <c r="W4" s="1162"/>
      <c r="AA4" s="1162"/>
      <c r="AB4" s="1162"/>
      <c r="AF4" s="1162"/>
    </row>
    <row r="5" spans="2:51" outlineLevel="1" x14ac:dyDescent="0.25">
      <c r="C5" s="1164"/>
      <c r="AL5" s="1162"/>
      <c r="AV5" s="1162"/>
    </row>
    <row r="6" spans="2:51" outlineLevel="1" x14ac:dyDescent="0.25">
      <c r="C6" s="1164"/>
    </row>
    <row r="7" spans="2:51" outlineLevel="1" x14ac:dyDescent="0.25"/>
    <row r="8" spans="2:51" outlineLevel="1" x14ac:dyDescent="0.25"/>
    <row r="9" spans="2:51" outlineLevel="1" x14ac:dyDescent="0.25"/>
    <row r="10" spans="2:51" outlineLevel="1" x14ac:dyDescent="0.25"/>
    <row r="11" spans="2:51" outlineLevel="1" x14ac:dyDescent="0.25"/>
    <row r="12" spans="2:51" outlineLevel="1" x14ac:dyDescent="0.25"/>
    <row r="13" spans="2:51" outlineLevel="1" x14ac:dyDescent="0.25"/>
    <row r="14" spans="2:51" outlineLevel="1" x14ac:dyDescent="0.25"/>
    <row r="15" spans="2:51" outlineLevel="1" x14ac:dyDescent="0.25"/>
    <row r="16" spans="2:51" outlineLevel="1" x14ac:dyDescent="0.25"/>
    <row r="17" spans="1:29" outlineLevel="1" x14ac:dyDescent="0.25"/>
    <row r="18" spans="1:29" outlineLevel="1" x14ac:dyDescent="0.25"/>
    <row r="19" spans="1:29" outlineLevel="1" x14ac:dyDescent="0.25"/>
    <row r="20" spans="1:29" outlineLevel="1" x14ac:dyDescent="0.25"/>
    <row r="21" spans="1:29" outlineLevel="1" x14ac:dyDescent="0.25"/>
    <row r="22" spans="1:29" ht="15.75" thickBot="1" x14ac:dyDescent="0.3"/>
    <row r="23" spans="1:29" ht="15.75" thickBot="1" x14ac:dyDescent="0.3">
      <c r="A23" s="1165" t="s">
        <v>3040</v>
      </c>
      <c r="B23" s="1166"/>
      <c r="C23" s="1167"/>
      <c r="D23" s="1166"/>
      <c r="E23" s="1167"/>
      <c r="F23" s="1168"/>
    </row>
    <row r="24" spans="1:29" x14ac:dyDescent="0.25">
      <c r="A24" s="1376" t="s">
        <v>3041</v>
      </c>
      <c r="B24" s="1376"/>
      <c r="C24" s="1169" t="s">
        <v>3042</v>
      </c>
      <c r="D24" s="1170"/>
      <c r="E24" s="1169" t="s">
        <v>3043</v>
      </c>
      <c r="F24" s="1170"/>
    </row>
    <row r="25" spans="1:29" s="1155" customFormat="1" ht="75" x14ac:dyDescent="0.2">
      <c r="A25" s="1171" t="s">
        <v>216</v>
      </c>
      <c r="B25" s="1171" t="s">
        <v>3057</v>
      </c>
      <c r="C25" s="1172" t="s">
        <v>3049</v>
      </c>
      <c r="D25" s="1171" t="s">
        <v>3048</v>
      </c>
      <c r="E25" s="1172" t="s">
        <v>3058</v>
      </c>
      <c r="F25" s="1171" t="s">
        <v>3048</v>
      </c>
      <c r="H25" s="1173" t="s">
        <v>95</v>
      </c>
      <c r="I25" s="1174" t="s">
        <v>3044</v>
      </c>
      <c r="J25" s="1174" t="s">
        <v>3160</v>
      </c>
      <c r="K25" s="1174" t="s">
        <v>1186</v>
      </c>
      <c r="L25" s="1174" t="s">
        <v>3045</v>
      </c>
      <c r="M25" s="1174" t="s">
        <v>3193</v>
      </c>
      <c r="N25" s="1174" t="s">
        <v>3161</v>
      </c>
      <c r="O25" s="1174" t="s">
        <v>3046</v>
      </c>
      <c r="P25" s="1174" t="s">
        <v>3047</v>
      </c>
      <c r="Q25" s="1174" t="s">
        <v>3048</v>
      </c>
      <c r="R25" s="1174" t="s">
        <v>3188</v>
      </c>
      <c r="S25" s="1175" t="s">
        <v>3162</v>
      </c>
      <c r="T25" s="1174" t="s">
        <v>3163</v>
      </c>
      <c r="U25" s="1174" t="s">
        <v>3164</v>
      </c>
      <c r="V25" s="1174" t="s">
        <v>3165</v>
      </c>
      <c r="W25" s="1174" t="s">
        <v>3050</v>
      </c>
      <c r="X25" s="1174" t="s">
        <v>3051</v>
      </c>
      <c r="Y25" s="1176" t="s">
        <v>3052</v>
      </c>
      <c r="Z25" s="1176" t="s">
        <v>3053</v>
      </c>
      <c r="AA25" s="1176" t="s">
        <v>3054</v>
      </c>
      <c r="AB25" s="1177" t="s">
        <v>3055</v>
      </c>
      <c r="AC25" s="1178" t="s">
        <v>3056</v>
      </c>
    </row>
    <row r="26" spans="1:29" x14ac:dyDescent="0.25">
      <c r="A26" s="1179" t="e">
        <v>#N/A</v>
      </c>
      <c r="B26" s="1179">
        <v>81.151411436409958</v>
      </c>
      <c r="C26" s="1180">
        <v>42839</v>
      </c>
      <c r="D26" s="1181">
        <v>0.5</v>
      </c>
      <c r="E26" s="1180" t="e">
        <v>#N/A</v>
      </c>
      <c r="F26" s="1181" t="e">
        <v>#N/A</v>
      </c>
      <c r="H26" s="1182" t="s">
        <v>226</v>
      </c>
      <c r="I26" s="683" t="s">
        <v>3060</v>
      </c>
      <c r="J26" s="1182">
        <v>0</v>
      </c>
      <c r="K26" s="1182">
        <v>61678</v>
      </c>
      <c r="L26" s="1182">
        <v>20</v>
      </c>
      <c r="M26" s="1183">
        <v>57855.600000000253</v>
      </c>
      <c r="N26" s="1182">
        <v>10</v>
      </c>
      <c r="O26" s="1182">
        <v>40</v>
      </c>
      <c r="P26" s="1184">
        <v>4</v>
      </c>
      <c r="Q26" s="1185">
        <v>0.5</v>
      </c>
      <c r="R26" s="1186">
        <v>2</v>
      </c>
      <c r="S26" s="1187">
        <v>42839</v>
      </c>
      <c r="T26" s="1187">
        <v>42839</v>
      </c>
      <c r="U26" s="1187">
        <v>43213</v>
      </c>
      <c r="V26" s="1187">
        <v>43213</v>
      </c>
      <c r="W26" s="1187" t="e">
        <v>#N/A</v>
      </c>
      <c r="X26" s="1187" t="e">
        <v>#N/A</v>
      </c>
      <c r="Y26" s="1188" t="e">
        <v>#N/A</v>
      </c>
      <c r="Z26" s="1188" t="e">
        <v>#N/A</v>
      </c>
      <c r="AA26" s="1188" t="e">
        <v>#N/A</v>
      </c>
      <c r="AB26" s="1188" t="e">
        <v>#N/A</v>
      </c>
      <c r="AC26" s="1188">
        <v>81.151411436409958</v>
      </c>
    </row>
    <row r="27" spans="1:29" x14ac:dyDescent="0.25">
      <c r="A27" s="1179" t="e">
        <v>#N/A</v>
      </c>
      <c r="B27" s="1179">
        <v>36.412916688509505</v>
      </c>
      <c r="C27" s="1180">
        <v>42877</v>
      </c>
      <c r="D27" s="1181">
        <v>0.3</v>
      </c>
      <c r="E27" s="1180" t="e">
        <v>#N/A</v>
      </c>
      <c r="F27" s="1181" t="e">
        <v>#N/A</v>
      </c>
      <c r="H27" s="1182" t="s">
        <v>226</v>
      </c>
      <c r="I27" s="683" t="s">
        <v>3065</v>
      </c>
      <c r="J27" s="1182">
        <v>0</v>
      </c>
      <c r="K27" s="1182">
        <v>64426</v>
      </c>
      <c r="L27" s="1182">
        <v>100</v>
      </c>
      <c r="M27" s="1183">
        <v>280512</v>
      </c>
      <c r="N27" s="1182">
        <v>30</v>
      </c>
      <c r="O27" s="1182">
        <v>120</v>
      </c>
      <c r="P27" s="1184">
        <v>4</v>
      </c>
      <c r="Q27" s="1185">
        <v>0.3</v>
      </c>
      <c r="R27" s="1186">
        <v>1.2</v>
      </c>
      <c r="S27" s="1187">
        <v>42877</v>
      </c>
      <c r="T27" s="1187">
        <v>42877</v>
      </c>
      <c r="U27" s="1187">
        <v>44316</v>
      </c>
      <c r="V27" s="1187">
        <v>44316</v>
      </c>
      <c r="W27" s="1187" t="e">
        <v>#N/A</v>
      </c>
      <c r="X27" s="1187" t="e">
        <v>#N/A</v>
      </c>
      <c r="Y27" s="1188">
        <v>22.986324989206587</v>
      </c>
      <c r="Z27" s="1188">
        <v>13.426591699302916</v>
      </c>
      <c r="AA27" s="1188">
        <v>85.934359767184645</v>
      </c>
      <c r="AB27" s="1188">
        <v>10462.000252096832</v>
      </c>
      <c r="AC27" s="1188">
        <v>36.412916688509505</v>
      </c>
    </row>
    <row r="28" spans="1:29" x14ac:dyDescent="0.25">
      <c r="A28" s="1179" t="e">
        <v>#N/A</v>
      </c>
      <c r="B28" s="1179">
        <v>55.320082593357455</v>
      </c>
      <c r="C28" s="1180">
        <v>44564</v>
      </c>
      <c r="D28" s="1181">
        <v>1</v>
      </c>
      <c r="E28" s="1180" t="e">
        <v>#N/A</v>
      </c>
      <c r="F28" s="1181" t="e">
        <v>#N/A</v>
      </c>
      <c r="H28" s="1182" t="s">
        <v>226</v>
      </c>
      <c r="I28" s="683" t="s">
        <v>3061</v>
      </c>
      <c r="J28" s="1182">
        <v>0</v>
      </c>
      <c r="K28" s="1182">
        <v>63476</v>
      </c>
      <c r="L28" s="1182">
        <v>100</v>
      </c>
      <c r="M28" s="1183">
        <v>282140.3536650805</v>
      </c>
      <c r="N28" s="1182">
        <v>100</v>
      </c>
      <c r="O28" s="1182">
        <v>400</v>
      </c>
      <c r="P28" s="1184">
        <v>4</v>
      </c>
      <c r="Q28" s="1185">
        <v>1</v>
      </c>
      <c r="R28" s="1186">
        <v>4</v>
      </c>
      <c r="S28" s="1187">
        <v>43363</v>
      </c>
      <c r="T28" s="1187">
        <v>44564</v>
      </c>
      <c r="U28" s="1187">
        <v>44180</v>
      </c>
      <c r="V28" s="1187">
        <v>45187</v>
      </c>
      <c r="W28" s="1187" t="e">
        <v>#N/A</v>
      </c>
      <c r="X28" s="1187" t="e">
        <v>#N/A</v>
      </c>
      <c r="Y28" s="1188">
        <v>22.675157006292842</v>
      </c>
      <c r="Z28" s="1188">
        <v>32.603081552940381</v>
      </c>
      <c r="AA28" s="1188">
        <v>63.268269143405803</v>
      </c>
      <c r="AB28" s="1188">
        <v>7703.8772410477877</v>
      </c>
      <c r="AC28" s="1188">
        <v>55.320082593357455</v>
      </c>
    </row>
    <row r="29" spans="1:29" x14ac:dyDescent="0.25">
      <c r="A29" s="1179" t="e">
        <v>#N/A</v>
      </c>
      <c r="B29" s="1179">
        <v>42.049992210856551</v>
      </c>
      <c r="C29" s="1180">
        <v>43783</v>
      </c>
      <c r="D29" s="1181">
        <v>1</v>
      </c>
      <c r="E29" s="1180" t="e">
        <v>#N/A</v>
      </c>
      <c r="F29" s="1181" t="e">
        <v>#N/A</v>
      </c>
      <c r="H29" s="1182" t="s">
        <v>226</v>
      </c>
      <c r="I29" s="683" t="s">
        <v>3062</v>
      </c>
      <c r="J29" s="1182">
        <v>0</v>
      </c>
      <c r="K29" s="1182">
        <v>66627</v>
      </c>
      <c r="L29" s="1182">
        <v>250</v>
      </c>
      <c r="M29" s="1183">
        <v>710751.12705461297</v>
      </c>
      <c r="N29" s="1182">
        <v>250</v>
      </c>
      <c r="O29" s="1182">
        <v>1000</v>
      </c>
      <c r="P29" s="1184">
        <v>4</v>
      </c>
      <c r="Q29" s="1185">
        <v>1</v>
      </c>
      <c r="R29" s="1186">
        <v>4</v>
      </c>
      <c r="S29" s="1187">
        <v>43783</v>
      </c>
      <c r="T29" s="1187">
        <v>43783</v>
      </c>
      <c r="U29" s="1187">
        <v>45261</v>
      </c>
      <c r="V29" s="1187">
        <v>45261</v>
      </c>
      <c r="W29" s="1187" t="e">
        <v>#N/A</v>
      </c>
      <c r="X29" s="1187" t="e">
        <v>#N/A</v>
      </c>
      <c r="Y29" s="1188">
        <v>18.307227182440126</v>
      </c>
      <c r="Z29" s="1188">
        <v>23.742765028416418</v>
      </c>
      <c r="AA29" s="1188">
        <v>46.475304656135847</v>
      </c>
      <c r="AB29" s="1188">
        <v>5658.5974927542202</v>
      </c>
      <c r="AC29" s="1188">
        <v>42.049992210856551</v>
      </c>
    </row>
    <row r="30" spans="1:29" x14ac:dyDescent="0.25">
      <c r="A30" s="1179" t="e">
        <v>#N/A</v>
      </c>
      <c r="B30" s="1179">
        <v>42.049801022186188</v>
      </c>
      <c r="C30" s="1180">
        <v>43783</v>
      </c>
      <c r="D30" s="1181">
        <v>1</v>
      </c>
      <c r="E30" s="1180" t="e">
        <v>#N/A</v>
      </c>
      <c r="F30" s="1181" t="e">
        <v>#N/A</v>
      </c>
      <c r="H30" s="1182" t="s">
        <v>226</v>
      </c>
      <c r="I30" s="683" t="s">
        <v>3064</v>
      </c>
      <c r="J30" s="1182">
        <v>0</v>
      </c>
      <c r="K30" s="1182">
        <v>65956</v>
      </c>
      <c r="L30" s="1182">
        <v>88</v>
      </c>
      <c r="M30" s="1183">
        <v>250186.41134987949</v>
      </c>
      <c r="N30" s="1182">
        <v>88</v>
      </c>
      <c r="O30" s="1182">
        <v>264</v>
      </c>
      <c r="P30" s="1184">
        <v>3</v>
      </c>
      <c r="Q30" s="1185">
        <v>1</v>
      </c>
      <c r="R30" s="1186">
        <v>3</v>
      </c>
      <c r="S30" s="1187">
        <v>43783</v>
      </c>
      <c r="T30" s="1187">
        <v>43783</v>
      </c>
      <c r="U30" s="1187">
        <v>45261</v>
      </c>
      <c r="V30" s="1187">
        <v>45184</v>
      </c>
      <c r="W30" s="1187" t="e">
        <v>#N/A</v>
      </c>
      <c r="X30" s="1187" t="e">
        <v>#N/A</v>
      </c>
      <c r="Y30" s="1188">
        <v>18.307227182440126</v>
      </c>
      <c r="Z30" s="1188">
        <v>23.742573839746054</v>
      </c>
      <c r="AA30" s="1188">
        <v>61.967072874847808</v>
      </c>
      <c r="AB30" s="1188">
        <v>5658.597492754222</v>
      </c>
      <c r="AC30" s="1188">
        <v>42.049801022186188</v>
      </c>
    </row>
    <row r="31" spans="1:29" x14ac:dyDescent="0.25">
      <c r="A31" s="1179" t="e">
        <v>#N/A</v>
      </c>
      <c r="B31" s="1179">
        <v>20.600407725958565</v>
      </c>
      <c r="C31" s="1180">
        <v>43872</v>
      </c>
      <c r="D31" s="1181">
        <v>0.19047619047619047</v>
      </c>
      <c r="E31" s="1180" t="e">
        <v>#N/A</v>
      </c>
      <c r="F31" s="1181" t="e">
        <v>#N/A</v>
      </c>
      <c r="H31" s="1182" t="s">
        <v>226</v>
      </c>
      <c r="I31" s="683" t="s">
        <v>3059</v>
      </c>
      <c r="J31" s="1182">
        <v>0</v>
      </c>
      <c r="K31" s="1182">
        <v>65962</v>
      </c>
      <c r="L31" s="1182">
        <v>52.5</v>
      </c>
      <c r="M31" s="1183">
        <v>159171.72208975902</v>
      </c>
      <c r="N31" s="1182">
        <v>10</v>
      </c>
      <c r="O31" s="1182">
        <v>40</v>
      </c>
      <c r="P31" s="1184">
        <v>4</v>
      </c>
      <c r="Q31" s="1185">
        <v>0.19047619047619047</v>
      </c>
      <c r="R31" s="1186">
        <v>0.76190476190476186</v>
      </c>
      <c r="S31" s="1187">
        <v>43872</v>
      </c>
      <c r="T31" s="1187">
        <v>43872</v>
      </c>
      <c r="U31" s="1187">
        <v>45292</v>
      </c>
      <c r="V31" s="1187">
        <v>45292</v>
      </c>
      <c r="W31" s="1187" t="e">
        <v>#N/A</v>
      </c>
      <c r="X31" s="1187" t="e">
        <v>#N/A</v>
      </c>
      <c r="Y31" s="1188" t="e">
        <v>#N/A</v>
      </c>
      <c r="Z31" s="1188" t="e">
        <v>#N/A</v>
      </c>
      <c r="AA31" s="1188" t="e">
        <v>#N/A</v>
      </c>
      <c r="AB31" s="1188" t="e">
        <v>#N/A</v>
      </c>
      <c r="AC31" s="1188">
        <v>20.600407725958565</v>
      </c>
    </row>
    <row r="32" spans="1:29" x14ac:dyDescent="0.25">
      <c r="A32" s="1179" t="e">
        <v>#N/A</v>
      </c>
      <c r="B32" s="1179">
        <v>49.811986265446443</v>
      </c>
      <c r="C32" s="1180">
        <v>44487</v>
      </c>
      <c r="D32" s="1181">
        <v>1</v>
      </c>
      <c r="E32" s="1180" t="e">
        <v>#N/A</v>
      </c>
      <c r="F32" s="1181" t="e">
        <v>#N/A</v>
      </c>
      <c r="H32" s="1182" t="s">
        <v>226</v>
      </c>
      <c r="I32" s="1153" t="s">
        <v>3166</v>
      </c>
      <c r="J32" s="1182">
        <v>2025</v>
      </c>
      <c r="K32" s="1182">
        <v>65963</v>
      </c>
      <c r="L32" s="1182">
        <v>60</v>
      </c>
      <c r="M32" s="1183">
        <v>151267.47556617335</v>
      </c>
      <c r="N32" s="1182">
        <v>60</v>
      </c>
      <c r="O32" s="1182">
        <v>240</v>
      </c>
      <c r="P32" s="1184">
        <v>4</v>
      </c>
      <c r="Q32" s="1185">
        <v>1</v>
      </c>
      <c r="R32" s="1186">
        <v>4</v>
      </c>
      <c r="S32" s="1187">
        <v>44487</v>
      </c>
      <c r="T32" s="1187">
        <v>44487</v>
      </c>
      <c r="U32" s="1187">
        <v>45137</v>
      </c>
      <c r="V32" s="1187">
        <v>45137</v>
      </c>
      <c r="W32" s="1187" t="e">
        <v>#N/A</v>
      </c>
      <c r="X32" s="1187" t="e">
        <v>#N/A</v>
      </c>
      <c r="Y32" s="1188">
        <v>18.765065157395345</v>
      </c>
      <c r="Z32" s="1188">
        <v>31.046921108051112</v>
      </c>
      <c r="AA32" s="1188">
        <v>53.900123264079845</v>
      </c>
      <c r="AB32" s="1188">
        <v>6562.4172219085794</v>
      </c>
      <c r="AC32" s="1188">
        <v>49.811986265446443</v>
      </c>
    </row>
    <row r="33" spans="1:29" x14ac:dyDescent="0.25">
      <c r="A33" s="1179" t="e">
        <v>#N/A</v>
      </c>
      <c r="B33" s="1179">
        <v>23.859263641236147</v>
      </c>
      <c r="C33" s="1180">
        <v>44679</v>
      </c>
      <c r="D33" s="1181">
        <v>1</v>
      </c>
      <c r="E33" s="1180" t="e">
        <v>#N/A</v>
      </c>
      <c r="F33" s="1181" t="e">
        <v>#N/A</v>
      </c>
      <c r="H33" s="1182" t="s">
        <v>226</v>
      </c>
      <c r="I33" s="683" t="s">
        <v>3063</v>
      </c>
      <c r="J33" s="1182">
        <v>0</v>
      </c>
      <c r="K33" s="1182">
        <v>66925</v>
      </c>
      <c r="L33" s="1182">
        <v>20</v>
      </c>
      <c r="M33" s="1183">
        <v>55188.178974238326</v>
      </c>
      <c r="N33" s="1182">
        <v>20</v>
      </c>
      <c r="O33" s="1182">
        <v>80</v>
      </c>
      <c r="P33" s="1184">
        <v>4</v>
      </c>
      <c r="Q33" s="1185">
        <v>1</v>
      </c>
      <c r="R33" s="1186">
        <v>4</v>
      </c>
      <c r="S33" s="1187">
        <v>44679</v>
      </c>
      <c r="T33" s="1187">
        <v>44679</v>
      </c>
      <c r="U33" s="1187">
        <v>45214</v>
      </c>
      <c r="V33" s="1187">
        <v>45214</v>
      </c>
      <c r="W33" s="1187" t="e">
        <v>#N/A</v>
      </c>
      <c r="X33" s="1187" t="e">
        <v>#N/A</v>
      </c>
      <c r="Y33" s="1188" t="e">
        <v>#N/A</v>
      </c>
      <c r="Z33" s="1188" t="e">
        <v>#N/A</v>
      </c>
      <c r="AA33" s="1188" t="e">
        <v>#N/A</v>
      </c>
      <c r="AB33" s="1188" t="e">
        <v>#N/A</v>
      </c>
      <c r="AC33" s="1188">
        <v>23.859263641236147</v>
      </c>
    </row>
    <row r="34" spans="1:29" x14ac:dyDescent="0.25">
      <c r="A34" s="1179" t="e">
        <v>#N/A</v>
      </c>
      <c r="B34" s="1179">
        <v>206.40673223651368</v>
      </c>
      <c r="C34" s="1180" t="e">
        <v>#N/A</v>
      </c>
      <c r="D34" s="1181" t="e">
        <v>#N/A</v>
      </c>
      <c r="E34" s="1180">
        <v>44487</v>
      </c>
      <c r="F34" s="1181">
        <v>0.92</v>
      </c>
      <c r="H34" s="1182" t="s">
        <v>222</v>
      </c>
      <c r="I34" s="683" t="s">
        <v>3080</v>
      </c>
      <c r="J34" s="1182">
        <v>0</v>
      </c>
      <c r="K34" s="1182" t="s">
        <v>3182</v>
      </c>
      <c r="L34" s="1182">
        <v>250</v>
      </c>
      <c r="M34" s="1183">
        <v>611401.10568755039</v>
      </c>
      <c r="N34" s="1182">
        <v>230</v>
      </c>
      <c r="O34" s="1182">
        <v>920</v>
      </c>
      <c r="P34" s="1184">
        <v>4</v>
      </c>
      <c r="Q34" s="1185">
        <v>0.92</v>
      </c>
      <c r="R34" s="1186">
        <v>3.68</v>
      </c>
      <c r="S34" s="1187">
        <v>40042</v>
      </c>
      <c r="T34" s="1187">
        <v>44487</v>
      </c>
      <c r="U34" s="1187">
        <v>41934</v>
      </c>
      <c r="V34" s="1187">
        <v>44801</v>
      </c>
      <c r="W34" s="1187">
        <v>44487</v>
      </c>
      <c r="X34" s="1187">
        <v>44801</v>
      </c>
      <c r="Y34" s="1188">
        <v>148.40069722446546</v>
      </c>
      <c r="Z34" s="1188">
        <v>58.587569911831082</v>
      </c>
      <c r="AA34" s="1188">
        <v>106.18626224662235</v>
      </c>
      <c r="AB34" s="1188">
        <v>12930.526033742168</v>
      </c>
      <c r="AC34" s="1188">
        <v>206.40673223651368</v>
      </c>
    </row>
    <row r="35" spans="1:29" x14ac:dyDescent="0.25">
      <c r="A35" s="1179" t="e">
        <v>#N/A</v>
      </c>
      <c r="B35" s="1179">
        <v>122.97900704021731</v>
      </c>
      <c r="C35" s="1180" t="e">
        <v>#N/A</v>
      </c>
      <c r="D35" s="1181" t="e">
        <v>#N/A</v>
      </c>
      <c r="E35" s="1180">
        <v>43930</v>
      </c>
      <c r="F35" s="1181">
        <v>0.92</v>
      </c>
      <c r="H35" s="1182" t="s">
        <v>222</v>
      </c>
      <c r="I35" s="683" t="s">
        <v>3085</v>
      </c>
      <c r="J35" s="1182">
        <v>0</v>
      </c>
      <c r="K35" s="1182">
        <v>58462</v>
      </c>
      <c r="L35" s="1182">
        <v>250</v>
      </c>
      <c r="M35" s="1183">
        <v>677730.92670817906</v>
      </c>
      <c r="N35" s="1182">
        <v>230</v>
      </c>
      <c r="O35" s="1182">
        <v>920</v>
      </c>
      <c r="P35" s="1184">
        <v>4</v>
      </c>
      <c r="Q35" s="1185">
        <v>0.92</v>
      </c>
      <c r="R35" s="1186">
        <v>3.68</v>
      </c>
      <c r="S35" s="1187">
        <v>40815</v>
      </c>
      <c r="T35" s="1187">
        <v>43930</v>
      </c>
      <c r="U35" s="1187">
        <v>42704</v>
      </c>
      <c r="V35" s="1187">
        <v>44408</v>
      </c>
      <c r="W35" s="1187">
        <v>43930</v>
      </c>
      <c r="X35" s="1187">
        <v>44408</v>
      </c>
      <c r="Y35" s="1188">
        <v>87.574620392813699</v>
      </c>
      <c r="Z35" s="1188">
        <v>36.008661968751845</v>
      </c>
      <c r="AA35" s="1188">
        <v>72.870207542072905</v>
      </c>
      <c r="AB35" s="1188">
        <v>8872.0732735868824</v>
      </c>
      <c r="AC35" s="1188">
        <v>122.97900704021731</v>
      </c>
    </row>
    <row r="36" spans="1:29" x14ac:dyDescent="0.25">
      <c r="A36" s="1179" t="e">
        <v>#N/A</v>
      </c>
      <c r="B36" s="1179">
        <v>58.084082330528418</v>
      </c>
      <c r="C36" s="1180" t="e">
        <v>#N/A</v>
      </c>
      <c r="D36" s="1181" t="e">
        <v>#N/A</v>
      </c>
      <c r="E36" s="1180">
        <v>43943</v>
      </c>
      <c r="F36" s="1181">
        <v>0.36</v>
      </c>
      <c r="G36" s="683"/>
      <c r="H36" s="1182" t="s">
        <v>222</v>
      </c>
      <c r="I36" s="683" t="s">
        <v>3091</v>
      </c>
      <c r="J36" s="1182">
        <v>0</v>
      </c>
      <c r="K36" s="1182">
        <v>59939</v>
      </c>
      <c r="L36" s="1182">
        <v>200</v>
      </c>
      <c r="M36" s="1183">
        <v>401653.99190492893</v>
      </c>
      <c r="N36" s="1182">
        <v>72</v>
      </c>
      <c r="O36" s="1182">
        <v>288</v>
      </c>
      <c r="P36" s="1184">
        <v>4</v>
      </c>
      <c r="Q36" s="1185">
        <v>0.36</v>
      </c>
      <c r="R36" s="1186">
        <v>1.44</v>
      </c>
      <c r="S36" s="1187">
        <v>41851</v>
      </c>
      <c r="T36" s="1187">
        <v>43943</v>
      </c>
      <c r="U36" s="1187">
        <v>42579</v>
      </c>
      <c r="V36" s="1187">
        <v>44651</v>
      </c>
      <c r="W36" s="1187">
        <v>43943</v>
      </c>
      <c r="X36" s="1187">
        <v>44651</v>
      </c>
      <c r="Y36" s="1188">
        <v>46.017328148816425</v>
      </c>
      <c r="Z36" s="1188">
        <v>12.391427455418935</v>
      </c>
      <c r="AA36" s="1188">
        <v>47.625312455048814</v>
      </c>
      <c r="AB36" s="1188">
        <v>5798.282830274843</v>
      </c>
      <c r="AC36" s="1188">
        <v>58.084082330528418</v>
      </c>
    </row>
    <row r="37" spans="1:29" x14ac:dyDescent="0.25">
      <c r="A37" s="1179" t="e">
        <v>#N/A</v>
      </c>
      <c r="B37" s="1179">
        <v>92.714152740201243</v>
      </c>
      <c r="C37" s="1180" t="e">
        <v>#N/A</v>
      </c>
      <c r="D37" s="1181" t="e">
        <v>#N/A</v>
      </c>
      <c r="E37" s="1180">
        <v>43980</v>
      </c>
      <c r="F37" s="1181">
        <v>0.46153846153846156</v>
      </c>
      <c r="G37" s="683"/>
      <c r="H37" s="1182" t="s">
        <v>222</v>
      </c>
      <c r="I37" s="683" t="s">
        <v>3072</v>
      </c>
      <c r="J37" s="1182">
        <v>0</v>
      </c>
      <c r="K37" s="1182">
        <v>60033</v>
      </c>
      <c r="L37" s="1182">
        <v>130</v>
      </c>
      <c r="M37" s="1183">
        <v>331000.77851195098</v>
      </c>
      <c r="N37" s="1182">
        <v>60</v>
      </c>
      <c r="O37" s="1182">
        <v>240</v>
      </c>
      <c r="P37" s="1184">
        <v>4</v>
      </c>
      <c r="Q37" s="1185">
        <v>0.46153846153846156</v>
      </c>
      <c r="R37" s="1186">
        <v>1.8461538461538463</v>
      </c>
      <c r="S37" s="1187">
        <v>41982</v>
      </c>
      <c r="T37" s="1187">
        <v>43980</v>
      </c>
      <c r="U37" s="1187">
        <v>43067</v>
      </c>
      <c r="V37" s="1187">
        <v>44440</v>
      </c>
      <c r="W37" s="1187">
        <v>43980</v>
      </c>
      <c r="X37" s="1187">
        <v>44440</v>
      </c>
      <c r="Y37" s="1188">
        <v>67.922119280354025</v>
      </c>
      <c r="Z37" s="1188">
        <v>24.855527165419829</v>
      </c>
      <c r="AA37" s="1188">
        <v>94.248745760932337</v>
      </c>
      <c r="AB37" s="1188">
        <v>11475.150546398077</v>
      </c>
      <c r="AC37" s="1188">
        <v>92.714152740201243</v>
      </c>
    </row>
    <row r="38" spans="1:29" x14ac:dyDescent="0.25">
      <c r="A38" s="1179" t="e">
        <v>#N/A</v>
      </c>
      <c r="B38" s="1179">
        <v>18.486970319373992</v>
      </c>
      <c r="C38" s="1180" t="e">
        <v>#N/A</v>
      </c>
      <c r="D38" s="1181" t="e">
        <v>#N/A</v>
      </c>
      <c r="E38" s="1180">
        <v>43964</v>
      </c>
      <c r="F38" s="1181">
        <v>0.57272727272727275</v>
      </c>
      <c r="G38" s="683"/>
      <c r="H38" s="1182" t="s">
        <v>222</v>
      </c>
      <c r="I38" s="683" t="s">
        <v>3068</v>
      </c>
      <c r="J38" s="1182">
        <v>0</v>
      </c>
      <c r="K38" s="1182">
        <v>60093</v>
      </c>
      <c r="L38" s="1182">
        <v>110</v>
      </c>
      <c r="M38" s="1183">
        <v>277971.33643847797</v>
      </c>
      <c r="N38" s="1182">
        <v>63</v>
      </c>
      <c r="O38" s="1182">
        <v>252</v>
      </c>
      <c r="P38" s="1184">
        <v>4</v>
      </c>
      <c r="Q38" s="1185">
        <v>0.57272727272727275</v>
      </c>
      <c r="R38" s="1186">
        <v>2.290909090909091</v>
      </c>
      <c r="S38" s="1187">
        <v>42020</v>
      </c>
      <c r="T38" s="1187">
        <v>43964</v>
      </c>
      <c r="U38" s="1187">
        <v>42436</v>
      </c>
      <c r="V38" s="1187">
        <v>44470</v>
      </c>
      <c r="W38" s="1187">
        <v>43964</v>
      </c>
      <c r="X38" s="1187">
        <v>44470</v>
      </c>
      <c r="Y38" s="1188" t="e">
        <v>#N/A</v>
      </c>
      <c r="Z38" s="1188">
        <v>18.486970319373992</v>
      </c>
      <c r="AA38" s="1188">
        <v>56.019440124841232</v>
      </c>
      <c r="AB38" s="1188">
        <v>6820.46331823534</v>
      </c>
      <c r="AC38" s="1188">
        <v>18.486970319373992</v>
      </c>
    </row>
    <row r="39" spans="1:29" x14ac:dyDescent="0.25">
      <c r="A39" s="1179" t="e">
        <v>#N/A</v>
      </c>
      <c r="B39" s="1179">
        <v>89.2129997358835</v>
      </c>
      <c r="C39" s="1180" t="e">
        <v>#N/A</v>
      </c>
      <c r="D39" s="1181" t="e">
        <v>#N/A</v>
      </c>
      <c r="E39" s="1180">
        <v>43930</v>
      </c>
      <c r="F39" s="1181">
        <v>0.92</v>
      </c>
      <c r="G39" s="683"/>
      <c r="H39" s="1182" t="s">
        <v>222</v>
      </c>
      <c r="I39" s="683" t="s">
        <v>3069</v>
      </c>
      <c r="J39" s="1182">
        <v>0</v>
      </c>
      <c r="K39" s="1182">
        <v>60092</v>
      </c>
      <c r="L39" s="1182">
        <v>125</v>
      </c>
      <c r="M39" s="1183">
        <v>329144.47430433589</v>
      </c>
      <c r="N39" s="1182">
        <v>115</v>
      </c>
      <c r="O39" s="1182">
        <v>460</v>
      </c>
      <c r="P39" s="1184">
        <v>4</v>
      </c>
      <c r="Q39" s="1185">
        <v>0.92</v>
      </c>
      <c r="R39" s="1186">
        <v>3.68</v>
      </c>
      <c r="S39" s="1187">
        <v>42200</v>
      </c>
      <c r="T39" s="1187">
        <v>43930</v>
      </c>
      <c r="U39" s="1187">
        <v>42675</v>
      </c>
      <c r="V39" s="1187">
        <v>44286</v>
      </c>
      <c r="W39" s="1187">
        <v>43930</v>
      </c>
      <c r="X39" s="1187">
        <v>44286</v>
      </c>
      <c r="Y39" s="1188">
        <v>52.260871086315383</v>
      </c>
      <c r="Z39" s="1188">
        <v>37.072145745699181</v>
      </c>
      <c r="AA39" s="1188">
        <v>72.870207542072905</v>
      </c>
      <c r="AB39" s="1188">
        <v>8872.0732735868824</v>
      </c>
      <c r="AC39" s="1188">
        <v>89.2129997358835</v>
      </c>
    </row>
    <row r="40" spans="1:29" x14ac:dyDescent="0.25">
      <c r="A40" s="1179" t="e">
        <v>#N/A</v>
      </c>
      <c r="B40" s="1179">
        <v>66.704801546132558</v>
      </c>
      <c r="C40" s="1180" t="e">
        <v>#N/A</v>
      </c>
      <c r="D40" s="1181" t="e">
        <v>#N/A</v>
      </c>
      <c r="E40" s="1180">
        <v>43943</v>
      </c>
      <c r="F40" s="1181">
        <v>0.48888888888888887</v>
      </c>
      <c r="G40" s="683"/>
      <c r="H40" s="1182" t="s">
        <v>222</v>
      </c>
      <c r="I40" s="683" t="s">
        <v>3087</v>
      </c>
      <c r="J40" s="1182">
        <v>0</v>
      </c>
      <c r="K40" s="1182">
        <v>60233</v>
      </c>
      <c r="L40" s="1182">
        <v>180</v>
      </c>
      <c r="M40" s="1183">
        <v>463268.26455069333</v>
      </c>
      <c r="N40" s="1182">
        <v>88</v>
      </c>
      <c r="O40" s="1182">
        <v>352</v>
      </c>
      <c r="P40" s="1184">
        <v>4</v>
      </c>
      <c r="Q40" s="1185">
        <v>0.48888888888888887</v>
      </c>
      <c r="R40" s="1186">
        <v>1.9555555555555555</v>
      </c>
      <c r="S40" s="1187">
        <v>42201</v>
      </c>
      <c r="T40" s="1187">
        <v>43943</v>
      </c>
      <c r="U40" s="1187">
        <v>42704</v>
      </c>
      <c r="V40" s="1187">
        <v>44440</v>
      </c>
      <c r="W40" s="1187">
        <v>43943</v>
      </c>
      <c r="X40" s="1187">
        <v>44440</v>
      </c>
      <c r="Y40" s="1188">
        <v>48.89288910897973</v>
      </c>
      <c r="Z40" s="1188">
        <v>18.010163508842695</v>
      </c>
      <c r="AA40" s="1188">
        <v>65.288153560750118</v>
      </c>
      <c r="AB40" s="1188">
        <v>7948.6970330944896</v>
      </c>
      <c r="AC40" s="1188">
        <v>66.704801546132558</v>
      </c>
    </row>
    <row r="41" spans="1:29" x14ac:dyDescent="0.25">
      <c r="A41" s="1179" t="e">
        <v>#N/A</v>
      </c>
      <c r="B41" s="1179">
        <v>84.098319353386003</v>
      </c>
      <c r="C41" s="1180" t="e">
        <v>#N/A</v>
      </c>
      <c r="D41" s="1181" t="e">
        <v>#N/A</v>
      </c>
      <c r="E41" s="1180">
        <v>43930</v>
      </c>
      <c r="F41" s="1181">
        <v>0.92</v>
      </c>
      <c r="G41" s="683"/>
      <c r="H41" s="1182" t="s">
        <v>222</v>
      </c>
      <c r="I41" s="683" t="s">
        <v>3070</v>
      </c>
      <c r="J41" s="1182">
        <v>0</v>
      </c>
      <c r="K41" s="1182">
        <v>60094</v>
      </c>
      <c r="L41" s="1182">
        <v>125</v>
      </c>
      <c r="M41" s="1183">
        <v>337497.96987764363</v>
      </c>
      <c r="N41" s="1182">
        <v>115</v>
      </c>
      <c r="O41" s="1182">
        <v>460</v>
      </c>
      <c r="P41" s="1184">
        <v>4</v>
      </c>
      <c r="Q41" s="1185">
        <v>0.92</v>
      </c>
      <c r="R41" s="1186">
        <v>3.68</v>
      </c>
      <c r="S41" s="1187">
        <v>42292</v>
      </c>
      <c r="T41" s="1187">
        <v>43930</v>
      </c>
      <c r="U41" s="1187">
        <v>43971</v>
      </c>
      <c r="V41" s="1187">
        <v>44347</v>
      </c>
      <c r="W41" s="1187">
        <v>43930</v>
      </c>
      <c r="X41" s="1187">
        <v>44347</v>
      </c>
      <c r="Y41" s="1188">
        <v>48.054112086806768</v>
      </c>
      <c r="Z41" s="1188">
        <v>36.154563914045539</v>
      </c>
      <c r="AA41" s="1188">
        <v>72.870207542072905</v>
      </c>
      <c r="AB41" s="1188">
        <v>8872.0732735868824</v>
      </c>
      <c r="AC41" s="1188">
        <v>84.098319353386003</v>
      </c>
    </row>
    <row r="42" spans="1:29" x14ac:dyDescent="0.25">
      <c r="A42" s="1179" t="e">
        <v>#N/A</v>
      </c>
      <c r="B42" s="1179">
        <v>39.760075978885943</v>
      </c>
      <c r="C42" s="1180">
        <v>43035</v>
      </c>
      <c r="D42" s="1181">
        <v>0.68965517241379315</v>
      </c>
      <c r="E42" s="1180" t="e">
        <v>#N/A</v>
      </c>
      <c r="F42" s="1181" t="e">
        <v>#N/A</v>
      </c>
      <c r="G42" s="683"/>
      <c r="H42" s="1182" t="s">
        <v>222</v>
      </c>
      <c r="I42" s="683" t="s">
        <v>3082</v>
      </c>
      <c r="J42" s="1182">
        <v>0</v>
      </c>
      <c r="K42" s="1182">
        <v>61446</v>
      </c>
      <c r="L42" s="1182">
        <v>29</v>
      </c>
      <c r="M42" s="1183">
        <v>77597.924375898743</v>
      </c>
      <c r="N42" s="1182">
        <v>20</v>
      </c>
      <c r="O42" s="1182">
        <v>80</v>
      </c>
      <c r="P42" s="1184">
        <v>4</v>
      </c>
      <c r="Q42" s="1185">
        <v>0.68965517241379315</v>
      </c>
      <c r="R42" s="1186">
        <v>2.7586206896551726</v>
      </c>
      <c r="S42" s="1187">
        <v>43035</v>
      </c>
      <c r="T42" s="1187">
        <v>43035</v>
      </c>
      <c r="U42" s="1187">
        <v>45051</v>
      </c>
      <c r="V42" s="1187">
        <v>45051</v>
      </c>
      <c r="W42" s="1187" t="e">
        <v>#N/A</v>
      </c>
      <c r="X42" s="1187" t="e">
        <v>#N/A</v>
      </c>
      <c r="Y42" s="1188">
        <v>22.500505178697683</v>
      </c>
      <c r="Z42" s="1188">
        <v>17.259570800188261</v>
      </c>
      <c r="AA42" s="1188">
        <v>46.113023746125862</v>
      </c>
      <c r="AB42" s="1188">
        <v>5614.5681937413437</v>
      </c>
      <c r="AC42" s="1188">
        <v>39.760075978885943</v>
      </c>
    </row>
    <row r="43" spans="1:29" x14ac:dyDescent="0.25">
      <c r="A43" s="1179" t="e">
        <v>#N/A</v>
      </c>
      <c r="B43" s="1179">
        <v>32.81755254433957</v>
      </c>
      <c r="C43" s="1180">
        <v>43398</v>
      </c>
      <c r="D43" s="1181">
        <v>0.3125</v>
      </c>
      <c r="E43" s="1180" t="e">
        <v>#N/A</v>
      </c>
      <c r="F43" s="1181" t="e">
        <v>#N/A</v>
      </c>
      <c r="G43" s="683"/>
      <c r="H43" s="1182" t="s">
        <v>222</v>
      </c>
      <c r="I43" s="683" t="s">
        <v>3067</v>
      </c>
      <c r="J43" s="1182">
        <v>0</v>
      </c>
      <c r="K43" s="1182">
        <v>64993</v>
      </c>
      <c r="L43" s="1182">
        <v>128</v>
      </c>
      <c r="M43" s="1183">
        <v>353793.01934418379</v>
      </c>
      <c r="N43" s="1182">
        <v>40</v>
      </c>
      <c r="O43" s="1182">
        <v>160</v>
      </c>
      <c r="P43" s="1184">
        <v>4</v>
      </c>
      <c r="Q43" s="1185">
        <v>0.3125</v>
      </c>
      <c r="R43" s="1186">
        <v>1.25</v>
      </c>
      <c r="S43" s="1187">
        <v>43398</v>
      </c>
      <c r="T43" s="1187">
        <v>43398</v>
      </c>
      <c r="U43" s="1187">
        <v>44620</v>
      </c>
      <c r="V43" s="1187">
        <v>44804</v>
      </c>
      <c r="W43" s="1187" t="e">
        <v>#N/A</v>
      </c>
      <c r="X43" s="1187" t="e">
        <v>#N/A</v>
      </c>
      <c r="Y43" s="1188">
        <v>25.764707172627617</v>
      </c>
      <c r="Z43" s="1188">
        <v>7.0528453717119719</v>
      </c>
      <c r="AA43" s="1188">
        <v>42.969933435191912</v>
      </c>
      <c r="AB43" s="1188">
        <v>5231.4960691228553</v>
      </c>
      <c r="AC43" s="1188">
        <v>32.81755254433957</v>
      </c>
    </row>
    <row r="44" spans="1:29" x14ac:dyDescent="0.25">
      <c r="A44" s="1179" t="e">
        <v>#N/A</v>
      </c>
      <c r="B44" s="1179">
        <v>26.667427290512254</v>
      </c>
      <c r="C44" s="1180">
        <v>43637</v>
      </c>
      <c r="D44" s="1181">
        <v>0.3</v>
      </c>
      <c r="E44" s="1180" t="e">
        <v>#N/A</v>
      </c>
      <c r="F44" s="1181" t="e">
        <v>#N/A</v>
      </c>
      <c r="G44" s="683"/>
      <c r="H44" s="1182" t="s">
        <v>222</v>
      </c>
      <c r="I44" s="683" t="s">
        <v>3167</v>
      </c>
      <c r="J44" s="1182">
        <v>0</v>
      </c>
      <c r="K44" s="1182">
        <v>64908</v>
      </c>
      <c r="L44" s="1182">
        <v>100</v>
      </c>
      <c r="M44" s="1183">
        <v>275940.89487119188</v>
      </c>
      <c r="N44" s="1182">
        <v>30</v>
      </c>
      <c r="O44" s="1182">
        <v>120</v>
      </c>
      <c r="P44" s="1184">
        <v>4</v>
      </c>
      <c r="Q44" s="1185">
        <v>0.3</v>
      </c>
      <c r="R44" s="1186">
        <v>1.2</v>
      </c>
      <c r="S44" s="1187">
        <v>43637</v>
      </c>
      <c r="T44" s="1187">
        <v>43637</v>
      </c>
      <c r="U44" s="1187">
        <v>45415</v>
      </c>
      <c r="V44" s="1187">
        <v>45415</v>
      </c>
      <c r="W44" s="1187" t="e">
        <v>#N/A</v>
      </c>
      <c r="X44" s="1187" t="e">
        <v>#N/A</v>
      </c>
      <c r="Y44" s="1188">
        <v>19.555447217606499</v>
      </c>
      <c r="Z44" s="1188">
        <v>7.1119800729057516</v>
      </c>
      <c r="AA44" s="1188">
        <v>45.040037894696368</v>
      </c>
      <c r="AB44" s="1188">
        <v>5483.84668783093</v>
      </c>
      <c r="AC44" s="1188">
        <v>26.667427290512254</v>
      </c>
    </row>
    <row r="45" spans="1:29" x14ac:dyDescent="0.25">
      <c r="A45" s="1179" t="e">
        <v>#N/A</v>
      </c>
      <c r="B45" s="1179">
        <v>31.556070779559043</v>
      </c>
      <c r="C45" s="1180">
        <v>43647</v>
      </c>
      <c r="D45" s="1181">
        <v>0.75</v>
      </c>
      <c r="E45" s="1180" t="e">
        <v>#N/A</v>
      </c>
      <c r="F45" s="1181" t="e">
        <v>#N/A</v>
      </c>
      <c r="G45" s="683"/>
      <c r="H45" s="1182" t="s">
        <v>222</v>
      </c>
      <c r="I45" s="683" t="s">
        <v>3081</v>
      </c>
      <c r="J45" s="1182">
        <v>0</v>
      </c>
      <c r="K45" s="1182">
        <v>61168</v>
      </c>
      <c r="L45" s="1182">
        <v>400</v>
      </c>
      <c r="M45" s="1183">
        <v>1157112</v>
      </c>
      <c r="N45" s="1182">
        <v>300</v>
      </c>
      <c r="O45" s="1182">
        <v>1200</v>
      </c>
      <c r="P45" s="1184">
        <v>4</v>
      </c>
      <c r="Q45" s="1185">
        <v>0.75</v>
      </c>
      <c r="R45" s="1186">
        <v>3</v>
      </c>
      <c r="S45" s="1187">
        <v>43647</v>
      </c>
      <c r="T45" s="1187">
        <v>43647</v>
      </c>
      <c r="U45" s="1187">
        <v>45626</v>
      </c>
      <c r="V45" s="1187">
        <v>45626</v>
      </c>
      <c r="W45" s="1187" t="e">
        <v>#N/A</v>
      </c>
      <c r="X45" s="1187" t="e">
        <v>#N/A</v>
      </c>
      <c r="Y45" s="1188">
        <v>15.905470304588452</v>
      </c>
      <c r="Z45" s="1188">
        <v>15.650600474970604</v>
      </c>
      <c r="AA45" s="1188">
        <v>41.313972678922504</v>
      </c>
      <c r="AB45" s="1188">
        <v>5030.4160046650513</v>
      </c>
      <c r="AC45" s="1188">
        <v>31.556070779559043</v>
      </c>
    </row>
    <row r="46" spans="1:29" x14ac:dyDescent="0.25">
      <c r="A46" s="1179" t="e">
        <v>#N/A</v>
      </c>
      <c r="B46" s="1179">
        <v>21.893731004854228</v>
      </c>
      <c r="C46" s="1180">
        <v>43683</v>
      </c>
      <c r="D46" s="1181">
        <v>0.1</v>
      </c>
      <c r="E46" s="1180" t="e">
        <v>#N/A</v>
      </c>
      <c r="F46" s="1181" t="e">
        <v>#N/A</v>
      </c>
      <c r="G46" s="683"/>
      <c r="H46" s="1182" t="s">
        <v>222</v>
      </c>
      <c r="I46" s="683" t="s">
        <v>3168</v>
      </c>
      <c r="J46" s="1182">
        <v>0</v>
      </c>
      <c r="K46" s="1182">
        <v>64908</v>
      </c>
      <c r="L46" s="1182">
        <v>100</v>
      </c>
      <c r="M46" s="1183">
        <v>275940.89487119188</v>
      </c>
      <c r="N46" s="1182">
        <v>10</v>
      </c>
      <c r="O46" s="1182">
        <v>40</v>
      </c>
      <c r="P46" s="1184">
        <v>4</v>
      </c>
      <c r="Q46" s="1185">
        <v>0.1</v>
      </c>
      <c r="R46" s="1186">
        <v>0.4</v>
      </c>
      <c r="S46" s="1187">
        <v>43683</v>
      </c>
      <c r="T46" s="1187">
        <v>43683</v>
      </c>
      <c r="U46" s="1187">
        <v>45415</v>
      </c>
      <c r="V46" s="1187">
        <v>45415</v>
      </c>
      <c r="W46" s="1187" t="e">
        <v>#N/A</v>
      </c>
      <c r="X46" s="1187" t="e">
        <v>#N/A</v>
      </c>
      <c r="Y46" s="1188">
        <v>19.555447217606499</v>
      </c>
      <c r="Z46" s="1188">
        <v>2.3382837872477178</v>
      </c>
      <c r="AA46" s="1188">
        <v>44.424923568365152</v>
      </c>
      <c r="AB46" s="1188">
        <v>5408.9534857209464</v>
      </c>
      <c r="AC46" s="1188">
        <v>21.893731004854228</v>
      </c>
    </row>
    <row r="47" spans="1:29" x14ac:dyDescent="0.25">
      <c r="A47" s="1179" t="e">
        <v>#N/A</v>
      </c>
      <c r="B47" s="1179">
        <v>30.15629642935399</v>
      </c>
      <c r="C47" s="1180">
        <v>43795</v>
      </c>
      <c r="D47" s="1181">
        <v>0.25</v>
      </c>
      <c r="E47" s="1180" t="e">
        <v>#N/A</v>
      </c>
      <c r="F47" s="1181" t="e">
        <v>#N/A</v>
      </c>
      <c r="G47" s="683"/>
      <c r="H47" s="1182" t="s">
        <v>222</v>
      </c>
      <c r="I47" s="683" t="s">
        <v>3073</v>
      </c>
      <c r="J47" s="1182">
        <v>0</v>
      </c>
      <c r="K47" s="1182">
        <v>63508</v>
      </c>
      <c r="L47" s="1182">
        <v>44</v>
      </c>
      <c r="M47" s="1183">
        <v>149520.9999999998</v>
      </c>
      <c r="N47" s="1182">
        <v>11</v>
      </c>
      <c r="O47" s="1182">
        <v>44</v>
      </c>
      <c r="P47" s="1184">
        <v>4</v>
      </c>
      <c r="Q47" s="1185">
        <v>0.25</v>
      </c>
      <c r="R47" s="1186">
        <v>1</v>
      </c>
      <c r="S47" s="1187">
        <v>43795</v>
      </c>
      <c r="T47" s="1187">
        <v>43795</v>
      </c>
      <c r="U47" s="1187">
        <v>44682</v>
      </c>
      <c r="V47" s="1187">
        <v>45291</v>
      </c>
      <c r="W47" s="1187" t="e">
        <v>#N/A</v>
      </c>
      <c r="X47" s="1187" t="e">
        <v>#N/A</v>
      </c>
      <c r="Y47" s="1188">
        <v>24.994396015596873</v>
      </c>
      <c r="Z47" s="1188">
        <v>5.1619004137571114</v>
      </c>
      <c r="AA47" s="1188">
        <v>48.028747645380605</v>
      </c>
      <c r="AB47" s="1188">
        <v>5847.0644830710371</v>
      </c>
      <c r="AC47" s="1188">
        <v>30.15629642935399</v>
      </c>
    </row>
    <row r="48" spans="1:29" x14ac:dyDescent="0.25">
      <c r="A48" s="1179" t="e">
        <v>#N/A</v>
      </c>
      <c r="B48" s="1179">
        <v>37.612640766430722</v>
      </c>
      <c r="C48" s="1180">
        <v>43804</v>
      </c>
      <c r="D48" s="1181">
        <v>0.5</v>
      </c>
      <c r="E48" s="1180" t="e">
        <v>#N/A</v>
      </c>
      <c r="F48" s="1181" t="e">
        <v>#N/A</v>
      </c>
      <c r="G48" s="683"/>
      <c r="H48" s="1182" t="s">
        <v>222</v>
      </c>
      <c r="I48" s="683" t="s">
        <v>3084</v>
      </c>
      <c r="J48" s="1182">
        <v>0</v>
      </c>
      <c r="K48" s="1182">
        <v>64105</v>
      </c>
      <c r="L48" s="1182">
        <v>100</v>
      </c>
      <c r="M48" s="1183">
        <v>275940.89487119188</v>
      </c>
      <c r="N48" s="1182">
        <v>50</v>
      </c>
      <c r="O48" s="1182">
        <v>200</v>
      </c>
      <c r="P48" s="1184">
        <v>4</v>
      </c>
      <c r="Q48" s="1185">
        <v>0.5</v>
      </c>
      <c r="R48" s="1186">
        <v>2</v>
      </c>
      <c r="S48" s="1187">
        <v>43804</v>
      </c>
      <c r="T48" s="1187">
        <v>43804</v>
      </c>
      <c r="U48" s="1187">
        <v>44530</v>
      </c>
      <c r="V48" s="1187">
        <v>44712</v>
      </c>
      <c r="W48" s="1187" t="e">
        <v>#N/A</v>
      </c>
      <c r="X48" s="1187" t="e">
        <v>#N/A</v>
      </c>
      <c r="Y48" s="1188">
        <v>24.066846387494124</v>
      </c>
      <c r="Z48" s="1188">
        <v>13.5457943789366</v>
      </c>
      <c r="AA48" s="1188">
        <v>51.474831902473348</v>
      </c>
      <c r="AB48" s="1188">
        <v>6266.9545746820131</v>
      </c>
      <c r="AC48" s="1188">
        <v>37.612640766430722</v>
      </c>
    </row>
    <row r="49" spans="1:29" x14ac:dyDescent="0.25">
      <c r="A49" s="1179" t="e">
        <v>#N/A</v>
      </c>
      <c r="B49" s="1179">
        <v>48.681531881179261</v>
      </c>
      <c r="C49" s="1180" t="e">
        <v>#N/A</v>
      </c>
      <c r="D49" s="1181" t="e">
        <v>#N/A</v>
      </c>
      <c r="E49" s="1180">
        <v>44519</v>
      </c>
      <c r="F49" s="1181">
        <v>0.752</v>
      </c>
      <c r="G49" s="683"/>
      <c r="H49" s="1182" t="s">
        <v>222</v>
      </c>
      <c r="I49" s="683" t="s">
        <v>3071</v>
      </c>
      <c r="J49" s="1182">
        <v>0</v>
      </c>
      <c r="K49" s="1182">
        <v>60095</v>
      </c>
      <c r="L49" s="1182">
        <v>62.5</v>
      </c>
      <c r="M49" s="1183">
        <v>181986.28108660714</v>
      </c>
      <c r="N49" s="1182">
        <v>47</v>
      </c>
      <c r="O49" s="1182">
        <v>188</v>
      </c>
      <c r="P49" s="1184">
        <v>4</v>
      </c>
      <c r="Q49" s="1185">
        <v>0.752</v>
      </c>
      <c r="R49" s="1186">
        <v>3.008</v>
      </c>
      <c r="S49" s="1187">
        <v>43819</v>
      </c>
      <c r="T49" s="1187">
        <v>44519</v>
      </c>
      <c r="U49" s="1187">
        <v>44085</v>
      </c>
      <c r="V49" s="1187">
        <v>44835</v>
      </c>
      <c r="W49" s="1187">
        <v>44519</v>
      </c>
      <c r="X49" s="1187">
        <v>44835</v>
      </c>
      <c r="Y49" s="1188">
        <v>25.9520055963144</v>
      </c>
      <c r="Z49" s="1188">
        <v>22.7171350881775</v>
      </c>
      <c r="AA49" s="1188">
        <v>60.499397757006641</v>
      </c>
      <c r="AB49" s="1188">
        <v>7366.2548910473115</v>
      </c>
      <c r="AC49" s="1188">
        <v>48.681531881179261</v>
      </c>
    </row>
    <row r="50" spans="1:29" x14ac:dyDescent="0.25">
      <c r="A50" s="1179" t="e">
        <v>#N/A</v>
      </c>
      <c r="B50" s="1179">
        <v>35.203593813652184</v>
      </c>
      <c r="C50" s="1180">
        <v>43875</v>
      </c>
      <c r="D50" s="1181">
        <v>0.5</v>
      </c>
      <c r="E50" s="1180" t="e">
        <v>#N/A</v>
      </c>
      <c r="F50" s="1181" t="e">
        <v>#N/A</v>
      </c>
      <c r="G50" s="683"/>
      <c r="H50" s="1182" t="s">
        <v>222</v>
      </c>
      <c r="I50" s="683" t="s">
        <v>3090</v>
      </c>
      <c r="J50" s="1182">
        <v>0</v>
      </c>
      <c r="K50" s="1182">
        <v>63727</v>
      </c>
      <c r="L50" s="1182">
        <v>160.5</v>
      </c>
      <c r="M50" s="1183">
        <v>432655.33388839307</v>
      </c>
      <c r="N50" s="1182">
        <v>80.25</v>
      </c>
      <c r="O50" s="1182">
        <v>321</v>
      </c>
      <c r="P50" s="1184">
        <v>4</v>
      </c>
      <c r="Q50" s="1185">
        <v>0.5</v>
      </c>
      <c r="R50" s="1186">
        <v>2</v>
      </c>
      <c r="S50" s="1187">
        <v>43875</v>
      </c>
      <c r="T50" s="1187">
        <v>43875</v>
      </c>
      <c r="U50" s="1187">
        <v>44377</v>
      </c>
      <c r="V50" s="1187">
        <v>44377</v>
      </c>
      <c r="W50" s="1187" t="e">
        <v>#N/A</v>
      </c>
      <c r="X50" s="1187" t="e">
        <v>#N/A</v>
      </c>
      <c r="Y50" s="1188">
        <v>24.614879072181374</v>
      </c>
      <c r="Z50" s="1188">
        <v>10.588714741470817</v>
      </c>
      <c r="AA50" s="1188">
        <v>39.246314218821034</v>
      </c>
      <c r="AB50" s="1188">
        <v>4778.0245091039078</v>
      </c>
      <c r="AC50" s="1188">
        <v>35.203593813652184</v>
      </c>
    </row>
    <row r="51" spans="1:29" x14ac:dyDescent="0.25">
      <c r="A51" s="1179" t="e">
        <v>#N/A</v>
      </c>
      <c r="B51" s="1179">
        <v>27.723961531720061</v>
      </c>
      <c r="C51" s="1180">
        <v>43929</v>
      </c>
      <c r="D51" s="1181">
        <v>0.2</v>
      </c>
      <c r="E51" s="1180" t="e">
        <v>#N/A</v>
      </c>
      <c r="F51" s="1181" t="e">
        <v>#N/A</v>
      </c>
      <c r="G51" s="683"/>
      <c r="H51" s="1182" t="s">
        <v>222</v>
      </c>
      <c r="I51" s="683" t="s">
        <v>3086</v>
      </c>
      <c r="J51" s="1182">
        <v>0</v>
      </c>
      <c r="K51" s="1182">
        <v>64630</v>
      </c>
      <c r="L51" s="1182">
        <v>100</v>
      </c>
      <c r="M51" s="1183">
        <v>253972.16773541528</v>
      </c>
      <c r="N51" s="1182">
        <v>20</v>
      </c>
      <c r="O51" s="1182">
        <v>50</v>
      </c>
      <c r="P51" s="1184">
        <v>2.5</v>
      </c>
      <c r="Q51" s="1185">
        <v>0.2</v>
      </c>
      <c r="R51" s="1186">
        <v>0.5</v>
      </c>
      <c r="S51" s="1187">
        <v>43929</v>
      </c>
      <c r="T51" s="1187">
        <v>43929</v>
      </c>
      <c r="U51" s="1187">
        <v>44865</v>
      </c>
      <c r="V51" s="1187">
        <v>44865</v>
      </c>
      <c r="W51" s="1187" t="e">
        <v>#N/A</v>
      </c>
      <c r="X51" s="1187" t="e">
        <v>#N/A</v>
      </c>
      <c r="Y51" s="1188">
        <v>23.503244223311995</v>
      </c>
      <c r="Z51" s="1188">
        <v>4.2207173084080605</v>
      </c>
      <c r="AA51" s="1188">
        <v>58.891521296861931</v>
      </c>
      <c r="AB51" s="1188">
        <v>4481.4753011091489</v>
      </c>
      <c r="AC51" s="1188">
        <v>27.723961531720061</v>
      </c>
    </row>
    <row r="52" spans="1:29" x14ac:dyDescent="0.25">
      <c r="A52" s="1179" t="e">
        <v>#N/A</v>
      </c>
      <c r="B52" s="1179">
        <v>37.313762627205001</v>
      </c>
      <c r="C52" s="1180">
        <v>44099</v>
      </c>
      <c r="D52" s="1181">
        <v>0.54545454545454541</v>
      </c>
      <c r="E52" s="1180" t="e">
        <v>#N/A</v>
      </c>
      <c r="F52" s="1181" t="e">
        <v>#N/A</v>
      </c>
      <c r="G52" s="683"/>
      <c r="H52" s="1182" t="s">
        <v>222</v>
      </c>
      <c r="I52" s="683" t="s">
        <v>3078</v>
      </c>
      <c r="J52" s="1182">
        <v>0</v>
      </c>
      <c r="K52" s="1182">
        <v>64852</v>
      </c>
      <c r="L52" s="1182">
        <v>110</v>
      </c>
      <c r="M52" s="1183">
        <v>330842.73825498251</v>
      </c>
      <c r="N52" s="1182">
        <v>60</v>
      </c>
      <c r="O52" s="1182">
        <v>240</v>
      </c>
      <c r="P52" s="1184">
        <v>4</v>
      </c>
      <c r="Q52" s="1185">
        <v>0.54545454545454541</v>
      </c>
      <c r="R52" s="1186">
        <v>2.1818181818181817</v>
      </c>
      <c r="S52" s="1187">
        <v>44099</v>
      </c>
      <c r="T52" s="1187">
        <v>44099</v>
      </c>
      <c r="U52" s="1187">
        <v>45107</v>
      </c>
      <c r="V52" s="1187">
        <v>45107</v>
      </c>
      <c r="W52" s="1187" t="e">
        <v>#N/A</v>
      </c>
      <c r="X52" s="1187" t="e">
        <v>#N/A</v>
      </c>
      <c r="Y52" s="1188">
        <v>24.099657843285819</v>
      </c>
      <c r="Z52" s="1188">
        <v>13.21410478391919</v>
      </c>
      <c r="AA52" s="1188">
        <v>50.037018961579633</v>
      </c>
      <c r="AB52" s="1188">
        <v>6092.4632305449486</v>
      </c>
      <c r="AC52" s="1188">
        <v>37.313762627205001</v>
      </c>
    </row>
    <row r="53" spans="1:29" x14ac:dyDescent="0.25">
      <c r="A53" s="1179" t="e">
        <v>#N/A</v>
      </c>
      <c r="B53" s="1179">
        <v>41.978172392286581</v>
      </c>
      <c r="C53" s="1180">
        <v>44106</v>
      </c>
      <c r="D53" s="1181">
        <v>0.5665236051502146</v>
      </c>
      <c r="E53" s="1180" t="e">
        <v>#N/A</v>
      </c>
      <c r="F53" s="1181" t="e">
        <v>#N/A</v>
      </c>
      <c r="G53" s="683"/>
      <c r="H53" s="1182" t="s">
        <v>222</v>
      </c>
      <c r="I53" s="683" t="s">
        <v>3066</v>
      </c>
      <c r="J53" s="1182">
        <v>0</v>
      </c>
      <c r="K53" s="1182">
        <v>64481</v>
      </c>
      <c r="L53" s="1182">
        <v>233</v>
      </c>
      <c r="M53" s="1183">
        <v>687382.63432381139</v>
      </c>
      <c r="N53" s="1182">
        <v>132</v>
      </c>
      <c r="O53" s="1182">
        <v>528</v>
      </c>
      <c r="P53" s="1184">
        <v>4</v>
      </c>
      <c r="Q53" s="1185">
        <v>0.5665236051502146</v>
      </c>
      <c r="R53" s="1186">
        <v>2.2660944206008584</v>
      </c>
      <c r="S53" s="1187">
        <v>44106</v>
      </c>
      <c r="T53" s="1187">
        <v>44106</v>
      </c>
      <c r="U53" s="1187">
        <v>44641</v>
      </c>
      <c r="V53" s="1187">
        <v>44804</v>
      </c>
      <c r="W53" s="1187" t="e">
        <v>#N/A</v>
      </c>
      <c r="X53" s="1187" t="e">
        <v>#N/A</v>
      </c>
      <c r="Y53" s="1188">
        <v>27.19987861409318</v>
      </c>
      <c r="Z53" s="1188">
        <v>14.778293778193387</v>
      </c>
      <c r="AA53" s="1188">
        <v>52.859626318134268</v>
      </c>
      <c r="AB53" s="1188">
        <v>6435.4021261670596</v>
      </c>
      <c r="AC53" s="1188">
        <v>41.978172392286581</v>
      </c>
    </row>
    <row r="54" spans="1:29" x14ac:dyDescent="0.25">
      <c r="A54" s="1179" t="e">
        <v>#N/A</v>
      </c>
      <c r="B54" s="1179">
        <v>39.095899841939456</v>
      </c>
      <c r="C54" s="1180">
        <v>44106</v>
      </c>
      <c r="D54" s="1181">
        <v>0.5</v>
      </c>
      <c r="E54" s="1180" t="e">
        <v>#N/A</v>
      </c>
      <c r="F54" s="1181" t="e">
        <v>#N/A</v>
      </c>
      <c r="G54" s="683"/>
      <c r="H54" s="1182" t="s">
        <v>222</v>
      </c>
      <c r="I54" s="683" t="s">
        <v>3076</v>
      </c>
      <c r="J54" s="1182">
        <v>0</v>
      </c>
      <c r="K54" s="1182">
        <v>64852</v>
      </c>
      <c r="L54" s="1182">
        <v>123</v>
      </c>
      <c r="M54" s="1183">
        <v>369941.97463393142</v>
      </c>
      <c r="N54" s="1182">
        <v>61.5</v>
      </c>
      <c r="O54" s="1182">
        <v>246</v>
      </c>
      <c r="P54" s="1184">
        <v>4</v>
      </c>
      <c r="Q54" s="1185">
        <v>0.5</v>
      </c>
      <c r="R54" s="1186">
        <v>2</v>
      </c>
      <c r="S54" s="1187">
        <v>44106</v>
      </c>
      <c r="T54" s="1187">
        <v>44106</v>
      </c>
      <c r="U54" s="1187">
        <v>45107</v>
      </c>
      <c r="V54" s="1187">
        <v>45107</v>
      </c>
      <c r="W54" s="1187" t="e">
        <v>#N/A</v>
      </c>
      <c r="X54" s="1187" t="e">
        <v>#N/A</v>
      </c>
      <c r="Y54" s="1188">
        <v>25.232733980583159</v>
      </c>
      <c r="Z54" s="1188">
        <v>13.863165861356304</v>
      </c>
      <c r="AA54" s="1188">
        <v>57.266974491078273</v>
      </c>
      <c r="AB54" s="1188">
        <v>6972.7762295221164</v>
      </c>
      <c r="AC54" s="1188">
        <v>39.095899841939456</v>
      </c>
    </row>
    <row r="55" spans="1:29" x14ac:dyDescent="0.25">
      <c r="A55" s="1179" t="e">
        <v>#N/A</v>
      </c>
      <c r="B55" s="1179">
        <v>36.471731283850872</v>
      </c>
      <c r="C55" s="1180">
        <v>44137</v>
      </c>
      <c r="D55" s="1181">
        <v>0.79365079365079361</v>
      </c>
      <c r="E55" s="1180" t="e">
        <v>#N/A</v>
      </c>
      <c r="F55" s="1181" t="e">
        <v>#N/A</v>
      </c>
      <c r="G55" s="683"/>
      <c r="H55" s="1182" t="s">
        <v>222</v>
      </c>
      <c r="I55" s="683" t="s">
        <v>3089</v>
      </c>
      <c r="J55" s="1182">
        <v>0</v>
      </c>
      <c r="K55" s="1182">
        <v>63727</v>
      </c>
      <c r="L55" s="1182">
        <v>63</v>
      </c>
      <c r="M55" s="1183">
        <v>166514.72145812705</v>
      </c>
      <c r="N55" s="1182">
        <v>50</v>
      </c>
      <c r="O55" s="1182">
        <v>200</v>
      </c>
      <c r="P55" s="1184">
        <v>4</v>
      </c>
      <c r="Q55" s="1185">
        <v>0.79365079365079361</v>
      </c>
      <c r="R55" s="1186">
        <v>3.1746031746031744</v>
      </c>
      <c r="S55" s="1187">
        <v>44137</v>
      </c>
      <c r="T55" s="1187">
        <v>44137</v>
      </c>
      <c r="U55" s="1187">
        <v>44377</v>
      </c>
      <c r="V55" s="1187">
        <v>44377</v>
      </c>
      <c r="W55" s="1187" t="e">
        <v>#N/A</v>
      </c>
      <c r="X55" s="1187" t="e">
        <v>#N/A</v>
      </c>
      <c r="Y55" s="1188">
        <v>18.321077123146694</v>
      </c>
      <c r="Z55" s="1188">
        <v>18.150654160704189</v>
      </c>
      <c r="AA55" s="1188">
        <v>41.763634946897348</v>
      </c>
      <c r="AB55" s="1188">
        <v>5084.5573453682809</v>
      </c>
      <c r="AC55" s="1188">
        <v>36.471731283850872</v>
      </c>
    </row>
    <row r="56" spans="1:29" x14ac:dyDescent="0.25">
      <c r="A56" s="1179" t="e">
        <v>#N/A</v>
      </c>
      <c r="B56" s="1179">
        <v>33.342197188630337</v>
      </c>
      <c r="C56" s="1180">
        <v>44140</v>
      </c>
      <c r="D56" s="1181">
        <v>0.38461538461538464</v>
      </c>
      <c r="E56" s="1180" t="e">
        <v>#N/A</v>
      </c>
      <c r="F56" s="1181" t="e">
        <v>#N/A</v>
      </c>
      <c r="G56" s="683"/>
      <c r="H56" s="1182" t="s">
        <v>222</v>
      </c>
      <c r="I56" s="683" t="s">
        <v>3088</v>
      </c>
      <c r="J56" s="1182">
        <v>0</v>
      </c>
      <c r="K56" s="1182">
        <v>63727</v>
      </c>
      <c r="L56" s="1182">
        <v>26</v>
      </c>
      <c r="M56" s="1183">
        <v>69570.55288873658</v>
      </c>
      <c r="N56" s="1182">
        <v>10</v>
      </c>
      <c r="O56" s="1182">
        <v>40</v>
      </c>
      <c r="P56" s="1184">
        <v>4</v>
      </c>
      <c r="Q56" s="1185">
        <v>0.38461538461538464</v>
      </c>
      <c r="R56" s="1186">
        <v>1.5384615384615385</v>
      </c>
      <c r="S56" s="1187">
        <v>44140</v>
      </c>
      <c r="T56" s="1187">
        <v>44140</v>
      </c>
      <c r="U56" s="1187">
        <v>44377</v>
      </c>
      <c r="V56" s="1187">
        <v>44377</v>
      </c>
      <c r="W56" s="1187" t="e">
        <v>#N/A</v>
      </c>
      <c r="X56" s="1187" t="e">
        <v>#N/A</v>
      </c>
      <c r="Y56" s="1188">
        <v>23.341135537487766</v>
      </c>
      <c r="Z56" s="1188">
        <v>10.001061651142567</v>
      </c>
      <c r="AA56" s="1188">
        <v>47.91135036769176</v>
      </c>
      <c r="AB56" s="1188">
        <v>5833.107351777996</v>
      </c>
      <c r="AC56" s="1188">
        <v>33.342197188630337</v>
      </c>
    </row>
    <row r="57" spans="1:29" x14ac:dyDescent="0.25">
      <c r="A57" s="1179" t="e">
        <v>#N/A</v>
      </c>
      <c r="B57" s="1179">
        <v>47.983161302907888</v>
      </c>
      <c r="C57" s="1180">
        <v>44217</v>
      </c>
      <c r="D57" s="1181">
        <v>0.83333333333333337</v>
      </c>
      <c r="E57" s="1180" t="e">
        <v>#N/A</v>
      </c>
      <c r="F57" s="1181" t="e">
        <v>#N/A</v>
      </c>
      <c r="G57" s="683"/>
      <c r="H57" s="1182" t="s">
        <v>222</v>
      </c>
      <c r="I57" s="683" t="s">
        <v>3092</v>
      </c>
      <c r="J57" s="1182">
        <v>0</v>
      </c>
      <c r="K57" s="1182">
        <v>64489</v>
      </c>
      <c r="L57" s="1182">
        <v>90</v>
      </c>
      <c r="M57" s="1183">
        <v>257842.64129369549</v>
      </c>
      <c r="N57" s="1182">
        <v>75</v>
      </c>
      <c r="O57" s="1182">
        <v>300</v>
      </c>
      <c r="P57" s="1184">
        <v>4</v>
      </c>
      <c r="Q57" s="1185">
        <v>0.83333333333333337</v>
      </c>
      <c r="R57" s="1186">
        <v>3.3333333333333335</v>
      </c>
      <c r="S57" s="1187">
        <v>44217</v>
      </c>
      <c r="T57" s="1187">
        <v>44217</v>
      </c>
      <c r="U57" s="1187">
        <v>45086</v>
      </c>
      <c r="V57" s="1187">
        <v>45086</v>
      </c>
      <c r="W57" s="1187" t="e">
        <v>#N/A</v>
      </c>
      <c r="X57" s="1187" t="e">
        <v>#N/A</v>
      </c>
      <c r="Y57" s="1188">
        <v>27.563183635815285</v>
      </c>
      <c r="Z57" s="1188">
        <v>20.41997766709261</v>
      </c>
      <c r="AA57" s="1188">
        <v>48.345666387640897</v>
      </c>
      <c r="AB57" s="1188">
        <v>5886.82191547196</v>
      </c>
      <c r="AC57" s="1188">
        <v>47.983161302907888</v>
      </c>
    </row>
    <row r="58" spans="1:29" x14ac:dyDescent="0.25">
      <c r="A58" s="1179" t="e">
        <v>#N/A</v>
      </c>
      <c r="B58" s="1179">
        <v>40.166162198717117</v>
      </c>
      <c r="C58" s="1180">
        <v>44250</v>
      </c>
      <c r="D58" s="1181">
        <v>1</v>
      </c>
      <c r="E58" s="1180" t="e">
        <v>#N/A</v>
      </c>
      <c r="F58" s="1181" t="e">
        <v>#N/A</v>
      </c>
      <c r="G58" s="683"/>
      <c r="H58" s="1182" t="s">
        <v>222</v>
      </c>
      <c r="I58" s="683" t="s">
        <v>3079</v>
      </c>
      <c r="J58" s="1182">
        <v>0</v>
      </c>
      <c r="K58" s="1182">
        <v>0</v>
      </c>
      <c r="L58" s="1182">
        <v>50</v>
      </c>
      <c r="M58" s="1183">
        <v>188851.99999999939</v>
      </c>
      <c r="N58" s="1182">
        <v>50</v>
      </c>
      <c r="O58" s="1182">
        <v>200</v>
      </c>
      <c r="P58" s="1184">
        <v>4</v>
      </c>
      <c r="Q58" s="1185">
        <v>1</v>
      </c>
      <c r="R58" s="1186">
        <v>4</v>
      </c>
      <c r="S58" s="1187">
        <v>44250</v>
      </c>
      <c r="T58" s="1187">
        <v>44250</v>
      </c>
      <c r="U58" s="1187">
        <v>45108</v>
      </c>
      <c r="V58" s="1187">
        <v>45108</v>
      </c>
      <c r="W58" s="1187" t="e">
        <v>#N/A</v>
      </c>
      <c r="X58" s="1187" t="e">
        <v>#N/A</v>
      </c>
      <c r="Y58" s="1188">
        <v>21.648591774577991</v>
      </c>
      <c r="Z58" s="1188">
        <v>18.517570424139119</v>
      </c>
      <c r="AA58" s="1188">
        <v>47.870439717173184</v>
      </c>
      <c r="AB58" s="1188">
        <v>5828.4670162325338</v>
      </c>
      <c r="AC58" s="1188">
        <v>40.166162198717117</v>
      </c>
    </row>
    <row r="59" spans="1:29" x14ac:dyDescent="0.25">
      <c r="A59" s="1179" t="e">
        <v>#N/A</v>
      </c>
      <c r="B59" s="1179">
        <v>29.704714772459578</v>
      </c>
      <c r="C59" s="1180">
        <v>44328</v>
      </c>
      <c r="D59" s="1181">
        <v>0.25</v>
      </c>
      <c r="E59" s="1180" t="e">
        <v>#N/A</v>
      </c>
      <c r="F59" s="1181" t="e">
        <v>#N/A</v>
      </c>
      <c r="G59" s="683"/>
      <c r="H59" s="1182" t="s">
        <v>222</v>
      </c>
      <c r="I59" s="683" t="s">
        <v>3169</v>
      </c>
      <c r="J59" s="1182">
        <v>0</v>
      </c>
      <c r="K59" s="1182">
        <v>65743</v>
      </c>
      <c r="L59" s="1182">
        <v>100</v>
      </c>
      <c r="M59" s="1183">
        <v>279369.38450895646</v>
      </c>
      <c r="N59" s="1182">
        <v>25</v>
      </c>
      <c r="O59" s="1182">
        <v>100</v>
      </c>
      <c r="P59" s="1184">
        <v>4</v>
      </c>
      <c r="Q59" s="1185">
        <v>0.25</v>
      </c>
      <c r="R59" s="1186">
        <v>1</v>
      </c>
      <c r="S59" s="1187">
        <v>44328</v>
      </c>
      <c r="T59" s="1187">
        <v>44328</v>
      </c>
      <c r="U59" s="1187">
        <v>45379</v>
      </c>
      <c r="V59" s="1187">
        <v>45379</v>
      </c>
      <c r="W59" s="1187" t="e">
        <v>#N/A</v>
      </c>
      <c r="X59" s="1187" t="e">
        <v>#N/A</v>
      </c>
      <c r="Y59" s="1188">
        <v>22.474319351437483</v>
      </c>
      <c r="Z59" s="1188">
        <v>7.2303954210221022</v>
      </c>
      <c r="AA59" s="1188">
        <v>55.488588542237878</v>
      </c>
      <c r="AB59" s="1188">
        <v>6756.2441805135923</v>
      </c>
      <c r="AC59" s="1188">
        <v>29.704714772459578</v>
      </c>
    </row>
    <row r="60" spans="1:29" x14ac:dyDescent="0.25">
      <c r="A60" s="1179" t="e">
        <v>#N/A</v>
      </c>
      <c r="B60" s="1179">
        <v>39.281201091640924</v>
      </c>
      <c r="C60" s="1180">
        <v>44348</v>
      </c>
      <c r="D60" s="1181">
        <v>0.77777777777777779</v>
      </c>
      <c r="E60" s="1180" t="e">
        <v>#N/A</v>
      </c>
      <c r="F60" s="1181" t="e">
        <v>#N/A</v>
      </c>
      <c r="G60" s="683"/>
      <c r="H60" s="1182" t="s">
        <v>222</v>
      </c>
      <c r="I60" s="683" t="s">
        <v>3083</v>
      </c>
      <c r="J60" s="1182">
        <v>0</v>
      </c>
      <c r="K60" s="1182">
        <v>0</v>
      </c>
      <c r="L60" s="1182">
        <v>90</v>
      </c>
      <c r="M60" s="1183">
        <v>257580.75621034374</v>
      </c>
      <c r="N60" s="1182">
        <v>70</v>
      </c>
      <c r="O60" s="1182">
        <v>280</v>
      </c>
      <c r="P60" s="1184">
        <v>4</v>
      </c>
      <c r="Q60" s="1185">
        <v>0.77777777777777779</v>
      </c>
      <c r="R60" s="1186">
        <v>3.1111111111111112</v>
      </c>
      <c r="S60" s="1187">
        <v>44348</v>
      </c>
      <c r="T60" s="1187">
        <v>44348</v>
      </c>
      <c r="U60" s="1187">
        <v>45016</v>
      </c>
      <c r="V60" s="1187">
        <v>45016</v>
      </c>
      <c r="W60" s="1187" t="e">
        <v>#N/A</v>
      </c>
      <c r="X60" s="1187" t="e">
        <v>#N/A</v>
      </c>
      <c r="Y60" s="1188">
        <v>18.31803919387367</v>
      </c>
      <c r="Z60" s="1188">
        <v>20.963161897767247</v>
      </c>
      <c r="AA60" s="1188">
        <v>52.999415401156021</v>
      </c>
      <c r="AB60" s="1188">
        <v>6452.9456251145893</v>
      </c>
      <c r="AC60" s="1188">
        <v>39.281201091640924</v>
      </c>
    </row>
    <row r="61" spans="1:29" x14ac:dyDescent="0.25">
      <c r="A61" s="1179" t="e">
        <v>#N/A</v>
      </c>
      <c r="B61" s="1179">
        <v>37.093721378874505</v>
      </c>
      <c r="C61" s="1180">
        <v>44351</v>
      </c>
      <c r="D61" s="1181">
        <v>0.44444444444444442</v>
      </c>
      <c r="E61" s="1180" t="e">
        <v>#N/A</v>
      </c>
      <c r="F61" s="1181" t="e">
        <v>#N/A</v>
      </c>
      <c r="G61" s="683"/>
      <c r="H61" s="1182" t="s">
        <v>222</v>
      </c>
      <c r="I61" s="683" t="s">
        <v>3074</v>
      </c>
      <c r="J61" s="1182">
        <v>0</v>
      </c>
      <c r="K61" s="1182">
        <v>64851</v>
      </c>
      <c r="L61" s="1182">
        <v>117</v>
      </c>
      <c r="M61" s="1183">
        <v>362443.14168833807</v>
      </c>
      <c r="N61" s="1182">
        <v>52</v>
      </c>
      <c r="O61" s="1182">
        <v>208</v>
      </c>
      <c r="P61" s="1184">
        <v>4</v>
      </c>
      <c r="Q61" s="1185">
        <v>0.44444444444444442</v>
      </c>
      <c r="R61" s="1186">
        <v>1.7777777777777777</v>
      </c>
      <c r="S61" s="1187">
        <v>44351</v>
      </c>
      <c r="T61" s="1187">
        <v>44351</v>
      </c>
      <c r="U61" s="1187">
        <v>45268</v>
      </c>
      <c r="V61" s="1187">
        <v>45268</v>
      </c>
      <c r="W61" s="1187" t="e">
        <v>#N/A</v>
      </c>
      <c r="X61" s="1187" t="e">
        <v>#N/A</v>
      </c>
      <c r="Y61" s="1188">
        <v>24.40965639411364</v>
      </c>
      <c r="Z61" s="1188">
        <v>12.684064984760878</v>
      </c>
      <c r="AA61" s="1188">
        <v>60.715255592022864</v>
      </c>
      <c r="AB61" s="1188">
        <v>7392.6387936458432</v>
      </c>
      <c r="AC61" s="1188">
        <v>37.093721378874505</v>
      </c>
    </row>
    <row r="62" spans="1:29" x14ac:dyDescent="0.25">
      <c r="A62" s="1179" t="e">
        <v>#N/A</v>
      </c>
      <c r="B62" s="1179">
        <v>41.463077456844779</v>
      </c>
      <c r="C62" s="1180">
        <v>44351</v>
      </c>
      <c r="D62" s="1181">
        <v>0.83333333333333337</v>
      </c>
      <c r="E62" s="1180" t="e">
        <v>#N/A</v>
      </c>
      <c r="F62" s="1181" t="e">
        <v>#N/A</v>
      </c>
      <c r="G62" s="683"/>
      <c r="H62" s="1182" t="s">
        <v>222</v>
      </c>
      <c r="I62" s="683" t="s">
        <v>3093</v>
      </c>
      <c r="J62" s="1182">
        <v>0</v>
      </c>
      <c r="K62" s="1182">
        <v>66620</v>
      </c>
      <c r="L62" s="1182">
        <v>48</v>
      </c>
      <c r="M62" s="1183">
        <v>137176.15533681164</v>
      </c>
      <c r="N62" s="1182">
        <v>40</v>
      </c>
      <c r="O62" s="1182">
        <v>160</v>
      </c>
      <c r="P62" s="1184">
        <v>4</v>
      </c>
      <c r="Q62" s="1185">
        <v>0.83333333333333337</v>
      </c>
      <c r="R62" s="1186">
        <v>3.3333333333333335</v>
      </c>
      <c r="S62" s="1187">
        <v>44351</v>
      </c>
      <c r="T62" s="1187">
        <v>44351</v>
      </c>
      <c r="U62" s="1187">
        <v>45183</v>
      </c>
      <c r="V62" s="1187">
        <v>45183</v>
      </c>
      <c r="W62" s="1187" t="e">
        <v>#N/A</v>
      </c>
      <c r="X62" s="1187" t="e">
        <v>#N/A</v>
      </c>
      <c r="Y62" s="1188">
        <v>21.440815525388139</v>
      </c>
      <c r="Z62" s="1188">
        <v>20.022261931456644</v>
      </c>
      <c r="AA62" s="1188">
        <v>47.309049091400027</v>
      </c>
      <c r="AB62" s="1188">
        <v>5760.465449084264</v>
      </c>
      <c r="AC62" s="1188">
        <v>41.463077456844779</v>
      </c>
    </row>
    <row r="63" spans="1:29" x14ac:dyDescent="0.25">
      <c r="A63" s="1179" t="e">
        <v>#N/A</v>
      </c>
      <c r="B63" s="1179">
        <v>44.670213159479921</v>
      </c>
      <c r="C63" s="1180">
        <v>44351</v>
      </c>
      <c r="D63" s="1181">
        <v>0.75935828877005351</v>
      </c>
      <c r="E63" s="1180" t="e">
        <v>#N/A</v>
      </c>
      <c r="F63" s="1181" t="e">
        <v>#N/A</v>
      </c>
      <c r="G63" s="683"/>
      <c r="H63" s="1182" t="s">
        <v>222</v>
      </c>
      <c r="I63" s="683" t="s">
        <v>3170</v>
      </c>
      <c r="J63" s="1182">
        <v>0</v>
      </c>
      <c r="K63" s="1182">
        <v>65744</v>
      </c>
      <c r="L63" s="1182">
        <v>93.5</v>
      </c>
      <c r="M63" s="1183">
        <v>261210.37451587419</v>
      </c>
      <c r="N63" s="1182">
        <v>71</v>
      </c>
      <c r="O63" s="1182">
        <v>284</v>
      </c>
      <c r="P63" s="1184">
        <v>4</v>
      </c>
      <c r="Q63" s="1185">
        <v>0.75935828877005351</v>
      </c>
      <c r="R63" s="1186">
        <v>3.0374331550802141</v>
      </c>
      <c r="S63" s="1187">
        <v>44351</v>
      </c>
      <c r="T63" s="1187">
        <v>44351</v>
      </c>
      <c r="U63" s="1187">
        <v>45404</v>
      </c>
      <c r="V63" s="1187">
        <v>45404</v>
      </c>
      <c r="W63" s="1187" t="e">
        <v>#N/A</v>
      </c>
      <c r="X63" s="1187" t="e">
        <v>#N/A</v>
      </c>
      <c r="Y63" s="1188">
        <v>18.089298934923494</v>
      </c>
      <c r="Z63" s="1188">
        <v>26.58091422455642</v>
      </c>
      <c r="AA63" s="1188">
        <v>67.15909168079888</v>
      </c>
      <c r="AB63" s="1188">
        <v>8177.2348920280674</v>
      </c>
      <c r="AC63" s="1188">
        <v>44.670213159479921</v>
      </c>
    </row>
    <row r="64" spans="1:29" x14ac:dyDescent="0.25">
      <c r="A64" s="1179" t="e">
        <v>#N/A</v>
      </c>
      <c r="B64" s="1179">
        <v>41.12312483601351</v>
      </c>
      <c r="C64" s="1180">
        <v>44364</v>
      </c>
      <c r="D64" s="1181">
        <v>0.5</v>
      </c>
      <c r="E64" s="1180" t="e">
        <v>#N/A</v>
      </c>
      <c r="F64" s="1181" t="e">
        <v>#N/A</v>
      </c>
      <c r="G64" s="683"/>
      <c r="H64" s="1182" t="s">
        <v>222</v>
      </c>
      <c r="I64" s="683" t="s">
        <v>3094</v>
      </c>
      <c r="J64" s="1182">
        <v>0</v>
      </c>
      <c r="K64" s="1182">
        <v>65808</v>
      </c>
      <c r="L64" s="1182">
        <v>200</v>
      </c>
      <c r="M64" s="1183">
        <v>488121.065139624</v>
      </c>
      <c r="N64" s="1182">
        <v>100</v>
      </c>
      <c r="O64" s="1182">
        <v>400</v>
      </c>
      <c r="P64" s="1184">
        <v>4</v>
      </c>
      <c r="Q64" s="1185">
        <v>0.5</v>
      </c>
      <c r="R64" s="1186">
        <v>2</v>
      </c>
      <c r="S64" s="1187">
        <v>44364</v>
      </c>
      <c r="T64" s="1187">
        <v>44364</v>
      </c>
      <c r="U64" s="1187">
        <v>45291</v>
      </c>
      <c r="V64" s="1187">
        <v>45291</v>
      </c>
      <c r="W64" s="1187" t="e">
        <v>#N/A</v>
      </c>
      <c r="X64" s="1187" t="e">
        <v>#N/A</v>
      </c>
      <c r="Y64" s="1188">
        <v>25.393378238423441</v>
      </c>
      <c r="Z64" s="1188">
        <v>15.729746597590056</v>
      </c>
      <c r="AA64" s="1188">
        <v>53.269812400225923</v>
      </c>
      <c r="AB64" s="1188">
        <v>6486.0195018623717</v>
      </c>
      <c r="AC64" s="1188">
        <v>41.12312483601351</v>
      </c>
    </row>
    <row r="65" spans="1:29" x14ac:dyDescent="0.25">
      <c r="A65" s="1179" t="e">
        <v>#N/A</v>
      </c>
      <c r="B65" s="1179">
        <v>73.028263573271417</v>
      </c>
      <c r="C65" s="1180">
        <v>44442</v>
      </c>
      <c r="D65" s="1181">
        <v>0.5</v>
      </c>
      <c r="E65" s="1180" t="e">
        <v>#N/A</v>
      </c>
      <c r="F65" s="1181" t="e">
        <v>#N/A</v>
      </c>
      <c r="G65" s="683"/>
      <c r="H65" s="1182" t="s">
        <v>222</v>
      </c>
      <c r="I65" s="1153" t="s">
        <v>3171</v>
      </c>
      <c r="J65" s="1182">
        <v>2025</v>
      </c>
      <c r="K65" s="1182">
        <v>59871</v>
      </c>
      <c r="L65" s="1182">
        <v>300</v>
      </c>
      <c r="M65" s="1183">
        <v>728445.48544604331</v>
      </c>
      <c r="N65" s="1182">
        <v>150</v>
      </c>
      <c r="O65" s="1182">
        <v>600</v>
      </c>
      <c r="P65" s="1184">
        <v>4</v>
      </c>
      <c r="Q65" s="1185">
        <v>0.5</v>
      </c>
      <c r="R65" s="1186">
        <v>2</v>
      </c>
      <c r="S65" s="1187">
        <v>44442</v>
      </c>
      <c r="T65" s="1187">
        <v>44442</v>
      </c>
      <c r="U65" s="1187">
        <v>45657</v>
      </c>
      <c r="V65" s="1187">
        <v>45657</v>
      </c>
      <c r="W65" s="1187" t="e">
        <v>#N/A</v>
      </c>
      <c r="X65" s="1187" t="e">
        <v>#N/A</v>
      </c>
      <c r="Y65" s="1188">
        <v>38.692694606332267</v>
      </c>
      <c r="Z65" s="1188">
        <v>34.33556896693915</v>
      </c>
      <c r="AA65" s="1188">
        <v>114.82066897876248</v>
      </c>
      <c r="AB65" s="1188">
        <v>13979.99445750632</v>
      </c>
      <c r="AC65" s="1188">
        <v>73.028263573271417</v>
      </c>
    </row>
    <row r="66" spans="1:29" x14ac:dyDescent="0.25">
      <c r="A66" s="1179" t="e">
        <v>#N/A</v>
      </c>
      <c r="B66" s="1179">
        <v>27.520088726340614</v>
      </c>
      <c r="C66" s="1180">
        <v>44468</v>
      </c>
      <c r="D66" s="1181">
        <v>0.25</v>
      </c>
      <c r="E66" s="1180" t="e">
        <v>#N/A</v>
      </c>
      <c r="F66" s="1181" t="e">
        <v>#N/A</v>
      </c>
      <c r="G66" s="683"/>
      <c r="H66" s="1182" t="s">
        <v>222</v>
      </c>
      <c r="I66" s="683" t="s">
        <v>3077</v>
      </c>
      <c r="J66" s="1182">
        <v>0</v>
      </c>
      <c r="K66" s="1182">
        <v>64852</v>
      </c>
      <c r="L66" s="1182">
        <v>50</v>
      </c>
      <c r="M66" s="1183">
        <v>152383.30064124928</v>
      </c>
      <c r="N66" s="1182">
        <v>12.5</v>
      </c>
      <c r="O66" s="1182">
        <v>50</v>
      </c>
      <c r="P66" s="1184">
        <v>4</v>
      </c>
      <c r="Q66" s="1185">
        <v>0.25</v>
      </c>
      <c r="R66" s="1186">
        <v>1</v>
      </c>
      <c r="S66" s="1187">
        <v>44468</v>
      </c>
      <c r="T66" s="1187">
        <v>44468</v>
      </c>
      <c r="U66" s="1187">
        <v>45107</v>
      </c>
      <c r="V66" s="1187">
        <v>45107</v>
      </c>
      <c r="W66" s="1187" t="e">
        <v>#N/A</v>
      </c>
      <c r="X66" s="1187" t="e">
        <v>#N/A</v>
      </c>
      <c r="Y66" s="1188">
        <v>21.576392705511157</v>
      </c>
      <c r="Z66" s="1188">
        <v>5.9436960208294609</v>
      </c>
      <c r="AA66" s="1188">
        <v>49.760734241103648</v>
      </c>
      <c r="AB66" s="1188">
        <v>6058.8254263960616</v>
      </c>
      <c r="AC66" s="1188">
        <v>27.520088726340614</v>
      </c>
    </row>
    <row r="67" spans="1:29" x14ac:dyDescent="0.25">
      <c r="A67" s="1179" t="e">
        <v>#N/A</v>
      </c>
      <c r="B67" s="1179">
        <v>36.620804991762668</v>
      </c>
      <c r="C67" s="1180">
        <v>44566</v>
      </c>
      <c r="D67" s="1181">
        <v>0.50769230769230766</v>
      </c>
      <c r="E67" s="1180" t="e">
        <v>#N/A</v>
      </c>
      <c r="F67" s="1181" t="e">
        <v>#N/A</v>
      </c>
      <c r="G67" s="683"/>
      <c r="H67" s="1182" t="s">
        <v>222</v>
      </c>
      <c r="I67" s="683" t="s">
        <v>3075</v>
      </c>
      <c r="J67" s="1182">
        <v>0</v>
      </c>
      <c r="K67" s="1182">
        <v>64851</v>
      </c>
      <c r="L67" s="1182">
        <v>65</v>
      </c>
      <c r="M67" s="1183">
        <v>198886.19473222515</v>
      </c>
      <c r="N67" s="1182">
        <v>33</v>
      </c>
      <c r="O67" s="1182">
        <v>132</v>
      </c>
      <c r="P67" s="1184">
        <v>4</v>
      </c>
      <c r="Q67" s="1185">
        <v>0.50769230769230766</v>
      </c>
      <c r="R67" s="1186">
        <v>2.0307692307692307</v>
      </c>
      <c r="S67" s="1187">
        <v>44566</v>
      </c>
      <c r="T67" s="1187">
        <v>44566</v>
      </c>
      <c r="U67" s="1187">
        <v>45272</v>
      </c>
      <c r="V67" s="1187">
        <v>45272</v>
      </c>
      <c r="W67" s="1187" t="e">
        <v>#N/A</v>
      </c>
      <c r="X67" s="1187" t="e">
        <v>#N/A</v>
      </c>
      <c r="Y67" s="1188">
        <v>23.483198189798106</v>
      </c>
      <c r="Z67" s="1188">
        <v>13.13760680196456</v>
      </c>
      <c r="AA67" s="1188">
        <v>54.566841832902305</v>
      </c>
      <c r="AB67" s="1188">
        <v>6643.8229754055155</v>
      </c>
      <c r="AC67" s="1188">
        <v>36.620804991762668</v>
      </c>
    </row>
    <row r="68" spans="1:29" x14ac:dyDescent="0.25">
      <c r="A68" s="1179" t="e">
        <v>#N/A</v>
      </c>
      <c r="B68" s="1179">
        <v>45.24081521046007</v>
      </c>
      <c r="C68" s="1180">
        <v>44582</v>
      </c>
      <c r="D68" s="1181">
        <v>0.45714285714285713</v>
      </c>
      <c r="E68" s="1180" t="e">
        <v>#N/A</v>
      </c>
      <c r="F68" s="1181" t="e">
        <v>#N/A</v>
      </c>
      <c r="G68" s="683"/>
      <c r="H68" s="1182" t="s">
        <v>222</v>
      </c>
      <c r="I68" s="683" t="s">
        <v>2965</v>
      </c>
      <c r="J68" s="1182">
        <v>0</v>
      </c>
      <c r="K68" s="1182">
        <v>66270</v>
      </c>
      <c r="L68" s="1182">
        <v>70</v>
      </c>
      <c r="M68" s="1183">
        <v>178626.41463775156</v>
      </c>
      <c r="N68" s="1182">
        <v>32</v>
      </c>
      <c r="O68" s="1182">
        <v>128</v>
      </c>
      <c r="P68" s="1184">
        <v>4</v>
      </c>
      <c r="Q68" s="1185">
        <v>0.45714285714285713</v>
      </c>
      <c r="R68" s="1186">
        <v>1.8285714285714285</v>
      </c>
      <c r="S68" s="1187">
        <v>44582</v>
      </c>
      <c r="T68" s="1187">
        <v>44582</v>
      </c>
      <c r="U68" s="1187">
        <v>45407</v>
      </c>
      <c r="V68" s="1187">
        <v>45407</v>
      </c>
      <c r="W68" s="1187" t="e">
        <v>#N/A</v>
      </c>
      <c r="X68" s="1187" t="e">
        <v>#N/A</v>
      </c>
      <c r="Y68" s="1188">
        <v>27.327422804498152</v>
      </c>
      <c r="Z68" s="1188">
        <v>17.913392405961901</v>
      </c>
      <c r="AA68" s="1188">
        <v>68.912087044319406</v>
      </c>
      <c r="AB68" s="1188">
        <v>8390.4380720844456</v>
      </c>
      <c r="AC68" s="1188">
        <v>45.24081521046007</v>
      </c>
    </row>
    <row r="69" spans="1:29" x14ac:dyDescent="0.25">
      <c r="A69" s="1179" t="e">
        <v>#N/A</v>
      </c>
      <c r="B69" s="1179">
        <v>37.195858727454677</v>
      </c>
      <c r="C69" s="1180">
        <v>44833</v>
      </c>
      <c r="D69" s="1181">
        <v>0.5</v>
      </c>
      <c r="E69" s="1180" t="e">
        <v>#N/A</v>
      </c>
      <c r="F69" s="1181" t="e">
        <v>#N/A</v>
      </c>
      <c r="G69" s="683"/>
      <c r="H69" s="1182" t="s">
        <v>222</v>
      </c>
      <c r="I69" s="683" t="s">
        <v>3172</v>
      </c>
      <c r="J69" s="1182">
        <v>0</v>
      </c>
      <c r="K69" s="1182">
        <v>65744</v>
      </c>
      <c r="L69" s="1182">
        <v>100</v>
      </c>
      <c r="M69" s="1183">
        <v>277991.16079277615</v>
      </c>
      <c r="N69" s="1182">
        <v>50</v>
      </c>
      <c r="O69" s="1182">
        <v>200</v>
      </c>
      <c r="P69" s="1184">
        <v>4</v>
      </c>
      <c r="Q69" s="1185">
        <v>0.5</v>
      </c>
      <c r="R69" s="1186">
        <v>2</v>
      </c>
      <c r="S69" s="1187">
        <v>44833</v>
      </c>
      <c r="T69" s="1187">
        <v>44833</v>
      </c>
      <c r="U69" s="1187">
        <v>45383</v>
      </c>
      <c r="V69" s="1187">
        <v>45383</v>
      </c>
      <c r="W69" s="1187" t="e">
        <v>#N/A</v>
      </c>
      <c r="X69" s="1187" t="e">
        <v>#N/A</v>
      </c>
      <c r="Y69" s="1188">
        <v>21.447319713384708</v>
      </c>
      <c r="Z69" s="1188">
        <v>15.748539014069964</v>
      </c>
      <c r="AA69" s="1188">
        <v>60.199889859992382</v>
      </c>
      <c r="AB69" s="1188">
        <v>7330.2022046796264</v>
      </c>
      <c r="AC69" s="1188">
        <v>37.195858727454677</v>
      </c>
    </row>
    <row r="70" spans="1:29" x14ac:dyDescent="0.25">
      <c r="A70" s="1179" t="e">
        <v>#N/A</v>
      </c>
      <c r="B70" s="1179">
        <v>29.763076847428263</v>
      </c>
      <c r="C70" s="1180">
        <v>44862</v>
      </c>
      <c r="D70" s="1181">
        <v>0.25</v>
      </c>
      <c r="E70" s="1180" t="e">
        <v>#N/A</v>
      </c>
      <c r="F70" s="1181" t="e">
        <v>#N/A</v>
      </c>
      <c r="G70" s="683"/>
      <c r="H70" s="1182" t="s">
        <v>222</v>
      </c>
      <c r="I70" s="683" t="s">
        <v>3173</v>
      </c>
      <c r="J70" s="1182">
        <v>0</v>
      </c>
      <c r="K70" s="1182">
        <v>65743</v>
      </c>
      <c r="L70" s="1182">
        <v>100</v>
      </c>
      <c r="M70" s="1183">
        <v>279369.38450895646</v>
      </c>
      <c r="N70" s="1182">
        <v>25</v>
      </c>
      <c r="O70" s="1182">
        <v>100</v>
      </c>
      <c r="P70" s="1184">
        <v>4</v>
      </c>
      <c r="Q70" s="1185">
        <v>0.25</v>
      </c>
      <c r="R70" s="1186">
        <v>1</v>
      </c>
      <c r="S70" s="1187">
        <v>44862</v>
      </c>
      <c r="T70" s="1187">
        <v>44862</v>
      </c>
      <c r="U70" s="1187">
        <v>45379</v>
      </c>
      <c r="V70" s="1187">
        <v>45379</v>
      </c>
      <c r="W70" s="1187" t="e">
        <v>#N/A</v>
      </c>
      <c r="X70" s="1187" t="e">
        <v>#N/A</v>
      </c>
      <c r="Y70" s="1188">
        <v>22.521021061698566</v>
      </c>
      <c r="Z70" s="1188">
        <v>7.2420557857296988</v>
      </c>
      <c r="AA70" s="1188">
        <v>55.603668150777146</v>
      </c>
      <c r="AB70" s="1188">
        <v>6770.2836783616704</v>
      </c>
      <c r="AC70" s="1188">
        <v>29.763076847428263</v>
      </c>
    </row>
    <row r="71" spans="1:29" x14ac:dyDescent="0.25">
      <c r="A71" s="1179" t="e">
        <v>#N/A</v>
      </c>
      <c r="B71" s="1179">
        <v>95.868884710227334</v>
      </c>
      <c r="C71" s="1180">
        <v>44918</v>
      </c>
      <c r="D71" s="1181">
        <v>0.5</v>
      </c>
      <c r="E71" s="1180" t="e">
        <v>#N/A</v>
      </c>
      <c r="F71" s="1181" t="e">
        <v>#N/A</v>
      </c>
      <c r="G71" s="683"/>
      <c r="H71" s="1182" t="s">
        <v>222</v>
      </c>
      <c r="I71" s="1153" t="s">
        <v>3174</v>
      </c>
      <c r="J71" s="1182">
        <v>2025</v>
      </c>
      <c r="K71" s="1182">
        <v>66533</v>
      </c>
      <c r="L71" s="1182">
        <v>20</v>
      </c>
      <c r="M71" s="1183">
        <v>49779.898740494566</v>
      </c>
      <c r="N71" s="1182">
        <v>10</v>
      </c>
      <c r="O71" s="1182">
        <v>40</v>
      </c>
      <c r="P71" s="1184">
        <v>4</v>
      </c>
      <c r="Q71" s="1185">
        <v>0.5</v>
      </c>
      <c r="R71" s="1186">
        <v>2</v>
      </c>
      <c r="S71" s="1187">
        <v>44918</v>
      </c>
      <c r="T71" s="1187">
        <v>44918</v>
      </c>
      <c r="U71" s="1187">
        <v>45169</v>
      </c>
      <c r="V71" s="1187">
        <v>45169</v>
      </c>
      <c r="W71" s="1187" t="e">
        <v>#N/A</v>
      </c>
      <c r="X71" s="1187" t="e">
        <v>#N/A</v>
      </c>
      <c r="Y71" s="1188">
        <v>62.087440164421437</v>
      </c>
      <c r="Z71" s="1188">
        <v>33.781444545805918</v>
      </c>
      <c r="AA71" s="1188">
        <v>115.23324026159628</v>
      </c>
      <c r="AB71" s="1188">
        <v>14031.761477159245</v>
      </c>
      <c r="AC71" s="1188">
        <v>95.868884710227334</v>
      </c>
    </row>
    <row r="72" spans="1:29" x14ac:dyDescent="0.25">
      <c r="A72" s="1179" t="e">
        <v>#N/A</v>
      </c>
      <c r="B72" s="1179">
        <v>102.92618061946106</v>
      </c>
      <c r="C72" s="1180">
        <v>45682</v>
      </c>
      <c r="D72" s="1181">
        <v>0.89641434262948205</v>
      </c>
      <c r="E72" s="1180" t="e">
        <v>#N/A</v>
      </c>
      <c r="F72" s="1181" t="e">
        <v>#N/A</v>
      </c>
      <c r="G72" s="683"/>
      <c r="H72" s="1182" t="s">
        <v>222</v>
      </c>
      <c r="I72" s="1153" t="s">
        <v>713</v>
      </c>
      <c r="J72" s="1182">
        <v>2025</v>
      </c>
      <c r="K72" s="1182">
        <v>63849</v>
      </c>
      <c r="L72" s="1182">
        <v>150.6</v>
      </c>
      <c r="M72" s="1183">
        <v>370223.10245176696</v>
      </c>
      <c r="N72" s="1182">
        <v>135</v>
      </c>
      <c r="O72" s="1182">
        <v>540</v>
      </c>
      <c r="P72" s="1184">
        <v>4</v>
      </c>
      <c r="Q72" s="1185">
        <v>0.89641434262948205</v>
      </c>
      <c r="R72" s="1186">
        <v>3.5856573705179282</v>
      </c>
      <c r="S72" s="1187">
        <v>45682</v>
      </c>
      <c r="T72" s="1187">
        <v>45682</v>
      </c>
      <c r="U72" s="1187">
        <v>45291</v>
      </c>
      <c r="V72" s="1187">
        <v>45291</v>
      </c>
      <c r="W72" s="1187" t="e">
        <v>#N/A</v>
      </c>
      <c r="X72" s="1187" t="e">
        <v>#N/A</v>
      </c>
      <c r="Y72" s="1188">
        <v>45.026599851472959</v>
      </c>
      <c r="Z72" s="1188">
        <v>57.899580767988091</v>
      </c>
      <c r="AA72" s="1188">
        <v>109.20318067651577</v>
      </c>
      <c r="AB72" s="1188">
        <v>13293.567575196785</v>
      </c>
      <c r="AC72" s="1188">
        <v>102.92618061946106</v>
      </c>
    </row>
    <row r="73" spans="1:29" x14ac:dyDescent="0.25">
      <c r="A73" s="1179" t="e">
        <v>#N/A</v>
      </c>
      <c r="B73" s="1179">
        <v>25.967861233997056</v>
      </c>
      <c r="C73" s="1180">
        <v>43501</v>
      </c>
      <c r="D73" s="1181">
        <v>0.38461538461538464</v>
      </c>
      <c r="E73" s="1180" t="e">
        <v>#N/A</v>
      </c>
      <c r="F73" s="1181" t="e">
        <v>#N/A</v>
      </c>
      <c r="G73" s="683"/>
      <c r="H73" s="1182" t="s">
        <v>234</v>
      </c>
      <c r="I73" s="683" t="s">
        <v>3096</v>
      </c>
      <c r="J73" s="1182">
        <v>0</v>
      </c>
      <c r="K73" s="1182">
        <v>63731</v>
      </c>
      <c r="L73" s="1182">
        <v>325</v>
      </c>
      <c r="M73" s="1183">
        <v>766944.78122338175</v>
      </c>
      <c r="N73" s="1182">
        <v>125</v>
      </c>
      <c r="O73" s="1182">
        <v>500</v>
      </c>
      <c r="P73" s="1184">
        <v>4</v>
      </c>
      <c r="Q73" s="1185">
        <v>0.38461538461538464</v>
      </c>
      <c r="R73" s="1186">
        <v>1.5384615384615385</v>
      </c>
      <c r="S73" s="1187">
        <v>43501</v>
      </c>
      <c r="T73" s="1187">
        <v>43501</v>
      </c>
      <c r="U73" s="1187">
        <v>45093</v>
      </c>
      <c r="V73" s="1187">
        <v>45093</v>
      </c>
      <c r="W73" s="1187" t="e">
        <v>#N/A</v>
      </c>
      <c r="X73" s="1187" t="e">
        <v>#N/A</v>
      </c>
      <c r="Y73" s="1188" t="e">
        <v>#N/A</v>
      </c>
      <c r="Z73" s="1188" t="e">
        <v>#N/A</v>
      </c>
      <c r="AA73" s="1188" t="e">
        <v>#N/A</v>
      </c>
      <c r="AB73" s="1188" t="e">
        <v>#N/A</v>
      </c>
      <c r="AC73" s="1188">
        <v>25.967861233997056</v>
      </c>
    </row>
    <row r="74" spans="1:29" x14ac:dyDescent="0.25">
      <c r="A74" s="1179" t="e">
        <v>#N/A</v>
      </c>
      <c r="B74" s="1179">
        <v>25.661122431730373</v>
      </c>
      <c r="C74" s="1180">
        <v>43501</v>
      </c>
      <c r="D74" s="1181">
        <v>0.40322580645161288</v>
      </c>
      <c r="E74" s="1180" t="e">
        <v>#N/A</v>
      </c>
      <c r="F74" s="1181" t="e">
        <v>#N/A</v>
      </c>
      <c r="G74" s="683"/>
      <c r="H74" s="1182" t="s">
        <v>234</v>
      </c>
      <c r="I74" s="683" t="s">
        <v>3097</v>
      </c>
      <c r="J74" s="1182">
        <v>0</v>
      </c>
      <c r="K74" s="1182">
        <v>63776</v>
      </c>
      <c r="L74" s="1182">
        <v>248</v>
      </c>
      <c r="M74" s="1183">
        <v>581407.69029297063</v>
      </c>
      <c r="N74" s="1182">
        <v>100</v>
      </c>
      <c r="O74" s="1182">
        <v>400</v>
      </c>
      <c r="P74" s="1184">
        <v>4</v>
      </c>
      <c r="Q74" s="1185">
        <v>0.40322580645161288</v>
      </c>
      <c r="R74" s="1186">
        <v>1.6129032258064515</v>
      </c>
      <c r="S74" s="1187">
        <v>43501</v>
      </c>
      <c r="T74" s="1187">
        <v>43501</v>
      </c>
      <c r="U74" s="1187">
        <v>45079</v>
      </c>
      <c r="V74" s="1187">
        <v>45079</v>
      </c>
      <c r="W74" s="1187" t="e">
        <v>#N/A</v>
      </c>
      <c r="X74" s="1187" t="e">
        <v>#N/A</v>
      </c>
      <c r="Y74" s="1188" t="e">
        <v>#N/A</v>
      </c>
      <c r="Z74" s="1188" t="e">
        <v>#N/A</v>
      </c>
      <c r="AA74" s="1188" t="e">
        <v>#N/A</v>
      </c>
      <c r="AB74" s="1188" t="e">
        <v>#N/A</v>
      </c>
      <c r="AC74" s="1188">
        <v>25.661122431730373</v>
      </c>
    </row>
    <row r="75" spans="1:29" x14ac:dyDescent="0.25">
      <c r="A75" s="1179" t="e">
        <v>#N/A</v>
      </c>
      <c r="B75" s="1179">
        <v>29.044856846894771</v>
      </c>
      <c r="C75" s="1180">
        <v>43510</v>
      </c>
      <c r="D75" s="1181">
        <v>4.5454545454545456E-2</v>
      </c>
      <c r="E75" s="1180" t="e">
        <v>#N/A</v>
      </c>
      <c r="F75" s="1181" t="e">
        <v>#N/A</v>
      </c>
      <c r="G75" s="683"/>
      <c r="H75" s="1182" t="s">
        <v>234</v>
      </c>
      <c r="I75" s="683" t="s">
        <v>3095</v>
      </c>
      <c r="J75" s="1182">
        <v>0</v>
      </c>
      <c r="K75" s="1182">
        <v>63722</v>
      </c>
      <c r="L75" s="1182">
        <v>22</v>
      </c>
      <c r="M75" s="1183">
        <v>54160.000000000146</v>
      </c>
      <c r="N75" s="1182">
        <v>1</v>
      </c>
      <c r="O75" s="1182">
        <v>2</v>
      </c>
      <c r="P75" s="1184">
        <v>2</v>
      </c>
      <c r="Q75" s="1185">
        <v>4.5454545454545456E-2</v>
      </c>
      <c r="R75" s="1186">
        <v>9.0909090909090912E-2</v>
      </c>
      <c r="S75" s="1187">
        <v>43510</v>
      </c>
      <c r="T75" s="1187">
        <v>43510</v>
      </c>
      <c r="U75" s="1187">
        <v>44166</v>
      </c>
      <c r="V75" s="1187">
        <v>44166</v>
      </c>
      <c r="W75" s="1187" t="e">
        <v>#N/A</v>
      </c>
      <c r="X75" s="1187" t="e">
        <v>#N/A</v>
      </c>
      <c r="Y75" s="1188" t="e">
        <v>#N/A</v>
      </c>
      <c r="Z75" s="1188" t="e">
        <v>#N/A</v>
      </c>
      <c r="AA75" s="1188" t="e">
        <v>#N/A</v>
      </c>
      <c r="AB75" s="1188" t="e">
        <v>#N/A</v>
      </c>
      <c r="AC75" s="1188">
        <v>29.044856846894771</v>
      </c>
    </row>
    <row r="76" spans="1:29" x14ac:dyDescent="0.25">
      <c r="A76" s="1179" t="e">
        <v>#N/A</v>
      </c>
      <c r="B76" s="1179">
        <v>28.886447745823492</v>
      </c>
      <c r="C76" s="1180">
        <v>43952</v>
      </c>
      <c r="D76" s="1181">
        <v>0.24</v>
      </c>
      <c r="E76" s="1180" t="e">
        <v>#N/A</v>
      </c>
      <c r="F76" s="1181" t="e">
        <v>#N/A</v>
      </c>
      <c r="G76" s="683"/>
      <c r="H76" s="1182" t="s">
        <v>223</v>
      </c>
      <c r="I76" s="683" t="s">
        <v>3098</v>
      </c>
      <c r="J76" s="1182">
        <v>0</v>
      </c>
      <c r="K76" s="1182">
        <v>0</v>
      </c>
      <c r="L76" s="1182">
        <v>50</v>
      </c>
      <c r="M76" s="1183">
        <v>123999.99999999999</v>
      </c>
      <c r="N76" s="1182">
        <v>12</v>
      </c>
      <c r="O76" s="1182">
        <v>24</v>
      </c>
      <c r="P76" s="1184">
        <v>2</v>
      </c>
      <c r="Q76" s="1185">
        <v>0.24</v>
      </c>
      <c r="R76" s="1186">
        <v>0.48</v>
      </c>
      <c r="S76" s="1187">
        <v>43952</v>
      </c>
      <c r="T76" s="1187">
        <v>43952</v>
      </c>
      <c r="U76" s="1187">
        <v>44926</v>
      </c>
      <c r="V76" s="1187">
        <v>44926</v>
      </c>
      <c r="W76" s="1187" t="e">
        <v>#N/A</v>
      </c>
      <c r="X76" s="1187" t="e">
        <v>#N/A</v>
      </c>
      <c r="Y76" s="1188" t="e">
        <v>#N/A</v>
      </c>
      <c r="Z76" s="1188" t="e">
        <v>#N/A</v>
      </c>
      <c r="AA76" s="1188" t="e">
        <v>#N/A</v>
      </c>
      <c r="AB76" s="1188" t="e">
        <v>#N/A</v>
      </c>
      <c r="AC76" s="1188">
        <v>28.886447745823492</v>
      </c>
    </row>
    <row r="77" spans="1:29" x14ac:dyDescent="0.25">
      <c r="A77" s="1179" t="e">
        <v>#N/A</v>
      </c>
      <c r="B77" s="1179">
        <v>26.901600667308653</v>
      </c>
      <c r="C77" s="1180">
        <v>43739</v>
      </c>
      <c r="D77" s="1181">
        <v>0.18779342723004694</v>
      </c>
      <c r="E77" s="1180" t="e">
        <v>#N/A</v>
      </c>
      <c r="F77" s="1181" t="e">
        <v>#N/A</v>
      </c>
      <c r="G77" s="683"/>
      <c r="H77" s="1182" t="s">
        <v>225</v>
      </c>
      <c r="I77" s="683" t="s">
        <v>3099</v>
      </c>
      <c r="J77" s="1182">
        <v>0</v>
      </c>
      <c r="K77" s="1182">
        <v>63721</v>
      </c>
      <c r="L77" s="1182">
        <v>213</v>
      </c>
      <c r="M77" s="1183">
        <v>560147.3999999963</v>
      </c>
      <c r="N77" s="1182">
        <v>40</v>
      </c>
      <c r="O77" s="1182">
        <v>80</v>
      </c>
      <c r="P77" s="1184">
        <v>2</v>
      </c>
      <c r="Q77" s="1185">
        <v>0.18779342723004694</v>
      </c>
      <c r="R77" s="1186">
        <v>0.37558685446009388</v>
      </c>
      <c r="S77" s="1187">
        <v>43739</v>
      </c>
      <c r="T77" s="1187">
        <v>43739</v>
      </c>
      <c r="U77" s="1187">
        <v>44537</v>
      </c>
      <c r="V77" s="1187">
        <v>44537</v>
      </c>
      <c r="W77" s="1187" t="e">
        <v>#N/A</v>
      </c>
      <c r="X77" s="1187" t="e">
        <v>#N/A</v>
      </c>
      <c r="Y77" s="1188" t="e">
        <v>#N/A</v>
      </c>
      <c r="Z77" s="1188" t="e">
        <v>#N/A</v>
      </c>
      <c r="AA77" s="1188" t="e">
        <v>#N/A</v>
      </c>
      <c r="AB77" s="1188" t="e">
        <v>#N/A</v>
      </c>
      <c r="AC77" s="1188">
        <v>26.901600667308653</v>
      </c>
    </row>
    <row r="78" spans="1:29" x14ac:dyDescent="0.25">
      <c r="A78" s="1179" t="e">
        <v>#N/A</v>
      </c>
      <c r="B78" s="1179">
        <v>26.118146898477679</v>
      </c>
      <c r="C78" s="1180">
        <v>43739</v>
      </c>
      <c r="D78" s="1181">
        <v>0.20460358056265984</v>
      </c>
      <c r="E78" s="1180" t="e">
        <v>#N/A</v>
      </c>
      <c r="F78" s="1181" t="e">
        <v>#N/A</v>
      </c>
      <c r="G78" s="683"/>
      <c r="H78" s="1182" t="s">
        <v>225</v>
      </c>
      <c r="I78" s="683" t="s">
        <v>3100</v>
      </c>
      <c r="J78" s="1182">
        <v>0</v>
      </c>
      <c r="K78" s="1182">
        <v>63522</v>
      </c>
      <c r="L78" s="1182">
        <v>195.5</v>
      </c>
      <c r="M78" s="1183">
        <v>514125.89999999676</v>
      </c>
      <c r="N78" s="1182">
        <v>40</v>
      </c>
      <c r="O78" s="1182">
        <v>80</v>
      </c>
      <c r="P78" s="1184">
        <v>2</v>
      </c>
      <c r="Q78" s="1185">
        <v>0.20460358056265984</v>
      </c>
      <c r="R78" s="1186">
        <v>0.40920716112531969</v>
      </c>
      <c r="S78" s="1187">
        <v>43739</v>
      </c>
      <c r="T78" s="1187">
        <v>43739</v>
      </c>
      <c r="U78" s="1187">
        <v>44742</v>
      </c>
      <c r="V78" s="1187">
        <v>44742</v>
      </c>
      <c r="W78" s="1187" t="e">
        <v>#N/A</v>
      </c>
      <c r="X78" s="1187" t="e">
        <v>#N/A</v>
      </c>
      <c r="Y78" s="1188" t="e">
        <v>#N/A</v>
      </c>
      <c r="Z78" s="1188" t="e">
        <v>#N/A</v>
      </c>
      <c r="AA78" s="1188" t="e">
        <v>#N/A</v>
      </c>
      <c r="AB78" s="1188" t="e">
        <v>#N/A</v>
      </c>
      <c r="AC78" s="1188">
        <v>26.118146898477679</v>
      </c>
    </row>
    <row r="79" spans="1:29" x14ac:dyDescent="0.25">
      <c r="A79" s="1179">
        <v>137.70268426507559</v>
      </c>
      <c r="B79" s="1179" t="e">
        <v>#N/A</v>
      </c>
      <c r="C79" s="1180">
        <v>42256</v>
      </c>
      <c r="D79" s="1181">
        <v>1</v>
      </c>
      <c r="E79" s="1180" t="e">
        <v>#N/A</v>
      </c>
      <c r="F79" s="1181" t="e">
        <v>#N/A</v>
      </c>
      <c r="G79" s="683"/>
      <c r="H79" s="1182" t="s">
        <v>216</v>
      </c>
      <c r="I79" s="683" t="s">
        <v>3117</v>
      </c>
      <c r="J79" s="1182">
        <v>0</v>
      </c>
      <c r="K79" s="1182">
        <v>60546</v>
      </c>
      <c r="L79" s="1182">
        <v>13</v>
      </c>
      <c r="M79" s="1183">
        <v>22221.810000000045</v>
      </c>
      <c r="N79" s="1182">
        <v>13</v>
      </c>
      <c r="O79" s="1182">
        <v>52</v>
      </c>
      <c r="P79" s="1184">
        <v>4</v>
      </c>
      <c r="Q79" s="1185">
        <v>1</v>
      </c>
      <c r="R79" s="1186">
        <v>4</v>
      </c>
      <c r="S79" s="1187">
        <v>42256</v>
      </c>
      <c r="T79" s="1187">
        <v>42256</v>
      </c>
      <c r="U79" s="1187">
        <v>42825</v>
      </c>
      <c r="V79" s="1187">
        <v>42825</v>
      </c>
      <c r="W79" s="1187" t="e">
        <v>#N/A</v>
      </c>
      <c r="X79" s="1187" t="e">
        <v>#N/A</v>
      </c>
      <c r="Y79" s="1188" t="e">
        <v>#N/A</v>
      </c>
      <c r="Z79" s="1188" t="e">
        <v>#N/A</v>
      </c>
      <c r="AA79" s="1188" t="e">
        <v>#N/A</v>
      </c>
      <c r="AB79" s="1188" t="e">
        <v>#N/A</v>
      </c>
      <c r="AC79" s="1188">
        <v>137.70268426507559</v>
      </c>
    </row>
    <row r="80" spans="1:29" x14ac:dyDescent="0.25">
      <c r="A80" s="1179">
        <v>100.19283642372815</v>
      </c>
      <c r="B80" s="1179" t="e">
        <v>#N/A</v>
      </c>
      <c r="C80" s="1180">
        <v>42734</v>
      </c>
      <c r="D80" s="1181">
        <v>1</v>
      </c>
      <c r="E80" s="1180" t="e">
        <v>#N/A</v>
      </c>
      <c r="F80" s="1181" t="e">
        <v>#N/A</v>
      </c>
      <c r="G80" s="683"/>
      <c r="H80" s="1182" t="s">
        <v>216</v>
      </c>
      <c r="I80" s="683" t="s">
        <v>3102</v>
      </c>
      <c r="J80" s="1182">
        <v>0</v>
      </c>
      <c r="K80" s="1182">
        <v>61068</v>
      </c>
      <c r="L80" s="1182">
        <v>20</v>
      </c>
      <c r="M80" s="1183">
        <v>51225.999999999985</v>
      </c>
      <c r="N80" s="1182">
        <v>20</v>
      </c>
      <c r="O80" s="1182">
        <v>100</v>
      </c>
      <c r="P80" s="1184">
        <v>5</v>
      </c>
      <c r="Q80" s="1185">
        <v>1</v>
      </c>
      <c r="R80" s="1186">
        <v>5</v>
      </c>
      <c r="S80" s="1187">
        <v>42734</v>
      </c>
      <c r="T80" s="1187">
        <v>42734</v>
      </c>
      <c r="U80" s="1187">
        <v>43374</v>
      </c>
      <c r="V80" s="1187">
        <v>43374</v>
      </c>
      <c r="W80" s="1187" t="e">
        <v>#N/A</v>
      </c>
      <c r="X80" s="1187" t="e">
        <v>#N/A</v>
      </c>
      <c r="Y80" s="1188" t="e">
        <v>#N/A</v>
      </c>
      <c r="Z80" s="1188" t="e">
        <v>#N/A</v>
      </c>
      <c r="AA80" s="1188" t="e">
        <v>#N/A</v>
      </c>
      <c r="AB80" s="1188" t="e">
        <v>#N/A</v>
      </c>
      <c r="AC80" s="1188">
        <v>100.19283642372815</v>
      </c>
    </row>
    <row r="81" spans="1:29" x14ac:dyDescent="0.25">
      <c r="A81" s="1179">
        <v>95.579785406291677</v>
      </c>
      <c r="B81" s="1179" t="e">
        <v>#N/A</v>
      </c>
      <c r="C81" s="1180">
        <v>43007</v>
      </c>
      <c r="D81" s="1181">
        <v>1</v>
      </c>
      <c r="E81" s="1180" t="e">
        <v>#N/A</v>
      </c>
      <c r="F81" s="1181" t="e">
        <v>#N/A</v>
      </c>
      <c r="G81" s="683"/>
      <c r="H81" s="1182" t="s">
        <v>216</v>
      </c>
      <c r="I81" s="683" t="s">
        <v>3101</v>
      </c>
      <c r="J81" s="1182">
        <v>0</v>
      </c>
      <c r="K81" s="1182">
        <v>63280</v>
      </c>
      <c r="L81" s="1182">
        <v>14</v>
      </c>
      <c r="M81" s="1183">
        <v>36160.999999999854</v>
      </c>
      <c r="N81" s="1182">
        <v>14</v>
      </c>
      <c r="O81" s="1182">
        <v>70</v>
      </c>
      <c r="P81" s="1184">
        <v>5</v>
      </c>
      <c r="Q81" s="1185">
        <v>1</v>
      </c>
      <c r="R81" s="1186">
        <v>5</v>
      </c>
      <c r="S81" s="1187">
        <v>43007</v>
      </c>
      <c r="T81" s="1187">
        <v>43007</v>
      </c>
      <c r="U81" s="1187">
        <v>43709</v>
      </c>
      <c r="V81" s="1187">
        <v>43709</v>
      </c>
      <c r="W81" s="1187" t="e">
        <v>#N/A</v>
      </c>
      <c r="X81" s="1187" t="e">
        <v>#N/A</v>
      </c>
      <c r="Y81" s="1188" t="e">
        <v>#N/A</v>
      </c>
      <c r="Z81" s="1188" t="e">
        <v>#N/A</v>
      </c>
      <c r="AA81" s="1188" t="e">
        <v>#N/A</v>
      </c>
      <c r="AB81" s="1188" t="e">
        <v>#N/A</v>
      </c>
      <c r="AC81" s="1188">
        <v>95.579785406291677</v>
      </c>
    </row>
    <row r="82" spans="1:29" x14ac:dyDescent="0.25">
      <c r="A82" s="1179">
        <v>86.195875368749483</v>
      </c>
      <c r="B82" s="1179" t="e">
        <v>#N/A</v>
      </c>
      <c r="C82" s="1180">
        <v>43461</v>
      </c>
      <c r="D82" s="1181">
        <v>1</v>
      </c>
      <c r="E82" s="1180" t="e">
        <v>#N/A</v>
      </c>
      <c r="F82" s="1181" t="e">
        <v>#N/A</v>
      </c>
      <c r="G82" s="683"/>
      <c r="H82" s="1182" t="s">
        <v>216</v>
      </c>
      <c r="I82" s="683" t="s">
        <v>3105</v>
      </c>
      <c r="J82" s="1182">
        <v>0</v>
      </c>
      <c r="K82" s="1182">
        <v>63723</v>
      </c>
      <c r="L82" s="1182">
        <v>52</v>
      </c>
      <c r="M82" s="1183">
        <v>114480.99999999981</v>
      </c>
      <c r="N82" s="1182">
        <v>52</v>
      </c>
      <c r="O82" s="1182">
        <v>208</v>
      </c>
      <c r="P82" s="1184">
        <v>4</v>
      </c>
      <c r="Q82" s="1185">
        <v>1</v>
      </c>
      <c r="R82" s="1186">
        <v>4</v>
      </c>
      <c r="S82" s="1187">
        <v>43461</v>
      </c>
      <c r="T82" s="1187">
        <v>43461</v>
      </c>
      <c r="U82" s="1187">
        <v>44561</v>
      </c>
      <c r="V82" s="1187">
        <v>45169</v>
      </c>
      <c r="W82" s="1187" t="e">
        <v>#N/A</v>
      </c>
      <c r="X82" s="1187" t="e">
        <v>#N/A</v>
      </c>
      <c r="Y82" s="1188" t="e">
        <v>#N/A</v>
      </c>
      <c r="Z82" s="1188" t="e">
        <v>#N/A</v>
      </c>
      <c r="AA82" s="1188" t="e">
        <v>#N/A</v>
      </c>
      <c r="AB82" s="1188" t="e">
        <v>#N/A</v>
      </c>
      <c r="AC82" s="1188">
        <v>86.195875368749483</v>
      </c>
    </row>
    <row r="83" spans="1:29" x14ac:dyDescent="0.25">
      <c r="A83" s="1179">
        <v>73.01903412990346</v>
      </c>
      <c r="B83" s="1179" t="e">
        <v>#N/A</v>
      </c>
      <c r="C83" s="1180">
        <v>43461</v>
      </c>
      <c r="D83" s="1181">
        <v>1</v>
      </c>
      <c r="E83" s="1180" t="e">
        <v>#N/A</v>
      </c>
      <c r="F83" s="1181" t="e">
        <v>#N/A</v>
      </c>
      <c r="G83" s="683"/>
      <c r="H83" s="1182" t="s">
        <v>216</v>
      </c>
      <c r="I83" s="683" t="s">
        <v>3104</v>
      </c>
      <c r="J83" s="1182">
        <v>0</v>
      </c>
      <c r="K83" s="1182">
        <v>62529</v>
      </c>
      <c r="L83" s="1182">
        <v>30</v>
      </c>
      <c r="M83" s="1183">
        <v>87414.999999999724</v>
      </c>
      <c r="N83" s="1182">
        <v>30</v>
      </c>
      <c r="O83" s="1182">
        <v>120</v>
      </c>
      <c r="P83" s="1184">
        <v>4</v>
      </c>
      <c r="Q83" s="1185">
        <v>1</v>
      </c>
      <c r="R83" s="1186">
        <v>4</v>
      </c>
      <c r="S83" s="1187">
        <v>43461</v>
      </c>
      <c r="T83" s="1187">
        <v>43461</v>
      </c>
      <c r="U83" s="1187">
        <v>44742</v>
      </c>
      <c r="V83" s="1187">
        <v>45230</v>
      </c>
      <c r="W83" s="1187" t="e">
        <v>#N/A</v>
      </c>
      <c r="X83" s="1187" t="e">
        <v>#N/A</v>
      </c>
      <c r="Y83" s="1188" t="e">
        <v>#N/A</v>
      </c>
      <c r="Z83" s="1188" t="e">
        <v>#N/A</v>
      </c>
      <c r="AA83" s="1188" t="e">
        <v>#N/A</v>
      </c>
      <c r="AB83" s="1188" t="e">
        <v>#N/A</v>
      </c>
      <c r="AC83" s="1188">
        <v>73.01903412990346</v>
      </c>
    </row>
    <row r="84" spans="1:29" x14ac:dyDescent="0.25">
      <c r="A84" s="1179">
        <v>97.620272570925465</v>
      </c>
      <c r="B84" s="1179" t="e">
        <v>#N/A</v>
      </c>
      <c r="C84" s="1180">
        <v>43461</v>
      </c>
      <c r="D84" s="1181">
        <v>1</v>
      </c>
      <c r="E84" s="1180" t="e">
        <v>#N/A</v>
      </c>
      <c r="F84" s="1181" t="e">
        <v>#N/A</v>
      </c>
      <c r="G84" s="683"/>
      <c r="H84" s="1182" t="s">
        <v>216</v>
      </c>
      <c r="I84" s="683" t="s">
        <v>3114</v>
      </c>
      <c r="J84" s="1182">
        <v>0</v>
      </c>
      <c r="K84" s="1182">
        <v>62534</v>
      </c>
      <c r="L84" s="1182">
        <v>15</v>
      </c>
      <c r="M84" s="1183">
        <v>41233.999999999818</v>
      </c>
      <c r="N84" s="1182">
        <v>15</v>
      </c>
      <c r="O84" s="1182">
        <v>60</v>
      </c>
      <c r="P84" s="1184">
        <v>4</v>
      </c>
      <c r="Q84" s="1185">
        <v>1</v>
      </c>
      <c r="R84" s="1186">
        <v>4</v>
      </c>
      <c r="S84" s="1187">
        <v>43461</v>
      </c>
      <c r="T84" s="1187">
        <v>43461</v>
      </c>
      <c r="U84" s="1187">
        <v>44742</v>
      </c>
      <c r="V84" s="1187">
        <v>45199</v>
      </c>
      <c r="W84" s="1187" t="e">
        <v>#N/A</v>
      </c>
      <c r="X84" s="1187" t="e">
        <v>#N/A</v>
      </c>
      <c r="Y84" s="1188" t="e">
        <v>#N/A</v>
      </c>
      <c r="Z84" s="1188" t="e">
        <v>#N/A</v>
      </c>
      <c r="AA84" s="1188" t="e">
        <v>#N/A</v>
      </c>
      <c r="AB84" s="1188" t="e">
        <v>#N/A</v>
      </c>
      <c r="AC84" s="1188">
        <v>97.620272570925465</v>
      </c>
    </row>
    <row r="85" spans="1:29" x14ac:dyDescent="0.25">
      <c r="A85" s="1179">
        <v>66.382003438226533</v>
      </c>
      <c r="B85" s="1179" t="e">
        <v>#N/A</v>
      </c>
      <c r="C85" s="1180">
        <v>43462</v>
      </c>
      <c r="D85" s="1181">
        <v>1</v>
      </c>
      <c r="E85" s="1180" t="e">
        <v>#N/A</v>
      </c>
      <c r="F85" s="1181" t="e">
        <v>#N/A</v>
      </c>
      <c r="G85" s="683"/>
      <c r="H85" s="1182" t="s">
        <v>216</v>
      </c>
      <c r="I85" s="683" t="s">
        <v>3120</v>
      </c>
      <c r="J85" s="1182">
        <v>0</v>
      </c>
      <c r="K85" s="1182">
        <v>63900</v>
      </c>
      <c r="L85" s="1182">
        <v>30</v>
      </c>
      <c r="M85" s="1183">
        <v>81405.999999999651</v>
      </c>
      <c r="N85" s="1182">
        <v>30</v>
      </c>
      <c r="O85" s="1182">
        <v>120</v>
      </c>
      <c r="P85" s="1184">
        <v>4</v>
      </c>
      <c r="Q85" s="1185">
        <v>1</v>
      </c>
      <c r="R85" s="1186">
        <v>4</v>
      </c>
      <c r="S85" s="1187">
        <v>43462</v>
      </c>
      <c r="T85" s="1187">
        <v>43462</v>
      </c>
      <c r="U85" s="1187">
        <v>45046</v>
      </c>
      <c r="V85" s="1187">
        <v>44895</v>
      </c>
      <c r="W85" s="1187" t="e">
        <v>#N/A</v>
      </c>
      <c r="X85" s="1187" t="e">
        <v>#N/A</v>
      </c>
      <c r="Y85" s="1188" t="e">
        <v>#N/A</v>
      </c>
      <c r="Z85" s="1188" t="e">
        <v>#N/A</v>
      </c>
      <c r="AA85" s="1188" t="e">
        <v>#N/A</v>
      </c>
      <c r="AB85" s="1188" t="e">
        <v>#N/A</v>
      </c>
      <c r="AC85" s="1188">
        <v>66.382003438226533</v>
      </c>
    </row>
    <row r="86" spans="1:29" x14ac:dyDescent="0.25">
      <c r="A86" s="1179">
        <v>64.993822675676981</v>
      </c>
      <c r="B86" s="1179" t="e">
        <v>#N/A</v>
      </c>
      <c r="C86" s="1180">
        <v>43462</v>
      </c>
      <c r="D86" s="1181">
        <v>1</v>
      </c>
      <c r="E86" s="1180" t="e">
        <v>#N/A</v>
      </c>
      <c r="F86" s="1181" t="e">
        <v>#N/A</v>
      </c>
      <c r="G86" s="683"/>
      <c r="H86" s="1182" t="s">
        <v>216</v>
      </c>
      <c r="I86" s="683" t="s">
        <v>3108</v>
      </c>
      <c r="J86" s="1182">
        <v>0</v>
      </c>
      <c r="K86" s="1182">
        <v>64256</v>
      </c>
      <c r="L86" s="1182">
        <v>60</v>
      </c>
      <c r="M86" s="1183">
        <v>163939.00000000073</v>
      </c>
      <c r="N86" s="1182">
        <v>60</v>
      </c>
      <c r="O86" s="1182">
        <v>240</v>
      </c>
      <c r="P86" s="1184">
        <v>4</v>
      </c>
      <c r="Q86" s="1185">
        <v>1</v>
      </c>
      <c r="R86" s="1186">
        <v>4</v>
      </c>
      <c r="S86" s="1187">
        <v>43462</v>
      </c>
      <c r="T86" s="1187">
        <v>43462</v>
      </c>
      <c r="U86" s="1187">
        <v>44397</v>
      </c>
      <c r="V86" s="1187">
        <v>44926</v>
      </c>
      <c r="W86" s="1187" t="e">
        <v>#N/A</v>
      </c>
      <c r="X86" s="1187" t="e">
        <v>#N/A</v>
      </c>
      <c r="Y86" s="1188" t="e">
        <v>#N/A</v>
      </c>
      <c r="Z86" s="1188" t="e">
        <v>#N/A</v>
      </c>
      <c r="AA86" s="1188" t="e">
        <v>#N/A</v>
      </c>
      <c r="AB86" s="1188" t="e">
        <v>#N/A</v>
      </c>
      <c r="AC86" s="1188">
        <v>64.993822675676981</v>
      </c>
    </row>
    <row r="87" spans="1:29" x14ac:dyDescent="0.25">
      <c r="A87" s="1179">
        <v>76.867644740998941</v>
      </c>
      <c r="B87" s="1179" t="e">
        <v>#N/A</v>
      </c>
      <c r="C87" s="1180">
        <v>43463</v>
      </c>
      <c r="D87" s="1181">
        <v>1</v>
      </c>
      <c r="E87" s="1180" t="e">
        <v>#N/A</v>
      </c>
      <c r="F87" s="1181" t="e">
        <v>#N/A</v>
      </c>
      <c r="G87" s="683"/>
      <c r="H87" s="1182" t="s">
        <v>216</v>
      </c>
      <c r="I87" s="683" t="s">
        <v>3112</v>
      </c>
      <c r="J87" s="1182">
        <v>0</v>
      </c>
      <c r="K87" s="1182">
        <v>57242</v>
      </c>
      <c r="L87" s="1182">
        <v>39</v>
      </c>
      <c r="M87" s="1183">
        <v>93120.999999999709</v>
      </c>
      <c r="N87" s="1182">
        <v>39</v>
      </c>
      <c r="O87" s="1182">
        <v>156</v>
      </c>
      <c r="P87" s="1184">
        <v>4</v>
      </c>
      <c r="Q87" s="1185">
        <v>1</v>
      </c>
      <c r="R87" s="1186">
        <v>4</v>
      </c>
      <c r="S87" s="1187">
        <v>43463</v>
      </c>
      <c r="T87" s="1187">
        <v>43463</v>
      </c>
      <c r="U87" s="1187">
        <v>44773</v>
      </c>
      <c r="V87" s="1187">
        <v>44773</v>
      </c>
      <c r="W87" s="1187" t="e">
        <v>#N/A</v>
      </c>
      <c r="X87" s="1187" t="e">
        <v>#N/A</v>
      </c>
      <c r="Y87" s="1188" t="e">
        <v>#N/A</v>
      </c>
      <c r="Z87" s="1188" t="e">
        <v>#N/A</v>
      </c>
      <c r="AA87" s="1188" t="e">
        <v>#N/A</v>
      </c>
      <c r="AB87" s="1188" t="e">
        <v>#N/A</v>
      </c>
      <c r="AC87" s="1188">
        <v>76.867644740998941</v>
      </c>
    </row>
    <row r="88" spans="1:29" x14ac:dyDescent="0.25">
      <c r="A88" s="1179">
        <v>83.639177288042021</v>
      </c>
      <c r="B88" s="1179" t="e">
        <v>#N/A</v>
      </c>
      <c r="C88" s="1180">
        <v>43463</v>
      </c>
      <c r="D88" s="1181">
        <v>1</v>
      </c>
      <c r="E88" s="1180" t="e">
        <v>#N/A</v>
      </c>
      <c r="F88" s="1181" t="e">
        <v>#N/A</v>
      </c>
      <c r="G88" s="683"/>
      <c r="H88" s="1182" t="s">
        <v>216</v>
      </c>
      <c r="I88" s="683" t="s">
        <v>3119</v>
      </c>
      <c r="J88" s="1182">
        <v>0</v>
      </c>
      <c r="K88" s="1182">
        <v>65058</v>
      </c>
      <c r="L88" s="1182">
        <v>36</v>
      </c>
      <c r="M88" s="1183">
        <v>87927</v>
      </c>
      <c r="N88" s="1182">
        <v>36</v>
      </c>
      <c r="O88" s="1182">
        <v>144</v>
      </c>
      <c r="P88" s="1184">
        <v>4</v>
      </c>
      <c r="Q88" s="1185">
        <v>1</v>
      </c>
      <c r="R88" s="1186">
        <v>4</v>
      </c>
      <c r="S88" s="1187">
        <v>43463</v>
      </c>
      <c r="T88" s="1187">
        <v>43463</v>
      </c>
      <c r="U88" s="1187">
        <v>44957</v>
      </c>
      <c r="V88" s="1187">
        <v>44865</v>
      </c>
      <c r="W88" s="1187" t="e">
        <v>#N/A</v>
      </c>
      <c r="X88" s="1187" t="e">
        <v>#N/A</v>
      </c>
      <c r="Y88" s="1188" t="e">
        <v>#N/A</v>
      </c>
      <c r="Z88" s="1188" t="e">
        <v>#N/A</v>
      </c>
      <c r="AA88" s="1188" t="e">
        <v>#N/A</v>
      </c>
      <c r="AB88" s="1188" t="e">
        <v>#N/A</v>
      </c>
      <c r="AC88" s="1188">
        <v>83.639177288042021</v>
      </c>
    </row>
    <row r="89" spans="1:29" x14ac:dyDescent="0.25">
      <c r="A89" s="1179">
        <v>88.00490124422457</v>
      </c>
      <c r="B89" s="1179" t="e">
        <v>#N/A</v>
      </c>
      <c r="C89" s="1180">
        <v>43524</v>
      </c>
      <c r="D89" s="1181">
        <v>1</v>
      </c>
      <c r="E89" s="1180" t="e">
        <v>#N/A</v>
      </c>
      <c r="F89" s="1181" t="e">
        <v>#N/A</v>
      </c>
      <c r="G89" s="683"/>
      <c r="H89" s="1182" t="s">
        <v>216</v>
      </c>
      <c r="I89" s="683" t="s">
        <v>3121</v>
      </c>
      <c r="J89" s="1182">
        <v>0</v>
      </c>
      <c r="K89" s="1182">
        <v>64656</v>
      </c>
      <c r="L89" s="1182">
        <v>12.5</v>
      </c>
      <c r="M89" s="1183">
        <v>27571.00000000004</v>
      </c>
      <c r="N89" s="1182">
        <v>12.5</v>
      </c>
      <c r="O89" s="1182">
        <v>50</v>
      </c>
      <c r="P89" s="1184">
        <v>4</v>
      </c>
      <c r="Q89" s="1185">
        <v>1</v>
      </c>
      <c r="R89" s="1186">
        <v>4</v>
      </c>
      <c r="S89" s="1187">
        <v>43524</v>
      </c>
      <c r="T89" s="1187">
        <v>43524</v>
      </c>
      <c r="U89" s="1187">
        <v>45382</v>
      </c>
      <c r="V89" s="1187">
        <v>45382</v>
      </c>
      <c r="W89" s="1187" t="e">
        <v>#N/A</v>
      </c>
      <c r="X89" s="1187" t="e">
        <v>#N/A</v>
      </c>
      <c r="Y89" s="1188" t="e">
        <v>#N/A</v>
      </c>
      <c r="Z89" s="1188" t="e">
        <v>#N/A</v>
      </c>
      <c r="AA89" s="1188" t="e">
        <v>#N/A</v>
      </c>
      <c r="AB89" s="1188" t="e">
        <v>#N/A</v>
      </c>
      <c r="AC89" s="1188">
        <v>88.00490124422457</v>
      </c>
    </row>
    <row r="90" spans="1:29" x14ac:dyDescent="0.25">
      <c r="A90" s="1179">
        <v>71.292749485829972</v>
      </c>
      <c r="B90" s="1179" t="e">
        <v>#N/A</v>
      </c>
      <c r="C90" s="1180">
        <v>44075</v>
      </c>
      <c r="D90" s="1181">
        <v>1</v>
      </c>
      <c r="E90" s="1180" t="e">
        <v>#N/A</v>
      </c>
      <c r="F90" s="1181" t="e">
        <v>#N/A</v>
      </c>
      <c r="G90" s="683"/>
      <c r="H90" s="1182" t="s">
        <v>216</v>
      </c>
      <c r="I90" s="683" t="s">
        <v>3106</v>
      </c>
      <c r="J90" s="1182">
        <v>0</v>
      </c>
      <c r="K90" s="1182">
        <v>64095</v>
      </c>
      <c r="L90" s="1182">
        <v>20</v>
      </c>
      <c r="M90" s="1183">
        <v>74621.000000000306</v>
      </c>
      <c r="N90" s="1182">
        <v>20</v>
      </c>
      <c r="O90" s="1182">
        <v>80</v>
      </c>
      <c r="P90" s="1184">
        <v>4</v>
      </c>
      <c r="Q90" s="1185">
        <v>1</v>
      </c>
      <c r="R90" s="1186">
        <v>4</v>
      </c>
      <c r="S90" s="1187">
        <v>44075</v>
      </c>
      <c r="T90" s="1187">
        <v>44075</v>
      </c>
      <c r="U90" s="1187">
        <v>45261</v>
      </c>
      <c r="V90" s="1187">
        <v>45261</v>
      </c>
      <c r="W90" s="1187" t="e">
        <v>#N/A</v>
      </c>
      <c r="X90" s="1187" t="e">
        <v>#N/A</v>
      </c>
      <c r="Y90" s="1188" t="e">
        <v>#N/A</v>
      </c>
      <c r="Z90" s="1188" t="e">
        <v>#N/A</v>
      </c>
      <c r="AA90" s="1188" t="e">
        <v>#N/A</v>
      </c>
      <c r="AB90" s="1188" t="e">
        <v>#N/A</v>
      </c>
      <c r="AC90" s="1188">
        <v>71.292749485829972</v>
      </c>
    </row>
    <row r="91" spans="1:29" x14ac:dyDescent="0.25">
      <c r="A91" s="1179">
        <v>73.304054290473502</v>
      </c>
      <c r="B91" s="1179" t="e">
        <v>#N/A</v>
      </c>
      <c r="C91" s="1180">
        <v>44075</v>
      </c>
      <c r="D91" s="1181">
        <v>1</v>
      </c>
      <c r="E91" s="1180" t="e">
        <v>#N/A</v>
      </c>
      <c r="F91" s="1181" t="e">
        <v>#N/A</v>
      </c>
      <c r="G91" s="683"/>
      <c r="H91" s="1182" t="s">
        <v>216</v>
      </c>
      <c r="I91" s="683" t="s">
        <v>3116</v>
      </c>
      <c r="J91" s="1182">
        <v>0</v>
      </c>
      <c r="K91" s="1182">
        <v>0</v>
      </c>
      <c r="L91" s="1182">
        <v>40</v>
      </c>
      <c r="M91" s="1183">
        <v>109315.00000000015</v>
      </c>
      <c r="N91" s="1182">
        <v>40</v>
      </c>
      <c r="O91" s="1182">
        <v>160</v>
      </c>
      <c r="P91" s="1184">
        <v>4</v>
      </c>
      <c r="Q91" s="1185">
        <v>1</v>
      </c>
      <c r="R91" s="1186">
        <v>4</v>
      </c>
      <c r="S91" s="1187">
        <v>44075</v>
      </c>
      <c r="T91" s="1187">
        <v>44075</v>
      </c>
      <c r="U91" s="1187">
        <v>45261</v>
      </c>
      <c r="V91" s="1187">
        <v>45261</v>
      </c>
      <c r="W91" s="1187" t="e">
        <v>#N/A</v>
      </c>
      <c r="X91" s="1187" t="e">
        <v>#N/A</v>
      </c>
      <c r="Y91" s="1188" t="e">
        <v>#N/A</v>
      </c>
      <c r="Z91" s="1188" t="e">
        <v>#N/A</v>
      </c>
      <c r="AA91" s="1188" t="e">
        <v>#N/A</v>
      </c>
      <c r="AB91" s="1188" t="e">
        <v>#N/A</v>
      </c>
      <c r="AC91" s="1188">
        <v>73.304054290473502</v>
      </c>
    </row>
    <row r="92" spans="1:29" x14ac:dyDescent="0.25">
      <c r="A92" s="1179">
        <v>108.60017607954637</v>
      </c>
      <c r="B92" s="1179" t="e">
        <v>#N/A</v>
      </c>
      <c r="C92" s="1180">
        <v>44075</v>
      </c>
      <c r="D92" s="1181">
        <v>1</v>
      </c>
      <c r="E92" s="1180" t="e">
        <v>#N/A</v>
      </c>
      <c r="F92" s="1181" t="e">
        <v>#N/A</v>
      </c>
      <c r="G92" s="683"/>
      <c r="H92" s="1182" t="s">
        <v>216</v>
      </c>
      <c r="I92" s="683" t="s">
        <v>3109</v>
      </c>
      <c r="J92" s="1182">
        <v>0</v>
      </c>
      <c r="K92" s="1182">
        <v>63799</v>
      </c>
      <c r="L92" s="1182">
        <v>60</v>
      </c>
      <c r="M92" s="1183">
        <v>111705.99999999977</v>
      </c>
      <c r="N92" s="1182">
        <v>60</v>
      </c>
      <c r="O92" s="1182">
        <v>240</v>
      </c>
      <c r="P92" s="1184">
        <v>4</v>
      </c>
      <c r="Q92" s="1185">
        <v>1</v>
      </c>
      <c r="R92" s="1186">
        <v>4</v>
      </c>
      <c r="S92" s="1187">
        <v>44075</v>
      </c>
      <c r="T92" s="1187">
        <v>44075</v>
      </c>
      <c r="U92" s="1187">
        <v>44713</v>
      </c>
      <c r="V92" s="1187">
        <v>44834</v>
      </c>
      <c r="W92" s="1187" t="e">
        <v>#N/A</v>
      </c>
      <c r="X92" s="1187" t="e">
        <v>#N/A</v>
      </c>
      <c r="Y92" s="1188" t="e">
        <v>#N/A</v>
      </c>
      <c r="Z92" s="1188" t="e">
        <v>#N/A</v>
      </c>
      <c r="AA92" s="1188" t="e">
        <v>#N/A</v>
      </c>
      <c r="AB92" s="1188" t="e">
        <v>#N/A</v>
      </c>
      <c r="AC92" s="1188">
        <v>108.60017607954637</v>
      </c>
    </row>
    <row r="93" spans="1:29" x14ac:dyDescent="0.25">
      <c r="A93" s="1179">
        <v>89.116756519475416</v>
      </c>
      <c r="B93" s="1179" t="e">
        <v>#N/A</v>
      </c>
      <c r="C93" s="1180">
        <v>44075</v>
      </c>
      <c r="D93" s="1181">
        <v>1</v>
      </c>
      <c r="E93" s="1180" t="e">
        <v>#N/A</v>
      </c>
      <c r="F93" s="1181" t="e">
        <v>#N/A</v>
      </c>
      <c r="G93" s="683"/>
      <c r="H93" s="1182" t="s">
        <v>216</v>
      </c>
      <c r="I93" s="683" t="s">
        <v>3103</v>
      </c>
      <c r="J93" s="1182">
        <v>0</v>
      </c>
      <c r="K93" s="1182">
        <v>64094</v>
      </c>
      <c r="L93" s="1182">
        <v>15</v>
      </c>
      <c r="M93" s="1183">
        <v>37014</v>
      </c>
      <c r="N93" s="1182">
        <v>15</v>
      </c>
      <c r="O93" s="1182">
        <v>60</v>
      </c>
      <c r="P93" s="1184">
        <v>4</v>
      </c>
      <c r="Q93" s="1185">
        <v>1</v>
      </c>
      <c r="R93" s="1186">
        <v>4</v>
      </c>
      <c r="S93" s="1187">
        <v>44075</v>
      </c>
      <c r="T93" s="1187">
        <v>44075</v>
      </c>
      <c r="U93" s="1187">
        <v>45261</v>
      </c>
      <c r="V93" s="1187">
        <v>45261</v>
      </c>
      <c r="W93" s="1187" t="e">
        <v>#N/A</v>
      </c>
      <c r="X93" s="1187" t="e">
        <v>#N/A</v>
      </c>
      <c r="Y93" s="1188" t="e">
        <v>#N/A</v>
      </c>
      <c r="Z93" s="1188" t="e">
        <v>#N/A</v>
      </c>
      <c r="AA93" s="1188" t="e">
        <v>#N/A</v>
      </c>
      <c r="AB93" s="1188" t="e">
        <v>#N/A</v>
      </c>
      <c r="AC93" s="1188">
        <v>89.116756519475416</v>
      </c>
    </row>
    <row r="94" spans="1:29" x14ac:dyDescent="0.25">
      <c r="A94" s="1179">
        <v>77.321886553972845</v>
      </c>
      <c r="B94" s="1179" t="e">
        <v>#N/A</v>
      </c>
      <c r="C94" s="1180">
        <v>44075</v>
      </c>
      <c r="D94" s="1181">
        <v>1</v>
      </c>
      <c r="E94" s="1180" t="e">
        <v>#N/A</v>
      </c>
      <c r="F94" s="1181" t="e">
        <v>#N/A</v>
      </c>
      <c r="G94" s="683"/>
      <c r="H94" s="1182" t="s">
        <v>216</v>
      </c>
      <c r="I94" s="683" t="s">
        <v>3111</v>
      </c>
      <c r="J94" s="1182">
        <v>0</v>
      </c>
      <c r="K94" s="1182">
        <v>0</v>
      </c>
      <c r="L94" s="1182">
        <v>120</v>
      </c>
      <c r="M94" s="1183">
        <v>271524.99999999901</v>
      </c>
      <c r="N94" s="1182">
        <v>120</v>
      </c>
      <c r="O94" s="1182">
        <v>480</v>
      </c>
      <c r="P94" s="1184">
        <v>4</v>
      </c>
      <c r="Q94" s="1185">
        <v>1</v>
      </c>
      <c r="R94" s="1186">
        <v>4</v>
      </c>
      <c r="S94" s="1187">
        <v>44075</v>
      </c>
      <c r="T94" s="1187">
        <v>44075</v>
      </c>
      <c r="U94" s="1187">
        <v>45261</v>
      </c>
      <c r="V94" s="1187">
        <v>45261</v>
      </c>
      <c r="W94" s="1187" t="e">
        <v>#N/A</v>
      </c>
      <c r="X94" s="1187" t="e">
        <v>#N/A</v>
      </c>
      <c r="Y94" s="1188" t="e">
        <v>#N/A</v>
      </c>
      <c r="Z94" s="1188" t="e">
        <v>#N/A</v>
      </c>
      <c r="AA94" s="1188" t="e">
        <v>#N/A</v>
      </c>
      <c r="AB94" s="1188" t="e">
        <v>#N/A</v>
      </c>
      <c r="AC94" s="1188">
        <v>77.321886553972845</v>
      </c>
    </row>
    <row r="95" spans="1:29" x14ac:dyDescent="0.25">
      <c r="A95" s="1179">
        <v>103.87860680681919</v>
      </c>
      <c r="B95" s="1179" t="e">
        <v>#N/A</v>
      </c>
      <c r="C95" s="1180">
        <v>44075</v>
      </c>
      <c r="D95" s="1181">
        <v>1</v>
      </c>
      <c r="E95" s="1180" t="e">
        <v>#N/A</v>
      </c>
      <c r="F95" s="1181" t="e">
        <v>#N/A</v>
      </c>
      <c r="G95" s="683"/>
      <c r="H95" s="1182" t="s">
        <v>216</v>
      </c>
      <c r="I95" s="683" t="s">
        <v>3113</v>
      </c>
      <c r="J95" s="1182">
        <v>0</v>
      </c>
      <c r="K95" s="1182">
        <v>66002</v>
      </c>
      <c r="L95" s="1182">
        <v>7</v>
      </c>
      <c r="M95" s="1183">
        <v>29578.999999999935</v>
      </c>
      <c r="N95" s="1182">
        <v>7</v>
      </c>
      <c r="O95" s="1182">
        <v>35</v>
      </c>
      <c r="P95" s="1184">
        <v>5</v>
      </c>
      <c r="Q95" s="1185">
        <v>1</v>
      </c>
      <c r="R95" s="1186">
        <v>5</v>
      </c>
      <c r="S95" s="1187">
        <v>44075</v>
      </c>
      <c r="T95" s="1187">
        <v>44075</v>
      </c>
      <c r="U95" s="1187">
        <v>45261</v>
      </c>
      <c r="V95" s="1187">
        <v>45261</v>
      </c>
      <c r="W95" s="1187" t="e">
        <v>#N/A</v>
      </c>
      <c r="X95" s="1187" t="e">
        <v>#N/A</v>
      </c>
      <c r="Y95" s="1188" t="e">
        <v>#N/A</v>
      </c>
      <c r="Z95" s="1188" t="e">
        <v>#N/A</v>
      </c>
      <c r="AA95" s="1188" t="e">
        <v>#N/A</v>
      </c>
      <c r="AB95" s="1188" t="e">
        <v>#N/A</v>
      </c>
      <c r="AC95" s="1188">
        <v>103.87860680681919</v>
      </c>
    </row>
    <row r="96" spans="1:29" x14ac:dyDescent="0.25">
      <c r="A96" s="1179">
        <v>103.37392301643979</v>
      </c>
      <c r="B96" s="1179" t="e">
        <v>#N/A</v>
      </c>
      <c r="C96" s="1180">
        <v>44075</v>
      </c>
      <c r="D96" s="1181">
        <v>1</v>
      </c>
      <c r="E96" s="1180" t="e">
        <v>#N/A</v>
      </c>
      <c r="F96" s="1181" t="e">
        <v>#N/A</v>
      </c>
      <c r="G96" s="683"/>
      <c r="H96" s="1182" t="s">
        <v>216</v>
      </c>
      <c r="I96" s="683" t="s">
        <v>3118</v>
      </c>
      <c r="J96" s="1182">
        <v>0</v>
      </c>
      <c r="K96" s="1182">
        <v>66066</v>
      </c>
      <c r="L96" s="1182">
        <v>30</v>
      </c>
      <c r="M96" s="1183">
        <v>107595</v>
      </c>
      <c r="N96" s="1182">
        <v>30</v>
      </c>
      <c r="O96" s="1182">
        <v>240</v>
      </c>
      <c r="P96" s="1184">
        <v>8</v>
      </c>
      <c r="Q96" s="1185">
        <v>1</v>
      </c>
      <c r="R96" s="1186">
        <v>8</v>
      </c>
      <c r="S96" s="1187">
        <v>44075</v>
      </c>
      <c r="T96" s="1187">
        <v>44075</v>
      </c>
      <c r="U96" s="1187">
        <v>45261</v>
      </c>
      <c r="V96" s="1187">
        <v>45261</v>
      </c>
      <c r="W96" s="1187" t="e">
        <v>#N/A</v>
      </c>
      <c r="X96" s="1187" t="e">
        <v>#N/A</v>
      </c>
      <c r="Y96" s="1188" t="e">
        <v>#N/A</v>
      </c>
      <c r="Z96" s="1188" t="e">
        <v>#N/A</v>
      </c>
      <c r="AA96" s="1188" t="e">
        <v>#N/A</v>
      </c>
      <c r="AB96" s="1188" t="e">
        <v>#N/A</v>
      </c>
      <c r="AC96" s="1188">
        <v>103.37392301643979</v>
      </c>
    </row>
    <row r="97" spans="1:29" x14ac:dyDescent="0.25">
      <c r="A97" s="1179">
        <v>73.049929133873533</v>
      </c>
      <c r="B97" s="1179" t="e">
        <v>#N/A</v>
      </c>
      <c r="C97" s="1180">
        <v>44124</v>
      </c>
      <c r="D97" s="1181">
        <v>1</v>
      </c>
      <c r="E97" s="1180" t="e">
        <v>#N/A</v>
      </c>
      <c r="F97" s="1181" t="e">
        <v>#N/A</v>
      </c>
      <c r="G97" s="683"/>
      <c r="H97" s="1182" t="s">
        <v>216</v>
      </c>
      <c r="I97" s="683" t="s">
        <v>3115</v>
      </c>
      <c r="J97" s="1182">
        <v>0</v>
      </c>
      <c r="K97" s="1182">
        <v>0</v>
      </c>
      <c r="L97" s="1182">
        <v>60</v>
      </c>
      <c r="M97" s="1183">
        <v>169366.0000000007</v>
      </c>
      <c r="N97" s="1182">
        <v>60</v>
      </c>
      <c r="O97" s="1182">
        <v>240</v>
      </c>
      <c r="P97" s="1184">
        <v>4</v>
      </c>
      <c r="Q97" s="1185">
        <v>1</v>
      </c>
      <c r="R97" s="1186">
        <v>4</v>
      </c>
      <c r="S97" s="1187">
        <v>44124</v>
      </c>
      <c r="T97" s="1187">
        <v>44124</v>
      </c>
      <c r="U97" s="1187">
        <v>45199</v>
      </c>
      <c r="V97" s="1187">
        <v>45199</v>
      </c>
      <c r="W97" s="1187" t="e">
        <v>#N/A</v>
      </c>
      <c r="X97" s="1187" t="e">
        <v>#N/A</v>
      </c>
      <c r="Y97" s="1188" t="e">
        <v>#N/A</v>
      </c>
      <c r="Z97" s="1188" t="e">
        <v>#N/A</v>
      </c>
      <c r="AA97" s="1188" t="e">
        <v>#N/A</v>
      </c>
      <c r="AB97" s="1188" t="e">
        <v>#N/A</v>
      </c>
      <c r="AC97" s="1188">
        <v>73.049929133873533</v>
      </c>
    </row>
    <row r="98" spans="1:29" x14ac:dyDescent="0.25">
      <c r="A98" s="1179">
        <v>103.04315954063297</v>
      </c>
      <c r="B98" s="1179" t="e">
        <v>#N/A</v>
      </c>
      <c r="C98" s="1180">
        <v>44166</v>
      </c>
      <c r="D98" s="1181">
        <v>1</v>
      </c>
      <c r="E98" s="1180" t="e">
        <v>#N/A</v>
      </c>
      <c r="F98" s="1181" t="e">
        <v>#N/A</v>
      </c>
      <c r="G98" s="683"/>
      <c r="H98" s="1182" t="s">
        <v>216</v>
      </c>
      <c r="I98" s="683" t="s">
        <v>3110</v>
      </c>
      <c r="J98" s="1182">
        <v>0</v>
      </c>
      <c r="K98" s="1182">
        <v>0</v>
      </c>
      <c r="L98" s="1182">
        <v>42</v>
      </c>
      <c r="M98" s="1183">
        <v>93287.000000000291</v>
      </c>
      <c r="N98" s="1182">
        <v>42</v>
      </c>
      <c r="O98" s="1182">
        <v>168</v>
      </c>
      <c r="P98" s="1184">
        <v>4</v>
      </c>
      <c r="Q98" s="1185">
        <v>1</v>
      </c>
      <c r="R98" s="1186">
        <v>4</v>
      </c>
      <c r="S98" s="1187">
        <v>44166</v>
      </c>
      <c r="T98" s="1187">
        <v>44166</v>
      </c>
      <c r="U98" s="1187">
        <v>45391</v>
      </c>
      <c r="V98" s="1187">
        <v>45391</v>
      </c>
      <c r="W98" s="1187" t="e">
        <v>#N/A</v>
      </c>
      <c r="X98" s="1187" t="e">
        <v>#N/A</v>
      </c>
      <c r="Y98" s="1188" t="e">
        <v>#N/A</v>
      </c>
      <c r="Z98" s="1188" t="e">
        <v>#N/A</v>
      </c>
      <c r="AA98" s="1188" t="e">
        <v>#N/A</v>
      </c>
      <c r="AB98" s="1188" t="e">
        <v>#N/A</v>
      </c>
      <c r="AC98" s="1188">
        <v>103.04315954063297</v>
      </c>
    </row>
    <row r="99" spans="1:29" x14ac:dyDescent="0.25">
      <c r="A99" s="1179">
        <v>66.390394159264162</v>
      </c>
      <c r="B99" s="1179" t="e">
        <v>#N/A</v>
      </c>
      <c r="C99" s="1180">
        <v>44188</v>
      </c>
      <c r="D99" s="1181">
        <v>1</v>
      </c>
      <c r="E99" s="1180" t="e">
        <v>#N/A</v>
      </c>
      <c r="F99" s="1181" t="e">
        <v>#N/A</v>
      </c>
      <c r="G99" s="683"/>
      <c r="H99" s="1182" t="s">
        <v>216</v>
      </c>
      <c r="I99" s="683" t="s">
        <v>3107</v>
      </c>
      <c r="J99" s="1182">
        <v>0</v>
      </c>
      <c r="K99" s="1182">
        <v>0</v>
      </c>
      <c r="L99" s="1182">
        <v>40</v>
      </c>
      <c r="M99" s="1183">
        <v>141292.00000000052</v>
      </c>
      <c r="N99" s="1182">
        <v>40</v>
      </c>
      <c r="O99" s="1182">
        <v>160</v>
      </c>
      <c r="P99" s="1184">
        <v>4</v>
      </c>
      <c r="Q99" s="1185">
        <v>1</v>
      </c>
      <c r="R99" s="1186">
        <v>4</v>
      </c>
      <c r="S99" s="1187">
        <v>44188</v>
      </c>
      <c r="T99" s="1187">
        <v>44188</v>
      </c>
      <c r="U99" s="1187">
        <v>44926</v>
      </c>
      <c r="V99" s="1187">
        <v>44926</v>
      </c>
      <c r="W99" s="1187" t="e">
        <v>#N/A</v>
      </c>
      <c r="X99" s="1187" t="e">
        <v>#N/A</v>
      </c>
      <c r="Y99" s="1188" t="e">
        <v>#N/A</v>
      </c>
      <c r="Z99" s="1188" t="e">
        <v>#N/A</v>
      </c>
      <c r="AA99" s="1188" t="e">
        <v>#N/A</v>
      </c>
      <c r="AB99" s="1188" t="e">
        <v>#N/A</v>
      </c>
      <c r="AC99" s="1188">
        <v>66.390394159264162</v>
      </c>
    </row>
    <row r="100" spans="1:29" x14ac:dyDescent="0.25">
      <c r="A100" s="1179">
        <v>64.537192928658641</v>
      </c>
      <c r="B100" s="1179" t="e">
        <v>#N/A</v>
      </c>
      <c r="C100" s="1180">
        <v>44195</v>
      </c>
      <c r="D100" s="1181">
        <v>1</v>
      </c>
      <c r="E100" s="1180" t="e">
        <v>#N/A</v>
      </c>
      <c r="F100" s="1181" t="e">
        <v>#N/A</v>
      </c>
      <c r="G100" s="683"/>
      <c r="H100" s="1182" t="s">
        <v>216</v>
      </c>
      <c r="I100" s="683" t="s">
        <v>3122</v>
      </c>
      <c r="J100" s="1182">
        <v>0</v>
      </c>
      <c r="K100" s="1182">
        <v>0</v>
      </c>
      <c r="L100" s="1182">
        <v>35</v>
      </c>
      <c r="M100" s="1183">
        <v>115699.99999999975</v>
      </c>
      <c r="N100" s="1182">
        <v>35</v>
      </c>
      <c r="O100" s="1182">
        <v>70</v>
      </c>
      <c r="P100" s="1184">
        <v>2</v>
      </c>
      <c r="Q100" s="1185">
        <v>1</v>
      </c>
      <c r="R100" s="1186">
        <v>2</v>
      </c>
      <c r="S100" s="1187">
        <v>44195</v>
      </c>
      <c r="T100" s="1187">
        <v>44195</v>
      </c>
      <c r="U100" s="1187">
        <v>45291</v>
      </c>
      <c r="V100" s="1187">
        <v>45291</v>
      </c>
      <c r="W100" s="1187" t="e">
        <v>#N/A</v>
      </c>
      <c r="X100" s="1187" t="e">
        <v>#N/A</v>
      </c>
      <c r="Y100" s="1188" t="e">
        <v>#N/A</v>
      </c>
      <c r="Z100" s="1188" t="e">
        <v>#N/A</v>
      </c>
      <c r="AA100" s="1188" t="e">
        <v>#N/A</v>
      </c>
      <c r="AB100" s="1188" t="e">
        <v>#N/A</v>
      </c>
      <c r="AC100" s="1188">
        <v>64.537192928658641</v>
      </c>
    </row>
    <row r="101" spans="1:29" x14ac:dyDescent="0.25">
      <c r="A101" s="1179">
        <v>96.453309692318882</v>
      </c>
      <c r="B101" s="1179" t="e">
        <v>#N/A</v>
      </c>
      <c r="C101" s="1180">
        <v>45653</v>
      </c>
      <c r="D101" s="1181">
        <v>1</v>
      </c>
      <c r="E101" s="1180" t="e">
        <v>#N/A</v>
      </c>
      <c r="F101" s="1181" t="e">
        <v>#N/A</v>
      </c>
      <c r="G101" s="683"/>
      <c r="H101" s="1182" t="s">
        <v>216</v>
      </c>
      <c r="I101" s="1153" t="s">
        <v>3175</v>
      </c>
      <c r="J101" s="1182">
        <v>2025</v>
      </c>
      <c r="K101" s="1182">
        <v>0</v>
      </c>
      <c r="L101" s="1182">
        <v>43</v>
      </c>
      <c r="M101" s="1183">
        <v>103871.7579957593</v>
      </c>
      <c r="N101" s="1182">
        <v>43</v>
      </c>
      <c r="O101" s="1182">
        <v>172</v>
      </c>
      <c r="P101" s="1184">
        <v>4</v>
      </c>
      <c r="Q101" s="1185">
        <v>1</v>
      </c>
      <c r="R101" s="1186">
        <v>4</v>
      </c>
      <c r="S101" s="1187">
        <v>45653</v>
      </c>
      <c r="T101" s="1187">
        <v>45653</v>
      </c>
      <c r="U101" s="1187">
        <v>47088</v>
      </c>
      <c r="V101" s="1187">
        <v>47088</v>
      </c>
      <c r="W101" s="1187" t="e">
        <v>#N/A</v>
      </c>
      <c r="X101" s="1187" t="e">
        <v>#N/A</v>
      </c>
      <c r="Y101" s="1188" t="e">
        <v>#N/A</v>
      </c>
      <c r="Z101" s="1188" t="e">
        <v>#N/A</v>
      </c>
      <c r="AA101" s="1188" t="e">
        <v>#N/A</v>
      </c>
      <c r="AB101" s="1188" t="e">
        <v>#N/A</v>
      </c>
      <c r="AC101" s="1188">
        <v>96.453309692318882</v>
      </c>
    </row>
    <row r="102" spans="1:29" x14ac:dyDescent="0.25">
      <c r="A102" s="1179">
        <v>91.825864549658903</v>
      </c>
      <c r="B102" s="1179" t="e">
        <v>#N/A</v>
      </c>
      <c r="C102" s="1180">
        <v>45653</v>
      </c>
      <c r="D102" s="1181">
        <v>1</v>
      </c>
      <c r="E102" s="1180" t="e">
        <v>#N/A</v>
      </c>
      <c r="F102" s="1181" t="e">
        <v>#N/A</v>
      </c>
      <c r="G102" s="683"/>
      <c r="H102" s="1182" t="s">
        <v>216</v>
      </c>
      <c r="I102" s="1153" t="s">
        <v>3176</v>
      </c>
      <c r="J102" s="1182">
        <v>2025</v>
      </c>
      <c r="K102" s="1182">
        <v>0</v>
      </c>
      <c r="L102" s="1182">
        <v>35</v>
      </c>
      <c r="M102" s="1183">
        <v>88778.611912967986</v>
      </c>
      <c r="N102" s="1182">
        <v>35</v>
      </c>
      <c r="O102" s="1182">
        <v>140</v>
      </c>
      <c r="P102" s="1184">
        <v>4</v>
      </c>
      <c r="Q102" s="1185">
        <v>1</v>
      </c>
      <c r="R102" s="1186">
        <v>4</v>
      </c>
      <c r="S102" s="1187">
        <v>45653</v>
      </c>
      <c r="T102" s="1187">
        <v>45653</v>
      </c>
      <c r="U102" s="1187">
        <v>47300</v>
      </c>
      <c r="V102" s="1187">
        <v>47300</v>
      </c>
      <c r="W102" s="1187" t="e">
        <v>#N/A</v>
      </c>
      <c r="X102" s="1187" t="e">
        <v>#N/A</v>
      </c>
      <c r="Y102" s="1188" t="e">
        <v>#N/A</v>
      </c>
      <c r="Z102" s="1188" t="e">
        <v>#N/A</v>
      </c>
      <c r="AA102" s="1188" t="e">
        <v>#N/A</v>
      </c>
      <c r="AB102" s="1188" t="e">
        <v>#N/A</v>
      </c>
      <c r="AC102" s="1188">
        <v>91.825864549658903</v>
      </c>
    </row>
    <row r="103" spans="1:29" x14ac:dyDescent="0.25">
      <c r="A103" s="1179" t="e">
        <v>#N/A</v>
      </c>
      <c r="B103" s="1179">
        <v>62.948677759905266</v>
      </c>
      <c r="C103" s="1180" t="e">
        <v>#N/A</v>
      </c>
      <c r="D103" s="1181" t="e">
        <v>#N/A</v>
      </c>
      <c r="E103" s="1180">
        <v>45196</v>
      </c>
      <c r="F103" s="1181">
        <v>1</v>
      </c>
      <c r="G103" s="683"/>
      <c r="H103" s="1182" t="s">
        <v>232</v>
      </c>
      <c r="I103" s="683" t="s">
        <v>3131</v>
      </c>
      <c r="J103" s="1182">
        <v>0</v>
      </c>
      <c r="K103" s="1182">
        <v>64076</v>
      </c>
      <c r="L103" s="1182">
        <v>49.5</v>
      </c>
      <c r="M103" s="1183">
        <v>134898.9514383589</v>
      </c>
      <c r="N103" s="1182">
        <v>49.5</v>
      </c>
      <c r="O103" s="1182">
        <v>198</v>
      </c>
      <c r="P103" s="1184">
        <v>4</v>
      </c>
      <c r="Q103" s="1185">
        <v>1</v>
      </c>
      <c r="R103" s="1186">
        <v>4</v>
      </c>
      <c r="S103" s="1187">
        <v>43105</v>
      </c>
      <c r="T103" s="1187">
        <v>45196</v>
      </c>
      <c r="U103" s="1187">
        <v>44712</v>
      </c>
      <c r="V103" s="1187">
        <v>46054</v>
      </c>
      <c r="W103" s="1187">
        <v>45196</v>
      </c>
      <c r="X103" s="1187">
        <v>46054</v>
      </c>
      <c r="Y103" s="1188">
        <v>23.701734963535479</v>
      </c>
      <c r="Z103" s="1188">
        <v>39.0388670511512</v>
      </c>
      <c r="AA103" s="1188">
        <v>73.539024273975528</v>
      </c>
      <c r="AB103" s="1188">
        <v>8953.0262906732059</v>
      </c>
      <c r="AC103" s="1188">
        <v>62.948677759905266</v>
      </c>
    </row>
    <row r="104" spans="1:29" x14ac:dyDescent="0.25">
      <c r="A104" s="1179" t="e">
        <v>#N/A</v>
      </c>
      <c r="B104" s="1179">
        <v>31.684292581239315</v>
      </c>
      <c r="C104" s="1180">
        <v>43640</v>
      </c>
      <c r="D104" s="1181">
        <v>0.4</v>
      </c>
      <c r="E104" s="1180" t="e">
        <v>#N/A</v>
      </c>
      <c r="F104" s="1181" t="e">
        <v>#N/A</v>
      </c>
      <c r="G104" s="683"/>
      <c r="H104" s="1182" t="s">
        <v>232</v>
      </c>
      <c r="I104" s="683" t="s">
        <v>3127</v>
      </c>
      <c r="J104" s="1182">
        <v>0</v>
      </c>
      <c r="K104" s="1182">
        <v>66163</v>
      </c>
      <c r="L104" s="1182">
        <v>50</v>
      </c>
      <c r="M104" s="1183">
        <v>129408.80361165522</v>
      </c>
      <c r="N104" s="1182">
        <v>20</v>
      </c>
      <c r="O104" s="1182">
        <v>80</v>
      </c>
      <c r="P104" s="1184">
        <v>4</v>
      </c>
      <c r="Q104" s="1185">
        <v>0.4</v>
      </c>
      <c r="R104" s="1186">
        <v>1.6</v>
      </c>
      <c r="S104" s="1187">
        <v>43640</v>
      </c>
      <c r="T104" s="1187">
        <v>43640</v>
      </c>
      <c r="U104" s="1187">
        <v>45108</v>
      </c>
      <c r="V104" s="1187">
        <v>45175</v>
      </c>
      <c r="W104" s="1187" t="e">
        <v>#N/A</v>
      </c>
      <c r="X104" s="1187" t="e">
        <v>#N/A</v>
      </c>
      <c r="Y104" s="1188">
        <v>16.418254195888352</v>
      </c>
      <c r="Z104" s="1188">
        <v>15.266038385350965</v>
      </c>
      <c r="AA104" s="1188">
        <v>68.140998150246247</v>
      </c>
      <c r="AB104" s="1188">
        <v>8296.5025004058207</v>
      </c>
      <c r="AC104" s="1188">
        <v>31.684292581239315</v>
      </c>
    </row>
    <row r="105" spans="1:29" x14ac:dyDescent="0.25">
      <c r="A105" s="1179" t="e">
        <v>#N/A</v>
      </c>
      <c r="B105" s="1179">
        <v>29.794748447358181</v>
      </c>
      <c r="C105" s="1180">
        <v>43643</v>
      </c>
      <c r="D105" s="1181">
        <v>0.5</v>
      </c>
      <c r="E105" s="1180" t="e">
        <v>#N/A</v>
      </c>
      <c r="F105" s="1181" t="e">
        <v>#N/A</v>
      </c>
      <c r="G105" s="683"/>
      <c r="H105" s="1182" t="s">
        <v>232</v>
      </c>
      <c r="I105" s="683" t="s">
        <v>3123</v>
      </c>
      <c r="J105" s="1182">
        <v>0</v>
      </c>
      <c r="K105" s="1182">
        <v>63172</v>
      </c>
      <c r="L105" s="1182">
        <v>300</v>
      </c>
      <c r="M105" s="1183">
        <v>820000.00000000291</v>
      </c>
      <c r="N105" s="1182">
        <v>150</v>
      </c>
      <c r="O105" s="1182">
        <v>600</v>
      </c>
      <c r="P105" s="1184">
        <v>4</v>
      </c>
      <c r="Q105" s="1185">
        <v>0.5</v>
      </c>
      <c r="R105" s="1186">
        <v>2</v>
      </c>
      <c r="S105" s="1187">
        <v>43643</v>
      </c>
      <c r="T105" s="1187">
        <v>43643</v>
      </c>
      <c r="U105" s="1187">
        <v>45099</v>
      </c>
      <c r="V105" s="1187">
        <v>45099</v>
      </c>
      <c r="W105" s="1187" t="e">
        <v>#N/A</v>
      </c>
      <c r="X105" s="1187" t="e">
        <v>#N/A</v>
      </c>
      <c r="Y105" s="1188">
        <v>15.864736186255652</v>
      </c>
      <c r="Z105" s="1188">
        <v>13.930012261102529</v>
      </c>
      <c r="AA105" s="1188">
        <v>52.121736338013577</v>
      </c>
      <c r="AB105" s="1188">
        <v>6345.8944745022645</v>
      </c>
      <c r="AC105" s="1188">
        <v>29.794748447358181</v>
      </c>
    </row>
    <row r="106" spans="1:29" x14ac:dyDescent="0.25">
      <c r="A106" s="1179" t="e">
        <v>#N/A</v>
      </c>
      <c r="B106" s="1179">
        <v>26.160207584380345</v>
      </c>
      <c r="C106" s="1180">
        <v>43755</v>
      </c>
      <c r="D106" s="1181">
        <v>0.5</v>
      </c>
      <c r="E106" s="1180" t="e">
        <v>#N/A</v>
      </c>
      <c r="F106" s="1181" t="e">
        <v>#N/A</v>
      </c>
      <c r="G106" s="683"/>
      <c r="H106" s="1182" t="s">
        <v>232</v>
      </c>
      <c r="I106" s="683" t="s">
        <v>3125</v>
      </c>
      <c r="J106" s="1182">
        <v>0</v>
      </c>
      <c r="K106" s="1182">
        <v>66408</v>
      </c>
      <c r="L106" s="1182">
        <v>100</v>
      </c>
      <c r="M106" s="1183">
        <v>333569.51931808412</v>
      </c>
      <c r="N106" s="1182">
        <v>50</v>
      </c>
      <c r="O106" s="1182">
        <v>200</v>
      </c>
      <c r="P106" s="1184">
        <v>4</v>
      </c>
      <c r="Q106" s="1185">
        <v>0.5</v>
      </c>
      <c r="R106" s="1186">
        <v>2</v>
      </c>
      <c r="S106" s="1187">
        <v>43755</v>
      </c>
      <c r="T106" s="1187">
        <v>43755</v>
      </c>
      <c r="U106" s="1187">
        <v>44773</v>
      </c>
      <c r="V106" s="1187">
        <v>44773</v>
      </c>
      <c r="W106" s="1187" t="e">
        <v>#N/A</v>
      </c>
      <c r="X106" s="1187" t="e">
        <v>#N/A</v>
      </c>
      <c r="Y106" s="1188">
        <v>17.855271450375675</v>
      </c>
      <c r="Z106" s="1188">
        <v>8.304936134004679</v>
      </c>
      <c r="AA106" s="1188">
        <v>38.148080483318239</v>
      </c>
      <c r="AB106" s="1188">
        <v>4644.5822829466961</v>
      </c>
      <c r="AC106" s="1188">
        <v>26.160207584380345</v>
      </c>
    </row>
    <row r="107" spans="1:29" x14ac:dyDescent="0.25">
      <c r="A107" s="1179" t="e">
        <v>#N/A</v>
      </c>
      <c r="B107" s="1179">
        <v>31.637721388779369</v>
      </c>
      <c r="C107" s="1180">
        <v>44097</v>
      </c>
      <c r="D107" s="1181">
        <v>0.3</v>
      </c>
      <c r="E107" s="1180" t="e">
        <v>#N/A</v>
      </c>
      <c r="F107" s="1181" t="e">
        <v>#N/A</v>
      </c>
      <c r="G107" s="683"/>
      <c r="H107" s="1182" t="s">
        <v>232</v>
      </c>
      <c r="I107" s="683" t="s">
        <v>3130</v>
      </c>
      <c r="J107" s="1182">
        <v>0</v>
      </c>
      <c r="K107" s="1182">
        <v>64216</v>
      </c>
      <c r="L107" s="1182">
        <v>100</v>
      </c>
      <c r="M107" s="1183">
        <v>289214.00000000047</v>
      </c>
      <c r="N107" s="1182">
        <v>30</v>
      </c>
      <c r="O107" s="1182">
        <v>120</v>
      </c>
      <c r="P107" s="1184">
        <v>4</v>
      </c>
      <c r="Q107" s="1185">
        <v>0.3</v>
      </c>
      <c r="R107" s="1186">
        <v>1.2</v>
      </c>
      <c r="S107" s="1187">
        <v>44097</v>
      </c>
      <c r="T107" s="1187">
        <v>44097</v>
      </c>
      <c r="U107" s="1187">
        <v>44722</v>
      </c>
      <c r="V107" s="1187">
        <v>45107</v>
      </c>
      <c r="W107" s="1187" t="e">
        <v>#N/A</v>
      </c>
      <c r="X107" s="1187" t="e">
        <v>#N/A</v>
      </c>
      <c r="Y107" s="1188">
        <v>23.270820201716418</v>
      </c>
      <c r="Z107" s="1188">
        <v>8.3669011870629646</v>
      </c>
      <c r="AA107" s="1188">
        <v>55.208689396940464</v>
      </c>
      <c r="AB107" s="1188">
        <v>6721.7359997645199</v>
      </c>
      <c r="AC107" s="1188">
        <v>31.637721388779369</v>
      </c>
    </row>
    <row r="108" spans="1:29" x14ac:dyDescent="0.25">
      <c r="A108" s="1179" t="e">
        <v>#N/A</v>
      </c>
      <c r="B108" s="1179">
        <v>36.221325560556274</v>
      </c>
      <c r="C108" s="1180">
        <v>44099</v>
      </c>
      <c r="D108" s="1181">
        <v>0.5</v>
      </c>
      <c r="E108" s="1180" t="e">
        <v>#N/A</v>
      </c>
      <c r="F108" s="1181" t="e">
        <v>#N/A</v>
      </c>
      <c r="G108" s="683"/>
      <c r="H108" s="1182" t="s">
        <v>232</v>
      </c>
      <c r="I108" s="683" t="s">
        <v>3132</v>
      </c>
      <c r="J108" s="1182">
        <v>0</v>
      </c>
      <c r="K108" s="1182">
        <v>66574</v>
      </c>
      <c r="L108" s="1182">
        <v>200</v>
      </c>
      <c r="M108" s="1183">
        <v>568243.99999999919</v>
      </c>
      <c r="N108" s="1182">
        <v>100</v>
      </c>
      <c r="O108" s="1182">
        <v>400</v>
      </c>
      <c r="P108" s="1184">
        <v>4</v>
      </c>
      <c r="Q108" s="1185">
        <v>0.5</v>
      </c>
      <c r="R108" s="1186">
        <v>2</v>
      </c>
      <c r="S108" s="1187">
        <v>44099</v>
      </c>
      <c r="T108" s="1187">
        <v>44099</v>
      </c>
      <c r="U108" s="1187">
        <v>44722</v>
      </c>
      <c r="V108" s="1187">
        <v>45107</v>
      </c>
      <c r="W108" s="1187" t="e">
        <v>#N/A</v>
      </c>
      <c r="X108" s="1187" t="e">
        <v>#N/A</v>
      </c>
      <c r="Y108" s="1188">
        <v>22.385933437190442</v>
      </c>
      <c r="Z108" s="1188">
        <v>13.835392123365832</v>
      </c>
      <c r="AA108" s="1188">
        <v>53.81100105777741</v>
      </c>
      <c r="AB108" s="1188">
        <v>6551.5654681249143</v>
      </c>
      <c r="AC108" s="1188">
        <v>36.221325560556274</v>
      </c>
    </row>
    <row r="109" spans="1:29" x14ac:dyDescent="0.25">
      <c r="A109" s="1179" t="e">
        <v>#N/A</v>
      </c>
      <c r="B109" s="1179">
        <v>23.353836898110945</v>
      </c>
      <c r="C109" s="1180">
        <v>44228</v>
      </c>
      <c r="D109" s="1181">
        <v>0.26315789473684209</v>
      </c>
      <c r="E109" s="1180" t="e">
        <v>#N/A</v>
      </c>
      <c r="F109" s="1181" t="e">
        <v>#N/A</v>
      </c>
      <c r="G109" s="683"/>
      <c r="H109" s="1182" t="s">
        <v>232</v>
      </c>
      <c r="I109" s="683" t="s">
        <v>3133</v>
      </c>
      <c r="J109" s="1182">
        <v>0</v>
      </c>
      <c r="K109" s="1194">
        <v>66814</v>
      </c>
      <c r="L109" s="1182">
        <v>190</v>
      </c>
      <c r="M109" s="1183">
        <v>531319.62487037992</v>
      </c>
      <c r="N109" s="1182">
        <v>50</v>
      </c>
      <c r="O109" s="1182">
        <v>200</v>
      </c>
      <c r="P109" s="1184">
        <v>4</v>
      </c>
      <c r="Q109" s="1185">
        <v>0.26315789473684209</v>
      </c>
      <c r="R109" s="1186">
        <v>1.0526315789473684</v>
      </c>
      <c r="S109" s="1187">
        <v>44228</v>
      </c>
      <c r="T109" s="1187">
        <v>44228</v>
      </c>
      <c r="U109" s="1187">
        <v>45291</v>
      </c>
      <c r="V109" s="1187">
        <v>45291</v>
      </c>
      <c r="W109" s="1187" t="e">
        <v>#N/A</v>
      </c>
      <c r="X109" s="1187" t="e">
        <v>#N/A</v>
      </c>
      <c r="Y109" s="1188">
        <v>17.185651316434214</v>
      </c>
      <c r="Z109" s="1188">
        <v>6.1681855816767275</v>
      </c>
      <c r="AA109" s="1188">
        <v>45.134986019048981</v>
      </c>
      <c r="AB109" s="1188">
        <v>5495.411758162104</v>
      </c>
      <c r="AC109" s="1188">
        <v>23.353836898110945</v>
      </c>
    </row>
    <row r="110" spans="1:29" x14ac:dyDescent="0.25">
      <c r="A110" s="1179" t="e">
        <v>#N/A</v>
      </c>
      <c r="B110" s="1179">
        <v>39.78594435905017</v>
      </c>
      <c r="C110" s="1180" t="e">
        <v>#N/A</v>
      </c>
      <c r="D110" s="1181" t="e">
        <v>#N/A</v>
      </c>
      <c r="E110" s="1180">
        <v>45196</v>
      </c>
      <c r="F110" s="1181">
        <v>0.52631578947368418</v>
      </c>
      <c r="G110" s="683"/>
      <c r="H110" s="1182" t="s">
        <v>232</v>
      </c>
      <c r="I110" s="683" t="s">
        <v>3134</v>
      </c>
      <c r="J110" s="1182">
        <v>0</v>
      </c>
      <c r="K110" s="1195">
        <v>0</v>
      </c>
      <c r="L110" s="1182">
        <v>190</v>
      </c>
      <c r="M110" s="1183">
        <v>528620.97207819961</v>
      </c>
      <c r="N110" s="1182">
        <v>100</v>
      </c>
      <c r="O110" s="1182">
        <v>400</v>
      </c>
      <c r="P110" s="1184">
        <v>4</v>
      </c>
      <c r="Q110" s="1185">
        <v>0.52631578947368418</v>
      </c>
      <c r="R110" s="1186">
        <v>2.1052631578947367</v>
      </c>
      <c r="S110" s="1187">
        <v>44228</v>
      </c>
      <c r="T110" s="1187">
        <v>45196</v>
      </c>
      <c r="U110" s="1187">
        <v>45382</v>
      </c>
      <c r="V110" s="1187">
        <v>46054</v>
      </c>
      <c r="W110" s="1187">
        <v>45196</v>
      </c>
      <c r="X110" s="1187">
        <v>46054</v>
      </c>
      <c r="Y110" s="1188">
        <v>16.744689393482229</v>
      </c>
      <c r="Z110" s="1188">
        <v>22.916965485369083</v>
      </c>
      <c r="AA110" s="1188">
        <v>83.525645650277241</v>
      </c>
      <c r="AB110" s="1188">
        <v>10168.572203850617</v>
      </c>
      <c r="AC110" s="1188">
        <v>39.78594435905017</v>
      </c>
    </row>
    <row r="111" spans="1:29" x14ac:dyDescent="0.25">
      <c r="A111" s="1179" t="e">
        <v>#N/A</v>
      </c>
      <c r="B111" s="1179">
        <v>20.637937576685623</v>
      </c>
      <c r="C111" s="1180">
        <v>44287</v>
      </c>
      <c r="D111" s="1181">
        <v>0.26666666666666666</v>
      </c>
      <c r="E111" s="1180" t="e">
        <v>#N/A</v>
      </c>
      <c r="F111" s="1181" t="e">
        <v>#N/A</v>
      </c>
      <c r="G111" s="683"/>
      <c r="H111" s="1182" t="s">
        <v>232</v>
      </c>
      <c r="I111" s="683" t="s">
        <v>3128</v>
      </c>
      <c r="J111" s="1182">
        <v>0</v>
      </c>
      <c r="K111" s="1194">
        <v>66163</v>
      </c>
      <c r="L111" s="1182">
        <v>150</v>
      </c>
      <c r="M111" s="1183">
        <v>368076.41923242138</v>
      </c>
      <c r="N111" s="1182">
        <v>40</v>
      </c>
      <c r="O111" s="1182">
        <v>160</v>
      </c>
      <c r="P111" s="1184">
        <v>4</v>
      </c>
      <c r="Q111" s="1185">
        <v>0.26666666666666666</v>
      </c>
      <c r="R111" s="1186">
        <v>1.0666666666666667</v>
      </c>
      <c r="S111" s="1187">
        <v>44287</v>
      </c>
      <c r="T111" s="1187">
        <v>44287</v>
      </c>
      <c r="U111" s="1187">
        <v>45078</v>
      </c>
      <c r="V111" s="1187">
        <v>45078</v>
      </c>
      <c r="W111" s="1187" t="e">
        <v>#N/A</v>
      </c>
      <c r="X111" s="1187" t="e">
        <v>#N/A</v>
      </c>
      <c r="Y111" s="1188">
        <v>12.397981981671771</v>
      </c>
      <c r="Z111" s="1188">
        <v>8.239955595013841</v>
      </c>
      <c r="AA111" s="1188">
        <v>52.315551976624981</v>
      </c>
      <c r="AB111" s="1188">
        <v>6369.6818105969842</v>
      </c>
      <c r="AC111" s="1188">
        <v>20.637937576685623</v>
      </c>
    </row>
    <row r="112" spans="1:29" x14ac:dyDescent="0.25">
      <c r="A112" s="1179" t="e">
        <v>#N/A</v>
      </c>
      <c r="B112" s="1179">
        <v>27.757638682827739</v>
      </c>
      <c r="C112" s="1180">
        <v>44287</v>
      </c>
      <c r="D112" s="1181">
        <v>0.5</v>
      </c>
      <c r="E112" s="1180" t="e">
        <v>#N/A</v>
      </c>
      <c r="F112" s="1181" t="e">
        <v>#N/A</v>
      </c>
      <c r="G112" s="683"/>
      <c r="H112" s="1182" t="s">
        <v>232</v>
      </c>
      <c r="I112" s="683" t="s">
        <v>3124</v>
      </c>
      <c r="J112" s="1182">
        <v>0</v>
      </c>
      <c r="K112" s="1194">
        <v>67003</v>
      </c>
      <c r="L112" s="1182">
        <v>300</v>
      </c>
      <c r="M112" s="1183">
        <v>839558.92279769538</v>
      </c>
      <c r="N112" s="1182">
        <v>150</v>
      </c>
      <c r="O112" s="1182">
        <v>600</v>
      </c>
      <c r="P112" s="1184">
        <v>4</v>
      </c>
      <c r="Q112" s="1185">
        <v>0.5</v>
      </c>
      <c r="R112" s="1186">
        <v>2</v>
      </c>
      <c r="S112" s="1187">
        <v>44287</v>
      </c>
      <c r="T112" s="1187">
        <v>44287</v>
      </c>
      <c r="U112" s="1187">
        <v>45078</v>
      </c>
      <c r="V112" s="1187">
        <v>45078</v>
      </c>
      <c r="W112" s="1187" t="e">
        <v>#N/A</v>
      </c>
      <c r="X112" s="1187" t="e">
        <v>#N/A</v>
      </c>
      <c r="Y112" s="1188">
        <v>15.928367717218338</v>
      </c>
      <c r="Z112" s="1188">
        <v>11.829270965609398</v>
      </c>
      <c r="AA112" s="1188">
        <v>45.682076758673837</v>
      </c>
      <c r="AB112" s="1188">
        <v>5562.0228097761901</v>
      </c>
      <c r="AC112" s="1188">
        <v>27.757638682827739</v>
      </c>
    </row>
    <row r="113" spans="1:29" x14ac:dyDescent="0.25">
      <c r="A113" s="1179" t="e">
        <v>#N/A</v>
      </c>
      <c r="B113" s="1179">
        <v>42.457272475377586</v>
      </c>
      <c r="C113" s="1180">
        <v>44694</v>
      </c>
      <c r="D113" s="1181">
        <v>0.5</v>
      </c>
      <c r="E113" s="1180" t="e">
        <v>#N/A</v>
      </c>
      <c r="F113" s="1181" t="e">
        <v>#N/A</v>
      </c>
      <c r="G113" s="683"/>
      <c r="H113" s="1182" t="s">
        <v>232</v>
      </c>
      <c r="I113" s="683" t="s">
        <v>3126</v>
      </c>
      <c r="J113" s="1182">
        <v>0</v>
      </c>
      <c r="K113" s="1182">
        <v>0</v>
      </c>
      <c r="L113" s="1182">
        <v>130</v>
      </c>
      <c r="M113" s="1183">
        <v>379882.08503995533</v>
      </c>
      <c r="N113" s="1182">
        <v>65</v>
      </c>
      <c r="O113" s="1182">
        <v>260</v>
      </c>
      <c r="P113" s="1184">
        <v>4</v>
      </c>
      <c r="Q113" s="1185">
        <v>0.5</v>
      </c>
      <c r="R113" s="1186">
        <v>2</v>
      </c>
      <c r="S113" s="1187">
        <v>44694</v>
      </c>
      <c r="T113" s="1187">
        <v>44694</v>
      </c>
      <c r="U113" s="1187">
        <v>45778</v>
      </c>
      <c r="V113" s="1187">
        <v>45778</v>
      </c>
      <c r="W113" s="1187" t="e">
        <v>#N/A</v>
      </c>
      <c r="X113" s="1187" t="e">
        <v>#N/A</v>
      </c>
      <c r="Y113" s="1188">
        <v>24.28801440516845</v>
      </c>
      <c r="Z113" s="1188">
        <v>18.169258070209139</v>
      </c>
      <c r="AA113" s="1188">
        <v>73.175257101862115</v>
      </c>
      <c r="AB113" s="1188">
        <v>8909.388461708988</v>
      </c>
      <c r="AC113" s="1188">
        <v>42.457272475377586</v>
      </c>
    </row>
    <row r="114" spans="1:29" x14ac:dyDescent="0.25">
      <c r="A114" s="1179" t="e">
        <v>#N/A</v>
      </c>
      <c r="B114" s="1179">
        <v>40.785361212286681</v>
      </c>
      <c r="C114" s="1180">
        <v>45128</v>
      </c>
      <c r="D114" s="1181">
        <v>0.35714285714285715</v>
      </c>
      <c r="E114" s="1180" t="e">
        <v>#N/A</v>
      </c>
      <c r="F114" s="1181" t="e">
        <v>#N/A</v>
      </c>
      <c r="G114" s="683"/>
      <c r="H114" s="1182" t="s">
        <v>232</v>
      </c>
      <c r="I114" s="683" t="s">
        <v>3135</v>
      </c>
      <c r="J114" s="1182">
        <v>0</v>
      </c>
      <c r="K114" s="1182">
        <v>0</v>
      </c>
      <c r="L114" s="1182">
        <v>140</v>
      </c>
      <c r="M114" s="1183">
        <v>382511.97409878299</v>
      </c>
      <c r="N114" s="1182">
        <v>50</v>
      </c>
      <c r="O114" s="1182">
        <v>200</v>
      </c>
      <c r="P114" s="1184">
        <v>4</v>
      </c>
      <c r="Q114" s="1185">
        <v>0.35714285714285715</v>
      </c>
      <c r="R114" s="1186">
        <v>1.4285714285714286</v>
      </c>
      <c r="S114" s="1187">
        <v>45128</v>
      </c>
      <c r="T114" s="1187">
        <v>45128</v>
      </c>
      <c r="U114" s="1187">
        <v>45747</v>
      </c>
      <c r="V114" s="1187">
        <v>45747</v>
      </c>
      <c r="W114" s="1187" t="e">
        <v>#N/A</v>
      </c>
      <c r="X114" s="1187" t="e">
        <v>#N/A</v>
      </c>
      <c r="Y114" s="1188">
        <v>26.71607030886879</v>
      </c>
      <c r="Z114" s="1188">
        <v>14.069290903417899</v>
      </c>
      <c r="AA114" s="1188">
        <v>74.27407678525212</v>
      </c>
      <c r="AB114" s="1188">
        <v>9042.362258386358</v>
      </c>
      <c r="AC114" s="1188">
        <v>40.785361212286681</v>
      </c>
    </row>
    <row r="115" spans="1:29" x14ac:dyDescent="0.25">
      <c r="A115" s="1179" t="e">
        <v>#N/A</v>
      </c>
      <c r="B115" s="1179">
        <v>63.544726258994331</v>
      </c>
      <c r="C115" s="1180">
        <v>45223</v>
      </c>
      <c r="D115" s="1181">
        <v>1</v>
      </c>
      <c r="E115" s="1180" t="e">
        <v>#N/A</v>
      </c>
      <c r="F115" s="1181" t="e">
        <v>#N/A</v>
      </c>
      <c r="G115" s="683"/>
      <c r="H115" s="1182" t="s">
        <v>232</v>
      </c>
      <c r="I115" s="683" t="s">
        <v>3129</v>
      </c>
      <c r="J115" s="1182">
        <v>0</v>
      </c>
      <c r="K115" s="1182">
        <v>0</v>
      </c>
      <c r="L115" s="1182">
        <v>100</v>
      </c>
      <c r="M115" s="1183">
        <v>263275.07444205479</v>
      </c>
      <c r="N115" s="1182">
        <v>100</v>
      </c>
      <c r="O115" s="1182">
        <v>400</v>
      </c>
      <c r="P115" s="1184">
        <v>4</v>
      </c>
      <c r="Q115" s="1185">
        <v>1</v>
      </c>
      <c r="R115" s="1186">
        <v>4</v>
      </c>
      <c r="S115" s="1187">
        <v>45223</v>
      </c>
      <c r="T115" s="1187">
        <v>45223</v>
      </c>
      <c r="U115" s="1187">
        <v>45963</v>
      </c>
      <c r="V115" s="1187">
        <v>45963</v>
      </c>
      <c r="W115" s="1187" t="e">
        <v>#N/A</v>
      </c>
      <c r="X115" s="1187" t="e">
        <v>#N/A</v>
      </c>
      <c r="Y115" s="1188">
        <v>23.990063658506966</v>
      </c>
      <c r="Z115" s="1188">
        <v>39.554662600487376</v>
      </c>
      <c r="AA115" s="1188">
        <v>71.916660717179184</v>
      </c>
      <c r="AB115" s="1188">
        <v>8755.6537572683756</v>
      </c>
      <c r="AC115" s="1188">
        <v>63.544726258994331</v>
      </c>
    </row>
    <row r="116" spans="1:29" x14ac:dyDescent="0.25">
      <c r="A116" s="1179" t="e">
        <v>#N/A</v>
      </c>
      <c r="B116" s="1179">
        <v>73.713041237778455</v>
      </c>
      <c r="C116" s="1180">
        <v>45821</v>
      </c>
      <c r="D116" s="1181">
        <v>1</v>
      </c>
      <c r="E116" s="1180" t="e">
        <v>#N/A</v>
      </c>
      <c r="F116" s="1181" t="e">
        <v>#N/A</v>
      </c>
      <c r="G116" s="683"/>
      <c r="H116" s="1182" t="s">
        <v>232</v>
      </c>
      <c r="I116" s="1153" t="s">
        <v>3177</v>
      </c>
      <c r="J116" s="1182">
        <v>2025</v>
      </c>
      <c r="K116" s="1182">
        <v>0</v>
      </c>
      <c r="L116" s="1182">
        <v>100</v>
      </c>
      <c r="M116" s="1183">
        <v>275675.71200635459</v>
      </c>
      <c r="N116" s="1182">
        <v>100</v>
      </c>
      <c r="O116" s="1182">
        <v>400</v>
      </c>
      <c r="P116" s="1184">
        <v>4</v>
      </c>
      <c r="Q116" s="1185">
        <v>1</v>
      </c>
      <c r="R116" s="1186">
        <v>4</v>
      </c>
      <c r="S116" s="1187">
        <v>45821</v>
      </c>
      <c r="T116" s="1187">
        <v>45821</v>
      </c>
      <c r="U116" s="1187">
        <v>46357</v>
      </c>
      <c r="V116" s="1187">
        <v>46357</v>
      </c>
      <c r="W116" s="1187" t="e">
        <v>#N/A</v>
      </c>
      <c r="X116" s="1187" t="e">
        <v>#N/A</v>
      </c>
      <c r="Y116" s="1188">
        <v>28.214140425521862</v>
      </c>
      <c r="Z116" s="1188">
        <v>45.498900812256608</v>
      </c>
      <c r="AA116" s="1188">
        <v>86.559137086189978</v>
      </c>
      <c r="AB116" s="1188">
        <v>10538.748351271835</v>
      </c>
      <c r="AC116" s="1188">
        <v>73.713041237778455</v>
      </c>
    </row>
    <row r="117" spans="1:29" x14ac:dyDescent="0.25">
      <c r="A117" s="1179" t="e">
        <v>#N/A</v>
      </c>
      <c r="B117" s="1179">
        <v>74.460758114329124</v>
      </c>
      <c r="C117" s="1180">
        <v>45821</v>
      </c>
      <c r="D117" s="1181">
        <v>0.75555555555555554</v>
      </c>
      <c r="E117" s="1180" t="e">
        <v>#N/A</v>
      </c>
      <c r="F117" s="1181" t="e">
        <v>#N/A</v>
      </c>
      <c r="G117" s="683"/>
      <c r="H117" s="1182" t="s">
        <v>232</v>
      </c>
      <c r="I117" s="1153" t="s">
        <v>3178</v>
      </c>
      <c r="J117" s="1182">
        <v>2025</v>
      </c>
      <c r="K117" s="1182">
        <v>0</v>
      </c>
      <c r="L117" s="1182">
        <v>90</v>
      </c>
      <c r="M117" s="1183">
        <v>195548.51543703373</v>
      </c>
      <c r="N117" s="1182">
        <v>68</v>
      </c>
      <c r="O117" s="1182">
        <v>272</v>
      </c>
      <c r="P117" s="1184">
        <v>4</v>
      </c>
      <c r="Q117" s="1185">
        <v>0.75555555555555554</v>
      </c>
      <c r="R117" s="1186">
        <v>3.0222222222222221</v>
      </c>
      <c r="S117" s="1187">
        <v>45821</v>
      </c>
      <c r="T117" s="1187">
        <v>45821</v>
      </c>
      <c r="U117" s="1187">
        <v>46357</v>
      </c>
      <c r="V117" s="1187">
        <v>46357</v>
      </c>
      <c r="W117" s="1187" t="e">
        <v>#N/A</v>
      </c>
      <c r="X117" s="1187" t="e">
        <v>#N/A</v>
      </c>
      <c r="Y117" s="1188">
        <v>29.511975153765839</v>
      </c>
      <c r="Z117" s="1188">
        <v>44.948782960563328</v>
      </c>
      <c r="AA117" s="1188">
        <v>89.20250617940178</v>
      </c>
      <c r="AB117" s="1188">
        <v>10860.583834048764</v>
      </c>
      <c r="AC117" s="1188">
        <v>74.460758114329124</v>
      </c>
    </row>
    <row r="118" spans="1:29" x14ac:dyDescent="0.25">
      <c r="A118" s="1179" t="e">
        <v>#N/A</v>
      </c>
      <c r="B118" s="1179">
        <v>81.341561975571011</v>
      </c>
      <c r="C118" s="1180">
        <v>45821</v>
      </c>
      <c r="D118" s="1181">
        <v>1</v>
      </c>
      <c r="E118" s="1180" t="e">
        <v>#N/A</v>
      </c>
      <c r="F118" s="1181" t="e">
        <v>#N/A</v>
      </c>
      <c r="G118" s="683"/>
      <c r="H118" s="1182" t="s">
        <v>232</v>
      </c>
      <c r="I118" s="1153" t="s">
        <v>3179</v>
      </c>
      <c r="J118" s="1182">
        <v>2025</v>
      </c>
      <c r="K118" s="1182">
        <v>0</v>
      </c>
      <c r="L118" s="1182">
        <v>100</v>
      </c>
      <c r="M118" s="1183">
        <v>275675.71200635459</v>
      </c>
      <c r="N118" s="1182">
        <v>100</v>
      </c>
      <c r="O118" s="1182">
        <v>400</v>
      </c>
      <c r="P118" s="1184">
        <v>4</v>
      </c>
      <c r="Q118" s="1185">
        <v>1</v>
      </c>
      <c r="R118" s="1186">
        <v>4</v>
      </c>
      <c r="S118" s="1187">
        <v>45821</v>
      </c>
      <c r="T118" s="1187">
        <v>45821</v>
      </c>
      <c r="U118" s="1187">
        <v>46752</v>
      </c>
      <c r="V118" s="1187">
        <v>46752</v>
      </c>
      <c r="W118" s="1187" t="e">
        <v>#N/A</v>
      </c>
      <c r="X118" s="1187" t="e">
        <v>#N/A</v>
      </c>
      <c r="Y118" s="1188">
        <v>31.297481113228738</v>
      </c>
      <c r="Z118" s="1188">
        <v>50.04408086234227</v>
      </c>
      <c r="AA118" s="1188">
        <v>95.20609022161166</v>
      </c>
      <c r="AB118" s="1188">
        <v>11591.53221866079</v>
      </c>
      <c r="AC118" s="1188">
        <v>81.341561975571011</v>
      </c>
    </row>
    <row r="119" spans="1:29" x14ac:dyDescent="0.25">
      <c r="A119" s="1179" t="e">
        <v>#N/A</v>
      </c>
      <c r="B119" s="1179">
        <v>33.023889652605639</v>
      </c>
      <c r="C119" s="1180">
        <v>43250</v>
      </c>
      <c r="D119" s="1181">
        <v>0.24752475247524752</v>
      </c>
      <c r="E119" s="1180" t="e">
        <v>#N/A</v>
      </c>
      <c r="F119" s="1181" t="e">
        <v>#N/A</v>
      </c>
      <c r="G119" s="683"/>
      <c r="H119" s="1182" t="s">
        <v>224</v>
      </c>
      <c r="I119" s="683" t="s">
        <v>3137</v>
      </c>
      <c r="J119" s="1182">
        <v>0</v>
      </c>
      <c r="K119" s="1182">
        <v>61098</v>
      </c>
      <c r="L119" s="1182">
        <v>101</v>
      </c>
      <c r="M119" s="1183">
        <v>291371.77096309623</v>
      </c>
      <c r="N119" s="1182">
        <v>25</v>
      </c>
      <c r="O119" s="1182">
        <v>100</v>
      </c>
      <c r="P119" s="1184">
        <v>4</v>
      </c>
      <c r="Q119" s="1185">
        <v>0.24752475247524752</v>
      </c>
      <c r="R119" s="1186">
        <v>0.99009900990099009</v>
      </c>
      <c r="S119" s="1187">
        <v>43250</v>
      </c>
      <c r="T119" s="1187">
        <v>43250</v>
      </c>
      <c r="U119" s="1187">
        <v>44348</v>
      </c>
      <c r="V119" s="1187">
        <v>44348</v>
      </c>
      <c r="W119" s="1187" t="e">
        <v>#N/A</v>
      </c>
      <c r="X119" s="1187" t="e">
        <v>#N/A</v>
      </c>
      <c r="Y119" s="1188">
        <v>25.385066039020142</v>
      </c>
      <c r="Z119" s="1188">
        <v>7.6388236135854983</v>
      </c>
      <c r="AA119" s="1188">
        <v>61.024150368150437</v>
      </c>
      <c r="AB119" s="1188">
        <v>7428.72404273967</v>
      </c>
      <c r="AC119" s="1188">
        <v>33.023889652605639</v>
      </c>
    </row>
    <row r="120" spans="1:29" x14ac:dyDescent="0.25">
      <c r="A120" s="1179" t="e">
        <v>#N/A</v>
      </c>
      <c r="B120" s="1179">
        <v>30.994006810437412</v>
      </c>
      <c r="C120" s="1180">
        <v>43250</v>
      </c>
      <c r="D120" s="1181">
        <v>0.25</v>
      </c>
      <c r="E120" s="1180" t="e">
        <v>#N/A</v>
      </c>
      <c r="F120" s="1181" t="e">
        <v>#N/A</v>
      </c>
      <c r="G120" s="683"/>
      <c r="H120" s="1182" t="s">
        <v>224</v>
      </c>
      <c r="I120" s="683" t="s">
        <v>3141</v>
      </c>
      <c r="J120" s="1182">
        <v>0</v>
      </c>
      <c r="K120" s="1182">
        <v>63913</v>
      </c>
      <c r="L120" s="1182">
        <v>200</v>
      </c>
      <c r="M120" s="1183">
        <v>554635.30966470065</v>
      </c>
      <c r="N120" s="1182">
        <v>50</v>
      </c>
      <c r="O120" s="1182">
        <v>200</v>
      </c>
      <c r="P120" s="1184">
        <v>4</v>
      </c>
      <c r="Q120" s="1185">
        <v>0.25</v>
      </c>
      <c r="R120" s="1186">
        <v>1</v>
      </c>
      <c r="S120" s="1187">
        <v>43250</v>
      </c>
      <c r="T120" s="1187">
        <v>43250</v>
      </c>
      <c r="U120" s="1187">
        <v>44622</v>
      </c>
      <c r="V120" s="1187">
        <v>44622</v>
      </c>
      <c r="W120" s="1187" t="e">
        <v>#N/A</v>
      </c>
      <c r="X120" s="1187" t="e">
        <v>#N/A</v>
      </c>
      <c r="Y120" s="1188">
        <v>24.192961658060486</v>
      </c>
      <c r="Z120" s="1188">
        <v>6.8010451523769291</v>
      </c>
      <c r="AA120" s="1188">
        <v>51.726545265924692</v>
      </c>
      <c r="AB120" s="1188">
        <v>6297.8703614098513</v>
      </c>
      <c r="AC120" s="1188">
        <v>30.994006810437412</v>
      </c>
    </row>
    <row r="121" spans="1:29" x14ac:dyDescent="0.25">
      <c r="A121" s="1179" t="e">
        <v>#N/A</v>
      </c>
      <c r="B121" s="1179">
        <v>34.663952354372711</v>
      </c>
      <c r="C121" s="1180">
        <v>43250</v>
      </c>
      <c r="D121" s="1181">
        <v>0.25</v>
      </c>
      <c r="E121" s="1180" t="e">
        <v>#N/A</v>
      </c>
      <c r="F121" s="1181" t="e">
        <v>#N/A</v>
      </c>
      <c r="G121" s="683"/>
      <c r="H121" s="1182" t="s">
        <v>224</v>
      </c>
      <c r="I121" s="683" t="s">
        <v>3143</v>
      </c>
      <c r="J121" s="1182">
        <v>0</v>
      </c>
      <c r="K121" s="1182">
        <v>64148</v>
      </c>
      <c r="L121" s="1182">
        <v>100</v>
      </c>
      <c r="M121" s="1183">
        <v>261362.06441011062</v>
      </c>
      <c r="N121" s="1182">
        <v>25</v>
      </c>
      <c r="O121" s="1182">
        <v>100</v>
      </c>
      <c r="P121" s="1184">
        <v>4</v>
      </c>
      <c r="Q121" s="1185">
        <v>0.25</v>
      </c>
      <c r="R121" s="1186">
        <v>1</v>
      </c>
      <c r="S121" s="1187">
        <v>43250</v>
      </c>
      <c r="T121" s="1187">
        <v>43250</v>
      </c>
      <c r="U121" s="1187">
        <v>44635</v>
      </c>
      <c r="V121" s="1187">
        <v>44635</v>
      </c>
      <c r="W121" s="1187" t="e">
        <v>#N/A</v>
      </c>
      <c r="X121" s="1187" t="e">
        <v>#N/A</v>
      </c>
      <c r="Y121" s="1188">
        <v>27.341423284628142</v>
      </c>
      <c r="Z121" s="1188">
        <v>7.3225290697445695</v>
      </c>
      <c r="AA121" s="1188">
        <v>52.48847473792685</v>
      </c>
      <c r="AB121" s="1188">
        <v>6390.6376826090118</v>
      </c>
      <c r="AC121" s="1188">
        <v>34.663952354372711</v>
      </c>
    </row>
    <row r="122" spans="1:29" x14ac:dyDescent="0.25">
      <c r="A122" s="1179" t="e">
        <v>#N/A</v>
      </c>
      <c r="B122" s="1179">
        <v>25.962776613424861</v>
      </c>
      <c r="C122" s="1180">
        <v>43551</v>
      </c>
      <c r="D122" s="1181">
        <v>0.375</v>
      </c>
      <c r="E122" s="1180" t="e">
        <v>#N/A</v>
      </c>
      <c r="F122" s="1181" t="e">
        <v>#N/A</v>
      </c>
      <c r="G122" s="683"/>
      <c r="H122" s="1182" t="s">
        <v>224</v>
      </c>
      <c r="I122" s="683" t="s">
        <v>3136</v>
      </c>
      <c r="J122" s="1182">
        <v>0</v>
      </c>
      <c r="K122" s="1182">
        <v>62248</v>
      </c>
      <c r="L122" s="1182">
        <v>200</v>
      </c>
      <c r="M122" s="1183">
        <v>688529.30000000133</v>
      </c>
      <c r="N122" s="1182">
        <v>75</v>
      </c>
      <c r="O122" s="1182">
        <v>375</v>
      </c>
      <c r="P122" s="1184">
        <v>5</v>
      </c>
      <c r="Q122" s="1185">
        <v>0.375</v>
      </c>
      <c r="R122" s="1186">
        <v>1.875</v>
      </c>
      <c r="S122" s="1187">
        <v>43551</v>
      </c>
      <c r="T122" s="1187">
        <v>43551</v>
      </c>
      <c r="U122" s="1187">
        <v>45261</v>
      </c>
      <c r="V122" s="1187">
        <v>45261</v>
      </c>
      <c r="W122" s="1187" t="e">
        <v>#N/A</v>
      </c>
      <c r="X122" s="1187" t="e">
        <v>#N/A</v>
      </c>
      <c r="Y122" s="1188" t="e">
        <v>#N/A</v>
      </c>
      <c r="Z122" s="1188" t="e">
        <v>#N/A</v>
      </c>
      <c r="AA122" s="1188" t="e">
        <v>#N/A</v>
      </c>
      <c r="AB122" s="1188" t="e">
        <v>#N/A</v>
      </c>
      <c r="AC122" s="1188">
        <v>25.962776613424861</v>
      </c>
    </row>
    <row r="123" spans="1:29" x14ac:dyDescent="0.25">
      <c r="A123" s="1179" t="e">
        <v>#N/A</v>
      </c>
      <c r="B123" s="1179">
        <v>26.251925265667872</v>
      </c>
      <c r="C123" s="1180">
        <v>43640</v>
      </c>
      <c r="D123" s="1181">
        <v>0.45</v>
      </c>
      <c r="E123" s="1180" t="e">
        <v>#N/A</v>
      </c>
      <c r="F123" s="1181" t="e">
        <v>#N/A</v>
      </c>
      <c r="G123" s="683"/>
      <c r="H123" s="1182" t="s">
        <v>224</v>
      </c>
      <c r="I123" s="683" t="s">
        <v>3148</v>
      </c>
      <c r="J123" s="1182">
        <v>0</v>
      </c>
      <c r="K123" s="1182">
        <v>63113</v>
      </c>
      <c r="L123" s="1182">
        <v>300</v>
      </c>
      <c r="M123" s="1183">
        <v>1034830</v>
      </c>
      <c r="N123" s="1182">
        <v>135</v>
      </c>
      <c r="O123" s="1182">
        <v>540</v>
      </c>
      <c r="P123" s="1184">
        <v>4</v>
      </c>
      <c r="Q123" s="1185">
        <v>0.45</v>
      </c>
      <c r="R123" s="1186">
        <v>1.8</v>
      </c>
      <c r="S123" s="1187">
        <v>43640</v>
      </c>
      <c r="T123" s="1187">
        <v>43640</v>
      </c>
      <c r="U123" s="1187">
        <v>45808</v>
      </c>
      <c r="V123" s="1187">
        <v>46173</v>
      </c>
      <c r="W123" s="1187" t="e">
        <v>#N/A</v>
      </c>
      <c r="X123" s="1187" t="e">
        <v>#N/A</v>
      </c>
      <c r="Y123" s="1188" t="e">
        <v>#N/A</v>
      </c>
      <c r="Z123" s="1188" t="e">
        <v>#N/A</v>
      </c>
      <c r="AA123" s="1188" t="e">
        <v>#N/A</v>
      </c>
      <c r="AB123" s="1188" t="e">
        <v>#N/A</v>
      </c>
      <c r="AC123" s="1188">
        <v>26.251925265667872</v>
      </c>
    </row>
    <row r="124" spans="1:29" x14ac:dyDescent="0.25">
      <c r="A124" s="1179" t="e">
        <v>#N/A</v>
      </c>
      <c r="B124" s="1179">
        <v>29.80649924867085</v>
      </c>
      <c r="C124" s="1180">
        <v>43640</v>
      </c>
      <c r="D124" s="1181">
        <v>0.55072463768115942</v>
      </c>
      <c r="E124" s="1180" t="e">
        <v>#N/A</v>
      </c>
      <c r="F124" s="1181" t="e">
        <v>#N/A</v>
      </c>
      <c r="G124" s="683"/>
      <c r="H124" s="1182" t="s">
        <v>224</v>
      </c>
      <c r="I124" s="683" t="s">
        <v>3144</v>
      </c>
      <c r="J124" s="1182">
        <v>0</v>
      </c>
      <c r="K124" s="1182">
        <v>63352</v>
      </c>
      <c r="L124" s="1182">
        <v>690</v>
      </c>
      <c r="M124" s="1183">
        <v>2097970.2961165775</v>
      </c>
      <c r="N124" s="1182">
        <v>380</v>
      </c>
      <c r="O124" s="1182">
        <v>1416</v>
      </c>
      <c r="P124" s="1184">
        <v>3.7263157894736842</v>
      </c>
      <c r="Q124" s="1185">
        <v>0.55072463768115942</v>
      </c>
      <c r="R124" s="1186">
        <v>2.0521739130434784</v>
      </c>
      <c r="S124" s="1187">
        <v>43640</v>
      </c>
      <c r="T124" s="1187">
        <v>43640</v>
      </c>
      <c r="U124" s="1187">
        <v>45261</v>
      </c>
      <c r="V124" s="1187">
        <v>45261</v>
      </c>
      <c r="W124" s="1187" t="e">
        <v>#N/A</v>
      </c>
      <c r="X124" s="1187" t="e">
        <v>#N/A</v>
      </c>
      <c r="Y124" s="1188" t="e">
        <v>#N/A</v>
      </c>
      <c r="Z124" s="1188" t="e">
        <v>#N/A</v>
      </c>
      <c r="AA124" s="1188" t="e">
        <v>#N/A</v>
      </c>
      <c r="AB124" s="1188" t="e">
        <v>#N/A</v>
      </c>
      <c r="AC124" s="1188">
        <v>29.80649924867085</v>
      </c>
    </row>
    <row r="125" spans="1:29" x14ac:dyDescent="0.25">
      <c r="A125" s="1179" t="e">
        <v>#N/A</v>
      </c>
      <c r="B125" s="1179">
        <v>38.59468245747901</v>
      </c>
      <c r="C125" s="1180">
        <v>43915</v>
      </c>
      <c r="D125" s="1181">
        <v>0.9</v>
      </c>
      <c r="E125" s="1180" t="e">
        <v>#N/A</v>
      </c>
      <c r="F125" s="1181" t="e">
        <v>#N/A</v>
      </c>
      <c r="G125" s="683"/>
      <c r="H125" s="1182" t="s">
        <v>224</v>
      </c>
      <c r="I125" s="683" t="s">
        <v>3140</v>
      </c>
      <c r="J125" s="1182">
        <v>0</v>
      </c>
      <c r="K125" s="1182">
        <v>64558</v>
      </c>
      <c r="L125" s="1182">
        <v>200</v>
      </c>
      <c r="M125" s="1183">
        <v>606352.91766189528</v>
      </c>
      <c r="N125" s="1182">
        <v>180</v>
      </c>
      <c r="O125" s="1182">
        <v>720</v>
      </c>
      <c r="P125" s="1184">
        <v>4</v>
      </c>
      <c r="Q125" s="1185">
        <v>0.9</v>
      </c>
      <c r="R125" s="1186">
        <v>3.6</v>
      </c>
      <c r="S125" s="1187">
        <v>43915</v>
      </c>
      <c r="T125" s="1187">
        <v>43915</v>
      </c>
      <c r="U125" s="1187">
        <v>46022</v>
      </c>
      <c r="V125" s="1187">
        <v>46022</v>
      </c>
      <c r="W125" s="1187" t="e">
        <v>#N/A</v>
      </c>
      <c r="X125" s="1187" t="e">
        <v>#N/A</v>
      </c>
      <c r="Y125" s="1188">
        <v>19.093546247869579</v>
      </c>
      <c r="Z125" s="1188">
        <v>19.501136209609427</v>
      </c>
      <c r="AA125" s="1188">
        <v>46.13737319815074</v>
      </c>
      <c r="AB125" s="1188">
        <v>5617.6729217500642</v>
      </c>
      <c r="AC125" s="1188">
        <v>38.59468245747901</v>
      </c>
    </row>
    <row r="126" spans="1:29" x14ac:dyDescent="0.25">
      <c r="A126" s="1179" t="e">
        <v>#N/A</v>
      </c>
      <c r="B126" s="1179">
        <v>31.024365811168309</v>
      </c>
      <c r="C126" s="1180">
        <v>43929</v>
      </c>
      <c r="D126" s="1181">
        <v>0.45362114813076804</v>
      </c>
      <c r="E126" s="1180" t="e">
        <v>#N/A</v>
      </c>
      <c r="F126" s="1181" t="e">
        <v>#N/A</v>
      </c>
      <c r="G126" s="683"/>
      <c r="H126" s="1182" t="s">
        <v>224</v>
      </c>
      <c r="I126" s="683" t="s">
        <v>3138</v>
      </c>
      <c r="J126" s="1182">
        <v>0</v>
      </c>
      <c r="K126" s="1182">
        <v>65141</v>
      </c>
      <c r="L126" s="1182">
        <v>127.86</v>
      </c>
      <c r="M126" s="1183">
        <v>390473.09999999893</v>
      </c>
      <c r="N126" s="1182">
        <v>58</v>
      </c>
      <c r="O126" s="1182">
        <v>232</v>
      </c>
      <c r="P126" s="1184">
        <v>4</v>
      </c>
      <c r="Q126" s="1185">
        <v>0.45362114813076804</v>
      </c>
      <c r="R126" s="1186">
        <v>1.8144845925230721</v>
      </c>
      <c r="S126" s="1187">
        <v>43929</v>
      </c>
      <c r="T126" s="1187">
        <v>43929</v>
      </c>
      <c r="U126" s="1187">
        <v>45261</v>
      </c>
      <c r="V126" s="1187">
        <v>45261</v>
      </c>
      <c r="W126" s="1187" t="e">
        <v>#N/A</v>
      </c>
      <c r="X126" s="1187" t="e">
        <v>#N/A</v>
      </c>
      <c r="Y126" s="1188">
        <v>20.14704328459365</v>
      </c>
      <c r="Z126" s="1188">
        <v>10.877322526574659</v>
      </c>
      <c r="AA126" s="1188">
        <v>50.120719527689353</v>
      </c>
      <c r="AB126" s="1188">
        <v>6102.4451819704582</v>
      </c>
      <c r="AC126" s="1188">
        <v>31.024365811168309</v>
      </c>
    </row>
    <row r="127" spans="1:29" x14ac:dyDescent="0.25">
      <c r="A127" s="1179" t="e">
        <v>#N/A</v>
      </c>
      <c r="B127" s="1179">
        <v>37.418784640171374</v>
      </c>
      <c r="C127" s="1180">
        <v>44348</v>
      </c>
      <c r="D127" s="1181">
        <v>0.8</v>
      </c>
      <c r="E127" s="1180" t="e">
        <v>#N/A</v>
      </c>
      <c r="F127" s="1181" t="e">
        <v>#N/A</v>
      </c>
      <c r="G127" s="683"/>
      <c r="H127" s="1182" t="s">
        <v>224</v>
      </c>
      <c r="I127" s="683" t="s">
        <v>3145</v>
      </c>
      <c r="J127" s="1182">
        <v>0</v>
      </c>
      <c r="K127" s="1182">
        <v>65419</v>
      </c>
      <c r="L127" s="1182">
        <v>350</v>
      </c>
      <c r="M127" s="1183">
        <v>984191.20587122603</v>
      </c>
      <c r="N127" s="1182">
        <v>280</v>
      </c>
      <c r="O127" s="1182">
        <v>1120</v>
      </c>
      <c r="P127" s="1184">
        <v>4</v>
      </c>
      <c r="Q127" s="1185">
        <v>0.8</v>
      </c>
      <c r="R127" s="1186">
        <v>3.2</v>
      </c>
      <c r="S127" s="1187">
        <v>44348</v>
      </c>
      <c r="T127" s="1187">
        <v>44348</v>
      </c>
      <c r="U127" s="1187">
        <v>45627</v>
      </c>
      <c r="V127" s="1187">
        <v>45627</v>
      </c>
      <c r="W127" s="1187" t="e">
        <v>#N/A</v>
      </c>
      <c r="X127" s="1187" t="e">
        <v>#N/A</v>
      </c>
      <c r="Y127" s="1188">
        <v>19.487042319042022</v>
      </c>
      <c r="Z127" s="1188">
        <v>17.931742321129356</v>
      </c>
      <c r="AA127" s="1188">
        <v>43.555703409608668</v>
      </c>
      <c r="AB127" s="1188">
        <v>5302.596549399188</v>
      </c>
      <c r="AC127" s="1188">
        <v>37.418784640171374</v>
      </c>
    </row>
    <row r="128" spans="1:29" x14ac:dyDescent="0.25">
      <c r="A128" s="1179" t="e">
        <v>#N/A</v>
      </c>
      <c r="B128" s="1179">
        <v>39.101591438907825</v>
      </c>
      <c r="C128" s="1180">
        <v>44348</v>
      </c>
      <c r="D128" s="1181">
        <v>0.8</v>
      </c>
      <c r="E128" s="1180" t="e">
        <v>#N/A</v>
      </c>
      <c r="F128" s="1181" t="e">
        <v>#N/A</v>
      </c>
      <c r="G128" s="683"/>
      <c r="H128" s="1182" t="s">
        <v>224</v>
      </c>
      <c r="I128" s="683" t="s">
        <v>3146</v>
      </c>
      <c r="J128" s="1182">
        <v>0</v>
      </c>
      <c r="K128" s="1182">
        <v>65377</v>
      </c>
      <c r="L128" s="1182">
        <v>250</v>
      </c>
      <c r="M128" s="1183">
        <v>697165.70688968059</v>
      </c>
      <c r="N128" s="1182">
        <v>200</v>
      </c>
      <c r="O128" s="1182">
        <v>800</v>
      </c>
      <c r="P128" s="1184">
        <v>4</v>
      </c>
      <c r="Q128" s="1185">
        <v>0.8</v>
      </c>
      <c r="R128" s="1186">
        <v>3.2</v>
      </c>
      <c r="S128" s="1187">
        <v>44348</v>
      </c>
      <c r="T128" s="1187">
        <v>44348</v>
      </c>
      <c r="U128" s="1187">
        <v>45261</v>
      </c>
      <c r="V128" s="1187">
        <v>45261</v>
      </c>
      <c r="W128" s="1187" t="e">
        <v>#N/A</v>
      </c>
      <c r="X128" s="1187" t="e">
        <v>#N/A</v>
      </c>
      <c r="Y128" s="1188">
        <v>20.615760485969901</v>
      </c>
      <c r="Z128" s="1188">
        <v>18.485830952937913</v>
      </c>
      <c r="AA128" s="1188">
        <v>44.521408265560709</v>
      </c>
      <c r="AB128" s="1188">
        <v>5420.9570350681515</v>
      </c>
      <c r="AC128" s="1188">
        <v>39.101591438907825</v>
      </c>
    </row>
    <row r="129" spans="1:29" x14ac:dyDescent="0.25">
      <c r="A129" s="1179" t="e">
        <v>#N/A</v>
      </c>
      <c r="B129" s="1179">
        <v>63.831601675289036</v>
      </c>
      <c r="C129" s="1180">
        <v>44669</v>
      </c>
      <c r="D129" s="1181">
        <v>0.8833333333333333</v>
      </c>
      <c r="E129" s="1180" t="e">
        <v>#N/A</v>
      </c>
      <c r="F129" s="1181" t="e">
        <v>#N/A</v>
      </c>
      <c r="G129" s="683"/>
      <c r="H129" s="1182" t="s">
        <v>224</v>
      </c>
      <c r="I129" s="683" t="s">
        <v>3180</v>
      </c>
      <c r="J129" s="1182">
        <v>0</v>
      </c>
      <c r="K129" s="1182">
        <v>67091</v>
      </c>
      <c r="L129" s="1182">
        <v>60</v>
      </c>
      <c r="M129" s="1183">
        <v>176000.34115971168</v>
      </c>
      <c r="N129" s="1182">
        <v>53</v>
      </c>
      <c r="O129" s="1182">
        <v>212</v>
      </c>
      <c r="P129" s="1184">
        <v>4</v>
      </c>
      <c r="Q129" s="1185">
        <v>0.8833333333333333</v>
      </c>
      <c r="R129" s="1186">
        <v>3.5333333333333332</v>
      </c>
      <c r="S129" s="1187">
        <v>44669</v>
      </c>
      <c r="T129" s="1187">
        <v>44669</v>
      </c>
      <c r="U129" s="1187">
        <v>45446</v>
      </c>
      <c r="V129" s="1187">
        <v>45446</v>
      </c>
      <c r="W129" s="1187" t="e">
        <v>#N/A</v>
      </c>
      <c r="X129" s="1187" t="e">
        <v>#N/A</v>
      </c>
      <c r="Y129" s="1188">
        <v>32.787061790550901</v>
      </c>
      <c r="Z129" s="1188">
        <v>31.044539884738132</v>
      </c>
      <c r="AA129" s="1188">
        <v>71.055216649293271</v>
      </c>
      <c r="AB129" s="1188">
        <v>8650.551464938364</v>
      </c>
      <c r="AC129" s="1188">
        <v>63.831601675289036</v>
      </c>
    </row>
    <row r="130" spans="1:29" x14ac:dyDescent="0.25">
      <c r="A130" s="1179" t="e">
        <v>#N/A</v>
      </c>
      <c r="B130" s="1179">
        <v>33.525271187627766</v>
      </c>
      <c r="C130" s="1180">
        <v>44854</v>
      </c>
      <c r="D130" s="1181">
        <v>0.52</v>
      </c>
      <c r="E130" s="1180" t="e">
        <v>#N/A</v>
      </c>
      <c r="F130" s="1181" t="e">
        <v>#N/A</v>
      </c>
      <c r="G130" s="683"/>
      <c r="H130" s="1182" t="s">
        <v>224</v>
      </c>
      <c r="I130" s="683" t="s">
        <v>3149</v>
      </c>
      <c r="J130" s="1182">
        <v>0</v>
      </c>
      <c r="K130" s="1182">
        <v>66357</v>
      </c>
      <c r="L130" s="1182">
        <v>125</v>
      </c>
      <c r="M130" s="1183">
        <v>385804.82031970285</v>
      </c>
      <c r="N130" s="1182">
        <v>65</v>
      </c>
      <c r="O130" s="1182">
        <v>260</v>
      </c>
      <c r="P130" s="1184">
        <v>4</v>
      </c>
      <c r="Q130" s="1185">
        <v>0.52</v>
      </c>
      <c r="R130" s="1186">
        <v>2.08</v>
      </c>
      <c r="S130" s="1187">
        <v>44854</v>
      </c>
      <c r="T130" s="1187">
        <v>44854</v>
      </c>
      <c r="U130" s="1187">
        <v>45139</v>
      </c>
      <c r="V130" s="1187">
        <v>45139</v>
      </c>
      <c r="W130" s="1187" t="e">
        <v>#N/A</v>
      </c>
      <c r="X130" s="1187" t="e">
        <v>#N/A</v>
      </c>
      <c r="Y130" s="1188">
        <v>20.006721748760516</v>
      </c>
      <c r="Z130" s="1188">
        <v>13.51854943886725</v>
      </c>
      <c r="AA130" s="1188">
        <v>55.338048944501111</v>
      </c>
      <c r="AB130" s="1188">
        <v>6739.4569704667965</v>
      </c>
      <c r="AC130" s="1188">
        <v>33.525271187627766</v>
      </c>
    </row>
    <row r="131" spans="1:29" x14ac:dyDescent="0.25">
      <c r="A131" s="1179" t="e">
        <v>#N/A</v>
      </c>
      <c r="B131" s="1179">
        <v>56.191136000098055</v>
      </c>
      <c r="C131" s="1180">
        <v>44950</v>
      </c>
      <c r="D131" s="1181">
        <v>0.49230769230769234</v>
      </c>
      <c r="E131" s="1180" t="e">
        <v>#N/A</v>
      </c>
      <c r="F131" s="1181" t="e">
        <v>#N/A</v>
      </c>
      <c r="G131" s="683"/>
      <c r="H131" s="1182" t="s">
        <v>224</v>
      </c>
      <c r="I131" s="683" t="s">
        <v>3181</v>
      </c>
      <c r="J131" s="1182">
        <v>0</v>
      </c>
      <c r="K131" s="1182">
        <v>67091</v>
      </c>
      <c r="L131" s="1182">
        <v>65</v>
      </c>
      <c r="M131" s="1183">
        <v>195710.67762056665</v>
      </c>
      <c r="N131" s="1182">
        <v>32</v>
      </c>
      <c r="O131" s="1182">
        <v>128</v>
      </c>
      <c r="P131" s="1184">
        <v>4</v>
      </c>
      <c r="Q131" s="1185">
        <v>0.49230769230769234</v>
      </c>
      <c r="R131" s="1186">
        <v>1.9692307692307693</v>
      </c>
      <c r="S131" s="1187">
        <v>44950</v>
      </c>
      <c r="T131" s="1187">
        <v>44950</v>
      </c>
      <c r="U131" s="1187">
        <v>45530</v>
      </c>
      <c r="V131" s="1187">
        <v>45530</v>
      </c>
      <c r="W131" s="1187" t="e">
        <v>#N/A</v>
      </c>
      <c r="X131" s="1187" t="e">
        <v>#N/A</v>
      </c>
      <c r="Y131" s="1188">
        <v>36.432499571971221</v>
      </c>
      <c r="Z131" s="1188">
        <v>19.758636428126845</v>
      </c>
      <c r="AA131" s="1188">
        <v>83.389531663442142</v>
      </c>
      <c r="AB131" s="1188">
        <v>10152.106717370138</v>
      </c>
      <c r="AC131" s="1188">
        <v>56.191136000098055</v>
      </c>
    </row>
    <row r="132" spans="1:29" x14ac:dyDescent="0.25">
      <c r="A132" s="1179" t="e">
        <v>#N/A</v>
      </c>
      <c r="B132" s="1179">
        <v>74.633748147033785</v>
      </c>
      <c r="C132" s="1180">
        <v>45322</v>
      </c>
      <c r="D132" s="1181">
        <v>1</v>
      </c>
      <c r="E132" s="1180" t="e">
        <v>#N/A</v>
      </c>
      <c r="F132" s="1181" t="e">
        <v>#N/A</v>
      </c>
      <c r="G132" s="683"/>
      <c r="H132" s="1182" t="s">
        <v>224</v>
      </c>
      <c r="I132" s="683" t="s">
        <v>3142</v>
      </c>
      <c r="J132" s="1182">
        <v>0</v>
      </c>
      <c r="K132" s="1182">
        <v>0</v>
      </c>
      <c r="L132" s="1182">
        <v>200</v>
      </c>
      <c r="M132" s="1183">
        <v>550582.58448372351</v>
      </c>
      <c r="N132" s="1182">
        <v>200</v>
      </c>
      <c r="O132" s="1182">
        <v>800</v>
      </c>
      <c r="P132" s="1184">
        <v>4</v>
      </c>
      <c r="Q132" s="1185">
        <v>1</v>
      </c>
      <c r="R132" s="1186">
        <v>4</v>
      </c>
      <c r="S132" s="1187">
        <v>45322</v>
      </c>
      <c r="T132" s="1187">
        <v>45322</v>
      </c>
      <c r="U132" s="1187">
        <v>46357</v>
      </c>
      <c r="V132" s="1187">
        <v>46357</v>
      </c>
      <c r="W132" s="1187" t="e">
        <v>#N/A</v>
      </c>
      <c r="X132" s="1187" t="e">
        <v>#N/A</v>
      </c>
      <c r="Y132" s="1188">
        <v>28.929915942310963</v>
      </c>
      <c r="Z132" s="1188">
        <v>45.703832204722836</v>
      </c>
      <c r="AA132" s="1188">
        <v>86.827760470144497</v>
      </c>
      <c r="AB132" s="1188">
        <v>10571.453786423581</v>
      </c>
      <c r="AC132" s="1188">
        <v>74.633748147033785</v>
      </c>
    </row>
    <row r="133" spans="1:29" x14ac:dyDescent="0.25">
      <c r="A133" s="1179" t="e">
        <v>#N/A</v>
      </c>
      <c r="B133" s="1179">
        <v>64.308837930050302</v>
      </c>
      <c r="C133" s="1180">
        <v>45337</v>
      </c>
      <c r="D133" s="1181">
        <v>0.52</v>
      </c>
      <c r="E133" s="1180" t="e">
        <v>#N/A</v>
      </c>
      <c r="F133" s="1181" t="e">
        <v>#N/A</v>
      </c>
      <c r="G133" s="683"/>
      <c r="H133" s="1182" t="s">
        <v>224</v>
      </c>
      <c r="I133" s="683" t="s">
        <v>2578</v>
      </c>
      <c r="J133" s="1182">
        <v>0</v>
      </c>
      <c r="K133" s="1182">
        <v>66908</v>
      </c>
      <c r="L133" s="1182">
        <v>125</v>
      </c>
      <c r="M133" s="1183">
        <v>344926.11858898919</v>
      </c>
      <c r="N133" s="1182">
        <v>65</v>
      </c>
      <c r="O133" s="1182">
        <v>260</v>
      </c>
      <c r="P133" s="1184">
        <v>4</v>
      </c>
      <c r="Q133" s="1185">
        <v>0.52</v>
      </c>
      <c r="R133" s="1186">
        <v>2.08</v>
      </c>
      <c r="S133" s="1187">
        <v>45337</v>
      </c>
      <c r="T133" s="1187">
        <v>45337</v>
      </c>
      <c r="U133" s="1187">
        <v>47118</v>
      </c>
      <c r="V133" s="1187">
        <v>47118</v>
      </c>
      <c r="W133" s="1187" t="e">
        <v>#N/A</v>
      </c>
      <c r="X133" s="1187" t="e">
        <v>#N/A</v>
      </c>
      <c r="Y133" s="1188">
        <v>35.91054831588918</v>
      </c>
      <c r="Z133" s="1188">
        <v>28.39828961416109</v>
      </c>
      <c r="AA133" s="1188">
        <v>104.00534711529953</v>
      </c>
      <c r="AB133" s="1188">
        <v>12661.92700250364</v>
      </c>
      <c r="AC133" s="1188">
        <v>64.308837930050302</v>
      </c>
    </row>
    <row r="134" spans="1:29" x14ac:dyDescent="0.25">
      <c r="A134" s="1179" t="e">
        <v>#N/A</v>
      </c>
      <c r="B134" s="1179">
        <v>60.178603149282225</v>
      </c>
      <c r="C134" s="1180">
        <v>45415</v>
      </c>
      <c r="D134" s="1181">
        <v>1</v>
      </c>
      <c r="E134" s="1180" t="e">
        <v>#N/A</v>
      </c>
      <c r="F134" s="1181" t="e">
        <v>#N/A</v>
      </c>
      <c r="G134" s="683"/>
      <c r="H134" s="1182" t="s">
        <v>224</v>
      </c>
      <c r="I134" s="683" t="s">
        <v>3139</v>
      </c>
      <c r="J134" s="1182">
        <v>0</v>
      </c>
      <c r="K134" s="1182">
        <v>0</v>
      </c>
      <c r="L134" s="1182">
        <v>127.85</v>
      </c>
      <c r="M134" s="1183">
        <v>444228.49631292128</v>
      </c>
      <c r="N134" s="1182">
        <v>127.85</v>
      </c>
      <c r="O134" s="1182">
        <v>511.4</v>
      </c>
      <c r="P134" s="1184">
        <v>4</v>
      </c>
      <c r="Q134" s="1185">
        <v>1</v>
      </c>
      <c r="R134" s="1186">
        <v>4</v>
      </c>
      <c r="S134" s="1187">
        <v>45415</v>
      </c>
      <c r="T134" s="1187">
        <v>45415</v>
      </c>
      <c r="U134" s="1187">
        <v>46539</v>
      </c>
      <c r="V134" s="1187">
        <v>46539</v>
      </c>
      <c r="W134" s="1187" t="e">
        <v>#N/A</v>
      </c>
      <c r="X134" s="1187" t="e">
        <v>#N/A</v>
      </c>
      <c r="Y134" s="1188">
        <v>25.593637655407754</v>
      </c>
      <c r="Z134" s="1188">
        <v>34.584965493874485</v>
      </c>
      <c r="AA134" s="1188">
        <v>83.952234180008787</v>
      </c>
      <c r="AB134" s="1188">
        <v>10221.759978337714</v>
      </c>
      <c r="AC134" s="1188">
        <v>60.178603149282225</v>
      </c>
    </row>
    <row r="135" spans="1:29" x14ac:dyDescent="0.25">
      <c r="A135" s="1179" t="e">
        <v>#N/A</v>
      </c>
      <c r="B135" s="1179">
        <v>65.438438436653541</v>
      </c>
      <c r="C135" s="1180">
        <v>45415</v>
      </c>
      <c r="D135" s="1181">
        <v>1</v>
      </c>
      <c r="E135" s="1180" t="e">
        <v>#N/A</v>
      </c>
      <c r="F135" s="1181" t="e">
        <v>#N/A</v>
      </c>
      <c r="G135" s="683"/>
      <c r="H135" s="1182" t="s">
        <v>224</v>
      </c>
      <c r="I135" s="683" t="s">
        <v>3147</v>
      </c>
      <c r="J135" s="1182">
        <v>0</v>
      </c>
      <c r="K135" s="1182">
        <v>0</v>
      </c>
      <c r="L135" s="1182">
        <v>700</v>
      </c>
      <c r="M135" s="1183">
        <v>1835627.6652607336</v>
      </c>
      <c r="N135" s="1182">
        <v>700</v>
      </c>
      <c r="O135" s="1182">
        <v>2800</v>
      </c>
      <c r="P135" s="1184">
        <v>4</v>
      </c>
      <c r="Q135" s="1185">
        <v>1</v>
      </c>
      <c r="R135" s="1186">
        <v>4</v>
      </c>
      <c r="S135" s="1187">
        <v>45415</v>
      </c>
      <c r="T135" s="1187">
        <v>45415</v>
      </c>
      <c r="U135" s="1187">
        <v>46722</v>
      </c>
      <c r="V135" s="1187">
        <v>46722</v>
      </c>
      <c r="W135" s="1187" t="e">
        <v>#N/A</v>
      </c>
      <c r="X135" s="1187" t="e">
        <v>#N/A</v>
      </c>
      <c r="Y135" s="1188">
        <v>25.867326844208346</v>
      </c>
      <c r="Z135" s="1188">
        <v>39.571111592445178</v>
      </c>
      <c r="AA135" s="1188">
        <v>72.494328997614275</v>
      </c>
      <c r="AB135" s="1188">
        <v>8826.6814819410411</v>
      </c>
      <c r="AC135" s="1188">
        <v>65.438438436653541</v>
      </c>
    </row>
    <row r="136" spans="1:29" x14ac:dyDescent="0.25">
      <c r="A136" s="1179" t="e">
        <v>#N/A</v>
      </c>
      <c r="B136" s="1179">
        <v>48.984102080708574</v>
      </c>
      <c r="C136" s="1180">
        <v>44211</v>
      </c>
      <c r="D136" s="1181">
        <v>5.3191489361702128E-2</v>
      </c>
      <c r="E136" s="1180" t="e">
        <v>#N/A</v>
      </c>
      <c r="F136" s="1181" t="e">
        <v>#N/A</v>
      </c>
      <c r="G136" s="683"/>
      <c r="H136" s="1182" t="s">
        <v>244</v>
      </c>
      <c r="I136" s="683" t="s">
        <v>3150</v>
      </c>
      <c r="J136" s="1182">
        <v>0</v>
      </c>
      <c r="K136" s="1182">
        <v>0</v>
      </c>
      <c r="L136" s="1182">
        <v>94</v>
      </c>
      <c r="M136" s="1183">
        <v>193359.31069701334</v>
      </c>
      <c r="N136" s="1182">
        <v>5</v>
      </c>
      <c r="O136" s="1182">
        <v>20</v>
      </c>
      <c r="P136" s="1184">
        <v>4</v>
      </c>
      <c r="Q136" s="1185">
        <v>5.3191489361702128E-2</v>
      </c>
      <c r="R136" s="1186">
        <v>0.21276595744680851</v>
      </c>
      <c r="S136" s="1187">
        <v>44211</v>
      </c>
      <c r="T136" s="1187">
        <v>44211</v>
      </c>
      <c r="U136" s="1187">
        <v>45078</v>
      </c>
      <c r="V136" s="1187">
        <v>45078</v>
      </c>
      <c r="W136" s="1187" t="e">
        <v>#N/A</v>
      </c>
      <c r="X136" s="1187" t="e">
        <v>#N/A</v>
      </c>
      <c r="Y136" s="1188" t="e">
        <v>#N/A</v>
      </c>
      <c r="Z136" s="1188" t="e">
        <v>#N/A</v>
      </c>
      <c r="AA136" s="1188" t="e">
        <v>#N/A</v>
      </c>
      <c r="AB136" s="1188" t="e">
        <v>#N/A</v>
      </c>
      <c r="AC136" s="1188">
        <v>48.984102080708574</v>
      </c>
    </row>
    <row r="137" spans="1:29" x14ac:dyDescent="0.25">
      <c r="A137" s="1179" t="e">
        <v>#N/A</v>
      </c>
      <c r="B137" s="1179">
        <v>50.532809030736068</v>
      </c>
      <c r="C137" s="1180">
        <v>44211</v>
      </c>
      <c r="D137" s="1181">
        <v>4.2016806722689079E-2</v>
      </c>
      <c r="E137" s="1180" t="e">
        <v>#N/A</v>
      </c>
      <c r="F137" s="1181" t="e">
        <v>#N/A</v>
      </c>
      <c r="G137" s="683"/>
      <c r="H137" s="1182" t="s">
        <v>244</v>
      </c>
      <c r="I137" s="683" t="s">
        <v>3151</v>
      </c>
      <c r="J137" s="1182">
        <v>0</v>
      </c>
      <c r="K137" s="1182">
        <v>65051</v>
      </c>
      <c r="L137" s="1182">
        <v>119</v>
      </c>
      <c r="M137" s="1183">
        <v>248267.3678537306</v>
      </c>
      <c r="N137" s="1182">
        <v>5</v>
      </c>
      <c r="O137" s="1182">
        <v>20</v>
      </c>
      <c r="P137" s="1184">
        <v>4</v>
      </c>
      <c r="Q137" s="1185">
        <v>4.2016806722689079E-2</v>
      </c>
      <c r="R137" s="1186">
        <v>0.16806722689075632</v>
      </c>
      <c r="S137" s="1187">
        <v>44211</v>
      </c>
      <c r="T137" s="1187">
        <v>44211</v>
      </c>
      <c r="U137" s="1187">
        <v>45078</v>
      </c>
      <c r="V137" s="1187">
        <v>45078</v>
      </c>
      <c r="W137" s="1187" t="e">
        <v>#N/A</v>
      </c>
      <c r="X137" s="1187" t="e">
        <v>#N/A</v>
      </c>
      <c r="Y137" s="1188" t="e">
        <v>#N/A</v>
      </c>
      <c r="Z137" s="1188" t="e">
        <v>#N/A</v>
      </c>
      <c r="AA137" s="1188" t="e">
        <v>#N/A</v>
      </c>
      <c r="AB137" s="1188" t="e">
        <v>#N/A</v>
      </c>
      <c r="AC137" s="1188">
        <v>50.532809030736068</v>
      </c>
    </row>
    <row r="138" spans="1:29" x14ac:dyDescent="0.25">
      <c r="A138" s="1179" t="e">
        <v>#N/A</v>
      </c>
      <c r="B138" s="1179">
        <v>50.12800159573689</v>
      </c>
      <c r="C138" s="1180">
        <v>43507</v>
      </c>
      <c r="D138" s="1181">
        <v>0.6</v>
      </c>
      <c r="E138" s="1180" t="e">
        <v>#N/A</v>
      </c>
      <c r="F138" s="1181" t="e">
        <v>#N/A</v>
      </c>
      <c r="G138" s="683"/>
      <c r="H138" s="1182" t="s">
        <v>242</v>
      </c>
      <c r="I138" s="683" t="s">
        <v>3152</v>
      </c>
      <c r="J138" s="1182">
        <v>0</v>
      </c>
      <c r="K138" s="1182">
        <v>62745</v>
      </c>
      <c r="L138" s="1182">
        <v>50</v>
      </c>
      <c r="M138" s="1183">
        <v>117259.47491282075</v>
      </c>
      <c r="N138" s="1182">
        <v>30</v>
      </c>
      <c r="O138" s="1182">
        <v>120</v>
      </c>
      <c r="P138" s="1184">
        <v>4</v>
      </c>
      <c r="Q138" s="1185">
        <v>0.6</v>
      </c>
      <c r="R138" s="1186">
        <v>2.4</v>
      </c>
      <c r="S138" s="1187">
        <v>43507</v>
      </c>
      <c r="T138" s="1187">
        <v>43507</v>
      </c>
      <c r="U138" s="1187">
        <v>44642</v>
      </c>
      <c r="V138" s="1187">
        <v>44642</v>
      </c>
      <c r="W138" s="1187" t="e">
        <v>#N/A</v>
      </c>
      <c r="X138" s="1187" t="e">
        <v>#N/A</v>
      </c>
      <c r="Y138" s="1188">
        <v>34.64126503255941</v>
      </c>
      <c r="Z138" s="1188">
        <v>15.486736563177484</v>
      </c>
      <c r="AA138" s="1188">
        <v>41.680315276586057</v>
      </c>
      <c r="AB138" s="1188">
        <v>5074.4923847772416</v>
      </c>
      <c r="AC138" s="1188">
        <v>50.12800159573689</v>
      </c>
    </row>
  </sheetData>
  <autoFilter ref="A25:AC138" xr:uid="{E0B2D36F-C2AF-4E98-A661-5926C7FD65B3}"/>
  <mergeCells count="1">
    <mergeCell ref="A24:B24"/>
  </mergeCells>
  <pageMargins left="0.7" right="0.7" top="0.75" bottom="0.75" header="0.3" footer="0.3"/>
  <pageSetup orientation="portrait" horizontalDpi="1200" verticalDpi="1200"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A4BAAA-338D-46EB-9757-CCB2DCE25387}">
  <sheetPr>
    <tabColor theme="5" tint="0.39997558519241921"/>
  </sheetPr>
  <dimension ref="A1:S605"/>
  <sheetViews>
    <sheetView zoomScaleNormal="100" workbookViewId="0">
      <selection activeCell="C29" sqref="C29"/>
    </sheetView>
  </sheetViews>
  <sheetFormatPr defaultColWidth="8.42578125" defaultRowHeight="12.75" x14ac:dyDescent="0.2"/>
  <cols>
    <col min="1" max="1" width="8.42578125" style="1"/>
    <col min="2" max="2" width="13.42578125" style="3" bestFit="1" customWidth="1"/>
    <col min="3" max="5" width="11.42578125" style="3" bestFit="1" customWidth="1"/>
    <col min="6" max="6" width="11.85546875" style="1" customWidth="1"/>
    <col min="7" max="7" width="11.42578125" style="3" bestFit="1" customWidth="1"/>
    <col min="8" max="8" width="8.140625" style="3" bestFit="1" customWidth="1"/>
    <col min="9" max="9" width="11.140625" style="1" bestFit="1" customWidth="1"/>
    <col min="10" max="10" width="12.28515625" style="1" customWidth="1"/>
    <col min="11" max="11" width="12" style="3" customWidth="1"/>
    <col min="12" max="12" width="8.140625" style="3" bestFit="1" customWidth="1"/>
    <col min="13" max="13" width="8.42578125" style="1"/>
    <col min="14" max="14" width="9.85546875" style="1" bestFit="1" customWidth="1"/>
    <col min="15" max="15" width="8.42578125" style="1"/>
    <col min="16" max="17" width="10.140625" style="1" bestFit="1" customWidth="1"/>
    <col min="18" max="20" width="8.42578125" style="1"/>
    <col min="21" max="21" width="10.140625" style="1" bestFit="1" customWidth="1"/>
    <col min="22" max="16384" width="8.42578125" style="1"/>
  </cols>
  <sheetData>
    <row r="1" spans="1:12" ht="15" x14ac:dyDescent="0.25">
      <c r="A1" s="11" t="s">
        <v>1020</v>
      </c>
      <c r="B1" s="675"/>
      <c r="C1" s="675"/>
      <c r="D1" s="675"/>
      <c r="E1" s="675"/>
      <c r="F1" s="672"/>
      <c r="G1" s="675"/>
      <c r="H1" s="675"/>
      <c r="I1" s="672"/>
      <c r="J1" s="672"/>
      <c r="K1" s="675"/>
      <c r="L1" s="675"/>
    </row>
    <row r="11" spans="1:12" x14ac:dyDescent="0.2">
      <c r="A11" s="672"/>
      <c r="B11" s="675"/>
      <c r="C11" s="675"/>
      <c r="D11" s="675"/>
      <c r="E11" s="675"/>
      <c r="F11" s="672"/>
      <c r="G11" s="675"/>
      <c r="H11" s="675"/>
      <c r="I11" s="672"/>
      <c r="J11" s="672"/>
      <c r="K11" s="675"/>
      <c r="L11" s="59"/>
    </row>
    <row r="22" spans="1:19" x14ac:dyDescent="0.2">
      <c r="A22" s="20" t="s">
        <v>1021</v>
      </c>
      <c r="B22" s="675"/>
      <c r="C22" s="675"/>
      <c r="D22" s="675"/>
      <c r="E22" s="675"/>
      <c r="F22" s="672"/>
      <c r="G22" s="675"/>
      <c r="H22" s="675"/>
      <c r="I22" s="672"/>
      <c r="J22" s="672"/>
      <c r="K22" s="675"/>
      <c r="L22" s="675"/>
      <c r="M22" s="672"/>
      <c r="N22" s="672"/>
      <c r="O22" s="672"/>
      <c r="P22" s="672"/>
      <c r="Q22" s="672"/>
      <c r="R22" s="672"/>
      <c r="S22" s="672"/>
    </row>
    <row r="23" spans="1:19" x14ac:dyDescent="0.2">
      <c r="A23" s="9" t="s">
        <v>1022</v>
      </c>
      <c r="B23" s="675"/>
      <c r="C23" s="675"/>
      <c r="D23" s="675"/>
      <c r="E23" s="675"/>
      <c r="F23" s="672"/>
      <c r="G23" s="675"/>
      <c r="H23" s="1031"/>
      <c r="I23" s="672"/>
      <c r="J23" s="672"/>
      <c r="K23" s="675"/>
      <c r="L23" s="1031"/>
      <c r="M23" s="672"/>
      <c r="N23" s="672"/>
      <c r="O23" s="672"/>
      <c r="P23" s="672"/>
      <c r="Q23" s="672"/>
      <c r="R23" s="672"/>
      <c r="S23" s="672"/>
    </row>
    <row r="24" spans="1:19" x14ac:dyDescent="0.2">
      <c r="A24" s="672"/>
      <c r="B24" s="672"/>
      <c r="C24" s="672"/>
      <c r="D24" s="672"/>
      <c r="E24" s="672"/>
      <c r="F24" s="672"/>
      <c r="G24" s="675"/>
      <c r="H24" s="675"/>
      <c r="I24" s="672"/>
      <c r="J24" s="672"/>
      <c r="K24" s="675"/>
      <c r="L24" s="675"/>
      <c r="M24" s="672"/>
      <c r="N24" s="672"/>
      <c r="O24" s="672"/>
      <c r="P24" s="672"/>
      <c r="Q24" s="672"/>
      <c r="R24" s="672"/>
      <c r="S24" s="672"/>
    </row>
    <row r="25" spans="1:19" x14ac:dyDescent="0.2">
      <c r="A25" s="928"/>
      <c r="B25" s="394" t="s">
        <v>1023</v>
      </c>
      <c r="C25" s="1026" t="s">
        <v>1024</v>
      </c>
      <c r="D25" s="929" t="s">
        <v>82</v>
      </c>
      <c r="E25" s="675"/>
      <c r="F25" s="928" t="s">
        <v>82</v>
      </c>
      <c r="G25" s="1026" t="s">
        <v>82</v>
      </c>
      <c r="H25" s="929" t="s">
        <v>82</v>
      </c>
      <c r="I25" s="1138"/>
      <c r="J25" s="1139" t="s">
        <v>1024</v>
      </c>
      <c r="K25" s="1140" t="s">
        <v>1024</v>
      </c>
      <c r="L25" s="1141" t="s">
        <v>1024</v>
      </c>
      <c r="M25" s="672"/>
      <c r="N25" s="672"/>
      <c r="O25" s="1030"/>
      <c r="P25" s="672"/>
      <c r="Q25" s="672"/>
      <c r="R25" s="672"/>
      <c r="S25" s="672"/>
    </row>
    <row r="26" spans="1:19" x14ac:dyDescent="0.2">
      <c r="A26" s="932"/>
      <c r="B26" s="205" t="s">
        <v>1025</v>
      </c>
      <c r="C26" s="675" t="s">
        <v>957</v>
      </c>
      <c r="D26" s="933" t="s">
        <v>957</v>
      </c>
      <c r="E26" s="675"/>
      <c r="F26" s="932" t="s">
        <v>942</v>
      </c>
      <c r="G26" s="675" t="s">
        <v>1026</v>
      </c>
      <c r="H26" s="933" t="s">
        <v>1026</v>
      </c>
      <c r="I26" s="1138"/>
      <c r="J26" s="1142" t="s">
        <v>942</v>
      </c>
      <c r="K26" s="1138" t="s">
        <v>1026</v>
      </c>
      <c r="L26" s="1143" t="s">
        <v>1026</v>
      </c>
      <c r="M26" s="672"/>
      <c r="N26" s="672"/>
      <c r="O26" s="672"/>
      <c r="P26" s="1030"/>
      <c r="Q26" s="672"/>
      <c r="R26" s="672"/>
      <c r="S26" s="672"/>
    </row>
    <row r="27" spans="1:19" x14ac:dyDescent="0.2">
      <c r="A27" s="939"/>
      <c r="B27" s="203" t="s">
        <v>929</v>
      </c>
      <c r="C27" s="203" t="s">
        <v>929</v>
      </c>
      <c r="D27" s="204" t="s">
        <v>929</v>
      </c>
      <c r="E27" s="1028"/>
      <c r="F27" s="939" t="s">
        <v>1027</v>
      </c>
      <c r="G27" s="203" t="s">
        <v>929</v>
      </c>
      <c r="H27" s="941" t="s">
        <v>1028</v>
      </c>
      <c r="I27" s="205"/>
      <c r="J27" s="1144" t="s">
        <v>1027</v>
      </c>
      <c r="K27" s="203" t="s">
        <v>929</v>
      </c>
      <c r="L27" s="1145" t="s">
        <v>1028</v>
      </c>
      <c r="M27" s="672"/>
      <c r="N27" s="672"/>
      <c r="O27" s="672"/>
      <c r="P27" s="1030"/>
      <c r="Q27" s="672"/>
      <c r="R27" s="672"/>
      <c r="S27" s="672"/>
    </row>
    <row r="28" spans="1:19" x14ac:dyDescent="0.2">
      <c r="A28" s="932">
        <v>2009</v>
      </c>
      <c r="B28" s="1146">
        <v>68.0483462092173</v>
      </c>
      <c r="C28" s="1146">
        <v>187.07454826786557</v>
      </c>
      <c r="D28" s="1147">
        <v>89.822464083442867</v>
      </c>
      <c r="E28" s="1028"/>
      <c r="F28" s="1027">
        <v>39841</v>
      </c>
      <c r="G28" s="1028">
        <v>63.161408815494383</v>
      </c>
      <c r="H28" s="1029">
        <v>50.4</v>
      </c>
      <c r="I28" s="1028"/>
      <c r="J28" s="1027">
        <v>38961</v>
      </c>
      <c r="K28" s="1028">
        <v>280.70365110242284</v>
      </c>
      <c r="L28" s="1029">
        <v>7</v>
      </c>
      <c r="M28" s="1148"/>
      <c r="N28" s="1030"/>
      <c r="O28" s="672"/>
      <c r="P28" s="672"/>
      <c r="Q28" s="672"/>
      <c r="R28" s="1146"/>
      <c r="S28" s="1030"/>
    </row>
    <row r="29" spans="1:19" x14ac:dyDescent="0.2">
      <c r="A29" s="932">
        <v>2010</v>
      </c>
      <c r="B29" s="1146">
        <v>67.099767702941122</v>
      </c>
      <c r="C29" s="1146">
        <v>153.42870988390379</v>
      </c>
      <c r="D29" s="1147">
        <v>79.19602972544385</v>
      </c>
      <c r="E29" s="1028"/>
      <c r="F29" s="1027">
        <v>39843</v>
      </c>
      <c r="G29" s="1028">
        <v>71.255512868510067</v>
      </c>
      <c r="H29" s="1029">
        <v>98.9</v>
      </c>
      <c r="I29" s="1028"/>
      <c r="J29" s="1027">
        <v>39258</v>
      </c>
      <c r="K29" s="1028">
        <v>253.18500942538842</v>
      </c>
      <c r="L29" s="1029">
        <v>5</v>
      </c>
      <c r="M29" s="672"/>
      <c r="N29" s="1030"/>
      <c r="O29" s="672"/>
      <c r="P29" s="1146"/>
      <c r="Q29" s="1149"/>
      <c r="R29" s="1146"/>
      <c r="S29" s="1030"/>
    </row>
    <row r="30" spans="1:19" x14ac:dyDescent="0.2">
      <c r="A30" s="932">
        <v>2011</v>
      </c>
      <c r="B30" s="1146">
        <v>54.389753737046476</v>
      </c>
      <c r="C30" s="1146">
        <v>124.512325717636</v>
      </c>
      <c r="D30" s="1147">
        <v>55.821360123172624</v>
      </c>
      <c r="E30" s="1028"/>
      <c r="F30" s="1027">
        <v>39846</v>
      </c>
      <c r="G30" s="1028">
        <v>60.593848451980215</v>
      </c>
      <c r="H30" s="1029">
        <v>99</v>
      </c>
      <c r="I30" s="1028"/>
      <c r="J30" s="1027">
        <v>39630</v>
      </c>
      <c r="K30" s="1028">
        <v>170.77315952453679</v>
      </c>
      <c r="L30" s="1029">
        <v>550</v>
      </c>
      <c r="M30" s="672"/>
      <c r="N30" s="1030"/>
      <c r="O30" s="672"/>
      <c r="P30" s="672"/>
      <c r="Q30" s="672"/>
      <c r="R30" s="1146"/>
      <c r="S30" s="1030"/>
    </row>
    <row r="31" spans="1:19" x14ac:dyDescent="0.2">
      <c r="A31" s="932">
        <v>2012</v>
      </c>
      <c r="B31" s="1146">
        <v>52.575392386563173</v>
      </c>
      <c r="C31" s="1146">
        <v>96.213072464572818</v>
      </c>
      <c r="D31" s="1147">
        <v>46.86149983916755</v>
      </c>
      <c r="E31" s="1028"/>
      <c r="F31" s="1027">
        <v>39849</v>
      </c>
      <c r="G31" s="1028">
        <v>106.64606552142756</v>
      </c>
      <c r="H31" s="1029">
        <v>150</v>
      </c>
      <c r="I31" s="1028"/>
      <c r="J31" s="1027">
        <v>39652</v>
      </c>
      <c r="K31" s="1028">
        <v>148.72740267156203</v>
      </c>
      <c r="L31" s="1029">
        <v>210</v>
      </c>
      <c r="M31" s="672"/>
      <c r="N31" s="1030"/>
      <c r="O31" s="672"/>
      <c r="P31" s="1146"/>
      <c r="Q31" s="1149"/>
      <c r="R31" s="1146"/>
      <c r="S31" s="1030"/>
    </row>
    <row r="32" spans="1:19" x14ac:dyDescent="0.2">
      <c r="A32" s="932">
        <v>2013</v>
      </c>
      <c r="B32" s="1146">
        <v>51.033975337440026</v>
      </c>
      <c r="C32" s="1146">
        <v>77.057902733562344</v>
      </c>
      <c r="D32" s="1147">
        <v>32.438508264973088</v>
      </c>
      <c r="E32" s="1028"/>
      <c r="F32" s="1027">
        <v>39849</v>
      </c>
      <c r="G32" s="1028">
        <v>109.79693489227876</v>
      </c>
      <c r="H32" s="1029">
        <v>51</v>
      </c>
      <c r="I32" s="1028"/>
      <c r="J32" s="1027">
        <v>39801</v>
      </c>
      <c r="K32" s="1028">
        <v>196.15418089119913</v>
      </c>
      <c r="L32" s="1029">
        <v>10</v>
      </c>
      <c r="M32" s="672"/>
      <c r="N32" s="1030"/>
      <c r="O32" s="672"/>
      <c r="P32" s="1146"/>
      <c r="Q32" s="1149"/>
      <c r="R32" s="1146"/>
      <c r="S32" s="1030"/>
    </row>
    <row r="33" spans="1:19" x14ac:dyDescent="0.2">
      <c r="A33" s="932">
        <v>2014</v>
      </c>
      <c r="B33" s="1146">
        <v>54.501642476173849</v>
      </c>
      <c r="C33" s="1146">
        <v>61.688336926187588</v>
      </c>
      <c r="D33" s="1147">
        <v>31.462421675415445</v>
      </c>
      <c r="E33" s="1028"/>
      <c r="F33" s="1027">
        <v>39849</v>
      </c>
      <c r="G33" s="1028">
        <v>109.82032646977935</v>
      </c>
      <c r="H33" s="1029">
        <v>49.5</v>
      </c>
      <c r="I33" s="1028"/>
      <c r="J33" s="1027">
        <v>39867</v>
      </c>
      <c r="K33" s="1028">
        <v>152.15397044197286</v>
      </c>
      <c r="L33" s="1029">
        <v>30</v>
      </c>
      <c r="M33" s="672"/>
      <c r="N33" s="1030"/>
      <c r="O33" s="672"/>
      <c r="P33" s="672"/>
      <c r="Q33" s="672"/>
      <c r="R33" s="1146"/>
      <c r="S33" s="1150"/>
    </row>
    <row r="34" spans="1:19" x14ac:dyDescent="0.2">
      <c r="A34" s="932">
        <v>2015</v>
      </c>
      <c r="B34" s="1146">
        <v>55.725706807803967</v>
      </c>
      <c r="C34" s="1146">
        <v>50.889411993134381</v>
      </c>
      <c r="D34" s="1147">
        <v>36.741680066178155</v>
      </c>
      <c r="E34" s="1028"/>
      <c r="F34" s="1027">
        <v>39863</v>
      </c>
      <c r="G34" s="1028">
        <v>107.4886287823787</v>
      </c>
      <c r="H34" s="1029">
        <v>49.5</v>
      </c>
      <c r="I34" s="1028"/>
      <c r="J34" s="1027">
        <v>39873</v>
      </c>
      <c r="K34" s="1028">
        <v>180.65458530684251</v>
      </c>
      <c r="L34" s="1029">
        <v>30</v>
      </c>
      <c r="M34" s="672"/>
      <c r="N34" s="1030"/>
      <c r="O34" s="672"/>
      <c r="P34" s="672"/>
      <c r="Q34" s="672"/>
      <c r="R34" s="1146"/>
      <c r="S34" s="1150"/>
    </row>
    <row r="35" spans="1:19" x14ac:dyDescent="0.2">
      <c r="A35" s="932">
        <v>2016</v>
      </c>
      <c r="B35" s="1146">
        <v>47.142519516062286</v>
      </c>
      <c r="C35" s="1146">
        <v>41.429884235134828</v>
      </c>
      <c r="D35" s="1147">
        <v>29.681288651681996</v>
      </c>
      <c r="E35" s="1028"/>
      <c r="F35" s="1027">
        <v>39889</v>
      </c>
      <c r="G35" s="1028">
        <v>133.39894302180156</v>
      </c>
      <c r="H35" s="1029">
        <v>8</v>
      </c>
      <c r="I35" s="1028"/>
      <c r="J35" s="1027">
        <v>39877</v>
      </c>
      <c r="K35" s="1028">
        <v>171.94119373337955</v>
      </c>
      <c r="L35" s="1029">
        <v>19</v>
      </c>
      <c r="M35" s="672"/>
      <c r="N35" s="1030"/>
      <c r="O35" s="672"/>
      <c r="P35" s="672"/>
      <c r="Q35" s="672"/>
      <c r="R35" s="1146"/>
      <c r="S35" s="1150"/>
    </row>
    <row r="36" spans="1:19" x14ac:dyDescent="0.2">
      <c r="A36" s="932">
        <v>2017</v>
      </c>
      <c r="B36" s="1146">
        <v>45.21580827168227</v>
      </c>
      <c r="C36" s="1146">
        <v>39.033081704984916</v>
      </c>
      <c r="D36" s="1147">
        <v>23.439888949163031</v>
      </c>
      <c r="E36" s="1028"/>
      <c r="F36" s="1027">
        <v>39889</v>
      </c>
      <c r="G36" s="1028">
        <v>137.00588952299276</v>
      </c>
      <c r="H36" s="1029">
        <v>24.75</v>
      </c>
      <c r="I36" s="1028"/>
      <c r="J36" s="1027">
        <v>39934</v>
      </c>
      <c r="K36" s="1028">
        <v>236.07509421111089</v>
      </c>
      <c r="L36" s="1029">
        <v>12.6</v>
      </c>
      <c r="M36" s="672"/>
      <c r="N36" s="1030"/>
      <c r="O36" s="672"/>
      <c r="P36" s="672"/>
      <c r="Q36" s="672"/>
      <c r="R36" s="1146"/>
      <c r="S36" s="1150"/>
    </row>
    <row r="37" spans="1:19" x14ac:dyDescent="0.2">
      <c r="A37" s="932">
        <v>2018</v>
      </c>
      <c r="B37" s="1146">
        <v>40.9316564840016</v>
      </c>
      <c r="C37" s="1146">
        <v>28.750511984148698</v>
      </c>
      <c r="D37" s="1147">
        <v>19.698214204747721</v>
      </c>
      <c r="E37" s="1028"/>
      <c r="F37" s="1027">
        <v>39896</v>
      </c>
      <c r="G37" s="1028">
        <v>102.22806783462359</v>
      </c>
      <c r="H37" s="1029">
        <v>63</v>
      </c>
      <c r="I37" s="1028"/>
      <c r="J37" s="1027">
        <v>39941</v>
      </c>
      <c r="K37" s="1028">
        <v>165.86731438856421</v>
      </c>
      <c r="L37" s="1029">
        <v>230</v>
      </c>
      <c r="M37" s="672"/>
      <c r="N37" s="1030"/>
      <c r="O37" s="672"/>
      <c r="P37" s="672"/>
      <c r="Q37" s="672"/>
      <c r="R37" s="1146"/>
      <c r="S37" s="1150"/>
    </row>
    <row r="38" spans="1:19" x14ac:dyDescent="0.2">
      <c r="A38" s="932">
        <v>2019</v>
      </c>
      <c r="B38" s="1146">
        <v>36.430319574487761</v>
      </c>
      <c r="C38" s="1146">
        <v>24.163202855993468</v>
      </c>
      <c r="D38" s="1147">
        <v>25.779699637846715</v>
      </c>
      <c r="E38" s="1028"/>
      <c r="F38" s="1027">
        <v>39903</v>
      </c>
      <c r="G38" s="1028">
        <v>69.909820316570418</v>
      </c>
      <c r="H38" s="1029">
        <v>30</v>
      </c>
      <c r="I38" s="1028"/>
      <c r="J38" s="1027">
        <v>39965</v>
      </c>
      <c r="K38" s="1028">
        <v>147.19768550331648</v>
      </c>
      <c r="L38" s="1029">
        <v>20</v>
      </c>
      <c r="M38" s="672"/>
      <c r="N38" s="1030"/>
      <c r="O38" s="672"/>
      <c r="P38" s="672"/>
      <c r="Q38" s="672"/>
      <c r="R38" s="1146"/>
      <c r="S38" s="1150"/>
    </row>
    <row r="39" spans="1:19" x14ac:dyDescent="0.2">
      <c r="A39" s="932">
        <v>2020</v>
      </c>
      <c r="B39" s="1146">
        <v>30.546871897782612</v>
      </c>
      <c r="C39" s="1146">
        <v>25.749383988912285</v>
      </c>
      <c r="D39" s="1147">
        <v>28.725835067430118</v>
      </c>
      <c r="E39" s="1028"/>
      <c r="F39" s="1027">
        <v>39903</v>
      </c>
      <c r="G39" s="1028">
        <v>69.909083211275387</v>
      </c>
      <c r="H39" s="1029">
        <v>12</v>
      </c>
      <c r="I39" s="1028"/>
      <c r="J39" s="1027">
        <v>39965</v>
      </c>
      <c r="K39" s="1028">
        <v>227.19687887197202</v>
      </c>
      <c r="L39" s="1029">
        <v>14</v>
      </c>
      <c r="M39" s="672"/>
      <c r="N39" s="1030"/>
      <c r="O39" s="672"/>
      <c r="P39" s="672"/>
      <c r="Q39" s="672"/>
      <c r="R39" s="1146"/>
      <c r="S39" s="1150"/>
    </row>
    <row r="40" spans="1:19" x14ac:dyDescent="0.2">
      <c r="A40" s="932">
        <v>2021</v>
      </c>
      <c r="B40" s="1146">
        <v>31.602599358759527</v>
      </c>
      <c r="C40" s="1146">
        <v>22.402186538677203</v>
      </c>
      <c r="D40" s="1147">
        <v>24.536517618266732</v>
      </c>
      <c r="E40" s="1028"/>
      <c r="F40" s="1027">
        <v>39904</v>
      </c>
      <c r="G40" s="1028">
        <v>58.553872257018284</v>
      </c>
      <c r="H40" s="1029">
        <v>49.5</v>
      </c>
      <c r="I40" s="1028"/>
      <c r="J40" s="1027">
        <v>39965</v>
      </c>
      <c r="K40" s="1028">
        <v>259.66756583715261</v>
      </c>
      <c r="L40" s="1029">
        <v>10.08</v>
      </c>
      <c r="M40" s="672"/>
      <c r="N40" s="1030"/>
      <c r="O40" s="672"/>
      <c r="P40" s="1146"/>
      <c r="Q40" s="1149"/>
      <c r="R40" s="1146"/>
      <c r="S40" s="1150"/>
    </row>
    <row r="41" spans="1:19" x14ac:dyDescent="0.2">
      <c r="A41" s="932">
        <v>2022</v>
      </c>
      <c r="B41" s="1146">
        <v>31.374929977577438</v>
      </c>
      <c r="C41" s="1146">
        <v>34.041345735254694</v>
      </c>
      <c r="D41" s="1147">
        <v>34.197865801751099</v>
      </c>
      <c r="E41" s="675"/>
      <c r="F41" s="1027">
        <v>39904</v>
      </c>
      <c r="G41" s="1028">
        <v>93.526390152830317</v>
      </c>
      <c r="H41" s="1029">
        <v>96.6</v>
      </c>
      <c r="I41" s="1028"/>
      <c r="J41" s="1027">
        <v>39986</v>
      </c>
      <c r="K41" s="1028">
        <v>194.36154239930443</v>
      </c>
      <c r="L41" s="1029">
        <v>48</v>
      </c>
      <c r="M41" s="672"/>
      <c r="N41" s="1030"/>
      <c r="O41" s="672"/>
      <c r="P41" s="672"/>
      <c r="Q41" s="672"/>
      <c r="R41" s="1146"/>
      <c r="S41" s="1150"/>
    </row>
    <row r="42" spans="1:19" x14ac:dyDescent="0.2">
      <c r="A42" s="932">
        <v>2023</v>
      </c>
      <c r="B42" s="1146">
        <v>28.897124381866323</v>
      </c>
      <c r="C42" s="1146">
        <v>50.610347787370536</v>
      </c>
      <c r="D42" s="1147">
        <v>34.197865801751099</v>
      </c>
      <c r="E42" s="675"/>
      <c r="F42" s="1027">
        <v>39913</v>
      </c>
      <c r="G42" s="1028">
        <v>121.27139274920034</v>
      </c>
      <c r="H42" s="1029">
        <v>124.5</v>
      </c>
      <c r="I42" s="1028"/>
      <c r="J42" s="1027">
        <v>40042</v>
      </c>
      <c r="K42" s="1028">
        <v>164.4117033715599</v>
      </c>
      <c r="L42" s="1029">
        <v>250</v>
      </c>
      <c r="M42" s="672"/>
      <c r="N42" s="1030"/>
      <c r="O42" s="672"/>
      <c r="P42" s="672"/>
      <c r="Q42" s="672"/>
      <c r="R42" s="1146"/>
      <c r="S42" s="1150"/>
    </row>
    <row r="43" spans="1:19" x14ac:dyDescent="0.2">
      <c r="A43" s="932">
        <v>2024</v>
      </c>
      <c r="B43" s="1146">
        <v>25.793876723217817</v>
      </c>
      <c r="C43" s="1146">
        <v>48.161262893535756</v>
      </c>
      <c r="D43" s="1147" t="e">
        <v>#N/A</v>
      </c>
      <c r="E43" s="675"/>
      <c r="F43" s="1027">
        <v>39932</v>
      </c>
      <c r="G43" s="1028">
        <v>79.597352378315563</v>
      </c>
      <c r="H43" s="1029">
        <v>70</v>
      </c>
      <c r="I43" s="1028"/>
      <c r="J43" s="1027">
        <v>40064</v>
      </c>
      <c r="K43" s="1028">
        <v>233.84548358131346</v>
      </c>
      <c r="L43" s="1029">
        <v>250</v>
      </c>
      <c r="M43" s="672"/>
      <c r="N43" s="1030"/>
      <c r="O43" s="672"/>
      <c r="P43" s="1146"/>
      <c r="Q43" s="1149"/>
      <c r="R43" s="672"/>
      <c r="S43" s="672"/>
    </row>
    <row r="44" spans="1:19" x14ac:dyDescent="0.2">
      <c r="A44" s="939">
        <v>2025</v>
      </c>
      <c r="B44" s="1151">
        <v>29.032485768722147</v>
      </c>
      <c r="C44" s="1151" t="e">
        <v>#N/A</v>
      </c>
      <c r="D44" s="1152" t="e">
        <v>#N/A</v>
      </c>
      <c r="E44" s="675"/>
      <c r="F44" s="1027">
        <v>39933</v>
      </c>
      <c r="G44" s="1028">
        <v>73.808628423956648</v>
      </c>
      <c r="H44" s="1029">
        <v>22.5</v>
      </c>
      <c r="I44" s="1028"/>
      <c r="J44" s="1027">
        <v>40137</v>
      </c>
      <c r="K44" s="1028">
        <v>136.59071682183776</v>
      </c>
      <c r="L44" s="1029">
        <v>21</v>
      </c>
      <c r="M44" s="672"/>
      <c r="N44" s="1030"/>
      <c r="O44" s="672"/>
      <c r="P44" s="672"/>
      <c r="Q44" s="672"/>
      <c r="R44" s="672"/>
      <c r="S44" s="672"/>
    </row>
    <row r="45" spans="1:19" x14ac:dyDescent="0.2">
      <c r="A45" s="672"/>
      <c r="B45" s="675"/>
      <c r="C45" s="675"/>
      <c r="D45" s="675"/>
      <c r="E45" s="675"/>
      <c r="F45" s="1027">
        <v>39974</v>
      </c>
      <c r="G45" s="1028">
        <v>89.586305503543343</v>
      </c>
      <c r="H45" s="1029">
        <v>102.3</v>
      </c>
      <c r="I45" s="1028"/>
      <c r="J45" s="1027">
        <v>40170</v>
      </c>
      <c r="K45" s="1028">
        <v>150.8336730650166</v>
      </c>
      <c r="L45" s="1029">
        <v>50</v>
      </c>
      <c r="M45" s="672"/>
      <c r="N45" s="1030"/>
      <c r="O45" s="672"/>
      <c r="P45" s="672"/>
      <c r="Q45" s="672"/>
      <c r="R45" s="672"/>
      <c r="S45" s="672"/>
    </row>
    <row r="46" spans="1:19" x14ac:dyDescent="0.2">
      <c r="A46" s="672"/>
      <c r="B46" s="675"/>
      <c r="C46" s="675"/>
      <c r="D46" s="675"/>
      <c r="E46" s="675"/>
      <c r="F46" s="1027">
        <v>39986</v>
      </c>
      <c r="G46" s="1028">
        <v>83.482745590010708</v>
      </c>
      <c r="H46" s="1029">
        <v>205.5</v>
      </c>
      <c r="I46" s="1028"/>
      <c r="J46" s="1027">
        <v>40171</v>
      </c>
      <c r="K46" s="1028">
        <v>288.62246720202683</v>
      </c>
      <c r="L46" s="1029">
        <v>6</v>
      </c>
      <c r="M46" s="672"/>
      <c r="N46" s="1030"/>
      <c r="O46" s="672"/>
      <c r="P46" s="672"/>
      <c r="Q46" s="672"/>
      <c r="R46" s="672"/>
      <c r="S46" s="672"/>
    </row>
    <row r="47" spans="1:19" x14ac:dyDescent="0.2">
      <c r="A47" s="672"/>
      <c r="B47" s="675"/>
      <c r="C47" s="675"/>
      <c r="D47" s="675"/>
      <c r="E47" s="675"/>
      <c r="F47" s="1027">
        <v>39994</v>
      </c>
      <c r="G47" s="1028">
        <v>85.272772193720357</v>
      </c>
      <c r="H47" s="1029">
        <v>70</v>
      </c>
      <c r="I47" s="1028"/>
      <c r="J47" s="1027">
        <v>40171</v>
      </c>
      <c r="K47" s="1028">
        <v>288.62246720202688</v>
      </c>
      <c r="L47" s="1029">
        <v>19</v>
      </c>
      <c r="M47" s="672"/>
      <c r="N47" s="1030"/>
      <c r="O47" s="672"/>
      <c r="P47" s="672"/>
      <c r="Q47" s="672"/>
      <c r="R47" s="672"/>
      <c r="S47" s="672"/>
    </row>
    <row r="48" spans="1:19" x14ac:dyDescent="0.2">
      <c r="A48" s="672"/>
      <c r="B48" s="675"/>
      <c r="C48" s="675"/>
      <c r="D48" s="675"/>
      <c r="E48" s="675"/>
      <c r="F48" s="1027">
        <v>39994</v>
      </c>
      <c r="G48" s="1028">
        <v>76.67247534647548</v>
      </c>
      <c r="H48" s="1029">
        <v>51</v>
      </c>
      <c r="I48" s="1028"/>
      <c r="J48" s="1027">
        <v>40171</v>
      </c>
      <c r="K48" s="1028">
        <v>288.622467202027</v>
      </c>
      <c r="L48" s="1029">
        <v>20</v>
      </c>
      <c r="M48" s="672"/>
      <c r="N48" s="1030"/>
      <c r="O48" s="672"/>
      <c r="P48" s="672"/>
      <c r="Q48" s="672"/>
      <c r="R48" s="672"/>
      <c r="S48" s="672"/>
    </row>
    <row r="49" spans="6:17" x14ac:dyDescent="0.2">
      <c r="F49" s="1027">
        <v>40003</v>
      </c>
      <c r="G49" s="1028">
        <v>99.034644527601216</v>
      </c>
      <c r="H49" s="1029">
        <v>21</v>
      </c>
      <c r="I49" s="1028"/>
      <c r="J49" s="1027">
        <v>40204</v>
      </c>
      <c r="K49" s="1028">
        <v>186.76275696577088</v>
      </c>
      <c r="L49" s="1029">
        <v>50</v>
      </c>
      <c r="M49" s="672"/>
      <c r="N49" s="1030"/>
      <c r="O49" s="672"/>
      <c r="P49" s="672"/>
      <c r="Q49" s="672"/>
    </row>
    <row r="50" spans="6:17" x14ac:dyDescent="0.2">
      <c r="F50" s="1027">
        <v>40003</v>
      </c>
      <c r="G50" s="1028">
        <v>99.034644318354921</v>
      </c>
      <c r="H50" s="1029">
        <v>21</v>
      </c>
      <c r="I50" s="1028"/>
      <c r="J50" s="1027">
        <v>40204</v>
      </c>
      <c r="K50" s="1028">
        <v>186.76275696577079</v>
      </c>
      <c r="L50" s="1029">
        <v>20</v>
      </c>
      <c r="M50" s="672"/>
      <c r="N50" s="1030"/>
      <c r="O50" s="672"/>
      <c r="P50" s="672"/>
      <c r="Q50" s="672"/>
    </row>
    <row r="51" spans="6:17" x14ac:dyDescent="0.2">
      <c r="F51" s="1027">
        <v>40003</v>
      </c>
      <c r="G51" s="1028">
        <v>99.034644029079232</v>
      </c>
      <c r="H51" s="1029">
        <v>22.5</v>
      </c>
      <c r="I51" s="1028"/>
      <c r="J51" s="1027">
        <v>40204</v>
      </c>
      <c r="K51" s="1028">
        <v>190.61457244036504</v>
      </c>
      <c r="L51" s="1029">
        <v>20</v>
      </c>
      <c r="M51" s="672"/>
      <c r="N51" s="1030"/>
      <c r="O51" s="672"/>
      <c r="P51" s="1146"/>
      <c r="Q51" s="1149"/>
    </row>
    <row r="52" spans="6:17" x14ac:dyDescent="0.2">
      <c r="F52" s="1027">
        <v>40024</v>
      </c>
      <c r="G52" s="1028">
        <v>63.447734109196901</v>
      </c>
      <c r="H52" s="1029">
        <v>69</v>
      </c>
      <c r="I52" s="1028"/>
      <c r="J52" s="1027">
        <v>40211</v>
      </c>
      <c r="K52" s="1028">
        <v>156.97797907285303</v>
      </c>
      <c r="L52" s="1029">
        <v>50</v>
      </c>
      <c r="M52" s="672"/>
      <c r="N52" s="1030"/>
      <c r="O52" s="672"/>
      <c r="P52" s="672"/>
      <c r="Q52" s="672"/>
    </row>
    <row r="53" spans="6:17" x14ac:dyDescent="0.2">
      <c r="F53" s="1027">
        <v>40026</v>
      </c>
      <c r="G53" s="1028">
        <v>74.718628749737746</v>
      </c>
      <c r="H53" s="1029">
        <v>100</v>
      </c>
      <c r="I53" s="1028"/>
      <c r="J53" s="1027">
        <v>40233</v>
      </c>
      <c r="K53" s="1028">
        <v>160.95082735842956</v>
      </c>
      <c r="L53" s="1029">
        <v>300</v>
      </c>
      <c r="M53" s="672"/>
      <c r="N53" s="1030"/>
      <c r="O53" s="672"/>
      <c r="P53" s="672"/>
      <c r="Q53" s="672"/>
    </row>
    <row r="54" spans="6:17" x14ac:dyDescent="0.2">
      <c r="F54" s="1027">
        <v>40030</v>
      </c>
      <c r="G54" s="1028">
        <v>85.065301197843525</v>
      </c>
      <c r="H54" s="1029">
        <v>18.899999999999999</v>
      </c>
      <c r="I54" s="1028"/>
      <c r="J54" s="1027">
        <v>40243</v>
      </c>
      <c r="K54" s="1028">
        <v>153.7062303317289</v>
      </c>
      <c r="L54" s="1029">
        <v>40</v>
      </c>
      <c r="M54" s="672"/>
      <c r="N54" s="1030"/>
      <c r="O54" s="672"/>
      <c r="P54" s="672"/>
      <c r="Q54" s="672"/>
    </row>
    <row r="55" spans="6:17" x14ac:dyDescent="0.2">
      <c r="F55" s="1027">
        <v>40030</v>
      </c>
      <c r="G55" s="1028">
        <v>84.985785163719328</v>
      </c>
      <c r="H55" s="1029">
        <v>16.8</v>
      </c>
      <c r="I55" s="1028"/>
      <c r="J55" s="1027">
        <v>40287</v>
      </c>
      <c r="K55" s="1028">
        <v>119.742411304211</v>
      </c>
      <c r="L55" s="1029">
        <v>29</v>
      </c>
      <c r="M55" s="672"/>
      <c r="N55" s="1030"/>
      <c r="O55" s="672"/>
      <c r="P55" s="672"/>
      <c r="Q55" s="672"/>
    </row>
    <row r="56" spans="6:17" x14ac:dyDescent="0.2">
      <c r="F56" s="1027">
        <v>40042</v>
      </c>
      <c r="G56" s="1028">
        <v>121.45532029164016</v>
      </c>
      <c r="H56" s="1029">
        <v>90</v>
      </c>
      <c r="I56" s="1028"/>
      <c r="J56" s="1027">
        <v>40289</v>
      </c>
      <c r="K56" s="1028">
        <v>160.41851252062841</v>
      </c>
      <c r="L56" s="1029">
        <v>66</v>
      </c>
      <c r="M56" s="672"/>
      <c r="N56" s="1030"/>
      <c r="O56" s="672"/>
      <c r="P56" s="1146"/>
      <c r="Q56" s="1149"/>
    </row>
    <row r="57" spans="6:17" x14ac:dyDescent="0.2">
      <c r="F57" s="1027">
        <v>40051</v>
      </c>
      <c r="G57" s="1028">
        <v>77.991340226319494</v>
      </c>
      <c r="H57" s="1029">
        <v>200.2</v>
      </c>
      <c r="I57" s="1028"/>
      <c r="J57" s="1027">
        <v>40297</v>
      </c>
      <c r="K57" s="1028">
        <v>150.3057457606505</v>
      </c>
      <c r="L57" s="1029">
        <v>25</v>
      </c>
      <c r="M57" s="672"/>
      <c r="N57" s="1030"/>
      <c r="O57" s="672"/>
      <c r="P57" s="672"/>
      <c r="Q57" s="672"/>
    </row>
    <row r="58" spans="6:17" x14ac:dyDescent="0.2">
      <c r="F58" s="1027">
        <v>40064</v>
      </c>
      <c r="G58" s="1028">
        <v>64.655678092608383</v>
      </c>
      <c r="H58" s="1029">
        <v>36</v>
      </c>
      <c r="I58" s="1028"/>
      <c r="J58" s="1027">
        <v>40308</v>
      </c>
      <c r="K58" s="1028">
        <v>151.64403578099382</v>
      </c>
      <c r="L58" s="1029">
        <v>125</v>
      </c>
      <c r="M58" s="672"/>
      <c r="N58" s="1030"/>
      <c r="O58" s="672"/>
      <c r="P58" s="672"/>
      <c r="Q58" s="672"/>
    </row>
    <row r="59" spans="6:17" x14ac:dyDescent="0.2">
      <c r="F59" s="1027">
        <v>40081</v>
      </c>
      <c r="G59" s="1028">
        <v>54.921238662876277</v>
      </c>
      <c r="H59" s="1029">
        <v>151.80000000000001</v>
      </c>
      <c r="I59" s="1028"/>
      <c r="J59" s="1027">
        <v>40318</v>
      </c>
      <c r="K59" s="1028">
        <v>181.37800364175843</v>
      </c>
      <c r="L59" s="1029">
        <v>25.8</v>
      </c>
      <c r="M59" s="672"/>
      <c r="N59" s="1030"/>
      <c r="O59" s="672"/>
      <c r="P59" s="672"/>
      <c r="Q59" s="672"/>
    </row>
    <row r="60" spans="6:17" x14ac:dyDescent="0.2">
      <c r="F60" s="1027">
        <v>40081</v>
      </c>
      <c r="G60" s="1028">
        <v>56.182496822065289</v>
      </c>
      <c r="H60" s="1029">
        <v>129.6</v>
      </c>
      <c r="I60" s="1028"/>
      <c r="J60" s="1027">
        <v>40330</v>
      </c>
      <c r="K60" s="1028">
        <v>363.39549287811911</v>
      </c>
      <c r="L60" s="1029">
        <v>32</v>
      </c>
      <c r="M60" s="672"/>
      <c r="N60" s="1030"/>
      <c r="O60" s="672"/>
      <c r="P60" s="1146"/>
      <c r="Q60" s="1149"/>
    </row>
    <row r="61" spans="6:17" x14ac:dyDescent="0.2">
      <c r="F61" s="1027">
        <v>40087</v>
      </c>
      <c r="G61" s="1028">
        <v>77.961897911620596</v>
      </c>
      <c r="H61" s="1029">
        <v>150</v>
      </c>
      <c r="I61" s="1028"/>
      <c r="J61" s="1027">
        <v>40330</v>
      </c>
      <c r="K61" s="1028">
        <v>150.30574576065052</v>
      </c>
      <c r="L61" s="1029">
        <v>20</v>
      </c>
      <c r="M61" s="672"/>
      <c r="N61" s="1030"/>
      <c r="O61" s="672"/>
      <c r="P61" s="1146"/>
      <c r="Q61" s="1149"/>
    </row>
    <row r="62" spans="6:17" x14ac:dyDescent="0.2">
      <c r="F62" s="1027">
        <v>40091</v>
      </c>
      <c r="G62" s="1028">
        <v>57.107170990199563</v>
      </c>
      <c r="H62" s="1029">
        <v>99</v>
      </c>
      <c r="I62" s="1028"/>
      <c r="J62" s="1027">
        <v>40353</v>
      </c>
      <c r="K62" s="1028">
        <v>147.05638704663039</v>
      </c>
      <c r="L62" s="1029">
        <v>23</v>
      </c>
      <c r="M62" s="672"/>
      <c r="N62" s="1030"/>
      <c r="O62" s="672"/>
      <c r="P62" s="672"/>
      <c r="Q62" s="672"/>
    </row>
    <row r="63" spans="6:17" x14ac:dyDescent="0.2">
      <c r="F63" s="1027">
        <v>40095</v>
      </c>
      <c r="G63" s="1028">
        <v>91.690013661719661</v>
      </c>
      <c r="H63" s="1029">
        <v>5</v>
      </c>
      <c r="I63" s="1028"/>
      <c r="J63" s="1027">
        <v>40359</v>
      </c>
      <c r="K63" s="1028">
        <v>113.96247525081375</v>
      </c>
      <c r="L63" s="1029">
        <v>12</v>
      </c>
      <c r="M63" s="672"/>
      <c r="N63" s="1030"/>
      <c r="O63" s="672"/>
      <c r="P63" s="672"/>
      <c r="Q63" s="672"/>
    </row>
    <row r="64" spans="6:17" x14ac:dyDescent="0.2">
      <c r="F64" s="1027">
        <v>40119</v>
      </c>
      <c r="G64" s="1028">
        <v>81.42650359339693</v>
      </c>
      <c r="H64" s="1029">
        <v>60</v>
      </c>
      <c r="I64" s="1028"/>
      <c r="J64" s="1027">
        <v>40359</v>
      </c>
      <c r="K64" s="1028">
        <v>113.94580882964735</v>
      </c>
      <c r="L64" s="1029">
        <v>10</v>
      </c>
      <c r="M64" s="672"/>
      <c r="N64" s="1030"/>
      <c r="O64" s="672"/>
      <c r="P64" s="672"/>
      <c r="Q64" s="672"/>
    </row>
    <row r="65" spans="6:17" x14ac:dyDescent="0.2">
      <c r="F65" s="1027">
        <v>40133</v>
      </c>
      <c r="G65" s="1028">
        <v>77.480026470777901</v>
      </c>
      <c r="H65" s="1029">
        <v>50</v>
      </c>
      <c r="I65" s="1028"/>
      <c r="J65" s="1027">
        <v>40385</v>
      </c>
      <c r="K65" s="1028">
        <v>151.5366663549656</v>
      </c>
      <c r="L65" s="1029">
        <v>20</v>
      </c>
      <c r="M65" s="672"/>
      <c r="N65" s="1030"/>
      <c r="O65" s="672"/>
      <c r="P65" s="1146"/>
      <c r="Q65" s="1149"/>
    </row>
    <row r="66" spans="6:17" x14ac:dyDescent="0.2">
      <c r="F66" s="1027">
        <v>40141</v>
      </c>
      <c r="G66" s="1028">
        <v>89.907400825587501</v>
      </c>
      <c r="H66" s="1029">
        <v>209.4</v>
      </c>
      <c r="I66" s="1028"/>
      <c r="J66" s="1027">
        <v>40388</v>
      </c>
      <c r="K66" s="1028">
        <v>179.36097096553206</v>
      </c>
      <c r="L66" s="1029">
        <v>150</v>
      </c>
      <c r="M66" s="672"/>
      <c r="N66" s="1030"/>
      <c r="O66" s="672"/>
      <c r="P66" s="672"/>
      <c r="Q66" s="672"/>
    </row>
    <row r="67" spans="6:17" x14ac:dyDescent="0.2">
      <c r="F67" s="1027">
        <v>40141</v>
      </c>
      <c r="G67" s="1028">
        <v>77.091354417932422</v>
      </c>
      <c r="H67" s="1029">
        <v>150</v>
      </c>
      <c r="I67" s="1028"/>
      <c r="J67" s="1027">
        <v>40388</v>
      </c>
      <c r="K67" s="1028">
        <v>146.77056988164713</v>
      </c>
      <c r="L67" s="1029">
        <v>45</v>
      </c>
      <c r="M67" s="672"/>
      <c r="N67" s="1030"/>
      <c r="O67" s="672"/>
      <c r="P67" s="1146"/>
      <c r="Q67" s="1149"/>
    </row>
    <row r="68" spans="6:17" x14ac:dyDescent="0.2">
      <c r="F68" s="1027">
        <v>40147</v>
      </c>
      <c r="G68" s="1028">
        <v>131.93293513543588</v>
      </c>
      <c r="H68" s="1029">
        <v>150</v>
      </c>
      <c r="I68" s="1028"/>
      <c r="J68" s="1027">
        <v>40400</v>
      </c>
      <c r="K68" s="1028">
        <v>151.34880442988785</v>
      </c>
      <c r="L68" s="1029">
        <v>30</v>
      </c>
      <c r="M68" s="672"/>
      <c r="N68" s="1030"/>
      <c r="O68" s="672"/>
      <c r="P68" s="672"/>
      <c r="Q68" s="672"/>
    </row>
    <row r="69" spans="6:17" x14ac:dyDescent="0.2">
      <c r="F69" s="1027">
        <v>40147</v>
      </c>
      <c r="G69" s="1028">
        <v>131.91513810862099</v>
      </c>
      <c r="H69" s="1029">
        <v>150</v>
      </c>
      <c r="I69" s="1028"/>
      <c r="J69" s="1027">
        <v>40400</v>
      </c>
      <c r="K69" s="1028">
        <v>220.90620285859495</v>
      </c>
      <c r="L69" s="1029">
        <v>5.5</v>
      </c>
      <c r="M69" s="672"/>
      <c r="N69" s="1030"/>
      <c r="O69" s="672"/>
      <c r="P69" s="1146"/>
      <c r="Q69" s="1149"/>
    </row>
    <row r="70" spans="6:17" x14ac:dyDescent="0.2">
      <c r="F70" s="1027">
        <v>40147</v>
      </c>
      <c r="G70" s="1028">
        <v>131.90632921631547</v>
      </c>
      <c r="H70" s="1029">
        <v>150</v>
      </c>
      <c r="I70" s="1028"/>
      <c r="J70" s="1027">
        <v>40414</v>
      </c>
      <c r="K70" s="1028">
        <v>128.53778262874599</v>
      </c>
      <c r="L70" s="1029">
        <v>23</v>
      </c>
      <c r="M70" s="672"/>
      <c r="N70" s="1030"/>
      <c r="O70" s="672"/>
      <c r="P70" s="672"/>
      <c r="Q70" s="672"/>
    </row>
    <row r="71" spans="6:17" x14ac:dyDescent="0.2">
      <c r="F71" s="1027">
        <v>40147</v>
      </c>
      <c r="G71" s="1028">
        <v>131.9088111413038</v>
      </c>
      <c r="H71" s="1029">
        <v>102</v>
      </c>
      <c r="I71" s="1028"/>
      <c r="J71" s="1027">
        <v>40441</v>
      </c>
      <c r="K71" s="1028">
        <v>146.49971632353379</v>
      </c>
      <c r="L71" s="1029">
        <v>62.5</v>
      </c>
      <c r="M71" s="672"/>
      <c r="N71" s="1030"/>
      <c r="O71" s="672"/>
      <c r="P71" s="672"/>
      <c r="Q71" s="672"/>
    </row>
    <row r="72" spans="6:17" x14ac:dyDescent="0.2">
      <c r="F72" s="1027">
        <v>40147</v>
      </c>
      <c r="G72" s="1028">
        <v>131.91508761461785</v>
      </c>
      <c r="H72" s="1029">
        <v>168</v>
      </c>
      <c r="I72" s="1028"/>
      <c r="J72" s="1027">
        <v>40492</v>
      </c>
      <c r="K72" s="1028">
        <v>148.43843839177669</v>
      </c>
      <c r="L72" s="1029">
        <v>130</v>
      </c>
      <c r="M72" s="672"/>
      <c r="N72" s="1030"/>
      <c r="O72" s="672"/>
      <c r="P72" s="672"/>
      <c r="Q72" s="672"/>
    </row>
    <row r="73" spans="6:17" x14ac:dyDescent="0.2">
      <c r="F73" s="1027">
        <v>40149</v>
      </c>
      <c r="G73" s="1028">
        <v>114.90229008282714</v>
      </c>
      <c r="H73" s="1029">
        <v>50</v>
      </c>
      <c r="I73" s="1028"/>
      <c r="J73" s="1027">
        <v>40497</v>
      </c>
      <c r="K73" s="1028">
        <v>91.023869248388365</v>
      </c>
      <c r="L73" s="1029">
        <v>14</v>
      </c>
      <c r="M73" s="672"/>
      <c r="N73" s="1030"/>
      <c r="O73" s="672"/>
      <c r="P73" s="672"/>
      <c r="Q73" s="672"/>
    </row>
    <row r="74" spans="6:17" x14ac:dyDescent="0.2">
      <c r="F74" s="1027">
        <v>40156</v>
      </c>
      <c r="G74" s="1028">
        <v>142.90888463156455</v>
      </c>
      <c r="H74" s="1029">
        <v>10.25</v>
      </c>
      <c r="I74" s="1028"/>
      <c r="J74" s="1027">
        <v>40497</v>
      </c>
      <c r="K74" s="1028">
        <v>88.178551817314201</v>
      </c>
      <c r="L74" s="1029">
        <v>20</v>
      </c>
      <c r="M74" s="672"/>
      <c r="N74" s="1030"/>
      <c r="O74" s="672"/>
      <c r="P74" s="672"/>
      <c r="Q74" s="672"/>
    </row>
    <row r="75" spans="6:17" x14ac:dyDescent="0.2">
      <c r="F75" s="1027">
        <v>40164</v>
      </c>
      <c r="G75" s="1028">
        <v>146.06098478282894</v>
      </c>
      <c r="H75" s="1029">
        <v>120</v>
      </c>
      <c r="I75" s="1028"/>
      <c r="J75" s="1027">
        <v>40513</v>
      </c>
      <c r="K75" s="1028">
        <v>157.40350303225091</v>
      </c>
      <c r="L75" s="1029">
        <v>9</v>
      </c>
      <c r="M75" s="672"/>
      <c r="N75" s="1030"/>
      <c r="O75" s="672"/>
      <c r="P75" s="672"/>
      <c r="Q75" s="672"/>
    </row>
    <row r="76" spans="6:17" x14ac:dyDescent="0.2">
      <c r="F76" s="1027">
        <v>40175</v>
      </c>
      <c r="G76" s="1028">
        <v>84.673398318651877</v>
      </c>
      <c r="H76" s="1029">
        <v>70</v>
      </c>
      <c r="I76" s="1028"/>
      <c r="J76" s="1027">
        <v>40513</v>
      </c>
      <c r="K76" s="1028">
        <v>166.76386166531847</v>
      </c>
      <c r="L76" s="1029">
        <v>7.65</v>
      </c>
      <c r="M76" s="672"/>
      <c r="N76" s="1030"/>
      <c r="O76" s="672"/>
      <c r="P76" s="672"/>
      <c r="Q76" s="672"/>
    </row>
    <row r="77" spans="6:17" x14ac:dyDescent="0.2">
      <c r="F77" s="1027">
        <v>40206</v>
      </c>
      <c r="G77" s="1028">
        <v>119.50576365400357</v>
      </c>
      <c r="H77" s="1029">
        <v>151.80000000000001</v>
      </c>
      <c r="I77" s="1028"/>
      <c r="J77" s="1027">
        <v>40533</v>
      </c>
      <c r="K77" s="1028">
        <v>151.00851224967349</v>
      </c>
      <c r="L77" s="1029">
        <v>60</v>
      </c>
      <c r="M77" s="672"/>
      <c r="N77" s="1030"/>
      <c r="O77" s="672"/>
      <c r="P77" s="672"/>
      <c r="Q77" s="672"/>
    </row>
    <row r="78" spans="6:17" x14ac:dyDescent="0.2">
      <c r="F78" s="1027">
        <v>40214</v>
      </c>
      <c r="G78" s="1028">
        <v>61.59266464535829</v>
      </c>
      <c r="H78" s="1029">
        <v>81</v>
      </c>
      <c r="I78" s="1028"/>
      <c r="J78" s="1027">
        <v>40542</v>
      </c>
      <c r="K78" s="1028">
        <v>128.72129610356393</v>
      </c>
      <c r="L78" s="1029">
        <v>309</v>
      </c>
      <c r="M78" s="672"/>
      <c r="N78" s="1030"/>
      <c r="O78" s="672"/>
      <c r="P78" s="672"/>
      <c r="Q78" s="672"/>
    </row>
    <row r="79" spans="6:17" x14ac:dyDescent="0.2">
      <c r="F79" s="1027">
        <v>40221</v>
      </c>
      <c r="G79" s="1028">
        <v>84.459483139671562</v>
      </c>
      <c r="H79" s="1029">
        <v>198</v>
      </c>
      <c r="I79" s="1028"/>
      <c r="J79" s="1027">
        <v>40542</v>
      </c>
      <c r="K79" s="1028">
        <v>169.06121252464246</v>
      </c>
      <c r="L79" s="1029">
        <v>20</v>
      </c>
      <c r="M79" s="672"/>
      <c r="N79" s="1030"/>
      <c r="O79" s="672"/>
      <c r="P79" s="672"/>
      <c r="Q79" s="672"/>
    </row>
    <row r="80" spans="6:17" x14ac:dyDescent="0.2">
      <c r="F80" s="1027">
        <v>40242</v>
      </c>
      <c r="G80" s="1028">
        <v>126.65312384762743</v>
      </c>
      <c r="H80" s="1029">
        <v>65.099999999999994</v>
      </c>
      <c r="I80" s="1028"/>
      <c r="J80" s="1027">
        <v>40548</v>
      </c>
      <c r="K80" s="1028">
        <v>129.00986504825704</v>
      </c>
      <c r="L80" s="1029">
        <v>270</v>
      </c>
      <c r="M80" s="672"/>
      <c r="N80" s="1030"/>
      <c r="O80" s="672"/>
      <c r="P80" s="672"/>
      <c r="Q80" s="672"/>
    </row>
    <row r="81" spans="6:17" x14ac:dyDescent="0.2">
      <c r="F81" s="1027">
        <v>40266</v>
      </c>
      <c r="G81" s="1028">
        <v>67.379909047214838</v>
      </c>
      <c r="H81" s="1029">
        <v>250.2</v>
      </c>
      <c r="I81" s="1028"/>
      <c r="J81" s="1027">
        <v>40550</v>
      </c>
      <c r="K81" s="1028">
        <v>145.28407121428319</v>
      </c>
      <c r="L81" s="1029">
        <v>110</v>
      </c>
      <c r="M81" s="672"/>
      <c r="N81" s="1030"/>
      <c r="O81" s="672"/>
      <c r="P81" s="672"/>
      <c r="Q81" s="672"/>
    </row>
    <row r="82" spans="6:17" x14ac:dyDescent="0.2">
      <c r="F82" s="1027">
        <v>40269</v>
      </c>
      <c r="G82" s="1028">
        <v>69.066493879798131</v>
      </c>
      <c r="H82" s="1029">
        <v>40.5</v>
      </c>
      <c r="I82" s="1028"/>
      <c r="J82" s="1027">
        <v>40568</v>
      </c>
      <c r="K82" s="1028">
        <v>152.55658142084891</v>
      </c>
      <c r="L82" s="1029">
        <v>26</v>
      </c>
      <c r="M82" s="672"/>
      <c r="N82" s="1030"/>
      <c r="O82" s="672"/>
      <c r="P82" s="672"/>
      <c r="Q82" s="672"/>
    </row>
    <row r="83" spans="6:17" x14ac:dyDescent="0.2">
      <c r="F83" s="1027">
        <v>40284</v>
      </c>
      <c r="G83" s="1028">
        <v>48.864835301345742</v>
      </c>
      <c r="H83" s="1029">
        <v>102.4</v>
      </c>
      <c r="I83" s="1028"/>
      <c r="J83" s="1027">
        <v>40581</v>
      </c>
      <c r="K83" s="1028">
        <v>134.81085364055068</v>
      </c>
      <c r="L83" s="1029">
        <v>250</v>
      </c>
      <c r="M83" s="672"/>
      <c r="N83" s="1030"/>
      <c r="O83" s="672"/>
      <c r="P83" s="672"/>
      <c r="Q83" s="672"/>
    </row>
    <row r="84" spans="6:17" x14ac:dyDescent="0.2">
      <c r="F84" s="1027">
        <v>40287</v>
      </c>
      <c r="G84" s="1028">
        <v>100.28578594433267</v>
      </c>
      <c r="H84" s="1029">
        <v>50.4</v>
      </c>
      <c r="I84" s="1028"/>
      <c r="J84" s="1027">
        <v>40585</v>
      </c>
      <c r="K84" s="1028">
        <v>128.62522764226901</v>
      </c>
      <c r="L84" s="1029">
        <v>30</v>
      </c>
      <c r="M84" s="672"/>
      <c r="N84" s="1030"/>
      <c r="O84" s="672"/>
      <c r="P84" s="672"/>
      <c r="Q84" s="672"/>
    </row>
    <row r="85" spans="6:17" x14ac:dyDescent="0.2">
      <c r="F85" s="1027">
        <v>40291</v>
      </c>
      <c r="G85" s="1028">
        <v>57.533308644678172</v>
      </c>
      <c r="H85" s="1029">
        <v>51</v>
      </c>
      <c r="I85" s="1028"/>
      <c r="J85" s="1027">
        <v>40585</v>
      </c>
      <c r="K85" s="1028">
        <v>131.99789775718207</v>
      </c>
      <c r="L85" s="1029">
        <v>20</v>
      </c>
      <c r="M85" s="672"/>
      <c r="N85" s="1030"/>
      <c r="O85" s="672"/>
      <c r="P85" s="672"/>
      <c r="Q85" s="672"/>
    </row>
    <row r="86" spans="6:17" x14ac:dyDescent="0.2">
      <c r="F86" s="1027">
        <v>40297</v>
      </c>
      <c r="G86" s="1028">
        <v>130.70340617725893</v>
      </c>
      <c r="H86" s="1029">
        <v>143.5</v>
      </c>
      <c r="I86" s="1028"/>
      <c r="J86" s="1027">
        <v>40610</v>
      </c>
      <c r="K86" s="1028">
        <v>105.99114506049079</v>
      </c>
      <c r="L86" s="1029">
        <v>150</v>
      </c>
      <c r="M86" s="672"/>
      <c r="N86" s="1030"/>
      <c r="O86" s="672"/>
      <c r="P86" s="672"/>
      <c r="Q86" s="672"/>
    </row>
    <row r="87" spans="6:17" x14ac:dyDescent="0.2">
      <c r="F87" s="1027">
        <v>40302</v>
      </c>
      <c r="G87" s="1028">
        <v>91.054163273794373</v>
      </c>
      <c r="H87" s="1029">
        <v>32.5</v>
      </c>
      <c r="I87" s="1028"/>
      <c r="J87" s="1027">
        <v>40697</v>
      </c>
      <c r="K87" s="1028">
        <v>134.77224610562345</v>
      </c>
      <c r="L87" s="1029">
        <v>110</v>
      </c>
      <c r="M87" s="672"/>
      <c r="N87" s="1030"/>
      <c r="O87" s="672"/>
      <c r="P87" s="672"/>
      <c r="Q87" s="672"/>
    </row>
    <row r="88" spans="6:17" x14ac:dyDescent="0.2">
      <c r="F88" s="1027">
        <v>40302</v>
      </c>
      <c r="G88" s="1028">
        <v>94.490505119012468</v>
      </c>
      <c r="H88" s="1029">
        <v>20</v>
      </c>
      <c r="I88" s="1028"/>
      <c r="J88" s="1027">
        <v>40697</v>
      </c>
      <c r="K88" s="1028">
        <v>125.07630408162247</v>
      </c>
      <c r="L88" s="1029">
        <v>127</v>
      </c>
      <c r="M88" s="672"/>
      <c r="N88" s="1030"/>
      <c r="O88" s="672"/>
      <c r="P88" s="672"/>
      <c r="Q88" s="672"/>
    </row>
    <row r="89" spans="6:17" x14ac:dyDescent="0.2">
      <c r="F89" s="1027">
        <v>40317</v>
      </c>
      <c r="G89" s="1028">
        <v>67.92790332939478</v>
      </c>
      <c r="H89" s="1029">
        <v>250.8</v>
      </c>
      <c r="I89" s="1028"/>
      <c r="J89" s="1027">
        <v>40715</v>
      </c>
      <c r="K89" s="1028">
        <v>120.9076441882458</v>
      </c>
      <c r="L89" s="1029">
        <v>150</v>
      </c>
      <c r="M89" s="672"/>
      <c r="N89" s="1030"/>
      <c r="O89" s="672"/>
      <c r="P89" s="672"/>
      <c r="Q89" s="672"/>
    </row>
    <row r="90" spans="6:17" x14ac:dyDescent="0.2">
      <c r="F90" s="1027">
        <v>40330</v>
      </c>
      <c r="G90" s="1028">
        <v>60.237231461582425</v>
      </c>
      <c r="H90" s="1029">
        <v>36</v>
      </c>
      <c r="I90" s="1028"/>
      <c r="J90" s="1027">
        <v>40732</v>
      </c>
      <c r="K90" s="1028">
        <v>140.55181998200905</v>
      </c>
      <c r="L90" s="1029">
        <v>24</v>
      </c>
      <c r="M90" s="672"/>
      <c r="N90" s="1030"/>
      <c r="O90" s="672"/>
      <c r="P90" s="672"/>
      <c r="Q90" s="672"/>
    </row>
    <row r="91" spans="6:17" x14ac:dyDescent="0.2">
      <c r="F91" s="1027">
        <v>40331</v>
      </c>
      <c r="G91" s="1028">
        <v>133.40943438182612</v>
      </c>
      <c r="H91" s="1029">
        <v>102</v>
      </c>
      <c r="I91" s="1028"/>
      <c r="J91" s="1027">
        <v>40738</v>
      </c>
      <c r="K91" s="1028">
        <v>113.16550285696491</v>
      </c>
      <c r="L91" s="1029">
        <v>20</v>
      </c>
      <c r="M91" s="672"/>
      <c r="N91" s="1030"/>
      <c r="O91" s="672"/>
      <c r="P91" s="1146"/>
      <c r="Q91" s="1149"/>
    </row>
    <row r="92" spans="6:17" x14ac:dyDescent="0.2">
      <c r="F92" s="1027">
        <v>40332</v>
      </c>
      <c r="G92" s="1028">
        <v>56.533113181860394</v>
      </c>
      <c r="H92" s="1029">
        <v>100</v>
      </c>
      <c r="I92" s="1028"/>
      <c r="J92" s="1027">
        <v>40742</v>
      </c>
      <c r="K92" s="1028">
        <v>222.32448766033556</v>
      </c>
      <c r="L92" s="1029">
        <v>6</v>
      </c>
      <c r="M92" s="672"/>
      <c r="N92" s="1030"/>
      <c r="O92" s="672"/>
      <c r="P92" s="672"/>
      <c r="Q92" s="672"/>
    </row>
    <row r="93" spans="6:17" x14ac:dyDescent="0.2">
      <c r="F93" s="1027">
        <v>40332</v>
      </c>
      <c r="G93" s="1028">
        <v>112.76002516986676</v>
      </c>
      <c r="H93" s="1029">
        <v>36.799999999999997</v>
      </c>
      <c r="I93" s="1028"/>
      <c r="J93" s="1027">
        <v>40745</v>
      </c>
      <c r="K93" s="1028">
        <v>133.11107309402237</v>
      </c>
      <c r="L93" s="1029">
        <v>150</v>
      </c>
      <c r="M93" s="672"/>
      <c r="N93" s="1030"/>
      <c r="O93" s="672"/>
      <c r="P93" s="672"/>
      <c r="Q93" s="672"/>
    </row>
    <row r="94" spans="6:17" x14ac:dyDescent="0.2">
      <c r="F94" s="1027">
        <v>40332</v>
      </c>
      <c r="G94" s="1028">
        <v>105.0869065675116</v>
      </c>
      <c r="H94" s="1029">
        <v>90</v>
      </c>
      <c r="I94" s="1028"/>
      <c r="J94" s="1027">
        <v>40815</v>
      </c>
      <c r="K94" s="1028">
        <v>96.308507256519448</v>
      </c>
      <c r="L94" s="1029">
        <v>250</v>
      </c>
      <c r="M94" s="672"/>
      <c r="N94" s="1030"/>
      <c r="O94" s="672"/>
      <c r="P94" s="672"/>
      <c r="Q94" s="672"/>
    </row>
    <row r="95" spans="6:17" x14ac:dyDescent="0.2">
      <c r="F95" s="1027">
        <v>40333</v>
      </c>
      <c r="G95" s="1028">
        <v>76.352309099925293</v>
      </c>
      <c r="H95" s="1029">
        <v>30</v>
      </c>
      <c r="I95" s="1028"/>
      <c r="J95" s="1027">
        <v>40817</v>
      </c>
      <c r="K95" s="1028">
        <v>155.92727942057638</v>
      </c>
      <c r="L95" s="1029">
        <v>9</v>
      </c>
      <c r="M95" s="672"/>
      <c r="N95" s="1030"/>
      <c r="O95" s="672"/>
      <c r="P95" s="672"/>
      <c r="Q95" s="672"/>
    </row>
    <row r="96" spans="6:17" x14ac:dyDescent="0.2">
      <c r="F96" s="1027">
        <v>40338</v>
      </c>
      <c r="G96" s="1028">
        <v>134.44087519677512</v>
      </c>
      <c r="H96" s="1029">
        <v>150</v>
      </c>
      <c r="I96" s="1028"/>
      <c r="J96" s="1027">
        <v>40878</v>
      </c>
      <c r="K96" s="1028">
        <v>255.67316080938596</v>
      </c>
      <c r="L96" s="1029">
        <v>20</v>
      </c>
      <c r="M96" s="672"/>
      <c r="N96" s="1030"/>
      <c r="O96" s="672"/>
      <c r="P96" s="672"/>
      <c r="Q96" s="672"/>
    </row>
    <row r="97" spans="6:17" x14ac:dyDescent="0.2">
      <c r="F97" s="1027">
        <v>40338</v>
      </c>
      <c r="G97" s="1028">
        <v>136.89449320205105</v>
      </c>
      <c r="H97" s="1029">
        <v>168</v>
      </c>
      <c r="I97" s="1028"/>
      <c r="J97" s="1027">
        <v>40885</v>
      </c>
      <c r="K97" s="1028">
        <v>122.10097961373098</v>
      </c>
      <c r="L97" s="1029">
        <v>19</v>
      </c>
      <c r="M97" s="672"/>
      <c r="N97" s="1030"/>
      <c r="O97" s="672"/>
      <c r="P97" s="672"/>
      <c r="Q97" s="672"/>
    </row>
    <row r="98" spans="6:17" x14ac:dyDescent="0.2">
      <c r="F98" s="1027">
        <v>40338</v>
      </c>
      <c r="G98" s="1028">
        <v>134.44087519677512</v>
      </c>
      <c r="H98" s="1029">
        <v>150</v>
      </c>
      <c r="I98" s="1028"/>
      <c r="J98" s="1027">
        <v>40897</v>
      </c>
      <c r="K98" s="1028">
        <v>95.033782151936379</v>
      </c>
      <c r="L98" s="1029">
        <v>20</v>
      </c>
      <c r="M98" s="672"/>
      <c r="N98" s="1030"/>
      <c r="O98" s="672"/>
      <c r="P98" s="672"/>
      <c r="Q98" s="672"/>
    </row>
    <row r="99" spans="6:17" x14ac:dyDescent="0.2">
      <c r="F99" s="1027">
        <v>40338</v>
      </c>
      <c r="G99" s="1028">
        <v>136.89449320205105</v>
      </c>
      <c r="H99" s="1029">
        <v>132</v>
      </c>
      <c r="I99" s="1028"/>
      <c r="J99" s="1027">
        <v>40897</v>
      </c>
      <c r="K99" s="1028">
        <v>128.70570630715847</v>
      </c>
      <c r="L99" s="1029">
        <v>30</v>
      </c>
      <c r="M99" s="672"/>
      <c r="N99" s="1030"/>
      <c r="O99" s="672"/>
      <c r="P99" s="672"/>
      <c r="Q99" s="672"/>
    </row>
    <row r="100" spans="6:17" x14ac:dyDescent="0.2">
      <c r="F100" s="1027">
        <v>40350</v>
      </c>
      <c r="G100" s="1028">
        <v>103.34629924725407</v>
      </c>
      <c r="H100" s="1029">
        <v>81.599999999999994</v>
      </c>
      <c r="I100" s="1028"/>
      <c r="J100" s="1027">
        <v>40897</v>
      </c>
      <c r="K100" s="1028">
        <v>93.390046168912065</v>
      </c>
      <c r="L100" s="1029">
        <v>20</v>
      </c>
      <c r="M100" s="672"/>
      <c r="N100" s="1030"/>
      <c r="O100" s="672"/>
      <c r="P100" s="672"/>
      <c r="Q100" s="672"/>
    </row>
    <row r="101" spans="6:17" x14ac:dyDescent="0.2">
      <c r="F101" s="1027">
        <v>40359</v>
      </c>
      <c r="G101" s="1028">
        <v>64.159980519830683</v>
      </c>
      <c r="H101" s="1029">
        <v>114</v>
      </c>
      <c r="I101" s="1028"/>
      <c r="J101" s="1027">
        <v>40909</v>
      </c>
      <c r="K101" s="1028">
        <v>95.798997738884339</v>
      </c>
      <c r="L101" s="1029">
        <v>15</v>
      </c>
      <c r="M101" s="672"/>
      <c r="N101" s="1030"/>
      <c r="O101" s="672"/>
      <c r="P101" s="672"/>
      <c r="Q101" s="672"/>
    </row>
    <row r="102" spans="6:17" x14ac:dyDescent="0.2">
      <c r="F102" s="1027">
        <v>40366</v>
      </c>
      <c r="G102" s="1028">
        <v>43.375906395808698</v>
      </c>
      <c r="H102" s="1029">
        <v>78.2</v>
      </c>
      <c r="I102" s="1028"/>
      <c r="J102" s="1027">
        <v>40909</v>
      </c>
      <c r="K102" s="1028">
        <v>85.949001220506261</v>
      </c>
      <c r="L102" s="1029">
        <v>15</v>
      </c>
      <c r="M102" s="672"/>
      <c r="N102" s="1030"/>
      <c r="O102" s="672"/>
      <c r="P102" s="672"/>
      <c r="Q102" s="672"/>
    </row>
    <row r="103" spans="6:17" x14ac:dyDescent="0.2">
      <c r="F103" s="1027">
        <v>40368</v>
      </c>
      <c r="G103" s="1028">
        <v>64.197151121904241</v>
      </c>
      <c r="H103" s="1029">
        <v>42.5</v>
      </c>
      <c r="I103" s="1028"/>
      <c r="J103" s="1027">
        <v>40942</v>
      </c>
      <c r="K103" s="1028">
        <v>99.162975624810329</v>
      </c>
      <c r="L103" s="1029">
        <v>200</v>
      </c>
      <c r="M103" s="672"/>
      <c r="N103" s="1030"/>
      <c r="O103" s="672"/>
      <c r="P103" s="672"/>
      <c r="Q103" s="672"/>
    </row>
    <row r="104" spans="6:17" x14ac:dyDescent="0.2">
      <c r="F104" s="1027">
        <v>40374</v>
      </c>
      <c r="G104" s="1028">
        <v>51.625613775736731</v>
      </c>
      <c r="H104" s="1029">
        <v>99.2</v>
      </c>
      <c r="I104" s="1028"/>
      <c r="J104" s="1027">
        <v>40966</v>
      </c>
      <c r="K104" s="1028">
        <v>91.169698638580897</v>
      </c>
      <c r="L104" s="1029">
        <v>20</v>
      </c>
      <c r="M104" s="672"/>
      <c r="N104" s="1030"/>
      <c r="O104" s="672"/>
      <c r="P104" s="672"/>
      <c r="Q104" s="672"/>
    </row>
    <row r="105" spans="6:17" x14ac:dyDescent="0.2">
      <c r="F105" s="1027">
        <v>40380</v>
      </c>
      <c r="G105" s="1028">
        <v>92.179109886888952</v>
      </c>
      <c r="H105" s="1029">
        <v>99.2</v>
      </c>
      <c r="I105" s="1028"/>
      <c r="J105" s="1027">
        <v>41093</v>
      </c>
      <c r="K105" s="1028">
        <v>103.04140781826288</v>
      </c>
      <c r="L105" s="1029">
        <v>20</v>
      </c>
      <c r="M105" s="672"/>
      <c r="N105" s="1030"/>
      <c r="O105" s="672"/>
      <c r="P105" s="672"/>
      <c r="Q105" s="672"/>
    </row>
    <row r="106" spans="6:17" x14ac:dyDescent="0.2">
      <c r="F106" s="1027">
        <v>40381</v>
      </c>
      <c r="G106" s="1028">
        <v>129.92622151110186</v>
      </c>
      <c r="H106" s="1029">
        <v>102.5</v>
      </c>
      <c r="I106" s="1028"/>
      <c r="J106" s="1027">
        <v>41093</v>
      </c>
      <c r="K106" s="1028">
        <v>109.39470466084111</v>
      </c>
      <c r="L106" s="1029">
        <v>20</v>
      </c>
      <c r="M106" s="672"/>
      <c r="N106" s="1030"/>
      <c r="O106" s="672"/>
      <c r="P106" s="672"/>
      <c r="Q106" s="672"/>
    </row>
    <row r="107" spans="6:17" x14ac:dyDescent="0.2">
      <c r="F107" s="1027">
        <v>40400</v>
      </c>
      <c r="G107" s="1028">
        <v>103.55510180767088</v>
      </c>
      <c r="H107" s="1029">
        <v>110.4</v>
      </c>
      <c r="I107" s="1028"/>
      <c r="J107" s="1027">
        <v>41124</v>
      </c>
      <c r="K107" s="1028">
        <v>104.37597773919359</v>
      </c>
      <c r="L107" s="1029">
        <v>20</v>
      </c>
      <c r="M107" s="672"/>
      <c r="N107" s="1030"/>
      <c r="O107" s="672"/>
      <c r="P107" s="672"/>
      <c r="Q107" s="672"/>
    </row>
    <row r="108" spans="6:17" x14ac:dyDescent="0.2">
      <c r="F108" s="1027">
        <v>40406</v>
      </c>
      <c r="G108" s="1028">
        <v>64.260053243420217</v>
      </c>
      <c r="H108" s="1029">
        <v>199.8</v>
      </c>
      <c r="I108" s="1028"/>
      <c r="J108" s="1027">
        <v>41134</v>
      </c>
      <c r="K108" s="1028">
        <v>106.21573521971195</v>
      </c>
      <c r="L108" s="1029">
        <v>20</v>
      </c>
      <c r="M108" s="672"/>
      <c r="N108" s="1030"/>
      <c r="O108" s="672"/>
      <c r="P108" s="672"/>
      <c r="Q108" s="672"/>
    </row>
    <row r="109" spans="6:17" x14ac:dyDescent="0.2">
      <c r="F109" s="1027">
        <v>40410</v>
      </c>
      <c r="G109" s="1028">
        <v>145.27027484282567</v>
      </c>
      <c r="H109" s="1029">
        <v>49</v>
      </c>
      <c r="I109" s="1028"/>
      <c r="J109" s="1027">
        <v>41137</v>
      </c>
      <c r="K109" s="1028">
        <v>103.85218957358225</v>
      </c>
      <c r="L109" s="1029">
        <v>102</v>
      </c>
      <c r="M109" s="672"/>
      <c r="N109" s="1030"/>
      <c r="O109" s="672"/>
      <c r="P109" s="1146"/>
      <c r="Q109" s="1149"/>
    </row>
    <row r="110" spans="6:17" x14ac:dyDescent="0.2">
      <c r="F110" s="1027">
        <v>40422</v>
      </c>
      <c r="G110" s="1028">
        <v>79.733600694648374</v>
      </c>
      <c r="H110" s="1029">
        <v>79.2</v>
      </c>
      <c r="I110" s="1028"/>
      <c r="J110" s="1027">
        <v>41150</v>
      </c>
      <c r="K110" s="1028">
        <v>100.76496064890334</v>
      </c>
      <c r="L110" s="1029">
        <v>20</v>
      </c>
      <c r="M110" s="672"/>
      <c r="N110" s="1030"/>
      <c r="O110" s="672"/>
      <c r="P110" s="672"/>
      <c r="Q110" s="672"/>
    </row>
    <row r="111" spans="6:17" x14ac:dyDescent="0.2">
      <c r="F111" s="1027">
        <v>40429</v>
      </c>
      <c r="G111" s="1028">
        <v>93.617777186379413</v>
      </c>
      <c r="H111" s="1029">
        <v>55.2</v>
      </c>
      <c r="I111" s="1028"/>
      <c r="J111" s="1027">
        <v>41152</v>
      </c>
      <c r="K111" s="1028">
        <v>102.92612362975257</v>
      </c>
      <c r="L111" s="1029">
        <v>250</v>
      </c>
      <c r="M111" s="672"/>
      <c r="N111" s="1030"/>
      <c r="O111" s="672"/>
      <c r="P111" s="672"/>
      <c r="Q111" s="672"/>
    </row>
    <row r="112" spans="6:17" x14ac:dyDescent="0.2">
      <c r="F112" s="1027">
        <v>40438</v>
      </c>
      <c r="G112" s="1028">
        <v>40.206621851191656</v>
      </c>
      <c r="H112" s="1029">
        <v>148.80000000000001</v>
      </c>
      <c r="I112" s="1028"/>
      <c r="J112" s="1027">
        <v>41169</v>
      </c>
      <c r="K112" s="1028">
        <v>97.995567686910974</v>
      </c>
      <c r="L112" s="1029">
        <v>20</v>
      </c>
      <c r="M112" s="672"/>
      <c r="N112" s="1030"/>
      <c r="O112" s="672"/>
      <c r="P112" s="672"/>
      <c r="Q112" s="672"/>
    </row>
    <row r="113" spans="6:17" x14ac:dyDescent="0.2">
      <c r="F113" s="1027">
        <v>40443</v>
      </c>
      <c r="G113" s="1028">
        <v>50.057256371194555</v>
      </c>
      <c r="H113" s="1029">
        <v>80</v>
      </c>
      <c r="I113" s="1028"/>
      <c r="J113" s="1027">
        <v>41169</v>
      </c>
      <c r="K113" s="1028">
        <v>117.2442686999335</v>
      </c>
      <c r="L113" s="1029">
        <v>20.8</v>
      </c>
      <c r="M113" s="672"/>
      <c r="N113" s="1030"/>
      <c r="O113" s="672"/>
      <c r="P113" s="672"/>
      <c r="Q113" s="672"/>
    </row>
    <row r="114" spans="6:17" x14ac:dyDescent="0.2">
      <c r="F114" s="1027">
        <v>40462</v>
      </c>
      <c r="G114" s="1028">
        <v>127.31970577887593</v>
      </c>
      <c r="H114" s="1029">
        <v>49.8</v>
      </c>
      <c r="I114" s="1028"/>
      <c r="J114" s="1027">
        <v>41199</v>
      </c>
      <c r="K114" s="1028">
        <v>101.29155712360749</v>
      </c>
      <c r="L114" s="1029">
        <v>10</v>
      </c>
      <c r="M114" s="672"/>
      <c r="N114" s="1030"/>
      <c r="O114" s="672"/>
      <c r="P114" s="672"/>
      <c r="Q114" s="672"/>
    </row>
    <row r="115" spans="6:17" x14ac:dyDescent="0.2">
      <c r="F115" s="1027">
        <v>40469</v>
      </c>
      <c r="G115" s="1028">
        <v>126.38488022087078</v>
      </c>
      <c r="H115" s="1029">
        <v>31.68</v>
      </c>
      <c r="I115" s="1028"/>
      <c r="J115" s="1027">
        <v>41207</v>
      </c>
      <c r="K115" s="1028">
        <v>62.793903287420981</v>
      </c>
      <c r="L115" s="1029">
        <v>50</v>
      </c>
      <c r="M115" s="672"/>
      <c r="N115" s="1030"/>
      <c r="O115" s="672"/>
      <c r="P115" s="672"/>
      <c r="Q115" s="672"/>
    </row>
    <row r="116" spans="6:17" x14ac:dyDescent="0.2">
      <c r="F116" s="1027">
        <v>40487</v>
      </c>
      <c r="G116" s="1028">
        <v>45.40255038117283</v>
      </c>
      <c r="H116" s="1029">
        <v>161</v>
      </c>
      <c r="I116" s="1028"/>
      <c r="J116" s="1027">
        <v>41214</v>
      </c>
      <c r="K116" s="1028">
        <v>79.525750308369439</v>
      </c>
      <c r="L116" s="1029">
        <v>20</v>
      </c>
      <c r="M116" s="672"/>
      <c r="N116" s="1030"/>
      <c r="O116" s="672"/>
      <c r="P116" s="1146"/>
      <c r="Q116" s="1149"/>
    </row>
    <row r="117" spans="6:17" x14ac:dyDescent="0.2">
      <c r="F117" s="1027">
        <v>40494</v>
      </c>
      <c r="G117" s="1028">
        <v>74.737807059308324</v>
      </c>
      <c r="H117" s="1029">
        <v>99</v>
      </c>
      <c r="I117" s="1028"/>
      <c r="J117" s="1027">
        <v>41228</v>
      </c>
      <c r="K117" s="1028">
        <v>91.358904398216666</v>
      </c>
      <c r="L117" s="1029">
        <v>20</v>
      </c>
      <c r="M117" s="672"/>
      <c r="N117" s="1030"/>
      <c r="O117" s="672"/>
      <c r="P117" s="672"/>
      <c r="Q117" s="672"/>
    </row>
    <row r="118" spans="6:17" x14ac:dyDescent="0.2">
      <c r="F118" s="1027">
        <v>40518</v>
      </c>
      <c r="G118" s="1028">
        <v>39.051420395907449</v>
      </c>
      <c r="H118" s="1029">
        <v>201</v>
      </c>
      <c r="I118" s="1028"/>
      <c r="J118" s="1027">
        <v>41255</v>
      </c>
      <c r="K118" s="1028">
        <v>88.744525447255711</v>
      </c>
      <c r="L118" s="1029">
        <v>250</v>
      </c>
      <c r="M118" s="672"/>
      <c r="N118" s="1030"/>
      <c r="O118" s="672"/>
      <c r="P118" s="672"/>
      <c r="Q118" s="672"/>
    </row>
    <row r="119" spans="6:17" x14ac:dyDescent="0.2">
      <c r="F119" s="1027">
        <v>40521</v>
      </c>
      <c r="G119" s="1028">
        <v>32.829151983826954</v>
      </c>
      <c r="H119" s="1029">
        <v>167.89999999999998</v>
      </c>
      <c r="I119" s="1028"/>
      <c r="J119" s="1027">
        <v>41256</v>
      </c>
      <c r="K119" s="1028">
        <v>95.57159581020403</v>
      </c>
      <c r="L119" s="1029">
        <v>20</v>
      </c>
      <c r="M119" s="672"/>
      <c r="N119" s="1030"/>
      <c r="O119" s="672"/>
      <c r="P119" s="672"/>
      <c r="Q119" s="672"/>
    </row>
    <row r="120" spans="6:17" x14ac:dyDescent="0.2">
      <c r="F120" s="1027">
        <v>40529</v>
      </c>
      <c r="G120" s="1028">
        <v>118.81511668885061</v>
      </c>
      <c r="H120" s="1029">
        <v>78.2</v>
      </c>
      <c r="I120" s="1028"/>
      <c r="J120" s="1027">
        <v>41309</v>
      </c>
      <c r="K120" s="1028">
        <v>113.42194146138621</v>
      </c>
      <c r="L120" s="1029">
        <v>28.8</v>
      </c>
      <c r="M120" s="672"/>
      <c r="N120" s="1030"/>
      <c r="O120" s="672"/>
      <c r="P120" s="672"/>
      <c r="Q120" s="672"/>
    </row>
    <row r="121" spans="6:17" x14ac:dyDescent="0.2">
      <c r="F121" s="1027">
        <v>40529</v>
      </c>
      <c r="G121" s="1028">
        <v>64.022146030700057</v>
      </c>
      <c r="H121" s="1029">
        <v>50</v>
      </c>
      <c r="I121" s="1028"/>
      <c r="J121" s="1027">
        <v>41333</v>
      </c>
      <c r="K121" s="1028">
        <v>89.864356182182505</v>
      </c>
      <c r="L121" s="1029">
        <v>45</v>
      </c>
      <c r="M121" s="672"/>
      <c r="N121" s="1030"/>
      <c r="O121" s="672"/>
      <c r="P121" s="672"/>
      <c r="Q121" s="672"/>
    </row>
    <row r="122" spans="6:17" x14ac:dyDescent="0.2">
      <c r="F122" s="1027">
        <v>40529</v>
      </c>
      <c r="G122" s="1028">
        <v>111.47268114622736</v>
      </c>
      <c r="H122" s="1029">
        <v>78.2</v>
      </c>
      <c r="I122" s="1028"/>
      <c r="J122" s="1027">
        <v>41355</v>
      </c>
      <c r="K122" s="1028">
        <v>102.55283464012339</v>
      </c>
      <c r="L122" s="1029">
        <v>20</v>
      </c>
      <c r="M122" s="672"/>
      <c r="N122" s="1030"/>
      <c r="O122" s="672"/>
      <c r="P122" s="672"/>
      <c r="Q122" s="672"/>
    </row>
    <row r="123" spans="6:17" x14ac:dyDescent="0.2">
      <c r="F123" s="1027">
        <v>40529</v>
      </c>
      <c r="G123" s="1028">
        <v>59.926468747635134</v>
      </c>
      <c r="H123" s="1029">
        <v>38.46</v>
      </c>
      <c r="I123" s="1028"/>
      <c r="J123" s="1027">
        <v>41355</v>
      </c>
      <c r="K123" s="1028">
        <v>100.97758432465874</v>
      </c>
      <c r="L123" s="1029">
        <v>20</v>
      </c>
      <c r="M123" s="672"/>
      <c r="N123" s="1030"/>
      <c r="O123" s="672"/>
      <c r="P123" s="672"/>
      <c r="Q123" s="672"/>
    </row>
    <row r="124" spans="6:17" x14ac:dyDescent="0.2">
      <c r="F124" s="1027">
        <v>40534</v>
      </c>
      <c r="G124" s="1028">
        <v>50.941605701686385</v>
      </c>
      <c r="H124" s="1029">
        <v>27.3</v>
      </c>
      <c r="I124" s="1028"/>
      <c r="J124" s="1027">
        <v>41358</v>
      </c>
      <c r="K124" s="1028">
        <v>85.04028493078107</v>
      </c>
      <c r="L124" s="1029">
        <v>20</v>
      </c>
      <c r="M124" s="672"/>
      <c r="N124" s="1030"/>
      <c r="O124" s="672"/>
      <c r="P124" s="672"/>
      <c r="Q124" s="672"/>
    </row>
    <row r="125" spans="6:17" x14ac:dyDescent="0.2">
      <c r="F125" s="1027">
        <v>40535</v>
      </c>
      <c r="G125" s="1028">
        <v>77.264389867369346</v>
      </c>
      <c r="H125" s="1029">
        <v>28.5</v>
      </c>
      <c r="I125" s="1028"/>
      <c r="J125" s="1027">
        <v>41374</v>
      </c>
      <c r="K125" s="1028">
        <v>97.62021083470367</v>
      </c>
      <c r="L125" s="1029">
        <v>20</v>
      </c>
      <c r="M125" s="672"/>
      <c r="N125" s="1030"/>
      <c r="O125" s="672"/>
      <c r="P125" s="672"/>
      <c r="Q125" s="672"/>
    </row>
    <row r="126" spans="6:17" x14ac:dyDescent="0.2">
      <c r="F126" s="1027">
        <v>40535</v>
      </c>
      <c r="G126" s="1028">
        <v>63.701977517299838</v>
      </c>
      <c r="H126" s="1029">
        <v>48</v>
      </c>
      <c r="I126" s="1028"/>
      <c r="J126" s="1027">
        <v>41380</v>
      </c>
      <c r="K126" s="1028">
        <v>71.775221535534726</v>
      </c>
      <c r="L126" s="1029">
        <v>20</v>
      </c>
      <c r="M126" s="672"/>
      <c r="N126" s="1030"/>
      <c r="O126" s="672"/>
      <c r="P126" s="672"/>
      <c r="Q126" s="672"/>
    </row>
    <row r="127" spans="6:17" x14ac:dyDescent="0.2">
      <c r="F127" s="1027">
        <v>40535</v>
      </c>
      <c r="G127" s="1028">
        <v>83.804348182270004</v>
      </c>
      <c r="H127" s="1029">
        <v>34.200000000000003</v>
      </c>
      <c r="I127" s="1028"/>
      <c r="J127" s="1027">
        <v>41426</v>
      </c>
      <c r="K127" s="1028">
        <v>64.230879471585268</v>
      </c>
      <c r="L127" s="1029">
        <v>20</v>
      </c>
      <c r="M127" s="672"/>
      <c r="N127" s="1030"/>
      <c r="O127" s="672"/>
      <c r="P127" s="672"/>
      <c r="Q127" s="672"/>
    </row>
    <row r="128" spans="6:17" x14ac:dyDescent="0.2">
      <c r="F128" s="1027">
        <v>40575</v>
      </c>
      <c r="G128" s="1028">
        <v>117.29245281973296</v>
      </c>
      <c r="H128" s="1029">
        <v>257.60000000000002</v>
      </c>
      <c r="I128" s="1028"/>
      <c r="J128" s="1027">
        <v>41428</v>
      </c>
      <c r="K128" s="1028">
        <v>73.14647287718924</v>
      </c>
      <c r="L128" s="1029">
        <v>48</v>
      </c>
      <c r="M128" s="672"/>
      <c r="N128" s="1030"/>
      <c r="O128" s="672"/>
      <c r="P128" s="672"/>
      <c r="Q128" s="672"/>
    </row>
    <row r="129" spans="6:14" x14ac:dyDescent="0.2">
      <c r="F129" s="1027">
        <v>40612</v>
      </c>
      <c r="G129" s="1028">
        <v>74.1566606377895</v>
      </c>
      <c r="H129" s="1029">
        <v>100</v>
      </c>
      <c r="I129" s="1028"/>
      <c r="J129" s="1027">
        <v>41428</v>
      </c>
      <c r="K129" s="1028">
        <v>74.126908947435879</v>
      </c>
      <c r="L129" s="1029">
        <v>40</v>
      </c>
      <c r="M129" s="672"/>
      <c r="N129" s="1030"/>
    </row>
    <row r="130" spans="6:14" x14ac:dyDescent="0.2">
      <c r="F130" s="1027">
        <v>40639</v>
      </c>
      <c r="G130" s="1028">
        <v>113.06201476041566</v>
      </c>
      <c r="H130" s="1029">
        <v>155.1</v>
      </c>
      <c r="I130" s="1028"/>
      <c r="J130" s="1027">
        <v>41444</v>
      </c>
      <c r="K130" s="1028">
        <v>169.97782124207822</v>
      </c>
      <c r="L130" s="1029">
        <v>12</v>
      </c>
      <c r="M130" s="672"/>
      <c r="N130" s="1030"/>
    </row>
    <row r="131" spans="6:14" x14ac:dyDescent="0.2">
      <c r="F131" s="1027">
        <v>40653</v>
      </c>
      <c r="G131" s="1028">
        <v>38.163217047688335</v>
      </c>
      <c r="H131" s="1029">
        <v>100.8</v>
      </c>
      <c r="I131" s="1028"/>
      <c r="J131" s="1027">
        <v>41458</v>
      </c>
      <c r="K131" s="1028">
        <v>62.732239132165802</v>
      </c>
      <c r="L131" s="1029">
        <v>50</v>
      </c>
      <c r="M131" s="672"/>
      <c r="N131" s="1030"/>
    </row>
    <row r="132" spans="6:14" x14ac:dyDescent="0.2">
      <c r="F132" s="1027">
        <v>40668</v>
      </c>
      <c r="G132" s="1028">
        <v>72.443214647480488</v>
      </c>
      <c r="H132" s="1029">
        <v>165.6</v>
      </c>
      <c r="I132" s="1028"/>
      <c r="J132" s="1027">
        <v>41465</v>
      </c>
      <c r="K132" s="1028">
        <v>64.016776540013296</v>
      </c>
      <c r="L132" s="1029">
        <v>40</v>
      </c>
      <c r="M132" s="672"/>
      <c r="N132" s="1030"/>
    </row>
    <row r="133" spans="6:14" x14ac:dyDescent="0.2">
      <c r="F133" s="1027">
        <v>40669</v>
      </c>
      <c r="G133" s="1028">
        <v>35.662857876248317</v>
      </c>
      <c r="H133" s="1029">
        <v>131.1</v>
      </c>
      <c r="I133" s="1028"/>
      <c r="J133" s="1027">
        <v>41465</v>
      </c>
      <c r="K133" s="1028">
        <v>68.671188095925302</v>
      </c>
      <c r="L133" s="1029">
        <v>20</v>
      </c>
      <c r="M133" s="672"/>
      <c r="N133" s="1030"/>
    </row>
    <row r="134" spans="6:14" x14ac:dyDescent="0.2">
      <c r="F134" s="1027">
        <v>40676</v>
      </c>
      <c r="G134" s="1028">
        <v>78.727583511783095</v>
      </c>
      <c r="H134" s="1029">
        <v>214.4</v>
      </c>
      <c r="I134" s="1028"/>
      <c r="J134" s="1027">
        <v>41472</v>
      </c>
      <c r="K134" s="1028">
        <v>94.401664559256972</v>
      </c>
      <c r="L134" s="1029">
        <v>20</v>
      </c>
      <c r="M134" s="672"/>
      <c r="N134" s="1030"/>
    </row>
    <row r="135" spans="6:14" x14ac:dyDescent="0.2">
      <c r="F135" s="1027">
        <v>40679</v>
      </c>
      <c r="G135" s="1028">
        <v>34.224327254819244</v>
      </c>
      <c r="H135" s="1029">
        <v>150.36000000000001</v>
      </c>
      <c r="I135" s="1028"/>
      <c r="J135" s="1027">
        <v>41472</v>
      </c>
      <c r="K135" s="1028">
        <v>94.401664559256957</v>
      </c>
      <c r="L135" s="1029">
        <v>12</v>
      </c>
      <c r="M135" s="672"/>
      <c r="N135" s="1030"/>
    </row>
    <row r="136" spans="6:14" x14ac:dyDescent="0.2">
      <c r="F136" s="1027">
        <v>40679</v>
      </c>
      <c r="G136" s="1028">
        <v>24.388581912033192</v>
      </c>
      <c r="H136" s="1029">
        <v>108</v>
      </c>
      <c r="I136" s="1028"/>
      <c r="J136" s="1027">
        <v>41523</v>
      </c>
      <c r="K136" s="1028">
        <v>74.028341914409992</v>
      </c>
      <c r="L136" s="1029">
        <v>15</v>
      </c>
      <c r="M136" s="672"/>
      <c r="N136" s="1030"/>
    </row>
    <row r="137" spans="6:14" x14ac:dyDescent="0.2">
      <c r="F137" s="1027">
        <v>40683</v>
      </c>
      <c r="G137" s="1028">
        <v>60.077600139588675</v>
      </c>
      <c r="H137" s="1029">
        <v>115</v>
      </c>
      <c r="I137" s="1028"/>
      <c r="J137" s="1027">
        <v>41536</v>
      </c>
      <c r="K137" s="1028">
        <v>110.68559165800808</v>
      </c>
      <c r="L137" s="1029">
        <v>20</v>
      </c>
      <c r="M137" s="672"/>
      <c r="N137" s="1030"/>
    </row>
    <row r="138" spans="6:14" x14ac:dyDescent="0.2">
      <c r="F138" s="1027">
        <v>40701</v>
      </c>
      <c r="G138" s="1028">
        <v>42.073395922189242</v>
      </c>
      <c r="H138" s="1029">
        <v>202</v>
      </c>
      <c r="I138" s="1028"/>
      <c r="J138" s="1027">
        <v>41544</v>
      </c>
      <c r="K138" s="1028">
        <v>70.709821344565725</v>
      </c>
      <c r="L138" s="1029">
        <v>20</v>
      </c>
      <c r="M138" s="672"/>
      <c r="N138" s="1030"/>
    </row>
    <row r="139" spans="6:14" x14ac:dyDescent="0.2">
      <c r="F139" s="1027">
        <v>40715</v>
      </c>
      <c r="G139" s="1028">
        <v>53.835172921656458</v>
      </c>
      <c r="H139" s="1029">
        <v>40</v>
      </c>
      <c r="I139" s="1028"/>
      <c r="J139" s="1027">
        <v>41556</v>
      </c>
      <c r="K139" s="1028">
        <v>73.400022440242253</v>
      </c>
      <c r="L139" s="1029">
        <v>20</v>
      </c>
      <c r="M139" s="672"/>
      <c r="N139" s="1030"/>
    </row>
    <row r="140" spans="6:14" x14ac:dyDescent="0.2">
      <c r="F140" s="1027">
        <v>40721</v>
      </c>
      <c r="G140" s="1028">
        <v>38.023305712225699</v>
      </c>
      <c r="H140" s="1029">
        <v>200</v>
      </c>
      <c r="I140" s="1028"/>
      <c r="J140" s="1027">
        <v>41569</v>
      </c>
      <c r="K140" s="1028">
        <v>70.967886385969237</v>
      </c>
      <c r="L140" s="1029">
        <v>20</v>
      </c>
      <c r="M140" s="672"/>
      <c r="N140" s="1030"/>
    </row>
    <row r="141" spans="6:14" x14ac:dyDescent="0.2">
      <c r="F141" s="1027">
        <v>40722</v>
      </c>
      <c r="G141" s="1028">
        <v>69.649358126437406</v>
      </c>
      <c r="H141" s="1029">
        <v>104.4</v>
      </c>
      <c r="I141" s="1028"/>
      <c r="J141" s="1027">
        <v>41609</v>
      </c>
      <c r="K141" s="1028">
        <v>90.490681082552868</v>
      </c>
      <c r="L141" s="1029">
        <v>7.3140000000000001</v>
      </c>
      <c r="M141" s="672"/>
      <c r="N141" s="1030"/>
    </row>
    <row r="142" spans="6:14" x14ac:dyDescent="0.2">
      <c r="F142" s="1027">
        <v>40723</v>
      </c>
      <c r="G142" s="1028">
        <v>88.595321642346477</v>
      </c>
      <c r="H142" s="1029">
        <v>20</v>
      </c>
      <c r="I142" s="1028"/>
      <c r="J142" s="1027">
        <v>41614</v>
      </c>
      <c r="K142" s="1028">
        <v>74.578911600002314</v>
      </c>
      <c r="L142" s="1029">
        <v>20</v>
      </c>
      <c r="M142" s="672"/>
      <c r="N142" s="1030"/>
    </row>
    <row r="143" spans="6:14" x14ac:dyDescent="0.2">
      <c r="F143" s="1027">
        <v>40730</v>
      </c>
      <c r="G143" s="1028">
        <v>46.09982325066715</v>
      </c>
      <c r="H143" s="1029">
        <v>199.92</v>
      </c>
      <c r="I143" s="1028"/>
      <c r="J143" s="1027">
        <v>41627</v>
      </c>
      <c r="K143" s="1028">
        <v>61.352846644502925</v>
      </c>
      <c r="L143" s="1029">
        <v>150</v>
      </c>
      <c r="M143" s="672"/>
      <c r="N143" s="1030"/>
    </row>
    <row r="144" spans="6:14" x14ac:dyDescent="0.2">
      <c r="F144" s="1027">
        <v>40739</v>
      </c>
      <c r="G144" s="1028">
        <v>93.593283920456798</v>
      </c>
      <c r="H144" s="1029">
        <v>162</v>
      </c>
      <c r="I144" s="1028"/>
      <c r="J144" s="1027">
        <v>41669</v>
      </c>
      <c r="K144" s="1028">
        <v>76.336870614450092</v>
      </c>
      <c r="L144" s="1029">
        <v>7</v>
      </c>
      <c r="M144" s="672"/>
      <c r="N144" s="1030"/>
    </row>
    <row r="145" spans="6:14" x14ac:dyDescent="0.2">
      <c r="F145" s="1027">
        <v>40752</v>
      </c>
      <c r="G145" s="1028">
        <v>96.282181687532344</v>
      </c>
      <c r="H145" s="1029">
        <v>102.5</v>
      </c>
      <c r="I145" s="1028"/>
      <c r="J145" s="1027">
        <v>41690</v>
      </c>
      <c r="K145" s="1028">
        <v>53.522946769280672</v>
      </c>
      <c r="L145" s="1029">
        <v>10.416</v>
      </c>
      <c r="M145" s="672"/>
      <c r="N145" s="1030"/>
    </row>
    <row r="146" spans="6:14" x14ac:dyDescent="0.2">
      <c r="F146" s="1027">
        <v>40758</v>
      </c>
      <c r="G146" s="1028">
        <v>66.91255165620953</v>
      </c>
      <c r="H146" s="1029">
        <v>120</v>
      </c>
      <c r="I146" s="1028"/>
      <c r="J146" s="1027">
        <v>41715</v>
      </c>
      <c r="K146" s="1028">
        <v>69.72893613267938</v>
      </c>
      <c r="L146" s="1029">
        <v>20</v>
      </c>
      <c r="M146" s="672"/>
      <c r="N146" s="1030"/>
    </row>
    <row r="147" spans="6:14" x14ac:dyDescent="0.2">
      <c r="F147" s="1027">
        <v>40763</v>
      </c>
      <c r="G147" s="1028">
        <v>52.563509130021373</v>
      </c>
      <c r="H147" s="1029">
        <v>42</v>
      </c>
      <c r="I147" s="1028"/>
      <c r="J147" s="1027">
        <v>41724</v>
      </c>
      <c r="K147" s="1028">
        <v>64.590898336036275</v>
      </c>
      <c r="L147" s="1029">
        <v>25</v>
      </c>
      <c r="M147" s="672"/>
      <c r="N147" s="1030"/>
    </row>
    <row r="148" spans="6:14" x14ac:dyDescent="0.2">
      <c r="F148" s="1027">
        <v>40770</v>
      </c>
      <c r="G148" s="1028">
        <v>38.387986404035502</v>
      </c>
      <c r="H148" s="1029">
        <v>200</v>
      </c>
      <c r="I148" s="1028"/>
      <c r="J148" s="1027">
        <v>41730</v>
      </c>
      <c r="K148" s="1028">
        <v>72.306875738267976</v>
      </c>
      <c r="L148" s="1029">
        <v>10.3</v>
      </c>
      <c r="M148" s="672"/>
      <c r="N148" s="1030"/>
    </row>
    <row r="149" spans="6:14" x14ac:dyDescent="0.2">
      <c r="F149" s="1027">
        <v>40772</v>
      </c>
      <c r="G149" s="1028">
        <v>47.96388311446848</v>
      </c>
      <c r="H149" s="1029">
        <v>50</v>
      </c>
      <c r="I149" s="1028"/>
      <c r="J149" s="1027">
        <v>41760</v>
      </c>
      <c r="K149" s="1028">
        <v>48.173722425621584</v>
      </c>
      <c r="L149" s="1029">
        <v>150</v>
      </c>
      <c r="M149" s="672"/>
      <c r="N149" s="1030"/>
    </row>
    <row r="150" spans="6:14" x14ac:dyDescent="0.2">
      <c r="F150" s="1027">
        <v>40772</v>
      </c>
      <c r="G150" s="1028">
        <v>47.96388311446848</v>
      </c>
      <c r="H150" s="1029">
        <v>37.5</v>
      </c>
      <c r="I150" s="1028"/>
      <c r="J150" s="1027">
        <v>41786</v>
      </c>
      <c r="K150" s="1028">
        <v>68.88030288905162</v>
      </c>
      <c r="L150" s="1029">
        <v>30</v>
      </c>
      <c r="M150" s="672"/>
      <c r="N150" s="1030"/>
    </row>
    <row r="151" spans="6:14" x14ac:dyDescent="0.2">
      <c r="F151" s="1027">
        <v>40785</v>
      </c>
      <c r="G151" s="1028">
        <v>30.049209341436331</v>
      </c>
      <c r="H151" s="1029">
        <v>100.8</v>
      </c>
      <c r="I151" s="1028"/>
      <c r="J151" s="1027">
        <v>41791</v>
      </c>
      <c r="K151" s="1028">
        <v>72.038139124652886</v>
      </c>
      <c r="L151" s="1029">
        <v>20</v>
      </c>
      <c r="M151" s="672"/>
      <c r="N151" s="1030"/>
    </row>
    <row r="152" spans="6:14" x14ac:dyDescent="0.2">
      <c r="F152" s="1027">
        <v>40793</v>
      </c>
      <c r="G152" s="1028">
        <v>31.930401815457103</v>
      </c>
      <c r="H152" s="1029">
        <v>104</v>
      </c>
      <c r="I152" s="1028"/>
      <c r="J152" s="1027">
        <v>41802</v>
      </c>
      <c r="K152" s="1028">
        <v>63.011871779350145</v>
      </c>
      <c r="L152" s="1029">
        <v>30</v>
      </c>
      <c r="M152" s="672"/>
      <c r="N152" s="1030"/>
    </row>
    <row r="153" spans="6:14" x14ac:dyDescent="0.2">
      <c r="F153" s="1027">
        <v>40798</v>
      </c>
      <c r="G153" s="1028">
        <v>41.19612324461994</v>
      </c>
      <c r="H153" s="1029">
        <v>92.34</v>
      </c>
      <c r="I153" s="1028"/>
      <c r="J153" s="1027">
        <v>41838</v>
      </c>
      <c r="K153" s="1028">
        <v>61.904217205823983</v>
      </c>
      <c r="L153" s="1029">
        <v>93.6</v>
      </c>
      <c r="M153" s="672"/>
      <c r="N153" s="1030"/>
    </row>
    <row r="154" spans="6:14" x14ac:dyDescent="0.2">
      <c r="F154" s="1027">
        <v>40798</v>
      </c>
      <c r="G154" s="1028">
        <v>46.311981686762266</v>
      </c>
      <c r="H154" s="1029">
        <v>201.6</v>
      </c>
      <c r="I154" s="1028"/>
      <c r="J154" s="1027">
        <v>41843</v>
      </c>
      <c r="K154" s="1028">
        <v>63.228010683628312</v>
      </c>
      <c r="L154" s="1029">
        <v>45</v>
      </c>
      <c r="M154" s="672"/>
      <c r="N154" s="1030"/>
    </row>
    <row r="155" spans="6:14" x14ac:dyDescent="0.2">
      <c r="F155" s="1027">
        <v>40799</v>
      </c>
      <c r="G155" s="1028">
        <v>80.382919628884522</v>
      </c>
      <c r="H155" s="1029">
        <v>100.65</v>
      </c>
      <c r="I155" s="1028"/>
      <c r="J155" s="1027">
        <v>41844</v>
      </c>
      <c r="K155" s="1028">
        <v>62.511274223257828</v>
      </c>
      <c r="L155" s="1029">
        <v>56</v>
      </c>
      <c r="M155" s="672"/>
      <c r="N155" s="1030"/>
    </row>
    <row r="156" spans="6:14" x14ac:dyDescent="0.2">
      <c r="F156" s="1027">
        <v>40817</v>
      </c>
      <c r="G156" s="1028">
        <v>42.448697210950968</v>
      </c>
      <c r="H156" s="1029">
        <v>48</v>
      </c>
      <c r="I156" s="1028"/>
      <c r="J156" s="1027">
        <v>41844</v>
      </c>
      <c r="K156" s="1028">
        <v>63.127054052454163</v>
      </c>
      <c r="L156" s="1029">
        <v>56</v>
      </c>
      <c r="M156" s="672"/>
      <c r="N156" s="1030"/>
    </row>
    <row r="157" spans="6:14" x14ac:dyDescent="0.2">
      <c r="F157" s="1027">
        <v>40850</v>
      </c>
      <c r="G157" s="1028">
        <v>31.539610340185565</v>
      </c>
      <c r="H157" s="1029">
        <v>98.9</v>
      </c>
      <c r="I157" s="1028"/>
      <c r="J157" s="1027">
        <v>41851</v>
      </c>
      <c r="K157" s="1028">
        <v>49.833101373865361</v>
      </c>
      <c r="L157" s="1029">
        <v>200</v>
      </c>
      <c r="M157" s="672"/>
      <c r="N157" s="1030"/>
    </row>
    <row r="158" spans="6:14" x14ac:dyDescent="0.2">
      <c r="F158" s="1027">
        <v>40850</v>
      </c>
      <c r="G158" s="1028">
        <v>33.357836494707037</v>
      </c>
      <c r="H158" s="1029">
        <v>100.8</v>
      </c>
      <c r="I158" s="1028"/>
      <c r="J158" s="1027">
        <v>41870</v>
      </c>
      <c r="K158" s="1028">
        <v>66.003900441980718</v>
      </c>
      <c r="L158" s="1029">
        <v>100</v>
      </c>
      <c r="M158" s="672"/>
      <c r="N158" s="1030"/>
    </row>
    <row r="159" spans="6:14" x14ac:dyDescent="0.2">
      <c r="F159" s="1027">
        <v>40855</v>
      </c>
      <c r="G159" s="1028">
        <v>34.271737642946732</v>
      </c>
      <c r="H159" s="1029">
        <v>59.8</v>
      </c>
      <c r="I159" s="1028"/>
      <c r="J159" s="1027">
        <v>41876</v>
      </c>
      <c r="K159" s="1028">
        <v>67.158055337051593</v>
      </c>
      <c r="L159" s="1029">
        <v>60</v>
      </c>
      <c r="M159" s="672"/>
      <c r="N159" s="1030"/>
    </row>
    <row r="160" spans="6:14" x14ac:dyDescent="0.2">
      <c r="F160" s="1027">
        <v>40863</v>
      </c>
      <c r="G160" s="1028">
        <v>61.461301978797685</v>
      </c>
      <c r="H160" s="1029">
        <v>39.9</v>
      </c>
      <c r="I160" s="1028"/>
      <c r="J160" s="1027">
        <v>41885</v>
      </c>
      <c r="K160" s="1028">
        <v>54.930251314332097</v>
      </c>
      <c r="L160" s="1029">
        <v>60</v>
      </c>
      <c r="M160" s="672"/>
      <c r="N160" s="1030"/>
    </row>
    <row r="161" spans="6:14" x14ac:dyDescent="0.2">
      <c r="F161" s="1027">
        <v>40863</v>
      </c>
      <c r="G161" s="1028">
        <v>90.568903981775222</v>
      </c>
      <c r="H161" s="1029">
        <v>49.5</v>
      </c>
      <c r="I161" s="1028"/>
      <c r="J161" s="1027">
        <v>41886</v>
      </c>
      <c r="K161" s="1028">
        <v>51.385612403690509</v>
      </c>
      <c r="L161" s="1029">
        <v>52</v>
      </c>
      <c r="M161" s="672"/>
      <c r="N161" s="1030"/>
    </row>
    <row r="162" spans="6:14" x14ac:dyDescent="0.2">
      <c r="F162" s="1027">
        <v>40875</v>
      </c>
      <c r="G162" s="1028">
        <v>87.849455625127973</v>
      </c>
      <c r="H162" s="1029">
        <v>20.65</v>
      </c>
      <c r="I162" s="1028"/>
      <c r="J162" s="1027">
        <v>41886</v>
      </c>
      <c r="K162" s="1028">
        <v>61.170897471482711</v>
      </c>
      <c r="L162" s="1029">
        <v>120</v>
      </c>
      <c r="M162" s="672"/>
      <c r="N162" s="1030"/>
    </row>
    <row r="163" spans="6:14" x14ac:dyDescent="0.2">
      <c r="F163" s="1027">
        <v>40886</v>
      </c>
      <c r="G163" s="1028">
        <v>42.945775982753325</v>
      </c>
      <c r="H163" s="1029">
        <v>75</v>
      </c>
      <c r="I163" s="1028"/>
      <c r="J163" s="1027">
        <v>41915</v>
      </c>
      <c r="K163" s="1028">
        <v>66.104733105417267</v>
      </c>
      <c r="L163" s="1029">
        <v>30</v>
      </c>
      <c r="M163" s="672"/>
      <c r="N163" s="1030"/>
    </row>
    <row r="164" spans="6:14" x14ac:dyDescent="0.2">
      <c r="F164" s="1027">
        <v>40890</v>
      </c>
      <c r="G164" s="1028">
        <v>35.187735845919896</v>
      </c>
      <c r="H164" s="1029">
        <v>79.599999999999994</v>
      </c>
      <c r="I164" s="1028"/>
      <c r="J164" s="1027">
        <v>41920</v>
      </c>
      <c r="K164" s="1028">
        <v>58.105289523347047</v>
      </c>
      <c r="L164" s="1029">
        <v>101.3</v>
      </c>
      <c r="M164" s="672"/>
      <c r="N164" s="1030"/>
    </row>
    <row r="165" spans="6:14" x14ac:dyDescent="0.2">
      <c r="F165" s="1027">
        <v>40890</v>
      </c>
      <c r="G165" s="1028">
        <v>34.261538299223282</v>
      </c>
      <c r="H165" s="1029">
        <v>201.25</v>
      </c>
      <c r="I165" s="1028"/>
      <c r="J165" s="1027">
        <v>41920</v>
      </c>
      <c r="K165" s="1028">
        <v>58.948383600658737</v>
      </c>
      <c r="L165" s="1029">
        <v>51</v>
      </c>
      <c r="M165" s="672"/>
      <c r="N165" s="1030"/>
    </row>
    <row r="166" spans="6:14" x14ac:dyDescent="0.2">
      <c r="F166" s="1027">
        <v>40892</v>
      </c>
      <c r="G166" s="1028">
        <v>35.067863342348382</v>
      </c>
      <c r="H166" s="1029">
        <v>49.2</v>
      </c>
      <c r="I166" s="1028"/>
      <c r="J166" s="1027">
        <v>41920</v>
      </c>
      <c r="K166" s="1028">
        <v>58.885986851171005</v>
      </c>
      <c r="L166" s="1029">
        <v>76.5</v>
      </c>
      <c r="M166" s="672"/>
      <c r="N166" s="1030"/>
    </row>
    <row r="167" spans="6:14" x14ac:dyDescent="0.2">
      <c r="F167" s="1027">
        <v>40897</v>
      </c>
      <c r="G167" s="1028">
        <v>72.989417783250929</v>
      </c>
      <c r="H167" s="1029">
        <v>110.4</v>
      </c>
      <c r="I167" s="1028"/>
      <c r="J167" s="1027">
        <v>41920</v>
      </c>
      <c r="K167" s="1028">
        <v>63.194839276761989</v>
      </c>
      <c r="L167" s="1029">
        <v>30</v>
      </c>
      <c r="M167" s="672"/>
      <c r="N167" s="1030"/>
    </row>
    <row r="168" spans="6:14" x14ac:dyDescent="0.2">
      <c r="F168" s="1027">
        <v>40897</v>
      </c>
      <c r="G168" s="1028">
        <v>75.454643070238177</v>
      </c>
      <c r="H168" s="1029">
        <v>30.4</v>
      </c>
      <c r="I168" s="1028"/>
      <c r="J168" s="1027">
        <v>41920</v>
      </c>
      <c r="K168" s="1028">
        <v>65.920697968918248</v>
      </c>
      <c r="L168" s="1029">
        <v>80</v>
      </c>
      <c r="M168" s="672"/>
      <c r="N168" s="1030"/>
    </row>
    <row r="169" spans="6:14" x14ac:dyDescent="0.2">
      <c r="F169" s="1027">
        <v>40897</v>
      </c>
      <c r="G169" s="1028">
        <v>35.746271335537642</v>
      </c>
      <c r="H169" s="1029">
        <v>78.400000000000006</v>
      </c>
      <c r="I169" s="1028"/>
      <c r="J169" s="1027">
        <v>41920</v>
      </c>
      <c r="K169" s="1028">
        <v>63.789216528856066</v>
      </c>
      <c r="L169" s="1029">
        <v>103</v>
      </c>
      <c r="M169" s="672"/>
      <c r="N169" s="1030"/>
    </row>
    <row r="170" spans="6:14" x14ac:dyDescent="0.2">
      <c r="F170" s="1027">
        <v>40899</v>
      </c>
      <c r="G170" s="1028">
        <v>53.430251292303986</v>
      </c>
      <c r="H170" s="1029">
        <v>14.4</v>
      </c>
      <c r="I170" s="1028"/>
      <c r="J170" s="1027">
        <v>41932</v>
      </c>
      <c r="K170" s="1028">
        <v>62.603763801504599</v>
      </c>
      <c r="L170" s="1029">
        <v>40</v>
      </c>
      <c r="M170" s="672"/>
      <c r="N170" s="1030"/>
    </row>
    <row r="171" spans="6:14" x14ac:dyDescent="0.2">
      <c r="F171" s="1027">
        <v>40927</v>
      </c>
      <c r="G171" s="1028">
        <v>38.708200507493864</v>
      </c>
      <c r="H171" s="1029">
        <v>310.39999999999998</v>
      </c>
      <c r="I171" s="1028"/>
      <c r="J171" s="1027">
        <v>41933</v>
      </c>
      <c r="K171" s="1028">
        <v>67.968676862197469</v>
      </c>
      <c r="L171" s="1029">
        <v>11.4</v>
      </c>
      <c r="M171" s="672"/>
      <c r="N171" s="1030"/>
    </row>
    <row r="172" spans="6:14" x14ac:dyDescent="0.2">
      <c r="F172" s="1027">
        <v>40946</v>
      </c>
      <c r="G172" s="1028">
        <v>50.590563989553914</v>
      </c>
      <c r="H172" s="1029">
        <v>21</v>
      </c>
      <c r="I172" s="1028"/>
      <c r="J172" s="1027">
        <v>41933</v>
      </c>
      <c r="K172" s="1028">
        <v>70.864307716927513</v>
      </c>
      <c r="L172" s="1029">
        <v>20</v>
      </c>
      <c r="M172" s="672"/>
      <c r="N172" s="1030"/>
    </row>
    <row r="173" spans="6:14" x14ac:dyDescent="0.2">
      <c r="F173" s="1027">
        <v>40954</v>
      </c>
      <c r="G173" s="1028">
        <v>32.953593887448775</v>
      </c>
      <c r="H173" s="1029">
        <v>30.400000000000002</v>
      </c>
      <c r="I173" s="1028"/>
      <c r="J173" s="1027">
        <v>41934</v>
      </c>
      <c r="K173" s="1028">
        <v>62.437331725994255</v>
      </c>
      <c r="L173" s="1029">
        <v>20</v>
      </c>
      <c r="M173" s="672"/>
      <c r="N173" s="1030"/>
    </row>
    <row r="174" spans="6:14" x14ac:dyDescent="0.2">
      <c r="F174" s="1027">
        <v>40956</v>
      </c>
      <c r="G174" s="1028">
        <v>106.12174302737741</v>
      </c>
      <c r="H174" s="1029">
        <v>50</v>
      </c>
      <c r="I174" s="1028"/>
      <c r="J174" s="1027">
        <v>41934</v>
      </c>
      <c r="K174" s="1028">
        <v>62.437331725994255</v>
      </c>
      <c r="L174" s="1029">
        <v>20</v>
      </c>
      <c r="M174" s="672"/>
      <c r="N174" s="1030"/>
    </row>
    <row r="175" spans="6:14" x14ac:dyDescent="0.2">
      <c r="F175" s="1027">
        <v>40967</v>
      </c>
      <c r="G175" s="1028">
        <v>35.071716450158547</v>
      </c>
      <c r="H175" s="1029">
        <v>91</v>
      </c>
      <c r="I175" s="1028"/>
      <c r="J175" s="1027">
        <v>41934</v>
      </c>
      <c r="K175" s="1028">
        <v>62.437331725994255</v>
      </c>
      <c r="L175" s="1029">
        <v>15</v>
      </c>
      <c r="M175" s="672"/>
      <c r="N175" s="1030"/>
    </row>
    <row r="176" spans="6:14" x14ac:dyDescent="0.2">
      <c r="F176" s="1027">
        <v>40981</v>
      </c>
      <c r="G176" s="1028">
        <v>35.187735845919882</v>
      </c>
      <c r="H176" s="1029">
        <v>51.2</v>
      </c>
      <c r="I176" s="1028"/>
      <c r="J176" s="1027">
        <v>41934</v>
      </c>
      <c r="K176" s="1028">
        <v>62.437331725994255</v>
      </c>
      <c r="L176" s="1029">
        <v>20</v>
      </c>
      <c r="M176" s="672"/>
      <c r="N176" s="1030"/>
    </row>
    <row r="177" spans="6:14" x14ac:dyDescent="0.2">
      <c r="F177" s="1027">
        <v>40985</v>
      </c>
      <c r="G177" s="1028">
        <v>44.277021960891837</v>
      </c>
      <c r="H177" s="1029">
        <v>202</v>
      </c>
      <c r="I177" s="1028"/>
      <c r="J177" s="1027">
        <v>41934</v>
      </c>
      <c r="K177" s="1028">
        <v>54.448969005990818</v>
      </c>
      <c r="L177" s="1029">
        <v>20</v>
      </c>
      <c r="M177" s="672"/>
      <c r="N177" s="1030"/>
    </row>
    <row r="178" spans="6:14" x14ac:dyDescent="0.2">
      <c r="F178" s="1027">
        <v>40997</v>
      </c>
      <c r="G178" s="1028">
        <v>36.737094662206545</v>
      </c>
      <c r="H178" s="1029">
        <v>48</v>
      </c>
      <c r="I178" s="1028"/>
      <c r="J178" s="1027">
        <v>41934</v>
      </c>
      <c r="K178" s="1028">
        <v>77.220069283906369</v>
      </c>
      <c r="L178" s="1029">
        <v>14.7</v>
      </c>
      <c r="M178" s="672"/>
      <c r="N178" s="1030"/>
    </row>
    <row r="179" spans="6:14" x14ac:dyDescent="0.2">
      <c r="F179" s="1027">
        <v>41010</v>
      </c>
      <c r="G179" s="1028">
        <v>53.259285997478827</v>
      </c>
      <c r="H179" s="1029">
        <v>54</v>
      </c>
      <c r="I179" s="1028"/>
      <c r="J179" s="1027">
        <v>41934</v>
      </c>
      <c r="K179" s="1028">
        <v>74.889108486879465</v>
      </c>
      <c r="L179" s="1029">
        <v>19.5</v>
      </c>
      <c r="M179" s="672"/>
      <c r="N179" s="1030"/>
    </row>
    <row r="180" spans="6:14" x14ac:dyDescent="0.2">
      <c r="F180" s="1027">
        <v>41056</v>
      </c>
      <c r="G180" s="1028">
        <v>66.640715517285429</v>
      </c>
      <c r="H180" s="1029">
        <v>69</v>
      </c>
      <c r="I180" s="1028"/>
      <c r="J180" s="1027">
        <v>41934</v>
      </c>
      <c r="K180" s="1028">
        <v>74.907756173255706</v>
      </c>
      <c r="L180" s="1029">
        <v>19.5</v>
      </c>
      <c r="M180" s="672"/>
      <c r="N180" s="1030"/>
    </row>
    <row r="181" spans="6:14" x14ac:dyDescent="0.2">
      <c r="F181" s="1027">
        <v>41152</v>
      </c>
      <c r="G181" s="1028">
        <v>53.821406172737369</v>
      </c>
      <c r="H181" s="1029">
        <v>100.3</v>
      </c>
      <c r="I181" s="1028"/>
      <c r="J181" s="1027">
        <v>41936</v>
      </c>
      <c r="K181" s="1028">
        <v>72.920912141323726</v>
      </c>
      <c r="L181" s="1029">
        <v>100</v>
      </c>
      <c r="M181" s="672"/>
      <c r="N181" s="1030"/>
    </row>
    <row r="182" spans="6:14" x14ac:dyDescent="0.2">
      <c r="F182" s="1027">
        <v>41214</v>
      </c>
      <c r="G182" s="1028">
        <v>60.852033451843027</v>
      </c>
      <c r="H182" s="1029">
        <v>50</v>
      </c>
      <c r="I182" s="1028"/>
      <c r="J182" s="1027">
        <v>41950</v>
      </c>
      <c r="K182" s="1028">
        <v>77.663099940890277</v>
      </c>
      <c r="L182" s="1029">
        <v>40</v>
      </c>
      <c r="M182" s="672"/>
      <c r="N182" s="1030"/>
    </row>
    <row r="183" spans="6:14" x14ac:dyDescent="0.2">
      <c r="F183" s="1027">
        <v>41247</v>
      </c>
      <c r="G183" s="1028">
        <v>94.703052936078819</v>
      </c>
      <c r="H183" s="1029">
        <v>9.1</v>
      </c>
      <c r="I183" s="1028"/>
      <c r="J183" s="1027">
        <v>41950</v>
      </c>
      <c r="K183" s="1028">
        <v>77.663099940890277</v>
      </c>
      <c r="L183" s="1029">
        <v>50</v>
      </c>
      <c r="M183" s="672"/>
      <c r="N183" s="1030"/>
    </row>
    <row r="184" spans="6:14" x14ac:dyDescent="0.2">
      <c r="F184" s="1027">
        <v>41257</v>
      </c>
      <c r="G184" s="1028">
        <v>64.355465421220742</v>
      </c>
      <c r="H184" s="1029">
        <v>15</v>
      </c>
      <c r="I184" s="1028"/>
      <c r="J184" s="1027">
        <v>41956</v>
      </c>
      <c r="K184" s="1028">
        <v>67.245081660204576</v>
      </c>
      <c r="L184" s="1029">
        <v>30</v>
      </c>
      <c r="M184" s="672"/>
      <c r="N184" s="1030"/>
    </row>
    <row r="185" spans="6:14" x14ac:dyDescent="0.2">
      <c r="F185" s="1027">
        <v>41290</v>
      </c>
      <c r="G185" s="1028">
        <v>33.275100359142932</v>
      </c>
      <c r="H185" s="1029">
        <v>74.8</v>
      </c>
      <c r="I185" s="1028"/>
      <c r="J185" s="1027">
        <v>41961</v>
      </c>
      <c r="K185" s="1028">
        <v>53.98993385010013</v>
      </c>
      <c r="L185" s="1029">
        <v>45</v>
      </c>
      <c r="M185" s="672"/>
      <c r="N185" s="1030"/>
    </row>
    <row r="186" spans="6:14" x14ac:dyDescent="0.2">
      <c r="F186" s="1027">
        <v>41312</v>
      </c>
      <c r="G186" s="1028">
        <v>32.931623907510669</v>
      </c>
      <c r="H186" s="1029">
        <v>200.6</v>
      </c>
      <c r="I186" s="1028"/>
      <c r="J186" s="1027">
        <v>41982</v>
      </c>
      <c r="K186" s="1028">
        <v>67.491595033553622</v>
      </c>
      <c r="L186" s="1029">
        <v>130</v>
      </c>
      <c r="M186" s="672"/>
      <c r="N186" s="1030"/>
    </row>
    <row r="187" spans="6:14" x14ac:dyDescent="0.2">
      <c r="F187" s="1027">
        <v>41380</v>
      </c>
      <c r="G187" s="1028">
        <v>54.562130720666175</v>
      </c>
      <c r="H187" s="1029">
        <v>74.8</v>
      </c>
      <c r="I187" s="1028"/>
      <c r="J187" s="1027">
        <v>42036</v>
      </c>
      <c r="K187" s="1028">
        <v>64.898849067722026</v>
      </c>
      <c r="L187" s="1029">
        <v>80</v>
      </c>
      <c r="M187" s="672"/>
      <c r="N187" s="1030"/>
    </row>
    <row r="188" spans="6:14" x14ac:dyDescent="0.2">
      <c r="F188" s="1027">
        <v>41400</v>
      </c>
      <c r="G188" s="1028">
        <v>33.828634725171725</v>
      </c>
      <c r="H188" s="1029">
        <v>62.4</v>
      </c>
      <c r="I188" s="1028"/>
      <c r="J188" s="1027">
        <v>42065</v>
      </c>
      <c r="K188" s="1028">
        <v>110.4342556603612</v>
      </c>
      <c r="L188" s="1029">
        <v>6</v>
      </c>
      <c r="M188" s="672"/>
      <c r="N188" s="1030"/>
    </row>
    <row r="189" spans="6:14" x14ac:dyDescent="0.2">
      <c r="F189" s="1027">
        <v>41418</v>
      </c>
      <c r="G189" s="1028">
        <v>100.45046832018465</v>
      </c>
      <c r="H189" s="1029">
        <v>39</v>
      </c>
      <c r="I189" s="1028"/>
      <c r="J189" s="1027">
        <v>42065</v>
      </c>
      <c r="K189" s="1028">
        <v>45.934635580629859</v>
      </c>
      <c r="L189" s="1029">
        <v>25</v>
      </c>
      <c r="M189" s="672"/>
      <c r="N189" s="1030"/>
    </row>
    <row r="190" spans="6:14" x14ac:dyDescent="0.2">
      <c r="F190" s="1027">
        <v>41426</v>
      </c>
      <c r="G190" s="1028">
        <v>25.590403237070046</v>
      </c>
      <c r="H190" s="1029">
        <v>200</v>
      </c>
      <c r="I190" s="1028"/>
      <c r="J190" s="1027">
        <v>42066</v>
      </c>
      <c r="K190" s="1028">
        <v>68.417204641710128</v>
      </c>
      <c r="L190" s="1029">
        <v>62.25</v>
      </c>
      <c r="M190" s="672"/>
      <c r="N190" s="1030"/>
    </row>
    <row r="191" spans="6:14" x14ac:dyDescent="0.2">
      <c r="F191" s="1027">
        <v>41426</v>
      </c>
      <c r="G191" s="1028">
        <v>25.001038407068254</v>
      </c>
      <c r="H191" s="1029">
        <v>200</v>
      </c>
      <c r="I191" s="1028"/>
      <c r="J191" s="1027">
        <v>42067</v>
      </c>
      <c r="K191" s="1028">
        <v>41.11454921523206</v>
      </c>
      <c r="L191" s="1029">
        <v>70</v>
      </c>
      <c r="M191" s="672"/>
      <c r="N191" s="1030"/>
    </row>
    <row r="192" spans="6:14" x14ac:dyDescent="0.2">
      <c r="F192" s="1027">
        <v>41430</v>
      </c>
      <c r="G192" s="1028">
        <v>52.697383069069467</v>
      </c>
      <c r="H192" s="1029">
        <v>200</v>
      </c>
      <c r="I192" s="1028"/>
      <c r="J192" s="1027">
        <v>42067</v>
      </c>
      <c r="K192" s="1028">
        <v>41.637438125926806</v>
      </c>
      <c r="L192" s="1029">
        <v>70</v>
      </c>
      <c r="M192" s="672"/>
      <c r="N192" s="1030"/>
    </row>
    <row r="193" spans="6:14" x14ac:dyDescent="0.2">
      <c r="F193" s="1027">
        <v>41440</v>
      </c>
      <c r="G193" s="1028">
        <v>24.416225740248819</v>
      </c>
      <c r="H193" s="1029">
        <v>199</v>
      </c>
      <c r="I193" s="1028"/>
      <c r="J193" s="1027">
        <v>42068</v>
      </c>
      <c r="K193" s="1028">
        <v>91.995407506323531</v>
      </c>
      <c r="L193" s="1029">
        <v>10.5</v>
      </c>
      <c r="M193" s="672"/>
      <c r="N193" s="1030"/>
    </row>
    <row r="194" spans="6:14" x14ac:dyDescent="0.2">
      <c r="F194" s="1027">
        <v>41440</v>
      </c>
      <c r="G194" s="1028">
        <v>26.932547698798643</v>
      </c>
      <c r="H194" s="1029">
        <v>250</v>
      </c>
      <c r="I194" s="1028"/>
      <c r="J194" s="1027">
        <v>42086</v>
      </c>
      <c r="K194" s="1028">
        <v>74.560267591114879</v>
      </c>
      <c r="L194" s="1029">
        <v>20</v>
      </c>
      <c r="M194" s="672"/>
      <c r="N194" s="1030"/>
    </row>
    <row r="195" spans="6:14" x14ac:dyDescent="0.2">
      <c r="F195" s="1027">
        <v>41446</v>
      </c>
      <c r="G195" s="1028">
        <v>34.78478223966794</v>
      </c>
      <c r="H195" s="1029">
        <v>102.4</v>
      </c>
      <c r="I195" s="1028"/>
      <c r="J195" s="1027">
        <v>42088</v>
      </c>
      <c r="K195" s="1028">
        <v>51.887770814144126</v>
      </c>
      <c r="L195" s="1029">
        <v>30</v>
      </c>
      <c r="M195" s="672"/>
      <c r="N195" s="1030"/>
    </row>
    <row r="196" spans="6:14" x14ac:dyDescent="0.2">
      <c r="F196" s="1027">
        <v>41453</v>
      </c>
      <c r="G196" s="1028">
        <v>62.628524492970513</v>
      </c>
      <c r="H196" s="1029">
        <v>80</v>
      </c>
      <c r="I196" s="1028"/>
      <c r="J196" s="1027">
        <v>42097</v>
      </c>
      <c r="K196" s="1028">
        <v>51.577580011092564</v>
      </c>
      <c r="L196" s="1029">
        <v>81</v>
      </c>
      <c r="M196" s="672"/>
      <c r="N196" s="1030"/>
    </row>
    <row r="197" spans="6:14" x14ac:dyDescent="0.2">
      <c r="F197" s="1027">
        <v>41457</v>
      </c>
      <c r="G197" s="1028">
        <v>58.309133274700734</v>
      </c>
      <c r="H197" s="1029">
        <v>50.4</v>
      </c>
      <c r="I197" s="1028"/>
      <c r="J197" s="1027">
        <v>42097</v>
      </c>
      <c r="K197" s="1028">
        <v>49.236187512987641</v>
      </c>
      <c r="L197" s="1029">
        <v>54</v>
      </c>
      <c r="M197" s="672"/>
      <c r="N197" s="1030"/>
    </row>
    <row r="198" spans="6:14" x14ac:dyDescent="0.2">
      <c r="F198" s="1027">
        <v>41457</v>
      </c>
      <c r="G198" s="1028">
        <v>27.806526923642927</v>
      </c>
      <c r="H198" s="1029">
        <v>200</v>
      </c>
      <c r="I198" s="1028"/>
      <c r="J198" s="1027">
        <v>42108</v>
      </c>
      <c r="K198" s="1028">
        <v>68.54889488292045</v>
      </c>
      <c r="L198" s="1029">
        <v>6.8</v>
      </c>
      <c r="M198" s="672"/>
      <c r="N198" s="1030"/>
    </row>
    <row r="199" spans="6:14" x14ac:dyDescent="0.2">
      <c r="F199" s="1027">
        <v>41462</v>
      </c>
      <c r="G199" s="1028">
        <v>62.628524492970513</v>
      </c>
      <c r="H199" s="1029">
        <v>80</v>
      </c>
      <c r="I199" s="1028"/>
      <c r="J199" s="1027">
        <v>42111</v>
      </c>
      <c r="K199" s="1028">
        <v>58.19865098864112</v>
      </c>
      <c r="L199" s="1029">
        <v>20</v>
      </c>
      <c r="M199" s="672"/>
      <c r="N199" s="1030"/>
    </row>
    <row r="200" spans="6:14" x14ac:dyDescent="0.2">
      <c r="F200" s="1027">
        <v>41463</v>
      </c>
      <c r="G200" s="1028">
        <v>23.788882956835423</v>
      </c>
      <c r="H200" s="1029">
        <v>100</v>
      </c>
      <c r="I200" s="1028"/>
      <c r="J200" s="1027">
        <v>42124</v>
      </c>
      <c r="K200" s="1028">
        <v>48.731318600020622</v>
      </c>
      <c r="L200" s="1029">
        <v>50.6</v>
      </c>
      <c r="M200" s="672"/>
      <c r="N200" s="1030"/>
    </row>
    <row r="201" spans="6:14" x14ac:dyDescent="0.2">
      <c r="F201" s="1027">
        <v>41465</v>
      </c>
      <c r="G201" s="1028">
        <v>26.344249494432113</v>
      </c>
      <c r="H201" s="1029">
        <v>249.9</v>
      </c>
      <c r="I201" s="1028"/>
      <c r="J201" s="1027">
        <v>42124</v>
      </c>
      <c r="K201" s="1028">
        <v>66.221382350287669</v>
      </c>
      <c r="L201" s="1029">
        <v>52</v>
      </c>
      <c r="M201" s="672"/>
      <c r="N201" s="1030"/>
    </row>
    <row r="202" spans="6:14" x14ac:dyDescent="0.2">
      <c r="F202" s="1027">
        <v>41472</v>
      </c>
      <c r="G202" s="1028">
        <v>27.368138968400633</v>
      </c>
      <c r="H202" s="1029">
        <v>150</v>
      </c>
      <c r="I202" s="1028"/>
      <c r="J202" s="1027">
        <v>42124</v>
      </c>
      <c r="K202" s="1028">
        <v>21.416940391097146</v>
      </c>
      <c r="L202" s="1029">
        <v>80</v>
      </c>
      <c r="M202" s="672"/>
      <c r="N202" s="1030"/>
    </row>
    <row r="203" spans="6:14" x14ac:dyDescent="0.2">
      <c r="F203" s="1027">
        <v>41479</v>
      </c>
      <c r="G203" s="1028">
        <v>30.258638562436186</v>
      </c>
      <c r="H203" s="1029">
        <v>205.7</v>
      </c>
      <c r="I203" s="1028"/>
      <c r="J203" s="1027">
        <v>42151</v>
      </c>
      <c r="K203" s="1028">
        <v>74.328270273468746</v>
      </c>
      <c r="L203" s="1029">
        <v>4.9000000000000004</v>
      </c>
      <c r="M203" s="672"/>
      <c r="N203" s="1030"/>
    </row>
    <row r="204" spans="6:14" x14ac:dyDescent="0.2">
      <c r="F204" s="1027">
        <v>41498</v>
      </c>
      <c r="G204" s="1028">
        <v>56.63847580340623</v>
      </c>
      <c r="H204" s="1029">
        <v>20</v>
      </c>
      <c r="I204" s="1028"/>
      <c r="J204" s="1027">
        <v>42156</v>
      </c>
      <c r="K204" s="1028">
        <v>82.054929530250078</v>
      </c>
      <c r="L204" s="1029">
        <v>3.6</v>
      </c>
      <c r="M204" s="672"/>
      <c r="N204" s="1030"/>
    </row>
    <row r="205" spans="6:14" x14ac:dyDescent="0.2">
      <c r="F205" s="1027">
        <v>41506</v>
      </c>
      <c r="G205" s="1028">
        <v>64.202191647483502</v>
      </c>
      <c r="H205" s="1029">
        <v>147.6</v>
      </c>
      <c r="I205" s="1028"/>
      <c r="J205" s="1027">
        <v>42160</v>
      </c>
      <c r="K205" s="1028">
        <v>45.997703753161758</v>
      </c>
      <c r="L205" s="1029">
        <v>100</v>
      </c>
      <c r="M205" s="672"/>
      <c r="N205" s="1030"/>
    </row>
    <row r="206" spans="6:14" x14ac:dyDescent="0.2">
      <c r="F206" s="1027">
        <v>41506</v>
      </c>
      <c r="G206" s="1028">
        <v>62.596470697548106</v>
      </c>
      <c r="H206" s="1029">
        <v>184.8</v>
      </c>
      <c r="I206" s="1028"/>
      <c r="J206" s="1027">
        <v>42164</v>
      </c>
      <c r="K206" s="1028">
        <v>75.071648719645935</v>
      </c>
      <c r="L206" s="1029">
        <v>80</v>
      </c>
      <c r="M206" s="672"/>
      <c r="N206" s="1030"/>
    </row>
    <row r="207" spans="6:14" x14ac:dyDescent="0.2">
      <c r="F207" s="1027">
        <v>41528</v>
      </c>
      <c r="G207" s="1028">
        <v>35.230966354632699</v>
      </c>
      <c r="H207" s="1029">
        <v>60</v>
      </c>
      <c r="I207" s="1028"/>
      <c r="J207" s="1027">
        <v>42174</v>
      </c>
      <c r="K207" s="1028">
        <v>48.654334995332846</v>
      </c>
      <c r="L207" s="1029">
        <v>100</v>
      </c>
      <c r="M207" s="672"/>
      <c r="N207" s="1030"/>
    </row>
    <row r="208" spans="6:14" x14ac:dyDescent="0.2">
      <c r="F208" s="1027">
        <v>41556</v>
      </c>
      <c r="G208" s="1028">
        <v>22.698513962883627</v>
      </c>
      <c r="H208" s="1029">
        <v>200</v>
      </c>
      <c r="I208" s="1028"/>
      <c r="J208" s="1027">
        <v>42178</v>
      </c>
      <c r="K208" s="1028">
        <v>53.325948234521725</v>
      </c>
      <c r="L208" s="1029">
        <v>46</v>
      </c>
      <c r="M208" s="672"/>
      <c r="N208" s="1030"/>
    </row>
    <row r="209" spans="6:14" x14ac:dyDescent="0.2">
      <c r="F209" s="1027">
        <v>41556</v>
      </c>
      <c r="G209" s="1028">
        <v>23.815111463799845</v>
      </c>
      <c r="H209" s="1029">
        <v>198.9</v>
      </c>
      <c r="I209" s="1028"/>
      <c r="J209" s="1027">
        <v>42180</v>
      </c>
      <c r="K209" s="1028">
        <v>60.177950958874447</v>
      </c>
      <c r="L209" s="1029">
        <v>100.815</v>
      </c>
      <c r="M209" s="672"/>
      <c r="N209" s="1030"/>
    </row>
    <row r="210" spans="6:14" x14ac:dyDescent="0.2">
      <c r="F210" s="1027">
        <v>41557</v>
      </c>
      <c r="G210" s="1028">
        <v>22.314445674845125</v>
      </c>
      <c r="H210" s="1029">
        <v>199.8</v>
      </c>
      <c r="I210" s="1028"/>
      <c r="J210" s="1027">
        <v>42185</v>
      </c>
      <c r="K210" s="1028">
        <v>66.318130119534374</v>
      </c>
      <c r="L210" s="1029">
        <v>7</v>
      </c>
      <c r="M210" s="672"/>
      <c r="N210" s="1030"/>
    </row>
    <row r="211" spans="6:14" x14ac:dyDescent="0.2">
      <c r="F211" s="1027">
        <v>41557</v>
      </c>
      <c r="G211" s="1028">
        <v>23.851029744406279</v>
      </c>
      <c r="H211" s="1029">
        <v>200</v>
      </c>
      <c r="I211" s="1028"/>
      <c r="J211" s="1027">
        <v>42186</v>
      </c>
      <c r="K211" s="1028">
        <v>69.9965057113331</v>
      </c>
      <c r="L211" s="1029">
        <v>13</v>
      </c>
      <c r="M211" s="672"/>
      <c r="N211" s="1030"/>
    </row>
    <row r="212" spans="6:14" x14ac:dyDescent="0.2">
      <c r="F212" s="1027">
        <v>41564</v>
      </c>
      <c r="G212" s="1028">
        <v>24.695088325199293</v>
      </c>
      <c r="H212" s="1029">
        <v>400</v>
      </c>
      <c r="I212" s="1028"/>
      <c r="J212" s="1027">
        <v>42186</v>
      </c>
      <c r="K212" s="1028">
        <v>72.404772801796284</v>
      </c>
      <c r="L212" s="1029">
        <v>20</v>
      </c>
      <c r="M212" s="672"/>
      <c r="N212" s="1030"/>
    </row>
    <row r="213" spans="6:14" x14ac:dyDescent="0.2">
      <c r="F213" s="1027">
        <v>41572</v>
      </c>
      <c r="G213" s="1028">
        <v>63.350662282738718</v>
      </c>
      <c r="H213" s="1029">
        <v>19.8</v>
      </c>
      <c r="I213" s="1028"/>
      <c r="J213" s="1027">
        <v>42186</v>
      </c>
      <c r="K213" s="1028">
        <v>142.38602481809679</v>
      </c>
      <c r="L213" s="1029">
        <v>27.6</v>
      </c>
      <c r="M213" s="672"/>
      <c r="N213" s="1030"/>
    </row>
    <row r="214" spans="6:14" x14ac:dyDescent="0.2">
      <c r="F214" s="1027">
        <v>41579</v>
      </c>
      <c r="G214" s="1028">
        <v>34.508247076483954</v>
      </c>
      <c r="H214" s="1029">
        <v>249.2</v>
      </c>
      <c r="I214" s="1028"/>
      <c r="J214" s="1027">
        <v>42200</v>
      </c>
      <c r="K214" s="1028">
        <v>57.187091121431877</v>
      </c>
      <c r="L214" s="1029">
        <v>125</v>
      </c>
      <c r="M214" s="672"/>
      <c r="N214" s="1030"/>
    </row>
    <row r="215" spans="6:14" x14ac:dyDescent="0.2">
      <c r="F215" s="1027">
        <v>41584</v>
      </c>
      <c r="G215" s="1028">
        <v>27.300814401668362</v>
      </c>
      <c r="H215" s="1029">
        <v>172</v>
      </c>
      <c r="I215" s="1028"/>
      <c r="J215" s="1027">
        <v>42201</v>
      </c>
      <c r="K215" s="1028">
        <v>53.111922390103295</v>
      </c>
      <c r="L215" s="1029">
        <v>150</v>
      </c>
      <c r="M215" s="672"/>
      <c r="N215" s="1030"/>
    </row>
    <row r="216" spans="6:14" x14ac:dyDescent="0.2">
      <c r="F216" s="1027">
        <v>41596</v>
      </c>
      <c r="G216" s="1028">
        <v>100.72106724702856</v>
      </c>
      <c r="H216" s="1029">
        <v>34.200000000000003</v>
      </c>
      <c r="I216" s="1028"/>
      <c r="J216" s="1027">
        <v>42201</v>
      </c>
      <c r="K216" s="1028">
        <v>53.541142884854587</v>
      </c>
      <c r="L216" s="1029">
        <v>180</v>
      </c>
      <c r="M216" s="672"/>
      <c r="N216" s="1030"/>
    </row>
    <row r="217" spans="6:14" x14ac:dyDescent="0.2">
      <c r="F217" s="1027">
        <v>41596</v>
      </c>
      <c r="G217" s="1028">
        <v>27.399979465674591</v>
      </c>
      <c r="H217" s="1029">
        <v>201.6</v>
      </c>
      <c r="I217" s="1028"/>
      <c r="J217" s="1027">
        <v>42206</v>
      </c>
      <c r="K217" s="1028">
        <v>50.644664599331477</v>
      </c>
      <c r="L217" s="1029">
        <v>20</v>
      </c>
      <c r="M217" s="672"/>
      <c r="N217" s="1030"/>
    </row>
    <row r="218" spans="6:14" x14ac:dyDescent="0.2">
      <c r="F218" s="1027">
        <v>41619</v>
      </c>
      <c r="G218" s="1028">
        <v>56.016245686657648</v>
      </c>
      <c r="H218" s="1029">
        <v>51</v>
      </c>
      <c r="I218" s="1028"/>
      <c r="J218" s="1027">
        <v>42221</v>
      </c>
      <c r="K218" s="1028">
        <v>49.23656155741687</v>
      </c>
      <c r="L218" s="1029">
        <v>30</v>
      </c>
      <c r="M218" s="672"/>
      <c r="N218" s="1030"/>
    </row>
    <row r="219" spans="6:14" x14ac:dyDescent="0.2">
      <c r="F219" s="1027">
        <v>41628</v>
      </c>
      <c r="G219" s="1028">
        <v>23.12533840490541</v>
      </c>
      <c r="H219" s="1029">
        <v>98</v>
      </c>
      <c r="I219" s="1028"/>
      <c r="J219" s="1027">
        <v>42225</v>
      </c>
      <c r="K219" s="1028">
        <v>45.078154890766172</v>
      </c>
      <c r="L219" s="1029">
        <v>30</v>
      </c>
      <c r="M219" s="672"/>
      <c r="N219" s="1030"/>
    </row>
    <row r="220" spans="6:14" x14ac:dyDescent="0.2">
      <c r="F220" s="1027">
        <v>41635</v>
      </c>
      <c r="G220" s="1028">
        <v>33.013392664543304</v>
      </c>
      <c r="H220" s="1029">
        <v>149.6</v>
      </c>
      <c r="I220" s="1028"/>
      <c r="J220" s="1027">
        <v>42228</v>
      </c>
      <c r="K220" s="1028">
        <v>54.987254986660119</v>
      </c>
      <c r="L220" s="1029">
        <v>10</v>
      </c>
      <c r="M220" s="672"/>
      <c r="N220" s="1030"/>
    </row>
    <row r="221" spans="6:14" x14ac:dyDescent="0.2">
      <c r="F221" s="1027">
        <v>41660</v>
      </c>
      <c r="G221" s="1028">
        <v>23.308785141246325</v>
      </c>
      <c r="H221" s="1029">
        <v>100.3</v>
      </c>
      <c r="I221" s="1028"/>
      <c r="J221" s="1027">
        <v>42244</v>
      </c>
      <c r="K221" s="1028">
        <v>55.214434248737746</v>
      </c>
      <c r="L221" s="1029">
        <v>150</v>
      </c>
      <c r="M221" s="672"/>
      <c r="N221" s="1030"/>
    </row>
    <row r="222" spans="6:14" x14ac:dyDescent="0.2">
      <c r="F222" s="1027">
        <v>41662</v>
      </c>
      <c r="G222" s="1028">
        <v>36.501616543431879</v>
      </c>
      <c r="H222" s="1029">
        <v>78.2</v>
      </c>
      <c r="I222" s="1028"/>
      <c r="J222" s="1027">
        <v>42250</v>
      </c>
      <c r="K222" s="1028">
        <v>81.101651296850648</v>
      </c>
      <c r="L222" s="1029">
        <v>10.88</v>
      </c>
      <c r="M222" s="672"/>
      <c r="N222" s="1030"/>
    </row>
    <row r="223" spans="6:14" x14ac:dyDescent="0.2">
      <c r="F223" s="1027">
        <v>41663</v>
      </c>
      <c r="G223" s="1028">
        <v>24.957626461111175</v>
      </c>
      <c r="H223" s="1029">
        <v>99</v>
      </c>
      <c r="I223" s="1028"/>
      <c r="J223" s="1027">
        <v>42270</v>
      </c>
      <c r="K223" s="1028">
        <v>47.265435047272447</v>
      </c>
      <c r="L223" s="1029">
        <v>52</v>
      </c>
      <c r="M223" s="672"/>
      <c r="N223" s="1030"/>
    </row>
    <row r="224" spans="6:14" x14ac:dyDescent="0.2">
      <c r="F224" s="1027">
        <v>41697</v>
      </c>
      <c r="G224" s="1028">
        <v>30.15431769012751</v>
      </c>
      <c r="H224" s="1029">
        <v>299.7</v>
      </c>
      <c r="I224" s="1028"/>
      <c r="J224" s="1027">
        <v>42270</v>
      </c>
      <c r="K224" s="1028">
        <v>50.574476045072153</v>
      </c>
      <c r="L224" s="1029">
        <v>52</v>
      </c>
      <c r="M224" s="672"/>
      <c r="N224" s="1030"/>
    </row>
    <row r="225" spans="6:14" x14ac:dyDescent="0.2">
      <c r="F225" s="1027">
        <v>41801</v>
      </c>
      <c r="G225" s="1028">
        <v>25.99083766458277</v>
      </c>
      <c r="H225" s="1029">
        <v>150</v>
      </c>
      <c r="I225" s="1028"/>
      <c r="J225" s="1027">
        <v>42271</v>
      </c>
      <c r="K225" s="1028">
        <v>45.192521727075473</v>
      </c>
      <c r="L225" s="1029">
        <v>25</v>
      </c>
      <c r="M225" s="672"/>
      <c r="N225" s="1030"/>
    </row>
    <row r="226" spans="6:14" x14ac:dyDescent="0.2">
      <c r="F226" s="1027">
        <v>41821</v>
      </c>
      <c r="G226" s="1028">
        <v>42.558824521480076</v>
      </c>
      <c r="H226" s="1029">
        <v>175</v>
      </c>
      <c r="I226" s="1028"/>
      <c r="J226" s="1027">
        <v>42275</v>
      </c>
      <c r="K226" s="1028">
        <v>21.357130273464946</v>
      </c>
      <c r="L226" s="1029">
        <v>46.2</v>
      </c>
      <c r="M226" s="672"/>
      <c r="N226" s="1030"/>
    </row>
    <row r="227" spans="6:14" x14ac:dyDescent="0.2">
      <c r="F227" s="1027">
        <v>41852</v>
      </c>
      <c r="G227" s="1028">
        <v>26.095218538737708</v>
      </c>
      <c r="H227" s="1029">
        <v>100</v>
      </c>
      <c r="I227" s="1028"/>
      <c r="J227" s="1027">
        <v>42275</v>
      </c>
      <c r="K227" s="1028">
        <v>21.357130273464946</v>
      </c>
      <c r="L227" s="1029">
        <v>71.400000000000006</v>
      </c>
      <c r="M227" s="672"/>
      <c r="N227" s="1030"/>
    </row>
    <row r="228" spans="6:14" x14ac:dyDescent="0.2">
      <c r="F228" s="1027">
        <v>41852</v>
      </c>
      <c r="G228" s="1028">
        <v>40.113972777246211</v>
      </c>
      <c r="H228" s="1029">
        <v>115.99999999999999</v>
      </c>
      <c r="I228" s="1028"/>
      <c r="J228" s="1027">
        <v>42278</v>
      </c>
      <c r="K228" s="1028">
        <v>39.904348313586553</v>
      </c>
      <c r="L228" s="1029">
        <v>118</v>
      </c>
      <c r="M228" s="672"/>
      <c r="N228" s="1030"/>
    </row>
    <row r="229" spans="6:14" x14ac:dyDescent="0.2">
      <c r="F229" s="1027">
        <v>41865</v>
      </c>
      <c r="G229" s="1028">
        <v>72.413115461501917</v>
      </c>
      <c r="H229" s="1029">
        <v>30</v>
      </c>
      <c r="I229" s="1028"/>
      <c r="J229" s="1027">
        <v>42278</v>
      </c>
      <c r="K229" s="1028">
        <v>36.364919834665322</v>
      </c>
      <c r="L229" s="1029">
        <v>182</v>
      </c>
      <c r="M229" s="672"/>
      <c r="N229" s="1030"/>
    </row>
    <row r="230" spans="6:14" x14ac:dyDescent="0.2">
      <c r="F230" s="1027">
        <v>41893</v>
      </c>
      <c r="G230" s="1028">
        <v>74.747143982360328</v>
      </c>
      <c r="H230" s="1029">
        <v>42.95</v>
      </c>
      <c r="I230" s="1028"/>
      <c r="J230" s="1027">
        <v>42278</v>
      </c>
      <c r="K230" s="1028">
        <v>63.759850736115993</v>
      </c>
      <c r="L230" s="1029">
        <v>146</v>
      </c>
      <c r="M230" s="672"/>
      <c r="N230" s="1030"/>
    </row>
    <row r="231" spans="6:14" x14ac:dyDescent="0.2">
      <c r="F231" s="1027">
        <v>41906</v>
      </c>
      <c r="G231" s="1028">
        <v>45.655349474304678</v>
      </c>
      <c r="H231" s="1029">
        <v>140</v>
      </c>
      <c r="I231" s="1028"/>
      <c r="J231" s="1027">
        <v>42285</v>
      </c>
      <c r="K231" s="1028">
        <v>53.747316885487912</v>
      </c>
      <c r="L231" s="1029">
        <v>50</v>
      </c>
      <c r="M231" s="672"/>
      <c r="N231" s="1030"/>
    </row>
    <row r="232" spans="6:14" x14ac:dyDescent="0.2">
      <c r="F232" s="1027">
        <v>41942</v>
      </c>
      <c r="G232" s="1028">
        <v>28.704740392611487</v>
      </c>
      <c r="H232" s="1029">
        <v>100</v>
      </c>
      <c r="I232" s="1028"/>
      <c r="J232" s="1027">
        <v>42286</v>
      </c>
      <c r="K232" s="1028">
        <v>46.387115778302118</v>
      </c>
      <c r="L232" s="1029">
        <v>154.27199999999999</v>
      </c>
      <c r="M232" s="672"/>
      <c r="N232" s="1030"/>
    </row>
    <row r="233" spans="6:14" x14ac:dyDescent="0.2">
      <c r="F233" s="1027">
        <v>41974</v>
      </c>
      <c r="G233" s="1028">
        <v>23.288008063741156</v>
      </c>
      <c r="H233" s="1029">
        <v>200</v>
      </c>
      <c r="I233" s="1028"/>
      <c r="J233" s="1027">
        <v>42286</v>
      </c>
      <c r="K233" s="1028">
        <v>42.1586331158381</v>
      </c>
      <c r="L233" s="1029">
        <v>103.5</v>
      </c>
      <c r="M233" s="672"/>
      <c r="N233" s="1030"/>
    </row>
    <row r="234" spans="6:14" x14ac:dyDescent="0.2">
      <c r="F234" s="1027">
        <v>41974</v>
      </c>
      <c r="G234" s="1028">
        <v>27.301673937955307</v>
      </c>
      <c r="H234" s="1029">
        <v>150</v>
      </c>
      <c r="I234" s="1028"/>
      <c r="J234" s="1027">
        <v>42292</v>
      </c>
      <c r="K234" s="1028">
        <v>47.203947837497573</v>
      </c>
      <c r="L234" s="1029">
        <v>125</v>
      </c>
      <c r="M234" s="672"/>
      <c r="N234" s="1030"/>
    </row>
    <row r="235" spans="6:14" x14ac:dyDescent="0.2">
      <c r="F235" s="1027">
        <v>41983</v>
      </c>
      <c r="G235" s="1028">
        <v>25.834544002560037</v>
      </c>
      <c r="H235" s="1029">
        <v>150</v>
      </c>
      <c r="I235" s="1028"/>
      <c r="J235" s="1027">
        <v>42313</v>
      </c>
      <c r="K235" s="1028">
        <v>56.487180109045823</v>
      </c>
      <c r="L235" s="1029">
        <v>85</v>
      </c>
      <c r="M235" s="672"/>
      <c r="N235" s="1030"/>
    </row>
    <row r="236" spans="6:14" x14ac:dyDescent="0.2">
      <c r="F236" s="1027">
        <v>41990</v>
      </c>
      <c r="G236" s="1028">
        <v>24.923830996085407</v>
      </c>
      <c r="H236" s="1029">
        <v>100</v>
      </c>
      <c r="I236" s="1028"/>
      <c r="J236" s="1027">
        <v>42314</v>
      </c>
      <c r="K236" s="1028">
        <v>48.897558989774126</v>
      </c>
      <c r="L236" s="1029">
        <v>54</v>
      </c>
      <c r="M236" s="672"/>
      <c r="N236" s="1030"/>
    </row>
    <row r="237" spans="6:14" x14ac:dyDescent="0.2">
      <c r="F237" s="1027">
        <v>41990</v>
      </c>
      <c r="G237" s="1028">
        <v>24.458600436964431</v>
      </c>
      <c r="H237" s="1029">
        <v>73.5</v>
      </c>
      <c r="I237" s="1028"/>
      <c r="J237" s="1027">
        <v>42317</v>
      </c>
      <c r="K237" s="1028">
        <v>41.713894453523316</v>
      </c>
      <c r="L237" s="1029">
        <v>72</v>
      </c>
      <c r="M237" s="672"/>
      <c r="N237" s="1030"/>
    </row>
    <row r="238" spans="6:14" x14ac:dyDescent="0.2">
      <c r="F238" s="1027">
        <v>42004</v>
      </c>
      <c r="G238" s="1028">
        <v>25.051409797188207</v>
      </c>
      <c r="H238" s="1029">
        <v>50</v>
      </c>
      <c r="I238" s="1028"/>
      <c r="J238" s="1027">
        <v>42318</v>
      </c>
      <c r="K238" s="1028">
        <v>47.997603916342698</v>
      </c>
      <c r="L238" s="1029">
        <v>30</v>
      </c>
      <c r="M238" s="672"/>
      <c r="N238" s="1030"/>
    </row>
    <row r="239" spans="6:14" x14ac:dyDescent="0.2">
      <c r="F239" s="1027">
        <v>42087</v>
      </c>
      <c r="G239" s="1028">
        <v>36.404668198546432</v>
      </c>
      <c r="H239" s="1029">
        <v>78</v>
      </c>
      <c r="I239" s="1028"/>
      <c r="J239" s="1027">
        <v>42328</v>
      </c>
      <c r="K239" s="1028">
        <v>48.423352239456911</v>
      </c>
      <c r="L239" s="1029">
        <v>86</v>
      </c>
      <c r="M239" s="672"/>
      <c r="N239" s="1030"/>
    </row>
    <row r="240" spans="6:14" x14ac:dyDescent="0.2">
      <c r="F240" s="1027">
        <v>42101</v>
      </c>
      <c r="G240" s="1028">
        <v>29.737457894569982</v>
      </c>
      <c r="H240" s="1029">
        <v>300</v>
      </c>
      <c r="I240" s="1028"/>
      <c r="J240" s="1027">
        <v>42338</v>
      </c>
      <c r="K240" s="1028">
        <v>50.999057617588029</v>
      </c>
      <c r="L240" s="1029">
        <v>50</v>
      </c>
      <c r="M240" s="672"/>
      <c r="N240" s="1030"/>
    </row>
    <row r="241" spans="6:14" x14ac:dyDescent="0.2">
      <c r="F241" s="1027">
        <v>42118</v>
      </c>
      <c r="G241" s="1028">
        <v>22.724304725658918</v>
      </c>
      <c r="H241" s="1029">
        <v>208.27</v>
      </c>
      <c r="I241" s="1028"/>
      <c r="J241" s="1027">
        <v>42355</v>
      </c>
      <c r="K241" s="1028">
        <v>44.22497687029518</v>
      </c>
      <c r="L241" s="1029">
        <v>90</v>
      </c>
      <c r="M241" s="672"/>
      <c r="N241" s="1030"/>
    </row>
    <row r="242" spans="6:14" x14ac:dyDescent="0.2">
      <c r="F242" s="1027">
        <v>42125</v>
      </c>
      <c r="G242" s="1028">
        <v>25.891659447696224</v>
      </c>
      <c r="H242" s="1029">
        <v>20</v>
      </c>
      <c r="I242" s="1028"/>
      <c r="J242" s="1027">
        <v>42355</v>
      </c>
      <c r="K242" s="1028">
        <v>72.895924120570271</v>
      </c>
      <c r="L242" s="1029">
        <v>20</v>
      </c>
      <c r="M242" s="672"/>
      <c r="N242" s="1030"/>
    </row>
    <row r="243" spans="6:14" x14ac:dyDescent="0.2">
      <c r="F243" s="1027">
        <v>42125</v>
      </c>
      <c r="G243" s="1028">
        <v>46.587792170167802</v>
      </c>
      <c r="H243" s="1029">
        <v>149</v>
      </c>
      <c r="I243" s="1028"/>
      <c r="J243" s="1027">
        <v>42356</v>
      </c>
      <c r="K243" s="1028">
        <v>57.433235568054251</v>
      </c>
      <c r="L243" s="1029">
        <v>20</v>
      </c>
      <c r="M243" s="672"/>
      <c r="N243" s="1030"/>
    </row>
    <row r="244" spans="6:14" x14ac:dyDescent="0.2">
      <c r="F244" s="1027">
        <v>42128</v>
      </c>
      <c r="G244" s="1028">
        <v>35.005523573285302</v>
      </c>
      <c r="H244" s="1029">
        <v>20</v>
      </c>
      <c r="I244" s="1028"/>
      <c r="J244" s="1027">
        <v>42356</v>
      </c>
      <c r="K244" s="1028">
        <v>57.416196966529746</v>
      </c>
      <c r="L244" s="1029">
        <v>20</v>
      </c>
      <c r="M244" s="672"/>
      <c r="N244" s="1030"/>
    </row>
    <row r="245" spans="6:14" x14ac:dyDescent="0.2">
      <c r="F245" s="1027">
        <v>42146</v>
      </c>
      <c r="G245" s="1028">
        <v>32.076840510607326</v>
      </c>
      <c r="H245" s="1029">
        <v>200.91</v>
      </c>
      <c r="I245" s="1028"/>
      <c r="J245" s="1027">
        <v>42356</v>
      </c>
      <c r="K245" s="1028">
        <v>57.509055954711179</v>
      </c>
      <c r="L245" s="1029">
        <v>20</v>
      </c>
      <c r="M245" s="672"/>
      <c r="N245" s="1030"/>
    </row>
    <row r="246" spans="6:14" x14ac:dyDescent="0.2">
      <c r="F246" s="1027">
        <v>42153</v>
      </c>
      <c r="G246" s="1028">
        <v>59.323716220346597</v>
      </c>
      <c r="H246" s="1029">
        <v>50.4</v>
      </c>
      <c r="I246" s="1028"/>
      <c r="J246" s="1027">
        <v>42356</v>
      </c>
      <c r="K246" s="1028">
        <v>55.477258817217162</v>
      </c>
      <c r="L246" s="1029">
        <v>20</v>
      </c>
      <c r="M246" s="672"/>
      <c r="N246" s="1030"/>
    </row>
    <row r="247" spans="6:14" x14ac:dyDescent="0.2">
      <c r="F247" s="1027">
        <v>42164</v>
      </c>
      <c r="G247" s="1028">
        <v>31.703159396184901</v>
      </c>
      <c r="H247" s="1029">
        <v>36</v>
      </c>
      <c r="I247" s="1028"/>
      <c r="J247" s="1027">
        <v>42375</v>
      </c>
      <c r="K247" s="1028">
        <v>30.694581715000393</v>
      </c>
      <c r="L247" s="1029">
        <v>26</v>
      </c>
      <c r="M247" s="672"/>
      <c r="N247" s="1030"/>
    </row>
    <row r="248" spans="6:14" x14ac:dyDescent="0.2">
      <c r="F248" s="1027">
        <v>42193</v>
      </c>
      <c r="G248" s="1028">
        <v>47.963295067715464</v>
      </c>
      <c r="H248" s="1029">
        <v>208</v>
      </c>
      <c r="I248" s="1028"/>
      <c r="J248" s="1027">
        <v>42472</v>
      </c>
      <c r="K248" s="1028">
        <v>53.047322620428346</v>
      </c>
      <c r="L248" s="1029">
        <v>8.16</v>
      </c>
      <c r="M248" s="672"/>
      <c r="N248" s="1030"/>
    </row>
    <row r="249" spans="6:14" x14ac:dyDescent="0.2">
      <c r="F249" s="1027">
        <v>42209</v>
      </c>
      <c r="G249" s="1028">
        <v>91.086361641024112</v>
      </c>
      <c r="H249" s="1029">
        <v>80</v>
      </c>
      <c r="I249" s="1028"/>
      <c r="J249" s="1027">
        <v>42472</v>
      </c>
      <c r="K249" s="1028">
        <v>49.986900161557479</v>
      </c>
      <c r="L249" s="1029">
        <v>20.399999999999999</v>
      </c>
      <c r="M249" s="672"/>
      <c r="N249" s="1030"/>
    </row>
    <row r="250" spans="6:14" x14ac:dyDescent="0.2">
      <c r="F250" s="1027">
        <v>42223</v>
      </c>
      <c r="G250" s="1028">
        <v>50.303440580071474</v>
      </c>
      <c r="H250" s="1029">
        <v>324</v>
      </c>
      <c r="I250" s="1028"/>
      <c r="J250" s="1027">
        <v>42509</v>
      </c>
      <c r="K250" s="1028">
        <v>37.610349610238892</v>
      </c>
      <c r="L250" s="1029">
        <v>100</v>
      </c>
      <c r="M250" s="672"/>
      <c r="N250" s="1030"/>
    </row>
    <row r="251" spans="6:14" x14ac:dyDescent="0.2">
      <c r="F251" s="1027">
        <v>42262</v>
      </c>
      <c r="G251" s="1028">
        <v>35.005523573285302</v>
      </c>
      <c r="H251" s="1029">
        <v>25</v>
      </c>
      <c r="I251" s="1028"/>
      <c r="J251" s="1027">
        <v>42584</v>
      </c>
      <c r="K251" s="1028">
        <v>34.004206204379024</v>
      </c>
      <c r="L251" s="1029">
        <v>128</v>
      </c>
      <c r="M251" s="672"/>
      <c r="N251" s="1030"/>
    </row>
    <row r="252" spans="6:14" x14ac:dyDescent="0.2">
      <c r="F252" s="1027">
        <v>42262</v>
      </c>
      <c r="G252" s="1028">
        <v>44.075141319567756</v>
      </c>
      <c r="H252" s="1029">
        <v>100.05</v>
      </c>
      <c r="I252" s="1028"/>
      <c r="J252" s="1027">
        <v>42586</v>
      </c>
      <c r="K252" s="1028">
        <v>45.011073813010029</v>
      </c>
      <c r="L252" s="1029">
        <v>20</v>
      </c>
      <c r="M252" s="672"/>
      <c r="N252" s="1030"/>
    </row>
    <row r="253" spans="6:14" x14ac:dyDescent="0.2">
      <c r="F253" s="1027">
        <v>42264</v>
      </c>
      <c r="G253" s="1028">
        <v>36.373587509157808</v>
      </c>
      <c r="H253" s="1029">
        <v>98</v>
      </c>
      <c r="I253" s="1028"/>
      <c r="J253" s="1027">
        <v>42591</v>
      </c>
      <c r="K253" s="1028">
        <v>48.451740875454703</v>
      </c>
      <c r="L253" s="1029">
        <v>16</v>
      </c>
      <c r="M253" s="672"/>
      <c r="N253" s="1030"/>
    </row>
    <row r="254" spans="6:14" x14ac:dyDescent="0.2">
      <c r="F254" s="1027">
        <v>42278</v>
      </c>
      <c r="G254" s="1028">
        <v>53.347059627565287</v>
      </c>
      <c r="H254" s="1029">
        <v>200</v>
      </c>
      <c r="I254" s="1028"/>
      <c r="J254" s="1027">
        <v>42608</v>
      </c>
      <c r="K254" s="1028">
        <v>56.640235994573715</v>
      </c>
      <c r="L254" s="1029">
        <v>60</v>
      </c>
      <c r="M254" s="672"/>
      <c r="N254" s="1030"/>
    </row>
    <row r="255" spans="6:14" x14ac:dyDescent="0.2">
      <c r="F255" s="1027">
        <v>42286</v>
      </c>
      <c r="G255" s="1028">
        <v>85.507664309175709</v>
      </c>
      <c r="H255" s="1029">
        <v>30</v>
      </c>
      <c r="I255" s="1028"/>
      <c r="J255" s="1027">
        <v>42611</v>
      </c>
      <c r="K255" s="1028">
        <v>47.397683967089833</v>
      </c>
      <c r="L255" s="1029">
        <v>20</v>
      </c>
      <c r="M255" s="672"/>
      <c r="N255" s="1030"/>
    </row>
    <row r="256" spans="6:14" x14ac:dyDescent="0.2">
      <c r="F256" s="1027">
        <v>42293</v>
      </c>
      <c r="G256" s="1028">
        <v>32.922039800251895</v>
      </c>
      <c r="H256" s="1029">
        <v>198</v>
      </c>
      <c r="I256" s="1028"/>
      <c r="J256" s="1027">
        <v>42628</v>
      </c>
      <c r="K256" s="1028">
        <v>45.602961184123352</v>
      </c>
      <c r="L256" s="1029">
        <v>100</v>
      </c>
      <c r="M256" s="672"/>
      <c r="N256" s="1030"/>
    </row>
    <row r="257" spans="6:14" x14ac:dyDescent="0.2">
      <c r="F257" s="1027">
        <v>42304</v>
      </c>
      <c r="G257" s="1028">
        <v>22.919195629122193</v>
      </c>
      <c r="H257" s="1029">
        <v>149.03</v>
      </c>
      <c r="I257" s="1028"/>
      <c r="J257" s="1027">
        <v>42633</v>
      </c>
      <c r="K257" s="1028">
        <v>46.417665745561486</v>
      </c>
      <c r="L257" s="1029">
        <v>100</v>
      </c>
      <c r="M257" s="672"/>
      <c r="N257" s="1030"/>
    </row>
    <row r="258" spans="6:14" x14ac:dyDescent="0.2">
      <c r="F258" s="1027">
        <v>42317</v>
      </c>
      <c r="G258" s="1028">
        <v>22.603046505142562</v>
      </c>
      <c r="H258" s="1029">
        <v>64.8</v>
      </c>
      <c r="I258" s="1028"/>
      <c r="J258" s="1027">
        <v>42635</v>
      </c>
      <c r="K258" s="1028">
        <v>161.31056637166449</v>
      </c>
      <c r="L258" s="1029">
        <v>24.9</v>
      </c>
      <c r="M258" s="672"/>
      <c r="N258" s="1030"/>
    </row>
    <row r="259" spans="6:14" x14ac:dyDescent="0.2">
      <c r="F259" s="1027">
        <v>42327</v>
      </c>
      <c r="G259" s="1028">
        <v>47.766117826324042</v>
      </c>
      <c r="H259" s="1029">
        <v>100.8</v>
      </c>
      <c r="I259" s="1028"/>
      <c r="J259" s="1027">
        <v>42636</v>
      </c>
      <c r="K259" s="1028">
        <v>39.110024393985697</v>
      </c>
      <c r="L259" s="1029">
        <v>40</v>
      </c>
      <c r="M259" s="672"/>
      <c r="N259" s="1030"/>
    </row>
    <row r="260" spans="6:14" x14ac:dyDescent="0.2">
      <c r="F260" s="1027">
        <v>42327</v>
      </c>
      <c r="G260" s="1028">
        <v>49.851818639686464</v>
      </c>
      <c r="H260" s="1029">
        <v>131.1</v>
      </c>
      <c r="I260" s="1028"/>
      <c r="J260" s="1027">
        <v>42636</v>
      </c>
      <c r="K260" s="1028">
        <v>39.110024393985697</v>
      </c>
      <c r="L260" s="1029">
        <v>20</v>
      </c>
      <c r="M260" s="672"/>
      <c r="N260" s="1030"/>
    </row>
    <row r="261" spans="6:14" x14ac:dyDescent="0.2">
      <c r="F261" s="1027">
        <v>42328</v>
      </c>
      <c r="G261" s="1028">
        <v>21.154983597809938</v>
      </c>
      <c r="H261" s="1029">
        <v>199.8</v>
      </c>
      <c r="I261" s="1028"/>
      <c r="J261" s="1027">
        <v>42636</v>
      </c>
      <c r="K261" s="1028">
        <v>39.110024393985682</v>
      </c>
      <c r="L261" s="1029">
        <v>50</v>
      </c>
      <c r="M261" s="672"/>
      <c r="N261" s="1030"/>
    </row>
    <row r="262" spans="6:14" x14ac:dyDescent="0.2">
      <c r="F262" s="1027">
        <v>42342</v>
      </c>
      <c r="G262" s="1028">
        <v>22.836779017532869</v>
      </c>
      <c r="H262" s="1029">
        <v>99.1</v>
      </c>
      <c r="I262" s="1028"/>
      <c r="J262" s="1027">
        <v>42636</v>
      </c>
      <c r="K262" s="1028">
        <v>39.110024393985682</v>
      </c>
      <c r="L262" s="1029">
        <v>50</v>
      </c>
      <c r="M262" s="672"/>
      <c r="N262" s="1030"/>
    </row>
    <row r="263" spans="6:14" x14ac:dyDescent="0.2">
      <c r="F263" s="1027">
        <v>42354</v>
      </c>
      <c r="G263" s="1028">
        <v>34.821459618091602</v>
      </c>
      <c r="H263" s="1029">
        <v>149.5</v>
      </c>
      <c r="I263" s="1028"/>
      <c r="J263" s="1027">
        <v>42689</v>
      </c>
      <c r="K263" s="1028">
        <v>41.828414402725315</v>
      </c>
      <c r="L263" s="1029">
        <v>105</v>
      </c>
      <c r="M263" s="672"/>
      <c r="N263" s="1030"/>
    </row>
    <row r="264" spans="6:14" x14ac:dyDescent="0.2">
      <c r="F264" s="1027">
        <v>42356</v>
      </c>
      <c r="G264" s="1028">
        <v>23.389239427060563</v>
      </c>
      <c r="H264" s="1029">
        <v>106</v>
      </c>
      <c r="I264" s="1028"/>
      <c r="J264" s="1027">
        <v>42692</v>
      </c>
      <c r="K264" s="1028">
        <v>36.788364290966214</v>
      </c>
      <c r="L264" s="1029">
        <v>150</v>
      </c>
      <c r="M264" s="672"/>
      <c r="N264" s="1030"/>
    </row>
    <row r="265" spans="6:14" x14ac:dyDescent="0.2">
      <c r="F265" s="1027">
        <v>42356</v>
      </c>
      <c r="G265" s="1028">
        <v>31.011640978586879</v>
      </c>
      <c r="H265" s="1029">
        <v>29.9</v>
      </c>
      <c r="I265" s="1028"/>
      <c r="J265" s="1027">
        <v>42692</v>
      </c>
      <c r="K265" s="1028">
        <v>36.64886725248774</v>
      </c>
      <c r="L265" s="1029">
        <v>80</v>
      </c>
      <c r="M265" s="672"/>
      <c r="N265" s="1030"/>
    </row>
    <row r="266" spans="6:14" x14ac:dyDescent="0.2">
      <c r="F266" s="1027">
        <v>42361</v>
      </c>
      <c r="G266" s="1028">
        <v>21.003690028510061</v>
      </c>
      <c r="H266" s="1029">
        <v>206.55</v>
      </c>
      <c r="I266" s="1028"/>
      <c r="J266" s="1027">
        <v>42692</v>
      </c>
      <c r="K266" s="1028">
        <v>30.880624508154224</v>
      </c>
      <c r="L266" s="1029">
        <v>125</v>
      </c>
      <c r="M266" s="672"/>
      <c r="N266" s="1030"/>
    </row>
    <row r="267" spans="6:14" x14ac:dyDescent="0.2">
      <c r="F267" s="1027">
        <v>42377</v>
      </c>
      <c r="G267" s="1028">
        <v>26.630023974719624</v>
      </c>
      <c r="H267" s="1029">
        <v>200</v>
      </c>
      <c r="I267" s="1028"/>
      <c r="J267" s="1027">
        <v>42717</v>
      </c>
      <c r="K267" s="1028">
        <v>44.076531588442613</v>
      </c>
      <c r="L267" s="1029">
        <v>7.8</v>
      </c>
      <c r="M267" s="672"/>
      <c r="N267" s="1030"/>
    </row>
    <row r="268" spans="6:14" x14ac:dyDescent="0.2">
      <c r="F268" s="1027">
        <v>42388</v>
      </c>
      <c r="G268" s="1028">
        <v>20.875404141823825</v>
      </c>
      <c r="H268" s="1029">
        <v>200</v>
      </c>
      <c r="I268" s="1028"/>
      <c r="J268" s="1027">
        <v>42719</v>
      </c>
      <c r="K268" s="1028">
        <v>34.467854967900593</v>
      </c>
      <c r="L268" s="1029">
        <v>200</v>
      </c>
      <c r="M268" s="672"/>
      <c r="N268" s="1030"/>
    </row>
    <row r="269" spans="6:14" x14ac:dyDescent="0.2">
      <c r="F269" s="1027">
        <v>42401</v>
      </c>
      <c r="G269" s="1028">
        <v>37.672751527498903</v>
      </c>
      <c r="H269" s="1029">
        <v>75</v>
      </c>
      <c r="I269" s="1028"/>
      <c r="J269" s="1027">
        <v>42725</v>
      </c>
      <c r="K269" s="1028">
        <v>63.762656530693853</v>
      </c>
      <c r="L269" s="1029">
        <v>20</v>
      </c>
      <c r="M269" s="672"/>
      <c r="N269" s="1030"/>
    </row>
    <row r="270" spans="6:14" x14ac:dyDescent="0.2">
      <c r="F270" s="1027">
        <v>42401</v>
      </c>
      <c r="G270" s="1028">
        <v>39.232715536166324</v>
      </c>
      <c r="H270" s="1029">
        <v>25</v>
      </c>
      <c r="I270" s="1028"/>
      <c r="J270" s="1027">
        <v>42725</v>
      </c>
      <c r="K270" s="1028">
        <v>71.774603056713531</v>
      </c>
      <c r="L270" s="1029">
        <v>20</v>
      </c>
      <c r="M270" s="672"/>
      <c r="N270" s="1030"/>
    </row>
    <row r="271" spans="6:14" x14ac:dyDescent="0.2">
      <c r="F271" s="1027">
        <v>42402</v>
      </c>
      <c r="G271" s="1028">
        <v>35.005523573285295</v>
      </c>
      <c r="H271" s="1029">
        <v>7</v>
      </c>
      <c r="I271" s="1028"/>
      <c r="J271" s="1027">
        <v>42725</v>
      </c>
      <c r="K271" s="1028">
        <v>71.774603056713531</v>
      </c>
      <c r="L271" s="1029">
        <v>10</v>
      </c>
      <c r="M271" s="672"/>
      <c r="N271" s="1030"/>
    </row>
    <row r="272" spans="6:14" x14ac:dyDescent="0.2">
      <c r="F272" s="1027">
        <v>42432</v>
      </c>
      <c r="G272" s="1028">
        <v>23.323844333785384</v>
      </c>
      <c r="H272" s="1029">
        <v>99.25</v>
      </c>
      <c r="I272" s="1028"/>
      <c r="J272" s="1027">
        <v>42738</v>
      </c>
      <c r="K272" s="1028">
        <v>55.690000763953449</v>
      </c>
      <c r="L272" s="1029">
        <v>7.2</v>
      </c>
      <c r="M272" s="672"/>
      <c r="N272" s="1030"/>
    </row>
    <row r="273" spans="6:14" x14ac:dyDescent="0.2">
      <c r="F273" s="1027">
        <v>42433</v>
      </c>
      <c r="G273" s="1028">
        <v>25.509135433261527</v>
      </c>
      <c r="H273" s="1029">
        <v>149.72999999999999</v>
      </c>
      <c r="I273" s="1028"/>
      <c r="J273" s="1027">
        <v>42747</v>
      </c>
      <c r="K273" s="1028">
        <v>105.91977731426429</v>
      </c>
      <c r="L273" s="1029">
        <v>14.7</v>
      </c>
      <c r="M273" s="672"/>
      <c r="N273" s="1030"/>
    </row>
    <row r="274" spans="6:14" x14ac:dyDescent="0.2">
      <c r="F274" s="1027">
        <v>42502</v>
      </c>
      <c r="G274" s="1028">
        <v>47.155542681479609</v>
      </c>
      <c r="H274" s="1029">
        <v>7.2</v>
      </c>
      <c r="I274" s="1028"/>
      <c r="J274" s="1027">
        <v>42747</v>
      </c>
      <c r="K274" s="1028">
        <v>96.922121119162796</v>
      </c>
      <c r="L274" s="1029">
        <v>45.9</v>
      </c>
      <c r="M274" s="672"/>
      <c r="N274" s="1030"/>
    </row>
    <row r="275" spans="6:14" x14ac:dyDescent="0.2">
      <c r="F275" s="1027">
        <v>42521</v>
      </c>
      <c r="G275" s="1028">
        <v>41.858535218421842</v>
      </c>
      <c r="H275" s="1029">
        <v>119.7</v>
      </c>
      <c r="I275" s="1028"/>
      <c r="J275" s="1027">
        <v>42747</v>
      </c>
      <c r="K275" s="1028">
        <v>39.227927256270611</v>
      </c>
      <c r="L275" s="1029">
        <v>100</v>
      </c>
      <c r="M275" s="672"/>
      <c r="N275" s="1030"/>
    </row>
    <row r="276" spans="6:14" x14ac:dyDescent="0.2">
      <c r="F276" s="1027">
        <v>42521</v>
      </c>
      <c r="G276" s="1028">
        <v>21.377210967281858</v>
      </c>
      <c r="H276" s="1029">
        <v>140</v>
      </c>
      <c r="I276" s="1028"/>
      <c r="J276" s="1027">
        <v>42752</v>
      </c>
      <c r="K276" s="1028">
        <v>42.554146516238596</v>
      </c>
      <c r="L276" s="1029">
        <v>60</v>
      </c>
      <c r="M276" s="672"/>
      <c r="N276" s="1030"/>
    </row>
    <row r="277" spans="6:14" x14ac:dyDescent="0.2">
      <c r="F277" s="1027">
        <v>42569</v>
      </c>
      <c r="G277" s="1028">
        <v>58.084850979377102</v>
      </c>
      <c r="H277" s="1029">
        <v>46</v>
      </c>
      <c r="I277" s="1028"/>
      <c r="J277" s="1027">
        <v>42766</v>
      </c>
      <c r="K277" s="1028">
        <v>39.846505469325834</v>
      </c>
      <c r="L277" s="1029">
        <v>20</v>
      </c>
      <c r="M277" s="672"/>
      <c r="N277" s="1030"/>
    </row>
    <row r="278" spans="6:14" x14ac:dyDescent="0.2">
      <c r="F278" s="1027">
        <v>42577</v>
      </c>
      <c r="G278" s="1028">
        <v>28.058714110741288</v>
      </c>
      <c r="H278" s="1029">
        <v>199.2</v>
      </c>
      <c r="I278" s="1028"/>
      <c r="J278" s="1027">
        <v>42817</v>
      </c>
      <c r="K278" s="1028">
        <v>34.909138418187574</v>
      </c>
      <c r="L278" s="1029">
        <v>17</v>
      </c>
      <c r="M278" s="672"/>
      <c r="N278" s="1030"/>
    </row>
    <row r="279" spans="6:14" x14ac:dyDescent="0.2">
      <c r="F279" s="1027">
        <v>42593</v>
      </c>
      <c r="G279" s="1028">
        <v>38.352780072928816</v>
      </c>
      <c r="H279" s="1029">
        <v>75.400000000000006</v>
      </c>
      <c r="I279" s="1028"/>
      <c r="J279" s="1027">
        <v>42825</v>
      </c>
      <c r="K279" s="1028">
        <v>102.04772093309057</v>
      </c>
      <c r="L279" s="1029">
        <v>49</v>
      </c>
      <c r="M279" s="672"/>
      <c r="N279" s="1030"/>
    </row>
    <row r="280" spans="6:14" x14ac:dyDescent="0.2">
      <c r="F280" s="1027">
        <v>42671</v>
      </c>
      <c r="G280" s="1028">
        <v>19.016299880503094</v>
      </c>
      <c r="H280" s="1029">
        <v>216.44</v>
      </c>
      <c r="I280" s="1028"/>
      <c r="J280" s="1027">
        <v>42826</v>
      </c>
      <c r="K280" s="1028">
        <v>57.276764084980144</v>
      </c>
      <c r="L280" s="1029">
        <v>56</v>
      </c>
      <c r="M280" s="672"/>
      <c r="N280" s="1030"/>
    </row>
    <row r="281" spans="6:14" x14ac:dyDescent="0.2">
      <c r="F281" s="1027">
        <v>42671</v>
      </c>
      <c r="G281" s="1028">
        <v>18.67304809491484</v>
      </c>
      <c r="H281" s="1029">
        <v>199.52</v>
      </c>
      <c r="I281" s="1028"/>
      <c r="J281" s="1027">
        <v>42843</v>
      </c>
      <c r="K281" s="1028">
        <v>34.008237184741077</v>
      </c>
      <c r="L281" s="1029">
        <v>74.900000000000006</v>
      </c>
      <c r="M281" s="672"/>
      <c r="N281" s="1030"/>
    </row>
    <row r="282" spans="6:14" x14ac:dyDescent="0.2">
      <c r="F282" s="1027">
        <v>42675</v>
      </c>
      <c r="G282" s="1028">
        <v>46.039598584925606</v>
      </c>
      <c r="H282" s="1029">
        <v>49.5</v>
      </c>
      <c r="I282" s="1028"/>
      <c r="J282" s="1027">
        <v>42877</v>
      </c>
      <c r="K282" s="1028">
        <v>22.986324989206597</v>
      </c>
      <c r="L282" s="1029">
        <v>100</v>
      </c>
      <c r="M282" s="672"/>
      <c r="N282" s="1030"/>
    </row>
    <row r="283" spans="6:14" x14ac:dyDescent="0.2">
      <c r="F283" s="1027">
        <v>42685</v>
      </c>
      <c r="G283" s="1028">
        <v>49.943042807908846</v>
      </c>
      <c r="H283" s="1029">
        <v>298.2</v>
      </c>
      <c r="I283" s="1028"/>
      <c r="J283" s="1027">
        <v>42880</v>
      </c>
      <c r="K283" s="1028">
        <v>78.102929501873035</v>
      </c>
      <c r="L283" s="1029">
        <v>78.400000000000006</v>
      </c>
      <c r="M283" s="672"/>
      <c r="N283" s="1030"/>
    </row>
    <row r="284" spans="6:14" x14ac:dyDescent="0.2">
      <c r="F284" s="1027">
        <v>42705</v>
      </c>
      <c r="G284" s="1028">
        <v>35.184404679805269</v>
      </c>
      <c r="H284" s="1029">
        <v>79.75</v>
      </c>
      <c r="I284" s="1028"/>
      <c r="J284" s="1027">
        <v>42880</v>
      </c>
      <c r="K284" s="1028">
        <v>72.672083490546584</v>
      </c>
      <c r="L284" s="1029">
        <v>50</v>
      </c>
      <c r="M284" s="672"/>
      <c r="N284" s="1030"/>
    </row>
    <row r="285" spans="6:14" x14ac:dyDescent="0.2">
      <c r="F285" s="1027">
        <v>42709</v>
      </c>
      <c r="G285" s="1028">
        <v>20.297888494036574</v>
      </c>
      <c r="H285" s="1029">
        <v>40.590000000000003</v>
      </c>
      <c r="I285" s="1028"/>
      <c r="J285" s="1027">
        <v>42880</v>
      </c>
      <c r="K285" s="1028">
        <v>68.819315367232861</v>
      </c>
      <c r="L285" s="1029">
        <v>9.4959999999999987</v>
      </c>
      <c r="M285" s="672"/>
      <c r="N285" s="1030"/>
    </row>
    <row r="286" spans="6:14" x14ac:dyDescent="0.2">
      <c r="F286" s="1027">
        <v>42709</v>
      </c>
      <c r="G286" s="1028">
        <v>45.339978990711053</v>
      </c>
      <c r="H286" s="1029">
        <v>43.2</v>
      </c>
      <c r="I286" s="1028"/>
      <c r="J286" s="1027">
        <v>42880</v>
      </c>
      <c r="K286" s="1028">
        <v>77.7279081861451</v>
      </c>
      <c r="L286" s="1029">
        <v>39.864000000000004</v>
      </c>
      <c r="M286" s="672"/>
      <c r="N286" s="1030"/>
    </row>
    <row r="287" spans="6:14" x14ac:dyDescent="0.2">
      <c r="F287" s="1027">
        <v>42710</v>
      </c>
      <c r="G287" s="1028">
        <v>23.305796493319619</v>
      </c>
      <c r="H287" s="1029">
        <v>27</v>
      </c>
      <c r="I287" s="1028"/>
      <c r="J287" s="1027">
        <v>42881</v>
      </c>
      <c r="K287" s="1028">
        <v>40.081845492961037</v>
      </c>
      <c r="L287" s="1029">
        <v>52.5</v>
      </c>
      <c r="M287" s="672"/>
      <c r="N287" s="1030"/>
    </row>
    <row r="288" spans="6:14" x14ac:dyDescent="0.2">
      <c r="F288" s="1027">
        <v>42719</v>
      </c>
      <c r="G288" s="1028">
        <v>22.012690371662956</v>
      </c>
      <c r="H288" s="1029">
        <v>200</v>
      </c>
      <c r="I288" s="1028"/>
      <c r="J288" s="1027">
        <v>42887</v>
      </c>
      <c r="K288" s="1028">
        <v>29.592961672573338</v>
      </c>
      <c r="L288" s="1029">
        <v>40</v>
      </c>
      <c r="M288" s="672"/>
      <c r="N288" s="1030"/>
    </row>
    <row r="289" spans="6:14" x14ac:dyDescent="0.2">
      <c r="F289" s="1027">
        <v>42736</v>
      </c>
      <c r="G289" s="1028">
        <v>45.222338580488966</v>
      </c>
      <c r="H289" s="1029">
        <v>66</v>
      </c>
      <c r="I289" s="1028"/>
      <c r="J289" s="1027">
        <v>42887</v>
      </c>
      <c r="K289" s="1028">
        <v>28.805739843274004</v>
      </c>
      <c r="L289" s="1029">
        <v>86</v>
      </c>
      <c r="M289" s="672"/>
      <c r="N289" s="1030"/>
    </row>
    <row r="290" spans="6:14" x14ac:dyDescent="0.2">
      <c r="F290" s="1027">
        <v>42754</v>
      </c>
      <c r="G290" s="1028">
        <v>37.298744687373492</v>
      </c>
      <c r="H290" s="1029">
        <v>100</v>
      </c>
      <c r="I290" s="1028"/>
      <c r="J290" s="1027">
        <v>42887</v>
      </c>
      <c r="K290" s="1028">
        <v>28.805739843274015</v>
      </c>
      <c r="L290" s="1029">
        <v>74</v>
      </c>
      <c r="M290" s="672"/>
      <c r="N290" s="1030"/>
    </row>
    <row r="291" spans="6:14" x14ac:dyDescent="0.2">
      <c r="F291" s="1027">
        <v>42762</v>
      </c>
      <c r="G291" s="1028">
        <v>17.771700002183344</v>
      </c>
      <c r="H291" s="1029">
        <v>100.05</v>
      </c>
      <c r="I291" s="1028"/>
      <c r="J291" s="1027">
        <v>42893</v>
      </c>
      <c r="K291" s="1028">
        <v>32.104806115465315</v>
      </c>
      <c r="L291" s="1029">
        <v>50</v>
      </c>
      <c r="M291" s="672"/>
      <c r="N291" s="1030"/>
    </row>
    <row r="292" spans="6:14" x14ac:dyDescent="0.2">
      <c r="F292" s="1027">
        <v>42775</v>
      </c>
      <c r="G292" s="1028">
        <v>42.770792919956577</v>
      </c>
      <c r="H292" s="1029">
        <v>128.69999999999999</v>
      </c>
      <c r="I292" s="1028"/>
      <c r="J292" s="1027">
        <v>42905</v>
      </c>
      <c r="K292" s="1028">
        <v>30.475161245486337</v>
      </c>
      <c r="L292" s="1029">
        <v>100</v>
      </c>
      <c r="M292" s="672"/>
      <c r="N292" s="1030"/>
    </row>
    <row r="293" spans="6:14" x14ac:dyDescent="0.2">
      <c r="F293" s="1027">
        <v>42783</v>
      </c>
      <c r="G293" s="1028">
        <v>39.914620067797522</v>
      </c>
      <c r="H293" s="1029">
        <v>200.8</v>
      </c>
      <c r="I293" s="1028"/>
      <c r="J293" s="1027">
        <v>42906</v>
      </c>
      <c r="K293" s="1028">
        <v>96.361700829629299</v>
      </c>
      <c r="L293" s="1029">
        <v>19.59</v>
      </c>
      <c r="M293" s="672"/>
      <c r="N293" s="1030"/>
    </row>
    <row r="294" spans="6:14" x14ac:dyDescent="0.2">
      <c r="F294" s="1027">
        <v>42801</v>
      </c>
      <c r="G294" s="1028">
        <v>20.308185883292438</v>
      </c>
      <c r="H294" s="1029">
        <v>231.05</v>
      </c>
      <c r="I294" s="1028"/>
      <c r="J294" s="1027">
        <v>42906</v>
      </c>
      <c r="K294" s="1028">
        <v>87.952090912244799</v>
      </c>
      <c r="L294" s="1029">
        <v>19.579999999999998</v>
      </c>
      <c r="M294" s="672"/>
      <c r="N294" s="1030"/>
    </row>
    <row r="295" spans="6:14" x14ac:dyDescent="0.2">
      <c r="F295" s="1027">
        <v>42801</v>
      </c>
      <c r="G295" s="1028">
        <v>15.204194058951801</v>
      </c>
      <c r="H295" s="1029">
        <v>216.2</v>
      </c>
      <c r="I295" s="1028"/>
      <c r="J295" s="1027">
        <v>42906</v>
      </c>
      <c r="K295" s="1028">
        <v>87.372187016120108</v>
      </c>
      <c r="L295" s="1029">
        <v>19.579999999999998</v>
      </c>
      <c r="M295" s="672"/>
      <c r="N295" s="1030"/>
    </row>
    <row r="296" spans="6:14" x14ac:dyDescent="0.2">
      <c r="F296" s="1027">
        <v>42807</v>
      </c>
      <c r="G296" s="1028">
        <v>17.808190746013143</v>
      </c>
      <c r="H296" s="1029">
        <v>106.7</v>
      </c>
      <c r="I296" s="1028"/>
      <c r="J296" s="1027">
        <v>42906</v>
      </c>
      <c r="K296" s="1028">
        <v>88.508092481804823</v>
      </c>
      <c r="L296" s="1029">
        <v>19.600000000000001</v>
      </c>
      <c r="M296" s="672"/>
      <c r="N296" s="1030"/>
    </row>
    <row r="297" spans="6:14" x14ac:dyDescent="0.2">
      <c r="F297" s="1027">
        <v>42808</v>
      </c>
      <c r="G297" s="1028">
        <v>14.95480773418816</v>
      </c>
      <c r="H297" s="1029">
        <v>15</v>
      </c>
      <c r="I297" s="672"/>
      <c r="J297" s="1027">
        <v>42912</v>
      </c>
      <c r="K297" s="1028">
        <v>51.644207303765043</v>
      </c>
      <c r="L297" s="1029">
        <v>5</v>
      </c>
      <c r="M297" s="672"/>
      <c r="N297" s="1030"/>
    </row>
    <row r="298" spans="6:14" x14ac:dyDescent="0.2">
      <c r="F298" s="1027">
        <v>42860</v>
      </c>
      <c r="G298" s="1028">
        <v>14.954807734188158</v>
      </c>
      <c r="H298" s="1029">
        <v>2.38</v>
      </c>
      <c r="I298" s="672"/>
      <c r="J298" s="1027">
        <v>42933</v>
      </c>
      <c r="K298" s="1028">
        <v>28.833516875141775</v>
      </c>
      <c r="L298" s="1029">
        <v>40</v>
      </c>
      <c r="M298" s="672"/>
      <c r="N298" s="1030"/>
    </row>
    <row r="299" spans="6:14" x14ac:dyDescent="0.2">
      <c r="F299" s="1027">
        <v>42872</v>
      </c>
      <c r="G299" s="1028">
        <v>21.219994206665817</v>
      </c>
      <c r="H299" s="1029">
        <v>100</v>
      </c>
      <c r="I299" s="672"/>
      <c r="J299" s="1027">
        <v>42944</v>
      </c>
      <c r="K299" s="1028">
        <v>90.542973048154124</v>
      </c>
      <c r="L299" s="1029">
        <v>8.4</v>
      </c>
      <c r="M299" s="672"/>
      <c r="N299" s="1030"/>
    </row>
    <row r="300" spans="6:14" x14ac:dyDescent="0.2">
      <c r="F300" s="1027">
        <v>42892</v>
      </c>
      <c r="G300" s="1028">
        <v>16.385078062853431</v>
      </c>
      <c r="H300" s="1029">
        <v>15.59</v>
      </c>
      <c r="I300" s="672"/>
      <c r="J300" s="1027">
        <v>42944</v>
      </c>
      <c r="K300" s="1028">
        <v>89.911545582636478</v>
      </c>
      <c r="L300" s="1029">
        <v>8.4</v>
      </c>
      <c r="M300" s="672"/>
      <c r="N300" s="1030"/>
    </row>
    <row r="301" spans="6:14" x14ac:dyDescent="0.2">
      <c r="F301" s="1027">
        <v>42895</v>
      </c>
      <c r="G301" s="1028">
        <v>12.496218810592095</v>
      </c>
      <c r="H301" s="1029">
        <v>160</v>
      </c>
      <c r="I301" s="672"/>
      <c r="J301" s="1027">
        <v>42955</v>
      </c>
      <c r="K301" s="1028">
        <v>52.438336030214401</v>
      </c>
      <c r="L301" s="1029">
        <v>252.32</v>
      </c>
      <c r="M301" s="672"/>
      <c r="N301" s="1030"/>
    </row>
    <row r="302" spans="6:14" x14ac:dyDescent="0.2">
      <c r="F302" s="1027">
        <v>42906</v>
      </c>
      <c r="G302" s="1028">
        <v>25.979185230544815</v>
      </c>
      <c r="H302" s="1029">
        <v>75</v>
      </c>
      <c r="I302" s="672"/>
      <c r="J302" s="1027">
        <v>42972</v>
      </c>
      <c r="K302" s="1028">
        <v>29.870382939412</v>
      </c>
      <c r="L302" s="1029">
        <v>100</v>
      </c>
      <c r="M302" s="672"/>
      <c r="N302" s="1030"/>
    </row>
    <row r="303" spans="6:14" x14ac:dyDescent="0.2">
      <c r="F303" s="1027">
        <v>42923</v>
      </c>
      <c r="G303" s="1028">
        <v>25.740917790133778</v>
      </c>
      <c r="H303" s="1029">
        <v>132</v>
      </c>
      <c r="I303" s="672"/>
      <c r="J303" s="1027">
        <v>43000</v>
      </c>
      <c r="K303" s="1028">
        <v>35.306910901918954</v>
      </c>
      <c r="L303" s="1029">
        <v>20</v>
      </c>
      <c r="M303" s="672"/>
      <c r="N303" s="1030"/>
    </row>
    <row r="304" spans="6:14" x14ac:dyDescent="0.2">
      <c r="F304" s="1027">
        <v>42935</v>
      </c>
      <c r="G304" s="1028">
        <v>15.194468114543733</v>
      </c>
      <c r="H304" s="1029">
        <v>16.100000000000001</v>
      </c>
      <c r="I304" s="672"/>
      <c r="J304" s="1027">
        <v>43000</v>
      </c>
      <c r="K304" s="1028">
        <v>35.306910901918954</v>
      </c>
      <c r="L304" s="1029">
        <v>20</v>
      </c>
      <c r="M304" s="672"/>
      <c r="N304" s="1030"/>
    </row>
    <row r="305" spans="6:14" x14ac:dyDescent="0.2">
      <c r="F305" s="1027">
        <v>42937</v>
      </c>
      <c r="G305" s="1028">
        <v>31.013479520606733</v>
      </c>
      <c r="H305" s="1029">
        <v>100</v>
      </c>
      <c r="I305" s="672"/>
      <c r="J305" s="1027">
        <v>43000</v>
      </c>
      <c r="K305" s="1028">
        <v>35.306910901918954</v>
      </c>
      <c r="L305" s="1029">
        <v>20</v>
      </c>
      <c r="M305" s="672"/>
      <c r="N305" s="1030"/>
    </row>
    <row r="306" spans="6:14" x14ac:dyDescent="0.2">
      <c r="F306" s="1027">
        <v>42948</v>
      </c>
      <c r="G306" s="1028">
        <v>24.506069013223907</v>
      </c>
      <c r="H306" s="1029">
        <v>200</v>
      </c>
      <c r="I306" s="672"/>
      <c r="J306" s="1027">
        <v>43001</v>
      </c>
      <c r="K306" s="1028">
        <v>31.77765679466312</v>
      </c>
      <c r="L306" s="1029">
        <v>200</v>
      </c>
      <c r="M306" s="672"/>
      <c r="N306" s="1030"/>
    </row>
    <row r="307" spans="6:14" x14ac:dyDescent="0.2">
      <c r="F307" s="1027">
        <v>42958</v>
      </c>
      <c r="G307" s="1028">
        <v>43.351560920701111</v>
      </c>
      <c r="H307" s="1029">
        <v>48.8</v>
      </c>
      <c r="I307" s="672"/>
      <c r="J307" s="1027">
        <v>43004</v>
      </c>
      <c r="K307" s="1028">
        <v>30.630531196676372</v>
      </c>
      <c r="L307" s="1029">
        <v>62.5</v>
      </c>
      <c r="M307" s="672"/>
      <c r="N307" s="1030"/>
    </row>
    <row r="308" spans="6:14" x14ac:dyDescent="0.2">
      <c r="F308" s="1027">
        <v>42958</v>
      </c>
      <c r="G308" s="1028">
        <v>38.322352614218637</v>
      </c>
      <c r="H308" s="1029">
        <v>102.5</v>
      </c>
      <c r="I308" s="672"/>
      <c r="J308" s="1027">
        <v>43004</v>
      </c>
      <c r="K308" s="1028">
        <v>30.075565406438525</v>
      </c>
      <c r="L308" s="1029">
        <v>50</v>
      </c>
      <c r="M308" s="672"/>
      <c r="N308" s="1030"/>
    </row>
    <row r="309" spans="6:14" x14ac:dyDescent="0.2">
      <c r="F309" s="1027">
        <v>42979</v>
      </c>
      <c r="G309" s="1028">
        <v>19.873334467314006</v>
      </c>
      <c r="H309" s="1029">
        <v>242</v>
      </c>
      <c r="I309" s="672"/>
      <c r="J309" s="1027">
        <v>43014</v>
      </c>
      <c r="K309" s="1028">
        <v>29.316266336367882</v>
      </c>
      <c r="L309" s="1029">
        <v>25</v>
      </c>
      <c r="M309" s="672"/>
      <c r="N309" s="1030"/>
    </row>
    <row r="310" spans="6:14" x14ac:dyDescent="0.2">
      <c r="F310" s="1027">
        <v>42979</v>
      </c>
      <c r="G310" s="1028">
        <v>60.985499175537718</v>
      </c>
      <c r="H310" s="1029">
        <v>100</v>
      </c>
      <c r="I310" s="672"/>
      <c r="J310" s="1027">
        <v>43014</v>
      </c>
      <c r="K310" s="1028">
        <v>29.316266336367882</v>
      </c>
      <c r="L310" s="1029">
        <v>25</v>
      </c>
      <c r="M310" s="672"/>
      <c r="N310" s="1030"/>
    </row>
    <row r="311" spans="6:14" x14ac:dyDescent="0.2">
      <c r="F311" s="1027">
        <v>43004</v>
      </c>
      <c r="G311" s="1028">
        <v>26.124674077796076</v>
      </c>
      <c r="H311" s="1029">
        <v>30</v>
      </c>
      <c r="I311" s="672"/>
      <c r="J311" s="1027">
        <v>43038</v>
      </c>
      <c r="K311" s="1028">
        <v>32.54609336536415</v>
      </c>
      <c r="L311" s="1029">
        <v>50</v>
      </c>
      <c r="M311" s="672"/>
      <c r="N311" s="1030"/>
    </row>
    <row r="312" spans="6:14" x14ac:dyDescent="0.2">
      <c r="F312" s="1027">
        <v>43009</v>
      </c>
      <c r="G312" s="1028">
        <v>24.899308918344513</v>
      </c>
      <c r="H312" s="1029">
        <v>98</v>
      </c>
      <c r="I312" s="672"/>
      <c r="J312" s="1027">
        <v>43047</v>
      </c>
      <c r="K312" s="1028">
        <v>32.149465715805782</v>
      </c>
      <c r="L312" s="1029">
        <v>5</v>
      </c>
      <c r="M312" s="672"/>
      <c r="N312" s="1030"/>
    </row>
    <row r="313" spans="6:14" x14ac:dyDescent="0.2">
      <c r="F313" s="1027">
        <v>43010</v>
      </c>
      <c r="G313" s="1028">
        <v>20.692125761619938</v>
      </c>
      <c r="H313" s="1029">
        <v>29.875</v>
      </c>
      <c r="I313" s="672"/>
      <c r="J313" s="1027">
        <v>43052</v>
      </c>
      <c r="K313" s="1028">
        <v>28.863807922968775</v>
      </c>
      <c r="L313" s="1029">
        <v>150</v>
      </c>
      <c r="M313" s="672"/>
      <c r="N313" s="1030"/>
    </row>
    <row r="314" spans="6:14" x14ac:dyDescent="0.2">
      <c r="F314" s="1027">
        <v>43020</v>
      </c>
      <c r="G314" s="1028">
        <v>13.00842591028</v>
      </c>
      <c r="H314" s="1029">
        <v>243.8</v>
      </c>
      <c r="I314" s="672"/>
      <c r="J314" s="1027">
        <v>43052</v>
      </c>
      <c r="K314" s="1028">
        <v>26.311985793984864</v>
      </c>
      <c r="L314" s="1029">
        <v>200</v>
      </c>
      <c r="M314" s="672"/>
      <c r="N314" s="1030"/>
    </row>
    <row r="315" spans="6:14" x14ac:dyDescent="0.2">
      <c r="F315" s="1027">
        <v>43024</v>
      </c>
      <c r="G315" s="1028">
        <v>24.422067365904432</v>
      </c>
      <c r="H315" s="1029">
        <v>103.5</v>
      </c>
      <c r="I315" s="672"/>
      <c r="J315" s="1027">
        <v>43053</v>
      </c>
      <c r="K315" s="1028">
        <v>32.149465715805789</v>
      </c>
      <c r="L315" s="1029">
        <v>15</v>
      </c>
      <c r="M315" s="672"/>
      <c r="N315" s="1030"/>
    </row>
    <row r="316" spans="6:14" x14ac:dyDescent="0.2">
      <c r="F316" s="1027">
        <v>43054</v>
      </c>
      <c r="G316" s="1028">
        <v>21.90102813002888</v>
      </c>
      <c r="H316" s="1029">
        <v>211.66</v>
      </c>
      <c r="I316" s="672"/>
      <c r="J316" s="1027">
        <v>43077</v>
      </c>
      <c r="K316" s="1028">
        <v>20.757510767122305</v>
      </c>
      <c r="L316" s="1029">
        <v>45</v>
      </c>
      <c r="M316" s="672"/>
      <c r="N316" s="1030"/>
    </row>
    <row r="317" spans="6:14" x14ac:dyDescent="0.2">
      <c r="F317" s="1027">
        <v>43056</v>
      </c>
      <c r="G317" s="1028">
        <v>10.58314819093081</v>
      </c>
      <c r="H317" s="1029">
        <v>100</v>
      </c>
      <c r="I317" s="672"/>
      <c r="J317" s="1027">
        <v>43083</v>
      </c>
      <c r="K317" s="1028">
        <v>21.570449218413692</v>
      </c>
      <c r="L317" s="1029">
        <v>150</v>
      </c>
      <c r="M317" s="672"/>
      <c r="N317" s="1030"/>
    </row>
    <row r="318" spans="6:14" x14ac:dyDescent="0.2">
      <c r="F318" s="1027">
        <v>43056</v>
      </c>
      <c r="G318" s="1028">
        <v>13.019824490966123</v>
      </c>
      <c r="H318" s="1029">
        <v>83</v>
      </c>
      <c r="I318" s="672"/>
      <c r="J318" s="1027">
        <v>43084</v>
      </c>
      <c r="K318" s="1028">
        <v>37.722175900381323</v>
      </c>
      <c r="L318" s="1029">
        <v>50</v>
      </c>
      <c r="M318" s="672"/>
      <c r="N318" s="1030"/>
    </row>
    <row r="319" spans="6:14" x14ac:dyDescent="0.2">
      <c r="F319" s="1027">
        <v>43056</v>
      </c>
      <c r="G319" s="1028">
        <v>14.278246188977716</v>
      </c>
      <c r="H319" s="1029">
        <v>200</v>
      </c>
      <c r="I319" s="672"/>
      <c r="J319" s="1027">
        <v>43090</v>
      </c>
      <c r="K319" s="1028">
        <v>30.95350390666291</v>
      </c>
      <c r="L319" s="1029">
        <v>99</v>
      </c>
      <c r="M319" s="672"/>
      <c r="N319" s="1030"/>
    </row>
    <row r="320" spans="6:14" x14ac:dyDescent="0.2">
      <c r="F320" s="1027">
        <v>43089</v>
      </c>
      <c r="G320" s="1028">
        <v>25.62604211498579</v>
      </c>
      <c r="H320" s="1029">
        <v>165</v>
      </c>
      <c r="I320" s="672"/>
      <c r="J320" s="1027">
        <v>43105</v>
      </c>
      <c r="K320" s="1028">
        <v>25.047265235627876</v>
      </c>
      <c r="L320" s="1029">
        <v>50</v>
      </c>
      <c r="M320" s="672"/>
      <c r="N320" s="1030"/>
    </row>
    <row r="321" spans="6:14" x14ac:dyDescent="0.2">
      <c r="F321" s="1027">
        <v>43090</v>
      </c>
      <c r="G321" s="1028">
        <v>26.292465043745008</v>
      </c>
      <c r="H321" s="1029">
        <v>50</v>
      </c>
      <c r="I321" s="672"/>
      <c r="J321" s="1027">
        <v>43109</v>
      </c>
      <c r="K321" s="1028">
        <v>29.977858595963689</v>
      </c>
      <c r="L321" s="1029">
        <v>30</v>
      </c>
      <c r="M321" s="672"/>
      <c r="N321" s="1030"/>
    </row>
    <row r="322" spans="6:14" x14ac:dyDescent="0.2">
      <c r="F322" s="1027">
        <v>43110</v>
      </c>
      <c r="G322" s="1028">
        <v>13.019824490966114</v>
      </c>
      <c r="H322" s="1029">
        <v>97</v>
      </c>
      <c r="I322" s="672"/>
      <c r="J322" s="1027">
        <v>43126</v>
      </c>
      <c r="K322" s="1028">
        <v>25.932659858961561</v>
      </c>
      <c r="L322" s="1029">
        <v>100</v>
      </c>
      <c r="M322" s="672"/>
      <c r="N322" s="1030"/>
    </row>
    <row r="323" spans="6:14" x14ac:dyDescent="0.2">
      <c r="F323" s="1027">
        <v>43122</v>
      </c>
      <c r="G323" s="1028">
        <v>15.965619889154935</v>
      </c>
      <c r="H323" s="1029">
        <v>226.56</v>
      </c>
      <c r="I323" s="672"/>
      <c r="J323" s="1027">
        <v>43129</v>
      </c>
      <c r="K323" s="1028">
        <v>25.064831690997138</v>
      </c>
      <c r="L323" s="1029">
        <v>57.5</v>
      </c>
      <c r="M323" s="672"/>
      <c r="N323" s="1030"/>
    </row>
    <row r="324" spans="6:14" x14ac:dyDescent="0.2">
      <c r="F324" s="1027">
        <v>43122</v>
      </c>
      <c r="G324" s="1028">
        <v>24.350625782020895</v>
      </c>
      <c r="H324" s="1029">
        <v>216.6</v>
      </c>
      <c r="I324" s="672"/>
      <c r="J324" s="1027">
        <v>43129</v>
      </c>
      <c r="K324" s="1028">
        <v>28.715342485878033</v>
      </c>
      <c r="L324" s="1029">
        <v>120</v>
      </c>
      <c r="M324" s="672"/>
      <c r="N324" s="1030"/>
    </row>
    <row r="325" spans="6:14" x14ac:dyDescent="0.2">
      <c r="F325" s="1027">
        <v>43172</v>
      </c>
      <c r="G325" s="1028">
        <v>22.598984264780849</v>
      </c>
      <c r="H325" s="1029">
        <v>79.900000000000006</v>
      </c>
      <c r="I325" s="672"/>
      <c r="J325" s="1027">
        <v>43132</v>
      </c>
      <c r="K325" s="1028">
        <v>36.897164187460739</v>
      </c>
      <c r="L325" s="1029">
        <v>10</v>
      </c>
      <c r="M325" s="672"/>
      <c r="N325" s="1030"/>
    </row>
    <row r="326" spans="6:14" x14ac:dyDescent="0.2">
      <c r="F326" s="1027">
        <v>43210</v>
      </c>
      <c r="G326" s="1028">
        <v>13.042480603651432</v>
      </c>
      <c r="H326" s="1029">
        <v>301.02</v>
      </c>
      <c r="I326" s="672"/>
      <c r="J326" s="1027">
        <v>43136</v>
      </c>
      <c r="K326" s="1028">
        <v>38.541924548880395</v>
      </c>
      <c r="L326" s="1029">
        <v>50</v>
      </c>
      <c r="M326" s="672"/>
      <c r="N326" s="1030"/>
    </row>
    <row r="327" spans="6:14" x14ac:dyDescent="0.2">
      <c r="F327" s="1027">
        <v>43303</v>
      </c>
      <c r="G327" s="1028">
        <v>29.799379920080277</v>
      </c>
      <c r="H327" s="1029">
        <v>45.36</v>
      </c>
      <c r="I327" s="672"/>
      <c r="J327" s="1027">
        <v>43152</v>
      </c>
      <c r="K327" s="1028">
        <v>49.228683052084143</v>
      </c>
      <c r="L327" s="1029">
        <v>106.688</v>
      </c>
      <c r="M327" s="672"/>
      <c r="N327" s="1030"/>
    </row>
    <row r="328" spans="6:14" x14ac:dyDescent="0.2">
      <c r="F328" s="1027">
        <v>43303</v>
      </c>
      <c r="G328" s="1028">
        <v>29.962399072017231</v>
      </c>
      <c r="H328" s="1029">
        <v>80.64</v>
      </c>
      <c r="I328" s="672"/>
      <c r="J328" s="1027">
        <v>43154</v>
      </c>
      <c r="K328" s="1028">
        <v>30.736669848321807</v>
      </c>
      <c r="L328" s="1029">
        <v>99</v>
      </c>
      <c r="M328" s="672"/>
      <c r="N328" s="1030"/>
    </row>
    <row r="329" spans="6:14" x14ac:dyDescent="0.2">
      <c r="F329" s="1027">
        <v>43332</v>
      </c>
      <c r="G329" s="1028">
        <v>17.907022982212478</v>
      </c>
      <c r="H329" s="1029">
        <v>250.4</v>
      </c>
      <c r="I329" s="672"/>
      <c r="J329" s="1027">
        <v>43160</v>
      </c>
      <c r="K329" s="1028">
        <v>68.109649334599382</v>
      </c>
      <c r="L329" s="1029">
        <v>19.989999999999998</v>
      </c>
      <c r="M329" s="672"/>
      <c r="N329" s="1030"/>
    </row>
    <row r="330" spans="6:14" x14ac:dyDescent="0.2">
      <c r="F330" s="1027">
        <v>43343</v>
      </c>
      <c r="G330" s="1028">
        <v>41.811306615638344</v>
      </c>
      <c r="H330" s="1029">
        <v>97.2</v>
      </c>
      <c r="I330" s="672"/>
      <c r="J330" s="1027">
        <v>43160</v>
      </c>
      <c r="K330" s="1028">
        <v>64.59040935271652</v>
      </c>
      <c r="L330" s="1029">
        <v>19.989999999999998</v>
      </c>
      <c r="M330" s="672"/>
      <c r="N330" s="1030"/>
    </row>
    <row r="331" spans="6:14" x14ac:dyDescent="0.2">
      <c r="F331" s="1027">
        <v>43344</v>
      </c>
      <c r="G331" s="1028">
        <v>62.220626349302549</v>
      </c>
      <c r="H331" s="1029">
        <v>101.2</v>
      </c>
      <c r="I331" s="672"/>
      <c r="J331" s="1027">
        <v>43160</v>
      </c>
      <c r="K331" s="1028">
        <v>65.024988624087058</v>
      </c>
      <c r="L331" s="1029">
        <v>19.989999999999998</v>
      </c>
      <c r="M331" s="672"/>
      <c r="N331" s="1030"/>
    </row>
    <row r="332" spans="6:14" x14ac:dyDescent="0.2">
      <c r="F332" s="1027">
        <v>43378</v>
      </c>
      <c r="G332" s="1028">
        <v>45.721473827141246</v>
      </c>
      <c r="H332" s="1029">
        <v>21.6</v>
      </c>
      <c r="I332" s="672"/>
      <c r="J332" s="1027">
        <v>43160</v>
      </c>
      <c r="K332" s="1028">
        <v>57.487754508386089</v>
      </c>
      <c r="L332" s="1029">
        <v>90</v>
      </c>
      <c r="M332" s="672"/>
      <c r="N332" s="1030"/>
    </row>
    <row r="333" spans="6:14" x14ac:dyDescent="0.2">
      <c r="F333" s="1027">
        <v>43391</v>
      </c>
      <c r="G333" s="1028">
        <v>17.536109182379906</v>
      </c>
      <c r="H333" s="1029">
        <v>106</v>
      </c>
      <c r="I333" s="672"/>
      <c r="J333" s="1027">
        <v>43160</v>
      </c>
      <c r="K333" s="1028">
        <v>65.652799604988445</v>
      </c>
      <c r="L333" s="1029">
        <v>50</v>
      </c>
      <c r="M333" s="672"/>
      <c r="N333" s="1030"/>
    </row>
    <row r="334" spans="6:14" x14ac:dyDescent="0.2">
      <c r="F334" s="1027">
        <v>43392</v>
      </c>
      <c r="G334" s="1028">
        <v>14.2264918618295</v>
      </c>
      <c r="H334" s="1029">
        <v>199.4</v>
      </c>
      <c r="I334" s="672"/>
      <c r="J334" s="1027">
        <v>43160</v>
      </c>
      <c r="K334" s="1028">
        <v>61.426546507003536</v>
      </c>
      <c r="L334" s="1029">
        <v>19.989999999999998</v>
      </c>
      <c r="M334" s="672"/>
      <c r="N334" s="1030"/>
    </row>
    <row r="335" spans="6:14" x14ac:dyDescent="0.2">
      <c r="F335" s="1027">
        <v>43392</v>
      </c>
      <c r="G335" s="1028">
        <v>65.374142537638306</v>
      </c>
      <c r="H335" s="1029">
        <v>105.8</v>
      </c>
      <c r="I335" s="672"/>
      <c r="J335" s="1027">
        <v>43160</v>
      </c>
      <c r="K335" s="1028">
        <v>66.963149684772532</v>
      </c>
      <c r="L335" s="1029">
        <v>19.989999999999998</v>
      </c>
      <c r="M335" s="672"/>
      <c r="N335" s="1030"/>
    </row>
    <row r="336" spans="6:14" x14ac:dyDescent="0.2">
      <c r="F336" s="1027">
        <v>43392</v>
      </c>
      <c r="G336" s="1028">
        <v>38.743979062031976</v>
      </c>
      <c r="H336" s="1029">
        <v>95.25</v>
      </c>
      <c r="I336" s="672"/>
      <c r="J336" s="1027">
        <v>43160</v>
      </c>
      <c r="K336" s="1028">
        <v>66.217951329810063</v>
      </c>
      <c r="L336" s="1029">
        <v>19.989999999999998</v>
      </c>
      <c r="M336" s="672"/>
      <c r="N336" s="1030"/>
    </row>
    <row r="337" spans="6:14" x14ac:dyDescent="0.2">
      <c r="F337" s="1027">
        <v>43395</v>
      </c>
      <c r="G337" s="1028">
        <v>9.5339501826664943</v>
      </c>
      <c r="H337" s="1029">
        <v>299.36</v>
      </c>
      <c r="I337" s="672"/>
      <c r="J337" s="1027">
        <v>43160</v>
      </c>
      <c r="K337" s="1028">
        <v>67.462041008635495</v>
      </c>
      <c r="L337" s="1029">
        <v>19.989999999999998</v>
      </c>
      <c r="M337" s="672"/>
      <c r="N337" s="1030"/>
    </row>
    <row r="338" spans="6:14" x14ac:dyDescent="0.2">
      <c r="F338" s="1027">
        <v>43402</v>
      </c>
      <c r="G338" s="1028">
        <v>15.119601875412114</v>
      </c>
      <c r="H338" s="1029">
        <v>153.6</v>
      </c>
      <c r="I338" s="672"/>
      <c r="J338" s="1027">
        <v>43206</v>
      </c>
      <c r="K338" s="1028">
        <v>170.63327117371705</v>
      </c>
      <c r="L338" s="1029">
        <v>6.3</v>
      </c>
      <c r="M338" s="672"/>
      <c r="N338" s="1030"/>
    </row>
    <row r="339" spans="6:14" x14ac:dyDescent="0.2">
      <c r="F339" s="1027">
        <v>43423</v>
      </c>
      <c r="G339" s="1028">
        <v>13.435264887887442</v>
      </c>
      <c r="H339" s="1029">
        <v>161</v>
      </c>
      <c r="I339" s="672"/>
      <c r="J339" s="1027">
        <v>43227</v>
      </c>
      <c r="K339" s="1028">
        <v>32.596734262118872</v>
      </c>
      <c r="L339" s="1029">
        <v>100</v>
      </c>
      <c r="M339" s="672"/>
      <c r="N339" s="1030"/>
    </row>
    <row r="340" spans="6:14" x14ac:dyDescent="0.2">
      <c r="F340" s="1027">
        <v>43425</v>
      </c>
      <c r="G340" s="1028">
        <v>10.909828041899575</v>
      </c>
      <c r="H340" s="1029">
        <v>250</v>
      </c>
      <c r="I340" s="672"/>
      <c r="J340" s="1027">
        <v>43236</v>
      </c>
      <c r="K340" s="1028">
        <v>31.830788412722139</v>
      </c>
      <c r="L340" s="1029">
        <v>74.5</v>
      </c>
      <c r="M340" s="672"/>
      <c r="N340" s="1030"/>
    </row>
    <row r="341" spans="6:14" x14ac:dyDescent="0.2">
      <c r="F341" s="1027">
        <v>43439</v>
      </c>
      <c r="G341" s="1028">
        <v>15.973646386442962</v>
      </c>
      <c r="H341" s="1029">
        <v>171</v>
      </c>
      <c r="I341" s="672"/>
      <c r="J341" s="1027">
        <v>43236</v>
      </c>
      <c r="K341" s="1028">
        <v>31.830788412722139</v>
      </c>
      <c r="L341" s="1029">
        <v>74.5</v>
      </c>
      <c r="M341" s="672"/>
      <c r="N341" s="1030"/>
    </row>
    <row r="342" spans="6:14" x14ac:dyDescent="0.2">
      <c r="F342" s="1027">
        <v>43465</v>
      </c>
      <c r="G342" s="1028">
        <v>41.750962165154476</v>
      </c>
      <c r="H342" s="1029">
        <v>21.6</v>
      </c>
      <c r="I342" s="672"/>
      <c r="J342" s="1027">
        <v>43250</v>
      </c>
      <c r="K342" s="1028">
        <v>19.399709012354549</v>
      </c>
      <c r="L342" s="1029">
        <v>300</v>
      </c>
      <c r="M342" s="672"/>
      <c r="N342" s="1030"/>
    </row>
    <row r="343" spans="6:14" x14ac:dyDescent="0.2">
      <c r="F343" s="1027">
        <v>43466</v>
      </c>
      <c r="G343" s="1028">
        <v>33.879441167278252</v>
      </c>
      <c r="H343" s="1029">
        <v>46.5</v>
      </c>
      <c r="I343" s="672"/>
      <c r="J343" s="1027">
        <v>43250</v>
      </c>
      <c r="K343" s="1028">
        <v>23.273990439024136</v>
      </c>
      <c r="L343" s="1029">
        <v>250</v>
      </c>
      <c r="M343" s="672"/>
      <c r="N343" s="1030"/>
    </row>
    <row r="344" spans="6:14" x14ac:dyDescent="0.2">
      <c r="F344" s="1027">
        <v>43468</v>
      </c>
      <c r="G344" s="1028">
        <v>29.251502944290735</v>
      </c>
      <c r="H344" s="1029">
        <v>398.6</v>
      </c>
      <c r="I344" s="672"/>
      <c r="J344" s="1027">
        <v>43250</v>
      </c>
      <c r="K344" s="1028">
        <v>25.630368077828489</v>
      </c>
      <c r="L344" s="1029">
        <v>50</v>
      </c>
      <c r="M344" s="672"/>
      <c r="N344" s="1030"/>
    </row>
    <row r="345" spans="6:14" x14ac:dyDescent="0.2">
      <c r="F345" s="1027">
        <v>43473</v>
      </c>
      <c r="G345" s="1028">
        <v>20.376007698878372</v>
      </c>
      <c r="H345" s="1029">
        <v>236.5</v>
      </c>
      <c r="I345" s="672"/>
      <c r="J345" s="1027">
        <v>43250</v>
      </c>
      <c r="K345" s="1028">
        <v>22.139844187596363</v>
      </c>
      <c r="L345" s="1029">
        <v>101</v>
      </c>
      <c r="M345" s="672"/>
      <c r="N345" s="1030"/>
    </row>
    <row r="346" spans="6:14" x14ac:dyDescent="0.2">
      <c r="F346" s="1027">
        <v>43476</v>
      </c>
      <c r="G346" s="1028">
        <v>44.889935988570244</v>
      </c>
      <c r="H346" s="1029">
        <v>136.80000000000001</v>
      </c>
      <c r="I346" s="672"/>
      <c r="J346" s="1027">
        <v>43250</v>
      </c>
      <c r="K346" s="1028">
        <v>22.148198845780357</v>
      </c>
      <c r="L346" s="1029">
        <v>200</v>
      </c>
      <c r="M346" s="672"/>
      <c r="N346" s="1030"/>
    </row>
    <row r="347" spans="6:14" x14ac:dyDescent="0.2">
      <c r="F347" s="1027">
        <v>43487</v>
      </c>
      <c r="G347" s="1028">
        <v>24.774247310998103</v>
      </c>
      <c r="H347" s="1029">
        <v>102</v>
      </c>
      <c r="I347" s="672"/>
      <c r="J347" s="1027">
        <v>43250</v>
      </c>
      <c r="K347" s="1028">
        <v>25.030555919259886</v>
      </c>
      <c r="L347" s="1029">
        <v>100</v>
      </c>
      <c r="M347" s="672"/>
      <c r="N347" s="1030"/>
    </row>
    <row r="348" spans="6:14" x14ac:dyDescent="0.2">
      <c r="F348" s="1027">
        <v>43501</v>
      </c>
      <c r="G348" s="1028">
        <v>10.555139123292852</v>
      </c>
      <c r="H348" s="1029">
        <v>104</v>
      </c>
      <c r="I348" s="672"/>
      <c r="J348" s="1027">
        <v>43251</v>
      </c>
      <c r="K348" s="1028">
        <v>33.027939484598107</v>
      </c>
      <c r="L348" s="1029">
        <v>80</v>
      </c>
      <c r="M348" s="672"/>
      <c r="N348" s="1030"/>
    </row>
    <row r="349" spans="6:14" x14ac:dyDescent="0.2">
      <c r="F349" s="1027">
        <v>43502</v>
      </c>
      <c r="G349" s="1028">
        <v>16.245735868024656</v>
      </c>
      <c r="H349" s="1029">
        <v>134.08000000000001</v>
      </c>
      <c r="I349" s="672"/>
      <c r="J349" s="1027">
        <v>43252</v>
      </c>
      <c r="K349" s="1028">
        <v>64.553197177046059</v>
      </c>
      <c r="L349" s="1029">
        <v>5.6814814814814811</v>
      </c>
      <c r="M349" s="672"/>
      <c r="N349" s="1030"/>
    </row>
    <row r="350" spans="6:14" x14ac:dyDescent="0.2">
      <c r="F350" s="1027">
        <v>43507</v>
      </c>
      <c r="G350" s="1028">
        <v>30.378092231219473</v>
      </c>
      <c r="H350" s="1029">
        <v>199.54</v>
      </c>
      <c r="I350" s="672"/>
      <c r="J350" s="1027">
        <v>43255</v>
      </c>
      <c r="K350" s="1028">
        <v>22.750766733084085</v>
      </c>
      <c r="L350" s="1029">
        <v>80</v>
      </c>
      <c r="M350" s="672"/>
      <c r="N350" s="1030"/>
    </row>
    <row r="351" spans="6:14" x14ac:dyDescent="0.2">
      <c r="F351" s="1027">
        <v>43531</v>
      </c>
      <c r="G351" s="1028">
        <v>27.626929357488258</v>
      </c>
      <c r="H351" s="1029">
        <v>144</v>
      </c>
      <c r="I351" s="672"/>
      <c r="J351" s="1027">
        <v>43257</v>
      </c>
      <c r="K351" s="1028">
        <v>26.323098981816599</v>
      </c>
      <c r="L351" s="1029">
        <v>60</v>
      </c>
      <c r="M351" s="672"/>
      <c r="N351" s="1030"/>
    </row>
    <row r="352" spans="6:14" x14ac:dyDescent="0.2">
      <c r="F352" s="1027">
        <v>43601</v>
      </c>
      <c r="G352" s="1028">
        <v>13.216108084751683</v>
      </c>
      <c r="H352" s="1029">
        <v>160</v>
      </c>
      <c r="I352" s="672"/>
      <c r="J352" s="1027">
        <v>43259</v>
      </c>
      <c r="K352" s="1028">
        <v>23.008213364236422</v>
      </c>
      <c r="L352" s="1029">
        <v>30</v>
      </c>
      <c r="M352" s="672"/>
      <c r="N352" s="1030"/>
    </row>
    <row r="353" spans="6:14" x14ac:dyDescent="0.2">
      <c r="F353" s="1027">
        <v>43606</v>
      </c>
      <c r="G353" s="1028">
        <v>24.133364330610338</v>
      </c>
      <c r="H353" s="1029">
        <v>96.7</v>
      </c>
      <c r="I353" s="672"/>
      <c r="J353" s="1027">
        <v>43264</v>
      </c>
      <c r="K353" s="1028">
        <v>20.708377018386013</v>
      </c>
      <c r="L353" s="1029">
        <v>58</v>
      </c>
      <c r="M353" s="672"/>
      <c r="N353" s="1030"/>
    </row>
    <row r="354" spans="6:14" x14ac:dyDescent="0.2">
      <c r="F354" s="1027">
        <v>43616</v>
      </c>
      <c r="G354" s="1028">
        <v>16.043811467405138</v>
      </c>
      <c r="H354" s="1029">
        <v>141.19999999999999</v>
      </c>
      <c r="I354" s="672"/>
      <c r="J354" s="1027">
        <v>43264</v>
      </c>
      <c r="K354" s="1028">
        <v>24.472756940154728</v>
      </c>
      <c r="L354" s="1029">
        <v>122</v>
      </c>
      <c r="M354" s="672"/>
      <c r="N354" s="1030"/>
    </row>
    <row r="355" spans="6:14" x14ac:dyDescent="0.2">
      <c r="F355" s="1027">
        <v>43621</v>
      </c>
      <c r="G355" s="1028">
        <v>30.139388637162249</v>
      </c>
      <c r="H355" s="1029">
        <v>104</v>
      </c>
      <c r="I355" s="672"/>
      <c r="J355" s="1027">
        <v>43264</v>
      </c>
      <c r="K355" s="1028">
        <v>22.354757303077573</v>
      </c>
      <c r="L355" s="1029">
        <v>99</v>
      </c>
      <c r="M355" s="672"/>
      <c r="N355" s="1030"/>
    </row>
    <row r="356" spans="6:14" x14ac:dyDescent="0.2">
      <c r="F356" s="1027">
        <v>43654</v>
      </c>
      <c r="G356" s="1028">
        <v>15.731668962164008</v>
      </c>
      <c r="H356" s="1029">
        <v>200</v>
      </c>
      <c r="I356" s="672"/>
      <c r="J356" s="1027">
        <v>43264</v>
      </c>
      <c r="K356" s="1028">
        <v>23.170950039752835</v>
      </c>
      <c r="L356" s="1029">
        <v>80</v>
      </c>
      <c r="M356" s="672"/>
      <c r="N356" s="1030"/>
    </row>
    <row r="357" spans="6:14" x14ac:dyDescent="0.2">
      <c r="F357" s="1027">
        <v>43678</v>
      </c>
      <c r="G357" s="1028">
        <v>61.335889863130561</v>
      </c>
      <c r="H357" s="1029">
        <v>121.8</v>
      </c>
      <c r="I357" s="672"/>
      <c r="J357" s="1027">
        <v>43266</v>
      </c>
      <c r="K357" s="1028">
        <v>48.108740716499874</v>
      </c>
      <c r="L357" s="1029">
        <v>20</v>
      </c>
      <c r="M357" s="672"/>
      <c r="N357" s="1030"/>
    </row>
    <row r="358" spans="6:14" x14ac:dyDescent="0.2">
      <c r="F358" s="1027">
        <v>43698</v>
      </c>
      <c r="G358" s="1028">
        <v>39.066198997438093</v>
      </c>
      <c r="H358" s="1029">
        <v>72.599999999999994</v>
      </c>
      <c r="I358" s="672"/>
      <c r="J358" s="1027">
        <v>43277</v>
      </c>
      <c r="K358" s="1028">
        <v>23.830053929780728</v>
      </c>
      <c r="L358" s="1029">
        <v>100</v>
      </c>
      <c r="M358" s="672"/>
      <c r="N358" s="1030"/>
    </row>
    <row r="359" spans="6:14" x14ac:dyDescent="0.2">
      <c r="F359" s="1027">
        <v>43709</v>
      </c>
      <c r="G359" s="1028">
        <v>58.690440171804447</v>
      </c>
      <c r="H359" s="1029">
        <v>121.8</v>
      </c>
      <c r="I359" s="672"/>
      <c r="J359" s="1027">
        <v>43278</v>
      </c>
      <c r="K359" s="1028">
        <v>44.282479562550456</v>
      </c>
      <c r="L359" s="1029">
        <v>42</v>
      </c>
      <c r="M359" s="672"/>
      <c r="N359" s="1030"/>
    </row>
    <row r="360" spans="6:14" x14ac:dyDescent="0.2">
      <c r="F360" s="1027">
        <v>43726</v>
      </c>
      <c r="G360" s="1028">
        <v>20.904274622228723</v>
      </c>
      <c r="H360" s="1029">
        <v>110</v>
      </c>
      <c r="I360" s="672"/>
      <c r="J360" s="1027">
        <v>43281</v>
      </c>
      <c r="K360" s="1028">
        <v>26.875998522439883</v>
      </c>
      <c r="L360" s="1029">
        <v>68</v>
      </c>
      <c r="M360" s="672"/>
      <c r="N360" s="1030"/>
    </row>
    <row r="361" spans="6:14" x14ac:dyDescent="0.2">
      <c r="F361" s="1027">
        <v>43730</v>
      </c>
      <c r="G361" s="1028">
        <v>46.75020292799303</v>
      </c>
      <c r="H361" s="1029">
        <v>76.8</v>
      </c>
      <c r="I361" s="672"/>
      <c r="J361" s="1027">
        <v>43281</v>
      </c>
      <c r="K361" s="1028">
        <v>23.63127785699492</v>
      </c>
      <c r="L361" s="1029">
        <v>20</v>
      </c>
      <c r="M361" s="672"/>
      <c r="N361" s="1030"/>
    </row>
    <row r="362" spans="6:14" x14ac:dyDescent="0.2">
      <c r="F362" s="1027">
        <v>43740</v>
      </c>
      <c r="G362" s="1028">
        <v>13.413899874112278</v>
      </c>
      <c r="H362" s="1029">
        <v>128</v>
      </c>
      <c r="I362" s="672"/>
      <c r="J362" s="1027">
        <v>43281</v>
      </c>
      <c r="K362" s="1028">
        <v>20.797833292844864</v>
      </c>
      <c r="L362" s="1029">
        <v>200</v>
      </c>
      <c r="M362" s="672"/>
      <c r="N362" s="1030"/>
    </row>
    <row r="363" spans="6:14" x14ac:dyDescent="0.2">
      <c r="F363" s="1027">
        <v>43741</v>
      </c>
      <c r="G363" s="1028">
        <v>38.439063172478676</v>
      </c>
      <c r="H363" s="1029">
        <v>350</v>
      </c>
      <c r="I363" s="672"/>
      <c r="J363" s="1027">
        <v>43291</v>
      </c>
      <c r="K363" s="1028">
        <v>29.512321972931378</v>
      </c>
      <c r="L363" s="1029">
        <v>35</v>
      </c>
      <c r="M363" s="672"/>
      <c r="N363" s="1030"/>
    </row>
    <row r="364" spans="6:14" x14ac:dyDescent="0.2">
      <c r="F364" s="1027">
        <v>43755</v>
      </c>
      <c r="G364" s="1028">
        <v>12.409172256253857</v>
      </c>
      <c r="H364" s="1029">
        <v>90</v>
      </c>
      <c r="I364" s="672"/>
      <c r="J364" s="1027">
        <v>43322</v>
      </c>
      <c r="K364" s="1028">
        <v>45.96876104191832</v>
      </c>
      <c r="L364" s="1029">
        <v>40</v>
      </c>
      <c r="M364" s="672"/>
      <c r="N364" s="1030"/>
    </row>
    <row r="365" spans="6:14" x14ac:dyDescent="0.2">
      <c r="F365" s="1027">
        <v>43755</v>
      </c>
      <c r="G365" s="1028">
        <v>15.355432828929514</v>
      </c>
      <c r="H365" s="1029">
        <v>110.00000000000001</v>
      </c>
      <c r="I365" s="672"/>
      <c r="J365" s="1027">
        <v>43322</v>
      </c>
      <c r="K365" s="1028">
        <v>45.96876104191832</v>
      </c>
      <c r="L365" s="1029">
        <v>10</v>
      </c>
      <c r="M365" s="672"/>
      <c r="N365" s="1030"/>
    </row>
    <row r="366" spans="6:14" x14ac:dyDescent="0.2">
      <c r="F366" s="1027">
        <v>43759</v>
      </c>
      <c r="G366" s="1028">
        <v>27.069084660113617</v>
      </c>
      <c r="H366" s="1029">
        <v>302.39999999999998</v>
      </c>
      <c r="I366" s="672"/>
      <c r="J366" s="1027">
        <v>43334</v>
      </c>
      <c r="K366" s="1028">
        <v>26.657143615442646</v>
      </c>
      <c r="L366" s="1029">
        <v>50</v>
      </c>
      <c r="M366" s="672"/>
      <c r="N366" s="1030"/>
    </row>
    <row r="367" spans="6:14" x14ac:dyDescent="0.2">
      <c r="F367" s="1027">
        <v>43794</v>
      </c>
      <c r="G367" s="1028">
        <v>21.46660813025612</v>
      </c>
      <c r="H367" s="1029">
        <v>100</v>
      </c>
      <c r="I367" s="672"/>
      <c r="J367" s="1027">
        <v>43334</v>
      </c>
      <c r="K367" s="1028">
        <v>26.657143615442646</v>
      </c>
      <c r="L367" s="1029">
        <v>50</v>
      </c>
      <c r="M367" s="672"/>
      <c r="N367" s="1030"/>
    </row>
    <row r="368" spans="6:14" x14ac:dyDescent="0.2">
      <c r="F368" s="1027">
        <v>43812</v>
      </c>
      <c r="G368" s="1028">
        <v>30.398676663790763</v>
      </c>
      <c r="H368" s="1029">
        <v>76.5</v>
      </c>
      <c r="I368" s="672"/>
      <c r="J368" s="1027">
        <v>43335</v>
      </c>
      <c r="K368" s="1028">
        <v>29.78146183215625</v>
      </c>
      <c r="L368" s="1029">
        <v>86</v>
      </c>
      <c r="M368" s="672"/>
      <c r="N368" s="1030"/>
    </row>
    <row r="369" spans="6:14" x14ac:dyDescent="0.2">
      <c r="F369" s="1027">
        <v>43817</v>
      </c>
      <c r="G369" s="1028">
        <v>13.109490587459987</v>
      </c>
      <c r="H369" s="1029">
        <v>200</v>
      </c>
      <c r="I369" s="672"/>
      <c r="J369" s="1027">
        <v>43343</v>
      </c>
      <c r="K369" s="1028">
        <v>24.383822376130631</v>
      </c>
      <c r="L369" s="1029">
        <v>102.5</v>
      </c>
      <c r="M369" s="672"/>
      <c r="N369" s="1030"/>
    </row>
    <row r="370" spans="6:14" x14ac:dyDescent="0.2">
      <c r="F370" s="1027">
        <v>43819</v>
      </c>
      <c r="G370" s="1028">
        <v>44.730876139190677</v>
      </c>
      <c r="H370" s="1029">
        <v>14.4</v>
      </c>
      <c r="I370" s="672"/>
      <c r="J370" s="1027">
        <v>43352</v>
      </c>
      <c r="K370" s="1028">
        <v>29.31143426905312</v>
      </c>
      <c r="L370" s="1029">
        <v>100</v>
      </c>
      <c r="M370" s="672"/>
      <c r="N370" s="1030"/>
    </row>
    <row r="371" spans="6:14" x14ac:dyDescent="0.2">
      <c r="F371" s="1027">
        <v>43936</v>
      </c>
      <c r="G371" s="1028">
        <v>34.034848859371387</v>
      </c>
      <c r="H371" s="1029">
        <v>56.2</v>
      </c>
      <c r="I371" s="672"/>
      <c r="J371" s="1027">
        <v>43354</v>
      </c>
      <c r="K371" s="1028">
        <v>20.999923527133475</v>
      </c>
      <c r="L371" s="1029">
        <v>100</v>
      </c>
      <c r="M371" s="672"/>
      <c r="N371" s="1030"/>
    </row>
    <row r="372" spans="6:14" x14ac:dyDescent="0.2">
      <c r="F372" s="1027">
        <v>43937</v>
      </c>
      <c r="G372" s="1028">
        <v>42.735576611471735</v>
      </c>
      <c r="H372" s="1029">
        <v>50.1</v>
      </c>
      <c r="I372" s="672"/>
      <c r="J372" s="1027">
        <v>43362</v>
      </c>
      <c r="K372" s="1028">
        <v>35.234152769095317</v>
      </c>
      <c r="L372" s="1029">
        <v>100</v>
      </c>
      <c r="M372" s="672"/>
      <c r="N372" s="1030"/>
    </row>
    <row r="373" spans="6:14" x14ac:dyDescent="0.2">
      <c r="F373" s="1027">
        <v>43978</v>
      </c>
      <c r="G373" s="1028">
        <v>16.444046619676911</v>
      </c>
      <c r="H373" s="1029">
        <v>172.54842630833929</v>
      </c>
      <c r="I373" s="672"/>
      <c r="J373" s="1027">
        <v>43363</v>
      </c>
      <c r="K373" s="1028">
        <v>22.706328093037744</v>
      </c>
      <c r="L373" s="1029">
        <v>100</v>
      </c>
      <c r="M373" s="672"/>
      <c r="N373" s="1030"/>
    </row>
    <row r="374" spans="6:14" x14ac:dyDescent="0.2">
      <c r="F374" s="1027">
        <v>43978</v>
      </c>
      <c r="G374" s="1028">
        <v>13.046923216210722</v>
      </c>
      <c r="H374" s="1029">
        <v>26.321573691660728</v>
      </c>
      <c r="I374" s="672"/>
      <c r="J374" s="1027">
        <v>43368</v>
      </c>
      <c r="K374" s="1028">
        <v>39.480168914138048</v>
      </c>
      <c r="L374" s="1029">
        <v>60</v>
      </c>
      <c r="M374" s="672"/>
      <c r="N374" s="1030"/>
    </row>
    <row r="375" spans="6:14" x14ac:dyDescent="0.2">
      <c r="F375" s="1027">
        <v>43979</v>
      </c>
      <c r="G375" s="1028">
        <v>43.725055828206834</v>
      </c>
      <c r="H375" s="1029">
        <v>201.3</v>
      </c>
      <c r="I375" s="672"/>
      <c r="J375" s="1027">
        <v>43374</v>
      </c>
      <c r="K375" s="1028">
        <v>45.94899056336088</v>
      </c>
      <c r="L375" s="1029">
        <v>10.5</v>
      </c>
      <c r="M375" s="672"/>
      <c r="N375" s="1030"/>
    </row>
    <row r="376" spans="6:14" x14ac:dyDescent="0.2">
      <c r="F376" s="1027">
        <v>43986</v>
      </c>
      <c r="G376" s="1028">
        <v>36.688676729410197</v>
      </c>
      <c r="H376" s="1029">
        <v>331</v>
      </c>
      <c r="I376" s="672"/>
      <c r="J376" s="1027">
        <v>43374</v>
      </c>
      <c r="K376" s="1028">
        <v>22.980164466937637</v>
      </c>
      <c r="L376" s="1029">
        <v>20</v>
      </c>
      <c r="M376" s="672"/>
      <c r="N376" s="1030"/>
    </row>
    <row r="377" spans="6:14" x14ac:dyDescent="0.2">
      <c r="F377" s="1027">
        <v>44033</v>
      </c>
      <c r="G377" s="1028">
        <v>20.82040043518283</v>
      </c>
      <c r="H377" s="1029">
        <v>199.39999999999972</v>
      </c>
      <c r="I377" s="672"/>
      <c r="J377" s="1027">
        <v>43391</v>
      </c>
      <c r="K377" s="1028">
        <v>32.828806381339497</v>
      </c>
      <c r="L377" s="1029">
        <v>144</v>
      </c>
      <c r="M377" s="672"/>
      <c r="N377" s="1030"/>
    </row>
    <row r="378" spans="6:14" x14ac:dyDescent="0.2">
      <c r="F378" s="1027">
        <v>44044</v>
      </c>
      <c r="G378" s="1028">
        <v>59.265635604605805</v>
      </c>
      <c r="H378" s="1029">
        <v>77.7</v>
      </c>
      <c r="I378" s="672"/>
      <c r="J378" s="1027">
        <v>43391</v>
      </c>
      <c r="K378" s="1028">
        <v>38.5870379224584</v>
      </c>
      <c r="L378" s="1029">
        <v>13</v>
      </c>
      <c r="M378" s="672"/>
      <c r="N378" s="1030"/>
    </row>
    <row r="379" spans="6:14" x14ac:dyDescent="0.2">
      <c r="F379" s="1027">
        <v>44050</v>
      </c>
      <c r="G379" s="1028">
        <v>20.581452799425218</v>
      </c>
      <c r="H379" s="1029">
        <v>53.6</v>
      </c>
      <c r="I379" s="672"/>
      <c r="J379" s="1027">
        <v>43398</v>
      </c>
      <c r="K379" s="1028">
        <v>25.764707172627617</v>
      </c>
      <c r="L379" s="1029">
        <v>128</v>
      </c>
      <c r="M379" s="672"/>
      <c r="N379" s="1030"/>
    </row>
    <row r="380" spans="6:14" x14ac:dyDescent="0.2">
      <c r="F380" s="1027">
        <v>44068</v>
      </c>
      <c r="G380" s="1028">
        <v>42.6064720554402</v>
      </c>
      <c r="H380" s="1029">
        <v>100</v>
      </c>
      <c r="I380" s="672"/>
      <c r="J380" s="1027">
        <v>43405</v>
      </c>
      <c r="K380" s="1028">
        <v>39.841027032469711</v>
      </c>
      <c r="L380" s="1029">
        <v>70</v>
      </c>
      <c r="M380" s="672"/>
      <c r="N380" s="1030"/>
    </row>
    <row r="381" spans="6:14" x14ac:dyDescent="0.2">
      <c r="F381" s="1027">
        <v>44074</v>
      </c>
      <c r="G381" s="1028">
        <v>37.128154703866571</v>
      </c>
      <c r="H381" s="1029">
        <v>225</v>
      </c>
      <c r="I381" s="672"/>
      <c r="J381" s="1027">
        <v>43445</v>
      </c>
      <c r="K381" s="1028">
        <v>27.152639097995532</v>
      </c>
      <c r="L381" s="1029">
        <v>250</v>
      </c>
      <c r="M381" s="672"/>
      <c r="N381" s="1030"/>
    </row>
    <row r="382" spans="6:14" x14ac:dyDescent="0.2">
      <c r="F382" s="1027">
        <v>44085</v>
      </c>
      <c r="G382" s="1028">
        <v>28.38839637659925</v>
      </c>
      <c r="H382" s="1029">
        <v>234.56</v>
      </c>
      <c r="I382" s="672"/>
      <c r="J382" s="1027">
        <v>43494</v>
      </c>
      <c r="K382" s="1028">
        <v>62.519180828033036</v>
      </c>
      <c r="L382" s="1029">
        <v>19.989999999999998</v>
      </c>
      <c r="M382" s="672"/>
      <c r="N382" s="1030"/>
    </row>
    <row r="383" spans="6:14" x14ac:dyDescent="0.2">
      <c r="F383" s="1027">
        <v>44090</v>
      </c>
      <c r="G383" s="1028">
        <v>34.004139407746031</v>
      </c>
      <c r="H383" s="1029">
        <v>29.5</v>
      </c>
      <c r="I383" s="672"/>
      <c r="J383" s="1027">
        <v>43494</v>
      </c>
      <c r="K383" s="1028">
        <v>57.37198027680293</v>
      </c>
      <c r="L383" s="1029">
        <v>177</v>
      </c>
      <c r="M383" s="672"/>
      <c r="N383" s="1030"/>
    </row>
    <row r="384" spans="6:14" x14ac:dyDescent="0.2">
      <c r="F384" s="1027">
        <v>44091</v>
      </c>
      <c r="G384" s="1028">
        <v>15.074030809769823</v>
      </c>
      <c r="H384" s="1029">
        <v>250.7</v>
      </c>
      <c r="I384" s="672"/>
      <c r="J384" s="1027">
        <v>43497</v>
      </c>
      <c r="K384" s="1028">
        <v>45.60507055938055</v>
      </c>
      <c r="L384" s="1029">
        <v>4.5999999999999996</v>
      </c>
      <c r="M384" s="672"/>
      <c r="N384" s="1030"/>
    </row>
    <row r="385" spans="6:14" x14ac:dyDescent="0.2">
      <c r="F385" s="1027">
        <v>44091</v>
      </c>
      <c r="G385" s="1028">
        <v>16.206439528237755</v>
      </c>
      <c r="H385" s="1029">
        <v>300.60000000000002</v>
      </c>
      <c r="I385" s="672"/>
      <c r="J385" s="1027">
        <v>43507</v>
      </c>
      <c r="K385" s="1028">
        <v>31.813707054833699</v>
      </c>
      <c r="L385" s="1029">
        <v>50</v>
      </c>
      <c r="M385" s="672"/>
      <c r="N385" s="1030"/>
    </row>
    <row r="386" spans="6:14" x14ac:dyDescent="0.2">
      <c r="F386" s="1027">
        <v>44119</v>
      </c>
      <c r="G386" s="1028">
        <v>28.55475790181023</v>
      </c>
      <c r="H386" s="1029">
        <v>105.5</v>
      </c>
      <c r="I386" s="672"/>
      <c r="J386" s="1027">
        <v>43510</v>
      </c>
      <c r="K386" s="1028">
        <v>26.54253071854691</v>
      </c>
      <c r="L386" s="1029">
        <v>22</v>
      </c>
      <c r="M386" s="672"/>
      <c r="N386" s="1030"/>
    </row>
    <row r="387" spans="6:14" x14ac:dyDescent="0.2">
      <c r="F387" s="1027">
        <v>44165</v>
      </c>
      <c r="G387" s="1028">
        <v>39.596925494546362</v>
      </c>
      <c r="H387" s="1029">
        <v>33.799999999999997</v>
      </c>
      <c r="I387" s="672"/>
      <c r="J387" s="1027">
        <v>43524</v>
      </c>
      <c r="K387" s="1028">
        <v>47.915411771516972</v>
      </c>
      <c r="L387" s="1029">
        <v>50</v>
      </c>
      <c r="M387" s="672"/>
      <c r="N387" s="1030"/>
    </row>
    <row r="388" spans="6:14" x14ac:dyDescent="0.2">
      <c r="F388" s="1027">
        <v>44166</v>
      </c>
      <c r="G388" s="1028">
        <v>49.965835851080151</v>
      </c>
      <c r="H388" s="1029">
        <v>54.4</v>
      </c>
      <c r="I388" s="672"/>
      <c r="J388" s="1027">
        <v>43545</v>
      </c>
      <c r="K388" s="1028">
        <v>27.969013855189953</v>
      </c>
      <c r="L388" s="1029">
        <v>160</v>
      </c>
      <c r="M388" s="672"/>
      <c r="N388" s="1030"/>
    </row>
    <row r="389" spans="6:14" x14ac:dyDescent="0.2">
      <c r="F389" s="1027">
        <v>44218</v>
      </c>
      <c r="G389" s="1028">
        <v>23.093712225805</v>
      </c>
      <c r="H389" s="1029">
        <v>80</v>
      </c>
      <c r="I389" s="672"/>
      <c r="J389" s="1027">
        <v>43546</v>
      </c>
      <c r="K389" s="1028">
        <v>20.97038019640901</v>
      </c>
      <c r="L389" s="1029">
        <v>120</v>
      </c>
      <c r="M389" s="672"/>
      <c r="N389" s="1030"/>
    </row>
    <row r="390" spans="6:14" x14ac:dyDescent="0.2">
      <c r="F390" s="1027">
        <v>44230</v>
      </c>
      <c r="G390" s="1028">
        <v>21.390664582371635</v>
      </c>
      <c r="H390" s="1029">
        <v>350</v>
      </c>
      <c r="I390" s="672"/>
      <c r="J390" s="1027">
        <v>43577</v>
      </c>
      <c r="K390" s="1028">
        <v>21.691730442333473</v>
      </c>
      <c r="L390" s="1029">
        <v>100</v>
      </c>
      <c r="M390" s="672"/>
      <c r="N390" s="1030"/>
    </row>
    <row r="391" spans="6:14" x14ac:dyDescent="0.2">
      <c r="F391" s="1027">
        <v>44246</v>
      </c>
      <c r="G391" s="1028">
        <v>34.290648135361614</v>
      </c>
      <c r="H391" s="1029">
        <v>201.6</v>
      </c>
      <c r="I391" s="672"/>
      <c r="J391" s="1027">
        <v>43585</v>
      </c>
      <c r="K391" s="1028">
        <v>28.262684710879221</v>
      </c>
      <c r="L391" s="1029">
        <v>75</v>
      </c>
      <c r="M391" s="672"/>
      <c r="N391" s="1030"/>
    </row>
    <row r="392" spans="6:14" x14ac:dyDescent="0.2">
      <c r="F392" s="1027">
        <v>44270</v>
      </c>
      <c r="G392" s="1028">
        <v>18.216438524824774</v>
      </c>
      <c r="H392" s="1029">
        <v>75</v>
      </c>
      <c r="I392" s="672"/>
      <c r="J392" s="1027">
        <v>43613</v>
      </c>
      <c r="K392" s="1028">
        <v>27.702945657876665</v>
      </c>
      <c r="L392" s="1029">
        <v>26</v>
      </c>
      <c r="M392" s="672"/>
      <c r="N392" s="1030"/>
    </row>
    <row r="393" spans="6:14" x14ac:dyDescent="0.2">
      <c r="F393" s="1027">
        <v>44307</v>
      </c>
      <c r="G393" s="1028">
        <v>40.033432809444122</v>
      </c>
      <c r="H393" s="1029">
        <v>29.9</v>
      </c>
      <c r="I393" s="672"/>
      <c r="J393" s="1027">
        <v>43615</v>
      </c>
      <c r="K393" s="1028">
        <v>20.360657917302504</v>
      </c>
      <c r="L393" s="1029">
        <v>50</v>
      </c>
      <c r="M393" s="672"/>
      <c r="N393" s="1030"/>
    </row>
    <row r="394" spans="6:14" x14ac:dyDescent="0.2">
      <c r="F394" s="1027">
        <v>44307</v>
      </c>
      <c r="G394" s="1028">
        <v>43.040813340457305</v>
      </c>
      <c r="H394" s="1029">
        <v>50</v>
      </c>
      <c r="I394" s="672"/>
      <c r="J394" s="1027">
        <v>43627</v>
      </c>
      <c r="K394" s="1028">
        <v>22.561626802957964</v>
      </c>
      <c r="L394" s="1029">
        <v>55.83</v>
      </c>
      <c r="M394" s="672"/>
      <c r="N394" s="1030"/>
    </row>
    <row r="395" spans="6:14" x14ac:dyDescent="0.2">
      <c r="F395" s="1027">
        <v>44337</v>
      </c>
      <c r="G395" s="1028">
        <v>16.818753004457403</v>
      </c>
      <c r="H395" s="1029">
        <v>145</v>
      </c>
      <c r="I395" s="672"/>
      <c r="J395" s="1027">
        <v>43634</v>
      </c>
      <c r="K395" s="1028">
        <v>37.823063485030623</v>
      </c>
      <c r="L395" s="1029">
        <v>88</v>
      </c>
      <c r="M395" s="672"/>
      <c r="N395" s="1030"/>
    </row>
    <row r="396" spans="6:14" x14ac:dyDescent="0.2">
      <c r="F396" s="1027">
        <v>44377</v>
      </c>
      <c r="G396" s="1028">
        <v>24.521779340898789</v>
      </c>
      <c r="H396" s="1029">
        <v>180</v>
      </c>
      <c r="I396" s="672"/>
      <c r="J396" s="1027">
        <v>43634</v>
      </c>
      <c r="K396" s="1028">
        <v>37.823063485030623</v>
      </c>
      <c r="L396" s="1029">
        <v>22</v>
      </c>
      <c r="M396" s="672"/>
      <c r="N396" s="1030"/>
    </row>
    <row r="397" spans="6:14" x14ac:dyDescent="0.2">
      <c r="F397" s="1027">
        <v>44440</v>
      </c>
      <c r="G397" s="1028">
        <v>16.565427244407147</v>
      </c>
      <c r="H397" s="1029">
        <v>197.4</v>
      </c>
      <c r="I397" s="672"/>
      <c r="J397" s="1027">
        <v>43637</v>
      </c>
      <c r="K397" s="1028">
        <v>19.555447217606499</v>
      </c>
      <c r="L397" s="1029">
        <v>100</v>
      </c>
      <c r="M397" s="672"/>
      <c r="N397" s="1030"/>
    </row>
    <row r="398" spans="6:14" x14ac:dyDescent="0.2">
      <c r="F398" s="1027">
        <v>44484</v>
      </c>
      <c r="G398" s="1028">
        <v>28.809900693688018</v>
      </c>
      <c r="H398" s="1029">
        <v>239</v>
      </c>
      <c r="I398" s="672"/>
      <c r="J398" s="1027">
        <v>43643</v>
      </c>
      <c r="K398" s="1028">
        <v>17.173196355343908</v>
      </c>
      <c r="L398" s="1029">
        <v>50</v>
      </c>
      <c r="M398" s="672"/>
      <c r="N398" s="1030"/>
    </row>
    <row r="399" spans="6:14" x14ac:dyDescent="0.2">
      <c r="F399" s="1027">
        <v>44546</v>
      </c>
      <c r="G399" s="1028">
        <v>27.663344785456488</v>
      </c>
      <c r="H399" s="1029">
        <v>102.2</v>
      </c>
      <c r="I399" s="672"/>
      <c r="J399" s="1027">
        <v>43643</v>
      </c>
      <c r="K399" s="1028">
        <v>15.864736186255652</v>
      </c>
      <c r="L399" s="1029">
        <v>300</v>
      </c>
      <c r="M399" s="672"/>
      <c r="N399" s="1030"/>
    </row>
    <row r="400" spans="6:14" x14ac:dyDescent="0.2">
      <c r="F400" s="1027">
        <v>44563</v>
      </c>
      <c r="G400" s="1028">
        <v>33.024673785230021</v>
      </c>
      <c r="H400" s="1029">
        <v>162.96</v>
      </c>
      <c r="I400" s="672"/>
      <c r="J400" s="1027">
        <v>43647</v>
      </c>
      <c r="K400" s="1028">
        <v>23.143499795553243</v>
      </c>
      <c r="L400" s="1029">
        <v>40</v>
      </c>
      <c r="M400" s="672"/>
      <c r="N400" s="1030"/>
    </row>
    <row r="401" spans="6:14" x14ac:dyDescent="0.2">
      <c r="F401" s="1027">
        <v>44621</v>
      </c>
      <c r="G401" s="1028">
        <v>27.211088968503837</v>
      </c>
      <c r="H401" s="1029">
        <v>70</v>
      </c>
      <c r="I401" s="672"/>
      <c r="J401" s="1027">
        <v>43647</v>
      </c>
      <c r="K401" s="1028">
        <v>15.905470304588452</v>
      </c>
      <c r="L401" s="1029">
        <v>400</v>
      </c>
      <c r="M401" s="672"/>
      <c r="N401" s="1030"/>
    </row>
    <row r="402" spans="6:14" x14ac:dyDescent="0.2">
      <c r="F402" s="1027">
        <v>44671</v>
      </c>
      <c r="G402" s="1028">
        <v>30.728705477387315</v>
      </c>
      <c r="H402" s="1029">
        <v>100</v>
      </c>
      <c r="I402" s="672"/>
      <c r="J402" s="1027">
        <v>43647</v>
      </c>
      <c r="K402" s="1028">
        <v>24.370726050717852</v>
      </c>
      <c r="L402" s="1029">
        <v>80</v>
      </c>
      <c r="M402" s="672"/>
      <c r="N402" s="1030"/>
    </row>
    <row r="403" spans="6:14" x14ac:dyDescent="0.2">
      <c r="F403" s="1027">
        <v>44671</v>
      </c>
      <c r="G403" s="1028">
        <v>27.270658201293923</v>
      </c>
      <c r="H403" s="1029">
        <v>350</v>
      </c>
      <c r="I403" s="672"/>
      <c r="J403" s="1027">
        <v>43654</v>
      </c>
      <c r="K403" s="1028">
        <v>37.479309109005129</v>
      </c>
      <c r="L403" s="1029">
        <v>50</v>
      </c>
      <c r="M403" s="672"/>
      <c r="N403" s="1030"/>
    </row>
    <row r="404" spans="6:14" x14ac:dyDescent="0.2">
      <c r="F404" s="1027">
        <v>44733</v>
      </c>
      <c r="G404" s="1028">
        <v>18.167412594378181</v>
      </c>
      <c r="H404" s="1029">
        <v>200</v>
      </c>
      <c r="I404" s="672"/>
      <c r="J404" s="1027">
        <v>43655</v>
      </c>
      <c r="K404" s="1028">
        <v>26.774889573322074</v>
      </c>
      <c r="L404" s="1029">
        <v>62.5</v>
      </c>
      <c r="M404" s="672"/>
      <c r="N404" s="1030"/>
    </row>
    <row r="405" spans="6:14" x14ac:dyDescent="0.2">
      <c r="F405" s="1027">
        <v>44735</v>
      </c>
      <c r="G405" s="1028">
        <v>36.334825188756362</v>
      </c>
      <c r="H405" s="1029">
        <v>105.66</v>
      </c>
      <c r="I405" s="672"/>
      <c r="J405" s="1027">
        <v>43671</v>
      </c>
      <c r="K405" s="1028">
        <v>25.604158420416468</v>
      </c>
      <c r="L405" s="1029">
        <v>17.5</v>
      </c>
      <c r="M405" s="672"/>
      <c r="N405" s="1030"/>
    </row>
    <row r="406" spans="6:14" x14ac:dyDescent="0.2">
      <c r="F406" s="1027">
        <v>44740</v>
      </c>
      <c r="G406" s="1028">
        <v>24.683821552345194</v>
      </c>
      <c r="H406" s="1029">
        <v>200</v>
      </c>
      <c r="I406" s="672"/>
      <c r="J406" s="1027">
        <v>43672</v>
      </c>
      <c r="K406" s="1028">
        <v>27.415558195997441</v>
      </c>
      <c r="L406" s="1029">
        <v>112</v>
      </c>
      <c r="M406" s="672"/>
      <c r="N406" s="1030"/>
    </row>
    <row r="407" spans="6:14" x14ac:dyDescent="0.2">
      <c r="F407" s="1027">
        <v>44789</v>
      </c>
      <c r="G407" s="1028">
        <v>23.110069758115884</v>
      </c>
      <c r="H407" s="1029">
        <v>329.8</v>
      </c>
      <c r="I407" s="672"/>
      <c r="J407" s="1027">
        <v>43672</v>
      </c>
      <c r="K407" s="1028">
        <v>20.832567785597913</v>
      </c>
      <c r="L407" s="1029">
        <v>100</v>
      </c>
      <c r="M407" s="672"/>
      <c r="N407" s="1030"/>
    </row>
    <row r="408" spans="6:14" x14ac:dyDescent="0.2">
      <c r="F408" s="1027">
        <v>44844</v>
      </c>
      <c r="G408" s="1028">
        <v>37.111532243447897</v>
      </c>
      <c r="H408" s="1029">
        <v>151.99799999999999</v>
      </c>
      <c r="I408" s="672"/>
      <c r="J408" s="1027">
        <v>43683</v>
      </c>
      <c r="K408" s="1028">
        <v>19.555447217606499</v>
      </c>
      <c r="L408" s="1029">
        <v>100</v>
      </c>
      <c r="M408" s="672"/>
      <c r="N408" s="1030"/>
    </row>
    <row r="409" spans="6:14" x14ac:dyDescent="0.2">
      <c r="F409" s="1027">
        <v>44845</v>
      </c>
      <c r="G409" s="1028">
        <v>36.517313598696809</v>
      </c>
      <c r="H409" s="1029">
        <v>643.44000000000005</v>
      </c>
      <c r="I409" s="672"/>
      <c r="J409" s="1027">
        <v>43696</v>
      </c>
      <c r="K409" s="1028">
        <v>40.375284681471229</v>
      </c>
      <c r="L409" s="1029">
        <v>100</v>
      </c>
      <c r="M409" s="672"/>
      <c r="N409" s="1030"/>
    </row>
    <row r="410" spans="6:14" x14ac:dyDescent="0.2">
      <c r="F410" s="1027">
        <v>44845</v>
      </c>
      <c r="G410" s="1028">
        <v>34.126962086453766</v>
      </c>
      <c r="H410" s="933">
        <v>309.42</v>
      </c>
      <c r="I410" s="672"/>
      <c r="J410" s="1027">
        <v>43707</v>
      </c>
      <c r="K410" s="1028">
        <v>16.999114283824966</v>
      </c>
      <c r="L410" s="1029">
        <v>240</v>
      </c>
      <c r="M410" s="672"/>
      <c r="N410" s="1030"/>
    </row>
    <row r="411" spans="6:14" x14ac:dyDescent="0.2">
      <c r="F411" s="1027">
        <v>44855</v>
      </c>
      <c r="G411" s="1028">
        <v>20.498051358795774</v>
      </c>
      <c r="H411" s="933">
        <v>200.22</v>
      </c>
      <c r="I411" s="672"/>
      <c r="J411" s="1027">
        <v>43720</v>
      </c>
      <c r="K411" s="1028">
        <v>27.351202746391046</v>
      </c>
      <c r="L411" s="1029">
        <v>65</v>
      </c>
      <c r="M411" s="672"/>
      <c r="N411" s="1030"/>
    </row>
    <row r="412" spans="6:14" x14ac:dyDescent="0.2">
      <c r="F412" s="1027">
        <v>44857</v>
      </c>
      <c r="G412" s="1028">
        <v>30.365202439023296</v>
      </c>
      <c r="H412" s="933">
        <v>102.84</v>
      </c>
      <c r="I412" s="672"/>
      <c r="J412" s="1027">
        <v>43727</v>
      </c>
      <c r="K412" s="1028">
        <v>41.100706658113559</v>
      </c>
      <c r="L412" s="1029">
        <v>9.3076923076923066</v>
      </c>
      <c r="M412" s="672"/>
      <c r="N412" s="1030"/>
    </row>
    <row r="413" spans="6:14" x14ac:dyDescent="0.2">
      <c r="F413" s="1027">
        <v>44914</v>
      </c>
      <c r="G413" s="1028">
        <v>31.0943030361388</v>
      </c>
      <c r="H413" s="933">
        <v>216</v>
      </c>
      <c r="I413" s="672"/>
      <c r="J413" s="1027">
        <v>43730</v>
      </c>
      <c r="K413" s="1028">
        <v>34.649593844602158</v>
      </c>
      <c r="L413" s="1029">
        <v>88</v>
      </c>
      <c r="M413" s="672"/>
      <c r="N413" s="1030"/>
    </row>
    <row r="414" spans="6:14" x14ac:dyDescent="0.2">
      <c r="F414" s="1027">
        <v>44946</v>
      </c>
      <c r="G414" s="1028">
        <v>29.368047976073402</v>
      </c>
      <c r="H414" s="933">
        <v>99.3</v>
      </c>
      <c r="I414" s="672"/>
      <c r="J414" s="1027">
        <v>43730</v>
      </c>
      <c r="K414" s="1028">
        <v>33.764069596394833</v>
      </c>
      <c r="L414" s="1029">
        <v>90</v>
      </c>
      <c r="M414" s="672"/>
      <c r="N414" s="1030"/>
    </row>
    <row r="415" spans="6:14" x14ac:dyDescent="0.2">
      <c r="F415" s="1027">
        <v>44946</v>
      </c>
      <c r="G415" s="1028">
        <v>33.183758302299182</v>
      </c>
      <c r="H415" s="933">
        <v>38.700000000000003</v>
      </c>
      <c r="I415" s="672"/>
      <c r="J415" s="1027">
        <v>43730</v>
      </c>
      <c r="K415" s="1028">
        <v>33.764069596394826</v>
      </c>
      <c r="L415" s="1029">
        <v>70</v>
      </c>
      <c r="M415" s="672"/>
      <c r="N415" s="1030"/>
    </row>
    <row r="416" spans="6:14" x14ac:dyDescent="0.2">
      <c r="F416" s="1027">
        <v>45068</v>
      </c>
      <c r="G416" s="1028">
        <v>44.52379007089101</v>
      </c>
      <c r="H416" s="933">
        <v>30</v>
      </c>
      <c r="I416" s="672"/>
      <c r="J416" s="1027">
        <v>43739</v>
      </c>
      <c r="K416" s="1028">
        <v>22.419701278852909</v>
      </c>
      <c r="L416" s="1029">
        <v>150</v>
      </c>
      <c r="M416" s="672"/>
      <c r="N416" s="1030"/>
    </row>
    <row r="417" spans="6:14" x14ac:dyDescent="0.2">
      <c r="F417" s="1027">
        <v>45125</v>
      </c>
      <c r="G417" s="1028">
        <v>37.258065184455063</v>
      </c>
      <c r="H417" s="933">
        <v>28</v>
      </c>
      <c r="I417" s="672"/>
      <c r="J417" s="1027">
        <v>43755</v>
      </c>
      <c r="K417" s="1028">
        <v>12.75133487570897</v>
      </c>
      <c r="L417" s="1029">
        <v>100</v>
      </c>
      <c r="M417" s="672"/>
      <c r="N417" s="1030"/>
    </row>
    <row r="418" spans="6:14" x14ac:dyDescent="0.2">
      <c r="F418" s="1027">
        <v>45223</v>
      </c>
      <c r="G418" s="1028">
        <v>73.69072562303009</v>
      </c>
      <c r="H418" s="933">
        <v>103.5</v>
      </c>
      <c r="I418" s="672"/>
      <c r="J418" s="1027">
        <v>43755</v>
      </c>
      <c r="K418" s="1028">
        <v>17.855271450375675</v>
      </c>
      <c r="L418" s="1029">
        <v>100</v>
      </c>
      <c r="M418" s="672"/>
      <c r="N418" s="1030"/>
    </row>
    <row r="419" spans="6:14" x14ac:dyDescent="0.2">
      <c r="F419" s="1027">
        <v>45223</v>
      </c>
      <c r="G419" s="1028">
        <v>59.824191231599706</v>
      </c>
      <c r="H419" s="933">
        <v>108</v>
      </c>
      <c r="I419" s="672"/>
      <c r="J419" s="1027">
        <v>43756</v>
      </c>
      <c r="K419" s="1028">
        <v>32.095254493695762</v>
      </c>
      <c r="L419" s="1029">
        <v>35</v>
      </c>
      <c r="M419" s="672"/>
      <c r="N419" s="1030"/>
    </row>
    <row r="420" spans="6:14" x14ac:dyDescent="0.2">
      <c r="F420" s="1027">
        <v>45223</v>
      </c>
      <c r="G420" s="1028">
        <v>59.824191231599691</v>
      </c>
      <c r="H420" s="933">
        <v>87.63</v>
      </c>
      <c r="I420" s="672"/>
      <c r="J420" s="1027">
        <v>43761</v>
      </c>
      <c r="K420" s="1028">
        <v>21.880962197112833</v>
      </c>
      <c r="L420" s="1029">
        <v>107</v>
      </c>
      <c r="M420" s="672"/>
      <c r="N420" s="1030"/>
    </row>
    <row r="421" spans="6:14" x14ac:dyDescent="0.2">
      <c r="F421" s="1027">
        <v>45223</v>
      </c>
      <c r="G421" s="1028">
        <v>73.690725623030062</v>
      </c>
      <c r="H421" s="933">
        <v>80.430000000000007</v>
      </c>
      <c r="I421" s="672"/>
      <c r="J421" s="1027">
        <v>43774</v>
      </c>
      <c r="K421" s="1028">
        <v>24.069058416824124</v>
      </c>
      <c r="L421" s="1029">
        <v>132</v>
      </c>
      <c r="M421" s="672"/>
      <c r="N421" s="1030"/>
    </row>
    <row r="422" spans="6:14" x14ac:dyDescent="0.2">
      <c r="F422" s="1027">
        <v>45223</v>
      </c>
      <c r="G422" s="1028">
        <v>59.824191231599706</v>
      </c>
      <c r="H422" s="933">
        <v>69.5</v>
      </c>
      <c r="I422" s="672"/>
      <c r="J422" s="1027">
        <v>43783</v>
      </c>
      <c r="K422" s="1028">
        <v>18.307227182440126</v>
      </c>
      <c r="L422" s="1029">
        <v>250</v>
      </c>
      <c r="M422" s="672"/>
      <c r="N422" s="1030"/>
    </row>
    <row r="423" spans="6:14" x14ac:dyDescent="0.2">
      <c r="F423" s="1027">
        <v>45223</v>
      </c>
      <c r="G423" s="675">
        <v>59.824191231599691</v>
      </c>
      <c r="H423" s="933">
        <v>99.79</v>
      </c>
      <c r="I423" s="672"/>
      <c r="J423" s="1027">
        <v>43783</v>
      </c>
      <c r="K423" s="1028">
        <v>18.307227182440126</v>
      </c>
      <c r="L423" s="1029">
        <v>88</v>
      </c>
      <c r="M423" s="672"/>
      <c r="N423" s="1030"/>
    </row>
    <row r="424" spans="6:14" x14ac:dyDescent="0.2">
      <c r="F424" s="1027">
        <v>45246</v>
      </c>
      <c r="G424" s="675">
        <v>25.239653580159079</v>
      </c>
      <c r="H424" s="933">
        <v>80</v>
      </c>
      <c r="I424" s="672"/>
      <c r="J424" s="1027">
        <v>43788</v>
      </c>
      <c r="K424" s="1028">
        <v>22.956103036075074</v>
      </c>
      <c r="L424" s="1029">
        <v>25</v>
      </c>
      <c r="M424" s="672"/>
      <c r="N424" s="1030"/>
    </row>
    <row r="425" spans="6:14" x14ac:dyDescent="0.2">
      <c r="F425" s="1027">
        <v>45629</v>
      </c>
      <c r="G425" s="675">
        <v>75.744018936878774</v>
      </c>
      <c r="H425" s="933">
        <v>340</v>
      </c>
      <c r="I425" s="672"/>
      <c r="J425" s="1027">
        <v>43790</v>
      </c>
      <c r="K425" s="1028">
        <v>24.214816148285223</v>
      </c>
      <c r="L425" s="1029">
        <v>100</v>
      </c>
      <c r="M425" s="672"/>
      <c r="N425" s="1030"/>
    </row>
    <row r="426" spans="6:14" x14ac:dyDescent="0.2">
      <c r="F426" s="1027">
        <v>45629</v>
      </c>
      <c r="G426" s="675">
        <v>78.043962555472817</v>
      </c>
      <c r="H426" s="933">
        <v>117</v>
      </c>
      <c r="I426" s="672"/>
      <c r="J426" s="1027">
        <v>43795</v>
      </c>
      <c r="K426" s="1028">
        <v>24.994396015596873</v>
      </c>
      <c r="L426" s="1029">
        <v>44</v>
      </c>
      <c r="M426" s="672"/>
      <c r="N426" s="1030"/>
    </row>
    <row r="427" spans="6:14" x14ac:dyDescent="0.2">
      <c r="F427" s="1027">
        <v>45629</v>
      </c>
      <c r="G427" s="675">
        <v>90.736318948654286</v>
      </c>
      <c r="H427" s="933">
        <v>126</v>
      </c>
      <c r="I427" s="672"/>
      <c r="J427" s="1027">
        <v>43795</v>
      </c>
      <c r="K427" s="1028">
        <v>21.551636247951876</v>
      </c>
      <c r="L427" s="1029">
        <v>100</v>
      </c>
      <c r="M427" s="672"/>
      <c r="N427" s="1030"/>
    </row>
    <row r="428" spans="6:14" x14ac:dyDescent="0.2">
      <c r="F428" s="1027">
        <v>45629</v>
      </c>
      <c r="G428" s="675">
        <v>79.22941564566429</v>
      </c>
      <c r="H428" s="933">
        <v>252</v>
      </c>
      <c r="I428" s="672"/>
      <c r="J428" s="1027">
        <v>43795</v>
      </c>
      <c r="K428" s="1028">
        <v>38.381587594562156</v>
      </c>
      <c r="L428" s="1029">
        <v>162</v>
      </c>
      <c r="M428" s="672"/>
      <c r="N428" s="1030"/>
    </row>
    <row r="429" spans="6:14" x14ac:dyDescent="0.2">
      <c r="F429" s="672"/>
      <c r="G429" s="675"/>
      <c r="H429" s="675"/>
      <c r="I429" s="672"/>
      <c r="J429" s="1027">
        <v>43804</v>
      </c>
      <c r="K429" s="1028">
        <v>24.066846387494124</v>
      </c>
      <c r="L429" s="1029">
        <v>100</v>
      </c>
      <c r="M429" s="672"/>
      <c r="N429" s="1030"/>
    </row>
    <row r="430" spans="6:14" x14ac:dyDescent="0.2">
      <c r="F430" s="672"/>
      <c r="G430" s="675"/>
      <c r="H430" s="675"/>
      <c r="I430" s="672"/>
      <c r="J430" s="1027">
        <v>43809</v>
      </c>
      <c r="K430" s="1028">
        <v>23.452318596925927</v>
      </c>
      <c r="L430" s="1029">
        <v>200</v>
      </c>
      <c r="M430" s="672"/>
      <c r="N430" s="1030"/>
    </row>
    <row r="431" spans="6:14" x14ac:dyDescent="0.2">
      <c r="F431" s="672"/>
      <c r="G431" s="675"/>
      <c r="H431" s="675"/>
      <c r="I431" s="672"/>
      <c r="J431" s="1027">
        <v>43816</v>
      </c>
      <c r="K431" s="1028">
        <v>21.880962197112844</v>
      </c>
      <c r="L431" s="1029">
        <v>100</v>
      </c>
      <c r="M431" s="672"/>
      <c r="N431" s="1030"/>
    </row>
    <row r="432" spans="6:14" x14ac:dyDescent="0.2">
      <c r="F432" s="672"/>
      <c r="G432" s="675"/>
      <c r="H432" s="675"/>
      <c r="I432" s="672"/>
      <c r="J432" s="1027">
        <v>43819</v>
      </c>
      <c r="K432" s="1028">
        <v>45.042240271433627</v>
      </c>
      <c r="L432" s="1029">
        <v>50</v>
      </c>
      <c r="M432" s="672"/>
      <c r="N432" s="1030"/>
    </row>
    <row r="433" spans="10:14" x14ac:dyDescent="0.2">
      <c r="J433" s="1027">
        <v>43822</v>
      </c>
      <c r="K433" s="1028">
        <v>24.898797808672363</v>
      </c>
      <c r="L433" s="1029">
        <v>80</v>
      </c>
      <c r="M433" s="672"/>
      <c r="N433" s="1030"/>
    </row>
    <row r="434" spans="10:14" x14ac:dyDescent="0.2">
      <c r="J434" s="1027">
        <v>43822</v>
      </c>
      <c r="K434" s="1028">
        <v>25.349539587206031</v>
      </c>
      <c r="L434" s="1029">
        <v>100</v>
      </c>
      <c r="M434" s="672"/>
      <c r="N434" s="1030"/>
    </row>
    <row r="435" spans="10:14" x14ac:dyDescent="0.2">
      <c r="J435" s="1027">
        <v>43836</v>
      </c>
      <c r="K435" s="1028">
        <v>26.919355121936654</v>
      </c>
      <c r="L435" s="1029">
        <v>50.5</v>
      </c>
      <c r="M435" s="672"/>
      <c r="N435" s="1030"/>
    </row>
    <row r="436" spans="10:14" x14ac:dyDescent="0.2">
      <c r="J436" s="1027">
        <v>43852</v>
      </c>
      <c r="K436" s="1028">
        <v>20.572516712288909</v>
      </c>
      <c r="L436" s="1029">
        <v>35</v>
      </c>
      <c r="M436" s="672"/>
      <c r="N436" s="1030"/>
    </row>
    <row r="437" spans="10:14" x14ac:dyDescent="0.2">
      <c r="J437" s="1027">
        <v>43875</v>
      </c>
      <c r="K437" s="1028">
        <v>31.904814372333508</v>
      </c>
      <c r="L437" s="1029">
        <v>50</v>
      </c>
      <c r="M437" s="672"/>
      <c r="N437" s="1030"/>
    </row>
    <row r="438" spans="10:14" x14ac:dyDescent="0.2">
      <c r="J438" s="1027">
        <v>43875</v>
      </c>
      <c r="K438" s="1028">
        <v>24.614879072181356</v>
      </c>
      <c r="L438" s="1029">
        <v>160.5</v>
      </c>
      <c r="M438" s="672"/>
      <c r="N438" s="1030"/>
    </row>
    <row r="439" spans="10:14" x14ac:dyDescent="0.2">
      <c r="J439" s="1027">
        <v>43880</v>
      </c>
      <c r="K439" s="1028">
        <v>25.520077648209085</v>
      </c>
      <c r="L439" s="1029">
        <v>75</v>
      </c>
      <c r="M439" s="672"/>
      <c r="N439" s="1030"/>
    </row>
    <row r="440" spans="10:14" x14ac:dyDescent="0.2">
      <c r="J440" s="1027">
        <v>43880</v>
      </c>
      <c r="K440" s="1028">
        <v>25.512110093526541</v>
      </c>
      <c r="L440" s="1029">
        <v>80</v>
      </c>
      <c r="M440" s="672"/>
      <c r="N440" s="1030"/>
    </row>
    <row r="441" spans="10:14" x14ac:dyDescent="0.2">
      <c r="J441" s="1027">
        <v>43887</v>
      </c>
      <c r="K441" s="1028">
        <v>20.216259158785455</v>
      </c>
      <c r="L441" s="1029">
        <v>80</v>
      </c>
      <c r="M441" s="672"/>
      <c r="N441" s="1030"/>
    </row>
    <row r="442" spans="10:14" x14ac:dyDescent="0.2">
      <c r="J442" s="1027">
        <v>43903</v>
      </c>
      <c r="K442" s="1028">
        <v>122.50448417267729</v>
      </c>
      <c r="L442" s="1029">
        <v>22.9</v>
      </c>
      <c r="M442" s="672"/>
      <c r="N442" s="1030"/>
    </row>
    <row r="443" spans="10:14" x14ac:dyDescent="0.2">
      <c r="J443" s="1027">
        <v>43915</v>
      </c>
      <c r="K443" s="1028">
        <v>19.093546247869579</v>
      </c>
      <c r="L443" s="1029">
        <v>200</v>
      </c>
      <c r="M443" s="672"/>
      <c r="N443" s="1030"/>
    </row>
    <row r="444" spans="10:14" x14ac:dyDescent="0.2">
      <c r="J444" s="1027">
        <v>43927</v>
      </c>
      <c r="K444" s="1028">
        <v>24.079130227004555</v>
      </c>
      <c r="L444" s="1029">
        <v>95</v>
      </c>
      <c r="M444" s="672"/>
      <c r="N444" s="1030"/>
    </row>
    <row r="445" spans="10:14" x14ac:dyDescent="0.2">
      <c r="J445" s="1027">
        <v>43929</v>
      </c>
      <c r="K445" s="1028">
        <v>20.14704328459365</v>
      </c>
      <c r="L445" s="1029">
        <v>127.86</v>
      </c>
      <c r="M445" s="672"/>
      <c r="N445" s="1030"/>
    </row>
    <row r="446" spans="10:14" x14ac:dyDescent="0.2">
      <c r="J446" s="1027">
        <v>43929</v>
      </c>
      <c r="K446" s="1028">
        <v>23.503244223311995</v>
      </c>
      <c r="L446" s="1029">
        <v>100</v>
      </c>
      <c r="M446" s="672"/>
      <c r="N446" s="1030"/>
    </row>
    <row r="447" spans="10:14" x14ac:dyDescent="0.2">
      <c r="J447" s="1027">
        <v>43953</v>
      </c>
      <c r="K447" s="1028">
        <v>22.339752847161211</v>
      </c>
      <c r="L447" s="1029">
        <v>100</v>
      </c>
      <c r="M447" s="672"/>
      <c r="N447" s="1030"/>
    </row>
    <row r="448" spans="10:14" x14ac:dyDescent="0.2">
      <c r="J448" s="1027">
        <v>43957</v>
      </c>
      <c r="K448" s="1028">
        <v>33.299682942207021</v>
      </c>
      <c r="L448" s="1029">
        <v>79</v>
      </c>
      <c r="M448" s="672"/>
      <c r="N448" s="1030"/>
    </row>
    <row r="449" spans="10:14" x14ac:dyDescent="0.2">
      <c r="J449" s="1027">
        <v>43970</v>
      </c>
      <c r="K449" s="1028">
        <v>30.778474833644644</v>
      </c>
      <c r="L449" s="1029">
        <v>75</v>
      </c>
      <c r="M449" s="672"/>
      <c r="N449" s="1030"/>
    </row>
    <row r="450" spans="10:14" x14ac:dyDescent="0.2">
      <c r="J450" s="1027">
        <v>43977</v>
      </c>
      <c r="K450" s="1028">
        <v>24.10397237375086</v>
      </c>
      <c r="L450" s="1029">
        <v>160</v>
      </c>
      <c r="M450" s="672"/>
      <c r="N450" s="1030"/>
    </row>
    <row r="451" spans="10:14" x14ac:dyDescent="0.2">
      <c r="J451" s="1027">
        <v>43983</v>
      </c>
      <c r="K451" s="1028">
        <v>25.712112346362815</v>
      </c>
      <c r="L451" s="1029">
        <v>150</v>
      </c>
      <c r="M451" s="672"/>
      <c r="N451" s="1030"/>
    </row>
    <row r="452" spans="10:14" x14ac:dyDescent="0.2">
      <c r="J452" s="1027">
        <v>44022</v>
      </c>
      <c r="K452" s="1028">
        <v>33.328465156668443</v>
      </c>
      <c r="L452" s="1029">
        <v>20</v>
      </c>
      <c r="M452" s="672"/>
      <c r="N452" s="1030"/>
    </row>
    <row r="453" spans="10:14" x14ac:dyDescent="0.2">
      <c r="J453" s="1027">
        <v>44022</v>
      </c>
      <c r="K453" s="1028">
        <v>33.885367801173828</v>
      </c>
      <c r="L453" s="1029">
        <v>20</v>
      </c>
      <c r="M453" s="672"/>
      <c r="N453" s="1030"/>
    </row>
    <row r="454" spans="10:14" x14ac:dyDescent="0.2">
      <c r="J454" s="1027">
        <v>44036</v>
      </c>
      <c r="K454" s="1028">
        <v>30.575623766454481</v>
      </c>
      <c r="L454" s="1029">
        <v>196</v>
      </c>
      <c r="M454" s="672"/>
      <c r="N454" s="1030"/>
    </row>
    <row r="455" spans="10:14" x14ac:dyDescent="0.2">
      <c r="J455" s="1027">
        <v>44036</v>
      </c>
      <c r="K455" s="1028">
        <v>31.25450369043914</v>
      </c>
      <c r="L455" s="1029">
        <v>100</v>
      </c>
      <c r="M455" s="672"/>
      <c r="N455" s="1030"/>
    </row>
    <row r="456" spans="10:14" x14ac:dyDescent="0.2">
      <c r="J456" s="1027">
        <v>44067</v>
      </c>
      <c r="K456" s="1028">
        <v>44.655025232229391</v>
      </c>
      <c r="L456" s="1029">
        <v>50</v>
      </c>
      <c r="M456" s="672"/>
      <c r="N456" s="1030"/>
    </row>
    <row r="457" spans="10:14" x14ac:dyDescent="0.2">
      <c r="J457" s="1027">
        <v>44069</v>
      </c>
      <c r="K457" s="1028">
        <v>34.396411904192554</v>
      </c>
      <c r="L457" s="1029">
        <v>150</v>
      </c>
      <c r="M457" s="672"/>
      <c r="N457" s="1030"/>
    </row>
    <row r="458" spans="10:14" x14ac:dyDescent="0.2">
      <c r="J458" s="1027">
        <v>44074</v>
      </c>
      <c r="K458" s="1028">
        <v>33.145332415816313</v>
      </c>
      <c r="L458" s="1029">
        <v>132</v>
      </c>
      <c r="M458" s="672"/>
      <c r="N458" s="1030"/>
    </row>
    <row r="459" spans="10:14" x14ac:dyDescent="0.2">
      <c r="J459" s="1027">
        <v>44088</v>
      </c>
      <c r="K459" s="1028">
        <v>19.283344800576533</v>
      </c>
      <c r="L459" s="1029">
        <v>175</v>
      </c>
      <c r="M459" s="672"/>
      <c r="N459" s="1030"/>
    </row>
    <row r="460" spans="10:14" x14ac:dyDescent="0.2">
      <c r="J460" s="1027">
        <v>44092</v>
      </c>
      <c r="K460" s="1028">
        <v>24.237301344318464</v>
      </c>
      <c r="L460" s="1029">
        <v>70</v>
      </c>
      <c r="M460" s="672"/>
      <c r="N460" s="1030"/>
    </row>
    <row r="461" spans="10:14" x14ac:dyDescent="0.2">
      <c r="J461" s="1027">
        <v>44092</v>
      </c>
      <c r="K461" s="1028">
        <v>25.319773859541804</v>
      </c>
      <c r="L461" s="1029">
        <v>10</v>
      </c>
      <c r="M461" s="672"/>
      <c r="N461" s="672"/>
    </row>
    <row r="462" spans="10:14" x14ac:dyDescent="0.2">
      <c r="J462" s="1027">
        <v>44097</v>
      </c>
      <c r="K462" s="1028">
        <v>23.270820201716418</v>
      </c>
      <c r="L462" s="1029">
        <v>100</v>
      </c>
      <c r="M462" s="672"/>
      <c r="N462" s="672"/>
    </row>
    <row r="463" spans="10:14" x14ac:dyDescent="0.2">
      <c r="J463" s="1027">
        <v>44099</v>
      </c>
      <c r="K463" s="1028">
        <v>22.385933437190442</v>
      </c>
      <c r="L463" s="1029">
        <v>200</v>
      </c>
      <c r="M463" s="672"/>
      <c r="N463" s="672"/>
    </row>
    <row r="464" spans="10:14" x14ac:dyDescent="0.2">
      <c r="J464" s="1027">
        <v>44104</v>
      </c>
      <c r="K464" s="1028">
        <v>31.183227741316141</v>
      </c>
      <c r="L464" s="1029">
        <v>152.5</v>
      </c>
      <c r="M464" s="672"/>
      <c r="N464" s="672"/>
    </row>
    <row r="465" spans="10:12" x14ac:dyDescent="0.2">
      <c r="J465" s="1027">
        <v>44106</v>
      </c>
      <c r="K465" s="1028">
        <v>22.559747357169666</v>
      </c>
      <c r="L465" s="1029">
        <v>233</v>
      </c>
    </row>
    <row r="466" spans="10:12" x14ac:dyDescent="0.2">
      <c r="J466" s="1027">
        <v>44110</v>
      </c>
      <c r="K466" s="1028">
        <v>48.130129156016181</v>
      </c>
      <c r="L466" s="1029">
        <v>20</v>
      </c>
    </row>
    <row r="467" spans="10:12" x14ac:dyDescent="0.2">
      <c r="J467" s="1027">
        <v>44133</v>
      </c>
      <c r="K467" s="1028">
        <v>31.239754589840722</v>
      </c>
      <c r="L467" s="1029">
        <v>20</v>
      </c>
    </row>
    <row r="468" spans="10:12" x14ac:dyDescent="0.2">
      <c r="J468" s="1027">
        <v>44137</v>
      </c>
      <c r="K468" s="1028">
        <v>18.321077123146694</v>
      </c>
      <c r="L468" s="1029">
        <v>63</v>
      </c>
    </row>
    <row r="469" spans="10:12" x14ac:dyDescent="0.2">
      <c r="J469" s="1027">
        <v>44140</v>
      </c>
      <c r="K469" s="1028">
        <v>23.341135537487766</v>
      </c>
      <c r="L469" s="1029">
        <v>26</v>
      </c>
    </row>
    <row r="470" spans="10:12" x14ac:dyDescent="0.2">
      <c r="J470" s="1027">
        <v>44141</v>
      </c>
      <c r="K470" s="1028">
        <v>27.455306403743339</v>
      </c>
      <c r="L470" s="1029">
        <v>56</v>
      </c>
    </row>
    <row r="471" spans="10:12" x14ac:dyDescent="0.2">
      <c r="J471" s="1027">
        <v>44166</v>
      </c>
      <c r="K471" s="1028">
        <v>26.336053203621891</v>
      </c>
      <c r="L471" s="1029">
        <v>50</v>
      </c>
    </row>
    <row r="472" spans="10:12" x14ac:dyDescent="0.2">
      <c r="J472" s="1027">
        <v>44187</v>
      </c>
      <c r="K472" s="1028">
        <v>18.13046597454214</v>
      </c>
      <c r="L472" s="1029">
        <v>200</v>
      </c>
    </row>
    <row r="473" spans="10:12" x14ac:dyDescent="0.2">
      <c r="J473" s="1027">
        <v>44188</v>
      </c>
      <c r="K473" s="1028">
        <v>62.054306328708371</v>
      </c>
      <c r="L473" s="1029">
        <v>10</v>
      </c>
    </row>
    <row r="474" spans="10:12" x14ac:dyDescent="0.2">
      <c r="J474" s="1027">
        <v>44195</v>
      </c>
      <c r="K474" s="1028">
        <v>38.342563588023111</v>
      </c>
      <c r="L474" s="1029">
        <v>7.5</v>
      </c>
    </row>
    <row r="475" spans="10:12" x14ac:dyDescent="0.2">
      <c r="J475" s="1027">
        <v>44195</v>
      </c>
      <c r="K475" s="1028">
        <v>34.821009033083946</v>
      </c>
      <c r="L475" s="1029">
        <v>80</v>
      </c>
    </row>
    <row r="476" spans="10:12" x14ac:dyDescent="0.2">
      <c r="J476" s="1027">
        <v>44217</v>
      </c>
      <c r="K476" s="1028">
        <v>27.563183635815285</v>
      </c>
      <c r="L476" s="1029">
        <v>90</v>
      </c>
    </row>
    <row r="477" spans="10:12" x14ac:dyDescent="0.2">
      <c r="J477" s="1027">
        <v>44224</v>
      </c>
      <c r="K477" s="1028">
        <v>43.12208403751287</v>
      </c>
      <c r="L477" s="1029">
        <v>96</v>
      </c>
    </row>
    <row r="478" spans="10:12" x14ac:dyDescent="0.2">
      <c r="J478" s="1027">
        <v>44224</v>
      </c>
      <c r="K478" s="1028">
        <v>22.230222787496349</v>
      </c>
      <c r="L478" s="1029">
        <v>75</v>
      </c>
    </row>
    <row r="479" spans="10:12" x14ac:dyDescent="0.2">
      <c r="J479" s="1027">
        <v>44228</v>
      </c>
      <c r="K479" s="1028">
        <v>17.185651316434214</v>
      </c>
      <c r="L479" s="1029">
        <v>190</v>
      </c>
    </row>
    <row r="480" spans="10:12" x14ac:dyDescent="0.2">
      <c r="J480" s="1027">
        <v>44228</v>
      </c>
      <c r="K480" s="1028">
        <v>16.744689393482229</v>
      </c>
      <c r="L480" s="1029">
        <v>190</v>
      </c>
    </row>
    <row r="481" spans="10:12" x14ac:dyDescent="0.2">
      <c r="J481" s="1027">
        <v>44231</v>
      </c>
      <c r="K481" s="1028">
        <v>17.247207474412829</v>
      </c>
      <c r="L481" s="1029">
        <v>50</v>
      </c>
    </row>
    <row r="482" spans="10:12" x14ac:dyDescent="0.2">
      <c r="J482" s="1027">
        <v>44250</v>
      </c>
      <c r="K482" s="1028">
        <v>21.648591774577991</v>
      </c>
      <c r="L482" s="1029">
        <v>50</v>
      </c>
    </row>
    <row r="483" spans="10:12" x14ac:dyDescent="0.2">
      <c r="J483" s="1027">
        <v>44263</v>
      </c>
      <c r="K483" s="1028">
        <v>28.276391410179549</v>
      </c>
      <c r="L483" s="1029">
        <v>74.5</v>
      </c>
    </row>
    <row r="484" spans="10:12" x14ac:dyDescent="0.2">
      <c r="J484" s="1027">
        <v>44280</v>
      </c>
      <c r="K484" s="1028">
        <v>19.675508643850815</v>
      </c>
      <c r="L484" s="1029">
        <v>130</v>
      </c>
    </row>
    <row r="485" spans="10:12" x14ac:dyDescent="0.2">
      <c r="J485" s="1027">
        <v>44287</v>
      </c>
      <c r="K485" s="1028">
        <v>12.397981981671771</v>
      </c>
      <c r="L485" s="1029">
        <v>150</v>
      </c>
    </row>
    <row r="486" spans="10:12" x14ac:dyDescent="0.2">
      <c r="J486" s="1027">
        <v>44287</v>
      </c>
      <c r="K486" s="1028">
        <v>15.928367717218338</v>
      </c>
      <c r="L486" s="1029">
        <v>300</v>
      </c>
    </row>
    <row r="487" spans="10:12" x14ac:dyDescent="0.2">
      <c r="J487" s="1027">
        <v>44294</v>
      </c>
      <c r="K487" s="1028">
        <v>29.64039115906715</v>
      </c>
      <c r="L487" s="1029">
        <v>50</v>
      </c>
    </row>
    <row r="488" spans="10:12" x14ac:dyDescent="0.2">
      <c r="J488" s="1027">
        <v>44302</v>
      </c>
      <c r="K488" s="1028">
        <v>25.212760372112026</v>
      </c>
      <c r="L488" s="1029">
        <v>40</v>
      </c>
    </row>
    <row r="489" spans="10:12" x14ac:dyDescent="0.2">
      <c r="J489" s="1027">
        <v>44323</v>
      </c>
      <c r="K489" s="1028">
        <v>33.485703714349512</v>
      </c>
      <c r="L489" s="1029">
        <v>30</v>
      </c>
    </row>
    <row r="490" spans="10:12" x14ac:dyDescent="0.2">
      <c r="J490" s="1027">
        <v>44328</v>
      </c>
      <c r="K490" s="1028">
        <v>22.474319351437483</v>
      </c>
      <c r="L490" s="1029">
        <v>100</v>
      </c>
    </row>
    <row r="491" spans="10:12" x14ac:dyDescent="0.2">
      <c r="J491" s="1027">
        <v>44348</v>
      </c>
      <c r="K491" s="1028">
        <v>19.487042319042018</v>
      </c>
      <c r="L491" s="1029">
        <v>350</v>
      </c>
    </row>
    <row r="492" spans="10:12" x14ac:dyDescent="0.2">
      <c r="J492" s="1027">
        <v>44348</v>
      </c>
      <c r="K492" s="1028">
        <v>20.615580724538585</v>
      </c>
      <c r="L492" s="1029">
        <v>250</v>
      </c>
    </row>
    <row r="493" spans="10:12" x14ac:dyDescent="0.2">
      <c r="J493" s="1027">
        <v>44348</v>
      </c>
      <c r="K493" s="1028">
        <v>18.31803919387367</v>
      </c>
      <c r="L493" s="1029">
        <v>90</v>
      </c>
    </row>
    <row r="494" spans="10:12" x14ac:dyDescent="0.2">
      <c r="J494" s="1027">
        <v>44351</v>
      </c>
      <c r="K494" s="1028">
        <v>18.089298934923494</v>
      </c>
      <c r="L494" s="1029">
        <v>93.5</v>
      </c>
    </row>
    <row r="495" spans="10:12" x14ac:dyDescent="0.2">
      <c r="J495" s="1027">
        <v>44364</v>
      </c>
      <c r="K495" s="1028">
        <v>25.393378238423441</v>
      </c>
      <c r="L495" s="1029">
        <v>200</v>
      </c>
    </row>
    <row r="496" spans="10:12" x14ac:dyDescent="0.2">
      <c r="J496" s="1027">
        <v>44420</v>
      </c>
      <c r="K496" s="1028">
        <v>19.765165062691878</v>
      </c>
      <c r="L496" s="1029">
        <v>100</v>
      </c>
    </row>
    <row r="497" spans="10:12" x14ac:dyDescent="0.2">
      <c r="J497" s="1027">
        <v>44435</v>
      </c>
      <c r="K497" s="1028">
        <v>26.355391134614155</v>
      </c>
      <c r="L497" s="1029">
        <v>80</v>
      </c>
    </row>
    <row r="498" spans="10:12" x14ac:dyDescent="0.2">
      <c r="J498" s="1027">
        <v>44477</v>
      </c>
      <c r="K498" s="1028">
        <v>38.597696052185462</v>
      </c>
      <c r="L498" s="1029">
        <v>100</v>
      </c>
    </row>
    <row r="499" spans="10:12" x14ac:dyDescent="0.2">
      <c r="J499" s="1027">
        <v>44483</v>
      </c>
      <c r="K499" s="1028">
        <v>25.419866175642312</v>
      </c>
      <c r="L499" s="1029">
        <v>30</v>
      </c>
    </row>
    <row r="500" spans="10:12" x14ac:dyDescent="0.2">
      <c r="J500" s="1027">
        <v>44484</v>
      </c>
      <c r="K500" s="1028">
        <v>40.118888518522972</v>
      </c>
      <c r="L500" s="1029">
        <v>125</v>
      </c>
    </row>
    <row r="501" spans="10:12" x14ac:dyDescent="0.2">
      <c r="J501" s="1027">
        <v>44484</v>
      </c>
      <c r="K501" s="1028">
        <v>24.444527331819504</v>
      </c>
      <c r="L501" s="1029">
        <v>102</v>
      </c>
    </row>
    <row r="502" spans="10:12" x14ac:dyDescent="0.2">
      <c r="J502" s="1027">
        <v>44487</v>
      </c>
      <c r="K502" s="1028">
        <v>25.534697361511988</v>
      </c>
      <c r="L502" s="1029">
        <v>60</v>
      </c>
    </row>
    <row r="503" spans="10:12" x14ac:dyDescent="0.2">
      <c r="J503" s="1027">
        <v>44543</v>
      </c>
      <c r="K503" s="1028">
        <v>25.811782500458364</v>
      </c>
      <c r="L503" s="1029">
        <v>107</v>
      </c>
    </row>
    <row r="504" spans="10:12" x14ac:dyDescent="0.2">
      <c r="J504" s="1027">
        <v>44547</v>
      </c>
      <c r="K504" s="1028">
        <v>36.371570894906043</v>
      </c>
      <c r="L504" s="1029">
        <v>150</v>
      </c>
    </row>
    <row r="505" spans="10:12" x14ac:dyDescent="0.2">
      <c r="J505" s="1027">
        <v>44574</v>
      </c>
      <c r="K505" s="1028">
        <v>42.490381856719075</v>
      </c>
      <c r="L505" s="1029">
        <v>55</v>
      </c>
    </row>
    <row r="506" spans="10:12" x14ac:dyDescent="0.2">
      <c r="J506" s="1027">
        <v>44582</v>
      </c>
      <c r="K506" s="1028">
        <v>27.327422804498152</v>
      </c>
      <c r="L506" s="1029">
        <v>70</v>
      </c>
    </row>
    <row r="507" spans="10:12" x14ac:dyDescent="0.2">
      <c r="J507" s="1027">
        <v>44608</v>
      </c>
      <c r="K507" s="1028">
        <v>32.404871632887719</v>
      </c>
      <c r="L507" s="1029">
        <v>40</v>
      </c>
    </row>
    <row r="508" spans="10:12" x14ac:dyDescent="0.2">
      <c r="J508" s="1027">
        <v>44613</v>
      </c>
      <c r="K508" s="1028">
        <v>33.285970957283212</v>
      </c>
      <c r="L508" s="1029">
        <v>150</v>
      </c>
    </row>
    <row r="509" spans="10:12" x14ac:dyDescent="0.2">
      <c r="J509" s="1027">
        <v>44620</v>
      </c>
      <c r="K509" s="1028">
        <v>62.056924277185999</v>
      </c>
      <c r="L509" s="1029">
        <v>110</v>
      </c>
    </row>
    <row r="510" spans="10:12" x14ac:dyDescent="0.2">
      <c r="J510" s="1027">
        <v>44669</v>
      </c>
      <c r="K510" s="1028">
        <v>32.787061790550901</v>
      </c>
      <c r="L510" s="1029">
        <v>60</v>
      </c>
    </row>
    <row r="511" spans="10:12" x14ac:dyDescent="0.2">
      <c r="J511" s="1027">
        <v>44671</v>
      </c>
      <c r="K511" s="1028">
        <v>37.966003698270754</v>
      </c>
      <c r="L511" s="1029">
        <v>120</v>
      </c>
    </row>
    <row r="512" spans="10:12" x14ac:dyDescent="0.2">
      <c r="J512" s="1027">
        <v>44679</v>
      </c>
      <c r="K512" s="1028">
        <v>23.859263641236147</v>
      </c>
      <c r="L512" s="1029">
        <v>20</v>
      </c>
    </row>
    <row r="513" spans="10:12" x14ac:dyDescent="0.2">
      <c r="J513" s="1027">
        <v>44694</v>
      </c>
      <c r="K513" s="1028">
        <v>23.957241124948006</v>
      </c>
      <c r="L513" s="1029">
        <v>130</v>
      </c>
    </row>
    <row r="514" spans="10:12" x14ac:dyDescent="0.2">
      <c r="J514" s="1027">
        <v>44706</v>
      </c>
      <c r="K514" s="1028">
        <v>29.326618263508344</v>
      </c>
      <c r="L514" s="1029">
        <v>80</v>
      </c>
    </row>
    <row r="515" spans="10:12" x14ac:dyDescent="0.2">
      <c r="J515" s="1027">
        <v>44735</v>
      </c>
      <c r="K515" s="1028">
        <v>27.788772179931225</v>
      </c>
      <c r="L515" s="1029">
        <v>80</v>
      </c>
    </row>
    <row r="516" spans="10:12" x14ac:dyDescent="0.2">
      <c r="J516" s="1027">
        <v>44769</v>
      </c>
      <c r="K516" s="1028">
        <v>30.328754677284792</v>
      </c>
      <c r="L516" s="1029">
        <v>66</v>
      </c>
    </row>
    <row r="517" spans="10:12" x14ac:dyDescent="0.2">
      <c r="J517" s="1027">
        <v>44795</v>
      </c>
      <c r="K517" s="1028">
        <v>61.915015443483249</v>
      </c>
      <c r="L517" s="1029">
        <v>15.2</v>
      </c>
    </row>
    <row r="518" spans="10:12" x14ac:dyDescent="0.2">
      <c r="J518" s="1027">
        <v>44795</v>
      </c>
      <c r="K518" s="1028">
        <v>62.574888837572345</v>
      </c>
      <c r="L518" s="1029">
        <v>5.6</v>
      </c>
    </row>
    <row r="519" spans="10:12" x14ac:dyDescent="0.2">
      <c r="J519" s="1027">
        <v>44819</v>
      </c>
      <c r="K519" s="1028">
        <v>57.656609389918763</v>
      </c>
      <c r="L519" s="1029">
        <v>66</v>
      </c>
    </row>
    <row r="520" spans="10:12" x14ac:dyDescent="0.2">
      <c r="J520" s="1027">
        <v>44819</v>
      </c>
      <c r="K520" s="1028">
        <v>52.415099445380683</v>
      </c>
      <c r="L520" s="1029">
        <v>118</v>
      </c>
    </row>
    <row r="521" spans="10:12" x14ac:dyDescent="0.2">
      <c r="J521" s="1027">
        <v>44831</v>
      </c>
      <c r="K521" s="1028">
        <v>37.522975043485232</v>
      </c>
      <c r="L521" s="1029">
        <v>107</v>
      </c>
    </row>
    <row r="522" spans="10:12" x14ac:dyDescent="0.2">
      <c r="J522" s="1027">
        <v>44833</v>
      </c>
      <c r="K522" s="1028">
        <v>21.447319713384708</v>
      </c>
      <c r="L522" s="1029">
        <v>100</v>
      </c>
    </row>
    <row r="523" spans="10:12" x14ac:dyDescent="0.2">
      <c r="J523" s="1027">
        <v>44854</v>
      </c>
      <c r="K523" s="1028">
        <v>19.747614705513502</v>
      </c>
      <c r="L523" s="1029">
        <v>125</v>
      </c>
    </row>
    <row r="524" spans="10:12" x14ac:dyDescent="0.2">
      <c r="J524" s="1027">
        <v>44859</v>
      </c>
      <c r="K524" s="1028">
        <v>49.724209690141898</v>
      </c>
      <c r="L524" s="1029">
        <v>30</v>
      </c>
    </row>
    <row r="525" spans="10:12" x14ac:dyDescent="0.2">
      <c r="J525" s="1027">
        <v>44860</v>
      </c>
      <c r="K525" s="1028">
        <v>31.01226717185024</v>
      </c>
      <c r="L525" s="1029">
        <v>60</v>
      </c>
    </row>
    <row r="526" spans="10:12" x14ac:dyDescent="0.2">
      <c r="J526" s="1027">
        <v>44862</v>
      </c>
      <c r="K526" s="1028">
        <v>22.521021061698566</v>
      </c>
      <c r="L526" s="1029">
        <v>100</v>
      </c>
    </row>
    <row r="527" spans="10:12" x14ac:dyDescent="0.2">
      <c r="J527" s="1027">
        <v>44916</v>
      </c>
      <c r="K527" s="1028">
        <v>50.340842277107257</v>
      </c>
      <c r="L527" s="1029">
        <v>150</v>
      </c>
    </row>
    <row r="528" spans="10:12" x14ac:dyDescent="0.2">
      <c r="J528" s="1027">
        <v>44946</v>
      </c>
      <c r="K528" s="1028">
        <v>28.670527291841243</v>
      </c>
      <c r="L528" s="1029">
        <v>100</v>
      </c>
    </row>
    <row r="529" spans="10:12" x14ac:dyDescent="0.2">
      <c r="J529" s="1027">
        <v>44950</v>
      </c>
      <c r="K529" s="1028">
        <v>36.432499571971221</v>
      </c>
      <c r="L529" s="1029">
        <v>65</v>
      </c>
    </row>
    <row r="530" spans="10:12" x14ac:dyDescent="0.2">
      <c r="J530" s="1027">
        <v>45107</v>
      </c>
      <c r="K530" s="1028">
        <v>46.274447524138232</v>
      </c>
      <c r="L530" s="1029">
        <v>138.80000000000001</v>
      </c>
    </row>
    <row r="531" spans="10:12" x14ac:dyDescent="0.2">
      <c r="J531" s="1027">
        <v>45128</v>
      </c>
      <c r="K531" s="1028">
        <v>26.71607030886879</v>
      </c>
      <c r="L531" s="1029">
        <v>140</v>
      </c>
    </row>
    <row r="532" spans="10:12" x14ac:dyDescent="0.2">
      <c r="J532" s="1027">
        <v>45223</v>
      </c>
      <c r="K532" s="1028">
        <v>23.990063658506966</v>
      </c>
      <c r="L532" s="1029">
        <v>100</v>
      </c>
    </row>
    <row r="533" spans="10:12" x14ac:dyDescent="0.2">
      <c r="J533" s="1027">
        <v>45223</v>
      </c>
      <c r="K533" s="1028">
        <v>68.228733404187977</v>
      </c>
      <c r="L533" s="1029">
        <v>19.989999999999998</v>
      </c>
    </row>
    <row r="534" spans="10:12" x14ac:dyDescent="0.2">
      <c r="J534" s="1027">
        <v>45223</v>
      </c>
      <c r="K534" s="1028">
        <v>64.300445422499592</v>
      </c>
      <c r="L534" s="1029">
        <v>19.989999999999998</v>
      </c>
    </row>
    <row r="535" spans="10:12" x14ac:dyDescent="0.2">
      <c r="J535" s="1027">
        <v>45223</v>
      </c>
      <c r="K535" s="1028">
        <v>72.155100983612613</v>
      </c>
      <c r="L535" s="1029">
        <v>145</v>
      </c>
    </row>
    <row r="536" spans="10:12" x14ac:dyDescent="0.2">
      <c r="J536" s="1027">
        <v>45223</v>
      </c>
      <c r="K536" s="1028">
        <v>64.450886986558814</v>
      </c>
      <c r="L536" s="1029">
        <v>19.989999999999998</v>
      </c>
    </row>
    <row r="537" spans="10:12" x14ac:dyDescent="0.2">
      <c r="J537" s="1027">
        <v>45223</v>
      </c>
      <c r="K537" s="1028">
        <v>58.963363308025272</v>
      </c>
      <c r="L537" s="1029">
        <v>125</v>
      </c>
    </row>
    <row r="538" spans="10:12" x14ac:dyDescent="0.2">
      <c r="J538" s="1027">
        <v>45223</v>
      </c>
      <c r="K538" s="1028">
        <v>68.397501437309344</v>
      </c>
      <c r="L538" s="1029">
        <v>135</v>
      </c>
    </row>
    <row r="539" spans="10:12" x14ac:dyDescent="0.2">
      <c r="J539" s="1027">
        <v>45223</v>
      </c>
      <c r="K539" s="1028">
        <v>71.543324934616564</v>
      </c>
      <c r="L539" s="1029">
        <v>112</v>
      </c>
    </row>
    <row r="540" spans="10:12" x14ac:dyDescent="0.2">
      <c r="J540" s="1027">
        <v>45223</v>
      </c>
      <c r="K540" s="1028">
        <v>61.11200528958868</v>
      </c>
      <c r="L540" s="1029">
        <v>200</v>
      </c>
    </row>
    <row r="541" spans="10:12" x14ac:dyDescent="0.2">
      <c r="J541" s="1027">
        <v>45223</v>
      </c>
      <c r="K541" s="1028">
        <v>59.951261541321017</v>
      </c>
      <c r="L541" s="1029">
        <v>401.64</v>
      </c>
    </row>
    <row r="542" spans="10:12" x14ac:dyDescent="0.2">
      <c r="J542" s="1027">
        <v>45223</v>
      </c>
      <c r="K542" s="1028">
        <v>55.731074006228681</v>
      </c>
      <c r="L542" s="1029">
        <v>100</v>
      </c>
    </row>
    <row r="543" spans="10:12" x14ac:dyDescent="0.2">
      <c r="J543" s="1027">
        <v>45245</v>
      </c>
      <c r="K543" s="1028">
        <v>26.833203177917465</v>
      </c>
      <c r="L543" s="1029">
        <v>25</v>
      </c>
    </row>
    <row r="544" spans="10:12" x14ac:dyDescent="0.2">
      <c r="J544" s="1027">
        <v>45247</v>
      </c>
      <c r="K544" s="1028">
        <v>47.092072828676194</v>
      </c>
      <c r="L544" s="1029">
        <v>300</v>
      </c>
    </row>
    <row r="545" spans="10:12" x14ac:dyDescent="0.2">
      <c r="J545" s="1027">
        <v>45322</v>
      </c>
      <c r="K545" s="1028">
        <v>28.929915942310963</v>
      </c>
      <c r="L545" s="1029">
        <v>200</v>
      </c>
    </row>
    <row r="546" spans="10:12" x14ac:dyDescent="0.2">
      <c r="J546" s="1027">
        <v>45337</v>
      </c>
      <c r="K546" s="1028">
        <v>35.91054831588918</v>
      </c>
      <c r="L546" s="1029">
        <v>125</v>
      </c>
    </row>
    <row r="547" spans="10:12" x14ac:dyDescent="0.2">
      <c r="J547" s="1027">
        <v>45372</v>
      </c>
      <c r="K547" s="1028">
        <v>48.632647314190983</v>
      </c>
      <c r="L547" s="1029">
        <v>35</v>
      </c>
    </row>
    <row r="548" spans="10:12" x14ac:dyDescent="0.2">
      <c r="J548" s="1027">
        <v>45415</v>
      </c>
      <c r="K548" s="1028">
        <v>25.593637655407754</v>
      </c>
      <c r="L548" s="1029">
        <v>127.85</v>
      </c>
    </row>
    <row r="549" spans="10:12" x14ac:dyDescent="0.2">
      <c r="J549" s="1027">
        <v>45415</v>
      </c>
      <c r="K549" s="1028">
        <v>25.867326844208346</v>
      </c>
      <c r="L549" s="1029">
        <v>700</v>
      </c>
    </row>
    <row r="550" spans="10:12" x14ac:dyDescent="0.2">
      <c r="J550" s="1027">
        <v>45629</v>
      </c>
      <c r="K550" s="1028">
        <v>78.665698791954199</v>
      </c>
      <c r="L550" s="1029">
        <v>92.98</v>
      </c>
    </row>
    <row r="551" spans="10:12" x14ac:dyDescent="0.2">
      <c r="J551" s="1027">
        <v>45629</v>
      </c>
      <c r="K551" s="1028">
        <v>79.630922090014977</v>
      </c>
      <c r="L551" s="1029">
        <v>19.989999999999998</v>
      </c>
    </row>
    <row r="552" spans="10:12" x14ac:dyDescent="0.2">
      <c r="J552" s="1027">
        <v>45629</v>
      </c>
      <c r="K552" s="1028">
        <v>81.617673378523463</v>
      </c>
      <c r="L552" s="1029">
        <v>280</v>
      </c>
    </row>
    <row r="553" spans="10:12" x14ac:dyDescent="0.2">
      <c r="J553" s="1027">
        <v>45629</v>
      </c>
      <c r="K553" s="1028">
        <v>79.630922090014977</v>
      </c>
      <c r="L553" s="1029">
        <v>19.989999999999998</v>
      </c>
    </row>
    <row r="554" spans="10:12" x14ac:dyDescent="0.2">
      <c r="J554" s="1027">
        <v>45629</v>
      </c>
      <c r="K554" s="1028">
        <v>79.630922090014963</v>
      </c>
      <c r="L554" s="1029">
        <v>19.989999999999998</v>
      </c>
    </row>
    <row r="555" spans="10:12" x14ac:dyDescent="0.2">
      <c r="J555" s="1027">
        <v>45629</v>
      </c>
      <c r="K555" s="1028">
        <v>79.630922090014977</v>
      </c>
      <c r="L555" s="1029">
        <v>19.989999999999998</v>
      </c>
    </row>
    <row r="556" spans="10:12" x14ac:dyDescent="0.2">
      <c r="J556" s="1027">
        <v>45629</v>
      </c>
      <c r="K556" s="1028">
        <v>79.630922090014977</v>
      </c>
      <c r="L556" s="1029">
        <v>19.989999999999998</v>
      </c>
    </row>
    <row r="557" spans="10:12" x14ac:dyDescent="0.2">
      <c r="J557" s="1027">
        <v>45629</v>
      </c>
      <c r="K557" s="1028">
        <v>79.630922090015005</v>
      </c>
      <c r="L557" s="1029">
        <v>19.989999999999998</v>
      </c>
    </row>
    <row r="558" spans="10:12" x14ac:dyDescent="0.2">
      <c r="J558" s="1027">
        <v>45629</v>
      </c>
      <c r="K558" s="1028">
        <v>86.371398121472808</v>
      </c>
      <c r="L558" s="1029">
        <v>19.989999999999998</v>
      </c>
    </row>
    <row r="559" spans="10:12" x14ac:dyDescent="0.2">
      <c r="J559" s="1027">
        <v>45629</v>
      </c>
      <c r="K559" s="1028">
        <v>73.55001531223202</v>
      </c>
      <c r="L559" s="1029">
        <v>19.989999999999998</v>
      </c>
    </row>
    <row r="560" spans="10:12" x14ac:dyDescent="0.2">
      <c r="J560" s="1027">
        <v>45629</v>
      </c>
      <c r="K560" s="1028">
        <v>79.630922090014977</v>
      </c>
      <c r="L560" s="1029">
        <v>18</v>
      </c>
    </row>
    <row r="561" spans="10:12" x14ac:dyDescent="0.2">
      <c r="J561" s="1027">
        <v>45629</v>
      </c>
      <c r="K561" s="1028">
        <v>75.343721941128351</v>
      </c>
      <c r="L561" s="1029">
        <v>15</v>
      </c>
    </row>
    <row r="562" spans="10:12" x14ac:dyDescent="0.2">
      <c r="J562" s="1027">
        <v>45629</v>
      </c>
      <c r="K562" s="1028">
        <v>79.630922090015005</v>
      </c>
      <c r="L562" s="1029">
        <v>19.989999999999998</v>
      </c>
    </row>
    <row r="563" spans="10:12" x14ac:dyDescent="0.2">
      <c r="J563" s="1027">
        <v>45629</v>
      </c>
      <c r="K563" s="1028">
        <v>79.630922090014977</v>
      </c>
      <c r="L563" s="1029">
        <v>19.989999999999998</v>
      </c>
    </row>
    <row r="564" spans="10:12" x14ac:dyDescent="0.2">
      <c r="J564" s="1027">
        <v>45629</v>
      </c>
      <c r="K564" s="1028">
        <v>58.890234002197445</v>
      </c>
      <c r="L564" s="1029">
        <v>500</v>
      </c>
    </row>
    <row r="565" spans="10:12" x14ac:dyDescent="0.2">
      <c r="J565" s="1027">
        <v>45629</v>
      </c>
      <c r="K565" s="1028">
        <v>76.296950690705899</v>
      </c>
      <c r="L565" s="1029">
        <v>19.989999999999998</v>
      </c>
    </row>
    <row r="566" spans="10:12" x14ac:dyDescent="0.2">
      <c r="J566" s="1027">
        <v>45629</v>
      </c>
      <c r="K566" s="1028">
        <v>82.558020046355566</v>
      </c>
      <c r="L566" s="1029">
        <v>200</v>
      </c>
    </row>
    <row r="567" spans="10:12" x14ac:dyDescent="0.2">
      <c r="J567" s="1027">
        <v>45629</v>
      </c>
      <c r="K567" s="1028">
        <v>75.693334894753121</v>
      </c>
      <c r="L567" s="1029">
        <v>100</v>
      </c>
    </row>
    <row r="568" spans="10:12" x14ac:dyDescent="0.2">
      <c r="J568" s="1027">
        <v>45629</v>
      </c>
      <c r="K568" s="1028">
        <v>80.738531774549756</v>
      </c>
      <c r="L568" s="1029">
        <v>79.8</v>
      </c>
    </row>
    <row r="569" spans="10:12" x14ac:dyDescent="0.2">
      <c r="J569" s="1027">
        <v>45682</v>
      </c>
      <c r="K569" s="1028">
        <v>45.02659985147298</v>
      </c>
      <c r="L569" s="1029">
        <v>150</v>
      </c>
    </row>
    <row r="570" spans="10:12" x14ac:dyDescent="0.2">
      <c r="J570" s="1027">
        <v>45689</v>
      </c>
      <c r="K570" s="1028">
        <v>122.6536582911525</v>
      </c>
      <c r="L570" s="1029">
        <v>12.15</v>
      </c>
    </row>
    <row r="571" spans="10:12" x14ac:dyDescent="0.2">
      <c r="J571" s="1027">
        <v>45821</v>
      </c>
      <c r="K571" s="1028">
        <v>28.214140425521869</v>
      </c>
      <c r="L571" s="1029">
        <v>100</v>
      </c>
    </row>
    <row r="572" spans="10:12" x14ac:dyDescent="0.2">
      <c r="J572" s="1027">
        <v>45821</v>
      </c>
      <c r="K572" s="1028">
        <v>29.511975153765832</v>
      </c>
      <c r="L572" s="1029">
        <v>100</v>
      </c>
    </row>
    <row r="573" spans="10:12" x14ac:dyDescent="0.2">
      <c r="J573" s="1027">
        <v>45821</v>
      </c>
      <c r="K573" s="1028">
        <v>30.601887781571104</v>
      </c>
      <c r="L573" s="1029">
        <v>100</v>
      </c>
    </row>
    <row r="574" spans="10:12" x14ac:dyDescent="0.2">
      <c r="J574" s="1032"/>
      <c r="K574" s="1033"/>
      <c r="L574" s="1034"/>
    </row>
    <row r="575" spans="10:12" x14ac:dyDescent="0.2">
      <c r="J575" s="1030"/>
      <c r="K575" s="1028"/>
      <c r="L575" s="1031"/>
    </row>
    <row r="576" spans="10:12" x14ac:dyDescent="0.2">
      <c r="J576" s="1030"/>
      <c r="K576" s="1028"/>
      <c r="L576" s="1031"/>
    </row>
    <row r="577" spans="10:12" x14ac:dyDescent="0.2">
      <c r="J577" s="1030"/>
      <c r="K577" s="1028"/>
      <c r="L577" s="1031"/>
    </row>
    <row r="578" spans="10:12" x14ac:dyDescent="0.2">
      <c r="J578" s="1030"/>
      <c r="K578" s="1028"/>
      <c r="L578" s="1031"/>
    </row>
    <row r="579" spans="10:12" x14ac:dyDescent="0.2">
      <c r="J579" s="1030"/>
      <c r="K579" s="1028"/>
      <c r="L579" s="1031"/>
    </row>
    <row r="580" spans="10:12" x14ac:dyDescent="0.2">
      <c r="J580" s="1030"/>
      <c r="K580" s="1028"/>
      <c r="L580" s="1031"/>
    </row>
    <row r="581" spans="10:12" x14ac:dyDescent="0.2">
      <c r="J581" s="1030"/>
      <c r="K581" s="1028"/>
      <c r="L581" s="1031"/>
    </row>
    <row r="582" spans="10:12" x14ac:dyDescent="0.2">
      <c r="J582" s="1030"/>
      <c r="K582" s="1028"/>
      <c r="L582" s="1031"/>
    </row>
    <row r="583" spans="10:12" x14ac:dyDescent="0.2">
      <c r="J583" s="1030"/>
      <c r="K583" s="1028"/>
      <c r="L583" s="1031"/>
    </row>
    <row r="584" spans="10:12" x14ac:dyDescent="0.2">
      <c r="J584" s="1030"/>
      <c r="K584" s="1028"/>
      <c r="L584" s="1031"/>
    </row>
    <row r="585" spans="10:12" x14ac:dyDescent="0.2">
      <c r="J585" s="1030"/>
      <c r="K585" s="1028"/>
      <c r="L585" s="1031"/>
    </row>
    <row r="586" spans="10:12" x14ac:dyDescent="0.2">
      <c r="J586" s="1030"/>
      <c r="K586" s="1028"/>
      <c r="L586" s="1031"/>
    </row>
    <row r="587" spans="10:12" x14ac:dyDescent="0.2">
      <c r="J587" s="1030"/>
      <c r="K587" s="1028"/>
      <c r="L587" s="1031"/>
    </row>
    <row r="588" spans="10:12" x14ac:dyDescent="0.2">
      <c r="J588" s="1030"/>
      <c r="K588" s="1028"/>
      <c r="L588" s="1031"/>
    </row>
    <row r="589" spans="10:12" x14ac:dyDescent="0.2">
      <c r="J589" s="1030"/>
      <c r="K589" s="1028"/>
      <c r="L589" s="1031"/>
    </row>
    <row r="590" spans="10:12" x14ac:dyDescent="0.2">
      <c r="J590" s="1030"/>
      <c r="K590" s="1028"/>
      <c r="L590" s="1031"/>
    </row>
    <row r="591" spans="10:12" x14ac:dyDescent="0.2">
      <c r="J591" s="1030"/>
      <c r="K591" s="1028"/>
      <c r="L591" s="1031"/>
    </row>
    <row r="592" spans="10:12" x14ac:dyDescent="0.2">
      <c r="J592" s="1030"/>
      <c r="K592" s="1028"/>
      <c r="L592" s="1031"/>
    </row>
    <row r="593" spans="10:12" x14ac:dyDescent="0.2">
      <c r="J593" s="1030"/>
      <c r="K593" s="1028"/>
      <c r="L593" s="1031"/>
    </row>
    <row r="594" spans="10:12" x14ac:dyDescent="0.2">
      <c r="J594" s="1030"/>
      <c r="K594" s="1028"/>
      <c r="L594" s="1031"/>
    </row>
    <row r="595" spans="10:12" x14ac:dyDescent="0.2">
      <c r="J595" s="1030"/>
      <c r="K595" s="1028"/>
      <c r="L595" s="1031"/>
    </row>
    <row r="596" spans="10:12" x14ac:dyDescent="0.2">
      <c r="J596" s="1030"/>
      <c r="K596" s="1028"/>
      <c r="L596" s="1031"/>
    </row>
    <row r="597" spans="10:12" x14ac:dyDescent="0.2">
      <c r="J597" s="1030"/>
      <c r="K597" s="1028"/>
      <c r="L597" s="1031"/>
    </row>
    <row r="598" spans="10:12" x14ac:dyDescent="0.2">
      <c r="J598" s="1030"/>
      <c r="K598" s="1028"/>
      <c r="L598" s="1031"/>
    </row>
    <row r="599" spans="10:12" x14ac:dyDescent="0.2">
      <c r="J599" s="1030"/>
      <c r="K599" s="1028"/>
      <c r="L599" s="1031"/>
    </row>
    <row r="600" spans="10:12" x14ac:dyDescent="0.2">
      <c r="J600" s="1030"/>
      <c r="K600" s="1028"/>
      <c r="L600" s="1031"/>
    </row>
    <row r="601" spans="10:12" x14ac:dyDescent="0.2">
      <c r="J601" s="1030"/>
      <c r="K601" s="1028"/>
      <c r="L601" s="1031"/>
    </row>
    <row r="602" spans="10:12" x14ac:dyDescent="0.2">
      <c r="J602" s="1030"/>
      <c r="K602" s="1028"/>
      <c r="L602" s="1031"/>
    </row>
    <row r="603" spans="10:12" x14ac:dyDescent="0.2">
      <c r="J603" s="1030"/>
      <c r="K603" s="1028"/>
      <c r="L603" s="1031"/>
    </row>
    <row r="604" spans="10:12" x14ac:dyDescent="0.2">
      <c r="J604" s="1030"/>
      <c r="K604" s="1028"/>
      <c r="L604" s="1031"/>
    </row>
    <row r="605" spans="10:12" x14ac:dyDescent="0.2">
      <c r="J605" s="1030"/>
      <c r="K605" s="1028"/>
      <c r="L605" s="1031"/>
    </row>
  </sheetData>
  <pageMargins left="0.75" right="0.75" top="1" bottom="1" header="0.5" footer="0.5"/>
  <pageSetup orientation="portrait" r:id="rId1"/>
  <headerFooter alignWithMargins="0"/>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C79EDD-5D9A-472D-9E77-616608A974B6}">
  <sheetPr>
    <tabColor theme="3" tint="0.59999389629810485"/>
  </sheetPr>
  <dimension ref="A1:AD67"/>
  <sheetViews>
    <sheetView zoomScaleNormal="100" workbookViewId="0">
      <selection activeCell="H64" sqref="H64"/>
    </sheetView>
  </sheetViews>
  <sheetFormatPr defaultColWidth="9.140625" defaultRowHeight="12.75" x14ac:dyDescent="0.2"/>
  <cols>
    <col min="1" max="1" width="9.28515625" style="455" bestFit="1" customWidth="1"/>
    <col min="2" max="2" width="9.42578125" style="455" customWidth="1"/>
    <col min="3" max="3" width="9.28515625" style="455" bestFit="1" customWidth="1"/>
    <col min="4" max="4" width="13.140625" style="455" bestFit="1" customWidth="1"/>
    <col min="5" max="5" width="9.28515625" style="455" bestFit="1" customWidth="1"/>
    <col min="6" max="6" width="9.140625" style="455"/>
    <col min="7" max="9" width="9.28515625" style="455" bestFit="1" customWidth="1"/>
    <col min="10" max="10" width="13.140625" style="455" bestFit="1" customWidth="1"/>
    <col min="11" max="11" width="9.28515625" style="455" bestFit="1" customWidth="1"/>
    <col min="12" max="16384" width="9.140625" style="455"/>
  </cols>
  <sheetData>
    <row r="1" spans="1:30" ht="14.45" customHeight="1" x14ac:dyDescent="0.25">
      <c r="A1" s="144" t="s">
        <v>1029</v>
      </c>
    </row>
    <row r="2" spans="1:30" x14ac:dyDescent="0.2">
      <c r="AA2" s="21"/>
      <c r="AB2" s="21"/>
      <c r="AC2" s="21"/>
      <c r="AD2" s="21"/>
    </row>
    <row r="3" spans="1:30" x14ac:dyDescent="0.2">
      <c r="AA3" s="21"/>
      <c r="AB3" s="21"/>
      <c r="AC3" s="21"/>
      <c r="AD3" s="21"/>
    </row>
    <row r="4" spans="1:30" x14ac:dyDescent="0.2">
      <c r="AA4" s="21"/>
      <c r="AB4" s="21"/>
      <c r="AC4" s="21"/>
      <c r="AD4" s="21"/>
    </row>
    <row r="5" spans="1:30" x14ac:dyDescent="0.2">
      <c r="AA5" s="21"/>
      <c r="AB5" s="21"/>
      <c r="AC5" s="21"/>
      <c r="AD5" s="21"/>
    </row>
    <row r="6" spans="1:30" x14ac:dyDescent="0.2">
      <c r="AA6" s="21"/>
      <c r="AB6" s="21"/>
      <c r="AC6" s="21"/>
      <c r="AD6" s="21"/>
    </row>
    <row r="7" spans="1:30" x14ac:dyDescent="0.2">
      <c r="AA7" s="21"/>
      <c r="AB7" s="21"/>
      <c r="AC7" s="21"/>
      <c r="AD7" s="21"/>
    </row>
    <row r="8" spans="1:30" x14ac:dyDescent="0.2">
      <c r="AA8" s="21"/>
      <c r="AB8" s="21"/>
      <c r="AC8" s="21"/>
      <c r="AD8" s="21"/>
    </row>
    <row r="9" spans="1:30" x14ac:dyDescent="0.2">
      <c r="AA9" s="21"/>
      <c r="AB9" s="21"/>
      <c r="AC9" s="21"/>
      <c r="AD9" s="21"/>
    </row>
    <row r="10" spans="1:30" x14ac:dyDescent="0.2">
      <c r="AA10" s="21"/>
      <c r="AB10" s="21"/>
      <c r="AC10" s="21"/>
      <c r="AD10" s="21"/>
    </row>
    <row r="11" spans="1:30" x14ac:dyDescent="0.2">
      <c r="AA11" s="21"/>
      <c r="AB11" s="21"/>
      <c r="AC11" s="21"/>
      <c r="AD11" s="21"/>
    </row>
    <row r="12" spans="1:30" x14ac:dyDescent="0.2">
      <c r="AA12" s="21"/>
      <c r="AB12" s="21"/>
      <c r="AC12" s="21"/>
      <c r="AD12" s="21"/>
    </row>
    <row r="13" spans="1:30" x14ac:dyDescent="0.2">
      <c r="AA13" s="21"/>
      <c r="AB13" s="21"/>
      <c r="AC13" s="21"/>
      <c r="AD13" s="21"/>
    </row>
    <row r="14" spans="1:30" x14ac:dyDescent="0.2">
      <c r="AA14" s="21"/>
      <c r="AB14" s="21"/>
      <c r="AC14" s="21"/>
      <c r="AD14" s="21"/>
    </row>
    <row r="15" spans="1:30" x14ac:dyDescent="0.2">
      <c r="AA15" s="21"/>
      <c r="AB15" s="21"/>
      <c r="AC15" s="21"/>
      <c r="AD15" s="21"/>
    </row>
    <row r="16" spans="1:30" x14ac:dyDescent="0.2">
      <c r="AA16" s="21"/>
      <c r="AB16" s="21"/>
      <c r="AC16" s="21"/>
      <c r="AD16" s="21"/>
    </row>
    <row r="17" spans="1:30" x14ac:dyDescent="0.2">
      <c r="AA17" s="21"/>
      <c r="AB17" s="21"/>
      <c r="AC17" s="21"/>
      <c r="AD17" s="21"/>
    </row>
    <row r="18" spans="1:30" x14ac:dyDescent="0.2">
      <c r="AA18" s="21"/>
      <c r="AB18" s="21"/>
      <c r="AC18" s="21"/>
      <c r="AD18" s="21"/>
    </row>
    <row r="19" spans="1:30" x14ac:dyDescent="0.2">
      <c r="AA19" s="21"/>
      <c r="AB19" s="21"/>
      <c r="AC19" s="21"/>
      <c r="AD19" s="21"/>
    </row>
    <row r="20" spans="1:30" x14ac:dyDescent="0.2">
      <c r="AA20" s="21"/>
      <c r="AB20" s="21"/>
      <c r="AC20" s="21"/>
      <c r="AD20" s="21"/>
    </row>
    <row r="21" spans="1:30" x14ac:dyDescent="0.2">
      <c r="AA21" s="21"/>
      <c r="AB21" s="21"/>
      <c r="AC21" s="21"/>
      <c r="AD21" s="21"/>
    </row>
    <row r="22" spans="1:30" x14ac:dyDescent="0.2">
      <c r="A22" s="67" t="s">
        <v>1030</v>
      </c>
      <c r="K22" s="67"/>
      <c r="AA22" s="21"/>
      <c r="AB22" s="21"/>
      <c r="AC22" s="21"/>
      <c r="AD22" s="21"/>
    </row>
    <row r="23" spans="1:30" x14ac:dyDescent="0.2">
      <c r="A23" s="67" t="s">
        <v>1031</v>
      </c>
      <c r="AA23" s="21"/>
      <c r="AB23" s="21"/>
      <c r="AC23" s="21"/>
      <c r="AD23" s="21"/>
    </row>
    <row r="25" spans="1:30" x14ac:dyDescent="0.2">
      <c r="A25" s="883" t="s">
        <v>163</v>
      </c>
      <c r="B25" s="884" t="s">
        <v>1032</v>
      </c>
      <c r="C25" s="883" t="s">
        <v>176</v>
      </c>
      <c r="D25" s="884" t="s">
        <v>177</v>
      </c>
      <c r="E25" s="885" t="s">
        <v>178</v>
      </c>
    </row>
    <row r="26" spans="1:30" x14ac:dyDescent="0.2">
      <c r="A26" s="456">
        <v>2015</v>
      </c>
      <c r="B26" s="455">
        <v>1</v>
      </c>
      <c r="C26" s="886">
        <v>2E-3</v>
      </c>
      <c r="D26" s="878">
        <v>0</v>
      </c>
      <c r="E26" s="879">
        <v>0</v>
      </c>
    </row>
    <row r="27" spans="1:30" x14ac:dyDescent="0.2">
      <c r="A27" s="456">
        <v>2015</v>
      </c>
      <c r="B27" s="455">
        <v>2</v>
      </c>
      <c r="C27" s="886">
        <v>3.0000000000000001E-3</v>
      </c>
      <c r="D27" s="878">
        <v>0</v>
      </c>
      <c r="E27" s="879">
        <v>0</v>
      </c>
    </row>
    <row r="28" spans="1:30" x14ac:dyDescent="0.2">
      <c r="A28" s="456">
        <v>2015</v>
      </c>
      <c r="B28" s="455">
        <v>3</v>
      </c>
      <c r="C28" s="886">
        <v>1E-3</v>
      </c>
      <c r="D28" s="878">
        <v>0</v>
      </c>
      <c r="E28" s="879">
        <v>0</v>
      </c>
    </row>
    <row r="29" spans="1:30" x14ac:dyDescent="0.2">
      <c r="A29" s="456">
        <v>2015</v>
      </c>
      <c r="B29" s="455">
        <v>4</v>
      </c>
      <c r="C29" s="886">
        <v>1E-3</v>
      </c>
      <c r="D29" s="878">
        <v>0</v>
      </c>
      <c r="E29" s="879">
        <v>0</v>
      </c>
    </row>
    <row r="30" spans="1:30" x14ac:dyDescent="0.2">
      <c r="A30" s="456">
        <v>2016</v>
      </c>
      <c r="B30" s="455">
        <v>1</v>
      </c>
      <c r="C30" s="886">
        <v>3.0000000000000001E-3</v>
      </c>
      <c r="D30" s="878">
        <v>0</v>
      </c>
      <c r="E30" s="879">
        <v>0</v>
      </c>
    </row>
    <row r="31" spans="1:30" x14ac:dyDescent="0.2">
      <c r="A31" s="456">
        <v>2016</v>
      </c>
      <c r="B31" s="455">
        <v>2</v>
      </c>
      <c r="C31" s="886">
        <v>3.0000000000000001E-3</v>
      </c>
      <c r="D31" s="878">
        <v>0</v>
      </c>
      <c r="E31" s="879">
        <v>0</v>
      </c>
    </row>
    <row r="32" spans="1:30" x14ac:dyDescent="0.2">
      <c r="A32" s="456">
        <v>2016</v>
      </c>
      <c r="B32" s="455">
        <v>3</v>
      </c>
      <c r="C32" s="886">
        <v>1E-3</v>
      </c>
      <c r="D32" s="878">
        <v>0</v>
      </c>
      <c r="E32" s="879">
        <v>0</v>
      </c>
    </row>
    <row r="33" spans="1:5" x14ac:dyDescent="0.2">
      <c r="A33" s="456">
        <v>2016</v>
      </c>
      <c r="B33" s="455">
        <v>4</v>
      </c>
      <c r="C33" s="886">
        <v>3.0000000000000001E-3</v>
      </c>
      <c r="D33" s="878">
        <v>1E-3</v>
      </c>
      <c r="E33" s="879">
        <v>0</v>
      </c>
    </row>
    <row r="34" spans="1:5" x14ac:dyDescent="0.2">
      <c r="A34" s="456">
        <v>2017</v>
      </c>
      <c r="B34" s="455">
        <v>1</v>
      </c>
      <c r="C34" s="886">
        <v>4.0000000000000001E-3</v>
      </c>
      <c r="D34" s="878">
        <v>1E-3</v>
      </c>
      <c r="E34" s="879">
        <v>0</v>
      </c>
    </row>
    <row r="35" spans="1:5" x14ac:dyDescent="0.2">
      <c r="A35" s="456">
        <v>2017</v>
      </c>
      <c r="B35" s="455">
        <v>2</v>
      </c>
      <c r="C35" s="886">
        <v>4.0000000000000001E-3</v>
      </c>
      <c r="D35" s="878">
        <v>0.01</v>
      </c>
      <c r="E35" s="879">
        <v>0</v>
      </c>
    </row>
    <row r="36" spans="1:5" x14ac:dyDescent="0.2">
      <c r="A36" s="456">
        <v>2017</v>
      </c>
      <c r="B36" s="455">
        <v>3</v>
      </c>
      <c r="C36" s="886">
        <v>1E-3</v>
      </c>
      <c r="D36" s="878">
        <v>3.0000000000000001E-3</v>
      </c>
      <c r="E36" s="879">
        <v>0</v>
      </c>
    </row>
    <row r="37" spans="1:5" x14ac:dyDescent="0.2">
      <c r="A37" s="456">
        <v>2017</v>
      </c>
      <c r="B37" s="455">
        <v>4</v>
      </c>
      <c r="C37" s="886">
        <v>1E-3</v>
      </c>
      <c r="D37" s="878">
        <v>2E-3</v>
      </c>
      <c r="E37" s="879">
        <v>0</v>
      </c>
    </row>
    <row r="38" spans="1:5" x14ac:dyDescent="0.2">
      <c r="A38" s="456">
        <v>2018</v>
      </c>
      <c r="B38" s="455">
        <v>1</v>
      </c>
      <c r="C38" s="886">
        <v>4.0000000000000001E-3</v>
      </c>
      <c r="D38" s="878">
        <v>4.0000000000000001E-3</v>
      </c>
      <c r="E38" s="879">
        <v>0</v>
      </c>
    </row>
    <row r="39" spans="1:5" x14ac:dyDescent="0.2">
      <c r="A39" s="456">
        <v>2018</v>
      </c>
      <c r="B39" s="455">
        <v>2</v>
      </c>
      <c r="C39" s="886">
        <v>4.0000000000000001E-3</v>
      </c>
      <c r="D39" s="878">
        <v>3.2000000000000001E-2</v>
      </c>
      <c r="E39" s="879">
        <v>0</v>
      </c>
    </row>
    <row r="40" spans="1:5" x14ac:dyDescent="0.2">
      <c r="A40" s="456">
        <v>2018</v>
      </c>
      <c r="B40" s="455">
        <v>3</v>
      </c>
      <c r="C40" s="886">
        <v>1E-3</v>
      </c>
      <c r="D40" s="878">
        <v>1.9E-2</v>
      </c>
      <c r="E40" s="879">
        <v>0</v>
      </c>
    </row>
    <row r="41" spans="1:5" x14ac:dyDescent="0.2">
      <c r="A41" s="456">
        <v>2018</v>
      </c>
      <c r="B41" s="455">
        <v>4</v>
      </c>
      <c r="C41" s="886">
        <v>3.0000000000000001E-3</v>
      </c>
      <c r="D41" s="878">
        <v>1.2E-2</v>
      </c>
      <c r="E41" s="879">
        <v>0</v>
      </c>
    </row>
    <row r="42" spans="1:5" x14ac:dyDescent="0.2">
      <c r="A42" s="456">
        <v>2019</v>
      </c>
      <c r="B42" s="455">
        <v>1</v>
      </c>
      <c r="C42" s="886">
        <v>6.0000000000000001E-3</v>
      </c>
      <c r="D42" s="878">
        <v>2.1000000000000001E-2</v>
      </c>
      <c r="E42" s="879">
        <v>0</v>
      </c>
    </row>
    <row r="43" spans="1:5" x14ac:dyDescent="0.2">
      <c r="A43" s="456">
        <v>2019</v>
      </c>
      <c r="B43" s="455">
        <v>2</v>
      </c>
      <c r="C43" s="886">
        <v>0.01</v>
      </c>
      <c r="D43" s="878">
        <v>1.4999999999999999E-2</v>
      </c>
      <c r="E43" s="879">
        <v>0</v>
      </c>
    </row>
    <row r="44" spans="1:5" x14ac:dyDescent="0.2">
      <c r="A44" s="456">
        <v>2019</v>
      </c>
      <c r="B44" s="455">
        <v>3</v>
      </c>
      <c r="C44" s="886">
        <v>2E-3</v>
      </c>
      <c r="D44" s="878">
        <v>4.0000000000000001E-3</v>
      </c>
      <c r="E44" s="879">
        <v>0</v>
      </c>
    </row>
    <row r="45" spans="1:5" x14ac:dyDescent="0.2">
      <c r="A45" s="456">
        <v>2019</v>
      </c>
      <c r="B45" s="455">
        <v>4</v>
      </c>
      <c r="C45" s="886">
        <v>5.0000000000000001E-3</v>
      </c>
      <c r="D45" s="878">
        <v>8.9999999999999993E-3</v>
      </c>
      <c r="E45" s="879">
        <v>0</v>
      </c>
    </row>
    <row r="46" spans="1:5" x14ac:dyDescent="0.2">
      <c r="A46" s="456">
        <v>2020</v>
      </c>
      <c r="B46" s="455">
        <v>1</v>
      </c>
      <c r="C46" s="886">
        <v>0.01</v>
      </c>
      <c r="D46" s="878">
        <v>7.0000000000000001E-3</v>
      </c>
      <c r="E46" s="879">
        <v>0</v>
      </c>
    </row>
    <row r="47" spans="1:5" x14ac:dyDescent="0.2">
      <c r="A47" s="456">
        <v>2020</v>
      </c>
      <c r="B47" s="455">
        <v>2</v>
      </c>
      <c r="C47" s="886">
        <v>1.7000000000000001E-2</v>
      </c>
      <c r="D47" s="878">
        <v>1.2999999999999999E-2</v>
      </c>
      <c r="E47" s="879">
        <v>0</v>
      </c>
    </row>
    <row r="48" spans="1:5" x14ac:dyDescent="0.2">
      <c r="A48" s="456">
        <v>2020</v>
      </c>
      <c r="B48" s="455">
        <v>3</v>
      </c>
      <c r="C48" s="886">
        <v>2E-3</v>
      </c>
      <c r="D48" s="878">
        <v>8.0000000000000002E-3</v>
      </c>
      <c r="E48" s="879">
        <v>0</v>
      </c>
    </row>
    <row r="49" spans="1:5" x14ac:dyDescent="0.2">
      <c r="A49" s="456">
        <v>2020</v>
      </c>
      <c r="B49" s="455">
        <v>4</v>
      </c>
      <c r="C49" s="886">
        <v>4.0000000000000001E-3</v>
      </c>
      <c r="D49" s="878">
        <v>3.2000000000000001E-2</v>
      </c>
      <c r="E49" s="879">
        <v>0</v>
      </c>
    </row>
    <row r="50" spans="1:5" x14ac:dyDescent="0.2">
      <c r="A50" s="456">
        <v>2021</v>
      </c>
      <c r="B50" s="455">
        <v>1</v>
      </c>
      <c r="C50" s="886">
        <v>8.9999999999999993E-3</v>
      </c>
      <c r="D50" s="878">
        <v>2.4E-2</v>
      </c>
      <c r="E50" s="879">
        <v>0</v>
      </c>
    </row>
    <row r="51" spans="1:5" x14ac:dyDescent="0.2">
      <c r="A51" s="456">
        <v>2021</v>
      </c>
      <c r="B51" s="455">
        <v>2</v>
      </c>
      <c r="C51" s="886">
        <v>1.0999999999999999E-2</v>
      </c>
      <c r="D51" s="878">
        <v>2.4E-2</v>
      </c>
      <c r="E51" s="879">
        <v>0</v>
      </c>
    </row>
    <row r="52" spans="1:5" x14ac:dyDescent="0.2">
      <c r="A52" s="456">
        <v>2021</v>
      </c>
      <c r="B52" s="455">
        <v>3</v>
      </c>
      <c r="C52" s="886">
        <v>2E-3</v>
      </c>
      <c r="D52" s="878">
        <v>1.2E-2</v>
      </c>
      <c r="E52" s="879">
        <v>0</v>
      </c>
    </row>
    <row r="53" spans="1:5" x14ac:dyDescent="0.2">
      <c r="A53" s="456">
        <v>2021</v>
      </c>
      <c r="B53" s="455">
        <v>4</v>
      </c>
      <c r="C53" s="886">
        <v>4.0000000000000001E-3</v>
      </c>
      <c r="D53" s="878">
        <v>2.7E-2</v>
      </c>
      <c r="E53" s="879">
        <v>0</v>
      </c>
    </row>
    <row r="54" spans="1:5" x14ac:dyDescent="0.2">
      <c r="A54" s="456">
        <v>2022</v>
      </c>
      <c r="B54" s="455">
        <v>1</v>
      </c>
      <c r="C54" s="886">
        <v>1.0999999999999999E-2</v>
      </c>
      <c r="D54" s="878">
        <v>3.1E-2</v>
      </c>
      <c r="E54" s="879">
        <v>0</v>
      </c>
    </row>
    <row r="55" spans="1:5" x14ac:dyDescent="0.2">
      <c r="A55" s="456">
        <v>2022</v>
      </c>
      <c r="B55" s="455">
        <v>2</v>
      </c>
      <c r="C55" s="886">
        <v>1.6E-2</v>
      </c>
      <c r="D55" s="878">
        <v>3.5000000000000003E-2</v>
      </c>
      <c r="E55" s="879">
        <v>0</v>
      </c>
    </row>
    <row r="56" spans="1:5" x14ac:dyDescent="0.2">
      <c r="A56" s="456">
        <v>2022</v>
      </c>
      <c r="B56" s="455">
        <v>3</v>
      </c>
      <c r="C56" s="886">
        <v>2E-3</v>
      </c>
      <c r="D56" s="878">
        <v>6.0000000000000001E-3</v>
      </c>
      <c r="E56" s="879">
        <v>0</v>
      </c>
    </row>
    <row r="57" spans="1:5" x14ac:dyDescent="0.2">
      <c r="A57" s="456">
        <v>2022</v>
      </c>
      <c r="B57" s="455">
        <v>4</v>
      </c>
      <c r="C57" s="886">
        <v>2E-3</v>
      </c>
      <c r="D57" s="878">
        <v>2.1000000000000001E-2</v>
      </c>
      <c r="E57" s="879">
        <v>0</v>
      </c>
    </row>
    <row r="58" spans="1:5" x14ac:dyDescent="0.2">
      <c r="A58" s="456">
        <v>2023</v>
      </c>
      <c r="B58" s="455">
        <v>1</v>
      </c>
      <c r="C58" s="886">
        <v>0.01</v>
      </c>
      <c r="D58" s="878">
        <v>3.1E-2</v>
      </c>
      <c r="E58" s="879">
        <v>0</v>
      </c>
    </row>
    <row r="59" spans="1:5" x14ac:dyDescent="0.2">
      <c r="A59" s="456">
        <v>2023</v>
      </c>
      <c r="B59" s="455">
        <v>2</v>
      </c>
      <c r="C59" s="886">
        <v>1.2999999999999999E-2</v>
      </c>
      <c r="D59" s="878">
        <v>1.6E-2</v>
      </c>
      <c r="E59" s="879">
        <v>0</v>
      </c>
    </row>
    <row r="60" spans="1:5" x14ac:dyDescent="0.2">
      <c r="A60" s="456">
        <v>2023</v>
      </c>
      <c r="B60" s="455">
        <v>3</v>
      </c>
      <c r="C60" s="886">
        <v>2E-3</v>
      </c>
      <c r="D60" s="878">
        <v>6.0000000000000001E-3</v>
      </c>
      <c r="E60" s="879">
        <v>0</v>
      </c>
    </row>
    <row r="61" spans="1:5" x14ac:dyDescent="0.2">
      <c r="A61" s="456">
        <v>2023</v>
      </c>
      <c r="B61" s="455">
        <v>4</v>
      </c>
      <c r="C61" s="886">
        <v>4.0000000000000001E-3</v>
      </c>
      <c r="D61" s="878">
        <v>1.0999999999999999E-2</v>
      </c>
      <c r="E61" s="879">
        <v>0</v>
      </c>
    </row>
    <row r="62" spans="1:5" x14ac:dyDescent="0.2">
      <c r="A62" s="456">
        <v>2024</v>
      </c>
      <c r="B62" s="455">
        <v>1</v>
      </c>
      <c r="C62" s="886">
        <v>1.2E-2</v>
      </c>
      <c r="D62" s="878">
        <v>0.02</v>
      </c>
      <c r="E62" s="879">
        <v>7.0000000000000001E-3</v>
      </c>
    </row>
    <row r="63" spans="1:5" x14ac:dyDescent="0.2">
      <c r="A63" s="456">
        <v>2024</v>
      </c>
      <c r="B63" s="455">
        <v>2</v>
      </c>
      <c r="C63" s="886">
        <v>1.9E-2</v>
      </c>
      <c r="D63" s="878">
        <v>2.5000000000000001E-2</v>
      </c>
      <c r="E63" s="879">
        <v>1.0999999999999999E-2</v>
      </c>
    </row>
    <row r="64" spans="1:5" x14ac:dyDescent="0.2">
      <c r="A64" s="456">
        <v>2024</v>
      </c>
      <c r="B64" s="455">
        <v>3</v>
      </c>
      <c r="C64" s="886">
        <v>3.0000000000000001E-3</v>
      </c>
      <c r="D64" s="878">
        <v>0.01</v>
      </c>
      <c r="E64" s="879">
        <v>2E-3</v>
      </c>
    </row>
    <row r="65" spans="1:5" x14ac:dyDescent="0.2">
      <c r="A65" s="457">
        <v>2024</v>
      </c>
      <c r="B65" s="880">
        <v>4</v>
      </c>
      <c r="C65" s="887">
        <v>3.0000000000000001E-3</v>
      </c>
      <c r="D65" s="881">
        <v>1.6E-2</v>
      </c>
      <c r="E65" s="882">
        <v>8.0000000000000002E-3</v>
      </c>
    </row>
    <row r="67" spans="1:5" x14ac:dyDescent="0.2">
      <c r="C67" s="1060">
        <f>SUM(C62:C65)</f>
        <v>3.7000000000000005E-2</v>
      </c>
      <c r="D67" s="1060">
        <f t="shared" ref="D67:E67" si="0">SUM(D62:D65)</f>
        <v>7.1000000000000008E-2</v>
      </c>
      <c r="E67" s="1060">
        <f t="shared" si="0"/>
        <v>2.7999999999999997E-2</v>
      </c>
    </row>
  </sheetData>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76476E-3688-49D7-97B3-D9A66B664326}">
  <sheetPr>
    <tabColor theme="4" tint="0.39997558519241921"/>
  </sheetPr>
  <dimension ref="A1:H447"/>
  <sheetViews>
    <sheetView workbookViewId="0">
      <selection activeCell="A43" sqref="A43"/>
    </sheetView>
  </sheetViews>
  <sheetFormatPr defaultColWidth="8.85546875" defaultRowHeight="12.75" x14ac:dyDescent="0.2"/>
  <cols>
    <col min="1" max="1" width="21.28515625" customWidth="1"/>
    <col min="2" max="2" width="15.42578125" bestFit="1" customWidth="1"/>
    <col min="3" max="3" width="5" bestFit="1" customWidth="1"/>
    <col min="4" max="4" width="24.85546875" bestFit="1" customWidth="1"/>
    <col min="5" max="5" width="26.42578125" bestFit="1" customWidth="1"/>
    <col min="6" max="6" width="23" bestFit="1" customWidth="1"/>
    <col min="7" max="8" width="27" bestFit="1" customWidth="1"/>
  </cols>
  <sheetData>
    <row r="1" spans="1:1" ht="15" x14ac:dyDescent="0.25">
      <c r="A1" s="2" t="s">
        <v>1033</v>
      </c>
    </row>
    <row r="43" spans="1:8" x14ac:dyDescent="0.2">
      <c r="A43" s="67" t="s">
        <v>1034</v>
      </c>
    </row>
    <row r="44" spans="1:8" x14ac:dyDescent="0.2">
      <c r="A44" s="690" t="s">
        <v>161</v>
      </c>
      <c r="B44" s="773" t="s">
        <v>162</v>
      </c>
      <c r="C44" s="691" t="s">
        <v>163</v>
      </c>
      <c r="D44" s="773" t="s">
        <v>1035</v>
      </c>
      <c r="E44" s="691" t="s">
        <v>1036</v>
      </c>
      <c r="F44" s="773" t="s">
        <v>1037</v>
      </c>
      <c r="G44" s="691" t="s">
        <v>1038</v>
      </c>
      <c r="H44" s="774" t="s">
        <v>1039</v>
      </c>
    </row>
    <row r="45" spans="1:8" x14ac:dyDescent="0.2">
      <c r="A45" s="611" t="s">
        <v>361</v>
      </c>
      <c r="B45" t="s">
        <v>1040</v>
      </c>
      <c r="C45" s="611">
        <v>2012</v>
      </c>
      <c r="D45" s="775">
        <v>41.51</v>
      </c>
      <c r="E45" s="699">
        <v>21.52</v>
      </c>
      <c r="F45" s="775">
        <v>63.03</v>
      </c>
      <c r="G45" s="699">
        <v>61.2</v>
      </c>
      <c r="H45" s="775">
        <v>76.58</v>
      </c>
    </row>
    <row r="46" spans="1:8" x14ac:dyDescent="0.2">
      <c r="A46" s="610" t="s">
        <v>361</v>
      </c>
      <c r="B46" t="s">
        <v>1040</v>
      </c>
      <c r="C46" s="610">
        <v>2013</v>
      </c>
      <c r="D46" s="776">
        <v>48.84</v>
      </c>
      <c r="E46" s="699">
        <v>24.24</v>
      </c>
      <c r="F46" s="776">
        <v>73.069999999999993</v>
      </c>
      <c r="G46" s="699">
        <v>70.489999999999995</v>
      </c>
      <c r="H46" s="776">
        <v>90.34</v>
      </c>
    </row>
    <row r="47" spans="1:8" x14ac:dyDescent="0.2">
      <c r="A47" s="610" t="s">
        <v>361</v>
      </c>
      <c r="B47" t="s">
        <v>1040</v>
      </c>
      <c r="C47" s="610">
        <v>2014</v>
      </c>
      <c r="D47" s="776">
        <v>53.06</v>
      </c>
      <c r="E47" s="699">
        <v>20.309999999999999</v>
      </c>
      <c r="F47" s="776">
        <v>73.36</v>
      </c>
      <c r="G47" s="699">
        <v>69.709999999999994</v>
      </c>
      <c r="H47" s="776">
        <v>97.7</v>
      </c>
    </row>
    <row r="48" spans="1:8" x14ac:dyDescent="0.2">
      <c r="A48" s="610" t="s">
        <v>361</v>
      </c>
      <c r="B48" t="s">
        <v>1040</v>
      </c>
      <c r="C48" s="610">
        <v>2015</v>
      </c>
      <c r="D48" s="776">
        <v>34.76</v>
      </c>
      <c r="E48" s="699">
        <v>16.75</v>
      </c>
      <c r="F48" s="776">
        <v>51.51</v>
      </c>
      <c r="G48" s="699">
        <v>48.92</v>
      </c>
      <c r="H48" s="776">
        <v>71.94</v>
      </c>
    </row>
    <row r="49" spans="1:8" x14ac:dyDescent="0.2">
      <c r="A49" s="610" t="s">
        <v>361</v>
      </c>
      <c r="B49" t="s">
        <v>1040</v>
      </c>
      <c r="C49" s="610">
        <v>2016</v>
      </c>
      <c r="D49" s="776">
        <v>30.29</v>
      </c>
      <c r="E49" s="699">
        <v>15.25</v>
      </c>
      <c r="F49" s="776">
        <v>45.54</v>
      </c>
      <c r="G49" s="699">
        <v>43.62</v>
      </c>
      <c r="H49" s="776">
        <v>62.74</v>
      </c>
    </row>
    <row r="50" spans="1:8" x14ac:dyDescent="0.2">
      <c r="A50" s="610" t="s">
        <v>361</v>
      </c>
      <c r="B50" t="s">
        <v>1040</v>
      </c>
      <c r="C50" s="610">
        <v>2017</v>
      </c>
      <c r="D50" s="776">
        <v>32.03</v>
      </c>
      <c r="E50" s="699">
        <v>15.11</v>
      </c>
      <c r="F50" s="776">
        <v>47.14</v>
      </c>
      <c r="G50" s="699">
        <v>43.12</v>
      </c>
      <c r="H50" s="776">
        <v>65.58</v>
      </c>
    </row>
    <row r="51" spans="1:8" x14ac:dyDescent="0.2">
      <c r="A51" s="610" t="s">
        <v>361</v>
      </c>
      <c r="B51" t="s">
        <v>1040</v>
      </c>
      <c r="C51" s="610">
        <v>2018</v>
      </c>
      <c r="D51" s="776">
        <v>35.770000000000003</v>
      </c>
      <c r="E51" s="699">
        <v>12.21</v>
      </c>
      <c r="F51" s="776">
        <v>47.99</v>
      </c>
      <c r="G51" s="699">
        <v>42.62</v>
      </c>
      <c r="H51" s="776">
        <v>73.02</v>
      </c>
    </row>
    <row r="52" spans="1:8" x14ac:dyDescent="0.2">
      <c r="A52" s="610" t="s">
        <v>361</v>
      </c>
      <c r="B52" t="s">
        <v>1040</v>
      </c>
      <c r="C52" s="610">
        <v>2019</v>
      </c>
      <c r="D52" s="776">
        <v>32.92</v>
      </c>
      <c r="E52" s="699">
        <v>11.93</v>
      </c>
      <c r="F52" s="776">
        <v>44.85</v>
      </c>
      <c r="G52" s="699">
        <v>37.24</v>
      </c>
      <c r="H52" s="776">
        <v>54.19</v>
      </c>
    </row>
    <row r="53" spans="1:8" x14ac:dyDescent="0.2">
      <c r="A53" s="610" t="s">
        <v>361</v>
      </c>
      <c r="B53" t="s">
        <v>1040</v>
      </c>
      <c r="C53" s="610">
        <v>2020</v>
      </c>
      <c r="D53" s="776">
        <v>25.28</v>
      </c>
      <c r="E53" s="699">
        <v>12.87</v>
      </c>
      <c r="F53" s="776">
        <v>38.15</v>
      </c>
      <c r="G53" s="699">
        <v>28.35</v>
      </c>
      <c r="H53" s="776">
        <v>46.3</v>
      </c>
    </row>
    <row r="54" spans="1:8" x14ac:dyDescent="0.2">
      <c r="A54" s="610" t="s">
        <v>361</v>
      </c>
      <c r="B54" t="s">
        <v>1040</v>
      </c>
      <c r="C54" s="610">
        <v>2021</v>
      </c>
      <c r="D54" s="776">
        <v>43.73</v>
      </c>
      <c r="E54" s="699">
        <v>12.68</v>
      </c>
      <c r="F54" s="776">
        <v>56.4</v>
      </c>
      <c r="G54" s="699">
        <v>44.83</v>
      </c>
      <c r="H54" s="776">
        <v>63.26</v>
      </c>
    </row>
    <row r="55" spans="1:8" x14ac:dyDescent="0.2">
      <c r="A55" s="610" t="s">
        <v>361</v>
      </c>
      <c r="B55" t="s">
        <v>1040</v>
      </c>
      <c r="C55" s="610">
        <v>2022</v>
      </c>
      <c r="D55" s="776">
        <v>66.36</v>
      </c>
      <c r="E55" s="699">
        <v>13.85</v>
      </c>
      <c r="F55" s="776">
        <v>80.209999999999994</v>
      </c>
      <c r="G55" s="699">
        <v>73.650000000000006</v>
      </c>
      <c r="H55" s="776">
        <v>101.46</v>
      </c>
    </row>
    <row r="56" spans="1:8" x14ac:dyDescent="0.2">
      <c r="A56" s="610" t="s">
        <v>361</v>
      </c>
      <c r="B56" t="s">
        <v>1040</v>
      </c>
      <c r="C56" s="610">
        <v>2023</v>
      </c>
      <c r="D56" s="776">
        <v>36.21</v>
      </c>
      <c r="E56" s="699">
        <v>12.01</v>
      </c>
      <c r="F56" s="776">
        <v>48.22</v>
      </c>
      <c r="G56" s="699">
        <v>33.49</v>
      </c>
      <c r="H56" s="776">
        <v>53.43</v>
      </c>
    </row>
    <row r="57" spans="1:8" x14ac:dyDescent="0.2">
      <c r="A57" s="610" t="s">
        <v>361</v>
      </c>
      <c r="B57" t="s">
        <v>1040</v>
      </c>
      <c r="C57" s="610">
        <v>2024</v>
      </c>
      <c r="D57" s="776">
        <v>20.75</v>
      </c>
      <c r="E57" s="699">
        <v>10.77</v>
      </c>
      <c r="F57" s="776">
        <v>31.52</v>
      </c>
      <c r="G57" s="699">
        <v>27.39</v>
      </c>
      <c r="H57" s="776">
        <v>43.67</v>
      </c>
    </row>
    <row r="58" spans="1:8" x14ac:dyDescent="0.2">
      <c r="A58" s="610" t="s">
        <v>1041</v>
      </c>
      <c r="B58" t="s">
        <v>176</v>
      </c>
      <c r="C58" s="610">
        <v>2012</v>
      </c>
      <c r="D58" s="776">
        <v>40.909999999999997</v>
      </c>
      <c r="E58" s="699">
        <v>20.96</v>
      </c>
      <c r="F58" s="776">
        <v>61.87</v>
      </c>
      <c r="G58" s="699">
        <v>62.21</v>
      </c>
      <c r="H58" s="776">
        <v>79.05</v>
      </c>
    </row>
    <row r="59" spans="1:8" x14ac:dyDescent="0.2">
      <c r="A59" s="610" t="s">
        <v>1041</v>
      </c>
      <c r="B59" t="s">
        <v>176</v>
      </c>
      <c r="C59" s="610">
        <v>2013</v>
      </c>
      <c r="D59" s="776">
        <v>50.06</v>
      </c>
      <c r="E59" s="699">
        <v>19.559999999999999</v>
      </c>
      <c r="F59" s="776">
        <v>69.62</v>
      </c>
      <c r="G59" s="699">
        <v>71.03</v>
      </c>
      <c r="H59" s="776">
        <v>83.81</v>
      </c>
    </row>
    <row r="60" spans="1:8" x14ac:dyDescent="0.2">
      <c r="A60" s="610" t="s">
        <v>1041</v>
      </c>
      <c r="B60" t="s">
        <v>176</v>
      </c>
      <c r="C60" s="610">
        <v>2014</v>
      </c>
      <c r="D60" s="776">
        <v>51.94</v>
      </c>
      <c r="E60" s="699">
        <v>18.940000000000001</v>
      </c>
      <c r="F60" s="776">
        <v>70.88</v>
      </c>
      <c r="G60" s="699">
        <v>72.22</v>
      </c>
      <c r="H60" s="776">
        <v>88.15</v>
      </c>
    </row>
    <row r="61" spans="1:8" x14ac:dyDescent="0.2">
      <c r="A61" s="610" t="s">
        <v>1041</v>
      </c>
      <c r="B61" t="s">
        <v>176</v>
      </c>
      <c r="C61" s="610">
        <v>2015</v>
      </c>
      <c r="D61" s="776">
        <v>30.93</v>
      </c>
      <c r="E61" s="699">
        <v>13.84</v>
      </c>
      <c r="F61" s="776">
        <v>44.77</v>
      </c>
      <c r="G61" s="699">
        <v>45.67</v>
      </c>
      <c r="H61" s="776">
        <v>60.26</v>
      </c>
    </row>
    <row r="62" spans="1:8" x14ac:dyDescent="0.2">
      <c r="A62" s="610" t="s">
        <v>1041</v>
      </c>
      <c r="B62" t="s">
        <v>176</v>
      </c>
      <c r="C62" s="610">
        <v>2016</v>
      </c>
      <c r="D62" s="776">
        <v>27.33</v>
      </c>
      <c r="E62" s="699">
        <v>10.73</v>
      </c>
      <c r="F62" s="776">
        <v>38.07</v>
      </c>
      <c r="G62" s="699">
        <v>39.21</v>
      </c>
      <c r="H62" s="776">
        <v>47.83</v>
      </c>
    </row>
    <row r="63" spans="1:8" x14ac:dyDescent="0.2">
      <c r="A63" s="610" t="s">
        <v>1041</v>
      </c>
      <c r="B63" t="s">
        <v>176</v>
      </c>
      <c r="C63" s="610">
        <v>2017</v>
      </c>
      <c r="D63" s="776">
        <v>29.44</v>
      </c>
      <c r="E63" s="699">
        <v>10.54</v>
      </c>
      <c r="F63" s="776">
        <v>39.979999999999997</v>
      </c>
      <c r="G63" s="699">
        <v>40.6</v>
      </c>
      <c r="H63" s="776">
        <v>47.74</v>
      </c>
    </row>
    <row r="64" spans="1:8" x14ac:dyDescent="0.2">
      <c r="A64" s="610" t="s">
        <v>1041</v>
      </c>
      <c r="B64" t="s">
        <v>176</v>
      </c>
      <c r="C64" s="610">
        <v>2018</v>
      </c>
      <c r="D64" s="776">
        <v>29.95</v>
      </c>
      <c r="E64" s="699">
        <v>5.68</v>
      </c>
      <c r="F64" s="776">
        <v>35.630000000000003</v>
      </c>
      <c r="G64" s="699">
        <v>35.17</v>
      </c>
      <c r="H64" s="776">
        <v>43.44</v>
      </c>
    </row>
    <row r="65" spans="1:8" x14ac:dyDescent="0.2">
      <c r="A65" s="610" t="s">
        <v>1041</v>
      </c>
      <c r="B65" t="s">
        <v>176</v>
      </c>
      <c r="C65" s="610">
        <v>2019</v>
      </c>
      <c r="D65" s="776">
        <v>27.97</v>
      </c>
      <c r="E65" s="699">
        <v>6.94</v>
      </c>
      <c r="F65" s="776">
        <v>34.92</v>
      </c>
      <c r="G65" s="699">
        <v>36.22</v>
      </c>
      <c r="H65" s="776">
        <v>44.14</v>
      </c>
    </row>
    <row r="66" spans="1:8" x14ac:dyDescent="0.2">
      <c r="A66" s="610" t="s">
        <v>1041</v>
      </c>
      <c r="B66" t="s">
        <v>176</v>
      </c>
      <c r="C66" s="610">
        <v>2020</v>
      </c>
      <c r="D66" s="776">
        <v>23.92</v>
      </c>
      <c r="E66" s="699">
        <v>8.26</v>
      </c>
      <c r="F66" s="776">
        <v>32.18</v>
      </c>
      <c r="G66" s="699">
        <v>33.159999999999997</v>
      </c>
      <c r="H66" s="776">
        <v>41.97</v>
      </c>
    </row>
    <row r="67" spans="1:8" x14ac:dyDescent="0.2">
      <c r="A67" s="610" t="s">
        <v>1041</v>
      </c>
      <c r="B67" t="s">
        <v>176</v>
      </c>
      <c r="C67" s="610">
        <v>2021</v>
      </c>
      <c r="D67" s="776">
        <v>31.89</v>
      </c>
      <c r="E67" s="699">
        <v>8.74</v>
      </c>
      <c r="F67" s="776">
        <v>40.64</v>
      </c>
      <c r="G67" s="699">
        <v>43.42</v>
      </c>
      <c r="H67" s="776">
        <v>53.17</v>
      </c>
    </row>
    <row r="68" spans="1:8" x14ac:dyDescent="0.2">
      <c r="A68" s="610" t="s">
        <v>1041</v>
      </c>
      <c r="B68" t="s">
        <v>176</v>
      </c>
      <c r="C68" s="610">
        <v>2022</v>
      </c>
      <c r="D68" s="776">
        <v>47.97</v>
      </c>
      <c r="E68" s="699">
        <v>10.18</v>
      </c>
      <c r="F68" s="776">
        <v>58.15</v>
      </c>
      <c r="G68" s="699">
        <v>60.15</v>
      </c>
      <c r="H68" s="776">
        <v>73.11</v>
      </c>
    </row>
    <row r="69" spans="1:8" x14ac:dyDescent="0.2">
      <c r="A69" s="610" t="s">
        <v>1041</v>
      </c>
      <c r="B69" t="s">
        <v>176</v>
      </c>
      <c r="C69" s="610">
        <v>2023</v>
      </c>
      <c r="D69" s="776">
        <v>23.02</v>
      </c>
      <c r="E69" s="699">
        <v>9.41</v>
      </c>
      <c r="F69" s="776">
        <v>32.43</v>
      </c>
      <c r="G69" s="699">
        <v>32.869999999999997</v>
      </c>
      <c r="H69" s="776">
        <v>44.76</v>
      </c>
    </row>
    <row r="70" spans="1:8" x14ac:dyDescent="0.2">
      <c r="A70" s="610" t="s">
        <v>1041</v>
      </c>
      <c r="B70" t="s">
        <v>176</v>
      </c>
      <c r="C70" s="610">
        <v>2024</v>
      </c>
      <c r="D70" s="776">
        <v>8.6199999999999992</v>
      </c>
      <c r="E70" s="699">
        <v>9.25</v>
      </c>
      <c r="F70" s="776">
        <v>17.86</v>
      </c>
      <c r="G70" s="699">
        <v>18.04</v>
      </c>
      <c r="H70" s="776">
        <v>32.619999999999997</v>
      </c>
    </row>
    <row r="71" spans="1:8" x14ac:dyDescent="0.2">
      <c r="A71" s="610" t="s">
        <v>1041</v>
      </c>
      <c r="B71" t="s">
        <v>177</v>
      </c>
      <c r="C71" s="610">
        <v>2012</v>
      </c>
      <c r="D71" s="776">
        <v>43.28</v>
      </c>
      <c r="E71" s="699">
        <v>0</v>
      </c>
      <c r="F71" s="776">
        <v>43.28</v>
      </c>
      <c r="G71" s="699">
        <v>43.13</v>
      </c>
      <c r="H71" s="776">
        <v>44.17</v>
      </c>
    </row>
    <row r="72" spans="1:8" x14ac:dyDescent="0.2">
      <c r="A72" s="610" t="s">
        <v>1041</v>
      </c>
      <c r="B72" t="s">
        <v>177</v>
      </c>
      <c r="C72" s="610">
        <v>2013</v>
      </c>
      <c r="D72" s="776">
        <v>49.8</v>
      </c>
      <c r="E72" s="699">
        <v>0</v>
      </c>
      <c r="F72" s="776">
        <v>49.8</v>
      </c>
      <c r="G72" s="699">
        <v>49.53</v>
      </c>
      <c r="H72" s="776">
        <v>49.73</v>
      </c>
    </row>
    <row r="73" spans="1:8" x14ac:dyDescent="0.2">
      <c r="A73" s="610" t="s">
        <v>1041</v>
      </c>
      <c r="B73" t="s">
        <v>177</v>
      </c>
      <c r="C73" s="610">
        <v>2014</v>
      </c>
      <c r="D73" s="776">
        <v>52.65</v>
      </c>
      <c r="E73" s="699">
        <v>0</v>
      </c>
      <c r="F73" s="776">
        <v>52.65</v>
      </c>
      <c r="G73" s="699">
        <v>52</v>
      </c>
      <c r="H73" s="776">
        <v>53.03</v>
      </c>
    </row>
    <row r="74" spans="1:8" x14ac:dyDescent="0.2">
      <c r="A74" s="610" t="s">
        <v>1041</v>
      </c>
      <c r="B74" t="s">
        <v>177</v>
      </c>
      <c r="C74" s="610">
        <v>2015</v>
      </c>
      <c r="D74" s="776">
        <v>38.840000000000003</v>
      </c>
      <c r="E74" s="699">
        <v>0</v>
      </c>
      <c r="F74" s="776">
        <v>38.840000000000003</v>
      </c>
      <c r="G74" s="699">
        <v>37.75</v>
      </c>
      <c r="H74" s="776">
        <v>39.130000000000003</v>
      </c>
    </row>
    <row r="75" spans="1:8" x14ac:dyDescent="0.2">
      <c r="A75" s="610" t="s">
        <v>1041</v>
      </c>
      <c r="B75" t="s">
        <v>177</v>
      </c>
      <c r="C75" s="610">
        <v>2016</v>
      </c>
      <c r="D75" s="776">
        <v>37.42</v>
      </c>
      <c r="E75" s="699">
        <v>0</v>
      </c>
      <c r="F75" s="776">
        <v>37.42</v>
      </c>
      <c r="G75" s="699">
        <v>34.9</v>
      </c>
      <c r="H75" s="776">
        <v>38.81</v>
      </c>
    </row>
    <row r="76" spans="1:8" x14ac:dyDescent="0.2">
      <c r="A76" s="610" t="s">
        <v>1041</v>
      </c>
      <c r="B76" t="s">
        <v>177</v>
      </c>
      <c r="C76" s="610">
        <v>2017</v>
      </c>
      <c r="D76" s="776">
        <v>29.8</v>
      </c>
      <c r="E76" s="699">
        <v>0</v>
      </c>
      <c r="F76" s="776">
        <v>29.8</v>
      </c>
      <c r="G76" s="699">
        <v>33.869999999999997</v>
      </c>
      <c r="H76" s="776">
        <v>39.81</v>
      </c>
    </row>
    <row r="77" spans="1:8" x14ac:dyDescent="0.2">
      <c r="A77" s="610" t="s">
        <v>1041</v>
      </c>
      <c r="B77" t="s">
        <v>177</v>
      </c>
      <c r="C77" s="610">
        <v>2018</v>
      </c>
      <c r="D77" s="776">
        <v>45.25</v>
      </c>
      <c r="E77" s="699">
        <v>0</v>
      </c>
      <c r="F77" s="776">
        <v>45.25</v>
      </c>
      <c r="G77" s="699">
        <v>44.75</v>
      </c>
      <c r="H77" s="776">
        <v>52.59</v>
      </c>
    </row>
    <row r="78" spans="1:8" x14ac:dyDescent="0.2">
      <c r="A78" s="610" t="s">
        <v>1041</v>
      </c>
      <c r="B78" t="s">
        <v>177</v>
      </c>
      <c r="C78" s="610">
        <v>2019</v>
      </c>
      <c r="D78" s="776">
        <v>73.650000000000006</v>
      </c>
      <c r="E78" s="699">
        <v>0</v>
      </c>
      <c r="F78" s="776">
        <v>73.650000000000006</v>
      </c>
      <c r="G78" s="699">
        <v>72.66</v>
      </c>
      <c r="H78" s="776">
        <v>84.47</v>
      </c>
    </row>
    <row r="79" spans="1:8" x14ac:dyDescent="0.2">
      <c r="A79" s="610" t="s">
        <v>1041</v>
      </c>
      <c r="B79" t="s">
        <v>177</v>
      </c>
      <c r="C79" s="610">
        <v>2020</v>
      </c>
      <c r="D79" s="776">
        <v>30.24</v>
      </c>
      <c r="E79" s="699">
        <v>0</v>
      </c>
      <c r="F79" s="776">
        <v>30.24</v>
      </c>
      <c r="G79" s="699">
        <v>30.2</v>
      </c>
      <c r="H79" s="776">
        <v>35.35</v>
      </c>
    </row>
    <row r="80" spans="1:8" x14ac:dyDescent="0.2">
      <c r="A80" s="610" t="s">
        <v>1041</v>
      </c>
      <c r="B80" t="s">
        <v>177</v>
      </c>
      <c r="C80" s="610">
        <v>2021</v>
      </c>
      <c r="D80" s="776">
        <v>101.14</v>
      </c>
      <c r="E80" s="699">
        <v>0</v>
      </c>
      <c r="F80" s="776">
        <v>101.14</v>
      </c>
      <c r="G80" s="699">
        <v>95.38</v>
      </c>
      <c r="H80" s="776">
        <v>157.30000000000001</v>
      </c>
    </row>
    <row r="81" spans="1:8" x14ac:dyDescent="0.2">
      <c r="A81" s="610" t="s">
        <v>1041</v>
      </c>
      <c r="B81" t="s">
        <v>177</v>
      </c>
      <c r="C81" s="610">
        <v>2022</v>
      </c>
      <c r="D81" s="776">
        <v>79.25</v>
      </c>
      <c r="E81" s="699">
        <v>0</v>
      </c>
      <c r="F81" s="776">
        <v>79.25</v>
      </c>
      <c r="G81" s="699">
        <v>75.849999999999994</v>
      </c>
      <c r="H81" s="776">
        <v>90.53</v>
      </c>
    </row>
    <row r="82" spans="1:8" x14ac:dyDescent="0.2">
      <c r="A82" s="610" t="s">
        <v>1041</v>
      </c>
      <c r="B82" t="s">
        <v>177</v>
      </c>
      <c r="C82" s="610">
        <v>2023</v>
      </c>
      <c r="D82" s="776">
        <v>74.989999999999995</v>
      </c>
      <c r="E82" s="699">
        <v>0</v>
      </c>
      <c r="F82" s="776">
        <v>74.989999999999995</v>
      </c>
      <c r="G82" s="699">
        <v>68.78</v>
      </c>
      <c r="H82" s="776">
        <v>77.680000000000007</v>
      </c>
    </row>
    <row r="83" spans="1:8" x14ac:dyDescent="0.2">
      <c r="A83" s="610" t="s">
        <v>1041</v>
      </c>
      <c r="B83" t="s">
        <v>177</v>
      </c>
      <c r="C83" s="610">
        <v>2024</v>
      </c>
      <c r="D83" s="776">
        <v>24.09</v>
      </c>
      <c r="E83" s="699">
        <v>0</v>
      </c>
      <c r="F83" s="776">
        <v>24.09</v>
      </c>
      <c r="G83" s="699">
        <v>21.63</v>
      </c>
      <c r="H83" s="776">
        <v>26.67</v>
      </c>
    </row>
    <row r="84" spans="1:8" x14ac:dyDescent="0.2">
      <c r="A84" s="610" t="s">
        <v>1041</v>
      </c>
      <c r="B84" t="s">
        <v>182</v>
      </c>
      <c r="C84" s="610">
        <v>2012</v>
      </c>
      <c r="D84" s="776">
        <v>56.13</v>
      </c>
      <c r="E84" s="699">
        <v>4.96</v>
      </c>
      <c r="F84" s="776">
        <v>61.09</v>
      </c>
      <c r="G84" s="699">
        <v>57.91</v>
      </c>
      <c r="H84" s="776">
        <v>61.15</v>
      </c>
    </row>
    <row r="85" spans="1:8" x14ac:dyDescent="0.2">
      <c r="A85" s="610" t="s">
        <v>1041</v>
      </c>
      <c r="B85" t="s">
        <v>182</v>
      </c>
      <c r="C85" s="610">
        <v>2013</v>
      </c>
      <c r="D85" s="776">
        <v>76.44</v>
      </c>
      <c r="E85" s="699">
        <v>4.46</v>
      </c>
      <c r="F85" s="776">
        <v>80.900000000000006</v>
      </c>
      <c r="G85" s="699">
        <v>72.05</v>
      </c>
      <c r="H85" s="776">
        <v>85.05</v>
      </c>
    </row>
    <row r="86" spans="1:8" x14ac:dyDescent="0.2">
      <c r="A86" s="610" t="s">
        <v>1041</v>
      </c>
      <c r="B86" t="s">
        <v>182</v>
      </c>
      <c r="C86" s="610">
        <v>2014</v>
      </c>
      <c r="D86" s="776">
        <v>74.98</v>
      </c>
      <c r="E86" s="699">
        <v>4.7699999999999996</v>
      </c>
      <c r="F86" s="776">
        <v>79.739999999999995</v>
      </c>
      <c r="G86" s="699">
        <v>59.81</v>
      </c>
      <c r="H86" s="776">
        <v>91.06</v>
      </c>
    </row>
    <row r="87" spans="1:8" x14ac:dyDescent="0.2">
      <c r="A87" s="610" t="s">
        <v>1041</v>
      </c>
      <c r="B87" t="s">
        <v>182</v>
      </c>
      <c r="C87" s="610">
        <v>2015</v>
      </c>
      <c r="D87" s="776">
        <v>49.8</v>
      </c>
      <c r="E87" s="699">
        <v>5.18</v>
      </c>
      <c r="F87" s="776">
        <v>54.98</v>
      </c>
      <c r="G87" s="699">
        <v>47.17</v>
      </c>
      <c r="H87" s="776">
        <v>60.05</v>
      </c>
    </row>
    <row r="88" spans="1:8" x14ac:dyDescent="0.2">
      <c r="A88" s="610" t="s">
        <v>1041</v>
      </c>
      <c r="B88" t="s">
        <v>182</v>
      </c>
      <c r="C88" s="610">
        <v>2016</v>
      </c>
      <c r="D88" s="776">
        <v>38.53</v>
      </c>
      <c r="E88" s="699">
        <v>5.28</v>
      </c>
      <c r="F88" s="776">
        <v>43.81</v>
      </c>
      <c r="G88" s="699">
        <v>41.09</v>
      </c>
      <c r="H88" s="776">
        <v>45.34</v>
      </c>
    </row>
    <row r="89" spans="1:8" x14ac:dyDescent="0.2">
      <c r="A89" s="610" t="s">
        <v>1041</v>
      </c>
      <c r="B89" t="s">
        <v>182</v>
      </c>
      <c r="C89" s="610">
        <v>2017</v>
      </c>
      <c r="D89" s="776">
        <v>37.869999999999997</v>
      </c>
      <c r="E89" s="699">
        <v>9.61</v>
      </c>
      <c r="F89" s="776">
        <v>47.47</v>
      </c>
      <c r="G89" s="699">
        <v>43.01</v>
      </c>
      <c r="H89" s="776">
        <v>49.67</v>
      </c>
    </row>
    <row r="90" spans="1:8" x14ac:dyDescent="0.2">
      <c r="A90" s="610" t="s">
        <v>1041</v>
      </c>
      <c r="B90" t="s">
        <v>182</v>
      </c>
      <c r="C90" s="610">
        <v>2018</v>
      </c>
      <c r="D90" s="776">
        <v>47.34</v>
      </c>
      <c r="E90" s="699">
        <v>16.64</v>
      </c>
      <c r="F90" s="776">
        <v>63.97</v>
      </c>
      <c r="G90" s="699">
        <v>59.19</v>
      </c>
      <c r="H90" s="776">
        <v>69.95</v>
      </c>
    </row>
    <row r="91" spans="1:8" x14ac:dyDescent="0.2">
      <c r="A91" s="610" t="s">
        <v>1041</v>
      </c>
      <c r="B91" t="s">
        <v>182</v>
      </c>
      <c r="C91" s="610">
        <v>2019</v>
      </c>
      <c r="D91" s="776">
        <v>32.909999999999997</v>
      </c>
      <c r="E91" s="699">
        <v>13.9</v>
      </c>
      <c r="F91" s="776">
        <v>46.81</v>
      </c>
      <c r="G91" s="699">
        <v>44.75</v>
      </c>
      <c r="H91" s="776">
        <v>50.15</v>
      </c>
    </row>
    <row r="92" spans="1:8" x14ac:dyDescent="0.2">
      <c r="A92" s="610" t="s">
        <v>1041</v>
      </c>
      <c r="B92" t="s">
        <v>182</v>
      </c>
      <c r="C92" s="610">
        <v>2020</v>
      </c>
      <c r="D92" s="776">
        <v>24.73</v>
      </c>
      <c r="E92" s="699">
        <v>9.1</v>
      </c>
      <c r="F92" s="776">
        <v>33.83</v>
      </c>
      <c r="G92" s="699">
        <v>33.07</v>
      </c>
      <c r="H92" s="776">
        <v>34.67</v>
      </c>
    </row>
    <row r="93" spans="1:8" x14ac:dyDescent="0.2">
      <c r="A93" s="610" t="s">
        <v>1041</v>
      </c>
      <c r="B93" t="s">
        <v>182</v>
      </c>
      <c r="C93" s="610">
        <v>2021</v>
      </c>
      <c r="D93" s="776">
        <v>44.02</v>
      </c>
      <c r="E93" s="699">
        <v>7.54</v>
      </c>
      <c r="F93" s="776">
        <v>51.57</v>
      </c>
      <c r="G93" s="699">
        <v>50.55</v>
      </c>
      <c r="H93" s="776">
        <v>52.68</v>
      </c>
    </row>
    <row r="94" spans="1:8" x14ac:dyDescent="0.2">
      <c r="A94" s="610" t="s">
        <v>1041</v>
      </c>
      <c r="B94" t="s">
        <v>182</v>
      </c>
      <c r="C94" s="610">
        <v>2022</v>
      </c>
      <c r="D94" s="776">
        <v>75.84</v>
      </c>
      <c r="E94" s="699">
        <v>5.56</v>
      </c>
      <c r="F94" s="776">
        <v>81.41</v>
      </c>
      <c r="G94" s="699">
        <v>80.47</v>
      </c>
      <c r="H94" s="776">
        <v>82.51</v>
      </c>
    </row>
    <row r="95" spans="1:8" x14ac:dyDescent="0.2">
      <c r="A95" s="610" t="s">
        <v>1041</v>
      </c>
      <c r="B95" t="s">
        <v>182</v>
      </c>
      <c r="C95" s="610">
        <v>2023</v>
      </c>
      <c r="D95" s="776">
        <v>30.77</v>
      </c>
      <c r="E95" s="699">
        <v>3.86</v>
      </c>
      <c r="F95" s="776">
        <v>34.64</v>
      </c>
      <c r="G95" s="699">
        <v>34.130000000000003</v>
      </c>
      <c r="H95" s="776">
        <v>35.14</v>
      </c>
    </row>
    <row r="96" spans="1:8" x14ac:dyDescent="0.2">
      <c r="A96" s="610" t="s">
        <v>1041</v>
      </c>
      <c r="B96" t="s">
        <v>182</v>
      </c>
      <c r="C96" s="610">
        <v>2024</v>
      </c>
      <c r="D96" s="776">
        <v>31.46</v>
      </c>
      <c r="E96" s="699">
        <v>3.44</v>
      </c>
      <c r="F96" s="776">
        <v>34.9</v>
      </c>
      <c r="G96" s="699">
        <v>34.090000000000003</v>
      </c>
      <c r="H96" s="776">
        <v>35.99</v>
      </c>
    </row>
    <row r="97" spans="1:8" x14ac:dyDescent="0.2">
      <c r="A97" s="610" t="s">
        <v>1041</v>
      </c>
      <c r="B97" t="s">
        <v>179</v>
      </c>
      <c r="C97" s="610">
        <v>2012</v>
      </c>
      <c r="D97" s="776">
        <v>48.61</v>
      </c>
      <c r="E97" s="699">
        <v>0.02</v>
      </c>
      <c r="F97" s="776">
        <v>48.63</v>
      </c>
      <c r="G97" s="699">
        <v>47.59</v>
      </c>
      <c r="H97" s="776">
        <v>49.61</v>
      </c>
    </row>
    <row r="98" spans="1:8" x14ac:dyDescent="0.2">
      <c r="A98" s="610" t="s">
        <v>1041</v>
      </c>
      <c r="B98" t="s">
        <v>179</v>
      </c>
      <c r="C98" s="610">
        <v>2013</v>
      </c>
      <c r="D98" s="776">
        <v>47.79</v>
      </c>
      <c r="E98" s="699">
        <v>0.1</v>
      </c>
      <c r="F98" s="776">
        <v>47.89</v>
      </c>
      <c r="G98" s="699">
        <v>44.58</v>
      </c>
      <c r="H98" s="776">
        <v>50.66</v>
      </c>
    </row>
    <row r="99" spans="1:8" x14ac:dyDescent="0.2">
      <c r="A99" s="610" t="s">
        <v>1041</v>
      </c>
      <c r="B99" t="s">
        <v>179</v>
      </c>
      <c r="C99" s="610">
        <v>2014</v>
      </c>
      <c r="D99" s="776">
        <v>54.89</v>
      </c>
      <c r="E99" s="699">
        <v>1.56</v>
      </c>
      <c r="F99" s="776">
        <v>56.45</v>
      </c>
      <c r="G99" s="699">
        <v>53.78</v>
      </c>
      <c r="H99" s="776">
        <v>57.82</v>
      </c>
    </row>
    <row r="100" spans="1:8" x14ac:dyDescent="0.2">
      <c r="A100" s="610" t="s">
        <v>1041</v>
      </c>
      <c r="B100" t="s">
        <v>179</v>
      </c>
      <c r="C100" s="610">
        <v>2015</v>
      </c>
      <c r="D100" s="776">
        <v>42.28</v>
      </c>
      <c r="E100" s="699">
        <v>1.33</v>
      </c>
      <c r="F100" s="776">
        <v>43.61</v>
      </c>
      <c r="G100" s="699">
        <v>39.090000000000003</v>
      </c>
      <c r="H100" s="776">
        <v>45.55</v>
      </c>
    </row>
    <row r="101" spans="1:8" x14ac:dyDescent="0.2">
      <c r="A101" s="610" t="s">
        <v>1041</v>
      </c>
      <c r="B101" t="s">
        <v>179</v>
      </c>
      <c r="C101" s="610">
        <v>2016</v>
      </c>
      <c r="D101" s="776">
        <v>41.03</v>
      </c>
      <c r="E101" s="699">
        <v>6.7</v>
      </c>
      <c r="F101" s="776">
        <v>47.74</v>
      </c>
      <c r="G101" s="699">
        <v>44.36</v>
      </c>
      <c r="H101" s="776">
        <v>49.63</v>
      </c>
    </row>
    <row r="102" spans="1:8" x14ac:dyDescent="0.2">
      <c r="A102" s="610" t="s">
        <v>1041</v>
      </c>
      <c r="B102" t="s">
        <v>179</v>
      </c>
      <c r="C102" s="610">
        <v>2017</v>
      </c>
      <c r="D102" s="776">
        <v>38.520000000000003</v>
      </c>
      <c r="E102" s="699">
        <v>3</v>
      </c>
      <c r="F102" s="776">
        <v>41.51</v>
      </c>
      <c r="G102" s="699">
        <v>37.94</v>
      </c>
      <c r="H102" s="776">
        <v>50.47</v>
      </c>
    </row>
    <row r="103" spans="1:8" x14ac:dyDescent="0.2">
      <c r="A103" s="610" t="s">
        <v>1041</v>
      </c>
      <c r="B103" t="s">
        <v>179</v>
      </c>
      <c r="C103" s="610">
        <v>2018</v>
      </c>
      <c r="D103" s="776">
        <v>39.5</v>
      </c>
      <c r="E103" s="699">
        <v>0.5</v>
      </c>
      <c r="F103" s="776">
        <v>40</v>
      </c>
      <c r="G103" s="699">
        <v>35.520000000000003</v>
      </c>
      <c r="H103" s="776">
        <v>47.58</v>
      </c>
    </row>
    <row r="104" spans="1:8" x14ac:dyDescent="0.2">
      <c r="A104" s="610" t="s">
        <v>1041</v>
      </c>
      <c r="B104" t="s">
        <v>179</v>
      </c>
      <c r="C104" s="610">
        <v>2019</v>
      </c>
      <c r="D104" s="776">
        <v>30.77</v>
      </c>
      <c r="E104" s="699">
        <v>0.76</v>
      </c>
      <c r="F104" s="776">
        <v>31.53</v>
      </c>
      <c r="G104" s="699">
        <v>28.87</v>
      </c>
      <c r="H104" s="776">
        <v>36.590000000000003</v>
      </c>
    </row>
    <row r="105" spans="1:8" x14ac:dyDescent="0.2">
      <c r="A105" s="610" t="s">
        <v>1041</v>
      </c>
      <c r="B105" t="s">
        <v>179</v>
      </c>
      <c r="C105" s="610">
        <v>2020</v>
      </c>
      <c r="D105" s="776">
        <v>24.99</v>
      </c>
      <c r="E105" s="699">
        <v>2.13</v>
      </c>
      <c r="F105" s="776">
        <v>27.12</v>
      </c>
      <c r="G105" s="699">
        <v>22.8</v>
      </c>
      <c r="H105" s="776">
        <v>30.32</v>
      </c>
    </row>
    <row r="106" spans="1:8" x14ac:dyDescent="0.2">
      <c r="A106" s="610" t="s">
        <v>1041</v>
      </c>
      <c r="B106" t="s">
        <v>179</v>
      </c>
      <c r="C106" s="610">
        <v>2021</v>
      </c>
      <c r="D106" s="776">
        <v>44.41</v>
      </c>
      <c r="E106" s="699">
        <v>2.29</v>
      </c>
      <c r="F106" s="776">
        <v>46.71</v>
      </c>
      <c r="G106" s="699">
        <v>40.950000000000003</v>
      </c>
      <c r="H106" s="776">
        <v>50.44</v>
      </c>
    </row>
    <row r="107" spans="1:8" x14ac:dyDescent="0.2">
      <c r="A107" s="610" t="s">
        <v>1041</v>
      </c>
      <c r="B107" t="s">
        <v>179</v>
      </c>
      <c r="C107" s="610">
        <v>2022</v>
      </c>
      <c r="D107" s="776">
        <v>74.459999999999994</v>
      </c>
      <c r="E107" s="699">
        <v>17.82</v>
      </c>
      <c r="F107" s="776">
        <v>92.28</v>
      </c>
      <c r="G107" s="699">
        <v>79.22</v>
      </c>
      <c r="H107" s="776">
        <v>102.67</v>
      </c>
    </row>
    <row r="108" spans="1:8" x14ac:dyDescent="0.2">
      <c r="A108" s="610" t="s">
        <v>1041</v>
      </c>
      <c r="B108" t="s">
        <v>179</v>
      </c>
      <c r="C108" s="610">
        <v>2023</v>
      </c>
      <c r="D108" s="776">
        <v>33.31</v>
      </c>
      <c r="E108" s="699">
        <v>13.83</v>
      </c>
      <c r="F108" s="776">
        <v>47.14</v>
      </c>
      <c r="G108" s="699">
        <v>46.41</v>
      </c>
      <c r="H108" s="776">
        <v>51.9</v>
      </c>
    </row>
    <row r="109" spans="1:8" x14ac:dyDescent="0.2">
      <c r="A109" s="610" t="s">
        <v>1041</v>
      </c>
      <c r="B109" t="s">
        <v>179</v>
      </c>
      <c r="C109" s="610">
        <v>2024</v>
      </c>
      <c r="D109" s="776">
        <v>27.24</v>
      </c>
      <c r="E109" s="699">
        <v>2.64</v>
      </c>
      <c r="F109" s="776">
        <v>29.88</v>
      </c>
      <c r="G109" s="699">
        <v>28.01</v>
      </c>
      <c r="H109" s="776">
        <v>32.590000000000003</v>
      </c>
    </row>
    <row r="110" spans="1:8" x14ac:dyDescent="0.2">
      <c r="A110" s="610" t="s">
        <v>1041</v>
      </c>
      <c r="B110" t="s">
        <v>181</v>
      </c>
      <c r="C110" s="610">
        <v>2012</v>
      </c>
      <c r="D110" s="776">
        <v>79.25</v>
      </c>
      <c r="E110" s="699">
        <v>3.51</v>
      </c>
      <c r="F110" s="776">
        <v>82.76</v>
      </c>
      <c r="G110" s="699">
        <v>83</v>
      </c>
      <c r="H110" s="776">
        <v>84.46</v>
      </c>
    </row>
    <row r="111" spans="1:8" x14ac:dyDescent="0.2">
      <c r="A111" s="610" t="s">
        <v>1041</v>
      </c>
      <c r="B111" t="s">
        <v>181</v>
      </c>
      <c r="C111" s="610">
        <v>2013</v>
      </c>
      <c r="D111" s="776">
        <v>102.25</v>
      </c>
      <c r="E111" s="699">
        <v>18.63</v>
      </c>
      <c r="F111" s="776">
        <v>120.88</v>
      </c>
      <c r="G111" s="699">
        <v>120.09</v>
      </c>
      <c r="H111" s="776">
        <v>125.7</v>
      </c>
    </row>
    <row r="112" spans="1:8" x14ac:dyDescent="0.2">
      <c r="A112" s="610" t="s">
        <v>1041</v>
      </c>
      <c r="B112" t="s">
        <v>181</v>
      </c>
      <c r="C112" s="610">
        <v>2014</v>
      </c>
      <c r="D112" s="776">
        <v>87.21</v>
      </c>
      <c r="E112" s="699">
        <v>15.1</v>
      </c>
      <c r="F112" s="776">
        <v>102.31</v>
      </c>
      <c r="G112" s="699">
        <v>94.48</v>
      </c>
      <c r="H112" s="776">
        <v>103.12</v>
      </c>
    </row>
    <row r="113" spans="1:8" x14ac:dyDescent="0.2">
      <c r="A113" s="610" t="s">
        <v>1041</v>
      </c>
      <c r="B113" t="s">
        <v>181</v>
      </c>
      <c r="C113" s="610">
        <v>2015</v>
      </c>
      <c r="D113" s="776">
        <v>58.82</v>
      </c>
      <c r="E113" s="699">
        <v>12.67</v>
      </c>
      <c r="F113" s="776">
        <v>71.5</v>
      </c>
      <c r="G113" s="699">
        <v>55.29</v>
      </c>
      <c r="H113" s="776">
        <v>76.36</v>
      </c>
    </row>
    <row r="114" spans="1:8" x14ac:dyDescent="0.2">
      <c r="A114" s="610" t="s">
        <v>1041</v>
      </c>
      <c r="B114" t="s">
        <v>181</v>
      </c>
      <c r="C114" s="610">
        <v>2016</v>
      </c>
      <c r="D114" s="776">
        <v>46.74</v>
      </c>
      <c r="E114" s="699">
        <v>10.52</v>
      </c>
      <c r="F114" s="776">
        <v>57.27</v>
      </c>
      <c r="G114" s="699">
        <v>42.93</v>
      </c>
      <c r="H114" s="776">
        <v>62.1</v>
      </c>
    </row>
    <row r="115" spans="1:8" x14ac:dyDescent="0.2">
      <c r="A115" s="610" t="s">
        <v>1041</v>
      </c>
      <c r="B115" t="s">
        <v>181</v>
      </c>
      <c r="C115" s="610">
        <v>2017</v>
      </c>
      <c r="D115" s="776">
        <v>41.58</v>
      </c>
      <c r="E115" s="699">
        <v>12.85</v>
      </c>
      <c r="F115" s="776">
        <v>54.43</v>
      </c>
      <c r="G115" s="699">
        <v>39.880000000000003</v>
      </c>
      <c r="H115" s="776">
        <v>62.88</v>
      </c>
    </row>
    <row r="116" spans="1:8" x14ac:dyDescent="0.2">
      <c r="A116" s="610" t="s">
        <v>1041</v>
      </c>
      <c r="B116" t="s">
        <v>181</v>
      </c>
      <c r="C116" s="610">
        <v>2018</v>
      </c>
      <c r="D116" s="776">
        <v>49.15</v>
      </c>
      <c r="E116" s="699">
        <v>10.37</v>
      </c>
      <c r="F116" s="776">
        <v>59.51</v>
      </c>
      <c r="G116" s="699">
        <v>45.69</v>
      </c>
      <c r="H116" s="776">
        <v>70.709999999999994</v>
      </c>
    </row>
    <row r="117" spans="1:8" x14ac:dyDescent="0.2">
      <c r="A117" s="610" t="s">
        <v>1041</v>
      </c>
      <c r="B117" t="s">
        <v>181</v>
      </c>
      <c r="C117" s="610">
        <v>2019</v>
      </c>
      <c r="D117" s="776">
        <v>35.36</v>
      </c>
      <c r="E117" s="699">
        <v>7.24</v>
      </c>
      <c r="F117" s="776">
        <v>42.61</v>
      </c>
      <c r="G117" s="699">
        <v>30.29</v>
      </c>
      <c r="H117" s="776">
        <v>50.2</v>
      </c>
    </row>
    <row r="118" spans="1:8" x14ac:dyDescent="0.2">
      <c r="A118" s="610" t="s">
        <v>1041</v>
      </c>
      <c r="B118" t="s">
        <v>181</v>
      </c>
      <c r="C118" s="610">
        <v>2020</v>
      </c>
      <c r="D118" s="776">
        <v>25.81</v>
      </c>
      <c r="E118" s="699">
        <v>8.09</v>
      </c>
      <c r="F118" s="776">
        <v>33.9</v>
      </c>
      <c r="G118" s="699">
        <v>27.23</v>
      </c>
      <c r="H118" s="776">
        <v>33.82</v>
      </c>
    </row>
    <row r="119" spans="1:8" x14ac:dyDescent="0.2">
      <c r="A119" s="610" t="s">
        <v>1041</v>
      </c>
      <c r="B119" t="s">
        <v>181</v>
      </c>
      <c r="C119" s="610">
        <v>2021</v>
      </c>
      <c r="D119" s="776">
        <v>44.98</v>
      </c>
      <c r="E119" s="699">
        <v>9.3699999999999992</v>
      </c>
      <c r="F119" s="776">
        <v>54.36</v>
      </c>
      <c r="G119" s="699">
        <v>43.7</v>
      </c>
      <c r="H119" s="776">
        <v>56.85</v>
      </c>
    </row>
    <row r="120" spans="1:8" x14ac:dyDescent="0.2">
      <c r="A120" s="610" t="s">
        <v>1041</v>
      </c>
      <c r="B120" t="s">
        <v>181</v>
      </c>
      <c r="C120" s="610">
        <v>2022</v>
      </c>
      <c r="D120" s="776">
        <v>80.38</v>
      </c>
      <c r="E120" s="699">
        <v>7.02</v>
      </c>
      <c r="F120" s="776">
        <v>87.4</v>
      </c>
      <c r="G120" s="699">
        <v>70.260000000000005</v>
      </c>
      <c r="H120" s="776">
        <v>103.41</v>
      </c>
    </row>
    <row r="121" spans="1:8" x14ac:dyDescent="0.2">
      <c r="A121" s="610" t="s">
        <v>1041</v>
      </c>
      <c r="B121" t="s">
        <v>181</v>
      </c>
      <c r="C121" s="610">
        <v>2023</v>
      </c>
      <c r="D121" s="776">
        <v>30.83</v>
      </c>
      <c r="E121" s="699">
        <v>11.21</v>
      </c>
      <c r="F121" s="776">
        <v>42.03</v>
      </c>
      <c r="G121" s="699">
        <v>36.65</v>
      </c>
      <c r="H121" s="776">
        <v>43.75</v>
      </c>
    </row>
    <row r="122" spans="1:8" x14ac:dyDescent="0.2">
      <c r="A122" s="610" t="s">
        <v>1041</v>
      </c>
      <c r="B122" t="s">
        <v>181</v>
      </c>
      <c r="C122" s="610">
        <v>2024</v>
      </c>
      <c r="D122" s="776">
        <v>32.79</v>
      </c>
      <c r="E122" s="699">
        <v>9.8000000000000007</v>
      </c>
      <c r="F122" s="776">
        <v>42.58</v>
      </c>
      <c r="G122" s="699">
        <v>40.46</v>
      </c>
      <c r="H122" s="776">
        <v>42.49</v>
      </c>
    </row>
    <row r="123" spans="1:8" x14ac:dyDescent="0.2">
      <c r="A123" s="610" t="s">
        <v>1041</v>
      </c>
      <c r="B123" t="s">
        <v>180</v>
      </c>
      <c r="C123" s="610">
        <v>2012</v>
      </c>
      <c r="D123" s="776">
        <v>53.65</v>
      </c>
      <c r="E123" s="699">
        <v>18.2</v>
      </c>
      <c r="F123" s="776">
        <v>71.849999999999994</v>
      </c>
      <c r="G123" s="699">
        <v>70</v>
      </c>
      <c r="H123" s="776">
        <v>76.260000000000005</v>
      </c>
    </row>
    <row r="124" spans="1:8" x14ac:dyDescent="0.2">
      <c r="A124" s="610" t="s">
        <v>1041</v>
      </c>
      <c r="B124" t="s">
        <v>180</v>
      </c>
      <c r="C124" s="610">
        <v>2013</v>
      </c>
      <c r="D124" s="776">
        <v>59.04</v>
      </c>
      <c r="E124" s="699">
        <v>24.52</v>
      </c>
      <c r="F124" s="776">
        <v>83.55</v>
      </c>
      <c r="G124" s="699">
        <v>84.95</v>
      </c>
      <c r="H124" s="776">
        <v>94.33</v>
      </c>
    </row>
    <row r="125" spans="1:8" x14ac:dyDescent="0.2">
      <c r="A125" s="610" t="s">
        <v>1041</v>
      </c>
      <c r="B125" t="s">
        <v>180</v>
      </c>
      <c r="C125" s="610">
        <v>2014</v>
      </c>
      <c r="D125" s="776">
        <v>71.5</v>
      </c>
      <c r="E125" s="699">
        <v>24.46</v>
      </c>
      <c r="F125" s="776">
        <v>95.96</v>
      </c>
      <c r="G125" s="699">
        <v>93.01</v>
      </c>
      <c r="H125" s="776">
        <v>104.27</v>
      </c>
    </row>
    <row r="126" spans="1:8" x14ac:dyDescent="0.2">
      <c r="A126" s="610" t="s">
        <v>1041</v>
      </c>
      <c r="B126" t="s">
        <v>180</v>
      </c>
      <c r="C126" s="610">
        <v>2015</v>
      </c>
      <c r="D126" s="776">
        <v>47.77</v>
      </c>
      <c r="E126" s="699">
        <v>22.39</v>
      </c>
      <c r="F126" s="776">
        <v>70.16</v>
      </c>
      <c r="G126" s="699">
        <v>66.23</v>
      </c>
      <c r="H126" s="776">
        <v>73.81</v>
      </c>
    </row>
    <row r="127" spans="1:8" x14ac:dyDescent="0.2">
      <c r="A127" s="610" t="s">
        <v>1041</v>
      </c>
      <c r="B127" t="s">
        <v>180</v>
      </c>
      <c r="C127" s="610">
        <v>2016</v>
      </c>
      <c r="D127" s="776">
        <v>39.450000000000003</v>
      </c>
      <c r="E127" s="699">
        <v>18.52</v>
      </c>
      <c r="F127" s="776">
        <v>57.98</v>
      </c>
      <c r="G127" s="699">
        <v>54.36</v>
      </c>
      <c r="H127" s="776">
        <v>64.83</v>
      </c>
    </row>
    <row r="128" spans="1:8" x14ac:dyDescent="0.2">
      <c r="A128" s="610" t="s">
        <v>1041</v>
      </c>
      <c r="B128" t="s">
        <v>180</v>
      </c>
      <c r="C128" s="610">
        <v>2017</v>
      </c>
      <c r="D128" s="776">
        <v>41.35</v>
      </c>
      <c r="E128" s="699">
        <v>18.12</v>
      </c>
      <c r="F128" s="776">
        <v>59.47</v>
      </c>
      <c r="G128" s="699">
        <v>55.34</v>
      </c>
      <c r="H128" s="776">
        <v>69.680000000000007</v>
      </c>
    </row>
    <row r="129" spans="1:8" x14ac:dyDescent="0.2">
      <c r="A129" s="610" t="s">
        <v>1041</v>
      </c>
      <c r="B129" t="s">
        <v>180</v>
      </c>
      <c r="C129" s="610">
        <v>2018</v>
      </c>
      <c r="D129" s="776">
        <v>48.29</v>
      </c>
      <c r="E129" s="699">
        <v>23.86</v>
      </c>
      <c r="F129" s="776">
        <v>72.14</v>
      </c>
      <c r="G129" s="699">
        <v>69.78</v>
      </c>
      <c r="H129" s="776">
        <v>78.08</v>
      </c>
    </row>
    <row r="130" spans="1:8" x14ac:dyDescent="0.2">
      <c r="A130" s="610" t="s">
        <v>1041</v>
      </c>
      <c r="B130" t="s">
        <v>180</v>
      </c>
      <c r="C130" s="610">
        <v>2019</v>
      </c>
      <c r="D130" s="776">
        <v>34.729999999999997</v>
      </c>
      <c r="E130" s="699">
        <v>18.66</v>
      </c>
      <c r="F130" s="776">
        <v>53.4</v>
      </c>
      <c r="G130" s="699">
        <v>51.62</v>
      </c>
      <c r="H130" s="776">
        <v>57.61</v>
      </c>
    </row>
    <row r="131" spans="1:8" x14ac:dyDescent="0.2">
      <c r="A131" s="610" t="s">
        <v>1041</v>
      </c>
      <c r="B131" t="s">
        <v>180</v>
      </c>
      <c r="C131" s="610">
        <v>2020</v>
      </c>
      <c r="D131" s="776">
        <v>26.76</v>
      </c>
      <c r="E131" s="699">
        <v>15.5</v>
      </c>
      <c r="F131" s="776">
        <v>42.26</v>
      </c>
      <c r="G131" s="699">
        <v>39.590000000000003</v>
      </c>
      <c r="H131" s="776">
        <v>48.21</v>
      </c>
    </row>
    <row r="132" spans="1:8" x14ac:dyDescent="0.2">
      <c r="A132" s="610" t="s">
        <v>1041</v>
      </c>
      <c r="B132" t="s">
        <v>180</v>
      </c>
      <c r="C132" s="610">
        <v>2021</v>
      </c>
      <c r="D132" s="776">
        <v>45.84</v>
      </c>
      <c r="E132" s="699">
        <v>16.88</v>
      </c>
      <c r="F132" s="776">
        <v>62.72</v>
      </c>
      <c r="G132" s="699">
        <v>60.81</v>
      </c>
      <c r="H132" s="776">
        <v>68.33</v>
      </c>
    </row>
    <row r="133" spans="1:8" x14ac:dyDescent="0.2">
      <c r="A133" s="610" t="s">
        <v>1041</v>
      </c>
      <c r="B133" t="s">
        <v>180</v>
      </c>
      <c r="C133" s="610">
        <v>2022</v>
      </c>
      <c r="D133" s="776">
        <v>87.34</v>
      </c>
      <c r="E133" s="699">
        <v>12.39</v>
      </c>
      <c r="F133" s="776">
        <v>99.73</v>
      </c>
      <c r="G133" s="699">
        <v>91.77</v>
      </c>
      <c r="H133" s="776">
        <v>103.26</v>
      </c>
    </row>
    <row r="134" spans="1:8" x14ac:dyDescent="0.2">
      <c r="A134" s="610" t="s">
        <v>1041</v>
      </c>
      <c r="B134" t="s">
        <v>180</v>
      </c>
      <c r="C134" s="610">
        <v>2023</v>
      </c>
      <c r="D134" s="776">
        <v>32.17</v>
      </c>
      <c r="E134" s="699">
        <v>4.82</v>
      </c>
      <c r="F134" s="776">
        <v>36.99</v>
      </c>
      <c r="G134" s="699">
        <v>30.01</v>
      </c>
      <c r="H134" s="776">
        <v>39.07</v>
      </c>
    </row>
    <row r="135" spans="1:8" x14ac:dyDescent="0.2">
      <c r="A135" s="610" t="s">
        <v>1041</v>
      </c>
      <c r="B135" t="s">
        <v>180</v>
      </c>
      <c r="C135" s="610">
        <v>2024</v>
      </c>
      <c r="D135" s="776">
        <v>31.58</v>
      </c>
      <c r="E135" s="699">
        <v>4.3099999999999996</v>
      </c>
      <c r="F135" s="776">
        <v>35.89</v>
      </c>
      <c r="G135" s="699">
        <v>32.4</v>
      </c>
      <c r="H135" s="776">
        <v>39.22</v>
      </c>
    </row>
    <row r="136" spans="1:8" x14ac:dyDescent="0.2">
      <c r="A136" s="610" t="s">
        <v>1041</v>
      </c>
      <c r="B136" t="s">
        <v>178</v>
      </c>
      <c r="C136" s="610">
        <v>2012</v>
      </c>
      <c r="D136" s="776">
        <v>37.44</v>
      </c>
      <c r="E136" s="699">
        <v>33.119999999999997</v>
      </c>
      <c r="F136" s="776">
        <v>70.56</v>
      </c>
      <c r="G136" s="699">
        <v>70.14</v>
      </c>
      <c r="H136" s="776">
        <v>70.87</v>
      </c>
    </row>
    <row r="137" spans="1:8" x14ac:dyDescent="0.2">
      <c r="A137" s="610" t="s">
        <v>1041</v>
      </c>
      <c r="B137" t="s">
        <v>178</v>
      </c>
      <c r="C137" s="610">
        <v>2013</v>
      </c>
      <c r="D137" s="776">
        <v>45.53</v>
      </c>
      <c r="E137" s="699">
        <v>54.97</v>
      </c>
      <c r="F137" s="776">
        <v>100.5</v>
      </c>
      <c r="G137" s="699">
        <v>98.67</v>
      </c>
      <c r="H137" s="776">
        <v>102.06</v>
      </c>
    </row>
    <row r="138" spans="1:8" x14ac:dyDescent="0.2">
      <c r="A138" s="610" t="s">
        <v>1041</v>
      </c>
      <c r="B138" t="s">
        <v>178</v>
      </c>
      <c r="C138" s="610">
        <v>2014</v>
      </c>
      <c r="D138" s="776">
        <v>60.87</v>
      </c>
      <c r="E138" s="699">
        <v>38.22</v>
      </c>
      <c r="F138" s="776">
        <v>99.09</v>
      </c>
      <c r="G138" s="699">
        <v>97.82</v>
      </c>
      <c r="H138" s="776">
        <v>100.16</v>
      </c>
    </row>
    <row r="139" spans="1:8" x14ac:dyDescent="0.2">
      <c r="A139" s="610" t="s">
        <v>1041</v>
      </c>
      <c r="B139" t="s">
        <v>178</v>
      </c>
      <c r="C139" s="610">
        <v>2015</v>
      </c>
      <c r="D139" s="776">
        <v>37.04</v>
      </c>
      <c r="E139" s="699">
        <v>33.200000000000003</v>
      </c>
      <c r="F139" s="776">
        <v>70.239999999999995</v>
      </c>
      <c r="G139" s="699">
        <v>69.36</v>
      </c>
      <c r="H139" s="776">
        <v>73.06</v>
      </c>
    </row>
    <row r="140" spans="1:8" x14ac:dyDescent="0.2">
      <c r="A140" s="610" t="s">
        <v>1041</v>
      </c>
      <c r="B140" t="s">
        <v>178</v>
      </c>
      <c r="C140" s="610">
        <v>2016</v>
      </c>
      <c r="D140" s="776">
        <v>36.68</v>
      </c>
      <c r="E140" s="699">
        <v>45.26</v>
      </c>
      <c r="F140" s="776">
        <v>81.94</v>
      </c>
      <c r="G140" s="699">
        <v>67.55</v>
      </c>
      <c r="H140" s="776">
        <v>89.93</v>
      </c>
    </row>
    <row r="141" spans="1:8" x14ac:dyDescent="0.2">
      <c r="A141" s="610" t="s">
        <v>1041</v>
      </c>
      <c r="B141" t="s">
        <v>178</v>
      </c>
      <c r="C141" s="610">
        <v>2017</v>
      </c>
      <c r="D141" s="776">
        <v>35.42</v>
      </c>
      <c r="E141" s="699">
        <v>33.1</v>
      </c>
      <c r="F141" s="776">
        <v>68.52</v>
      </c>
      <c r="G141" s="699">
        <v>66.27</v>
      </c>
      <c r="H141" s="776">
        <v>80.3</v>
      </c>
    </row>
    <row r="142" spans="1:8" x14ac:dyDescent="0.2">
      <c r="A142" s="610" t="s">
        <v>1041</v>
      </c>
      <c r="B142" t="s">
        <v>178</v>
      </c>
      <c r="C142" s="610">
        <v>2018</v>
      </c>
      <c r="D142" s="776">
        <v>34.43</v>
      </c>
      <c r="E142" s="699">
        <v>31.19</v>
      </c>
      <c r="F142" s="776">
        <v>65.62</v>
      </c>
      <c r="G142" s="699">
        <v>66.36</v>
      </c>
      <c r="H142" s="776">
        <v>81.12</v>
      </c>
    </row>
    <row r="143" spans="1:8" x14ac:dyDescent="0.2">
      <c r="A143" s="610" t="s">
        <v>1041</v>
      </c>
      <c r="B143" t="s">
        <v>178</v>
      </c>
      <c r="C143" s="610">
        <v>2019</v>
      </c>
      <c r="D143" s="776">
        <v>33.07</v>
      </c>
      <c r="E143" s="699">
        <v>32.47</v>
      </c>
      <c r="F143" s="776">
        <v>65.540000000000006</v>
      </c>
      <c r="G143" s="699">
        <v>63.29</v>
      </c>
      <c r="H143" s="776">
        <v>78.52</v>
      </c>
    </row>
    <row r="144" spans="1:8" x14ac:dyDescent="0.2">
      <c r="A144" s="610" t="s">
        <v>1041</v>
      </c>
      <c r="B144" t="s">
        <v>178</v>
      </c>
      <c r="C144" s="610">
        <v>2020</v>
      </c>
      <c r="D144" s="776">
        <v>29.43</v>
      </c>
      <c r="E144" s="699">
        <v>33.729999999999997</v>
      </c>
      <c r="F144" s="776">
        <v>63.17</v>
      </c>
      <c r="G144" s="699">
        <v>60.03</v>
      </c>
      <c r="H144" s="776">
        <v>74.400000000000006</v>
      </c>
    </row>
    <row r="145" spans="1:8" x14ac:dyDescent="0.2">
      <c r="A145" s="610" t="s">
        <v>1041</v>
      </c>
      <c r="B145" t="s">
        <v>178</v>
      </c>
      <c r="C145" s="610">
        <v>2021</v>
      </c>
      <c r="D145" s="776">
        <v>53.4</v>
      </c>
      <c r="E145" s="699">
        <v>29.05</v>
      </c>
      <c r="F145" s="776">
        <v>82.45</v>
      </c>
      <c r="G145" s="699">
        <v>79.12</v>
      </c>
      <c r="H145" s="776">
        <v>93.09</v>
      </c>
    </row>
    <row r="146" spans="1:8" x14ac:dyDescent="0.2">
      <c r="A146" s="610" t="s">
        <v>1041</v>
      </c>
      <c r="B146" t="s">
        <v>178</v>
      </c>
      <c r="C146" s="610">
        <v>2022</v>
      </c>
      <c r="D146" s="776">
        <v>66.66</v>
      </c>
      <c r="E146" s="699">
        <v>27.81</v>
      </c>
      <c r="F146" s="776">
        <v>94.47</v>
      </c>
      <c r="G146" s="699">
        <v>87.81</v>
      </c>
      <c r="H146" s="776">
        <v>111.34</v>
      </c>
    </row>
    <row r="147" spans="1:8" x14ac:dyDescent="0.2">
      <c r="A147" s="610" t="s">
        <v>1041</v>
      </c>
      <c r="B147" t="s">
        <v>178</v>
      </c>
      <c r="C147" s="610">
        <v>2023</v>
      </c>
      <c r="D147" s="776">
        <v>34.06</v>
      </c>
      <c r="E147" s="699">
        <v>25.48</v>
      </c>
      <c r="F147" s="776">
        <v>59.54</v>
      </c>
      <c r="G147" s="699">
        <v>56.13</v>
      </c>
      <c r="H147" s="776">
        <v>66.39</v>
      </c>
    </row>
    <row r="148" spans="1:8" x14ac:dyDescent="0.2">
      <c r="A148" s="610" t="s">
        <v>1041</v>
      </c>
      <c r="B148" t="s">
        <v>178</v>
      </c>
      <c r="C148" s="610">
        <v>2024</v>
      </c>
      <c r="D148" s="776">
        <v>31.8</v>
      </c>
      <c r="E148" s="699">
        <v>27.77</v>
      </c>
      <c r="F148" s="776">
        <v>59.57</v>
      </c>
      <c r="G148" s="699">
        <v>52.78</v>
      </c>
      <c r="H148" s="776">
        <v>66.84</v>
      </c>
    </row>
    <row r="149" spans="1:8" x14ac:dyDescent="0.2">
      <c r="A149" s="610" t="s">
        <v>1042</v>
      </c>
      <c r="B149" t="s">
        <v>184</v>
      </c>
      <c r="C149" s="610">
        <v>2012</v>
      </c>
      <c r="D149" s="776">
        <v>25.63</v>
      </c>
      <c r="E149" s="866">
        <v>22.25</v>
      </c>
      <c r="F149" s="776">
        <v>47.88</v>
      </c>
      <c r="G149" s="866">
        <v>46.92</v>
      </c>
      <c r="H149" s="776">
        <v>48.62</v>
      </c>
    </row>
    <row r="150" spans="1:8" x14ac:dyDescent="0.2">
      <c r="A150" s="610" t="s">
        <v>1042</v>
      </c>
      <c r="B150" t="s">
        <v>184</v>
      </c>
      <c r="C150" s="610">
        <v>2013</v>
      </c>
      <c r="D150" s="776">
        <v>44.7</v>
      </c>
      <c r="E150" s="866">
        <v>26.69</v>
      </c>
      <c r="F150" s="776">
        <v>71.39</v>
      </c>
      <c r="G150" s="866">
        <v>73.06</v>
      </c>
      <c r="H150" s="776">
        <v>77.58</v>
      </c>
    </row>
    <row r="151" spans="1:8" x14ac:dyDescent="0.2">
      <c r="A151" s="610" t="s">
        <v>1042</v>
      </c>
      <c r="B151" t="s">
        <v>184</v>
      </c>
      <c r="C151" s="610">
        <v>2014</v>
      </c>
      <c r="D151" s="776">
        <v>45.01</v>
      </c>
      <c r="E151" s="866">
        <v>18.95</v>
      </c>
      <c r="F151" s="776">
        <v>63.96</v>
      </c>
      <c r="G151" s="866">
        <v>65.510000000000005</v>
      </c>
      <c r="H151" s="776">
        <v>73.34</v>
      </c>
    </row>
    <row r="152" spans="1:8" x14ac:dyDescent="0.2">
      <c r="A152" s="610" t="s">
        <v>1042</v>
      </c>
      <c r="B152" t="s">
        <v>184</v>
      </c>
      <c r="C152" s="610">
        <v>2015</v>
      </c>
      <c r="D152" s="776">
        <v>30.73</v>
      </c>
      <c r="E152" s="866">
        <v>21.45</v>
      </c>
      <c r="F152" s="776">
        <v>52.18</v>
      </c>
      <c r="G152" s="866">
        <v>52.19</v>
      </c>
      <c r="H152" s="776">
        <v>60.85</v>
      </c>
    </row>
    <row r="153" spans="1:8" x14ac:dyDescent="0.2">
      <c r="A153" s="610" t="s">
        <v>1042</v>
      </c>
      <c r="B153" t="s">
        <v>184</v>
      </c>
      <c r="C153" s="610">
        <v>2016</v>
      </c>
      <c r="D153" s="776">
        <v>26.29</v>
      </c>
      <c r="E153" s="866">
        <v>22.57</v>
      </c>
      <c r="F153" s="776">
        <v>48.86</v>
      </c>
      <c r="G153" s="866">
        <v>47.79</v>
      </c>
      <c r="H153" s="776">
        <v>55.71</v>
      </c>
    </row>
    <row r="154" spans="1:8" x14ac:dyDescent="0.2">
      <c r="A154" s="610" t="s">
        <v>1042</v>
      </c>
      <c r="B154" t="s">
        <v>184</v>
      </c>
      <c r="C154" s="610">
        <v>2017</v>
      </c>
      <c r="D154" s="776">
        <v>23.54</v>
      </c>
      <c r="E154" s="866">
        <v>19.73</v>
      </c>
      <c r="F154" s="776">
        <v>43.27</v>
      </c>
      <c r="G154" s="866">
        <v>39.840000000000003</v>
      </c>
      <c r="H154" s="776">
        <v>46.05</v>
      </c>
    </row>
    <row r="155" spans="1:8" x14ac:dyDescent="0.2">
      <c r="A155" s="610" t="s">
        <v>1042</v>
      </c>
      <c r="B155" t="s">
        <v>184</v>
      </c>
      <c r="C155" s="610">
        <v>2018</v>
      </c>
      <c r="D155" s="776">
        <v>32.130000000000003</v>
      </c>
      <c r="E155" s="866">
        <v>21</v>
      </c>
      <c r="F155" s="776">
        <v>53.13</v>
      </c>
      <c r="G155" s="866">
        <v>48.06</v>
      </c>
      <c r="H155" s="776">
        <v>55.51</v>
      </c>
    </row>
    <row r="156" spans="1:8" x14ac:dyDescent="0.2">
      <c r="A156" s="610" t="s">
        <v>1042</v>
      </c>
      <c r="B156" t="s">
        <v>184</v>
      </c>
      <c r="C156" s="610">
        <v>2019</v>
      </c>
      <c r="D156" s="776">
        <v>28.67</v>
      </c>
      <c r="E156" s="866">
        <v>16.48</v>
      </c>
      <c r="F156" s="776">
        <v>45.14</v>
      </c>
      <c r="G156" s="866">
        <v>41.01</v>
      </c>
      <c r="H156" s="776">
        <v>47.37</v>
      </c>
    </row>
    <row r="157" spans="1:8" x14ac:dyDescent="0.2">
      <c r="A157" s="610" t="s">
        <v>1042</v>
      </c>
      <c r="B157" t="s">
        <v>184</v>
      </c>
      <c r="C157" s="610">
        <v>2020</v>
      </c>
      <c r="D157" s="776">
        <v>25.52</v>
      </c>
      <c r="E157" s="866">
        <v>23.48</v>
      </c>
      <c r="F157" s="776">
        <v>49</v>
      </c>
      <c r="G157" s="866">
        <v>43.24</v>
      </c>
      <c r="H157" s="776">
        <v>52.94</v>
      </c>
    </row>
    <row r="158" spans="1:8" x14ac:dyDescent="0.2">
      <c r="A158" s="610" t="s">
        <v>1042</v>
      </c>
      <c r="B158" t="s">
        <v>184</v>
      </c>
      <c r="C158" s="610">
        <v>2021</v>
      </c>
      <c r="D158" s="776">
        <v>31.16</v>
      </c>
      <c r="E158" s="866">
        <v>30.54</v>
      </c>
      <c r="F158" s="776">
        <v>61.71</v>
      </c>
      <c r="G158" s="866">
        <v>57.4</v>
      </c>
      <c r="H158" s="776">
        <v>64.64</v>
      </c>
    </row>
    <row r="159" spans="1:8" x14ac:dyDescent="0.2">
      <c r="A159" s="610" t="s">
        <v>1042</v>
      </c>
      <c r="B159" t="s">
        <v>184</v>
      </c>
      <c r="C159" s="610">
        <v>2022</v>
      </c>
      <c r="D159" s="776">
        <v>49.9</v>
      </c>
      <c r="E159" s="866">
        <v>27.68</v>
      </c>
      <c r="F159" s="776">
        <v>77.58</v>
      </c>
      <c r="G159" s="866">
        <v>72.92</v>
      </c>
      <c r="H159" s="776">
        <v>79.260000000000005</v>
      </c>
    </row>
    <row r="160" spans="1:8" x14ac:dyDescent="0.2">
      <c r="A160" s="610" t="s">
        <v>1042</v>
      </c>
      <c r="B160" t="s">
        <v>184</v>
      </c>
      <c r="C160" s="610">
        <v>2023</v>
      </c>
      <c r="D160" s="776">
        <v>27.3</v>
      </c>
      <c r="E160" s="866">
        <v>19.5</v>
      </c>
      <c r="F160" s="776">
        <v>46.8</v>
      </c>
      <c r="G160" s="866">
        <v>41.25</v>
      </c>
      <c r="H160" s="776">
        <v>46.63</v>
      </c>
    </row>
    <row r="161" spans="1:8" x14ac:dyDescent="0.2">
      <c r="A161" s="610" t="s">
        <v>1042</v>
      </c>
      <c r="B161" t="s">
        <v>184</v>
      </c>
      <c r="C161" s="610">
        <v>2024</v>
      </c>
      <c r="D161" s="776">
        <v>11.13</v>
      </c>
      <c r="E161" s="866">
        <v>21.61</v>
      </c>
      <c r="F161" s="776">
        <v>32.74</v>
      </c>
      <c r="G161" s="866">
        <v>30</v>
      </c>
      <c r="H161" s="776">
        <v>36.99</v>
      </c>
    </row>
    <row r="162" spans="1:8" x14ac:dyDescent="0.2">
      <c r="A162" s="610" t="s">
        <v>1042</v>
      </c>
      <c r="B162" t="s">
        <v>185</v>
      </c>
      <c r="C162" s="610">
        <v>2012</v>
      </c>
      <c r="D162" s="776"/>
      <c r="E162" s="866"/>
      <c r="F162" s="776"/>
      <c r="G162" s="866"/>
      <c r="H162" s="776"/>
    </row>
    <row r="163" spans="1:8" x14ac:dyDescent="0.2">
      <c r="A163" s="610" t="s">
        <v>1042</v>
      </c>
      <c r="B163" t="s">
        <v>185</v>
      </c>
      <c r="C163" s="610">
        <v>2013</v>
      </c>
      <c r="D163" s="776"/>
      <c r="E163" s="866"/>
      <c r="F163" s="776"/>
      <c r="G163" s="866"/>
      <c r="H163" s="776"/>
    </row>
    <row r="164" spans="1:8" x14ac:dyDescent="0.2">
      <c r="A164" s="610" t="s">
        <v>1042</v>
      </c>
      <c r="B164" t="s">
        <v>185</v>
      </c>
      <c r="C164" s="610">
        <v>2014</v>
      </c>
      <c r="D164" s="776"/>
      <c r="E164" s="866"/>
      <c r="F164" s="776"/>
      <c r="G164" s="866"/>
      <c r="H164" s="776"/>
    </row>
    <row r="165" spans="1:8" x14ac:dyDescent="0.2">
      <c r="A165" s="610" t="s">
        <v>1042</v>
      </c>
      <c r="B165" t="s">
        <v>185</v>
      </c>
      <c r="C165" s="610">
        <v>2015</v>
      </c>
      <c r="D165" s="776">
        <v>43.05</v>
      </c>
      <c r="E165" s="866">
        <v>33.21</v>
      </c>
      <c r="F165" s="776">
        <v>76.25</v>
      </c>
      <c r="G165" s="866">
        <v>75.11</v>
      </c>
      <c r="H165" s="776">
        <v>77.45</v>
      </c>
    </row>
    <row r="166" spans="1:8" x14ac:dyDescent="0.2">
      <c r="A166" s="610" t="s">
        <v>1042</v>
      </c>
      <c r="B166" t="s">
        <v>185</v>
      </c>
      <c r="C166" s="610">
        <v>2016</v>
      </c>
      <c r="D166" s="776">
        <v>30.34</v>
      </c>
      <c r="E166" s="866">
        <v>32.29</v>
      </c>
      <c r="F166" s="776">
        <v>62.62</v>
      </c>
      <c r="G166" s="866">
        <v>62.11</v>
      </c>
      <c r="H166" s="776">
        <v>63.1</v>
      </c>
    </row>
    <row r="167" spans="1:8" x14ac:dyDescent="0.2">
      <c r="A167" s="610" t="s">
        <v>1042</v>
      </c>
      <c r="B167" t="s">
        <v>185</v>
      </c>
      <c r="C167" s="610">
        <v>2017</v>
      </c>
      <c r="D167" s="776">
        <v>33.51</v>
      </c>
      <c r="E167" s="866">
        <v>27.26</v>
      </c>
      <c r="F167" s="776">
        <v>60.77</v>
      </c>
      <c r="G167" s="866">
        <v>60.02</v>
      </c>
      <c r="H167" s="776">
        <v>62.19</v>
      </c>
    </row>
    <row r="168" spans="1:8" x14ac:dyDescent="0.2">
      <c r="A168" s="610" t="s">
        <v>1042</v>
      </c>
      <c r="B168" t="s">
        <v>185</v>
      </c>
      <c r="C168" s="610">
        <v>2018</v>
      </c>
      <c r="D168" s="776">
        <v>31.3</v>
      </c>
      <c r="E168" s="866">
        <v>28.48</v>
      </c>
      <c r="F168" s="776">
        <v>59.79</v>
      </c>
      <c r="G168" s="866">
        <v>55.45</v>
      </c>
      <c r="H168" s="776">
        <v>61.69</v>
      </c>
    </row>
    <row r="169" spans="1:8" x14ac:dyDescent="0.2">
      <c r="A169" s="610" t="s">
        <v>1042</v>
      </c>
      <c r="B169" t="s">
        <v>185</v>
      </c>
      <c r="C169" s="610">
        <v>2019</v>
      </c>
      <c r="D169" s="776">
        <v>34.090000000000003</v>
      </c>
      <c r="E169" s="866">
        <v>21.52</v>
      </c>
      <c r="F169" s="776">
        <v>55.6</v>
      </c>
      <c r="G169" s="866">
        <v>49.73</v>
      </c>
      <c r="H169" s="776">
        <v>57.81</v>
      </c>
    </row>
    <row r="170" spans="1:8" x14ac:dyDescent="0.2">
      <c r="A170" s="610" t="s">
        <v>1042</v>
      </c>
      <c r="B170" t="s">
        <v>185</v>
      </c>
      <c r="C170" s="610">
        <v>2020</v>
      </c>
      <c r="D170" s="776">
        <v>28.73</v>
      </c>
      <c r="E170" s="866">
        <v>28.17</v>
      </c>
      <c r="F170" s="776">
        <v>56.9</v>
      </c>
      <c r="G170" s="866">
        <v>51.45</v>
      </c>
      <c r="H170" s="776">
        <v>58.59</v>
      </c>
    </row>
    <row r="171" spans="1:8" x14ac:dyDescent="0.2">
      <c r="A171" s="610" t="s">
        <v>1042</v>
      </c>
      <c r="B171" t="s">
        <v>185</v>
      </c>
      <c r="C171" s="610">
        <v>2021</v>
      </c>
      <c r="D171" s="776">
        <v>47.29</v>
      </c>
      <c r="E171" s="866">
        <v>32.46</v>
      </c>
      <c r="F171" s="776">
        <v>79.75</v>
      </c>
      <c r="G171" s="866">
        <v>75.41</v>
      </c>
      <c r="H171" s="776">
        <v>81.33</v>
      </c>
    </row>
    <row r="172" spans="1:8" x14ac:dyDescent="0.2">
      <c r="A172" s="610" t="s">
        <v>1042</v>
      </c>
      <c r="B172" t="s">
        <v>185</v>
      </c>
      <c r="C172" s="610">
        <v>2022</v>
      </c>
      <c r="D172" s="776">
        <v>68.83</v>
      </c>
      <c r="E172" s="866">
        <v>26.66</v>
      </c>
      <c r="F172" s="776">
        <v>95.48</v>
      </c>
      <c r="G172" s="866">
        <v>92.73</v>
      </c>
      <c r="H172" s="776">
        <v>97.95</v>
      </c>
    </row>
    <row r="173" spans="1:8" x14ac:dyDescent="0.2">
      <c r="A173" s="610" t="s">
        <v>1042</v>
      </c>
      <c r="B173" t="s">
        <v>185</v>
      </c>
      <c r="C173" s="610">
        <v>2023</v>
      </c>
      <c r="D173" s="776">
        <v>39.93</v>
      </c>
      <c r="E173" s="866">
        <v>17.63</v>
      </c>
      <c r="F173" s="776">
        <v>57.55</v>
      </c>
      <c r="G173" s="866">
        <v>55.33</v>
      </c>
      <c r="H173" s="776">
        <v>59.52</v>
      </c>
    </row>
    <row r="174" spans="1:8" x14ac:dyDescent="0.2">
      <c r="A174" s="610" t="s">
        <v>1042</v>
      </c>
      <c r="B174" t="s">
        <v>185</v>
      </c>
      <c r="C174" s="610">
        <v>2024</v>
      </c>
      <c r="D174" s="776">
        <v>26.38</v>
      </c>
      <c r="E174" s="866">
        <v>30.56</v>
      </c>
      <c r="F174" s="776">
        <v>56.94</v>
      </c>
      <c r="G174" s="866">
        <v>53.74</v>
      </c>
      <c r="H174" s="776">
        <v>63.97</v>
      </c>
    </row>
    <row r="175" spans="1:8" x14ac:dyDescent="0.2">
      <c r="A175" s="610" t="s">
        <v>1042</v>
      </c>
      <c r="B175" t="s">
        <v>186</v>
      </c>
      <c r="C175" s="610">
        <v>2012</v>
      </c>
      <c r="D175" s="776"/>
      <c r="E175" s="866"/>
      <c r="F175" s="776"/>
      <c r="G175" s="866"/>
      <c r="H175" s="776"/>
    </row>
    <row r="176" spans="1:8" x14ac:dyDescent="0.2">
      <c r="A176" s="610" t="s">
        <v>1042</v>
      </c>
      <c r="B176" t="s">
        <v>186</v>
      </c>
      <c r="C176" s="610">
        <v>2013</v>
      </c>
      <c r="D176" s="776">
        <v>51.42</v>
      </c>
      <c r="E176" s="866">
        <v>8.84</v>
      </c>
      <c r="F176" s="776">
        <v>60.26</v>
      </c>
      <c r="G176" s="866">
        <v>60.26</v>
      </c>
      <c r="H176" s="776">
        <v>60.26</v>
      </c>
    </row>
    <row r="177" spans="1:8" x14ac:dyDescent="0.2">
      <c r="A177" s="610" t="s">
        <v>1042</v>
      </c>
      <c r="B177" t="s">
        <v>186</v>
      </c>
      <c r="C177" s="610">
        <v>2014</v>
      </c>
      <c r="D177" s="776">
        <v>48.56</v>
      </c>
      <c r="E177" s="866">
        <v>7.89</v>
      </c>
      <c r="F177" s="776">
        <v>56.45</v>
      </c>
      <c r="G177" s="866">
        <v>56.45</v>
      </c>
      <c r="H177" s="776">
        <v>56.45</v>
      </c>
    </row>
    <row r="178" spans="1:8" x14ac:dyDescent="0.2">
      <c r="A178" s="610" t="s">
        <v>1042</v>
      </c>
      <c r="B178" t="s">
        <v>186</v>
      </c>
      <c r="C178" s="610">
        <v>2015</v>
      </c>
      <c r="D178" s="776">
        <v>42.58</v>
      </c>
      <c r="E178" s="866">
        <v>7.89</v>
      </c>
      <c r="F178" s="776">
        <v>50.47</v>
      </c>
      <c r="G178" s="866">
        <v>50.47</v>
      </c>
      <c r="H178" s="776">
        <v>50.47</v>
      </c>
    </row>
    <row r="179" spans="1:8" x14ac:dyDescent="0.2">
      <c r="A179" s="610" t="s">
        <v>1042</v>
      </c>
      <c r="B179" t="s">
        <v>186</v>
      </c>
      <c r="C179" s="610">
        <v>2016</v>
      </c>
      <c r="D179" s="776">
        <v>29.41</v>
      </c>
      <c r="E179" s="866">
        <v>8.83</v>
      </c>
      <c r="F179" s="776">
        <v>38.24</v>
      </c>
      <c r="G179" s="866">
        <v>38.24</v>
      </c>
      <c r="H179" s="776">
        <v>38.24</v>
      </c>
    </row>
    <row r="180" spans="1:8" x14ac:dyDescent="0.2">
      <c r="A180" s="610" t="s">
        <v>1042</v>
      </c>
      <c r="B180" t="s">
        <v>186</v>
      </c>
      <c r="C180" s="610">
        <v>2017</v>
      </c>
      <c r="D180" s="776">
        <v>32.33</v>
      </c>
      <c r="E180" s="866">
        <v>6.08</v>
      </c>
      <c r="F180" s="776">
        <v>38.409999999999997</v>
      </c>
      <c r="G180" s="866">
        <v>38.409999999999997</v>
      </c>
      <c r="H180" s="776">
        <v>38.409999999999997</v>
      </c>
    </row>
    <row r="181" spans="1:8" x14ac:dyDescent="0.2">
      <c r="A181" s="610" t="s">
        <v>1042</v>
      </c>
      <c r="B181" t="s">
        <v>186</v>
      </c>
      <c r="C181" s="610">
        <v>2018</v>
      </c>
      <c r="D181" s="776">
        <v>32.24</v>
      </c>
      <c r="E181" s="866">
        <v>5.52</v>
      </c>
      <c r="F181" s="776">
        <v>37.76</v>
      </c>
      <c r="G181" s="866">
        <v>37.76</v>
      </c>
      <c r="H181" s="776">
        <v>37.76</v>
      </c>
    </row>
    <row r="182" spans="1:8" x14ac:dyDescent="0.2">
      <c r="A182" s="610" t="s">
        <v>1042</v>
      </c>
      <c r="B182" t="s">
        <v>186</v>
      </c>
      <c r="C182" s="610">
        <v>2019</v>
      </c>
      <c r="D182" s="776">
        <v>33.82</v>
      </c>
      <c r="E182" s="866">
        <v>4.04</v>
      </c>
      <c r="F182" s="776">
        <v>37.86</v>
      </c>
      <c r="G182" s="866">
        <v>37.86</v>
      </c>
      <c r="H182" s="776">
        <v>37.86</v>
      </c>
    </row>
    <row r="183" spans="1:8" x14ac:dyDescent="0.2">
      <c r="A183" s="610" t="s">
        <v>1042</v>
      </c>
      <c r="B183" t="s">
        <v>186</v>
      </c>
      <c r="C183" s="610">
        <v>2020</v>
      </c>
      <c r="D183" s="776">
        <v>27.14</v>
      </c>
      <c r="E183" s="866">
        <v>9.68</v>
      </c>
      <c r="F183" s="776">
        <v>36.81</v>
      </c>
      <c r="G183" s="866">
        <v>34.58</v>
      </c>
      <c r="H183" s="776">
        <v>37.4</v>
      </c>
    </row>
    <row r="184" spans="1:8" x14ac:dyDescent="0.2">
      <c r="A184" s="610" t="s">
        <v>1042</v>
      </c>
      <c r="B184" t="s">
        <v>186</v>
      </c>
      <c r="C184" s="610">
        <v>2021</v>
      </c>
      <c r="D184" s="776">
        <v>41.6</v>
      </c>
      <c r="E184" s="866">
        <v>10</v>
      </c>
      <c r="F184" s="776">
        <v>51.6</v>
      </c>
      <c r="G184" s="866">
        <v>50.17</v>
      </c>
      <c r="H184" s="776">
        <v>53.93</v>
      </c>
    </row>
    <row r="185" spans="1:8" x14ac:dyDescent="0.2">
      <c r="A185" s="610" t="s">
        <v>1042</v>
      </c>
      <c r="B185" t="s">
        <v>186</v>
      </c>
      <c r="C185" s="610">
        <v>2022</v>
      </c>
      <c r="D185" s="776">
        <v>50.45</v>
      </c>
      <c r="E185" s="866">
        <v>8.1300000000000008</v>
      </c>
      <c r="F185" s="776">
        <v>58.58</v>
      </c>
      <c r="G185" s="866">
        <v>57.83</v>
      </c>
      <c r="H185" s="776">
        <v>60.56</v>
      </c>
    </row>
    <row r="186" spans="1:8" x14ac:dyDescent="0.2">
      <c r="A186" s="610" t="s">
        <v>1042</v>
      </c>
      <c r="B186" t="s">
        <v>186</v>
      </c>
      <c r="C186" s="610">
        <v>2023</v>
      </c>
      <c r="D186" s="776">
        <v>43.53</v>
      </c>
      <c r="E186" s="866">
        <v>5.72</v>
      </c>
      <c r="F186" s="776">
        <v>49.25</v>
      </c>
      <c r="G186" s="866">
        <v>48.78</v>
      </c>
      <c r="H186" s="776">
        <v>53.42</v>
      </c>
    </row>
    <row r="187" spans="1:8" x14ac:dyDescent="0.2">
      <c r="A187" s="610" t="s">
        <v>1042</v>
      </c>
      <c r="B187" t="s">
        <v>186</v>
      </c>
      <c r="C187" s="610">
        <v>2024</v>
      </c>
      <c r="D187" s="776">
        <v>28.01</v>
      </c>
      <c r="E187" s="866">
        <v>8.9</v>
      </c>
      <c r="F187" s="776">
        <v>36.909999999999997</v>
      </c>
      <c r="G187" s="866">
        <v>37.35</v>
      </c>
      <c r="H187" s="776">
        <v>41.54</v>
      </c>
    </row>
    <row r="188" spans="1:8" x14ac:dyDescent="0.2">
      <c r="A188" s="610" t="s">
        <v>1042</v>
      </c>
      <c r="B188" t="s">
        <v>188</v>
      </c>
      <c r="C188" s="610">
        <v>2012</v>
      </c>
      <c r="D188" s="776">
        <v>37.979999999999997</v>
      </c>
      <c r="E188" s="866">
        <v>23.24</v>
      </c>
      <c r="F188" s="776">
        <v>61.22</v>
      </c>
      <c r="G188" s="866">
        <v>61.22</v>
      </c>
      <c r="H188" s="776">
        <v>61.22</v>
      </c>
    </row>
    <row r="189" spans="1:8" x14ac:dyDescent="0.2">
      <c r="A189" s="610" t="s">
        <v>1042</v>
      </c>
      <c r="B189" t="s">
        <v>188</v>
      </c>
      <c r="C189" s="610">
        <v>2013</v>
      </c>
      <c r="D189" s="776">
        <v>40.270000000000003</v>
      </c>
      <c r="E189" s="866">
        <v>28.93</v>
      </c>
      <c r="F189" s="776">
        <v>69.2</v>
      </c>
      <c r="G189" s="866">
        <v>69.42</v>
      </c>
      <c r="H189" s="776">
        <v>70.239999999999995</v>
      </c>
    </row>
    <row r="190" spans="1:8" x14ac:dyDescent="0.2">
      <c r="A190" s="610" t="s">
        <v>1042</v>
      </c>
      <c r="B190" t="s">
        <v>188</v>
      </c>
      <c r="C190" s="610">
        <v>2014</v>
      </c>
      <c r="D190" s="776">
        <v>42.82</v>
      </c>
      <c r="E190" s="866">
        <v>24.31</v>
      </c>
      <c r="F190" s="776">
        <v>67.13</v>
      </c>
      <c r="G190" s="866">
        <v>66.84</v>
      </c>
      <c r="H190" s="776">
        <v>68.790000000000006</v>
      </c>
    </row>
    <row r="191" spans="1:8" x14ac:dyDescent="0.2">
      <c r="A191" s="610" t="s">
        <v>1042</v>
      </c>
      <c r="B191" t="s">
        <v>188</v>
      </c>
      <c r="C191" s="610">
        <v>2015</v>
      </c>
      <c r="D191" s="776">
        <v>28.31</v>
      </c>
      <c r="E191" s="866">
        <v>26.67</v>
      </c>
      <c r="F191" s="776">
        <v>54.99</v>
      </c>
      <c r="G191" s="866">
        <v>52.45</v>
      </c>
      <c r="H191" s="776">
        <v>60.76</v>
      </c>
    </row>
    <row r="192" spans="1:8" x14ac:dyDescent="0.2">
      <c r="A192" s="610" t="s">
        <v>1042</v>
      </c>
      <c r="B192" t="s">
        <v>188</v>
      </c>
      <c r="C192" s="610">
        <v>2016</v>
      </c>
      <c r="D192" s="776">
        <v>21.05</v>
      </c>
      <c r="E192" s="866">
        <v>21.1</v>
      </c>
      <c r="F192" s="776">
        <v>42.15</v>
      </c>
      <c r="G192" s="866">
        <v>37.51</v>
      </c>
      <c r="H192" s="776">
        <v>52.9</v>
      </c>
    </row>
    <row r="193" spans="1:8" x14ac:dyDescent="0.2">
      <c r="A193" s="610" t="s">
        <v>1042</v>
      </c>
      <c r="B193" t="s">
        <v>188</v>
      </c>
      <c r="C193" s="610">
        <v>2017</v>
      </c>
      <c r="D193" s="776">
        <v>23.85</v>
      </c>
      <c r="E193" s="866">
        <v>14.84</v>
      </c>
      <c r="F193" s="776">
        <v>38.69</v>
      </c>
      <c r="G193" s="866">
        <v>34.4</v>
      </c>
      <c r="H193" s="776">
        <v>44.62</v>
      </c>
    </row>
    <row r="194" spans="1:8" x14ac:dyDescent="0.2">
      <c r="A194" s="610" t="s">
        <v>1042</v>
      </c>
      <c r="B194" t="s">
        <v>188</v>
      </c>
      <c r="C194" s="610">
        <v>2018</v>
      </c>
      <c r="D194" s="776">
        <v>25.37</v>
      </c>
      <c r="E194" s="866">
        <v>12.59</v>
      </c>
      <c r="F194" s="776">
        <v>37.96</v>
      </c>
      <c r="G194" s="866">
        <v>33.520000000000003</v>
      </c>
      <c r="H194" s="776">
        <v>43.83</v>
      </c>
    </row>
    <row r="195" spans="1:8" x14ac:dyDescent="0.2">
      <c r="A195" s="610" t="s">
        <v>1042</v>
      </c>
      <c r="B195" t="s">
        <v>188</v>
      </c>
      <c r="C195" s="610">
        <v>2019</v>
      </c>
      <c r="D195" s="776">
        <v>14.38</v>
      </c>
      <c r="E195" s="866">
        <v>10.94</v>
      </c>
      <c r="F195" s="776">
        <v>25.32</v>
      </c>
      <c r="G195" s="866">
        <v>14.5</v>
      </c>
      <c r="H195" s="776">
        <v>24.54</v>
      </c>
    </row>
    <row r="196" spans="1:8" x14ac:dyDescent="0.2">
      <c r="A196" s="610" t="s">
        <v>1042</v>
      </c>
      <c r="B196" t="s">
        <v>188</v>
      </c>
      <c r="C196" s="610">
        <v>2020</v>
      </c>
      <c r="D196" s="776">
        <v>16.37</v>
      </c>
      <c r="E196" s="866">
        <v>17.670000000000002</v>
      </c>
      <c r="F196" s="776">
        <v>34.04</v>
      </c>
      <c r="G196" s="866">
        <v>24.39</v>
      </c>
      <c r="H196" s="776">
        <v>36.979999999999997</v>
      </c>
    </row>
    <row r="197" spans="1:8" x14ac:dyDescent="0.2">
      <c r="A197" s="610" t="s">
        <v>1042</v>
      </c>
      <c r="B197" t="s">
        <v>188</v>
      </c>
      <c r="C197" s="610">
        <v>2021</v>
      </c>
      <c r="D197" s="776">
        <v>25.3</v>
      </c>
      <c r="E197" s="866">
        <v>23.2</v>
      </c>
      <c r="F197" s="776">
        <v>48.5</v>
      </c>
      <c r="G197" s="866">
        <v>39.01</v>
      </c>
      <c r="H197" s="776">
        <v>49.93</v>
      </c>
    </row>
    <row r="198" spans="1:8" x14ac:dyDescent="0.2">
      <c r="A198" s="610" t="s">
        <v>1042</v>
      </c>
      <c r="B198" t="s">
        <v>188</v>
      </c>
      <c r="C198" s="610">
        <v>2022</v>
      </c>
      <c r="D198" s="776">
        <v>42.47</v>
      </c>
      <c r="E198" s="866">
        <v>21.23</v>
      </c>
      <c r="F198" s="776">
        <v>63.7</v>
      </c>
      <c r="G198" s="866">
        <v>56.39</v>
      </c>
      <c r="H198" s="776">
        <v>64.69</v>
      </c>
    </row>
    <row r="199" spans="1:8" x14ac:dyDescent="0.2">
      <c r="A199" s="610" t="s">
        <v>1042</v>
      </c>
      <c r="B199" t="s">
        <v>188</v>
      </c>
      <c r="C199" s="610">
        <v>2023</v>
      </c>
      <c r="D199" s="776">
        <v>26.93</v>
      </c>
      <c r="E199" s="866">
        <v>9.68</v>
      </c>
      <c r="F199" s="776">
        <v>36.61</v>
      </c>
      <c r="G199" s="866">
        <v>32.71</v>
      </c>
      <c r="H199" s="776">
        <v>37.61</v>
      </c>
    </row>
    <row r="200" spans="1:8" x14ac:dyDescent="0.2">
      <c r="A200" s="610" t="s">
        <v>1042</v>
      </c>
      <c r="B200" t="s">
        <v>188</v>
      </c>
      <c r="C200" s="610">
        <v>2024</v>
      </c>
      <c r="D200" s="776">
        <v>11.21</v>
      </c>
      <c r="E200" s="866">
        <v>11.43</v>
      </c>
      <c r="F200" s="776">
        <v>22.64</v>
      </c>
      <c r="G200" s="866">
        <v>17.16</v>
      </c>
      <c r="H200" s="776">
        <v>22.75</v>
      </c>
    </row>
    <row r="201" spans="1:8" x14ac:dyDescent="0.2">
      <c r="A201" s="610" t="s">
        <v>1042</v>
      </c>
      <c r="B201" t="s">
        <v>187</v>
      </c>
      <c r="C201" s="610">
        <v>2012</v>
      </c>
      <c r="D201" s="776"/>
      <c r="E201" s="866"/>
      <c r="F201" s="776"/>
      <c r="G201" s="866"/>
      <c r="H201" s="776"/>
    </row>
    <row r="202" spans="1:8" x14ac:dyDescent="0.2">
      <c r="A202" s="610" t="s">
        <v>1042</v>
      </c>
      <c r="B202" t="s">
        <v>187</v>
      </c>
      <c r="C202" s="610">
        <v>2013</v>
      </c>
      <c r="D202" s="776"/>
      <c r="E202" s="866"/>
      <c r="F202" s="776"/>
      <c r="G202" s="866"/>
      <c r="H202" s="776"/>
    </row>
    <row r="203" spans="1:8" x14ac:dyDescent="0.2">
      <c r="A203" s="610" t="s">
        <v>1042</v>
      </c>
      <c r="B203" t="s">
        <v>187</v>
      </c>
      <c r="C203" s="610">
        <v>2014</v>
      </c>
      <c r="D203" s="776"/>
      <c r="E203" s="866"/>
      <c r="F203" s="776"/>
      <c r="G203" s="866"/>
      <c r="H203" s="776"/>
    </row>
    <row r="204" spans="1:8" x14ac:dyDescent="0.2">
      <c r="A204" s="610" t="s">
        <v>1042</v>
      </c>
      <c r="B204" t="s">
        <v>187</v>
      </c>
      <c r="C204" s="610">
        <v>2015</v>
      </c>
      <c r="D204" s="776"/>
      <c r="E204" s="866"/>
      <c r="F204" s="776"/>
      <c r="G204" s="866"/>
      <c r="H204" s="776"/>
    </row>
    <row r="205" spans="1:8" x14ac:dyDescent="0.2">
      <c r="A205" s="610" t="s">
        <v>1042</v>
      </c>
      <c r="B205" t="s">
        <v>187</v>
      </c>
      <c r="C205" s="610">
        <v>2016</v>
      </c>
      <c r="D205" s="776"/>
      <c r="E205" s="866"/>
      <c r="F205" s="776"/>
      <c r="G205" s="866"/>
      <c r="H205" s="776"/>
    </row>
    <row r="206" spans="1:8" x14ac:dyDescent="0.2">
      <c r="A206" s="610" t="s">
        <v>1042</v>
      </c>
      <c r="B206" t="s">
        <v>187</v>
      </c>
      <c r="C206" s="610">
        <v>2017</v>
      </c>
      <c r="D206" s="776">
        <v>32.119999999999997</v>
      </c>
      <c r="E206" s="866">
        <v>29.92</v>
      </c>
      <c r="F206" s="776">
        <v>62.04</v>
      </c>
      <c r="G206" s="866">
        <v>64.099999999999994</v>
      </c>
      <c r="H206" s="776">
        <v>65.55</v>
      </c>
    </row>
    <row r="207" spans="1:8" x14ac:dyDescent="0.2">
      <c r="A207" s="610" t="s">
        <v>1042</v>
      </c>
      <c r="B207" t="s">
        <v>187</v>
      </c>
      <c r="C207" s="610">
        <v>2018</v>
      </c>
      <c r="D207" s="776">
        <v>34.24</v>
      </c>
      <c r="E207" s="866">
        <v>29.55</v>
      </c>
      <c r="F207" s="776">
        <v>63.78</v>
      </c>
      <c r="G207" s="866">
        <v>61.79</v>
      </c>
      <c r="H207" s="776">
        <v>66.67</v>
      </c>
    </row>
    <row r="208" spans="1:8" x14ac:dyDescent="0.2">
      <c r="A208" s="610" t="s">
        <v>1042</v>
      </c>
      <c r="B208" t="s">
        <v>187</v>
      </c>
      <c r="C208" s="610">
        <v>2019</v>
      </c>
      <c r="D208" s="776">
        <v>31.93</v>
      </c>
      <c r="E208" s="866">
        <v>23.36</v>
      </c>
      <c r="F208" s="776">
        <v>55.3</v>
      </c>
      <c r="G208" s="866">
        <v>54.2</v>
      </c>
      <c r="H208" s="776">
        <v>57.44</v>
      </c>
    </row>
    <row r="209" spans="1:8" x14ac:dyDescent="0.2">
      <c r="A209" s="610" t="s">
        <v>1042</v>
      </c>
      <c r="B209" t="s">
        <v>187</v>
      </c>
      <c r="C209" s="610">
        <v>2020</v>
      </c>
      <c r="D209" s="776">
        <v>25.9</v>
      </c>
      <c r="E209" s="866">
        <v>28.63</v>
      </c>
      <c r="F209" s="776">
        <v>54.53</v>
      </c>
      <c r="G209" s="866">
        <v>52.84</v>
      </c>
      <c r="H209" s="776">
        <v>57.02</v>
      </c>
    </row>
    <row r="210" spans="1:8" x14ac:dyDescent="0.2">
      <c r="A210" s="610" t="s">
        <v>1042</v>
      </c>
      <c r="B210" t="s">
        <v>187</v>
      </c>
      <c r="C210" s="610">
        <v>2021</v>
      </c>
      <c r="D210" s="776">
        <v>38.229999999999997</v>
      </c>
      <c r="E210" s="866">
        <v>33.71</v>
      </c>
      <c r="F210" s="776">
        <v>71.94</v>
      </c>
      <c r="G210" s="866">
        <v>70.900000000000006</v>
      </c>
      <c r="H210" s="776">
        <v>73.36</v>
      </c>
    </row>
    <row r="211" spans="1:8" x14ac:dyDescent="0.2">
      <c r="A211" s="610" t="s">
        <v>1042</v>
      </c>
      <c r="B211" t="s">
        <v>187</v>
      </c>
      <c r="C211" s="610">
        <v>2022</v>
      </c>
      <c r="D211" s="776">
        <v>54.71</v>
      </c>
      <c r="E211" s="866">
        <v>29.35</v>
      </c>
      <c r="F211" s="776">
        <v>84.06</v>
      </c>
      <c r="G211" s="866">
        <v>82.59</v>
      </c>
      <c r="H211" s="776">
        <v>86.84</v>
      </c>
    </row>
    <row r="212" spans="1:8" x14ac:dyDescent="0.2">
      <c r="A212" s="610" t="s">
        <v>1042</v>
      </c>
      <c r="B212" t="s">
        <v>187</v>
      </c>
      <c r="C212" s="610">
        <v>2023</v>
      </c>
      <c r="D212" s="776">
        <v>40.42</v>
      </c>
      <c r="E212" s="866">
        <v>19.13</v>
      </c>
      <c r="F212" s="776">
        <v>59.55</v>
      </c>
      <c r="G212" s="866">
        <v>58.92</v>
      </c>
      <c r="H212" s="776">
        <v>63.24</v>
      </c>
    </row>
    <row r="213" spans="1:8" x14ac:dyDescent="0.2">
      <c r="A213" s="610" t="s">
        <v>1042</v>
      </c>
      <c r="B213" t="s">
        <v>187</v>
      </c>
      <c r="C213" s="610">
        <v>2024</v>
      </c>
      <c r="D213" s="776">
        <v>21.9</v>
      </c>
      <c r="E213" s="866">
        <v>25.95</v>
      </c>
      <c r="F213" s="776">
        <v>47.85</v>
      </c>
      <c r="G213" s="866">
        <v>47.41</v>
      </c>
      <c r="H213" s="776">
        <v>53.84</v>
      </c>
    </row>
    <row r="214" spans="1:8" x14ac:dyDescent="0.2">
      <c r="A214" s="610" t="s">
        <v>1042</v>
      </c>
      <c r="B214" t="s">
        <v>189</v>
      </c>
      <c r="C214" s="610">
        <v>2012</v>
      </c>
      <c r="D214" s="776">
        <v>36</v>
      </c>
      <c r="E214" s="866">
        <v>32.409999999999997</v>
      </c>
      <c r="F214" s="776">
        <v>68.400000000000006</v>
      </c>
      <c r="G214" s="866">
        <v>67.510000000000005</v>
      </c>
      <c r="H214" s="776">
        <v>69.02</v>
      </c>
    </row>
    <row r="215" spans="1:8" x14ac:dyDescent="0.2">
      <c r="A215" s="610" t="s">
        <v>1042</v>
      </c>
      <c r="B215" t="s">
        <v>189</v>
      </c>
      <c r="C215" s="610">
        <v>2013</v>
      </c>
      <c r="D215" s="776">
        <v>47.01</v>
      </c>
      <c r="E215" s="866">
        <v>32.68</v>
      </c>
      <c r="F215" s="776">
        <v>79.69</v>
      </c>
      <c r="G215" s="866">
        <v>86.92</v>
      </c>
      <c r="H215" s="776">
        <v>90.6</v>
      </c>
    </row>
    <row r="216" spans="1:8" x14ac:dyDescent="0.2">
      <c r="A216" s="610" t="s">
        <v>1042</v>
      </c>
      <c r="B216" t="s">
        <v>189</v>
      </c>
      <c r="C216" s="610">
        <v>2014</v>
      </c>
      <c r="D216" s="776">
        <v>50.31</v>
      </c>
      <c r="E216" s="866">
        <v>29.84</v>
      </c>
      <c r="F216" s="776">
        <v>80.16</v>
      </c>
      <c r="G216" s="866">
        <v>83.68</v>
      </c>
      <c r="H216" s="776">
        <v>87.75</v>
      </c>
    </row>
    <row r="217" spans="1:8" x14ac:dyDescent="0.2">
      <c r="A217" s="610" t="s">
        <v>1042</v>
      </c>
      <c r="B217" t="s">
        <v>189</v>
      </c>
      <c r="C217" s="610">
        <v>2015</v>
      </c>
      <c r="D217" s="776">
        <v>29.76</v>
      </c>
      <c r="E217" s="866">
        <v>33.799999999999997</v>
      </c>
      <c r="F217" s="776">
        <v>63.57</v>
      </c>
      <c r="G217" s="866">
        <v>63.07</v>
      </c>
      <c r="H217" s="776">
        <v>72.39</v>
      </c>
    </row>
    <row r="218" spans="1:8" x14ac:dyDescent="0.2">
      <c r="A218" s="610" t="s">
        <v>1042</v>
      </c>
      <c r="B218" t="s">
        <v>189</v>
      </c>
      <c r="C218" s="610">
        <v>2016</v>
      </c>
      <c r="D218" s="776">
        <v>25.75</v>
      </c>
      <c r="E218" s="866">
        <v>27.66</v>
      </c>
      <c r="F218" s="776">
        <v>53.41</v>
      </c>
      <c r="G218" s="866">
        <v>58.56</v>
      </c>
      <c r="H218" s="776">
        <v>65.180000000000007</v>
      </c>
    </row>
    <row r="219" spans="1:8" x14ac:dyDescent="0.2">
      <c r="A219" s="610" t="s">
        <v>1042</v>
      </c>
      <c r="B219" t="s">
        <v>189</v>
      </c>
      <c r="C219" s="610">
        <v>2017</v>
      </c>
      <c r="D219" s="776">
        <v>35.770000000000003</v>
      </c>
      <c r="E219" s="866">
        <v>18.850000000000001</v>
      </c>
      <c r="F219" s="776">
        <v>54.62</v>
      </c>
      <c r="G219" s="866">
        <v>54.16</v>
      </c>
      <c r="H219" s="776">
        <v>67.28</v>
      </c>
    </row>
    <row r="220" spans="1:8" x14ac:dyDescent="0.2">
      <c r="A220" s="610" t="s">
        <v>1042</v>
      </c>
      <c r="B220" t="s">
        <v>189</v>
      </c>
      <c r="C220" s="610">
        <v>2018</v>
      </c>
      <c r="D220" s="776">
        <v>34.049999999999997</v>
      </c>
      <c r="E220" s="866">
        <v>20.02</v>
      </c>
      <c r="F220" s="776">
        <v>54.07</v>
      </c>
      <c r="G220" s="866">
        <v>53.19</v>
      </c>
      <c r="H220" s="776">
        <v>61.56</v>
      </c>
    </row>
    <row r="221" spans="1:8" x14ac:dyDescent="0.2">
      <c r="A221" s="610" t="s">
        <v>1042</v>
      </c>
      <c r="B221" t="s">
        <v>189</v>
      </c>
      <c r="C221" s="610">
        <v>2019</v>
      </c>
      <c r="D221" s="776">
        <v>32.89</v>
      </c>
      <c r="E221" s="866">
        <v>17.23</v>
      </c>
      <c r="F221" s="776">
        <v>50.12</v>
      </c>
      <c r="G221" s="866">
        <v>46.63</v>
      </c>
      <c r="H221" s="776">
        <v>54.52</v>
      </c>
    </row>
    <row r="222" spans="1:8" x14ac:dyDescent="0.2">
      <c r="A222" s="610" t="s">
        <v>1042</v>
      </c>
      <c r="B222" t="s">
        <v>189</v>
      </c>
      <c r="C222" s="610">
        <v>2020</v>
      </c>
      <c r="D222" s="776">
        <v>27.44</v>
      </c>
      <c r="E222" s="866">
        <v>18.53</v>
      </c>
      <c r="F222" s="776">
        <v>45.97</v>
      </c>
      <c r="G222" s="866">
        <v>41.86</v>
      </c>
      <c r="H222" s="776">
        <v>48.75</v>
      </c>
    </row>
    <row r="223" spans="1:8" x14ac:dyDescent="0.2">
      <c r="A223" s="610" t="s">
        <v>1042</v>
      </c>
      <c r="B223" t="s">
        <v>189</v>
      </c>
      <c r="C223" s="610">
        <v>2021</v>
      </c>
      <c r="D223" s="776">
        <v>33.01</v>
      </c>
      <c r="E223" s="866">
        <v>20.14</v>
      </c>
      <c r="F223" s="776">
        <v>53.15</v>
      </c>
      <c r="G223" s="866">
        <v>53.3</v>
      </c>
      <c r="H223" s="776">
        <v>59.5</v>
      </c>
    </row>
    <row r="224" spans="1:8" x14ac:dyDescent="0.2">
      <c r="A224" s="610" t="s">
        <v>1042</v>
      </c>
      <c r="B224" t="s">
        <v>189</v>
      </c>
      <c r="C224" s="610">
        <v>2022</v>
      </c>
      <c r="D224" s="776">
        <v>49.19</v>
      </c>
      <c r="E224" s="866">
        <v>13.77</v>
      </c>
      <c r="F224" s="776">
        <v>62.95</v>
      </c>
      <c r="G224" s="866">
        <v>63.72</v>
      </c>
      <c r="H224" s="776">
        <v>67.760000000000005</v>
      </c>
    </row>
    <row r="225" spans="1:8" x14ac:dyDescent="0.2">
      <c r="A225" s="610" t="s">
        <v>1042</v>
      </c>
      <c r="B225" t="s">
        <v>189</v>
      </c>
      <c r="C225" s="610">
        <v>2023</v>
      </c>
      <c r="D225" s="776">
        <v>24.24</v>
      </c>
      <c r="E225" s="866">
        <v>10.8</v>
      </c>
      <c r="F225" s="776">
        <v>35.03</v>
      </c>
      <c r="G225" s="866">
        <v>35.840000000000003</v>
      </c>
      <c r="H225" s="776">
        <v>43.86</v>
      </c>
    </row>
    <row r="226" spans="1:8" x14ac:dyDescent="0.2">
      <c r="A226" s="610" t="s">
        <v>1042</v>
      </c>
      <c r="B226" t="s">
        <v>189</v>
      </c>
      <c r="C226" s="610">
        <v>2024</v>
      </c>
      <c r="D226" s="776">
        <v>9.59</v>
      </c>
      <c r="E226" s="866">
        <v>15.07</v>
      </c>
      <c r="F226" s="776">
        <v>24.66</v>
      </c>
      <c r="G226" s="866">
        <v>26.08</v>
      </c>
      <c r="H226" s="776">
        <v>34.72</v>
      </c>
    </row>
    <row r="227" spans="1:8" x14ac:dyDescent="0.2">
      <c r="A227" s="610" t="s">
        <v>1042</v>
      </c>
      <c r="B227" t="s">
        <v>190</v>
      </c>
      <c r="C227" s="610">
        <v>2012</v>
      </c>
      <c r="D227" s="776">
        <v>28.14</v>
      </c>
      <c r="E227" s="866">
        <v>21.91</v>
      </c>
      <c r="F227" s="776">
        <v>50.05</v>
      </c>
      <c r="G227" s="866">
        <v>50.54</v>
      </c>
      <c r="H227" s="776">
        <v>52.98</v>
      </c>
    </row>
    <row r="228" spans="1:8" x14ac:dyDescent="0.2">
      <c r="A228" s="610" t="s">
        <v>1042</v>
      </c>
      <c r="B228" t="s">
        <v>190</v>
      </c>
      <c r="C228" s="610">
        <v>2013</v>
      </c>
      <c r="D228" s="776">
        <v>47.67</v>
      </c>
      <c r="E228" s="866">
        <v>24.04</v>
      </c>
      <c r="F228" s="776">
        <v>71.709999999999994</v>
      </c>
      <c r="G228" s="866">
        <v>73.53</v>
      </c>
      <c r="H228" s="776">
        <v>79.930000000000007</v>
      </c>
    </row>
    <row r="229" spans="1:8" x14ac:dyDescent="0.2">
      <c r="A229" s="610" t="s">
        <v>1042</v>
      </c>
      <c r="B229" t="s">
        <v>190</v>
      </c>
      <c r="C229" s="610">
        <v>2014</v>
      </c>
      <c r="D229" s="776">
        <v>49.54</v>
      </c>
      <c r="E229" s="866">
        <v>19.46</v>
      </c>
      <c r="F229" s="776">
        <v>69</v>
      </c>
      <c r="G229" s="866">
        <v>67.88</v>
      </c>
      <c r="H229" s="776">
        <v>78.55</v>
      </c>
    </row>
    <row r="230" spans="1:8" x14ac:dyDescent="0.2">
      <c r="A230" s="610" t="s">
        <v>1042</v>
      </c>
      <c r="B230" t="s">
        <v>190</v>
      </c>
      <c r="C230" s="610">
        <v>2015</v>
      </c>
      <c r="D230" s="776">
        <v>32.4</v>
      </c>
      <c r="E230" s="866">
        <v>22.58</v>
      </c>
      <c r="F230" s="776">
        <v>54.99</v>
      </c>
      <c r="G230" s="866">
        <v>52.49</v>
      </c>
      <c r="H230" s="776">
        <v>61.9</v>
      </c>
    </row>
    <row r="231" spans="1:8" x14ac:dyDescent="0.2">
      <c r="A231" s="610" t="s">
        <v>1042</v>
      </c>
      <c r="B231" t="s">
        <v>190</v>
      </c>
      <c r="C231" s="610">
        <v>2016</v>
      </c>
      <c r="D231" s="776">
        <v>27.13</v>
      </c>
      <c r="E231" s="866">
        <v>23.25</v>
      </c>
      <c r="F231" s="776">
        <v>50.39</v>
      </c>
      <c r="G231" s="866">
        <v>47.58</v>
      </c>
      <c r="H231" s="776">
        <v>55.06</v>
      </c>
    </row>
    <row r="232" spans="1:8" x14ac:dyDescent="0.2">
      <c r="A232" s="610" t="s">
        <v>1042</v>
      </c>
      <c r="B232" t="s">
        <v>190</v>
      </c>
      <c r="C232" s="610">
        <v>2017</v>
      </c>
      <c r="D232" s="776">
        <v>36.46</v>
      </c>
      <c r="E232" s="866">
        <v>12.89</v>
      </c>
      <c r="F232" s="776">
        <v>49.35</v>
      </c>
      <c r="G232" s="866">
        <v>48.14</v>
      </c>
      <c r="H232" s="776">
        <v>55.72</v>
      </c>
    </row>
    <row r="233" spans="1:8" x14ac:dyDescent="0.2">
      <c r="A233" s="610" t="s">
        <v>1042</v>
      </c>
      <c r="B233" t="s">
        <v>190</v>
      </c>
      <c r="C233" s="610">
        <v>2018</v>
      </c>
      <c r="D233" s="776">
        <v>33.28</v>
      </c>
      <c r="E233" s="866">
        <v>13.03</v>
      </c>
      <c r="F233" s="776">
        <v>46.31</v>
      </c>
      <c r="G233" s="866">
        <v>44.87</v>
      </c>
      <c r="H233" s="776">
        <v>50.65</v>
      </c>
    </row>
    <row r="234" spans="1:8" x14ac:dyDescent="0.2">
      <c r="A234" s="610" t="s">
        <v>1042</v>
      </c>
      <c r="B234" t="s">
        <v>190</v>
      </c>
      <c r="C234" s="610">
        <v>2019</v>
      </c>
      <c r="D234" s="776">
        <v>30.31</v>
      </c>
      <c r="E234" s="866">
        <v>9.4</v>
      </c>
      <c r="F234" s="776">
        <v>39.71</v>
      </c>
      <c r="G234" s="866">
        <v>37.229999999999997</v>
      </c>
      <c r="H234" s="776">
        <v>43.14</v>
      </c>
    </row>
    <row r="235" spans="1:8" x14ac:dyDescent="0.2">
      <c r="A235" s="610" t="s">
        <v>1042</v>
      </c>
      <c r="B235" t="s">
        <v>190</v>
      </c>
      <c r="C235" s="610">
        <v>2020</v>
      </c>
      <c r="D235" s="776">
        <v>26.58</v>
      </c>
      <c r="E235" s="866">
        <v>17.03</v>
      </c>
      <c r="F235" s="776">
        <v>43.61</v>
      </c>
      <c r="G235" s="866">
        <v>40.75</v>
      </c>
      <c r="H235" s="776">
        <v>45.92</v>
      </c>
    </row>
    <row r="236" spans="1:8" x14ac:dyDescent="0.2">
      <c r="A236" s="610" t="s">
        <v>1042</v>
      </c>
      <c r="B236" t="s">
        <v>190</v>
      </c>
      <c r="C236" s="610">
        <v>2021</v>
      </c>
      <c r="D236" s="776">
        <v>28.69</v>
      </c>
      <c r="E236" s="866">
        <v>21.51</v>
      </c>
      <c r="F236" s="776">
        <v>50.2</v>
      </c>
      <c r="G236" s="866">
        <v>45.9</v>
      </c>
      <c r="H236" s="776">
        <v>53.55</v>
      </c>
    </row>
    <row r="237" spans="1:8" x14ac:dyDescent="0.2">
      <c r="A237" s="610" t="s">
        <v>1042</v>
      </c>
      <c r="B237" t="s">
        <v>190</v>
      </c>
      <c r="C237" s="610">
        <v>2022</v>
      </c>
      <c r="D237" s="776">
        <v>47.86</v>
      </c>
      <c r="E237" s="866">
        <v>16.809999999999999</v>
      </c>
      <c r="F237" s="776">
        <v>64.67</v>
      </c>
      <c r="G237" s="866">
        <v>61.8</v>
      </c>
      <c r="H237" s="776">
        <v>68.02</v>
      </c>
    </row>
    <row r="238" spans="1:8" x14ac:dyDescent="0.2">
      <c r="A238" s="610" t="s">
        <v>1042</v>
      </c>
      <c r="B238" t="s">
        <v>190</v>
      </c>
      <c r="C238" s="610">
        <v>2023</v>
      </c>
      <c r="D238" s="776">
        <v>27.88</v>
      </c>
      <c r="E238" s="866">
        <v>9.49</v>
      </c>
      <c r="F238" s="776">
        <v>37.369999999999997</v>
      </c>
      <c r="G238" s="866">
        <v>33.06</v>
      </c>
      <c r="H238" s="776">
        <v>42.47</v>
      </c>
    </row>
    <row r="239" spans="1:8" x14ac:dyDescent="0.2">
      <c r="A239" s="610" t="s">
        <v>1042</v>
      </c>
      <c r="B239" t="s">
        <v>190</v>
      </c>
      <c r="C239" s="610">
        <v>2024</v>
      </c>
      <c r="D239" s="776">
        <v>12.79</v>
      </c>
      <c r="E239" s="866">
        <v>8.7899999999999991</v>
      </c>
      <c r="F239" s="776">
        <v>21.58</v>
      </c>
      <c r="G239" s="866">
        <v>17.899999999999999</v>
      </c>
      <c r="H239" s="776">
        <v>29.32</v>
      </c>
    </row>
    <row r="240" spans="1:8" x14ac:dyDescent="0.2">
      <c r="A240" s="610" t="s">
        <v>1042</v>
      </c>
      <c r="B240" t="s">
        <v>191</v>
      </c>
      <c r="C240" s="610">
        <v>2012</v>
      </c>
      <c r="D240" s="776"/>
      <c r="E240" s="866"/>
      <c r="F240" s="776"/>
      <c r="G240" s="866"/>
      <c r="H240" s="776"/>
    </row>
    <row r="241" spans="1:8" x14ac:dyDescent="0.2">
      <c r="A241" s="610" t="s">
        <v>1042</v>
      </c>
      <c r="B241" t="s">
        <v>191</v>
      </c>
      <c r="C241" s="610">
        <v>2013</v>
      </c>
      <c r="D241" s="776">
        <v>42.82</v>
      </c>
      <c r="E241" s="866">
        <v>35.4</v>
      </c>
      <c r="F241" s="776">
        <v>78.22</v>
      </c>
      <c r="G241" s="866">
        <v>78.22</v>
      </c>
      <c r="H241" s="776">
        <v>78.22</v>
      </c>
    </row>
    <row r="242" spans="1:8" x14ac:dyDescent="0.2">
      <c r="A242" s="610" t="s">
        <v>1042</v>
      </c>
      <c r="B242" t="s">
        <v>191</v>
      </c>
      <c r="C242" s="610">
        <v>2014</v>
      </c>
      <c r="D242" s="776">
        <v>45.49</v>
      </c>
      <c r="E242" s="866">
        <v>34.51</v>
      </c>
      <c r="F242" s="776">
        <v>80</v>
      </c>
      <c r="G242" s="866">
        <v>80</v>
      </c>
      <c r="H242" s="776">
        <v>80</v>
      </c>
    </row>
    <row r="243" spans="1:8" x14ac:dyDescent="0.2">
      <c r="A243" s="610" t="s">
        <v>1042</v>
      </c>
      <c r="B243" t="s">
        <v>191</v>
      </c>
      <c r="C243" s="610">
        <v>2015</v>
      </c>
      <c r="D243" s="776">
        <v>28.59</v>
      </c>
      <c r="E243" s="866">
        <v>39.340000000000003</v>
      </c>
      <c r="F243" s="776">
        <v>67.930000000000007</v>
      </c>
      <c r="G243" s="866">
        <v>67.930000000000007</v>
      </c>
      <c r="H243" s="776">
        <v>67.930000000000007</v>
      </c>
    </row>
    <row r="244" spans="1:8" x14ac:dyDescent="0.2">
      <c r="A244" s="610" t="s">
        <v>1042</v>
      </c>
      <c r="B244" t="s">
        <v>191</v>
      </c>
      <c r="C244" s="610">
        <v>2016</v>
      </c>
      <c r="D244" s="776">
        <v>26.19</v>
      </c>
      <c r="E244" s="866">
        <v>32.22</v>
      </c>
      <c r="F244" s="776">
        <v>58.4</v>
      </c>
      <c r="G244" s="866">
        <v>63.36</v>
      </c>
      <c r="H244" s="776">
        <v>69.61</v>
      </c>
    </row>
    <row r="245" spans="1:8" x14ac:dyDescent="0.2">
      <c r="A245" s="610" t="s">
        <v>1042</v>
      </c>
      <c r="B245" t="s">
        <v>191</v>
      </c>
      <c r="C245" s="610">
        <v>2017</v>
      </c>
      <c r="D245" s="776">
        <v>25.69</v>
      </c>
      <c r="E245" s="866">
        <v>19.36</v>
      </c>
      <c r="F245" s="776">
        <v>45.05</v>
      </c>
      <c r="G245" s="866">
        <v>43.22</v>
      </c>
      <c r="H245" s="776">
        <v>54.9</v>
      </c>
    </row>
    <row r="246" spans="1:8" x14ac:dyDescent="0.2">
      <c r="A246" s="610" t="s">
        <v>1042</v>
      </c>
      <c r="B246" t="s">
        <v>191</v>
      </c>
      <c r="C246" s="610">
        <v>2018</v>
      </c>
      <c r="D246" s="776">
        <v>29.56</v>
      </c>
      <c r="E246" s="866">
        <v>20.36</v>
      </c>
      <c r="F246" s="776">
        <v>49.92</v>
      </c>
      <c r="G246" s="866">
        <v>48.6</v>
      </c>
      <c r="H246" s="776">
        <v>53.82</v>
      </c>
    </row>
    <row r="247" spans="1:8" x14ac:dyDescent="0.2">
      <c r="A247" s="610" t="s">
        <v>1042</v>
      </c>
      <c r="B247" t="s">
        <v>191</v>
      </c>
      <c r="C247" s="610">
        <v>2019</v>
      </c>
      <c r="D247" s="776">
        <v>27.4</v>
      </c>
      <c r="E247" s="866">
        <v>16.64</v>
      </c>
      <c r="F247" s="776">
        <v>44.04</v>
      </c>
      <c r="G247" s="866">
        <v>42.63</v>
      </c>
      <c r="H247" s="776">
        <v>47.68</v>
      </c>
    </row>
    <row r="248" spans="1:8" x14ac:dyDescent="0.2">
      <c r="A248" s="610" t="s">
        <v>1042</v>
      </c>
      <c r="B248" t="s">
        <v>191</v>
      </c>
      <c r="C248" s="610">
        <v>2020</v>
      </c>
      <c r="D248" s="776">
        <v>23.53</v>
      </c>
      <c r="E248" s="866">
        <v>21.03</v>
      </c>
      <c r="F248" s="776">
        <v>44.56</v>
      </c>
      <c r="G248" s="866">
        <v>41.54</v>
      </c>
      <c r="H248" s="776">
        <v>48.18</v>
      </c>
    </row>
    <row r="249" spans="1:8" x14ac:dyDescent="0.2">
      <c r="A249" s="610" t="s">
        <v>1042</v>
      </c>
      <c r="B249" t="s">
        <v>191</v>
      </c>
      <c r="C249" s="610">
        <v>2021</v>
      </c>
      <c r="D249" s="776">
        <v>30.71</v>
      </c>
      <c r="E249" s="866">
        <v>25.98</v>
      </c>
      <c r="F249" s="776">
        <v>56.69</v>
      </c>
      <c r="G249" s="866">
        <v>55.84</v>
      </c>
      <c r="H249" s="776">
        <v>60.33</v>
      </c>
    </row>
    <row r="250" spans="1:8" x14ac:dyDescent="0.2">
      <c r="A250" s="610" t="s">
        <v>1042</v>
      </c>
      <c r="B250" t="s">
        <v>191</v>
      </c>
      <c r="C250" s="610">
        <v>2022</v>
      </c>
      <c r="D250" s="776">
        <v>46.62</v>
      </c>
      <c r="E250" s="866">
        <v>20.47</v>
      </c>
      <c r="F250" s="776">
        <v>67.08</v>
      </c>
      <c r="G250" s="866">
        <v>65.67</v>
      </c>
      <c r="H250" s="776">
        <v>70.34</v>
      </c>
    </row>
    <row r="251" spans="1:8" x14ac:dyDescent="0.2">
      <c r="A251" s="610" t="s">
        <v>1042</v>
      </c>
      <c r="B251" t="s">
        <v>191</v>
      </c>
      <c r="C251" s="610">
        <v>2023</v>
      </c>
      <c r="D251" s="776">
        <v>31.26</v>
      </c>
      <c r="E251" s="866">
        <v>13.02</v>
      </c>
      <c r="F251" s="776">
        <v>44.28</v>
      </c>
      <c r="G251" s="866">
        <v>41.99</v>
      </c>
      <c r="H251" s="776">
        <v>46.93</v>
      </c>
    </row>
    <row r="252" spans="1:8" x14ac:dyDescent="0.2">
      <c r="A252" s="610" t="s">
        <v>1042</v>
      </c>
      <c r="B252" t="s">
        <v>191</v>
      </c>
      <c r="C252" s="610">
        <v>2024</v>
      </c>
      <c r="D252" s="776">
        <v>16.3</v>
      </c>
      <c r="E252" s="866">
        <v>14.9</v>
      </c>
      <c r="F252" s="776">
        <v>31.21</v>
      </c>
      <c r="G252" s="866">
        <v>27.23</v>
      </c>
      <c r="H252" s="776">
        <v>34.11</v>
      </c>
    </row>
    <row r="253" spans="1:8" x14ac:dyDescent="0.2">
      <c r="A253" s="610" t="s">
        <v>1042</v>
      </c>
      <c r="B253" t="s">
        <v>192</v>
      </c>
      <c r="C253" s="610">
        <v>2012</v>
      </c>
      <c r="D253" s="776"/>
      <c r="E253" s="866"/>
      <c r="F253" s="776"/>
      <c r="G253" s="866"/>
      <c r="H253" s="776"/>
    </row>
    <row r="254" spans="1:8" x14ac:dyDescent="0.2">
      <c r="A254" s="610" t="s">
        <v>1042</v>
      </c>
      <c r="B254" t="s">
        <v>192</v>
      </c>
      <c r="C254" s="610">
        <v>2013</v>
      </c>
      <c r="D254" s="776">
        <v>48.69</v>
      </c>
      <c r="E254" s="866">
        <v>19.54</v>
      </c>
      <c r="F254" s="776">
        <v>68.23</v>
      </c>
      <c r="G254" s="866">
        <v>68.23</v>
      </c>
      <c r="H254" s="776">
        <v>68.23</v>
      </c>
    </row>
    <row r="255" spans="1:8" x14ac:dyDescent="0.2">
      <c r="A255" s="610" t="s">
        <v>1042</v>
      </c>
      <c r="B255" t="s">
        <v>192</v>
      </c>
      <c r="C255" s="610">
        <v>2014</v>
      </c>
      <c r="D255" s="776">
        <v>53.54</v>
      </c>
      <c r="E255" s="866">
        <v>17.850000000000001</v>
      </c>
      <c r="F255" s="776">
        <v>71.39</v>
      </c>
      <c r="G255" s="866">
        <v>71.39</v>
      </c>
      <c r="H255" s="776">
        <v>71.39</v>
      </c>
    </row>
    <row r="256" spans="1:8" x14ac:dyDescent="0.2">
      <c r="A256" s="610" t="s">
        <v>1042</v>
      </c>
      <c r="B256" t="s">
        <v>192</v>
      </c>
      <c r="C256" s="610">
        <v>2015</v>
      </c>
      <c r="D256" s="776">
        <v>29.95</v>
      </c>
      <c r="E256" s="866">
        <v>16.97</v>
      </c>
      <c r="F256" s="776">
        <v>46.92</v>
      </c>
      <c r="G256" s="866">
        <v>44.06</v>
      </c>
      <c r="H256" s="776">
        <v>51.82</v>
      </c>
    </row>
    <row r="257" spans="1:8" x14ac:dyDescent="0.2">
      <c r="A257" s="610" t="s">
        <v>1042</v>
      </c>
      <c r="B257" t="s">
        <v>192</v>
      </c>
      <c r="C257" s="610">
        <v>2016</v>
      </c>
      <c r="D257" s="776">
        <v>22.86</v>
      </c>
      <c r="E257" s="866">
        <v>18.05</v>
      </c>
      <c r="F257" s="776">
        <v>40.9</v>
      </c>
      <c r="G257" s="866">
        <v>38.75</v>
      </c>
      <c r="H257" s="776">
        <v>45.08</v>
      </c>
    </row>
    <row r="258" spans="1:8" x14ac:dyDescent="0.2">
      <c r="A258" s="610" t="s">
        <v>1042</v>
      </c>
      <c r="B258" t="s">
        <v>192</v>
      </c>
      <c r="C258" s="610">
        <v>2017</v>
      </c>
      <c r="D258" s="776">
        <v>24.66</v>
      </c>
      <c r="E258" s="866">
        <v>12.11</v>
      </c>
      <c r="F258" s="776">
        <v>36.78</v>
      </c>
      <c r="G258" s="866">
        <v>34.590000000000003</v>
      </c>
      <c r="H258" s="776">
        <v>42.63</v>
      </c>
    </row>
    <row r="259" spans="1:8" x14ac:dyDescent="0.2">
      <c r="A259" s="610" t="s">
        <v>1042</v>
      </c>
      <c r="B259" t="s">
        <v>192</v>
      </c>
      <c r="C259" s="610">
        <v>2018</v>
      </c>
      <c r="D259" s="776">
        <v>28.62</v>
      </c>
      <c r="E259" s="866">
        <v>10.91</v>
      </c>
      <c r="F259" s="776">
        <v>39.53</v>
      </c>
      <c r="G259" s="866">
        <v>38.79</v>
      </c>
      <c r="H259" s="776">
        <v>41.65</v>
      </c>
    </row>
    <row r="260" spans="1:8" x14ac:dyDescent="0.2">
      <c r="A260" s="610" t="s">
        <v>1042</v>
      </c>
      <c r="B260" t="s">
        <v>192</v>
      </c>
      <c r="C260" s="610">
        <v>2019</v>
      </c>
      <c r="D260" s="776">
        <v>28.7</v>
      </c>
      <c r="E260" s="866">
        <v>8.4700000000000006</v>
      </c>
      <c r="F260" s="776">
        <v>37.159999999999997</v>
      </c>
      <c r="G260" s="866">
        <v>35.96</v>
      </c>
      <c r="H260" s="776">
        <v>38.159999999999997</v>
      </c>
    </row>
    <row r="261" spans="1:8" x14ac:dyDescent="0.2">
      <c r="A261" s="610" t="s">
        <v>1042</v>
      </c>
      <c r="B261" t="s">
        <v>192</v>
      </c>
      <c r="C261" s="610">
        <v>2020</v>
      </c>
      <c r="D261" s="776">
        <v>21.36</v>
      </c>
      <c r="E261" s="866">
        <v>12.15</v>
      </c>
      <c r="F261" s="776">
        <v>33.5</v>
      </c>
      <c r="G261" s="866">
        <v>30.4</v>
      </c>
      <c r="H261" s="776">
        <v>33.01</v>
      </c>
    </row>
    <row r="262" spans="1:8" x14ac:dyDescent="0.2">
      <c r="A262" s="610" t="s">
        <v>1042</v>
      </c>
      <c r="B262" t="s">
        <v>192</v>
      </c>
      <c r="C262" s="610">
        <v>2021</v>
      </c>
      <c r="D262" s="776">
        <v>36.76</v>
      </c>
      <c r="E262" s="866">
        <v>17.91</v>
      </c>
      <c r="F262" s="776">
        <v>54.66</v>
      </c>
      <c r="G262" s="866">
        <v>51.97</v>
      </c>
      <c r="H262" s="776">
        <v>56.59</v>
      </c>
    </row>
    <row r="263" spans="1:8" x14ac:dyDescent="0.2">
      <c r="A263" s="610" t="s">
        <v>1042</v>
      </c>
      <c r="B263" t="s">
        <v>192</v>
      </c>
      <c r="C263" s="610">
        <v>2022</v>
      </c>
      <c r="D263" s="776">
        <v>50.15</v>
      </c>
      <c r="E263" s="866">
        <v>19.27</v>
      </c>
      <c r="F263" s="776">
        <v>69.42</v>
      </c>
      <c r="G263" s="866">
        <v>66.12</v>
      </c>
      <c r="H263" s="776">
        <v>70.989999999999995</v>
      </c>
    </row>
    <row r="264" spans="1:8" x14ac:dyDescent="0.2">
      <c r="A264" s="610" t="s">
        <v>1042</v>
      </c>
      <c r="B264" t="s">
        <v>192</v>
      </c>
      <c r="C264" s="610">
        <v>2023</v>
      </c>
      <c r="D264" s="776">
        <v>41.5</v>
      </c>
      <c r="E264" s="866">
        <v>14.71</v>
      </c>
      <c r="F264" s="776">
        <v>56.21</v>
      </c>
      <c r="G264" s="866">
        <v>55.34</v>
      </c>
      <c r="H264" s="776">
        <v>57.69</v>
      </c>
    </row>
    <row r="265" spans="1:8" x14ac:dyDescent="0.2">
      <c r="A265" s="610" t="s">
        <v>1042</v>
      </c>
      <c r="B265" t="s">
        <v>192</v>
      </c>
      <c r="C265" s="610">
        <v>2024</v>
      </c>
      <c r="D265" s="776">
        <v>25.86</v>
      </c>
      <c r="E265" s="866">
        <v>16.39</v>
      </c>
      <c r="F265" s="776">
        <v>42.24</v>
      </c>
      <c r="G265" s="866">
        <v>42.27</v>
      </c>
      <c r="H265" s="776">
        <v>45.2</v>
      </c>
    </row>
    <row r="266" spans="1:8" x14ac:dyDescent="0.2">
      <c r="A266" s="610" t="s">
        <v>1042</v>
      </c>
      <c r="B266" t="s">
        <v>193</v>
      </c>
      <c r="C266" s="610">
        <v>2012</v>
      </c>
      <c r="D266" s="776">
        <v>25.05</v>
      </c>
      <c r="E266" s="866">
        <v>26.54</v>
      </c>
      <c r="F266" s="776">
        <v>51.59</v>
      </c>
      <c r="G266" s="866">
        <v>50.03</v>
      </c>
      <c r="H266" s="776">
        <v>53.6</v>
      </c>
    </row>
    <row r="267" spans="1:8" x14ac:dyDescent="0.2">
      <c r="A267" s="610" t="s">
        <v>1042</v>
      </c>
      <c r="B267" t="s">
        <v>193</v>
      </c>
      <c r="C267" s="610">
        <v>2013</v>
      </c>
      <c r="D267" s="776">
        <v>50.1</v>
      </c>
      <c r="E267" s="866">
        <v>34.119999999999997</v>
      </c>
      <c r="F267" s="776">
        <v>84.22</v>
      </c>
      <c r="G267" s="866">
        <v>78.05</v>
      </c>
      <c r="H267" s="776">
        <v>91.34</v>
      </c>
    </row>
    <row r="268" spans="1:8" x14ac:dyDescent="0.2">
      <c r="A268" s="610" t="s">
        <v>1042</v>
      </c>
      <c r="B268" t="s">
        <v>193</v>
      </c>
      <c r="C268" s="610">
        <v>2014</v>
      </c>
      <c r="D268" s="776">
        <v>55.02</v>
      </c>
      <c r="E268" s="866">
        <v>23.04</v>
      </c>
      <c r="F268" s="776">
        <v>78.06</v>
      </c>
      <c r="G268" s="866">
        <v>72.69</v>
      </c>
      <c r="H268" s="776">
        <v>87.56</v>
      </c>
    </row>
    <row r="269" spans="1:8" x14ac:dyDescent="0.2">
      <c r="A269" s="610" t="s">
        <v>1042</v>
      </c>
      <c r="B269" t="s">
        <v>193</v>
      </c>
      <c r="C269" s="610">
        <v>2015</v>
      </c>
      <c r="D269" s="776">
        <v>32.14</v>
      </c>
      <c r="E269" s="866">
        <v>32.04</v>
      </c>
      <c r="F269" s="776">
        <v>64.19</v>
      </c>
      <c r="G269" s="866">
        <v>62.94</v>
      </c>
      <c r="H269" s="776">
        <v>71.78</v>
      </c>
    </row>
    <row r="270" spans="1:8" x14ac:dyDescent="0.2">
      <c r="A270" s="610" t="s">
        <v>1042</v>
      </c>
      <c r="B270" t="s">
        <v>193</v>
      </c>
      <c r="C270" s="610">
        <v>2016</v>
      </c>
      <c r="D270" s="776">
        <v>28.66</v>
      </c>
      <c r="E270" s="866">
        <v>29.38</v>
      </c>
      <c r="F270" s="776">
        <v>58.05</v>
      </c>
      <c r="G270" s="866">
        <v>53.34</v>
      </c>
      <c r="H270" s="776">
        <v>64.209999999999994</v>
      </c>
    </row>
    <row r="271" spans="1:8" x14ac:dyDescent="0.2">
      <c r="A271" s="610" t="s">
        <v>1042</v>
      </c>
      <c r="B271" t="s">
        <v>193</v>
      </c>
      <c r="C271" s="610">
        <v>2017</v>
      </c>
      <c r="D271" s="776">
        <v>24.29</v>
      </c>
      <c r="E271" s="866">
        <v>23.5</v>
      </c>
      <c r="F271" s="776">
        <v>47.79</v>
      </c>
      <c r="G271" s="866">
        <v>43.94</v>
      </c>
      <c r="H271" s="776">
        <v>50.65</v>
      </c>
    </row>
    <row r="272" spans="1:8" x14ac:dyDescent="0.2">
      <c r="A272" s="610" t="s">
        <v>1042</v>
      </c>
      <c r="B272" t="s">
        <v>193</v>
      </c>
      <c r="C272" s="610">
        <v>2018</v>
      </c>
      <c r="D272" s="776">
        <v>32.69</v>
      </c>
      <c r="E272" s="866">
        <v>24.44</v>
      </c>
      <c r="F272" s="776">
        <v>57.13</v>
      </c>
      <c r="G272" s="866">
        <v>51.44</v>
      </c>
      <c r="H272" s="776">
        <v>60.08</v>
      </c>
    </row>
    <row r="273" spans="1:8" x14ac:dyDescent="0.2">
      <c r="A273" s="610" t="s">
        <v>1042</v>
      </c>
      <c r="B273" t="s">
        <v>193</v>
      </c>
      <c r="C273" s="610">
        <v>2019</v>
      </c>
      <c r="D273" s="776">
        <v>30.63</v>
      </c>
      <c r="E273" s="866">
        <v>20.25</v>
      </c>
      <c r="F273" s="776">
        <v>50.88</v>
      </c>
      <c r="G273" s="866">
        <v>47.96</v>
      </c>
      <c r="H273" s="776">
        <v>52.11</v>
      </c>
    </row>
    <row r="274" spans="1:8" x14ac:dyDescent="0.2">
      <c r="A274" s="610" t="s">
        <v>1042</v>
      </c>
      <c r="B274" t="s">
        <v>193</v>
      </c>
      <c r="C274" s="610">
        <v>2020</v>
      </c>
      <c r="D274" s="776">
        <v>25.13</v>
      </c>
      <c r="E274" s="866">
        <v>25.96</v>
      </c>
      <c r="F274" s="776">
        <v>51.09</v>
      </c>
      <c r="G274" s="866">
        <v>48.32</v>
      </c>
      <c r="H274" s="776">
        <v>55.02</v>
      </c>
    </row>
    <row r="275" spans="1:8" x14ac:dyDescent="0.2">
      <c r="A275" s="610" t="s">
        <v>1042</v>
      </c>
      <c r="B275" t="s">
        <v>193</v>
      </c>
      <c r="C275" s="610">
        <v>2021</v>
      </c>
      <c r="D275" s="776">
        <v>31.31</v>
      </c>
      <c r="E275" s="866">
        <v>30.02</v>
      </c>
      <c r="F275" s="776">
        <v>61.33</v>
      </c>
      <c r="G275" s="866">
        <v>59.03</v>
      </c>
      <c r="H275" s="776">
        <v>66.03</v>
      </c>
    </row>
    <row r="276" spans="1:8" x14ac:dyDescent="0.2">
      <c r="A276" s="610" t="s">
        <v>1042</v>
      </c>
      <c r="B276" t="s">
        <v>193</v>
      </c>
      <c r="C276" s="610">
        <v>2022</v>
      </c>
      <c r="D276" s="776">
        <v>48.97</v>
      </c>
      <c r="E276" s="866">
        <v>25.31</v>
      </c>
      <c r="F276" s="776">
        <v>74.28</v>
      </c>
      <c r="G276" s="866">
        <v>71.64</v>
      </c>
      <c r="H276" s="776">
        <v>77.73</v>
      </c>
    </row>
    <row r="277" spans="1:8" x14ac:dyDescent="0.2">
      <c r="A277" s="610" t="s">
        <v>1042</v>
      </c>
      <c r="B277" t="s">
        <v>193</v>
      </c>
      <c r="C277" s="610">
        <v>2023</v>
      </c>
      <c r="D277" s="776">
        <v>29.36</v>
      </c>
      <c r="E277" s="866">
        <v>14.31</v>
      </c>
      <c r="F277" s="776">
        <v>43.67</v>
      </c>
      <c r="G277" s="866">
        <v>42.32</v>
      </c>
      <c r="H277" s="776">
        <v>45.22</v>
      </c>
    </row>
    <row r="278" spans="1:8" x14ac:dyDescent="0.2">
      <c r="A278" s="610" t="s">
        <v>1042</v>
      </c>
      <c r="B278" t="s">
        <v>193</v>
      </c>
      <c r="C278" s="610">
        <v>2024</v>
      </c>
      <c r="D278" s="776">
        <v>11.7</v>
      </c>
      <c r="E278" s="866">
        <v>15.81</v>
      </c>
      <c r="F278" s="776">
        <v>27.52</v>
      </c>
      <c r="G278" s="866">
        <v>27.28</v>
      </c>
      <c r="H278" s="776">
        <v>30.88</v>
      </c>
    </row>
    <row r="279" spans="1:8" x14ac:dyDescent="0.2">
      <c r="A279" s="610" t="s">
        <v>1042</v>
      </c>
      <c r="B279" t="s">
        <v>194</v>
      </c>
      <c r="C279" s="610">
        <v>2012</v>
      </c>
      <c r="D279" s="776">
        <v>33.74</v>
      </c>
      <c r="E279" s="866">
        <v>26.56</v>
      </c>
      <c r="F279" s="776">
        <v>60.3</v>
      </c>
      <c r="G279" s="866">
        <v>59.96</v>
      </c>
      <c r="H279" s="776">
        <v>66.44</v>
      </c>
    </row>
    <row r="280" spans="1:8" x14ac:dyDescent="0.2">
      <c r="A280" s="610" t="s">
        <v>1042</v>
      </c>
      <c r="B280" t="s">
        <v>194</v>
      </c>
      <c r="C280" s="610">
        <v>2013</v>
      </c>
      <c r="D280" s="776">
        <v>35.53</v>
      </c>
      <c r="E280" s="866">
        <v>32.24</v>
      </c>
      <c r="F280" s="776">
        <v>67.77</v>
      </c>
      <c r="G280" s="866">
        <v>68.86</v>
      </c>
      <c r="H280" s="776">
        <v>77.87</v>
      </c>
    </row>
    <row r="281" spans="1:8" x14ac:dyDescent="0.2">
      <c r="A281" s="610" t="s">
        <v>1042</v>
      </c>
      <c r="B281" t="s">
        <v>194</v>
      </c>
      <c r="C281" s="610">
        <v>2014</v>
      </c>
      <c r="D281" s="776">
        <v>40.17</v>
      </c>
      <c r="E281" s="866">
        <v>26.81</v>
      </c>
      <c r="F281" s="776">
        <v>66.98</v>
      </c>
      <c r="G281" s="866">
        <v>66.88</v>
      </c>
      <c r="H281" s="776">
        <v>76.17</v>
      </c>
    </row>
    <row r="282" spans="1:8" x14ac:dyDescent="0.2">
      <c r="A282" s="610" t="s">
        <v>1042</v>
      </c>
      <c r="B282" t="s">
        <v>194</v>
      </c>
      <c r="C282" s="610">
        <v>2015</v>
      </c>
      <c r="D282" s="776">
        <v>29.5</v>
      </c>
      <c r="E282" s="866">
        <v>31.64</v>
      </c>
      <c r="F282" s="776">
        <v>61.14</v>
      </c>
      <c r="G282" s="866">
        <v>59.2</v>
      </c>
      <c r="H282" s="776">
        <v>63.35</v>
      </c>
    </row>
    <row r="283" spans="1:8" x14ac:dyDescent="0.2">
      <c r="A283" s="610" t="s">
        <v>1042</v>
      </c>
      <c r="B283" t="s">
        <v>194</v>
      </c>
      <c r="C283" s="610">
        <v>2016</v>
      </c>
      <c r="D283" s="776">
        <v>25.34</v>
      </c>
      <c r="E283" s="866">
        <v>28.87</v>
      </c>
      <c r="F283" s="776">
        <v>54.21</v>
      </c>
      <c r="G283" s="866">
        <v>50.51</v>
      </c>
      <c r="H283" s="776">
        <v>56.08</v>
      </c>
    </row>
    <row r="284" spans="1:8" x14ac:dyDescent="0.2">
      <c r="A284" s="610" t="s">
        <v>1042</v>
      </c>
      <c r="B284" t="s">
        <v>194</v>
      </c>
      <c r="C284" s="610">
        <v>2017</v>
      </c>
      <c r="D284" s="776">
        <v>26.18</v>
      </c>
      <c r="E284" s="866">
        <v>25.27</v>
      </c>
      <c r="F284" s="776">
        <v>51.46</v>
      </c>
      <c r="G284" s="866">
        <v>46.48</v>
      </c>
      <c r="H284" s="776">
        <v>53.65</v>
      </c>
    </row>
    <row r="285" spans="1:8" x14ac:dyDescent="0.2">
      <c r="A285" s="610" t="s">
        <v>1042</v>
      </c>
      <c r="B285" t="s">
        <v>194</v>
      </c>
      <c r="C285" s="610">
        <v>2018</v>
      </c>
      <c r="D285" s="776">
        <v>30.11</v>
      </c>
      <c r="E285" s="866">
        <v>25.87</v>
      </c>
      <c r="F285" s="776">
        <v>55.97</v>
      </c>
      <c r="G285" s="866">
        <v>50.07</v>
      </c>
      <c r="H285" s="776">
        <v>60.34</v>
      </c>
    </row>
    <row r="286" spans="1:8" x14ac:dyDescent="0.2">
      <c r="A286" s="610" t="s">
        <v>1042</v>
      </c>
      <c r="B286" t="s">
        <v>194</v>
      </c>
      <c r="C286" s="610">
        <v>2019</v>
      </c>
      <c r="D286" s="776">
        <v>27.63</v>
      </c>
      <c r="E286" s="866">
        <v>22.87</v>
      </c>
      <c r="F286" s="776">
        <v>50.5</v>
      </c>
      <c r="G286" s="866">
        <v>47.86</v>
      </c>
      <c r="H286" s="776">
        <v>53.26</v>
      </c>
    </row>
    <row r="287" spans="1:8" x14ac:dyDescent="0.2">
      <c r="A287" s="610" t="s">
        <v>1042</v>
      </c>
      <c r="B287" t="s">
        <v>194</v>
      </c>
      <c r="C287" s="610">
        <v>2020</v>
      </c>
      <c r="D287" s="776">
        <v>22.08</v>
      </c>
      <c r="E287" s="866">
        <v>31.41</v>
      </c>
      <c r="F287" s="776">
        <v>53.48</v>
      </c>
      <c r="G287" s="866">
        <v>50.42</v>
      </c>
      <c r="H287" s="776">
        <v>56.84</v>
      </c>
    </row>
    <row r="288" spans="1:8" x14ac:dyDescent="0.2">
      <c r="A288" s="610" t="s">
        <v>1042</v>
      </c>
      <c r="B288" t="s">
        <v>194</v>
      </c>
      <c r="C288" s="610">
        <v>2021</v>
      </c>
      <c r="D288" s="776">
        <v>38.1</v>
      </c>
      <c r="E288" s="866">
        <v>37.03</v>
      </c>
      <c r="F288" s="776">
        <v>75.14</v>
      </c>
      <c r="G288" s="866">
        <v>73.2</v>
      </c>
      <c r="H288" s="776">
        <v>81.34</v>
      </c>
    </row>
    <row r="289" spans="1:8" x14ac:dyDescent="0.2">
      <c r="A289" s="610" t="s">
        <v>1042</v>
      </c>
      <c r="B289" t="s">
        <v>194</v>
      </c>
      <c r="C289" s="610">
        <v>2022</v>
      </c>
      <c r="D289" s="776">
        <v>46.59</v>
      </c>
      <c r="E289" s="866">
        <v>32.54</v>
      </c>
      <c r="F289" s="776">
        <v>79.14</v>
      </c>
      <c r="G289" s="866">
        <v>77.349999999999994</v>
      </c>
      <c r="H289" s="776">
        <v>85.96</v>
      </c>
    </row>
    <row r="290" spans="1:8" x14ac:dyDescent="0.2">
      <c r="A290" s="610" t="s">
        <v>1042</v>
      </c>
      <c r="B290" t="s">
        <v>194</v>
      </c>
      <c r="C290" s="610">
        <v>2023</v>
      </c>
      <c r="D290" s="776">
        <v>16.79</v>
      </c>
      <c r="E290" s="866">
        <v>20.34</v>
      </c>
      <c r="F290" s="776">
        <v>37.130000000000003</v>
      </c>
      <c r="G290" s="866">
        <v>36.57</v>
      </c>
      <c r="H290" s="776">
        <v>41.67</v>
      </c>
    </row>
    <row r="291" spans="1:8" x14ac:dyDescent="0.2">
      <c r="A291" s="610" t="s">
        <v>1042</v>
      </c>
      <c r="B291" t="s">
        <v>194</v>
      </c>
      <c r="C291" s="610">
        <v>2024</v>
      </c>
      <c r="D291" s="776">
        <v>15.66</v>
      </c>
      <c r="E291" s="866">
        <v>22.81</v>
      </c>
      <c r="F291" s="776">
        <v>38.47</v>
      </c>
      <c r="G291" s="866">
        <v>40.01</v>
      </c>
      <c r="H291" s="776">
        <v>46.18</v>
      </c>
    </row>
    <row r="292" spans="1:8" x14ac:dyDescent="0.2">
      <c r="A292" s="610" t="s">
        <v>1042</v>
      </c>
      <c r="B292" t="s">
        <v>195</v>
      </c>
      <c r="C292" s="610">
        <v>2012</v>
      </c>
      <c r="D292" s="776">
        <v>44.05</v>
      </c>
      <c r="E292" s="866">
        <v>23.78</v>
      </c>
      <c r="F292" s="776">
        <v>67.83</v>
      </c>
      <c r="G292" s="866">
        <v>68.06</v>
      </c>
      <c r="H292" s="776">
        <v>68.8</v>
      </c>
    </row>
    <row r="293" spans="1:8" x14ac:dyDescent="0.2">
      <c r="A293" s="610" t="s">
        <v>1042</v>
      </c>
      <c r="B293" t="s">
        <v>195</v>
      </c>
      <c r="C293" s="610">
        <v>2013</v>
      </c>
      <c r="D293" s="776">
        <v>54.64</v>
      </c>
      <c r="E293" s="866">
        <v>31.17</v>
      </c>
      <c r="F293" s="776">
        <v>85.81</v>
      </c>
      <c r="G293" s="866">
        <v>85.74</v>
      </c>
      <c r="H293" s="776">
        <v>87</v>
      </c>
    </row>
    <row r="294" spans="1:8" x14ac:dyDescent="0.2">
      <c r="A294" s="610" t="s">
        <v>1042</v>
      </c>
      <c r="B294" t="s">
        <v>195</v>
      </c>
      <c r="C294" s="610">
        <v>2014</v>
      </c>
      <c r="D294" s="776">
        <v>58.58</v>
      </c>
      <c r="E294" s="866">
        <v>26.94</v>
      </c>
      <c r="F294" s="776">
        <v>85.52</v>
      </c>
      <c r="G294" s="866">
        <v>83.47</v>
      </c>
      <c r="H294" s="776">
        <v>86.93</v>
      </c>
    </row>
    <row r="295" spans="1:8" x14ac:dyDescent="0.2">
      <c r="A295" s="610" t="s">
        <v>1042</v>
      </c>
      <c r="B295" t="s">
        <v>195</v>
      </c>
      <c r="C295" s="610">
        <v>2015</v>
      </c>
      <c r="D295" s="776">
        <v>40.229999999999997</v>
      </c>
      <c r="E295" s="866">
        <v>31.57</v>
      </c>
      <c r="F295" s="776">
        <v>71.81</v>
      </c>
      <c r="G295" s="866">
        <v>69.319999999999993</v>
      </c>
      <c r="H295" s="776">
        <v>73.349999999999994</v>
      </c>
    </row>
    <row r="296" spans="1:8" x14ac:dyDescent="0.2">
      <c r="A296" s="610" t="s">
        <v>1042</v>
      </c>
      <c r="B296" t="s">
        <v>195</v>
      </c>
      <c r="C296" s="610">
        <v>2016</v>
      </c>
      <c r="D296" s="776">
        <v>35.049999999999997</v>
      </c>
      <c r="E296" s="866">
        <v>31.62</v>
      </c>
      <c r="F296" s="776">
        <v>66.67</v>
      </c>
      <c r="G296" s="866">
        <v>65.62</v>
      </c>
      <c r="H296" s="776">
        <v>67.58</v>
      </c>
    </row>
    <row r="297" spans="1:8" x14ac:dyDescent="0.2">
      <c r="A297" s="610" t="s">
        <v>1042</v>
      </c>
      <c r="B297" t="s">
        <v>195</v>
      </c>
      <c r="C297" s="610">
        <v>2017</v>
      </c>
      <c r="D297" s="776">
        <v>27.63</v>
      </c>
      <c r="E297" s="866">
        <v>25.3</v>
      </c>
      <c r="F297" s="776">
        <v>52.93</v>
      </c>
      <c r="G297" s="866">
        <v>52.8</v>
      </c>
      <c r="H297" s="776">
        <v>54.09</v>
      </c>
    </row>
    <row r="298" spans="1:8" x14ac:dyDescent="0.2">
      <c r="A298" s="610" t="s">
        <v>1042</v>
      </c>
      <c r="B298" t="s">
        <v>195</v>
      </c>
      <c r="C298" s="610">
        <v>2018</v>
      </c>
      <c r="D298" s="776">
        <v>30.22</v>
      </c>
      <c r="E298" s="866">
        <v>27.1</v>
      </c>
      <c r="F298" s="776">
        <v>57.32</v>
      </c>
      <c r="G298" s="866">
        <v>56.5</v>
      </c>
      <c r="H298" s="776">
        <v>58.38</v>
      </c>
    </row>
    <row r="299" spans="1:8" x14ac:dyDescent="0.2">
      <c r="A299" s="610" t="s">
        <v>1042</v>
      </c>
      <c r="B299" t="s">
        <v>195</v>
      </c>
      <c r="C299" s="610">
        <v>2019</v>
      </c>
      <c r="D299" s="776">
        <v>27.28</v>
      </c>
      <c r="E299" s="866">
        <v>20.81</v>
      </c>
      <c r="F299" s="776">
        <v>48.09</v>
      </c>
      <c r="G299" s="866">
        <v>44.62</v>
      </c>
      <c r="H299" s="776">
        <v>49.77</v>
      </c>
    </row>
    <row r="300" spans="1:8" x14ac:dyDescent="0.2">
      <c r="A300" s="610" t="s">
        <v>1042</v>
      </c>
      <c r="B300" t="s">
        <v>195</v>
      </c>
      <c r="C300" s="610">
        <v>2020</v>
      </c>
      <c r="D300" s="776">
        <v>23.93</v>
      </c>
      <c r="E300" s="866">
        <v>23.37</v>
      </c>
      <c r="F300" s="776">
        <v>47.29</v>
      </c>
      <c r="G300" s="866">
        <v>41.87</v>
      </c>
      <c r="H300" s="776">
        <v>49.11</v>
      </c>
    </row>
    <row r="301" spans="1:8" x14ac:dyDescent="0.2">
      <c r="A301" s="610" t="s">
        <v>1042</v>
      </c>
      <c r="B301" t="s">
        <v>195</v>
      </c>
      <c r="C301" s="610">
        <v>2021</v>
      </c>
      <c r="D301" s="776">
        <v>33.43</v>
      </c>
      <c r="E301" s="866">
        <v>29.81</v>
      </c>
      <c r="F301" s="776">
        <v>63.25</v>
      </c>
      <c r="G301" s="866">
        <v>58.59</v>
      </c>
      <c r="H301" s="776">
        <v>64.63</v>
      </c>
    </row>
    <row r="302" spans="1:8" x14ac:dyDescent="0.2">
      <c r="A302" s="610" t="s">
        <v>1042</v>
      </c>
      <c r="B302" t="s">
        <v>195</v>
      </c>
      <c r="C302" s="610">
        <v>2022</v>
      </c>
      <c r="D302" s="776">
        <v>49.31</v>
      </c>
      <c r="E302" s="866">
        <v>25.14</v>
      </c>
      <c r="F302" s="776">
        <v>74.45</v>
      </c>
      <c r="G302" s="866">
        <v>70.89</v>
      </c>
      <c r="H302" s="776">
        <v>76.06</v>
      </c>
    </row>
    <row r="303" spans="1:8" x14ac:dyDescent="0.2">
      <c r="A303" s="610" t="s">
        <v>1042</v>
      </c>
      <c r="B303" t="s">
        <v>195</v>
      </c>
      <c r="C303" s="610">
        <v>2023</v>
      </c>
      <c r="D303" s="776">
        <v>27.78</v>
      </c>
      <c r="E303" s="866">
        <v>17.12</v>
      </c>
      <c r="F303" s="776">
        <v>44.9</v>
      </c>
      <c r="G303" s="866">
        <v>44.27</v>
      </c>
      <c r="H303" s="776">
        <v>48.06</v>
      </c>
    </row>
    <row r="304" spans="1:8" x14ac:dyDescent="0.2">
      <c r="A304" s="610" t="s">
        <v>1042</v>
      </c>
      <c r="B304" t="s">
        <v>195</v>
      </c>
      <c r="C304" s="610">
        <v>2024</v>
      </c>
      <c r="D304" s="776">
        <v>14.07</v>
      </c>
      <c r="E304" s="866">
        <v>23.28</v>
      </c>
      <c r="F304" s="776">
        <v>37.36</v>
      </c>
      <c r="G304" s="866">
        <v>36.090000000000003</v>
      </c>
      <c r="H304" s="776">
        <v>42.03</v>
      </c>
    </row>
    <row r="305" spans="1:8" x14ac:dyDescent="0.2">
      <c r="A305" s="610" t="s">
        <v>1042</v>
      </c>
      <c r="B305" t="s">
        <v>196</v>
      </c>
      <c r="C305" s="610">
        <v>2012</v>
      </c>
      <c r="D305" s="776">
        <v>43.98</v>
      </c>
      <c r="E305" s="866">
        <v>25.05</v>
      </c>
      <c r="F305" s="776">
        <v>69.03</v>
      </c>
      <c r="G305" s="866">
        <v>67.95</v>
      </c>
      <c r="H305" s="776">
        <v>70.75</v>
      </c>
    </row>
    <row r="306" spans="1:8" x14ac:dyDescent="0.2">
      <c r="A306" s="610" t="s">
        <v>1042</v>
      </c>
      <c r="B306" t="s">
        <v>196</v>
      </c>
      <c r="C306" s="610">
        <v>2013</v>
      </c>
      <c r="D306" s="776">
        <v>55.39</v>
      </c>
      <c r="E306" s="866">
        <v>31.24</v>
      </c>
      <c r="F306" s="776">
        <v>86.63</v>
      </c>
      <c r="G306" s="866">
        <v>81.150000000000006</v>
      </c>
      <c r="H306" s="776">
        <v>90.2</v>
      </c>
    </row>
    <row r="307" spans="1:8" x14ac:dyDescent="0.2">
      <c r="A307" s="610" t="s">
        <v>1042</v>
      </c>
      <c r="B307" t="s">
        <v>196</v>
      </c>
      <c r="C307" s="610">
        <v>2014</v>
      </c>
      <c r="D307" s="776">
        <v>55.49</v>
      </c>
      <c r="E307" s="866">
        <v>29.13</v>
      </c>
      <c r="F307" s="776">
        <v>84.62</v>
      </c>
      <c r="G307" s="866">
        <v>79.069999999999993</v>
      </c>
      <c r="H307" s="776">
        <v>86.01</v>
      </c>
    </row>
    <row r="308" spans="1:8" x14ac:dyDescent="0.2">
      <c r="A308" s="610" t="s">
        <v>1042</v>
      </c>
      <c r="B308" t="s">
        <v>196</v>
      </c>
      <c r="C308" s="610">
        <v>2015</v>
      </c>
      <c r="D308" s="776">
        <v>48.29</v>
      </c>
      <c r="E308" s="866">
        <v>32.67</v>
      </c>
      <c r="F308" s="776">
        <v>80.959999999999994</v>
      </c>
      <c r="G308" s="866">
        <v>75.09</v>
      </c>
      <c r="H308" s="776">
        <v>84.2</v>
      </c>
    </row>
    <row r="309" spans="1:8" x14ac:dyDescent="0.2">
      <c r="A309" s="610" t="s">
        <v>1042</v>
      </c>
      <c r="B309" t="s">
        <v>196</v>
      </c>
      <c r="C309" s="610">
        <v>2016</v>
      </c>
      <c r="D309" s="776">
        <v>30.53</v>
      </c>
      <c r="E309" s="866">
        <v>28.65</v>
      </c>
      <c r="F309" s="776">
        <v>59.18</v>
      </c>
      <c r="G309" s="866">
        <v>54.99</v>
      </c>
      <c r="H309" s="776">
        <v>64.099999999999994</v>
      </c>
    </row>
    <row r="310" spans="1:8" x14ac:dyDescent="0.2">
      <c r="A310" s="610" t="s">
        <v>1042</v>
      </c>
      <c r="B310" t="s">
        <v>196</v>
      </c>
      <c r="C310" s="610">
        <v>2017</v>
      </c>
      <c r="D310" s="776">
        <v>26.79</v>
      </c>
      <c r="E310" s="866">
        <v>21.36</v>
      </c>
      <c r="F310" s="776">
        <v>48.15</v>
      </c>
      <c r="G310" s="866">
        <v>43.46</v>
      </c>
      <c r="H310" s="776">
        <v>52.61</v>
      </c>
    </row>
    <row r="311" spans="1:8" x14ac:dyDescent="0.2">
      <c r="A311" s="610" t="s">
        <v>1042</v>
      </c>
      <c r="B311" t="s">
        <v>196</v>
      </c>
      <c r="C311" s="610">
        <v>2018</v>
      </c>
      <c r="D311" s="776">
        <v>29.7</v>
      </c>
      <c r="E311" s="866">
        <v>20.94</v>
      </c>
      <c r="F311" s="776">
        <v>50.63</v>
      </c>
      <c r="G311" s="866">
        <v>46.25</v>
      </c>
      <c r="H311" s="776">
        <v>54.47</v>
      </c>
    </row>
    <row r="312" spans="1:8" x14ac:dyDescent="0.2">
      <c r="A312" s="610" t="s">
        <v>1042</v>
      </c>
      <c r="B312" t="s">
        <v>196</v>
      </c>
      <c r="C312" s="610">
        <v>2019</v>
      </c>
      <c r="D312" s="776">
        <v>26.68</v>
      </c>
      <c r="E312" s="866">
        <v>17.04</v>
      </c>
      <c r="F312" s="776">
        <v>43.72</v>
      </c>
      <c r="G312" s="866">
        <v>38.03</v>
      </c>
      <c r="H312" s="776">
        <v>44.93</v>
      </c>
    </row>
    <row r="313" spans="1:8" x14ac:dyDescent="0.2">
      <c r="A313" s="610" t="s">
        <v>1042</v>
      </c>
      <c r="B313" t="s">
        <v>196</v>
      </c>
      <c r="C313" s="610">
        <v>2020</v>
      </c>
      <c r="D313" s="776">
        <v>23.24</v>
      </c>
      <c r="E313" s="866">
        <v>21.56</v>
      </c>
      <c r="F313" s="776">
        <v>44.8</v>
      </c>
      <c r="G313" s="866">
        <v>38.64</v>
      </c>
      <c r="H313" s="776">
        <v>46.74</v>
      </c>
    </row>
    <row r="314" spans="1:8" x14ac:dyDescent="0.2">
      <c r="A314" s="610" t="s">
        <v>1042</v>
      </c>
      <c r="B314" t="s">
        <v>196</v>
      </c>
      <c r="C314" s="610">
        <v>2021</v>
      </c>
      <c r="D314" s="776">
        <v>31.8</v>
      </c>
      <c r="E314" s="866">
        <v>27.24</v>
      </c>
      <c r="F314" s="776">
        <v>59.04</v>
      </c>
      <c r="G314" s="866">
        <v>50.41</v>
      </c>
      <c r="H314" s="776">
        <v>62.06</v>
      </c>
    </row>
    <row r="315" spans="1:8" x14ac:dyDescent="0.2">
      <c r="A315" s="610" t="s">
        <v>1042</v>
      </c>
      <c r="B315" t="s">
        <v>196</v>
      </c>
      <c r="C315" s="610">
        <v>2022</v>
      </c>
      <c r="D315" s="776">
        <v>47.17</v>
      </c>
      <c r="E315" s="866">
        <v>22.12</v>
      </c>
      <c r="F315" s="776">
        <v>69.290000000000006</v>
      </c>
      <c r="G315" s="866">
        <v>63.97</v>
      </c>
      <c r="H315" s="776">
        <v>73.55</v>
      </c>
    </row>
    <row r="316" spans="1:8" x14ac:dyDescent="0.2">
      <c r="A316" s="610" t="s">
        <v>1042</v>
      </c>
      <c r="B316" t="s">
        <v>196</v>
      </c>
      <c r="C316" s="610">
        <v>2023</v>
      </c>
      <c r="D316" s="776">
        <v>29.01</v>
      </c>
      <c r="E316" s="866">
        <v>13.77</v>
      </c>
      <c r="F316" s="776">
        <v>42.78</v>
      </c>
      <c r="G316" s="866">
        <v>38.83</v>
      </c>
      <c r="H316" s="776">
        <v>45.27</v>
      </c>
    </row>
    <row r="317" spans="1:8" x14ac:dyDescent="0.2">
      <c r="A317" s="610" t="s">
        <v>1042</v>
      </c>
      <c r="B317" t="s">
        <v>196</v>
      </c>
      <c r="C317" s="610">
        <v>2024</v>
      </c>
      <c r="D317" s="776">
        <v>12.61</v>
      </c>
      <c r="E317" s="866">
        <v>19.690000000000001</v>
      </c>
      <c r="F317" s="776">
        <v>32.299999999999997</v>
      </c>
      <c r="G317" s="866">
        <v>28.19</v>
      </c>
      <c r="H317" s="776">
        <v>36.04</v>
      </c>
    </row>
    <row r="318" spans="1:8" x14ac:dyDescent="0.2">
      <c r="A318" s="610" t="s">
        <v>1042</v>
      </c>
      <c r="B318" t="s">
        <v>197</v>
      </c>
      <c r="C318" s="610">
        <v>2012</v>
      </c>
      <c r="D318" s="776">
        <v>33.840000000000003</v>
      </c>
      <c r="E318" s="866">
        <v>28.52</v>
      </c>
      <c r="F318" s="776">
        <v>62.36</v>
      </c>
      <c r="G318" s="866">
        <v>62.95</v>
      </c>
      <c r="H318" s="776">
        <v>64.959999999999994</v>
      </c>
    </row>
    <row r="319" spans="1:8" x14ac:dyDescent="0.2">
      <c r="A319" s="610" t="s">
        <v>1042</v>
      </c>
      <c r="B319" t="s">
        <v>197</v>
      </c>
      <c r="C319" s="610">
        <v>2013</v>
      </c>
      <c r="D319" s="776">
        <v>35.32</v>
      </c>
      <c r="E319" s="866">
        <v>37.19</v>
      </c>
      <c r="F319" s="776">
        <v>72.510000000000005</v>
      </c>
      <c r="G319" s="866">
        <v>71.31</v>
      </c>
      <c r="H319" s="776">
        <v>76.709999999999994</v>
      </c>
    </row>
    <row r="320" spans="1:8" x14ac:dyDescent="0.2">
      <c r="A320" s="610" t="s">
        <v>1042</v>
      </c>
      <c r="B320" t="s">
        <v>197</v>
      </c>
      <c r="C320" s="610">
        <v>2014</v>
      </c>
      <c r="D320" s="776">
        <v>39.799999999999997</v>
      </c>
      <c r="E320" s="866">
        <v>32.619999999999997</v>
      </c>
      <c r="F320" s="776">
        <v>72.42</v>
      </c>
      <c r="G320" s="866">
        <v>73.14</v>
      </c>
      <c r="H320" s="776">
        <v>76.27</v>
      </c>
    </row>
    <row r="321" spans="1:8" x14ac:dyDescent="0.2">
      <c r="A321" s="610" t="s">
        <v>1042</v>
      </c>
      <c r="B321" t="s">
        <v>197</v>
      </c>
      <c r="C321" s="610">
        <v>2015</v>
      </c>
      <c r="D321" s="776">
        <v>29.57</v>
      </c>
      <c r="E321" s="866">
        <v>35.159999999999997</v>
      </c>
      <c r="F321" s="776">
        <v>64.73</v>
      </c>
      <c r="G321" s="866">
        <v>64.040000000000006</v>
      </c>
      <c r="H321" s="776">
        <v>67.319999999999993</v>
      </c>
    </row>
    <row r="322" spans="1:8" x14ac:dyDescent="0.2">
      <c r="A322" s="610" t="s">
        <v>1042</v>
      </c>
      <c r="B322" t="s">
        <v>197</v>
      </c>
      <c r="C322" s="610">
        <v>2016</v>
      </c>
      <c r="D322" s="776">
        <v>25.08</v>
      </c>
      <c r="E322" s="866">
        <v>33.75</v>
      </c>
      <c r="F322" s="776">
        <v>58.83</v>
      </c>
      <c r="G322" s="866">
        <v>58.84</v>
      </c>
      <c r="H322" s="776">
        <v>65.290000000000006</v>
      </c>
    </row>
    <row r="323" spans="1:8" x14ac:dyDescent="0.2">
      <c r="A323" s="610" t="s">
        <v>1042</v>
      </c>
      <c r="B323" t="s">
        <v>197</v>
      </c>
      <c r="C323" s="610">
        <v>2017</v>
      </c>
      <c r="D323" s="776">
        <v>25.51</v>
      </c>
      <c r="E323" s="866">
        <v>28.25</v>
      </c>
      <c r="F323" s="776">
        <v>53.76</v>
      </c>
      <c r="G323" s="866">
        <v>52.86</v>
      </c>
      <c r="H323" s="776">
        <v>57.94</v>
      </c>
    </row>
    <row r="324" spans="1:8" x14ac:dyDescent="0.2">
      <c r="A324" s="610" t="s">
        <v>1042</v>
      </c>
      <c r="B324" t="s">
        <v>197</v>
      </c>
      <c r="C324" s="610">
        <v>2018</v>
      </c>
      <c r="D324" s="776">
        <v>30.2</v>
      </c>
      <c r="E324" s="866">
        <v>30.71</v>
      </c>
      <c r="F324" s="776">
        <v>60.91</v>
      </c>
      <c r="G324" s="866">
        <v>60.79</v>
      </c>
      <c r="H324" s="776">
        <v>65.16</v>
      </c>
    </row>
    <row r="325" spans="1:8" x14ac:dyDescent="0.2">
      <c r="A325" s="610" t="s">
        <v>1042</v>
      </c>
      <c r="B325" t="s">
        <v>197</v>
      </c>
      <c r="C325" s="610">
        <v>2019</v>
      </c>
      <c r="D325" s="776">
        <v>27.22</v>
      </c>
      <c r="E325" s="866">
        <v>24.29</v>
      </c>
      <c r="F325" s="776">
        <v>51.51</v>
      </c>
      <c r="G325" s="866">
        <v>49.36</v>
      </c>
      <c r="H325" s="776">
        <v>56.7</v>
      </c>
    </row>
    <row r="326" spans="1:8" x14ac:dyDescent="0.2">
      <c r="A326" s="610" t="s">
        <v>1042</v>
      </c>
      <c r="B326" t="s">
        <v>197</v>
      </c>
      <c r="C326" s="610">
        <v>2020</v>
      </c>
      <c r="D326" s="776">
        <v>21.85</v>
      </c>
      <c r="E326" s="866">
        <v>28.04</v>
      </c>
      <c r="F326" s="776">
        <v>49.88</v>
      </c>
      <c r="G326" s="866">
        <v>46.86</v>
      </c>
      <c r="H326" s="776">
        <v>55.56</v>
      </c>
    </row>
    <row r="327" spans="1:8" x14ac:dyDescent="0.2">
      <c r="A327" s="610" t="s">
        <v>1042</v>
      </c>
      <c r="B327" t="s">
        <v>197</v>
      </c>
      <c r="C327" s="610">
        <v>2021</v>
      </c>
      <c r="D327" s="776">
        <v>47.63</v>
      </c>
      <c r="E327" s="866">
        <v>38.51</v>
      </c>
      <c r="F327" s="776">
        <v>86.14</v>
      </c>
      <c r="G327" s="866">
        <v>76.680000000000007</v>
      </c>
      <c r="H327" s="776">
        <v>90.61</v>
      </c>
    </row>
    <row r="328" spans="1:8" x14ac:dyDescent="0.2">
      <c r="A328" s="610" t="s">
        <v>1042</v>
      </c>
      <c r="B328" t="s">
        <v>197</v>
      </c>
      <c r="C328" s="610">
        <v>2022</v>
      </c>
      <c r="D328" s="776">
        <v>39.15</v>
      </c>
      <c r="E328" s="866">
        <v>33.06</v>
      </c>
      <c r="F328" s="776">
        <v>72.209999999999994</v>
      </c>
      <c r="G328" s="866">
        <v>65.16</v>
      </c>
      <c r="H328" s="776">
        <v>73.2</v>
      </c>
    </row>
    <row r="329" spans="1:8" x14ac:dyDescent="0.2">
      <c r="A329" s="610" t="s">
        <v>1042</v>
      </c>
      <c r="B329" t="s">
        <v>197</v>
      </c>
      <c r="C329" s="610">
        <v>2023</v>
      </c>
      <c r="D329" s="776">
        <v>21.99</v>
      </c>
      <c r="E329" s="866">
        <v>20.85</v>
      </c>
      <c r="F329" s="776">
        <v>42.85</v>
      </c>
      <c r="G329" s="866">
        <v>38.69</v>
      </c>
      <c r="H329" s="776">
        <v>46.9</v>
      </c>
    </row>
    <row r="330" spans="1:8" x14ac:dyDescent="0.2">
      <c r="A330" s="610" t="s">
        <v>1042</v>
      </c>
      <c r="B330" t="s">
        <v>197</v>
      </c>
      <c r="C330" s="610">
        <v>2024</v>
      </c>
      <c r="D330" s="776">
        <v>15.15</v>
      </c>
      <c r="E330" s="866">
        <v>31.84</v>
      </c>
      <c r="F330" s="776">
        <v>46.99</v>
      </c>
      <c r="G330" s="866">
        <v>44.6</v>
      </c>
      <c r="H330" s="776">
        <v>50.98</v>
      </c>
    </row>
    <row r="331" spans="1:8" x14ac:dyDescent="0.2">
      <c r="A331" s="610" t="s">
        <v>1042</v>
      </c>
      <c r="B331" t="s">
        <v>198</v>
      </c>
      <c r="C331" s="610">
        <v>2012</v>
      </c>
      <c r="D331" s="776"/>
      <c r="E331" s="866"/>
      <c r="F331" s="776"/>
      <c r="G331" s="866"/>
      <c r="H331" s="776"/>
    </row>
    <row r="332" spans="1:8" x14ac:dyDescent="0.2">
      <c r="A332" s="610" t="s">
        <v>1042</v>
      </c>
      <c r="B332" t="s">
        <v>198</v>
      </c>
      <c r="C332" s="610">
        <v>2013</v>
      </c>
      <c r="D332" s="776"/>
      <c r="E332" s="866"/>
      <c r="F332" s="776"/>
      <c r="G332" s="866"/>
      <c r="H332" s="776"/>
    </row>
    <row r="333" spans="1:8" x14ac:dyDescent="0.2">
      <c r="A333" s="610" t="s">
        <v>1042</v>
      </c>
      <c r="B333" t="s">
        <v>198</v>
      </c>
      <c r="C333" s="610">
        <v>2014</v>
      </c>
      <c r="D333" s="776"/>
      <c r="E333" s="866"/>
      <c r="F333" s="776"/>
      <c r="G333" s="866"/>
      <c r="H333" s="776"/>
    </row>
    <row r="334" spans="1:8" x14ac:dyDescent="0.2">
      <c r="A334" s="610" t="s">
        <v>1042</v>
      </c>
      <c r="B334" t="s">
        <v>198</v>
      </c>
      <c r="C334" s="610">
        <v>2015</v>
      </c>
      <c r="D334" s="776"/>
      <c r="E334" s="866"/>
      <c r="F334" s="776"/>
      <c r="G334" s="866"/>
      <c r="H334" s="776"/>
    </row>
    <row r="335" spans="1:8" x14ac:dyDescent="0.2">
      <c r="A335" s="610" t="s">
        <v>1042</v>
      </c>
      <c r="B335" t="s">
        <v>198</v>
      </c>
      <c r="C335" s="610">
        <v>2016</v>
      </c>
      <c r="D335" s="776">
        <v>22.31</v>
      </c>
      <c r="E335" s="866">
        <v>31.01</v>
      </c>
      <c r="F335" s="776">
        <v>53.32</v>
      </c>
      <c r="G335" s="866">
        <v>53.32</v>
      </c>
      <c r="H335" s="776">
        <v>53.32</v>
      </c>
    </row>
    <row r="336" spans="1:8" x14ac:dyDescent="0.2">
      <c r="A336" s="610" t="s">
        <v>1042</v>
      </c>
      <c r="B336" t="s">
        <v>198</v>
      </c>
      <c r="C336" s="610">
        <v>2017</v>
      </c>
      <c r="D336" s="776">
        <v>28.09</v>
      </c>
      <c r="E336" s="866">
        <v>21.61</v>
      </c>
      <c r="F336" s="776">
        <v>49.7</v>
      </c>
      <c r="G336" s="866">
        <v>48.76</v>
      </c>
      <c r="H336" s="776">
        <v>52.18</v>
      </c>
    </row>
    <row r="337" spans="1:8" x14ac:dyDescent="0.2">
      <c r="A337" s="610" t="s">
        <v>1042</v>
      </c>
      <c r="B337" t="s">
        <v>198</v>
      </c>
      <c r="C337" s="610">
        <v>2018</v>
      </c>
      <c r="D337" s="776">
        <v>32.01</v>
      </c>
      <c r="E337" s="866">
        <v>23.45</v>
      </c>
      <c r="F337" s="776">
        <v>55.46</v>
      </c>
      <c r="G337" s="866">
        <v>52.97</v>
      </c>
      <c r="H337" s="776">
        <v>57.24</v>
      </c>
    </row>
    <row r="338" spans="1:8" x14ac:dyDescent="0.2">
      <c r="A338" s="610" t="s">
        <v>1042</v>
      </c>
      <c r="B338" t="s">
        <v>198</v>
      </c>
      <c r="C338" s="610">
        <v>2019</v>
      </c>
      <c r="D338" s="776">
        <v>29.57</v>
      </c>
      <c r="E338" s="866">
        <v>20.46</v>
      </c>
      <c r="F338" s="776">
        <v>50.03</v>
      </c>
      <c r="G338" s="866">
        <v>48.39</v>
      </c>
      <c r="H338" s="776">
        <v>50.96</v>
      </c>
    </row>
    <row r="339" spans="1:8" x14ac:dyDescent="0.2">
      <c r="A339" s="610" t="s">
        <v>1042</v>
      </c>
      <c r="B339" t="s">
        <v>198</v>
      </c>
      <c r="C339" s="610">
        <v>2020</v>
      </c>
      <c r="D339" s="776">
        <v>26.41</v>
      </c>
      <c r="E339" s="866">
        <v>27.81</v>
      </c>
      <c r="F339" s="776">
        <v>54.22</v>
      </c>
      <c r="G339" s="866">
        <v>47.61</v>
      </c>
      <c r="H339" s="776">
        <v>55.35</v>
      </c>
    </row>
    <row r="340" spans="1:8" x14ac:dyDescent="0.2">
      <c r="A340" s="610" t="s">
        <v>1042</v>
      </c>
      <c r="B340" t="s">
        <v>198</v>
      </c>
      <c r="C340" s="610">
        <v>2021</v>
      </c>
      <c r="D340" s="776">
        <v>34.33</v>
      </c>
      <c r="E340" s="866">
        <v>36.450000000000003</v>
      </c>
      <c r="F340" s="776">
        <v>70.78</v>
      </c>
      <c r="G340" s="866">
        <v>63.12</v>
      </c>
      <c r="H340" s="776">
        <v>73.39</v>
      </c>
    </row>
    <row r="341" spans="1:8" x14ac:dyDescent="0.2">
      <c r="A341" s="610" t="s">
        <v>1042</v>
      </c>
      <c r="B341" t="s">
        <v>198</v>
      </c>
      <c r="C341" s="610">
        <v>2022</v>
      </c>
      <c r="D341" s="776">
        <v>51.4</v>
      </c>
      <c r="E341" s="866">
        <v>27.54</v>
      </c>
      <c r="F341" s="776">
        <v>78.94</v>
      </c>
      <c r="G341" s="866">
        <v>76.39</v>
      </c>
      <c r="H341" s="776">
        <v>81.53</v>
      </c>
    </row>
    <row r="342" spans="1:8" x14ac:dyDescent="0.2">
      <c r="A342" s="610" t="s">
        <v>1042</v>
      </c>
      <c r="B342" t="s">
        <v>198</v>
      </c>
      <c r="C342" s="610">
        <v>2023</v>
      </c>
      <c r="D342" s="776">
        <v>27.55</v>
      </c>
      <c r="E342" s="866">
        <v>18.829999999999998</v>
      </c>
      <c r="F342" s="776">
        <v>46.38</v>
      </c>
      <c r="G342" s="866">
        <v>45.39</v>
      </c>
      <c r="H342" s="776">
        <v>47.26</v>
      </c>
    </row>
    <row r="343" spans="1:8" x14ac:dyDescent="0.2">
      <c r="A343" s="610" t="s">
        <v>1042</v>
      </c>
      <c r="B343" t="s">
        <v>198</v>
      </c>
      <c r="C343" s="610">
        <v>2024</v>
      </c>
      <c r="D343" s="776">
        <v>13.6</v>
      </c>
      <c r="E343" s="866">
        <v>27.71</v>
      </c>
      <c r="F343" s="776">
        <v>41.31</v>
      </c>
      <c r="G343" s="866">
        <v>36</v>
      </c>
      <c r="H343" s="776">
        <v>40.71</v>
      </c>
    </row>
    <row r="344" spans="1:8" x14ac:dyDescent="0.2">
      <c r="A344" s="610" t="s">
        <v>1043</v>
      </c>
      <c r="B344" t="s">
        <v>200</v>
      </c>
      <c r="C344" s="610">
        <v>2012</v>
      </c>
      <c r="D344" s="776">
        <v>47.39</v>
      </c>
      <c r="E344" s="866">
        <v>30.1</v>
      </c>
      <c r="F344" s="776">
        <v>77.48</v>
      </c>
      <c r="G344" s="866">
        <v>76.400000000000006</v>
      </c>
      <c r="H344" s="776">
        <v>79.2</v>
      </c>
    </row>
    <row r="345" spans="1:8" x14ac:dyDescent="0.2">
      <c r="A345" s="610" t="s">
        <v>1043</v>
      </c>
      <c r="B345" t="s">
        <v>200</v>
      </c>
      <c r="C345" s="610">
        <v>2013</v>
      </c>
      <c r="D345" s="776">
        <v>51.32</v>
      </c>
      <c r="E345" s="866">
        <v>25.37</v>
      </c>
      <c r="F345" s="776">
        <v>76.69</v>
      </c>
      <c r="G345" s="866">
        <v>75.510000000000005</v>
      </c>
      <c r="H345" s="776">
        <v>79.540000000000006</v>
      </c>
    </row>
    <row r="346" spans="1:8" x14ac:dyDescent="0.2">
      <c r="A346" s="610" t="s">
        <v>1043</v>
      </c>
      <c r="B346" t="s">
        <v>200</v>
      </c>
      <c r="C346" s="610">
        <v>2014</v>
      </c>
      <c r="D346" s="776">
        <v>58.22</v>
      </c>
      <c r="E346" s="866">
        <v>18.059999999999999</v>
      </c>
      <c r="F346" s="776">
        <v>76.28</v>
      </c>
      <c r="G346" s="866">
        <v>68.680000000000007</v>
      </c>
      <c r="H346" s="776">
        <v>85.19</v>
      </c>
    </row>
    <row r="347" spans="1:8" x14ac:dyDescent="0.2">
      <c r="A347" s="610" t="s">
        <v>1043</v>
      </c>
      <c r="B347" t="s">
        <v>200</v>
      </c>
      <c r="C347" s="610">
        <v>2015</v>
      </c>
      <c r="D347" s="776">
        <v>40.75</v>
      </c>
      <c r="E347" s="866">
        <v>14.31</v>
      </c>
      <c r="F347" s="776">
        <v>55.06</v>
      </c>
      <c r="G347" s="866">
        <v>49.96</v>
      </c>
      <c r="H347" s="776">
        <v>60.83</v>
      </c>
    </row>
    <row r="348" spans="1:8" x14ac:dyDescent="0.2">
      <c r="A348" s="610" t="s">
        <v>1043</v>
      </c>
      <c r="B348" t="s">
        <v>200</v>
      </c>
      <c r="C348" s="610">
        <v>2016</v>
      </c>
      <c r="D348" s="776">
        <v>37.24</v>
      </c>
      <c r="E348" s="866">
        <v>14.94</v>
      </c>
      <c r="F348" s="776">
        <v>52.18</v>
      </c>
      <c r="G348" s="866">
        <v>47.74</v>
      </c>
      <c r="H348" s="776">
        <v>56.94</v>
      </c>
    </row>
    <row r="349" spans="1:8" x14ac:dyDescent="0.2">
      <c r="A349" s="610" t="s">
        <v>1043</v>
      </c>
      <c r="B349" t="s">
        <v>200</v>
      </c>
      <c r="C349" s="610">
        <v>2017</v>
      </c>
      <c r="D349" s="776">
        <v>39.33</v>
      </c>
      <c r="E349" s="866">
        <v>17.05</v>
      </c>
      <c r="F349" s="776">
        <v>56.38</v>
      </c>
      <c r="G349" s="866">
        <v>54.14</v>
      </c>
      <c r="H349" s="776">
        <v>61.16</v>
      </c>
    </row>
    <row r="350" spans="1:8" x14ac:dyDescent="0.2">
      <c r="A350" s="610" t="s">
        <v>1043</v>
      </c>
      <c r="B350" t="s">
        <v>200</v>
      </c>
      <c r="C350" s="610">
        <v>2018</v>
      </c>
      <c r="D350" s="776">
        <v>40.54</v>
      </c>
      <c r="E350" s="866">
        <v>10.31</v>
      </c>
      <c r="F350" s="776">
        <v>50.85</v>
      </c>
      <c r="G350" s="866">
        <v>50.81</v>
      </c>
      <c r="H350" s="776">
        <v>54.36</v>
      </c>
    </row>
    <row r="351" spans="1:8" x14ac:dyDescent="0.2">
      <c r="A351" s="610" t="s">
        <v>1043</v>
      </c>
      <c r="B351" t="s">
        <v>200</v>
      </c>
      <c r="C351" s="610">
        <v>2019</v>
      </c>
      <c r="D351" s="776">
        <v>28.63</v>
      </c>
      <c r="E351" s="866">
        <v>8.98</v>
      </c>
      <c r="F351" s="776">
        <v>37.61</v>
      </c>
      <c r="G351" s="866">
        <v>34.67</v>
      </c>
      <c r="H351" s="776">
        <v>41.82</v>
      </c>
    </row>
    <row r="352" spans="1:8" x14ac:dyDescent="0.2">
      <c r="A352" s="610" t="s">
        <v>1043</v>
      </c>
      <c r="B352" t="s">
        <v>200</v>
      </c>
      <c r="C352" s="610">
        <v>2020</v>
      </c>
      <c r="D352" s="776">
        <v>18.09</v>
      </c>
      <c r="E352" s="866">
        <v>6.01</v>
      </c>
      <c r="F352" s="776">
        <v>24.1</v>
      </c>
      <c r="G352" s="866">
        <v>23.04</v>
      </c>
      <c r="H352" s="776">
        <v>25.26</v>
      </c>
    </row>
    <row r="353" spans="1:8" x14ac:dyDescent="0.2">
      <c r="A353" s="610" t="s">
        <v>1043</v>
      </c>
      <c r="B353" t="s">
        <v>200</v>
      </c>
      <c r="C353" s="610">
        <v>2021</v>
      </c>
      <c r="D353" s="776">
        <v>32.39</v>
      </c>
      <c r="E353" s="866">
        <v>3.84</v>
      </c>
      <c r="F353" s="776">
        <v>36.229999999999997</v>
      </c>
      <c r="G353" s="866">
        <v>35.68</v>
      </c>
      <c r="H353" s="776">
        <v>36.78</v>
      </c>
    </row>
    <row r="354" spans="1:8" x14ac:dyDescent="0.2">
      <c r="A354" s="610" t="s">
        <v>1043</v>
      </c>
      <c r="B354" t="s">
        <v>200</v>
      </c>
      <c r="C354" s="610">
        <v>2022</v>
      </c>
      <c r="D354" s="776">
        <v>73.28</v>
      </c>
      <c r="E354" s="866">
        <v>8.0399999999999991</v>
      </c>
      <c r="F354" s="776">
        <v>81.319999999999993</v>
      </c>
      <c r="G354" s="866">
        <v>80.14</v>
      </c>
      <c r="H354" s="776">
        <v>83.88</v>
      </c>
    </row>
    <row r="355" spans="1:8" x14ac:dyDescent="0.2">
      <c r="A355" s="610" t="s">
        <v>1043</v>
      </c>
      <c r="B355" t="s">
        <v>200</v>
      </c>
      <c r="C355" s="610">
        <v>2023</v>
      </c>
      <c r="D355" s="776">
        <v>21.74</v>
      </c>
      <c r="E355" s="866">
        <v>7.86</v>
      </c>
      <c r="F355" s="776">
        <v>29.6</v>
      </c>
      <c r="G355" s="866">
        <v>28.77</v>
      </c>
      <c r="H355" s="776">
        <v>30.76</v>
      </c>
    </row>
    <row r="356" spans="1:8" x14ac:dyDescent="0.2">
      <c r="A356" s="610" t="s">
        <v>1043</v>
      </c>
      <c r="B356" t="s">
        <v>200</v>
      </c>
      <c r="C356" s="610">
        <v>2024</v>
      </c>
      <c r="D356" s="776">
        <v>20.58</v>
      </c>
      <c r="E356" s="866">
        <v>7.43</v>
      </c>
      <c r="F356" s="776">
        <v>28.01</v>
      </c>
      <c r="G356" s="866">
        <v>25.95</v>
      </c>
      <c r="H356" s="776">
        <v>29.71</v>
      </c>
    </row>
    <row r="357" spans="1:8" x14ac:dyDescent="0.2">
      <c r="A357" s="610" t="s">
        <v>1043</v>
      </c>
      <c r="B357" t="s">
        <v>201</v>
      </c>
      <c r="C357" s="610">
        <v>2012</v>
      </c>
      <c r="D357" s="776">
        <v>46.06</v>
      </c>
      <c r="E357" s="866">
        <v>34.46</v>
      </c>
      <c r="F357" s="776">
        <v>80.52</v>
      </c>
      <c r="G357" s="866">
        <v>76.98</v>
      </c>
      <c r="H357" s="776">
        <v>83.23</v>
      </c>
    </row>
    <row r="358" spans="1:8" x14ac:dyDescent="0.2">
      <c r="A358" s="610" t="s">
        <v>1043</v>
      </c>
      <c r="B358" t="s">
        <v>201</v>
      </c>
      <c r="C358" s="610">
        <v>2013</v>
      </c>
      <c r="D358" s="776">
        <v>45.38</v>
      </c>
      <c r="E358" s="866">
        <v>29.88</v>
      </c>
      <c r="F358" s="776">
        <v>75.260000000000005</v>
      </c>
      <c r="G358" s="866">
        <v>71.989999999999995</v>
      </c>
      <c r="H358" s="776">
        <v>80.77</v>
      </c>
    </row>
    <row r="359" spans="1:8" x14ac:dyDescent="0.2">
      <c r="A359" s="610" t="s">
        <v>1043</v>
      </c>
      <c r="B359" t="s">
        <v>201</v>
      </c>
      <c r="C359" s="610">
        <v>2014</v>
      </c>
      <c r="D359" s="776">
        <v>48.23</v>
      </c>
      <c r="E359" s="866">
        <v>27.9</v>
      </c>
      <c r="F359" s="776">
        <v>76.13</v>
      </c>
      <c r="G359" s="866">
        <v>71.27</v>
      </c>
      <c r="H359" s="776">
        <v>81.849999999999994</v>
      </c>
    </row>
    <row r="360" spans="1:8" x14ac:dyDescent="0.2">
      <c r="A360" s="610" t="s">
        <v>1043</v>
      </c>
      <c r="B360" t="s">
        <v>201</v>
      </c>
      <c r="C360" s="610">
        <v>2015</v>
      </c>
      <c r="D360" s="776">
        <v>42.29</v>
      </c>
      <c r="E360" s="866">
        <v>30.13</v>
      </c>
      <c r="F360" s="776">
        <v>72.42</v>
      </c>
      <c r="G360" s="866">
        <v>70.25</v>
      </c>
      <c r="H360" s="776">
        <v>76.48</v>
      </c>
    </row>
    <row r="361" spans="1:8" x14ac:dyDescent="0.2">
      <c r="A361" s="610" t="s">
        <v>1043</v>
      </c>
      <c r="B361" t="s">
        <v>201</v>
      </c>
      <c r="C361" s="610">
        <v>2016</v>
      </c>
      <c r="D361" s="776">
        <v>37.409999999999997</v>
      </c>
      <c r="E361" s="866">
        <v>26.14</v>
      </c>
      <c r="F361" s="776">
        <v>63.56</v>
      </c>
      <c r="G361" s="866">
        <v>60.33</v>
      </c>
      <c r="H361" s="776">
        <v>65.78</v>
      </c>
    </row>
    <row r="362" spans="1:8" x14ac:dyDescent="0.2">
      <c r="A362" s="610" t="s">
        <v>1043</v>
      </c>
      <c r="B362" t="s">
        <v>201</v>
      </c>
      <c r="C362" s="610">
        <v>2017</v>
      </c>
      <c r="D362" s="776">
        <v>40.51</v>
      </c>
      <c r="E362" s="866">
        <v>29.62</v>
      </c>
      <c r="F362" s="776">
        <v>70.13</v>
      </c>
      <c r="G362" s="866">
        <v>68.28</v>
      </c>
      <c r="H362" s="776">
        <v>72.61</v>
      </c>
    </row>
    <row r="363" spans="1:8" x14ac:dyDescent="0.2">
      <c r="A363" s="610" t="s">
        <v>1043</v>
      </c>
      <c r="B363" t="s">
        <v>201</v>
      </c>
      <c r="C363" s="610">
        <v>2018</v>
      </c>
      <c r="D363" s="776">
        <v>53.87</v>
      </c>
      <c r="E363" s="866">
        <v>19.489999999999998</v>
      </c>
      <c r="F363" s="776">
        <v>73.36</v>
      </c>
      <c r="G363" s="866">
        <v>73.650000000000006</v>
      </c>
      <c r="H363" s="776">
        <v>77.67</v>
      </c>
    </row>
    <row r="364" spans="1:8" x14ac:dyDescent="0.2">
      <c r="A364" s="610" t="s">
        <v>1043</v>
      </c>
      <c r="B364" t="s">
        <v>201</v>
      </c>
      <c r="C364" s="610">
        <v>2019</v>
      </c>
      <c r="D364" s="776">
        <v>29.7</v>
      </c>
      <c r="E364" s="866">
        <v>20.58</v>
      </c>
      <c r="F364" s="776">
        <v>50.28</v>
      </c>
      <c r="G364" s="866">
        <v>48.84</v>
      </c>
      <c r="H364" s="776">
        <v>54.12</v>
      </c>
    </row>
    <row r="365" spans="1:8" x14ac:dyDescent="0.2">
      <c r="A365" s="610" t="s">
        <v>1043</v>
      </c>
      <c r="B365" t="s">
        <v>201</v>
      </c>
      <c r="C365" s="610">
        <v>2020</v>
      </c>
      <c r="D365" s="776">
        <v>19.350000000000001</v>
      </c>
      <c r="E365" s="866">
        <v>17.23</v>
      </c>
      <c r="F365" s="776">
        <v>36.57</v>
      </c>
      <c r="G365" s="866">
        <v>35.82</v>
      </c>
      <c r="H365" s="776">
        <v>38.28</v>
      </c>
    </row>
    <row r="366" spans="1:8" x14ac:dyDescent="0.2">
      <c r="A366" s="610" t="s">
        <v>1043</v>
      </c>
      <c r="B366" t="s">
        <v>201</v>
      </c>
      <c r="C366" s="610">
        <v>2021</v>
      </c>
      <c r="D366" s="776">
        <v>35.6</v>
      </c>
      <c r="E366" s="866">
        <v>12.84</v>
      </c>
      <c r="F366" s="776">
        <v>48.44</v>
      </c>
      <c r="G366" s="866">
        <v>47.75</v>
      </c>
      <c r="H366" s="776">
        <v>49.44</v>
      </c>
    </row>
    <row r="367" spans="1:8" x14ac:dyDescent="0.2">
      <c r="A367" s="610" t="s">
        <v>1043</v>
      </c>
      <c r="B367" t="s">
        <v>201</v>
      </c>
      <c r="C367" s="610">
        <v>2022</v>
      </c>
      <c r="D367" s="776">
        <v>81.2</v>
      </c>
      <c r="E367" s="866">
        <v>29.37</v>
      </c>
      <c r="F367" s="776">
        <v>110.57</v>
      </c>
      <c r="G367" s="866">
        <v>109.46</v>
      </c>
      <c r="H367" s="776">
        <v>113.59</v>
      </c>
    </row>
    <row r="368" spans="1:8" x14ac:dyDescent="0.2">
      <c r="A368" s="610" t="s">
        <v>1043</v>
      </c>
      <c r="B368" t="s">
        <v>201</v>
      </c>
      <c r="C368" s="610">
        <v>2023</v>
      </c>
      <c r="D368" s="776">
        <v>23.66</v>
      </c>
      <c r="E368" s="866">
        <v>34.229999999999997</v>
      </c>
      <c r="F368" s="776">
        <v>57.89</v>
      </c>
      <c r="G368" s="866">
        <v>56</v>
      </c>
      <c r="H368" s="776">
        <v>60.43</v>
      </c>
    </row>
    <row r="369" spans="1:8" x14ac:dyDescent="0.2">
      <c r="A369" s="610" t="s">
        <v>1043</v>
      </c>
      <c r="B369" t="s">
        <v>201</v>
      </c>
      <c r="C369" s="610">
        <v>2024</v>
      </c>
      <c r="D369" s="776">
        <v>23.09</v>
      </c>
      <c r="E369" s="866">
        <v>33.83</v>
      </c>
      <c r="F369" s="776">
        <v>56.92</v>
      </c>
      <c r="G369" s="866">
        <v>54.74</v>
      </c>
      <c r="H369" s="776">
        <v>57.66</v>
      </c>
    </row>
    <row r="370" spans="1:8" x14ac:dyDescent="0.2">
      <c r="A370" s="610" t="s">
        <v>1043</v>
      </c>
      <c r="B370" t="s">
        <v>202</v>
      </c>
      <c r="C370" s="610">
        <v>2012</v>
      </c>
      <c r="D370" s="776">
        <v>38.24</v>
      </c>
      <c r="E370" s="866">
        <v>31.44</v>
      </c>
      <c r="F370" s="776">
        <v>69.67</v>
      </c>
      <c r="G370" s="866">
        <v>69.150000000000006</v>
      </c>
      <c r="H370" s="776">
        <v>69.88</v>
      </c>
    </row>
    <row r="371" spans="1:8" x14ac:dyDescent="0.2">
      <c r="A371" s="610" t="s">
        <v>1043</v>
      </c>
      <c r="B371" t="s">
        <v>202</v>
      </c>
      <c r="C371" s="610">
        <v>2013</v>
      </c>
      <c r="D371" s="776">
        <v>43.48</v>
      </c>
      <c r="E371" s="866">
        <v>40.950000000000003</v>
      </c>
      <c r="F371" s="776">
        <v>84.43</v>
      </c>
      <c r="G371" s="866">
        <v>83.99</v>
      </c>
      <c r="H371" s="776">
        <v>84.6</v>
      </c>
    </row>
    <row r="372" spans="1:8" x14ac:dyDescent="0.2">
      <c r="A372" s="610" t="s">
        <v>1043</v>
      </c>
      <c r="B372" t="s">
        <v>202</v>
      </c>
      <c r="C372" s="610">
        <v>2014</v>
      </c>
      <c r="D372" s="776">
        <v>52.32</v>
      </c>
      <c r="E372" s="866">
        <v>49.08</v>
      </c>
      <c r="F372" s="776">
        <v>101.4</v>
      </c>
      <c r="G372" s="866">
        <v>100.71</v>
      </c>
      <c r="H372" s="776">
        <v>101.67</v>
      </c>
    </row>
    <row r="373" spans="1:8" x14ac:dyDescent="0.2">
      <c r="A373" s="610" t="s">
        <v>1043</v>
      </c>
      <c r="B373" t="s">
        <v>202</v>
      </c>
      <c r="C373" s="610">
        <v>2015</v>
      </c>
      <c r="D373" s="776">
        <v>35.69</v>
      </c>
      <c r="E373" s="866">
        <v>49.71</v>
      </c>
      <c r="F373" s="776">
        <v>85.4</v>
      </c>
      <c r="G373" s="866">
        <v>84.43</v>
      </c>
      <c r="H373" s="776">
        <v>85.79</v>
      </c>
    </row>
    <row r="374" spans="1:8" x14ac:dyDescent="0.2">
      <c r="A374" s="610" t="s">
        <v>1043</v>
      </c>
      <c r="B374" t="s">
        <v>202</v>
      </c>
      <c r="C374" s="610">
        <v>2016</v>
      </c>
      <c r="D374" s="776">
        <v>33.869999999999997</v>
      </c>
      <c r="E374" s="866">
        <v>38.46</v>
      </c>
      <c r="F374" s="776">
        <v>72.33</v>
      </c>
      <c r="G374" s="866">
        <v>69</v>
      </c>
      <c r="H374" s="776">
        <v>72.87</v>
      </c>
    </row>
    <row r="375" spans="1:8" x14ac:dyDescent="0.2">
      <c r="A375" s="610" t="s">
        <v>1043</v>
      </c>
      <c r="B375" t="s">
        <v>202</v>
      </c>
      <c r="C375" s="610">
        <v>2017</v>
      </c>
      <c r="D375" s="776">
        <v>37.61</v>
      </c>
      <c r="E375" s="866">
        <v>28.01</v>
      </c>
      <c r="F375" s="776">
        <v>65.62</v>
      </c>
      <c r="G375" s="866">
        <v>62.59</v>
      </c>
      <c r="H375" s="776">
        <v>67.41</v>
      </c>
    </row>
    <row r="376" spans="1:8" x14ac:dyDescent="0.2">
      <c r="A376" s="610" t="s">
        <v>1043</v>
      </c>
      <c r="B376" t="s">
        <v>202</v>
      </c>
      <c r="C376" s="610">
        <v>2018</v>
      </c>
      <c r="D376" s="776">
        <v>36.79</v>
      </c>
      <c r="E376" s="866">
        <v>36.880000000000003</v>
      </c>
      <c r="F376" s="776">
        <v>73.67</v>
      </c>
      <c r="G376" s="866">
        <v>72.400000000000006</v>
      </c>
      <c r="H376" s="776">
        <v>75.260000000000005</v>
      </c>
    </row>
    <row r="377" spans="1:8" x14ac:dyDescent="0.2">
      <c r="A377" s="610" t="s">
        <v>1043</v>
      </c>
      <c r="B377" t="s">
        <v>202</v>
      </c>
      <c r="C377" s="610">
        <v>2019</v>
      </c>
      <c r="D377" s="776">
        <v>29.23</v>
      </c>
      <c r="E377" s="866">
        <v>35.090000000000003</v>
      </c>
      <c r="F377" s="776">
        <v>64.319999999999993</v>
      </c>
      <c r="G377" s="866">
        <v>60.03</v>
      </c>
      <c r="H377" s="776">
        <v>63.06</v>
      </c>
    </row>
    <row r="378" spans="1:8" x14ac:dyDescent="0.2">
      <c r="A378" s="610" t="s">
        <v>1043</v>
      </c>
      <c r="B378" t="s">
        <v>202</v>
      </c>
      <c r="C378" s="610">
        <v>2020</v>
      </c>
      <c r="D378" s="776">
        <v>21.15</v>
      </c>
      <c r="E378" s="866">
        <v>33.03</v>
      </c>
      <c r="F378" s="776">
        <v>54.18</v>
      </c>
      <c r="G378" s="866">
        <v>51.89</v>
      </c>
      <c r="H378" s="776">
        <v>54.94</v>
      </c>
    </row>
    <row r="379" spans="1:8" x14ac:dyDescent="0.2">
      <c r="A379" s="610" t="s">
        <v>1043</v>
      </c>
      <c r="B379" t="s">
        <v>202</v>
      </c>
      <c r="C379" s="610">
        <v>2021</v>
      </c>
      <c r="D379" s="776">
        <v>36.79</v>
      </c>
      <c r="E379" s="866">
        <v>27.13</v>
      </c>
      <c r="F379" s="776">
        <v>63.92</v>
      </c>
      <c r="G379" s="866">
        <v>60.99</v>
      </c>
      <c r="H379" s="776">
        <v>65.02</v>
      </c>
    </row>
    <row r="380" spans="1:8" x14ac:dyDescent="0.2">
      <c r="A380" s="610" t="s">
        <v>1043</v>
      </c>
      <c r="B380" t="s">
        <v>202</v>
      </c>
      <c r="C380" s="610">
        <v>2022</v>
      </c>
      <c r="D380" s="776">
        <v>71.11</v>
      </c>
      <c r="E380" s="866">
        <v>31.88</v>
      </c>
      <c r="F380" s="776">
        <v>102.99</v>
      </c>
      <c r="G380" s="866">
        <v>101.85</v>
      </c>
      <c r="H380" s="776">
        <v>106.59</v>
      </c>
    </row>
    <row r="381" spans="1:8" x14ac:dyDescent="0.2">
      <c r="A381" s="610" t="s">
        <v>1043</v>
      </c>
      <c r="B381" t="s">
        <v>202</v>
      </c>
      <c r="C381" s="610">
        <v>2023</v>
      </c>
      <c r="D381" s="776">
        <v>22.67</v>
      </c>
      <c r="E381" s="866">
        <v>41.75</v>
      </c>
      <c r="F381" s="776">
        <v>64.42</v>
      </c>
      <c r="G381" s="866">
        <v>61.07</v>
      </c>
      <c r="H381" s="776">
        <v>69.92</v>
      </c>
    </row>
    <row r="382" spans="1:8" x14ac:dyDescent="0.2">
      <c r="A382" s="610" t="s">
        <v>1043</v>
      </c>
      <c r="B382" t="s">
        <v>202</v>
      </c>
      <c r="C382" s="610">
        <v>2024</v>
      </c>
      <c r="D382" s="776">
        <v>19.91</v>
      </c>
      <c r="E382" s="866">
        <v>28.19</v>
      </c>
      <c r="F382" s="776">
        <v>48.1</v>
      </c>
      <c r="G382" s="866">
        <v>46.05</v>
      </c>
      <c r="H382" s="776">
        <v>52.28</v>
      </c>
    </row>
    <row r="383" spans="1:8" x14ac:dyDescent="0.2">
      <c r="A383" s="610" t="s">
        <v>1043</v>
      </c>
      <c r="B383" t="s">
        <v>203</v>
      </c>
      <c r="C383" s="610">
        <v>2012</v>
      </c>
      <c r="D383" s="776">
        <v>44.56</v>
      </c>
      <c r="E383" s="866">
        <v>32.53</v>
      </c>
      <c r="F383" s="776">
        <v>77.09</v>
      </c>
      <c r="G383" s="866">
        <v>76.959999999999994</v>
      </c>
      <c r="H383" s="776">
        <v>78.23</v>
      </c>
    </row>
    <row r="384" spans="1:8" x14ac:dyDescent="0.2">
      <c r="A384" s="610" t="s">
        <v>1043</v>
      </c>
      <c r="B384" t="s">
        <v>203</v>
      </c>
      <c r="C384" s="610">
        <v>2013</v>
      </c>
      <c r="D384" s="776">
        <v>45.44</v>
      </c>
      <c r="E384" s="866">
        <v>43.4</v>
      </c>
      <c r="F384" s="776">
        <v>88.84</v>
      </c>
      <c r="G384" s="866">
        <v>88.75</v>
      </c>
      <c r="H384" s="776">
        <v>89.54</v>
      </c>
    </row>
    <row r="385" spans="1:8" x14ac:dyDescent="0.2">
      <c r="A385" s="610" t="s">
        <v>1043</v>
      </c>
      <c r="B385" t="s">
        <v>203</v>
      </c>
      <c r="C385" s="610">
        <v>2014</v>
      </c>
      <c r="D385" s="776">
        <v>52.29</v>
      </c>
      <c r="E385" s="866">
        <v>50.6</v>
      </c>
      <c r="F385" s="776">
        <v>102.88</v>
      </c>
      <c r="G385" s="866">
        <v>102.82</v>
      </c>
      <c r="H385" s="776">
        <v>103.4</v>
      </c>
    </row>
    <row r="386" spans="1:8" x14ac:dyDescent="0.2">
      <c r="A386" s="610" t="s">
        <v>1043</v>
      </c>
      <c r="B386" t="s">
        <v>203</v>
      </c>
      <c r="C386" s="610">
        <v>2015</v>
      </c>
      <c r="D386" s="776">
        <v>38.96</v>
      </c>
      <c r="E386" s="866">
        <v>48.96</v>
      </c>
      <c r="F386" s="776">
        <v>87.92</v>
      </c>
      <c r="G386" s="866">
        <v>87.69</v>
      </c>
      <c r="H386" s="776">
        <v>89.98</v>
      </c>
    </row>
    <row r="387" spans="1:8" x14ac:dyDescent="0.2">
      <c r="A387" s="610" t="s">
        <v>1043</v>
      </c>
      <c r="B387" t="s">
        <v>203</v>
      </c>
      <c r="C387" s="610">
        <v>2016</v>
      </c>
      <c r="D387" s="776">
        <v>34.79</v>
      </c>
      <c r="E387" s="866">
        <v>40.36</v>
      </c>
      <c r="F387" s="776">
        <v>75.14</v>
      </c>
      <c r="G387" s="866">
        <v>75.209999999999994</v>
      </c>
      <c r="H387" s="776">
        <v>77.2</v>
      </c>
    </row>
    <row r="388" spans="1:8" x14ac:dyDescent="0.2">
      <c r="A388" s="610" t="s">
        <v>1043</v>
      </c>
      <c r="B388" t="s">
        <v>203</v>
      </c>
      <c r="C388" s="610">
        <v>2017</v>
      </c>
      <c r="D388" s="776">
        <v>35.58</v>
      </c>
      <c r="E388" s="866">
        <v>25.99</v>
      </c>
      <c r="F388" s="776">
        <v>61.56</v>
      </c>
      <c r="G388" s="866">
        <v>59.81</v>
      </c>
      <c r="H388" s="776">
        <v>69.05</v>
      </c>
    </row>
    <row r="389" spans="1:8" x14ac:dyDescent="0.2">
      <c r="A389" s="610" t="s">
        <v>1043</v>
      </c>
      <c r="B389" t="s">
        <v>203</v>
      </c>
      <c r="C389" s="610">
        <v>2018</v>
      </c>
      <c r="D389" s="776">
        <v>40.49</v>
      </c>
      <c r="E389" s="866">
        <v>29.67</v>
      </c>
      <c r="F389" s="776">
        <v>70.16</v>
      </c>
      <c r="G389" s="866">
        <v>66.989999999999995</v>
      </c>
      <c r="H389" s="776">
        <v>75.92</v>
      </c>
    </row>
    <row r="390" spans="1:8" x14ac:dyDescent="0.2">
      <c r="A390" s="610" t="s">
        <v>1043</v>
      </c>
      <c r="B390" t="s">
        <v>203</v>
      </c>
      <c r="C390" s="610">
        <v>2019</v>
      </c>
      <c r="D390" s="776">
        <v>33.46</v>
      </c>
      <c r="E390" s="866">
        <v>25.06</v>
      </c>
      <c r="F390" s="776">
        <v>58.52</v>
      </c>
      <c r="G390" s="866">
        <v>56.39</v>
      </c>
      <c r="H390" s="776">
        <v>61.79</v>
      </c>
    </row>
    <row r="391" spans="1:8" x14ac:dyDescent="0.2">
      <c r="A391" s="610" t="s">
        <v>1043</v>
      </c>
      <c r="B391" t="s">
        <v>203</v>
      </c>
      <c r="C391" s="610">
        <v>2020</v>
      </c>
      <c r="D391" s="776">
        <v>26.74</v>
      </c>
      <c r="E391" s="866">
        <v>28.93</v>
      </c>
      <c r="F391" s="776">
        <v>55.68</v>
      </c>
      <c r="G391" s="866">
        <v>54.01</v>
      </c>
      <c r="H391" s="776">
        <v>57.42</v>
      </c>
    </row>
    <row r="392" spans="1:8" x14ac:dyDescent="0.2">
      <c r="A392" s="610" t="s">
        <v>1043</v>
      </c>
      <c r="B392" t="s">
        <v>203</v>
      </c>
      <c r="C392" s="610">
        <v>2021</v>
      </c>
      <c r="D392" s="776">
        <v>40.57</v>
      </c>
      <c r="E392" s="866">
        <v>22.74</v>
      </c>
      <c r="F392" s="776">
        <v>63.31</v>
      </c>
      <c r="G392" s="866">
        <v>59.36</v>
      </c>
      <c r="H392" s="776">
        <v>66.650000000000006</v>
      </c>
    </row>
    <row r="393" spans="1:8" x14ac:dyDescent="0.2">
      <c r="A393" s="610" t="s">
        <v>1043</v>
      </c>
      <c r="B393" t="s">
        <v>203</v>
      </c>
      <c r="C393" s="610">
        <v>2022</v>
      </c>
      <c r="D393" s="776">
        <v>73.959999999999994</v>
      </c>
      <c r="E393" s="866">
        <v>27.19</v>
      </c>
      <c r="F393" s="776">
        <v>101.15</v>
      </c>
      <c r="G393" s="866">
        <v>96.43</v>
      </c>
      <c r="H393" s="776">
        <v>107.44</v>
      </c>
    </row>
    <row r="394" spans="1:8" x14ac:dyDescent="0.2">
      <c r="A394" s="610" t="s">
        <v>1043</v>
      </c>
      <c r="B394" t="s">
        <v>203</v>
      </c>
      <c r="C394" s="610">
        <v>2023</v>
      </c>
      <c r="D394" s="776">
        <v>31.63</v>
      </c>
      <c r="E394" s="866">
        <v>27.04</v>
      </c>
      <c r="F394" s="776">
        <v>58.67</v>
      </c>
      <c r="G394" s="866">
        <v>55.14</v>
      </c>
      <c r="H394" s="776">
        <v>63.27</v>
      </c>
    </row>
    <row r="395" spans="1:8" x14ac:dyDescent="0.2">
      <c r="A395" s="610" t="s">
        <v>1043</v>
      </c>
      <c r="B395" t="s">
        <v>203</v>
      </c>
      <c r="C395" s="610">
        <v>2024</v>
      </c>
      <c r="D395" s="776">
        <v>26.94</v>
      </c>
      <c r="E395" s="866">
        <v>20.86</v>
      </c>
      <c r="F395" s="776">
        <v>47.8</v>
      </c>
      <c r="G395" s="866">
        <v>45.44</v>
      </c>
      <c r="H395" s="776">
        <v>51.36</v>
      </c>
    </row>
    <row r="396" spans="1:8" x14ac:dyDescent="0.2">
      <c r="A396" s="610" t="s">
        <v>1043</v>
      </c>
      <c r="B396" t="s">
        <v>204</v>
      </c>
      <c r="C396" s="610">
        <v>2012</v>
      </c>
      <c r="D396" s="776"/>
      <c r="E396" s="866"/>
      <c r="F396" s="776"/>
      <c r="G396" s="866"/>
      <c r="H396" s="776"/>
    </row>
    <row r="397" spans="1:8" x14ac:dyDescent="0.2">
      <c r="A397" s="610" t="s">
        <v>1043</v>
      </c>
      <c r="B397" t="s">
        <v>204</v>
      </c>
      <c r="C397" s="610">
        <v>2013</v>
      </c>
      <c r="D397" s="776"/>
      <c r="E397" s="866"/>
      <c r="F397" s="776"/>
      <c r="G397" s="866"/>
      <c r="H397" s="776"/>
    </row>
    <row r="398" spans="1:8" x14ac:dyDescent="0.2">
      <c r="A398" s="610" t="s">
        <v>1043</v>
      </c>
      <c r="B398" t="s">
        <v>204</v>
      </c>
      <c r="C398" s="610">
        <v>2014</v>
      </c>
      <c r="D398" s="776"/>
      <c r="E398" s="866"/>
      <c r="F398" s="776"/>
      <c r="G398" s="866"/>
      <c r="H398" s="776"/>
    </row>
    <row r="399" spans="1:8" x14ac:dyDescent="0.2">
      <c r="A399" s="610" t="s">
        <v>1043</v>
      </c>
      <c r="B399" t="s">
        <v>204</v>
      </c>
      <c r="C399" s="610">
        <v>2015</v>
      </c>
      <c r="D399" s="776"/>
      <c r="E399" s="866"/>
      <c r="F399" s="776"/>
      <c r="G399" s="866"/>
      <c r="H399" s="776"/>
    </row>
    <row r="400" spans="1:8" x14ac:dyDescent="0.2">
      <c r="A400" s="610" t="s">
        <v>1043</v>
      </c>
      <c r="B400" t="s">
        <v>204</v>
      </c>
      <c r="C400" s="610">
        <v>2016</v>
      </c>
      <c r="D400" s="776"/>
      <c r="E400" s="866"/>
      <c r="F400" s="776"/>
      <c r="G400" s="866"/>
      <c r="H400" s="776"/>
    </row>
    <row r="401" spans="1:8" x14ac:dyDescent="0.2">
      <c r="A401" s="610" t="s">
        <v>1043</v>
      </c>
      <c r="B401" t="s">
        <v>204</v>
      </c>
      <c r="C401" s="610">
        <v>2017</v>
      </c>
      <c r="D401" s="776">
        <v>38.82</v>
      </c>
      <c r="E401" s="866">
        <v>27.6</v>
      </c>
      <c r="F401" s="776">
        <v>66.42</v>
      </c>
      <c r="G401" s="866">
        <v>66.42</v>
      </c>
      <c r="H401" s="776">
        <v>66.42</v>
      </c>
    </row>
    <row r="402" spans="1:8" x14ac:dyDescent="0.2">
      <c r="A402" s="610" t="s">
        <v>1043</v>
      </c>
      <c r="B402" t="s">
        <v>204</v>
      </c>
      <c r="C402" s="610">
        <v>2018</v>
      </c>
      <c r="D402" s="776">
        <v>40.49</v>
      </c>
      <c r="E402" s="866">
        <v>12.16</v>
      </c>
      <c r="F402" s="776">
        <v>52.65</v>
      </c>
      <c r="G402" s="866">
        <v>52.17</v>
      </c>
      <c r="H402" s="776">
        <v>52.65</v>
      </c>
    </row>
    <row r="403" spans="1:8" x14ac:dyDescent="0.2">
      <c r="A403" s="610" t="s">
        <v>1043</v>
      </c>
      <c r="B403" t="s">
        <v>204</v>
      </c>
      <c r="C403" s="610">
        <v>2019</v>
      </c>
      <c r="D403" s="776">
        <v>33.479999999999997</v>
      </c>
      <c r="E403" s="866">
        <v>17.170000000000002</v>
      </c>
      <c r="F403" s="776">
        <v>50.65</v>
      </c>
      <c r="G403" s="866">
        <v>47.84</v>
      </c>
      <c r="H403" s="776">
        <v>56.57</v>
      </c>
    </row>
    <row r="404" spans="1:8" x14ac:dyDescent="0.2">
      <c r="A404" s="610" t="s">
        <v>1043</v>
      </c>
      <c r="B404" t="s">
        <v>204</v>
      </c>
      <c r="C404" s="610">
        <v>2020</v>
      </c>
      <c r="D404" s="776">
        <v>27.43</v>
      </c>
      <c r="E404" s="866">
        <v>13.46</v>
      </c>
      <c r="F404" s="776">
        <v>40.89</v>
      </c>
      <c r="G404" s="866">
        <v>39.020000000000003</v>
      </c>
      <c r="H404" s="776">
        <v>45.01</v>
      </c>
    </row>
    <row r="405" spans="1:8" x14ac:dyDescent="0.2">
      <c r="A405" s="610" t="s">
        <v>1043</v>
      </c>
      <c r="B405" t="s">
        <v>204</v>
      </c>
      <c r="C405" s="610">
        <v>2021</v>
      </c>
      <c r="D405" s="776">
        <v>43.29</v>
      </c>
      <c r="E405" s="866">
        <v>8.02</v>
      </c>
      <c r="F405" s="776">
        <v>51.31</v>
      </c>
      <c r="G405" s="866">
        <v>50.12</v>
      </c>
      <c r="H405" s="776">
        <v>53.08</v>
      </c>
    </row>
    <row r="406" spans="1:8" x14ac:dyDescent="0.2">
      <c r="A406" s="610" t="s">
        <v>1043</v>
      </c>
      <c r="B406" t="s">
        <v>204</v>
      </c>
      <c r="C406" s="610">
        <v>2022</v>
      </c>
      <c r="D406" s="776">
        <v>79.400000000000006</v>
      </c>
      <c r="E406" s="866">
        <v>15.36</v>
      </c>
      <c r="F406" s="776">
        <v>94.77</v>
      </c>
      <c r="G406" s="866">
        <v>93.49</v>
      </c>
      <c r="H406" s="776">
        <v>98.1</v>
      </c>
    </row>
    <row r="407" spans="1:8" x14ac:dyDescent="0.2">
      <c r="A407" s="610" t="s">
        <v>1043</v>
      </c>
      <c r="B407" t="s">
        <v>204</v>
      </c>
      <c r="C407" s="610">
        <v>2023</v>
      </c>
      <c r="D407" s="776">
        <v>32.979999999999997</v>
      </c>
      <c r="E407" s="866">
        <v>17.11</v>
      </c>
      <c r="F407" s="776">
        <v>50.09</v>
      </c>
      <c r="G407" s="866">
        <v>47.14</v>
      </c>
      <c r="H407" s="776">
        <v>50.16</v>
      </c>
    </row>
    <row r="408" spans="1:8" x14ac:dyDescent="0.2">
      <c r="A408" s="610" t="s">
        <v>1043</v>
      </c>
      <c r="B408" t="s">
        <v>204</v>
      </c>
      <c r="C408" s="610">
        <v>2024</v>
      </c>
      <c r="D408" s="776">
        <v>29.57</v>
      </c>
      <c r="E408" s="866">
        <v>16.02</v>
      </c>
      <c r="F408" s="776">
        <v>45.59</v>
      </c>
      <c r="G408" s="866">
        <v>43.54</v>
      </c>
      <c r="H408" s="776">
        <v>45.11</v>
      </c>
    </row>
    <row r="409" spans="1:8" x14ac:dyDescent="0.2">
      <c r="A409" s="610" t="s">
        <v>1043</v>
      </c>
      <c r="B409" t="s">
        <v>205</v>
      </c>
      <c r="C409" s="610">
        <v>2012</v>
      </c>
      <c r="D409" s="776"/>
      <c r="E409" s="866"/>
      <c r="F409" s="776"/>
      <c r="G409" s="866"/>
      <c r="H409" s="776"/>
    </row>
    <row r="410" spans="1:8" x14ac:dyDescent="0.2">
      <c r="A410" s="610" t="s">
        <v>1043</v>
      </c>
      <c r="B410" t="s">
        <v>205</v>
      </c>
      <c r="C410" s="610">
        <v>2013</v>
      </c>
      <c r="D410" s="776">
        <v>47.96</v>
      </c>
      <c r="E410" s="866">
        <v>28.44</v>
      </c>
      <c r="F410" s="776">
        <v>76.41</v>
      </c>
      <c r="G410" s="866">
        <v>75.459999999999994</v>
      </c>
      <c r="H410" s="776">
        <v>77.33</v>
      </c>
    </row>
    <row r="411" spans="1:8" x14ac:dyDescent="0.2">
      <c r="A411" s="610" t="s">
        <v>1043</v>
      </c>
      <c r="B411" t="s">
        <v>205</v>
      </c>
      <c r="C411" s="610">
        <v>2014</v>
      </c>
      <c r="D411" s="776">
        <v>54.38</v>
      </c>
      <c r="E411" s="866">
        <v>22.31</v>
      </c>
      <c r="F411" s="776">
        <v>76.680000000000007</v>
      </c>
      <c r="G411" s="866">
        <v>75.39</v>
      </c>
      <c r="H411" s="776">
        <v>81.42</v>
      </c>
    </row>
    <row r="412" spans="1:8" x14ac:dyDescent="0.2">
      <c r="A412" s="610" t="s">
        <v>1043</v>
      </c>
      <c r="B412" t="s">
        <v>205</v>
      </c>
      <c r="C412" s="610">
        <v>2015</v>
      </c>
      <c r="D412" s="776">
        <v>37.97</v>
      </c>
      <c r="E412" s="866">
        <v>26.56</v>
      </c>
      <c r="F412" s="776">
        <v>64.53</v>
      </c>
      <c r="G412" s="866">
        <v>62.62</v>
      </c>
      <c r="H412" s="776">
        <v>72.36</v>
      </c>
    </row>
    <row r="413" spans="1:8" x14ac:dyDescent="0.2">
      <c r="A413" s="610" t="s">
        <v>1043</v>
      </c>
      <c r="B413" t="s">
        <v>205</v>
      </c>
      <c r="C413" s="610">
        <v>2016</v>
      </c>
      <c r="D413" s="776">
        <v>35.549999999999997</v>
      </c>
      <c r="E413" s="866">
        <v>24.87</v>
      </c>
      <c r="F413" s="776">
        <v>60.42</v>
      </c>
      <c r="G413" s="866">
        <v>56.85</v>
      </c>
      <c r="H413" s="776">
        <v>61.5</v>
      </c>
    </row>
    <row r="414" spans="1:8" x14ac:dyDescent="0.2">
      <c r="A414" s="610" t="s">
        <v>1043</v>
      </c>
      <c r="B414" t="s">
        <v>205</v>
      </c>
      <c r="C414" s="610">
        <v>2017</v>
      </c>
      <c r="D414" s="776">
        <v>37.24</v>
      </c>
      <c r="E414" s="866">
        <v>31.21</v>
      </c>
      <c r="F414" s="776">
        <v>68.45</v>
      </c>
      <c r="G414" s="866">
        <v>62.26</v>
      </c>
      <c r="H414" s="776">
        <v>70.19</v>
      </c>
    </row>
    <row r="415" spans="1:8" x14ac:dyDescent="0.2">
      <c r="A415" s="610" t="s">
        <v>1043</v>
      </c>
      <c r="B415" t="s">
        <v>205</v>
      </c>
      <c r="C415" s="610">
        <v>2018</v>
      </c>
      <c r="D415" s="776">
        <v>43.44</v>
      </c>
      <c r="E415" s="866">
        <v>21.38</v>
      </c>
      <c r="F415" s="776">
        <v>64.819999999999993</v>
      </c>
      <c r="G415" s="866">
        <v>61.38</v>
      </c>
      <c r="H415" s="776">
        <v>66.92</v>
      </c>
    </row>
    <row r="416" spans="1:8" x14ac:dyDescent="0.2">
      <c r="A416" s="610" t="s">
        <v>1043</v>
      </c>
      <c r="B416" t="s">
        <v>205</v>
      </c>
      <c r="C416" s="610">
        <v>2019</v>
      </c>
      <c r="D416" s="776">
        <v>34.729999999999997</v>
      </c>
      <c r="E416" s="866">
        <v>25.37</v>
      </c>
      <c r="F416" s="776">
        <v>60.09</v>
      </c>
      <c r="G416" s="866">
        <v>57.38</v>
      </c>
      <c r="H416" s="776">
        <v>62.12</v>
      </c>
    </row>
    <row r="417" spans="1:8" x14ac:dyDescent="0.2">
      <c r="A417" s="610" t="s">
        <v>1043</v>
      </c>
      <c r="B417" t="s">
        <v>205</v>
      </c>
      <c r="C417" s="610">
        <v>2020</v>
      </c>
      <c r="D417" s="776">
        <v>26.38</v>
      </c>
      <c r="E417" s="866">
        <v>19.73</v>
      </c>
      <c r="F417" s="776">
        <v>46.11</v>
      </c>
      <c r="G417" s="866">
        <v>44.87</v>
      </c>
      <c r="H417" s="776">
        <v>48.16</v>
      </c>
    </row>
    <row r="418" spans="1:8" x14ac:dyDescent="0.2">
      <c r="A418" s="610" t="s">
        <v>1043</v>
      </c>
      <c r="B418" t="s">
        <v>205</v>
      </c>
      <c r="C418" s="610">
        <v>2021</v>
      </c>
      <c r="D418" s="776">
        <v>42.91</v>
      </c>
      <c r="E418" s="866">
        <v>13.79</v>
      </c>
      <c r="F418" s="776">
        <v>56.7</v>
      </c>
      <c r="G418" s="866">
        <v>55.5</v>
      </c>
      <c r="H418" s="776">
        <v>58.16</v>
      </c>
    </row>
    <row r="419" spans="1:8" x14ac:dyDescent="0.2">
      <c r="A419" s="610" t="s">
        <v>1043</v>
      </c>
      <c r="B419" t="s">
        <v>205</v>
      </c>
      <c r="C419" s="610">
        <v>2022</v>
      </c>
      <c r="D419" s="776">
        <v>87.47</v>
      </c>
      <c r="E419" s="866">
        <v>25.52</v>
      </c>
      <c r="F419" s="776">
        <v>112.99</v>
      </c>
      <c r="G419" s="866">
        <v>110.95</v>
      </c>
      <c r="H419" s="776">
        <v>116.16</v>
      </c>
    </row>
    <row r="420" spans="1:8" x14ac:dyDescent="0.2">
      <c r="A420" s="610" t="s">
        <v>1043</v>
      </c>
      <c r="B420" t="s">
        <v>205</v>
      </c>
      <c r="C420" s="610">
        <v>2023</v>
      </c>
      <c r="D420" s="776">
        <v>31.56</v>
      </c>
      <c r="E420" s="866">
        <v>31.68</v>
      </c>
      <c r="F420" s="776">
        <v>63.23</v>
      </c>
      <c r="G420" s="866">
        <v>59.77</v>
      </c>
      <c r="H420" s="776">
        <v>65.099999999999994</v>
      </c>
    </row>
    <row r="421" spans="1:8" x14ac:dyDescent="0.2">
      <c r="A421" s="610" t="s">
        <v>1043</v>
      </c>
      <c r="B421" t="s">
        <v>205</v>
      </c>
      <c r="C421" s="610">
        <v>2024</v>
      </c>
      <c r="D421" s="776">
        <v>27.66</v>
      </c>
      <c r="E421" s="866">
        <v>29.61</v>
      </c>
      <c r="F421" s="776">
        <v>57.27</v>
      </c>
      <c r="G421" s="866">
        <v>53.41</v>
      </c>
      <c r="H421" s="776">
        <v>59.77</v>
      </c>
    </row>
    <row r="422" spans="1:8" x14ac:dyDescent="0.2">
      <c r="A422" s="610" t="s">
        <v>1043</v>
      </c>
      <c r="B422" t="s">
        <v>206</v>
      </c>
      <c r="C422" s="610">
        <v>2012</v>
      </c>
      <c r="D422" s="776">
        <v>41.9</v>
      </c>
      <c r="E422" s="866">
        <v>24.95</v>
      </c>
      <c r="F422" s="776">
        <v>66.849999999999994</v>
      </c>
      <c r="G422" s="866">
        <v>66.849999999999994</v>
      </c>
      <c r="H422" s="776">
        <v>66.849999999999994</v>
      </c>
    </row>
    <row r="423" spans="1:8" x14ac:dyDescent="0.2">
      <c r="A423" s="610" t="s">
        <v>1043</v>
      </c>
      <c r="B423" t="s">
        <v>206</v>
      </c>
      <c r="C423" s="610">
        <v>2013</v>
      </c>
      <c r="D423" s="776">
        <v>46.5</v>
      </c>
      <c r="E423" s="866">
        <v>32.14</v>
      </c>
      <c r="F423" s="776">
        <v>78.64</v>
      </c>
      <c r="G423" s="866">
        <v>77.27</v>
      </c>
      <c r="H423" s="776">
        <v>79.09</v>
      </c>
    </row>
    <row r="424" spans="1:8" x14ac:dyDescent="0.2">
      <c r="A424" s="610" t="s">
        <v>1043</v>
      </c>
      <c r="B424" t="s">
        <v>206</v>
      </c>
      <c r="C424" s="610">
        <v>2014</v>
      </c>
      <c r="D424" s="776">
        <v>46.33</v>
      </c>
      <c r="E424" s="866">
        <v>37.69</v>
      </c>
      <c r="F424" s="776">
        <v>84.02</v>
      </c>
      <c r="G424" s="866">
        <v>82.54</v>
      </c>
      <c r="H424" s="776">
        <v>84.49</v>
      </c>
    </row>
    <row r="425" spans="1:8" x14ac:dyDescent="0.2">
      <c r="A425" s="610" t="s">
        <v>1043</v>
      </c>
      <c r="B425" t="s">
        <v>206</v>
      </c>
      <c r="C425" s="610">
        <v>2015</v>
      </c>
      <c r="D425" s="776">
        <v>34.729999999999997</v>
      </c>
      <c r="E425" s="866">
        <v>38.78</v>
      </c>
      <c r="F425" s="776">
        <v>73.510000000000005</v>
      </c>
      <c r="G425" s="866">
        <v>71.86</v>
      </c>
      <c r="H425" s="776">
        <v>74.040000000000006</v>
      </c>
    </row>
    <row r="426" spans="1:8" x14ac:dyDescent="0.2">
      <c r="A426" s="610" t="s">
        <v>1043</v>
      </c>
      <c r="B426" t="s">
        <v>206</v>
      </c>
      <c r="C426" s="610">
        <v>2016</v>
      </c>
      <c r="D426" s="776">
        <v>33.9</v>
      </c>
      <c r="E426" s="866">
        <v>30.13</v>
      </c>
      <c r="F426" s="776">
        <v>64.03</v>
      </c>
      <c r="G426" s="866">
        <v>61.51</v>
      </c>
      <c r="H426" s="776">
        <v>65.11</v>
      </c>
    </row>
    <row r="427" spans="1:8" x14ac:dyDescent="0.2">
      <c r="A427" s="610" t="s">
        <v>1043</v>
      </c>
      <c r="B427" t="s">
        <v>206</v>
      </c>
      <c r="C427" s="610">
        <v>2017</v>
      </c>
      <c r="D427" s="776">
        <v>29.96</v>
      </c>
      <c r="E427" s="866">
        <v>22.78</v>
      </c>
      <c r="F427" s="776">
        <v>52.74</v>
      </c>
      <c r="G427" s="866">
        <v>50.52</v>
      </c>
      <c r="H427" s="776">
        <v>54.2</v>
      </c>
    </row>
    <row r="428" spans="1:8" x14ac:dyDescent="0.2">
      <c r="A428" s="610" t="s">
        <v>1043</v>
      </c>
      <c r="B428" t="s">
        <v>206</v>
      </c>
      <c r="C428" s="610">
        <v>2018</v>
      </c>
      <c r="D428" s="776">
        <v>30.39</v>
      </c>
      <c r="E428" s="866">
        <v>29.33</v>
      </c>
      <c r="F428" s="776">
        <v>59.73</v>
      </c>
      <c r="G428" s="866">
        <v>57.91</v>
      </c>
      <c r="H428" s="776">
        <v>60.78</v>
      </c>
    </row>
    <row r="429" spans="1:8" x14ac:dyDescent="0.2">
      <c r="A429" s="610" t="s">
        <v>1043</v>
      </c>
      <c r="B429" t="s">
        <v>206</v>
      </c>
      <c r="C429" s="610">
        <v>2019</v>
      </c>
      <c r="D429" s="776">
        <v>23.53</v>
      </c>
      <c r="E429" s="866">
        <v>28.75</v>
      </c>
      <c r="F429" s="776">
        <v>52.28</v>
      </c>
      <c r="G429" s="866">
        <v>46.5</v>
      </c>
      <c r="H429" s="776">
        <v>51.08</v>
      </c>
    </row>
    <row r="430" spans="1:8" x14ac:dyDescent="0.2">
      <c r="A430" s="610" t="s">
        <v>1043</v>
      </c>
      <c r="B430" t="s">
        <v>206</v>
      </c>
      <c r="C430" s="610">
        <v>2020</v>
      </c>
      <c r="D430" s="776">
        <v>17.97</v>
      </c>
      <c r="E430" s="866">
        <v>27.23</v>
      </c>
      <c r="F430" s="776">
        <v>45.2</v>
      </c>
      <c r="G430" s="866">
        <v>40.96</v>
      </c>
      <c r="H430" s="776">
        <v>46.47</v>
      </c>
    </row>
    <row r="431" spans="1:8" x14ac:dyDescent="0.2">
      <c r="A431" s="610" t="s">
        <v>1043</v>
      </c>
      <c r="B431" t="s">
        <v>206</v>
      </c>
      <c r="C431" s="610">
        <v>2021</v>
      </c>
      <c r="D431" s="776">
        <v>29.69</v>
      </c>
      <c r="E431" s="866">
        <v>19.68</v>
      </c>
      <c r="F431" s="776">
        <v>49.37</v>
      </c>
      <c r="G431" s="866">
        <v>48.23</v>
      </c>
      <c r="H431" s="776">
        <v>50.25</v>
      </c>
    </row>
    <row r="432" spans="1:8" x14ac:dyDescent="0.2">
      <c r="A432" s="610" t="s">
        <v>1043</v>
      </c>
      <c r="B432" t="s">
        <v>206</v>
      </c>
      <c r="C432" s="610">
        <v>2022</v>
      </c>
      <c r="D432" s="776">
        <v>54.16</v>
      </c>
      <c r="E432" s="866">
        <v>24.27</v>
      </c>
      <c r="F432" s="776">
        <v>78.430000000000007</v>
      </c>
      <c r="G432" s="866">
        <v>76.89</v>
      </c>
      <c r="H432" s="776">
        <v>80.709999999999994</v>
      </c>
    </row>
    <row r="433" spans="1:8" x14ac:dyDescent="0.2">
      <c r="A433" s="610" t="s">
        <v>1043</v>
      </c>
      <c r="B433" t="s">
        <v>206</v>
      </c>
      <c r="C433" s="610">
        <v>2023</v>
      </c>
      <c r="D433" s="776">
        <v>20.22</v>
      </c>
      <c r="E433" s="866">
        <v>29.21</v>
      </c>
      <c r="F433" s="776">
        <v>49.42</v>
      </c>
      <c r="G433" s="866">
        <v>42.26</v>
      </c>
      <c r="H433" s="776">
        <v>54.14</v>
      </c>
    </row>
    <row r="434" spans="1:8" x14ac:dyDescent="0.2">
      <c r="A434" s="610" t="s">
        <v>1043</v>
      </c>
      <c r="B434" t="s">
        <v>206</v>
      </c>
      <c r="C434" s="610">
        <v>2024</v>
      </c>
      <c r="D434" s="776">
        <v>16.61</v>
      </c>
      <c r="E434" s="866">
        <v>17</v>
      </c>
      <c r="F434" s="776">
        <v>33.61</v>
      </c>
      <c r="G434" s="866">
        <v>31.04</v>
      </c>
      <c r="H434" s="776">
        <v>39.020000000000003</v>
      </c>
    </row>
    <row r="435" spans="1:8" x14ac:dyDescent="0.2">
      <c r="A435" s="610" t="s">
        <v>1043</v>
      </c>
      <c r="B435" t="s">
        <v>207</v>
      </c>
      <c r="C435" s="610">
        <v>2012</v>
      </c>
      <c r="D435" s="776"/>
      <c r="E435" s="866"/>
      <c r="F435" s="776"/>
      <c r="G435" s="866"/>
      <c r="H435" s="776"/>
    </row>
    <row r="436" spans="1:8" x14ac:dyDescent="0.2">
      <c r="A436" s="610" t="s">
        <v>1043</v>
      </c>
      <c r="B436" t="s">
        <v>207</v>
      </c>
      <c r="C436" s="610">
        <v>2013</v>
      </c>
      <c r="D436" s="776">
        <v>38.75</v>
      </c>
      <c r="E436" s="866">
        <v>28.43</v>
      </c>
      <c r="F436" s="776">
        <v>67.180000000000007</v>
      </c>
      <c r="G436" s="866">
        <v>66.7</v>
      </c>
      <c r="H436" s="776">
        <v>70.42</v>
      </c>
    </row>
    <row r="437" spans="1:8" x14ac:dyDescent="0.2">
      <c r="A437" s="610" t="s">
        <v>1043</v>
      </c>
      <c r="B437" t="s">
        <v>207</v>
      </c>
      <c r="C437" s="610">
        <v>2014</v>
      </c>
      <c r="D437" s="776">
        <v>45.15</v>
      </c>
      <c r="E437" s="866">
        <v>28.33</v>
      </c>
      <c r="F437" s="776">
        <v>73.489999999999995</v>
      </c>
      <c r="G437" s="866">
        <v>73.209999999999994</v>
      </c>
      <c r="H437" s="776">
        <v>74.97</v>
      </c>
    </row>
    <row r="438" spans="1:8" x14ac:dyDescent="0.2">
      <c r="A438" s="610" t="s">
        <v>1043</v>
      </c>
      <c r="B438" t="s">
        <v>207</v>
      </c>
      <c r="C438" s="610">
        <v>2015</v>
      </c>
      <c r="D438" s="776">
        <v>31.96</v>
      </c>
      <c r="E438" s="866">
        <v>25.53</v>
      </c>
      <c r="F438" s="776">
        <v>57.49</v>
      </c>
      <c r="G438" s="866">
        <v>54.74</v>
      </c>
      <c r="H438" s="776">
        <v>58.42</v>
      </c>
    </row>
    <row r="439" spans="1:8" x14ac:dyDescent="0.2">
      <c r="A439" s="610" t="s">
        <v>1043</v>
      </c>
      <c r="B439" t="s">
        <v>207</v>
      </c>
      <c r="C439" s="610">
        <v>2016</v>
      </c>
      <c r="D439" s="776">
        <v>34.81</v>
      </c>
      <c r="E439" s="866">
        <v>20.329999999999998</v>
      </c>
      <c r="F439" s="776">
        <v>55.14</v>
      </c>
      <c r="G439" s="866">
        <v>53.21</v>
      </c>
      <c r="H439" s="776">
        <v>55.98</v>
      </c>
    </row>
    <row r="440" spans="1:8" x14ac:dyDescent="0.2">
      <c r="A440" s="610" t="s">
        <v>1043</v>
      </c>
      <c r="B440" t="s">
        <v>207</v>
      </c>
      <c r="C440" s="610">
        <v>2017</v>
      </c>
      <c r="D440" s="776">
        <v>34.299999999999997</v>
      </c>
      <c r="E440" s="866">
        <v>36.450000000000003</v>
      </c>
      <c r="F440" s="776">
        <v>70.739999999999995</v>
      </c>
      <c r="G440" s="866">
        <v>63.28</v>
      </c>
      <c r="H440" s="776">
        <v>74.349999999999994</v>
      </c>
    </row>
    <row r="441" spans="1:8" x14ac:dyDescent="0.2">
      <c r="A441" s="610" t="s">
        <v>1043</v>
      </c>
      <c r="B441" t="s">
        <v>207</v>
      </c>
      <c r="C441" s="610">
        <v>2018</v>
      </c>
      <c r="D441" s="776">
        <v>38.32</v>
      </c>
      <c r="E441" s="866">
        <v>21.63</v>
      </c>
      <c r="F441" s="776">
        <v>59.95</v>
      </c>
      <c r="G441" s="866">
        <v>51.08</v>
      </c>
      <c r="H441" s="776">
        <v>66.849999999999994</v>
      </c>
    </row>
    <row r="442" spans="1:8" x14ac:dyDescent="0.2">
      <c r="A442" s="610" t="s">
        <v>1043</v>
      </c>
      <c r="B442" t="s">
        <v>207</v>
      </c>
      <c r="C442" s="610">
        <v>2019</v>
      </c>
      <c r="D442" s="776">
        <v>30.27</v>
      </c>
      <c r="E442" s="866">
        <v>25.02</v>
      </c>
      <c r="F442" s="776">
        <v>55.29</v>
      </c>
      <c r="G442" s="866">
        <v>46.5</v>
      </c>
      <c r="H442" s="776">
        <v>61.98</v>
      </c>
    </row>
    <row r="443" spans="1:8" x14ac:dyDescent="0.2">
      <c r="A443" s="610" t="s">
        <v>1043</v>
      </c>
      <c r="B443" t="s">
        <v>207</v>
      </c>
      <c r="C443" s="610">
        <v>2020</v>
      </c>
      <c r="D443" s="776">
        <v>22.94</v>
      </c>
      <c r="E443" s="866">
        <v>20.6</v>
      </c>
      <c r="F443" s="776">
        <v>43.54</v>
      </c>
      <c r="G443" s="866">
        <v>38.82</v>
      </c>
      <c r="H443" s="776">
        <v>45.15</v>
      </c>
    </row>
    <row r="444" spans="1:8" x14ac:dyDescent="0.2">
      <c r="A444" s="610" t="s">
        <v>1043</v>
      </c>
      <c r="B444" t="s">
        <v>207</v>
      </c>
      <c r="C444" s="610">
        <v>2021</v>
      </c>
      <c r="D444" s="776">
        <v>40.29</v>
      </c>
      <c r="E444" s="866">
        <v>13.16</v>
      </c>
      <c r="F444" s="776">
        <v>53.45</v>
      </c>
      <c r="G444" s="866">
        <v>50.37</v>
      </c>
      <c r="H444" s="776">
        <v>54.84</v>
      </c>
    </row>
    <row r="445" spans="1:8" x14ac:dyDescent="0.2">
      <c r="A445" s="610" t="s">
        <v>1043</v>
      </c>
      <c r="B445" t="s">
        <v>207</v>
      </c>
      <c r="C445" s="610">
        <v>2022</v>
      </c>
      <c r="D445" s="776">
        <v>76.180000000000007</v>
      </c>
      <c r="E445" s="866">
        <v>28.25</v>
      </c>
      <c r="F445" s="776">
        <v>104.44</v>
      </c>
      <c r="G445" s="866">
        <v>103.36</v>
      </c>
      <c r="H445" s="776">
        <v>110.13</v>
      </c>
    </row>
    <row r="446" spans="1:8" x14ac:dyDescent="0.2">
      <c r="A446" s="610" t="s">
        <v>1043</v>
      </c>
      <c r="B446" t="s">
        <v>207</v>
      </c>
      <c r="C446" s="610">
        <v>2023</v>
      </c>
      <c r="D446" s="776">
        <v>24.23</v>
      </c>
      <c r="E446" s="866">
        <v>35.35</v>
      </c>
      <c r="F446" s="776">
        <v>59.58</v>
      </c>
      <c r="G446" s="866">
        <v>58.84</v>
      </c>
      <c r="H446" s="776">
        <v>63.65</v>
      </c>
    </row>
    <row r="447" spans="1:8" x14ac:dyDescent="0.2">
      <c r="A447" s="612" t="s">
        <v>1043</v>
      </c>
      <c r="B447" s="106" t="s">
        <v>207</v>
      </c>
      <c r="C447" s="612">
        <v>2024</v>
      </c>
      <c r="D447" s="869">
        <v>23.55</v>
      </c>
      <c r="E447" s="702">
        <v>37.799999999999997</v>
      </c>
      <c r="F447" s="869">
        <v>61.34</v>
      </c>
      <c r="G447" s="702">
        <v>56.1</v>
      </c>
      <c r="H447" s="869">
        <v>64.83</v>
      </c>
    </row>
  </sheetData>
  <autoFilter ref="A44:H447" xr:uid="{D476476E-3688-49D7-97B3-D9A66B664326}"/>
  <pageMargins left="0.7" right="0.7" top="0.75" bottom="0.75" header="0.3" footer="0.3"/>
  <pageSetup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45B574-9167-4070-9058-31350A7F6D12}">
  <sheetPr>
    <tabColor theme="4" tint="0.39997558519241921"/>
  </sheetPr>
  <dimension ref="A1:H229"/>
  <sheetViews>
    <sheetView zoomScaleNormal="100" workbookViewId="0">
      <selection activeCell="M34" sqref="M34"/>
    </sheetView>
  </sheetViews>
  <sheetFormatPr defaultColWidth="8.7109375" defaultRowHeight="12.75" x14ac:dyDescent="0.2"/>
  <cols>
    <col min="1" max="1" width="18.7109375" style="1" customWidth="1"/>
    <col min="2" max="2" width="10.28515625" style="1" customWidth="1"/>
    <col min="3" max="3" width="31" style="1" customWidth="1"/>
    <col min="4" max="5" width="12.42578125" style="329" customWidth="1"/>
    <col min="6" max="7" width="12.42578125" style="1" customWidth="1"/>
    <col min="8" max="8" width="8.42578125" style="1" customWidth="1"/>
    <col min="9" max="10" width="8.7109375" style="1"/>
    <col min="11" max="11" width="11.7109375" style="1" customWidth="1"/>
    <col min="12" max="16384" width="8.7109375" style="1"/>
  </cols>
  <sheetData>
    <row r="1" spans="1:5" ht="15" x14ac:dyDescent="0.25">
      <c r="A1" s="2" t="s">
        <v>1044</v>
      </c>
      <c r="D1" s="1"/>
      <c r="E1" s="1"/>
    </row>
    <row r="2" spans="1:5" ht="15" x14ac:dyDescent="0.25">
      <c r="A2" s="2"/>
      <c r="D2" s="1"/>
      <c r="E2" s="1"/>
    </row>
    <row r="3" spans="1:5" ht="15" x14ac:dyDescent="0.25">
      <c r="A3" s="2"/>
      <c r="D3" s="1"/>
      <c r="E3" s="1"/>
    </row>
    <row r="4" spans="1:5" ht="15" x14ac:dyDescent="0.25">
      <c r="A4" s="2"/>
      <c r="D4" s="1"/>
      <c r="E4" s="1"/>
    </row>
    <row r="5" spans="1:5" ht="15" x14ac:dyDescent="0.25">
      <c r="A5" s="2"/>
      <c r="D5" s="1"/>
      <c r="E5" s="1"/>
    </row>
    <row r="6" spans="1:5" ht="15" x14ac:dyDescent="0.25">
      <c r="A6" s="2"/>
      <c r="D6" s="1"/>
      <c r="E6" s="1"/>
    </row>
    <row r="7" spans="1:5" ht="15" x14ac:dyDescent="0.25">
      <c r="A7" s="2"/>
      <c r="D7" s="1"/>
      <c r="E7" s="1"/>
    </row>
    <row r="8" spans="1:5" ht="15" x14ac:dyDescent="0.25">
      <c r="A8" s="2"/>
      <c r="D8" s="1"/>
      <c r="E8" s="1"/>
    </row>
    <row r="9" spans="1:5" ht="15" x14ac:dyDescent="0.25">
      <c r="A9" s="2"/>
      <c r="D9" s="1"/>
      <c r="E9" s="1"/>
    </row>
    <row r="10" spans="1:5" ht="15" x14ac:dyDescent="0.25">
      <c r="A10" s="2"/>
      <c r="D10" s="1"/>
      <c r="E10" s="1"/>
    </row>
    <row r="11" spans="1:5" ht="15" x14ac:dyDescent="0.25">
      <c r="A11" s="2"/>
      <c r="D11" s="1"/>
      <c r="E11" s="1"/>
    </row>
    <row r="12" spans="1:5" ht="15" x14ac:dyDescent="0.25">
      <c r="A12" s="2"/>
      <c r="D12" s="1"/>
      <c r="E12" s="1"/>
    </row>
    <row r="13" spans="1:5" ht="15" x14ac:dyDescent="0.25">
      <c r="A13" s="2"/>
      <c r="D13" s="1"/>
      <c r="E13" s="1"/>
    </row>
    <row r="14" spans="1:5" ht="15" x14ac:dyDescent="0.25">
      <c r="A14" s="2"/>
      <c r="D14" s="1"/>
      <c r="E14" s="1"/>
    </row>
    <row r="15" spans="1:5" ht="15" x14ac:dyDescent="0.25">
      <c r="A15" s="2"/>
      <c r="D15" s="1"/>
      <c r="E15" s="1"/>
    </row>
    <row r="16" spans="1:5" ht="15" x14ac:dyDescent="0.25">
      <c r="A16" s="2"/>
      <c r="D16" s="1"/>
      <c r="E16" s="1"/>
    </row>
    <row r="17" spans="1:5" ht="15" x14ac:dyDescent="0.25">
      <c r="A17" s="2"/>
      <c r="D17" s="1"/>
      <c r="E17" s="1"/>
    </row>
    <row r="18" spans="1:5" ht="15" x14ac:dyDescent="0.25">
      <c r="A18" s="2"/>
      <c r="D18" s="1"/>
      <c r="E18" s="1"/>
    </row>
    <row r="19" spans="1:5" x14ac:dyDescent="0.2">
      <c r="A19" s="165"/>
      <c r="D19" s="1"/>
      <c r="E19" s="1"/>
    </row>
    <row r="20" spans="1:5" x14ac:dyDescent="0.2">
      <c r="A20" s="165"/>
      <c r="D20" s="1"/>
      <c r="E20" s="1"/>
    </row>
    <row r="21" spans="1:5" x14ac:dyDescent="0.2">
      <c r="A21" s="165"/>
      <c r="D21" s="1"/>
      <c r="E21" s="1"/>
    </row>
    <row r="22" spans="1:5" x14ac:dyDescent="0.2">
      <c r="A22" s="165"/>
      <c r="D22" s="1"/>
      <c r="E22" s="1"/>
    </row>
    <row r="23" spans="1:5" x14ac:dyDescent="0.2">
      <c r="A23" s="165"/>
      <c r="D23" s="1"/>
      <c r="E23" s="1"/>
    </row>
    <row r="24" spans="1:5" x14ac:dyDescent="0.2">
      <c r="A24" s="165"/>
      <c r="D24" s="1"/>
      <c r="E24" s="1"/>
    </row>
    <row r="25" spans="1:5" x14ac:dyDescent="0.2">
      <c r="A25" s="165"/>
      <c r="D25" s="1"/>
      <c r="E25" s="1"/>
    </row>
    <row r="26" spans="1:5" x14ac:dyDescent="0.2">
      <c r="A26" s="165"/>
      <c r="D26" s="1"/>
      <c r="E26" s="1"/>
    </row>
    <row r="27" spans="1:5" x14ac:dyDescent="0.2">
      <c r="A27" s="165"/>
      <c r="D27" s="1"/>
      <c r="E27" s="1"/>
    </row>
    <row r="28" spans="1:5" x14ac:dyDescent="0.2">
      <c r="A28" s="165"/>
      <c r="D28" s="1"/>
      <c r="E28" s="1"/>
    </row>
    <row r="29" spans="1:5" x14ac:dyDescent="0.2">
      <c r="A29" s="165"/>
      <c r="D29" s="1"/>
      <c r="E29" s="1"/>
    </row>
    <row r="30" spans="1:5" x14ac:dyDescent="0.2">
      <c r="A30" s="165"/>
      <c r="D30" s="1"/>
      <c r="E30" s="1"/>
    </row>
    <row r="31" spans="1:5" x14ac:dyDescent="0.2">
      <c r="A31" s="165"/>
      <c r="D31" s="1"/>
      <c r="E31" s="1"/>
    </row>
    <row r="32" spans="1:5" x14ac:dyDescent="0.2">
      <c r="A32" s="165"/>
      <c r="D32" s="1"/>
      <c r="E32" s="1"/>
    </row>
    <row r="33" spans="1:8" x14ac:dyDescent="0.2">
      <c r="A33" s="165"/>
      <c r="D33" s="1"/>
      <c r="E33" s="1"/>
    </row>
    <row r="34" spans="1:8" x14ac:dyDescent="0.2">
      <c r="A34" s="165"/>
      <c r="D34" s="1"/>
      <c r="E34" s="1"/>
    </row>
    <row r="35" spans="1:8" x14ac:dyDescent="0.2">
      <c r="A35" s="165"/>
      <c r="D35" s="1"/>
      <c r="E35" s="1"/>
    </row>
    <row r="36" spans="1:8" x14ac:dyDescent="0.2">
      <c r="A36" s="165"/>
      <c r="D36" s="1"/>
      <c r="E36" s="1"/>
    </row>
    <row r="37" spans="1:8" x14ac:dyDescent="0.2">
      <c r="A37" s="67" t="s">
        <v>1045</v>
      </c>
      <c r="D37" s="1"/>
      <c r="E37" s="1"/>
    </row>
    <row r="38" spans="1:8" x14ac:dyDescent="0.2">
      <c r="A38" s="67" t="s">
        <v>1046</v>
      </c>
      <c r="D38" s="1"/>
      <c r="E38" s="1"/>
    </row>
    <row r="39" spans="1:8" x14ac:dyDescent="0.2">
      <c r="A39" s="166"/>
      <c r="B39" s="21"/>
      <c r="C39" s="178"/>
      <c r="D39" s="328"/>
      <c r="E39" s="328"/>
      <c r="F39" s="178"/>
      <c r="G39" s="178"/>
      <c r="H39" s="3"/>
    </row>
    <row r="40" spans="1:8" ht="25.5" customHeight="1" x14ac:dyDescent="0.2">
      <c r="A40" s="528" t="s">
        <v>161</v>
      </c>
      <c r="B40" s="871" t="s">
        <v>906</v>
      </c>
      <c r="C40" s="875" t="s">
        <v>1047</v>
      </c>
      <c r="D40" s="872" t="s">
        <v>1048</v>
      </c>
      <c r="E40" s="872" t="s">
        <v>1049</v>
      </c>
      <c r="F40" s="873" t="s">
        <v>1050</v>
      </c>
      <c r="G40" s="178"/>
      <c r="H40" s="3"/>
    </row>
    <row r="41" spans="1:8" x14ac:dyDescent="0.2">
      <c r="A41" s="27" t="s">
        <v>176</v>
      </c>
      <c r="B41" s="21">
        <v>2006</v>
      </c>
      <c r="C41" s="876"/>
      <c r="D41" s="870"/>
      <c r="E41" s="870"/>
      <c r="F41" s="874"/>
      <c r="G41" s="178"/>
      <c r="H41" s="3"/>
    </row>
    <row r="42" spans="1:8" x14ac:dyDescent="0.2">
      <c r="A42" s="27" t="s">
        <v>176</v>
      </c>
      <c r="B42" s="21">
        <v>2007</v>
      </c>
      <c r="C42" s="876"/>
      <c r="D42" s="870"/>
      <c r="E42" s="870"/>
      <c r="F42" s="874"/>
      <c r="G42" s="178"/>
      <c r="H42" s="3"/>
    </row>
    <row r="43" spans="1:8" x14ac:dyDescent="0.2">
      <c r="A43" s="27" t="s">
        <v>176</v>
      </c>
      <c r="B43" s="21">
        <v>2008</v>
      </c>
      <c r="C43" s="876"/>
      <c r="D43" s="870">
        <v>196.15</v>
      </c>
      <c r="E43" s="870"/>
      <c r="F43" s="874"/>
      <c r="G43" s="178"/>
      <c r="H43" s="3"/>
    </row>
    <row r="44" spans="1:8" x14ac:dyDescent="0.2">
      <c r="A44" s="15" t="s">
        <v>176</v>
      </c>
      <c r="B44" s="1">
        <v>2009</v>
      </c>
      <c r="C44" s="815"/>
      <c r="D44" s="808">
        <v>136.59</v>
      </c>
      <c r="E44" s="808"/>
      <c r="F44" s="809"/>
    </row>
    <row r="45" spans="1:8" x14ac:dyDescent="0.2">
      <c r="A45" s="15" t="s">
        <v>176</v>
      </c>
      <c r="B45" s="1">
        <v>2010</v>
      </c>
      <c r="C45" s="815"/>
      <c r="D45" s="808">
        <v>199.21</v>
      </c>
      <c r="E45" s="808"/>
      <c r="F45" s="809"/>
    </row>
    <row r="46" spans="1:8" x14ac:dyDescent="0.2">
      <c r="A46" s="15" t="s">
        <v>176</v>
      </c>
      <c r="B46" s="1">
        <v>2011</v>
      </c>
      <c r="C46" s="815"/>
      <c r="D46" s="808">
        <v>288.62</v>
      </c>
      <c r="E46" s="808"/>
      <c r="F46" s="809"/>
    </row>
    <row r="47" spans="1:8" x14ac:dyDescent="0.2">
      <c r="A47" s="15" t="s">
        <v>176</v>
      </c>
      <c r="B47" s="1">
        <v>2012</v>
      </c>
      <c r="C47" s="815">
        <v>44.07</v>
      </c>
      <c r="D47" s="808">
        <v>161.9</v>
      </c>
      <c r="E47" s="808"/>
      <c r="F47" s="809"/>
    </row>
    <row r="48" spans="1:8" x14ac:dyDescent="0.2">
      <c r="A48" s="15" t="s">
        <v>176</v>
      </c>
      <c r="B48" s="1">
        <v>2013</v>
      </c>
      <c r="C48" s="815">
        <v>41.84</v>
      </c>
      <c r="D48" s="808">
        <v>154.41</v>
      </c>
      <c r="E48" s="808"/>
      <c r="F48" s="809"/>
    </row>
    <row r="49" spans="1:6" x14ac:dyDescent="0.2">
      <c r="A49" s="15" t="s">
        <v>176</v>
      </c>
      <c r="B49" s="1">
        <v>2014</v>
      </c>
      <c r="C49" s="815">
        <v>37.65</v>
      </c>
      <c r="D49" s="808">
        <v>155.02000000000001</v>
      </c>
      <c r="E49" s="808"/>
      <c r="F49" s="809"/>
    </row>
    <row r="50" spans="1:6" x14ac:dyDescent="0.2">
      <c r="A50" s="15" t="s">
        <v>176</v>
      </c>
      <c r="B50" s="1">
        <v>2015</v>
      </c>
      <c r="C50" s="815">
        <v>38.57</v>
      </c>
      <c r="D50" s="808">
        <v>123.09</v>
      </c>
      <c r="E50" s="808"/>
      <c r="F50" s="809"/>
    </row>
    <row r="51" spans="1:6" x14ac:dyDescent="0.2">
      <c r="A51" s="15" t="s">
        <v>176</v>
      </c>
      <c r="B51" s="1">
        <v>2016</v>
      </c>
      <c r="C51" s="815">
        <v>36.619999999999997</v>
      </c>
      <c r="D51" s="808">
        <v>68.78</v>
      </c>
      <c r="E51" s="808"/>
      <c r="F51" s="809"/>
    </row>
    <row r="52" spans="1:6" x14ac:dyDescent="0.2">
      <c r="A52" s="15" t="s">
        <v>176</v>
      </c>
      <c r="B52" s="1">
        <v>2017</v>
      </c>
      <c r="C52" s="815">
        <v>35.35</v>
      </c>
      <c r="D52" s="808">
        <v>60.54</v>
      </c>
      <c r="E52" s="808"/>
      <c r="F52" s="809"/>
    </row>
    <row r="53" spans="1:6" x14ac:dyDescent="0.2">
      <c r="A53" s="15" t="s">
        <v>176</v>
      </c>
      <c r="B53" s="1">
        <v>2018</v>
      </c>
      <c r="C53" s="815">
        <v>32.880000000000003</v>
      </c>
      <c r="D53" s="808">
        <v>51.58</v>
      </c>
      <c r="E53" s="808"/>
      <c r="F53" s="809"/>
    </row>
    <row r="54" spans="1:6" x14ac:dyDescent="0.2">
      <c r="A54" s="15" t="s">
        <v>176</v>
      </c>
      <c r="B54" s="1">
        <v>2019</v>
      </c>
      <c r="C54" s="815">
        <v>40.22</v>
      </c>
      <c r="D54" s="808">
        <v>41.19</v>
      </c>
      <c r="E54" s="808"/>
      <c r="F54" s="809"/>
    </row>
    <row r="55" spans="1:6" x14ac:dyDescent="0.2">
      <c r="A55" s="15" t="s">
        <v>176</v>
      </c>
      <c r="B55" s="1">
        <v>2020</v>
      </c>
      <c r="C55" s="815">
        <v>34.93</v>
      </c>
      <c r="D55" s="808">
        <v>34.590000000000003</v>
      </c>
      <c r="E55" s="808"/>
      <c r="F55" s="809"/>
    </row>
    <row r="56" spans="1:6" x14ac:dyDescent="0.2">
      <c r="A56" s="15" t="s">
        <v>176</v>
      </c>
      <c r="B56" s="1">
        <v>2021</v>
      </c>
      <c r="C56" s="815">
        <v>38.21</v>
      </c>
      <c r="D56" s="808">
        <v>25.69</v>
      </c>
      <c r="E56" s="808">
        <v>23.840153571925239</v>
      </c>
      <c r="F56" s="809"/>
    </row>
    <row r="57" spans="1:6" x14ac:dyDescent="0.2">
      <c r="A57" s="15" t="s">
        <v>176</v>
      </c>
      <c r="B57" s="1">
        <v>2022</v>
      </c>
      <c r="C57" s="815">
        <v>28.98</v>
      </c>
      <c r="D57" s="808">
        <v>23.97</v>
      </c>
      <c r="E57" s="808">
        <v>23.760442617782189</v>
      </c>
      <c r="F57" s="809"/>
    </row>
    <row r="58" spans="1:6" x14ac:dyDescent="0.2">
      <c r="A58" s="15" t="s">
        <v>176</v>
      </c>
      <c r="B58" s="1">
        <v>2023</v>
      </c>
      <c r="C58" s="815">
        <v>17.420000000000002</v>
      </c>
      <c r="D58" s="808">
        <v>24.07</v>
      </c>
      <c r="E58" s="808">
        <v>26.844031140033</v>
      </c>
      <c r="F58" s="809">
        <v>25.980550186635803</v>
      </c>
    </row>
    <row r="59" spans="1:6" x14ac:dyDescent="0.2">
      <c r="A59" s="15" t="s">
        <v>176</v>
      </c>
      <c r="B59" s="1">
        <v>2024</v>
      </c>
      <c r="C59" s="815"/>
      <c r="D59" s="808">
        <v>23.91</v>
      </c>
      <c r="E59" s="808">
        <v>31.819926097848452</v>
      </c>
      <c r="F59" s="809">
        <v>33.661823195174506</v>
      </c>
    </row>
    <row r="60" spans="1:6" x14ac:dyDescent="0.2">
      <c r="A60" s="15" t="s">
        <v>176</v>
      </c>
      <c r="B60" s="1">
        <v>2025</v>
      </c>
      <c r="C60" s="815"/>
      <c r="D60" s="808"/>
      <c r="E60" s="808">
        <v>39.797881344480579</v>
      </c>
      <c r="F60" s="809">
        <v>37.094911734648157</v>
      </c>
    </row>
    <row r="61" spans="1:6" x14ac:dyDescent="0.2">
      <c r="A61" s="15" t="s">
        <v>176</v>
      </c>
      <c r="B61" s="1">
        <v>2026</v>
      </c>
      <c r="C61" s="815"/>
      <c r="D61" s="808"/>
      <c r="E61" s="808">
        <v>47.062378042568895</v>
      </c>
      <c r="F61" s="809"/>
    </row>
    <row r="62" spans="1:6" x14ac:dyDescent="0.2">
      <c r="A62" s="15" t="s">
        <v>177</v>
      </c>
      <c r="B62" s="1">
        <v>2006</v>
      </c>
      <c r="C62" s="815"/>
      <c r="D62" s="808"/>
      <c r="E62" s="808"/>
      <c r="F62" s="809"/>
    </row>
    <row r="63" spans="1:6" x14ac:dyDescent="0.2">
      <c r="A63" s="15" t="s">
        <v>177</v>
      </c>
      <c r="B63" s="1">
        <v>2007</v>
      </c>
      <c r="C63" s="815"/>
      <c r="D63" s="808"/>
      <c r="E63" s="808"/>
      <c r="F63" s="809"/>
    </row>
    <row r="64" spans="1:6" x14ac:dyDescent="0.2">
      <c r="A64" s="15" t="s">
        <v>177</v>
      </c>
      <c r="B64" s="1">
        <v>2008</v>
      </c>
      <c r="C64" s="815"/>
      <c r="D64" s="808"/>
      <c r="E64" s="808"/>
      <c r="F64" s="809"/>
    </row>
    <row r="65" spans="1:6" x14ac:dyDescent="0.2">
      <c r="A65" s="15" t="s">
        <v>177</v>
      </c>
      <c r="B65" s="1">
        <v>2009</v>
      </c>
      <c r="C65" s="815"/>
      <c r="D65" s="808"/>
      <c r="E65" s="808"/>
      <c r="F65" s="809"/>
    </row>
    <row r="66" spans="1:6" x14ac:dyDescent="0.2">
      <c r="A66" s="15" t="s">
        <v>177</v>
      </c>
      <c r="B66" s="1">
        <v>2010</v>
      </c>
      <c r="C66" s="815"/>
      <c r="D66" s="808">
        <v>227.2</v>
      </c>
      <c r="E66" s="808"/>
      <c r="F66" s="809"/>
    </row>
    <row r="67" spans="1:6" x14ac:dyDescent="0.2">
      <c r="A67" s="15" t="s">
        <v>177</v>
      </c>
      <c r="B67" s="1">
        <v>2011</v>
      </c>
      <c r="C67" s="815"/>
      <c r="D67" s="808">
        <v>180.65</v>
      </c>
      <c r="E67" s="808"/>
      <c r="F67" s="809"/>
    </row>
    <row r="68" spans="1:6" x14ac:dyDescent="0.2">
      <c r="A68" s="15" t="s">
        <v>177</v>
      </c>
      <c r="B68" s="1">
        <v>2012</v>
      </c>
      <c r="C68" s="815">
        <v>59.23</v>
      </c>
      <c r="D68" s="808"/>
      <c r="E68" s="808"/>
      <c r="F68" s="809"/>
    </row>
    <row r="69" spans="1:6" x14ac:dyDescent="0.2">
      <c r="A69" s="15" t="s">
        <v>177</v>
      </c>
      <c r="B69" s="1">
        <v>2013</v>
      </c>
      <c r="C69" s="815">
        <v>57.36</v>
      </c>
      <c r="D69" s="808"/>
      <c r="E69" s="808"/>
      <c r="F69" s="809"/>
    </row>
    <row r="70" spans="1:6" x14ac:dyDescent="0.2">
      <c r="A70" s="15" t="s">
        <v>177</v>
      </c>
      <c r="B70" s="1">
        <v>2014</v>
      </c>
      <c r="C70" s="815">
        <v>57.22</v>
      </c>
      <c r="D70" s="808"/>
      <c r="E70" s="808"/>
      <c r="F70" s="809"/>
    </row>
    <row r="71" spans="1:6" x14ac:dyDescent="0.2">
      <c r="A71" s="15" t="s">
        <v>177</v>
      </c>
      <c r="B71" s="1">
        <v>2015</v>
      </c>
      <c r="C71" s="815">
        <v>61.71</v>
      </c>
      <c r="D71" s="808"/>
      <c r="E71" s="808"/>
      <c r="F71" s="809"/>
    </row>
    <row r="72" spans="1:6" x14ac:dyDescent="0.2">
      <c r="A72" s="15" t="s">
        <v>177</v>
      </c>
      <c r="B72" s="1">
        <v>2016</v>
      </c>
      <c r="C72" s="815">
        <v>49.15</v>
      </c>
      <c r="D72" s="808">
        <v>41.52</v>
      </c>
      <c r="E72" s="808"/>
      <c r="F72" s="809"/>
    </row>
    <row r="73" spans="1:6" x14ac:dyDescent="0.2">
      <c r="A73" s="15" t="s">
        <v>177</v>
      </c>
      <c r="B73" s="1">
        <v>2017</v>
      </c>
      <c r="C73" s="815">
        <v>60.3</v>
      </c>
      <c r="D73" s="808">
        <v>41.31</v>
      </c>
      <c r="E73" s="808"/>
      <c r="F73" s="809"/>
    </row>
    <row r="74" spans="1:6" x14ac:dyDescent="0.2">
      <c r="A74" s="15" t="s">
        <v>177</v>
      </c>
      <c r="B74" s="1">
        <v>2018</v>
      </c>
      <c r="C74" s="815">
        <v>65.39</v>
      </c>
      <c r="D74" s="808">
        <v>36.79</v>
      </c>
      <c r="E74" s="808"/>
      <c r="F74" s="809"/>
    </row>
    <row r="75" spans="1:6" x14ac:dyDescent="0.2">
      <c r="A75" s="15" t="s">
        <v>177</v>
      </c>
      <c r="B75" s="1">
        <v>2019</v>
      </c>
      <c r="C75" s="815">
        <v>65.400000000000006</v>
      </c>
      <c r="D75" s="808"/>
      <c r="E75" s="808"/>
      <c r="F75" s="809"/>
    </row>
    <row r="76" spans="1:6" x14ac:dyDescent="0.2">
      <c r="A76" s="15" t="s">
        <v>177</v>
      </c>
      <c r="B76" s="1">
        <v>2020</v>
      </c>
      <c r="C76" s="815">
        <v>69.959999999999994</v>
      </c>
      <c r="D76" s="808">
        <v>26.31</v>
      </c>
      <c r="E76" s="808"/>
      <c r="F76" s="809"/>
    </row>
    <row r="77" spans="1:6" x14ac:dyDescent="0.2">
      <c r="A77" s="15" t="s">
        <v>177</v>
      </c>
      <c r="B77" s="1">
        <v>2021</v>
      </c>
      <c r="C77" s="815">
        <v>62.78</v>
      </c>
      <c r="D77" s="808"/>
      <c r="E77" s="808">
        <v>24.101057557170282</v>
      </c>
      <c r="F77" s="809"/>
    </row>
    <row r="78" spans="1:6" x14ac:dyDescent="0.2">
      <c r="A78" s="15" t="s">
        <v>177</v>
      </c>
      <c r="B78" s="1">
        <v>2022</v>
      </c>
      <c r="C78" s="815">
        <v>47.56</v>
      </c>
      <c r="D78" s="808"/>
      <c r="E78" s="808">
        <v>24.461948007253305</v>
      </c>
      <c r="F78" s="809"/>
    </row>
    <row r="79" spans="1:6" x14ac:dyDescent="0.2">
      <c r="A79" s="15" t="s">
        <v>177</v>
      </c>
      <c r="B79" s="1">
        <v>2023</v>
      </c>
      <c r="C79" s="815">
        <v>22.55</v>
      </c>
      <c r="D79" s="808"/>
      <c r="E79" s="808">
        <v>25.74486556995096</v>
      </c>
      <c r="F79" s="809">
        <v>27.505383822321598</v>
      </c>
    </row>
    <row r="80" spans="1:6" x14ac:dyDescent="0.2">
      <c r="A80" s="15" t="s">
        <v>177</v>
      </c>
      <c r="B80" s="1">
        <v>2024</v>
      </c>
      <c r="C80" s="815"/>
      <c r="D80" s="808"/>
      <c r="E80" s="808">
        <v>33.187875821890856</v>
      </c>
      <c r="F80" s="809">
        <v>36.482388050814144</v>
      </c>
    </row>
    <row r="81" spans="1:6" x14ac:dyDescent="0.2">
      <c r="A81" s="15" t="s">
        <v>177</v>
      </c>
      <c r="B81" s="1">
        <v>2025</v>
      </c>
      <c r="C81" s="815"/>
      <c r="D81" s="808"/>
      <c r="E81" s="808">
        <v>40.91068860033522</v>
      </c>
      <c r="F81" s="809">
        <v>44.768094456702656</v>
      </c>
    </row>
    <row r="82" spans="1:6" x14ac:dyDescent="0.2">
      <c r="A82" s="15" t="s">
        <v>177</v>
      </c>
      <c r="B82" s="1">
        <v>2026</v>
      </c>
      <c r="C82" s="815"/>
      <c r="D82" s="808"/>
      <c r="E82" s="808">
        <v>39.2439613600786</v>
      </c>
      <c r="F82" s="809">
        <v>40.669134093959599</v>
      </c>
    </row>
    <row r="83" spans="1:6" x14ac:dyDescent="0.2">
      <c r="A83" s="15" t="s">
        <v>182</v>
      </c>
      <c r="B83" s="1">
        <v>2006</v>
      </c>
      <c r="C83" s="815"/>
      <c r="D83" s="808"/>
      <c r="E83" s="808"/>
      <c r="F83" s="809"/>
    </row>
    <row r="84" spans="1:6" x14ac:dyDescent="0.2">
      <c r="A84" s="15" t="s">
        <v>182</v>
      </c>
      <c r="B84" s="1">
        <v>2007</v>
      </c>
      <c r="C84" s="815"/>
      <c r="D84" s="808"/>
      <c r="E84" s="808"/>
      <c r="F84" s="809"/>
    </row>
    <row r="85" spans="1:6" x14ac:dyDescent="0.2">
      <c r="A85" s="15" t="s">
        <v>182</v>
      </c>
      <c r="B85" s="1">
        <v>2008</v>
      </c>
      <c r="C85" s="815"/>
      <c r="D85" s="808"/>
      <c r="E85" s="808"/>
      <c r="F85" s="809"/>
    </row>
    <row r="86" spans="1:6" x14ac:dyDescent="0.2">
      <c r="A86" s="15" t="s">
        <v>182</v>
      </c>
      <c r="B86" s="1">
        <v>2009</v>
      </c>
      <c r="C86" s="815"/>
      <c r="D86" s="808"/>
      <c r="E86" s="808"/>
      <c r="F86" s="809"/>
    </row>
    <row r="87" spans="1:6" x14ac:dyDescent="0.2">
      <c r="A87" s="15" t="s">
        <v>182</v>
      </c>
      <c r="B87" s="1">
        <v>2010</v>
      </c>
      <c r="C87" s="815"/>
      <c r="D87" s="808"/>
      <c r="E87" s="808"/>
      <c r="F87" s="809"/>
    </row>
    <row r="88" spans="1:6" x14ac:dyDescent="0.2">
      <c r="A88" s="15" t="s">
        <v>182</v>
      </c>
      <c r="B88" s="1">
        <v>2011</v>
      </c>
      <c r="C88" s="815"/>
      <c r="D88" s="808"/>
      <c r="E88" s="808"/>
      <c r="F88" s="809"/>
    </row>
    <row r="89" spans="1:6" x14ac:dyDescent="0.2">
      <c r="A89" s="15" t="s">
        <v>182</v>
      </c>
      <c r="B89" s="1">
        <v>2012</v>
      </c>
      <c r="C89" s="815">
        <v>56.99</v>
      </c>
      <c r="D89" s="808"/>
      <c r="E89" s="808"/>
      <c r="F89" s="809"/>
    </row>
    <row r="90" spans="1:6" x14ac:dyDescent="0.2">
      <c r="A90" s="15" t="s">
        <v>182</v>
      </c>
      <c r="B90" s="1">
        <v>2013</v>
      </c>
      <c r="C90" s="815">
        <v>53.43</v>
      </c>
      <c r="D90" s="808"/>
      <c r="E90" s="808"/>
      <c r="F90" s="809"/>
    </row>
    <row r="91" spans="1:6" x14ac:dyDescent="0.2">
      <c r="A91" s="15" t="s">
        <v>182</v>
      </c>
      <c r="B91" s="1">
        <v>2014</v>
      </c>
      <c r="C91" s="815">
        <v>48.96</v>
      </c>
      <c r="D91" s="808"/>
      <c r="E91" s="808"/>
      <c r="F91" s="809"/>
    </row>
    <row r="92" spans="1:6" x14ac:dyDescent="0.2">
      <c r="A92" s="15" t="s">
        <v>182</v>
      </c>
      <c r="B92" s="1">
        <v>2015</v>
      </c>
      <c r="C92" s="815">
        <v>48.93</v>
      </c>
      <c r="D92" s="808"/>
      <c r="E92" s="808"/>
      <c r="F92" s="809"/>
    </row>
    <row r="93" spans="1:6" x14ac:dyDescent="0.2">
      <c r="A93" s="15" t="s">
        <v>182</v>
      </c>
      <c r="B93" s="1">
        <v>2016</v>
      </c>
      <c r="C93" s="815">
        <v>49.27</v>
      </c>
      <c r="D93" s="808"/>
      <c r="E93" s="808"/>
      <c r="F93" s="809"/>
    </row>
    <row r="94" spans="1:6" x14ac:dyDescent="0.2">
      <c r="A94" s="15" t="s">
        <v>182</v>
      </c>
      <c r="B94" s="1">
        <v>2017</v>
      </c>
      <c r="C94" s="815">
        <v>50.06</v>
      </c>
      <c r="D94" s="808"/>
      <c r="E94" s="808"/>
      <c r="F94" s="809"/>
    </row>
    <row r="95" spans="1:6" x14ac:dyDescent="0.2">
      <c r="A95" s="15" t="s">
        <v>182</v>
      </c>
      <c r="B95" s="1">
        <v>2018</v>
      </c>
      <c r="C95" s="815">
        <v>47.5</v>
      </c>
      <c r="D95" s="808">
        <v>103.74</v>
      </c>
      <c r="E95" s="808"/>
      <c r="F95" s="809"/>
    </row>
    <row r="96" spans="1:6" x14ac:dyDescent="0.2">
      <c r="A96" s="15" t="s">
        <v>182</v>
      </c>
      <c r="B96" s="1">
        <v>2019</v>
      </c>
      <c r="C96" s="815">
        <v>47.56</v>
      </c>
      <c r="D96" s="808">
        <v>72.67</v>
      </c>
      <c r="E96" s="808"/>
      <c r="F96" s="809"/>
    </row>
    <row r="97" spans="1:6" x14ac:dyDescent="0.2">
      <c r="A97" s="15" t="s">
        <v>182</v>
      </c>
      <c r="B97" s="1">
        <v>2020</v>
      </c>
      <c r="C97" s="815">
        <v>51.52</v>
      </c>
      <c r="D97" s="808">
        <v>88.51</v>
      </c>
      <c r="E97" s="808"/>
      <c r="F97" s="809"/>
    </row>
    <row r="98" spans="1:6" x14ac:dyDescent="0.2">
      <c r="A98" s="15" t="s">
        <v>182</v>
      </c>
      <c r="B98" s="1">
        <v>2021</v>
      </c>
      <c r="C98" s="815">
        <v>51.2</v>
      </c>
      <c r="D98" s="808">
        <v>77.33</v>
      </c>
      <c r="E98" s="808"/>
      <c r="F98" s="809"/>
    </row>
    <row r="99" spans="1:6" x14ac:dyDescent="0.2">
      <c r="A99" s="15" t="s">
        <v>182</v>
      </c>
      <c r="B99" s="1">
        <v>2022</v>
      </c>
      <c r="C99" s="815">
        <v>34.82</v>
      </c>
      <c r="D99" s="808">
        <v>87.95</v>
      </c>
      <c r="E99" s="808"/>
      <c r="F99" s="809"/>
    </row>
    <row r="100" spans="1:6" x14ac:dyDescent="0.2">
      <c r="A100" s="15" t="s">
        <v>182</v>
      </c>
      <c r="B100" s="1">
        <v>2023</v>
      </c>
      <c r="C100" s="815">
        <v>35.159999999999997</v>
      </c>
      <c r="D100" s="808">
        <v>51.39</v>
      </c>
      <c r="E100" s="808"/>
      <c r="F100" s="809"/>
    </row>
    <row r="101" spans="1:6" x14ac:dyDescent="0.2">
      <c r="A101" s="15" t="s">
        <v>182</v>
      </c>
      <c r="B101" s="1">
        <v>2024</v>
      </c>
      <c r="C101" s="815"/>
      <c r="D101" s="808">
        <v>62.06</v>
      </c>
      <c r="E101" s="808"/>
      <c r="F101" s="809"/>
    </row>
    <row r="102" spans="1:6" x14ac:dyDescent="0.2">
      <c r="A102" s="15" t="s">
        <v>182</v>
      </c>
      <c r="B102" s="1">
        <v>2025</v>
      </c>
      <c r="C102" s="815"/>
      <c r="D102" s="808"/>
      <c r="E102" s="808">
        <v>80.018274819644787</v>
      </c>
      <c r="F102" s="809"/>
    </row>
    <row r="103" spans="1:6" x14ac:dyDescent="0.2">
      <c r="A103" s="15" t="s">
        <v>182</v>
      </c>
      <c r="B103" s="1">
        <v>2026</v>
      </c>
      <c r="C103" s="815"/>
      <c r="D103" s="808"/>
      <c r="E103" s="808">
        <v>101.1798073345134</v>
      </c>
      <c r="F103" s="809"/>
    </row>
    <row r="104" spans="1:6" x14ac:dyDescent="0.2">
      <c r="A104" s="15" t="s">
        <v>179</v>
      </c>
      <c r="B104" s="1">
        <v>2006</v>
      </c>
      <c r="C104" s="815"/>
      <c r="D104" s="808"/>
      <c r="E104" s="808"/>
      <c r="F104" s="809"/>
    </row>
    <row r="105" spans="1:6" x14ac:dyDescent="0.2">
      <c r="A105" s="15" t="s">
        <v>179</v>
      </c>
      <c r="B105" s="1">
        <v>2007</v>
      </c>
      <c r="C105" s="815"/>
      <c r="D105" s="808"/>
      <c r="E105" s="808"/>
      <c r="F105" s="809"/>
    </row>
    <row r="106" spans="1:6" x14ac:dyDescent="0.2">
      <c r="A106" s="15" t="s">
        <v>179</v>
      </c>
      <c r="B106" s="1">
        <v>2008</v>
      </c>
      <c r="C106" s="815"/>
      <c r="D106" s="808"/>
      <c r="E106" s="808"/>
      <c r="F106" s="809"/>
    </row>
    <row r="107" spans="1:6" x14ac:dyDescent="0.2">
      <c r="A107" s="15" t="s">
        <v>179</v>
      </c>
      <c r="B107" s="1">
        <v>2009</v>
      </c>
      <c r="C107" s="815"/>
      <c r="D107" s="808"/>
      <c r="E107" s="808"/>
      <c r="F107" s="809"/>
    </row>
    <row r="108" spans="1:6" x14ac:dyDescent="0.2">
      <c r="A108" s="15" t="s">
        <v>179</v>
      </c>
      <c r="B108" s="1">
        <v>2010</v>
      </c>
      <c r="C108" s="815"/>
      <c r="D108" s="808"/>
      <c r="E108" s="808"/>
      <c r="F108" s="809"/>
    </row>
    <row r="109" spans="1:6" x14ac:dyDescent="0.2">
      <c r="A109" s="15" t="s">
        <v>179</v>
      </c>
      <c r="B109" s="1">
        <v>2011</v>
      </c>
      <c r="C109" s="815"/>
      <c r="D109" s="808"/>
      <c r="E109" s="808"/>
      <c r="F109" s="809"/>
    </row>
    <row r="110" spans="1:6" x14ac:dyDescent="0.2">
      <c r="A110" s="15" t="s">
        <v>179</v>
      </c>
      <c r="B110" s="1">
        <v>2012</v>
      </c>
      <c r="C110" s="815">
        <v>48.57</v>
      </c>
      <c r="D110" s="808"/>
      <c r="E110" s="808"/>
      <c r="F110" s="809"/>
    </row>
    <row r="111" spans="1:6" x14ac:dyDescent="0.2">
      <c r="A111" s="15" t="s">
        <v>179</v>
      </c>
      <c r="B111" s="1">
        <v>2013</v>
      </c>
      <c r="C111" s="815">
        <v>49.64</v>
      </c>
      <c r="D111" s="808">
        <v>113.42</v>
      </c>
      <c r="E111" s="808"/>
      <c r="F111" s="809"/>
    </row>
    <row r="112" spans="1:6" x14ac:dyDescent="0.2">
      <c r="A112" s="15" t="s">
        <v>179</v>
      </c>
      <c r="B112" s="1">
        <v>2014</v>
      </c>
      <c r="C112" s="815">
        <v>48.85</v>
      </c>
      <c r="D112" s="808"/>
      <c r="E112" s="808"/>
      <c r="F112" s="809"/>
    </row>
    <row r="113" spans="1:6" x14ac:dyDescent="0.2">
      <c r="A113" s="15" t="s">
        <v>179</v>
      </c>
      <c r="B113" s="1">
        <v>2015</v>
      </c>
      <c r="C113" s="815">
        <v>50.73</v>
      </c>
      <c r="D113" s="808"/>
      <c r="E113" s="808"/>
      <c r="F113" s="809"/>
    </row>
    <row r="114" spans="1:6" x14ac:dyDescent="0.2">
      <c r="A114" s="15" t="s">
        <v>179</v>
      </c>
      <c r="B114" s="1">
        <v>2016</v>
      </c>
      <c r="C114" s="815">
        <v>42.35</v>
      </c>
      <c r="D114" s="808">
        <v>72.92</v>
      </c>
      <c r="E114" s="808"/>
      <c r="F114" s="809"/>
    </row>
    <row r="115" spans="1:6" x14ac:dyDescent="0.2">
      <c r="A115" s="15" t="s">
        <v>179</v>
      </c>
      <c r="B115" s="1">
        <v>2017</v>
      </c>
      <c r="C115" s="815">
        <v>43.5</v>
      </c>
      <c r="D115" s="808">
        <v>55.66</v>
      </c>
      <c r="E115" s="808"/>
      <c r="F115" s="809"/>
    </row>
    <row r="116" spans="1:6" x14ac:dyDescent="0.2">
      <c r="A116" s="15" t="s">
        <v>179</v>
      </c>
      <c r="B116" s="1">
        <v>2018</v>
      </c>
      <c r="C116" s="815">
        <v>43.5</v>
      </c>
      <c r="D116" s="808">
        <v>72.400000000000006</v>
      </c>
      <c r="E116" s="808"/>
      <c r="F116" s="809"/>
    </row>
    <row r="117" spans="1:6" x14ac:dyDescent="0.2">
      <c r="A117" s="15" t="s">
        <v>179</v>
      </c>
      <c r="B117" s="1">
        <v>2019</v>
      </c>
      <c r="C117" s="815">
        <v>47.8</v>
      </c>
      <c r="D117" s="808"/>
      <c r="E117" s="808"/>
      <c r="F117" s="809"/>
    </row>
    <row r="118" spans="1:6" x14ac:dyDescent="0.2">
      <c r="A118" s="15" t="s">
        <v>179</v>
      </c>
      <c r="B118" s="1">
        <v>2020</v>
      </c>
      <c r="C118" s="815">
        <v>54.11</v>
      </c>
      <c r="D118" s="808">
        <v>36.18</v>
      </c>
      <c r="E118" s="808"/>
      <c r="F118" s="809"/>
    </row>
    <row r="119" spans="1:6" x14ac:dyDescent="0.2">
      <c r="A119" s="15" t="s">
        <v>179</v>
      </c>
      <c r="B119" s="1">
        <v>2021</v>
      </c>
      <c r="C119" s="815">
        <v>60.52</v>
      </c>
      <c r="D119" s="808">
        <v>35.01</v>
      </c>
      <c r="E119" s="808">
        <v>31.547316328695597</v>
      </c>
      <c r="F119" s="809"/>
    </row>
    <row r="120" spans="1:6" x14ac:dyDescent="0.2">
      <c r="A120" s="15" t="s">
        <v>179</v>
      </c>
      <c r="B120" s="1">
        <v>2022</v>
      </c>
      <c r="C120" s="815">
        <v>37.380000000000003</v>
      </c>
      <c r="D120" s="808">
        <v>39.61</v>
      </c>
      <c r="E120" s="808">
        <v>30.553358288587052</v>
      </c>
      <c r="F120" s="809"/>
    </row>
    <row r="121" spans="1:6" x14ac:dyDescent="0.2">
      <c r="A121" s="15" t="s">
        <v>179</v>
      </c>
      <c r="B121" s="1">
        <v>2023</v>
      </c>
      <c r="C121" s="815">
        <v>29.52</v>
      </c>
      <c r="D121" s="808">
        <v>37.17</v>
      </c>
      <c r="E121" s="808">
        <v>33.000236776028053</v>
      </c>
      <c r="F121" s="809">
        <v>34.302846595040222</v>
      </c>
    </row>
    <row r="122" spans="1:6" x14ac:dyDescent="0.2">
      <c r="A122" s="15" t="s">
        <v>179</v>
      </c>
      <c r="B122" s="1">
        <v>2024</v>
      </c>
      <c r="C122" s="815"/>
      <c r="D122" s="808">
        <v>28.26</v>
      </c>
      <c r="E122" s="808">
        <v>43.126202674563189</v>
      </c>
      <c r="F122" s="809">
        <v>45.568305987423791</v>
      </c>
    </row>
    <row r="123" spans="1:6" x14ac:dyDescent="0.2">
      <c r="A123" s="15" t="s">
        <v>179</v>
      </c>
      <c r="B123" s="1">
        <v>2025</v>
      </c>
      <c r="C123" s="815"/>
      <c r="D123" s="808"/>
      <c r="E123" s="808">
        <v>51.899745400118263</v>
      </c>
      <c r="F123" s="809">
        <v>52.883935385117951</v>
      </c>
    </row>
    <row r="124" spans="1:6" x14ac:dyDescent="0.2">
      <c r="A124" s="15" t="s">
        <v>179</v>
      </c>
      <c r="B124" s="1">
        <v>2026</v>
      </c>
      <c r="C124" s="815"/>
      <c r="D124" s="808"/>
      <c r="E124" s="808">
        <v>55.100109118383095</v>
      </c>
      <c r="F124" s="809">
        <v>58.152671321923343</v>
      </c>
    </row>
    <row r="125" spans="1:6" x14ac:dyDescent="0.2">
      <c r="A125" s="15" t="s">
        <v>181</v>
      </c>
      <c r="B125" s="1">
        <v>2006</v>
      </c>
      <c r="C125" s="815"/>
      <c r="D125" s="808"/>
      <c r="E125" s="808"/>
      <c r="F125" s="809"/>
    </row>
    <row r="126" spans="1:6" x14ac:dyDescent="0.2">
      <c r="A126" s="15" t="s">
        <v>181</v>
      </c>
      <c r="B126" s="1">
        <v>2007</v>
      </c>
      <c r="C126" s="815"/>
      <c r="D126" s="808"/>
      <c r="E126" s="808"/>
      <c r="F126" s="809"/>
    </row>
    <row r="127" spans="1:6" x14ac:dyDescent="0.2">
      <c r="A127" s="15" t="s">
        <v>181</v>
      </c>
      <c r="B127" s="1">
        <v>2008</v>
      </c>
      <c r="C127" s="815"/>
      <c r="D127" s="808"/>
      <c r="E127" s="808"/>
      <c r="F127" s="809"/>
    </row>
    <row r="128" spans="1:6" x14ac:dyDescent="0.2">
      <c r="A128" s="15" t="s">
        <v>181</v>
      </c>
      <c r="B128" s="1">
        <v>2009</v>
      </c>
      <c r="C128" s="815"/>
      <c r="D128" s="808"/>
      <c r="E128" s="808"/>
      <c r="F128" s="809"/>
    </row>
    <row r="129" spans="1:6" x14ac:dyDescent="0.2">
      <c r="A129" s="15" t="s">
        <v>181</v>
      </c>
      <c r="B129" s="1">
        <v>2010</v>
      </c>
      <c r="C129" s="815"/>
      <c r="D129" s="808"/>
      <c r="E129" s="808"/>
      <c r="F129" s="809"/>
    </row>
    <row r="130" spans="1:6" x14ac:dyDescent="0.2">
      <c r="A130" s="15" t="s">
        <v>181</v>
      </c>
      <c r="B130" s="1">
        <v>2011</v>
      </c>
      <c r="C130" s="815"/>
      <c r="D130" s="808">
        <v>363.4</v>
      </c>
      <c r="E130" s="808"/>
      <c r="F130" s="809"/>
    </row>
    <row r="131" spans="1:6" x14ac:dyDescent="0.2">
      <c r="A131" s="15" t="s">
        <v>181</v>
      </c>
      <c r="B131" s="1">
        <v>2012</v>
      </c>
      <c r="C131" s="815">
        <v>79.59</v>
      </c>
      <c r="D131" s="808"/>
      <c r="E131" s="808"/>
      <c r="F131" s="809"/>
    </row>
    <row r="132" spans="1:6" x14ac:dyDescent="0.2">
      <c r="A132" s="15" t="s">
        <v>181</v>
      </c>
      <c r="B132" s="1">
        <v>2013</v>
      </c>
      <c r="C132" s="815">
        <v>52.35</v>
      </c>
      <c r="D132" s="808"/>
      <c r="E132" s="808"/>
      <c r="F132" s="809"/>
    </row>
    <row r="133" spans="1:6" x14ac:dyDescent="0.2">
      <c r="A133" s="15" t="s">
        <v>181</v>
      </c>
      <c r="B133" s="1">
        <v>2014</v>
      </c>
      <c r="C133" s="815">
        <v>47.11</v>
      </c>
      <c r="D133" s="808"/>
      <c r="E133" s="808"/>
      <c r="F133" s="809"/>
    </row>
    <row r="134" spans="1:6" x14ac:dyDescent="0.2">
      <c r="A134" s="15" t="s">
        <v>181</v>
      </c>
      <c r="B134" s="1">
        <v>2015</v>
      </c>
      <c r="C134" s="815">
        <v>55.59</v>
      </c>
      <c r="D134" s="808"/>
      <c r="E134" s="808"/>
      <c r="F134" s="809"/>
    </row>
    <row r="135" spans="1:6" x14ac:dyDescent="0.2">
      <c r="A135" s="15" t="s">
        <v>181</v>
      </c>
      <c r="B135" s="1">
        <v>2016</v>
      </c>
      <c r="C135" s="815">
        <v>52.49</v>
      </c>
      <c r="D135" s="808"/>
      <c r="E135" s="808"/>
      <c r="F135" s="809"/>
    </row>
    <row r="136" spans="1:6" x14ac:dyDescent="0.2">
      <c r="A136" s="15" t="s">
        <v>181</v>
      </c>
      <c r="B136" s="1">
        <v>2017</v>
      </c>
      <c r="C136" s="815">
        <v>49.74</v>
      </c>
      <c r="D136" s="808"/>
      <c r="E136" s="808"/>
      <c r="F136" s="809"/>
    </row>
    <row r="137" spans="1:6" x14ac:dyDescent="0.2">
      <c r="A137" s="15" t="s">
        <v>181</v>
      </c>
      <c r="B137" s="1">
        <v>2018</v>
      </c>
      <c r="C137" s="815">
        <v>53.02</v>
      </c>
      <c r="D137" s="808">
        <v>161.31</v>
      </c>
      <c r="E137" s="808"/>
      <c r="F137" s="809"/>
    </row>
    <row r="138" spans="1:6" x14ac:dyDescent="0.2">
      <c r="A138" s="15" t="s">
        <v>181</v>
      </c>
      <c r="B138" s="1">
        <v>2019</v>
      </c>
      <c r="C138" s="815">
        <v>51.75</v>
      </c>
      <c r="D138" s="808">
        <v>170.63</v>
      </c>
      <c r="E138" s="808"/>
      <c r="F138" s="809"/>
    </row>
    <row r="139" spans="1:6" x14ac:dyDescent="0.2">
      <c r="A139" s="15" t="s">
        <v>181</v>
      </c>
      <c r="B139" s="1">
        <v>2020</v>
      </c>
      <c r="C139" s="815">
        <v>54.44</v>
      </c>
      <c r="D139" s="808"/>
      <c r="E139" s="808"/>
      <c r="F139" s="809"/>
    </row>
    <row r="140" spans="1:6" x14ac:dyDescent="0.2">
      <c r="A140" s="15" t="s">
        <v>181</v>
      </c>
      <c r="B140" s="1">
        <v>2021</v>
      </c>
      <c r="C140" s="815">
        <v>56.68</v>
      </c>
      <c r="D140" s="808">
        <v>66.959999999999994</v>
      </c>
      <c r="E140" s="808"/>
      <c r="F140" s="809"/>
    </row>
    <row r="141" spans="1:6" x14ac:dyDescent="0.2">
      <c r="A141" s="15" t="s">
        <v>181</v>
      </c>
      <c r="B141" s="1">
        <v>2022</v>
      </c>
      <c r="C141" s="815">
        <v>41.57</v>
      </c>
      <c r="D141" s="808">
        <v>89.99</v>
      </c>
      <c r="E141" s="808"/>
      <c r="F141" s="809"/>
    </row>
    <row r="142" spans="1:6" x14ac:dyDescent="0.2">
      <c r="A142" s="15" t="s">
        <v>181</v>
      </c>
      <c r="B142" s="1">
        <v>2023</v>
      </c>
      <c r="C142" s="815">
        <v>41.5</v>
      </c>
      <c r="D142" s="808">
        <v>64.92</v>
      </c>
      <c r="E142" s="808">
        <v>71.149446666046302</v>
      </c>
      <c r="F142" s="809"/>
    </row>
    <row r="143" spans="1:6" x14ac:dyDescent="0.2">
      <c r="A143" s="15" t="s">
        <v>181</v>
      </c>
      <c r="B143" s="1">
        <v>2024</v>
      </c>
      <c r="C143" s="815"/>
      <c r="D143" s="808">
        <v>59.08</v>
      </c>
      <c r="E143" s="808">
        <v>65.002460230462106</v>
      </c>
      <c r="F143" s="809"/>
    </row>
    <row r="144" spans="1:6" x14ac:dyDescent="0.2">
      <c r="A144" s="15" t="s">
        <v>181</v>
      </c>
      <c r="B144" s="1">
        <v>2025</v>
      </c>
      <c r="C144" s="815"/>
      <c r="D144" s="808">
        <v>70.41</v>
      </c>
      <c r="E144" s="808">
        <v>74.456466480162774</v>
      </c>
      <c r="F144" s="809"/>
    </row>
    <row r="145" spans="1:6" x14ac:dyDescent="0.2">
      <c r="A145" s="15" t="s">
        <v>181</v>
      </c>
      <c r="B145" s="1">
        <v>2026</v>
      </c>
      <c r="C145" s="815"/>
      <c r="D145" s="808"/>
      <c r="E145" s="808"/>
      <c r="F145" s="809"/>
    </row>
    <row r="146" spans="1:6" x14ac:dyDescent="0.2">
      <c r="A146" s="15" t="s">
        <v>180</v>
      </c>
      <c r="B146" s="1">
        <v>2006</v>
      </c>
      <c r="C146" s="815"/>
      <c r="D146" s="808"/>
      <c r="E146" s="808"/>
      <c r="F146" s="809"/>
    </row>
    <row r="147" spans="1:6" x14ac:dyDescent="0.2">
      <c r="A147" s="15" t="s">
        <v>180</v>
      </c>
      <c r="B147" s="1">
        <v>2007</v>
      </c>
      <c r="C147" s="815"/>
      <c r="D147" s="808"/>
      <c r="E147" s="808"/>
      <c r="F147" s="809"/>
    </row>
    <row r="148" spans="1:6" x14ac:dyDescent="0.2">
      <c r="A148" s="15" t="s">
        <v>180</v>
      </c>
      <c r="B148" s="1">
        <v>2008</v>
      </c>
      <c r="C148" s="815"/>
      <c r="D148" s="808"/>
      <c r="E148" s="808"/>
      <c r="F148" s="809"/>
    </row>
    <row r="149" spans="1:6" x14ac:dyDescent="0.2">
      <c r="A149" s="15" t="s">
        <v>180</v>
      </c>
      <c r="B149" s="1">
        <v>2009</v>
      </c>
      <c r="C149" s="815"/>
      <c r="D149" s="808"/>
      <c r="E149" s="808"/>
      <c r="F149" s="809"/>
    </row>
    <row r="150" spans="1:6" x14ac:dyDescent="0.2">
      <c r="A150" s="15" t="s">
        <v>180</v>
      </c>
      <c r="B150" s="1">
        <v>2010</v>
      </c>
      <c r="C150" s="815"/>
      <c r="D150" s="808">
        <v>259.67</v>
      </c>
      <c r="E150" s="808"/>
      <c r="F150" s="809"/>
    </row>
    <row r="151" spans="1:6" x14ac:dyDescent="0.2">
      <c r="A151" s="15" t="s">
        <v>180</v>
      </c>
      <c r="B151" s="1">
        <v>2011</v>
      </c>
      <c r="C151" s="815"/>
      <c r="D151" s="808"/>
      <c r="E151" s="808"/>
      <c r="F151" s="809"/>
    </row>
    <row r="152" spans="1:6" x14ac:dyDescent="0.2">
      <c r="A152" s="15" t="s">
        <v>180</v>
      </c>
      <c r="B152" s="1">
        <v>2012</v>
      </c>
      <c r="C152" s="815">
        <v>65.989999999999995</v>
      </c>
      <c r="D152" s="808">
        <v>255.67</v>
      </c>
      <c r="E152" s="808"/>
      <c r="F152" s="809"/>
    </row>
    <row r="153" spans="1:6" x14ac:dyDescent="0.2">
      <c r="A153" s="15" t="s">
        <v>180</v>
      </c>
      <c r="B153" s="1">
        <v>2013</v>
      </c>
      <c r="C153" s="815">
        <v>63.94</v>
      </c>
      <c r="D153" s="808"/>
      <c r="E153" s="808"/>
      <c r="F153" s="809"/>
    </row>
    <row r="154" spans="1:6" x14ac:dyDescent="0.2">
      <c r="A154" s="15" t="s">
        <v>180</v>
      </c>
      <c r="B154" s="1">
        <v>2014</v>
      </c>
      <c r="C154" s="815">
        <v>57.94</v>
      </c>
      <c r="D154" s="808"/>
      <c r="E154" s="808"/>
      <c r="F154" s="809"/>
    </row>
    <row r="155" spans="1:6" x14ac:dyDescent="0.2">
      <c r="A155" s="15" t="s">
        <v>180</v>
      </c>
      <c r="B155" s="1">
        <v>2015</v>
      </c>
      <c r="C155" s="815">
        <v>57.29</v>
      </c>
      <c r="D155" s="808">
        <v>72.31</v>
      </c>
      <c r="E155" s="808"/>
      <c r="F155" s="809"/>
    </row>
    <row r="156" spans="1:6" x14ac:dyDescent="0.2">
      <c r="A156" s="15" t="s">
        <v>180</v>
      </c>
      <c r="B156" s="1">
        <v>2016</v>
      </c>
      <c r="C156" s="815">
        <v>57.98</v>
      </c>
      <c r="D156" s="808">
        <v>67.03</v>
      </c>
      <c r="E156" s="808"/>
      <c r="F156" s="809"/>
    </row>
    <row r="157" spans="1:6" x14ac:dyDescent="0.2">
      <c r="A157" s="15" t="s">
        <v>180</v>
      </c>
      <c r="B157" s="1">
        <v>2017</v>
      </c>
      <c r="C157" s="815">
        <v>57.84</v>
      </c>
      <c r="D157" s="808">
        <v>46.58</v>
      </c>
      <c r="E157" s="808"/>
      <c r="F157" s="809"/>
    </row>
    <row r="158" spans="1:6" x14ac:dyDescent="0.2">
      <c r="A158" s="15" t="s">
        <v>180</v>
      </c>
      <c r="B158" s="1">
        <v>2018</v>
      </c>
      <c r="C158" s="815">
        <v>56.07</v>
      </c>
      <c r="D158" s="808">
        <v>90.23</v>
      </c>
      <c r="E158" s="808"/>
      <c r="F158" s="809"/>
    </row>
    <row r="159" spans="1:6" x14ac:dyDescent="0.2">
      <c r="A159" s="15" t="s">
        <v>180</v>
      </c>
      <c r="B159" s="1">
        <v>2019</v>
      </c>
      <c r="C159" s="815">
        <v>56.04</v>
      </c>
      <c r="D159" s="808"/>
      <c r="E159" s="808"/>
      <c r="F159" s="809"/>
    </row>
    <row r="160" spans="1:6" x14ac:dyDescent="0.2">
      <c r="A160" s="15" t="s">
        <v>180</v>
      </c>
      <c r="B160" s="1">
        <v>2020</v>
      </c>
      <c r="C160" s="815">
        <v>59.62</v>
      </c>
      <c r="D160" s="808"/>
      <c r="E160" s="808"/>
      <c r="F160" s="809"/>
    </row>
    <row r="161" spans="1:6" x14ac:dyDescent="0.2">
      <c r="A161" s="15" t="s">
        <v>180</v>
      </c>
      <c r="B161" s="1">
        <v>2021</v>
      </c>
      <c r="C161" s="815">
        <v>59.3</v>
      </c>
      <c r="D161" s="808">
        <v>32.18</v>
      </c>
      <c r="E161" s="808">
        <v>33.731552235009694</v>
      </c>
      <c r="F161" s="809"/>
    </row>
    <row r="162" spans="1:6" x14ac:dyDescent="0.2">
      <c r="A162" s="15" t="s">
        <v>180</v>
      </c>
      <c r="B162" s="1">
        <v>2022</v>
      </c>
      <c r="C162" s="815">
        <v>36.94</v>
      </c>
      <c r="D162" s="808">
        <v>30.43</v>
      </c>
      <c r="E162" s="808">
        <v>34.694554211074816</v>
      </c>
      <c r="F162" s="809"/>
    </row>
    <row r="163" spans="1:6" x14ac:dyDescent="0.2">
      <c r="A163" s="15" t="s">
        <v>180</v>
      </c>
      <c r="B163" s="1">
        <v>2023</v>
      </c>
      <c r="C163" s="815">
        <v>35.65</v>
      </c>
      <c r="D163" s="808">
        <v>31.86</v>
      </c>
      <c r="E163" s="808">
        <v>35.691745449250199</v>
      </c>
      <c r="F163" s="809">
        <v>36.761493077386298</v>
      </c>
    </row>
    <row r="164" spans="1:6" x14ac:dyDescent="0.2">
      <c r="A164" s="15" t="s">
        <v>180</v>
      </c>
      <c r="B164" s="1">
        <v>2024</v>
      </c>
      <c r="C164" s="815"/>
      <c r="D164" s="808">
        <v>44.8</v>
      </c>
      <c r="E164" s="808">
        <v>47.83631756396683</v>
      </c>
      <c r="F164" s="809">
        <v>50.677689865262764</v>
      </c>
    </row>
    <row r="165" spans="1:6" x14ac:dyDescent="0.2">
      <c r="A165" s="15" t="s">
        <v>180</v>
      </c>
      <c r="B165" s="1">
        <v>2025</v>
      </c>
      <c r="C165" s="815"/>
      <c r="D165" s="808">
        <v>57.66</v>
      </c>
      <c r="E165" s="808">
        <v>62.157693523017812</v>
      </c>
      <c r="F165" s="809">
        <v>63.407255321143083</v>
      </c>
    </row>
    <row r="166" spans="1:6" x14ac:dyDescent="0.2">
      <c r="A166" s="15" t="s">
        <v>180</v>
      </c>
      <c r="B166" s="1">
        <v>2026</v>
      </c>
      <c r="C166" s="815"/>
      <c r="D166" s="808"/>
      <c r="E166" s="808">
        <v>67.262574881169343</v>
      </c>
      <c r="F166" s="809">
        <v>69.405408483703496</v>
      </c>
    </row>
    <row r="167" spans="1:6" x14ac:dyDescent="0.2">
      <c r="A167" s="15" t="s">
        <v>178</v>
      </c>
      <c r="B167" s="1">
        <v>2006</v>
      </c>
      <c r="C167" s="815"/>
      <c r="D167" s="808"/>
      <c r="E167" s="808"/>
      <c r="F167" s="809"/>
    </row>
    <row r="168" spans="1:6" x14ac:dyDescent="0.2">
      <c r="A168" s="15" t="s">
        <v>178</v>
      </c>
      <c r="B168" s="1">
        <v>2007</v>
      </c>
      <c r="C168" s="815"/>
      <c r="D168" s="808"/>
      <c r="E168" s="808"/>
      <c r="F168" s="809"/>
    </row>
    <row r="169" spans="1:6" x14ac:dyDescent="0.2">
      <c r="A169" s="15" t="s">
        <v>178</v>
      </c>
      <c r="B169" s="1">
        <v>2008</v>
      </c>
      <c r="C169" s="815"/>
      <c r="D169" s="808"/>
      <c r="E169" s="808"/>
      <c r="F169" s="809"/>
    </row>
    <row r="170" spans="1:6" x14ac:dyDescent="0.2">
      <c r="A170" s="15" t="s">
        <v>178</v>
      </c>
      <c r="B170" s="1">
        <v>2009</v>
      </c>
      <c r="C170" s="815"/>
      <c r="D170" s="808"/>
      <c r="E170" s="808"/>
      <c r="F170" s="809"/>
    </row>
    <row r="171" spans="1:6" x14ac:dyDescent="0.2">
      <c r="A171" s="15" t="s">
        <v>178</v>
      </c>
      <c r="B171" s="1">
        <v>2010</v>
      </c>
      <c r="C171" s="815"/>
      <c r="D171" s="808"/>
      <c r="E171" s="808"/>
      <c r="F171" s="809"/>
    </row>
    <row r="172" spans="1:6" x14ac:dyDescent="0.2">
      <c r="A172" s="15" t="s">
        <v>178</v>
      </c>
      <c r="B172" s="1">
        <v>2011</v>
      </c>
      <c r="C172" s="815"/>
      <c r="D172" s="808">
        <v>150.83000000000001</v>
      </c>
      <c r="E172" s="808"/>
      <c r="F172" s="809"/>
    </row>
    <row r="173" spans="1:6" x14ac:dyDescent="0.2">
      <c r="A173" s="15" t="s">
        <v>178</v>
      </c>
      <c r="B173" s="1">
        <v>2012</v>
      </c>
      <c r="C173" s="815"/>
      <c r="D173" s="808"/>
      <c r="E173" s="808"/>
      <c r="F173" s="809"/>
    </row>
    <row r="174" spans="1:6" x14ac:dyDescent="0.2">
      <c r="A174" s="15" t="s">
        <v>178</v>
      </c>
      <c r="B174" s="1">
        <v>2013</v>
      </c>
      <c r="C174" s="815">
        <v>74.91</v>
      </c>
      <c r="D174" s="808"/>
      <c r="E174" s="808"/>
      <c r="F174" s="809"/>
    </row>
    <row r="175" spans="1:6" x14ac:dyDescent="0.2">
      <c r="A175" s="15" t="s">
        <v>178</v>
      </c>
      <c r="B175" s="1">
        <v>2014</v>
      </c>
      <c r="C175" s="815">
        <v>71.5</v>
      </c>
      <c r="D175" s="808"/>
      <c r="E175" s="808"/>
      <c r="F175" s="809"/>
    </row>
    <row r="176" spans="1:6" x14ac:dyDescent="0.2">
      <c r="A176" s="15" t="s">
        <v>178</v>
      </c>
      <c r="B176" s="1">
        <v>2015</v>
      </c>
      <c r="C176" s="815">
        <v>74.010000000000005</v>
      </c>
      <c r="D176" s="808"/>
      <c r="E176" s="808"/>
      <c r="F176" s="809"/>
    </row>
    <row r="177" spans="1:6" x14ac:dyDescent="0.2">
      <c r="A177" s="15" t="s">
        <v>178</v>
      </c>
      <c r="B177" s="1">
        <v>2016</v>
      </c>
      <c r="C177" s="815">
        <v>68.67</v>
      </c>
      <c r="D177" s="808">
        <v>42.72</v>
      </c>
      <c r="E177" s="808"/>
      <c r="F177" s="809"/>
    </row>
    <row r="178" spans="1:6" x14ac:dyDescent="0.2">
      <c r="A178" s="15" t="s">
        <v>178</v>
      </c>
      <c r="B178" s="1">
        <v>2017</v>
      </c>
      <c r="C178" s="815">
        <v>78.36</v>
      </c>
      <c r="D178" s="808"/>
      <c r="E178" s="808"/>
      <c r="F178" s="809"/>
    </row>
    <row r="179" spans="1:6" x14ac:dyDescent="0.2">
      <c r="A179" s="15" t="s">
        <v>178</v>
      </c>
      <c r="B179" s="1">
        <v>2018</v>
      </c>
      <c r="C179" s="815">
        <v>73.64</v>
      </c>
      <c r="D179" s="808"/>
      <c r="E179" s="808"/>
      <c r="F179" s="809"/>
    </row>
    <row r="180" spans="1:6" x14ac:dyDescent="0.2">
      <c r="A180" s="15" t="s">
        <v>178</v>
      </c>
      <c r="B180" s="1">
        <v>2019</v>
      </c>
      <c r="C180" s="815">
        <v>70.760000000000005</v>
      </c>
      <c r="D180" s="808">
        <v>55.4</v>
      </c>
      <c r="E180" s="808"/>
      <c r="F180" s="809"/>
    </row>
    <row r="181" spans="1:6" x14ac:dyDescent="0.2">
      <c r="A181" s="15" t="s">
        <v>178</v>
      </c>
      <c r="B181" s="1">
        <v>2020</v>
      </c>
      <c r="C181" s="815">
        <v>75.05</v>
      </c>
      <c r="D181" s="808"/>
      <c r="E181" s="808"/>
      <c r="F181" s="809"/>
    </row>
    <row r="182" spans="1:6" x14ac:dyDescent="0.2">
      <c r="A182" s="15" t="s">
        <v>178</v>
      </c>
      <c r="B182" s="1">
        <v>2021</v>
      </c>
      <c r="C182" s="815">
        <v>75.11</v>
      </c>
      <c r="D182" s="808"/>
      <c r="E182" s="808">
        <v>24.473370495746551</v>
      </c>
      <c r="F182" s="809"/>
    </row>
    <row r="183" spans="1:6" x14ac:dyDescent="0.2">
      <c r="A183" s="15" t="s">
        <v>178</v>
      </c>
      <c r="B183" s="1">
        <v>2022</v>
      </c>
      <c r="C183" s="815">
        <v>71.86</v>
      </c>
      <c r="D183" s="808"/>
      <c r="E183" s="808">
        <v>26.604776129935928</v>
      </c>
      <c r="F183" s="809"/>
    </row>
    <row r="184" spans="1:6" x14ac:dyDescent="0.2">
      <c r="A184" s="15" t="s">
        <v>178</v>
      </c>
      <c r="B184" s="1">
        <v>2023</v>
      </c>
      <c r="C184" s="815">
        <v>54.07</v>
      </c>
      <c r="D184" s="808">
        <v>28.06</v>
      </c>
      <c r="E184" s="808">
        <v>30.659794451487056</v>
      </c>
      <c r="F184" s="809">
        <v>34.681099900016527</v>
      </c>
    </row>
    <row r="185" spans="1:6" x14ac:dyDescent="0.2">
      <c r="A185" s="15" t="s">
        <v>178</v>
      </c>
      <c r="B185" s="1">
        <v>2024</v>
      </c>
      <c r="C185" s="815"/>
      <c r="D185" s="808"/>
      <c r="E185" s="808">
        <v>40.435802725522194</v>
      </c>
      <c r="F185" s="809">
        <v>45.591425371486395</v>
      </c>
    </row>
    <row r="186" spans="1:6" x14ac:dyDescent="0.2">
      <c r="A186" s="15" t="s">
        <v>178</v>
      </c>
      <c r="B186" s="1">
        <v>2025</v>
      </c>
      <c r="C186" s="815"/>
      <c r="D186" s="808"/>
      <c r="E186" s="808">
        <v>42.740702957197044</v>
      </c>
      <c r="F186" s="809">
        <v>46.763771506569647</v>
      </c>
    </row>
    <row r="187" spans="1:6" x14ac:dyDescent="0.2">
      <c r="A187" s="15" t="s">
        <v>178</v>
      </c>
      <c r="B187" s="1">
        <v>2026</v>
      </c>
      <c r="C187" s="815"/>
      <c r="D187" s="808"/>
      <c r="E187" s="808">
        <v>46.824108692098186</v>
      </c>
      <c r="F187" s="809">
        <v>48.391815866130813</v>
      </c>
    </row>
    <row r="188" spans="1:6" x14ac:dyDescent="0.2">
      <c r="A188" s="15" t="s">
        <v>199</v>
      </c>
      <c r="B188" s="1">
        <v>2006</v>
      </c>
      <c r="C188" s="815"/>
      <c r="D188" s="808"/>
      <c r="E188" s="808"/>
      <c r="F188" s="809"/>
    </row>
    <row r="189" spans="1:6" x14ac:dyDescent="0.2">
      <c r="A189" s="15" t="s">
        <v>199</v>
      </c>
      <c r="B189" s="1">
        <v>2007</v>
      </c>
      <c r="C189" s="815"/>
      <c r="D189" s="808"/>
      <c r="E189" s="808"/>
      <c r="F189" s="809"/>
    </row>
    <row r="190" spans="1:6" x14ac:dyDescent="0.2">
      <c r="A190" s="15" t="s">
        <v>199</v>
      </c>
      <c r="B190" s="1">
        <v>2008</v>
      </c>
      <c r="C190" s="815"/>
      <c r="D190" s="808"/>
      <c r="E190" s="808"/>
      <c r="F190" s="809"/>
    </row>
    <row r="191" spans="1:6" x14ac:dyDescent="0.2">
      <c r="A191" s="15" t="s">
        <v>199</v>
      </c>
      <c r="B191" s="1">
        <v>2009</v>
      </c>
      <c r="C191" s="815"/>
      <c r="D191" s="808"/>
      <c r="E191" s="808"/>
      <c r="F191" s="809"/>
    </row>
    <row r="192" spans="1:6" x14ac:dyDescent="0.2">
      <c r="A192" s="15" t="s">
        <v>199</v>
      </c>
      <c r="B192" s="1">
        <v>2010</v>
      </c>
      <c r="C192" s="815"/>
      <c r="D192" s="808">
        <v>236.08</v>
      </c>
      <c r="E192" s="808"/>
      <c r="F192" s="809"/>
    </row>
    <row r="193" spans="1:6" x14ac:dyDescent="0.2">
      <c r="A193" s="15" t="s">
        <v>199</v>
      </c>
      <c r="B193" s="1">
        <v>2011</v>
      </c>
      <c r="C193" s="815"/>
      <c r="D193" s="808">
        <v>220.91</v>
      </c>
      <c r="E193" s="808"/>
      <c r="F193" s="809"/>
    </row>
    <row r="194" spans="1:6" x14ac:dyDescent="0.2">
      <c r="A194" s="15" t="s">
        <v>199</v>
      </c>
      <c r="B194" s="1">
        <v>2012</v>
      </c>
      <c r="C194" s="815">
        <v>56.79</v>
      </c>
      <c r="D194" s="808"/>
      <c r="E194" s="808"/>
      <c r="F194" s="809"/>
    </row>
    <row r="195" spans="1:6" x14ac:dyDescent="0.2">
      <c r="A195" s="15" t="s">
        <v>199</v>
      </c>
      <c r="B195" s="1">
        <v>2013</v>
      </c>
      <c r="C195" s="815">
        <v>58.82</v>
      </c>
      <c r="D195" s="808">
        <v>136.16</v>
      </c>
      <c r="E195" s="808"/>
      <c r="F195" s="809"/>
    </row>
    <row r="196" spans="1:6" x14ac:dyDescent="0.2">
      <c r="A196" s="15" t="s">
        <v>199</v>
      </c>
      <c r="B196" s="1">
        <v>2014</v>
      </c>
      <c r="C196" s="815">
        <v>54.58</v>
      </c>
      <c r="D196" s="808"/>
      <c r="E196" s="808"/>
      <c r="F196" s="809"/>
    </row>
    <row r="197" spans="1:6" x14ac:dyDescent="0.2">
      <c r="A197" s="15" t="s">
        <v>199</v>
      </c>
      <c r="B197" s="1">
        <v>2015</v>
      </c>
      <c r="C197" s="815">
        <v>58.4</v>
      </c>
      <c r="D197" s="808">
        <v>70.010000000000005</v>
      </c>
      <c r="E197" s="808"/>
      <c r="F197" s="809"/>
    </row>
    <row r="198" spans="1:6" x14ac:dyDescent="0.2">
      <c r="A198" s="15" t="s">
        <v>199</v>
      </c>
      <c r="B198" s="1">
        <v>2016</v>
      </c>
      <c r="C198" s="815">
        <v>61.79</v>
      </c>
      <c r="D198" s="808">
        <v>61.24</v>
      </c>
      <c r="E198" s="808"/>
      <c r="F198" s="809"/>
    </row>
    <row r="199" spans="1:6" x14ac:dyDescent="0.2">
      <c r="A199" s="15" t="s">
        <v>199</v>
      </c>
      <c r="B199" s="1">
        <v>2017</v>
      </c>
      <c r="C199" s="815">
        <v>53.29</v>
      </c>
      <c r="D199" s="808">
        <v>57.96</v>
      </c>
      <c r="E199" s="808"/>
      <c r="F199" s="809"/>
    </row>
    <row r="200" spans="1:6" x14ac:dyDescent="0.2">
      <c r="A200" s="15" t="s">
        <v>199</v>
      </c>
      <c r="B200" s="1">
        <v>2018</v>
      </c>
      <c r="C200" s="815">
        <v>58.89</v>
      </c>
      <c r="D200" s="808">
        <v>38.89</v>
      </c>
      <c r="E200" s="808"/>
      <c r="F200" s="809"/>
    </row>
    <row r="201" spans="1:6" x14ac:dyDescent="0.2">
      <c r="A201" s="15" t="s">
        <v>199</v>
      </c>
      <c r="B201" s="1">
        <v>2019</v>
      </c>
      <c r="C201" s="815">
        <v>61.6</v>
      </c>
      <c r="D201" s="808">
        <v>30.71</v>
      </c>
      <c r="E201" s="808"/>
      <c r="F201" s="809"/>
    </row>
    <row r="202" spans="1:6" x14ac:dyDescent="0.2">
      <c r="A202" s="15" t="s">
        <v>199</v>
      </c>
      <c r="B202" s="1">
        <v>2020</v>
      </c>
      <c r="C202" s="815">
        <v>67.5</v>
      </c>
      <c r="D202" s="808">
        <v>27.97</v>
      </c>
      <c r="E202" s="808"/>
      <c r="F202" s="809"/>
    </row>
    <row r="203" spans="1:6" x14ac:dyDescent="0.2">
      <c r="A203" s="15" t="s">
        <v>199</v>
      </c>
      <c r="B203" s="1">
        <v>2021</v>
      </c>
      <c r="C203" s="815">
        <v>69.67</v>
      </c>
      <c r="D203" s="808">
        <v>24.19</v>
      </c>
      <c r="E203" s="808"/>
      <c r="F203" s="809"/>
    </row>
    <row r="204" spans="1:6" x14ac:dyDescent="0.2">
      <c r="A204" s="15" t="s">
        <v>199</v>
      </c>
      <c r="B204" s="1">
        <v>2022</v>
      </c>
      <c r="C204" s="815">
        <v>51.32</v>
      </c>
      <c r="D204" s="808">
        <v>28.26</v>
      </c>
      <c r="E204" s="808"/>
      <c r="F204" s="809"/>
    </row>
    <row r="205" spans="1:6" x14ac:dyDescent="0.2">
      <c r="A205" s="15" t="s">
        <v>199</v>
      </c>
      <c r="B205" s="1">
        <v>2023</v>
      </c>
      <c r="C205" s="815">
        <v>44.88</v>
      </c>
      <c r="D205" s="808">
        <v>26.25</v>
      </c>
      <c r="E205" s="808"/>
      <c r="F205" s="809"/>
    </row>
    <row r="206" spans="1:6" x14ac:dyDescent="0.2">
      <c r="A206" s="15" t="s">
        <v>199</v>
      </c>
      <c r="B206" s="1">
        <v>2024</v>
      </c>
      <c r="C206" s="815"/>
      <c r="D206" s="808">
        <v>24.98</v>
      </c>
      <c r="E206" s="808"/>
      <c r="F206" s="809"/>
    </row>
    <row r="207" spans="1:6" x14ac:dyDescent="0.2">
      <c r="A207" s="15" t="s">
        <v>199</v>
      </c>
      <c r="B207" s="1">
        <v>2025</v>
      </c>
      <c r="C207" s="815"/>
      <c r="D207" s="808"/>
      <c r="E207" s="808"/>
      <c r="F207" s="809"/>
    </row>
    <row r="208" spans="1:6" x14ac:dyDescent="0.2">
      <c r="A208" s="15" t="s">
        <v>199</v>
      </c>
      <c r="B208" s="1">
        <v>2026</v>
      </c>
      <c r="C208" s="815"/>
      <c r="D208" s="808"/>
      <c r="E208" s="808"/>
      <c r="F208" s="809"/>
    </row>
    <row r="209" spans="1:6" x14ac:dyDescent="0.2">
      <c r="A209" s="15" t="s">
        <v>183</v>
      </c>
      <c r="B209" s="1">
        <v>2006</v>
      </c>
      <c r="C209" s="815"/>
      <c r="D209" s="808"/>
      <c r="E209" s="808"/>
      <c r="F209" s="809"/>
    </row>
    <row r="210" spans="1:6" x14ac:dyDescent="0.2">
      <c r="A210" s="15" t="s">
        <v>183</v>
      </c>
      <c r="B210" s="1">
        <v>2007</v>
      </c>
      <c r="C210" s="815"/>
      <c r="D210" s="808">
        <v>280.7</v>
      </c>
      <c r="E210" s="808"/>
      <c r="F210" s="809"/>
    </row>
    <row r="211" spans="1:6" x14ac:dyDescent="0.2">
      <c r="A211" s="15" t="s">
        <v>183</v>
      </c>
      <c r="B211" s="1">
        <v>2008</v>
      </c>
      <c r="C211" s="815"/>
      <c r="D211" s="808"/>
      <c r="E211" s="808"/>
      <c r="F211" s="809"/>
    </row>
    <row r="212" spans="1:6" x14ac:dyDescent="0.2">
      <c r="A212" s="15" t="s">
        <v>183</v>
      </c>
      <c r="B212" s="1">
        <v>2009</v>
      </c>
      <c r="C212" s="815"/>
      <c r="D212" s="808"/>
      <c r="E212" s="808"/>
      <c r="F212" s="809"/>
    </row>
    <row r="213" spans="1:6" x14ac:dyDescent="0.2">
      <c r="A213" s="15" t="s">
        <v>183</v>
      </c>
      <c r="B213" s="1">
        <v>2010</v>
      </c>
      <c r="C213" s="815"/>
      <c r="D213" s="808">
        <v>160.59</v>
      </c>
      <c r="E213" s="808"/>
      <c r="F213" s="809"/>
    </row>
    <row r="214" spans="1:6" x14ac:dyDescent="0.2">
      <c r="A214" s="15" t="s">
        <v>183</v>
      </c>
      <c r="B214" s="1">
        <v>2011</v>
      </c>
      <c r="C214" s="815"/>
      <c r="D214" s="808">
        <v>150.12</v>
      </c>
      <c r="E214" s="808"/>
      <c r="F214" s="809"/>
    </row>
    <row r="215" spans="1:6" x14ac:dyDescent="0.2">
      <c r="A215" s="15" t="s">
        <v>183</v>
      </c>
      <c r="B215" s="1">
        <v>2012</v>
      </c>
      <c r="C215" s="815">
        <v>55.71</v>
      </c>
      <c r="D215" s="808">
        <v>141.93</v>
      </c>
      <c r="E215" s="808"/>
      <c r="F215" s="809"/>
    </row>
    <row r="216" spans="1:6" x14ac:dyDescent="0.2">
      <c r="A216" s="15" t="s">
        <v>183</v>
      </c>
      <c r="B216" s="1">
        <v>2013</v>
      </c>
      <c r="C216" s="815">
        <v>53.28</v>
      </c>
      <c r="D216" s="808">
        <v>121.69</v>
      </c>
      <c r="E216" s="808"/>
      <c r="F216" s="809"/>
    </row>
    <row r="217" spans="1:6" x14ac:dyDescent="0.2">
      <c r="A217" s="15" t="s">
        <v>183</v>
      </c>
      <c r="B217" s="1">
        <v>2014</v>
      </c>
      <c r="C217" s="815">
        <v>50.06</v>
      </c>
      <c r="D217" s="808">
        <v>98.8</v>
      </c>
      <c r="E217" s="808"/>
      <c r="F217" s="809"/>
    </row>
    <row r="218" spans="1:6" x14ac:dyDescent="0.2">
      <c r="A218" s="15" t="s">
        <v>183</v>
      </c>
      <c r="B218" s="1">
        <v>2015</v>
      </c>
      <c r="C218" s="815">
        <v>48.26</v>
      </c>
      <c r="D218" s="808">
        <v>67.98</v>
      </c>
      <c r="E218" s="808"/>
      <c r="F218" s="809"/>
    </row>
    <row r="219" spans="1:6" x14ac:dyDescent="0.2">
      <c r="A219" s="15" t="s">
        <v>183</v>
      </c>
      <c r="B219" s="1">
        <v>2016</v>
      </c>
      <c r="C219" s="815">
        <v>49.11</v>
      </c>
      <c r="D219" s="808">
        <v>78.680000000000007</v>
      </c>
      <c r="E219" s="808"/>
      <c r="F219" s="809"/>
    </row>
    <row r="220" spans="1:6" x14ac:dyDescent="0.2">
      <c r="A220" s="15" t="s">
        <v>183</v>
      </c>
      <c r="B220" s="1">
        <v>2017</v>
      </c>
      <c r="C220" s="815">
        <v>49.98</v>
      </c>
      <c r="D220" s="808">
        <v>49.88</v>
      </c>
      <c r="E220" s="808"/>
      <c r="F220" s="809"/>
    </row>
    <row r="221" spans="1:6" x14ac:dyDescent="0.2">
      <c r="A221" s="15" t="s">
        <v>183</v>
      </c>
      <c r="B221" s="1">
        <v>2018</v>
      </c>
      <c r="C221" s="815">
        <v>49.64</v>
      </c>
      <c r="D221" s="808">
        <v>40.15</v>
      </c>
      <c r="E221" s="808"/>
      <c r="F221" s="809"/>
    </row>
    <row r="222" spans="1:6" x14ac:dyDescent="0.2">
      <c r="A222" s="15" t="s">
        <v>183</v>
      </c>
      <c r="B222" s="1">
        <v>2019</v>
      </c>
      <c r="C222" s="815">
        <v>50.89</v>
      </c>
      <c r="D222" s="808">
        <v>33.92</v>
      </c>
      <c r="E222" s="808"/>
      <c r="F222" s="809"/>
    </row>
    <row r="223" spans="1:6" x14ac:dyDescent="0.2">
      <c r="A223" s="15" t="s">
        <v>183</v>
      </c>
      <c r="B223" s="1">
        <v>2020</v>
      </c>
      <c r="C223" s="815">
        <v>51.83</v>
      </c>
      <c r="D223" s="808">
        <v>24.8</v>
      </c>
      <c r="E223" s="808"/>
      <c r="F223" s="809"/>
    </row>
    <row r="224" spans="1:6" x14ac:dyDescent="0.2">
      <c r="A224" s="15" t="s">
        <v>183</v>
      </c>
      <c r="B224" s="1">
        <v>2021</v>
      </c>
      <c r="C224" s="815">
        <v>50.01</v>
      </c>
      <c r="D224" s="808">
        <v>22.16</v>
      </c>
      <c r="E224" s="808"/>
      <c r="F224" s="809"/>
    </row>
    <row r="225" spans="1:6" x14ac:dyDescent="0.2">
      <c r="A225" s="15" t="s">
        <v>183</v>
      </c>
      <c r="B225" s="1">
        <v>2022</v>
      </c>
      <c r="C225" s="815">
        <v>39.270000000000003</v>
      </c>
      <c r="D225" s="808">
        <v>19.68</v>
      </c>
      <c r="E225" s="808"/>
      <c r="F225" s="809"/>
    </row>
    <row r="226" spans="1:6" x14ac:dyDescent="0.2">
      <c r="A226" s="15" t="s">
        <v>183</v>
      </c>
      <c r="B226" s="1">
        <v>2023</v>
      </c>
      <c r="C226" s="815">
        <v>28.18</v>
      </c>
      <c r="D226" s="808">
        <v>21.39</v>
      </c>
      <c r="E226" s="808"/>
      <c r="F226" s="809"/>
    </row>
    <row r="227" spans="1:6" x14ac:dyDescent="0.2">
      <c r="A227" s="15" t="s">
        <v>183</v>
      </c>
      <c r="B227" s="1">
        <v>2024</v>
      </c>
      <c r="C227" s="815"/>
      <c r="D227" s="808">
        <v>23.5</v>
      </c>
      <c r="E227" s="808"/>
      <c r="F227" s="809"/>
    </row>
    <row r="228" spans="1:6" x14ac:dyDescent="0.2">
      <c r="A228" s="15" t="s">
        <v>183</v>
      </c>
      <c r="B228" s="1">
        <v>2025</v>
      </c>
      <c r="C228" s="815"/>
      <c r="D228" s="808">
        <v>25.1</v>
      </c>
      <c r="E228" s="808"/>
      <c r="F228" s="809"/>
    </row>
    <row r="229" spans="1:6" x14ac:dyDescent="0.2">
      <c r="A229" s="327" t="s">
        <v>183</v>
      </c>
      <c r="B229" s="326">
        <v>2026</v>
      </c>
      <c r="C229" s="877"/>
      <c r="D229" s="811"/>
      <c r="E229" s="811"/>
      <c r="F229" s="812"/>
    </row>
  </sheetData>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325C57-698A-4546-BE08-4A3AF24930DC}">
  <sheetPr>
    <tabColor theme="3" tint="0.59999389629810485"/>
  </sheetPr>
  <dimension ref="A1:G456"/>
  <sheetViews>
    <sheetView workbookViewId="0">
      <selection activeCell="D53" sqref="D53"/>
    </sheetView>
  </sheetViews>
  <sheetFormatPr defaultColWidth="8.85546875" defaultRowHeight="12.75" x14ac:dyDescent="0.2"/>
  <cols>
    <col min="1" max="1" width="18.85546875" customWidth="1"/>
    <col min="2" max="2" width="15.42578125" bestFit="1" customWidth="1"/>
    <col min="3" max="3" width="5" bestFit="1" customWidth="1"/>
    <col min="4" max="5" width="15.42578125" customWidth="1"/>
    <col min="7" max="7" width="12" customWidth="1"/>
  </cols>
  <sheetData>
    <row r="1" spans="1:1" ht="15" x14ac:dyDescent="0.25">
      <c r="A1" s="2" t="s">
        <v>1051</v>
      </c>
    </row>
    <row r="23" spans="1:7" x14ac:dyDescent="0.2">
      <c r="A23" s="67" t="s">
        <v>1034</v>
      </c>
    </row>
    <row r="24" spans="1:7" ht="28.5" customHeight="1" x14ac:dyDescent="0.2">
      <c r="A24" s="1377" t="s">
        <v>1052</v>
      </c>
      <c r="B24" s="1377"/>
      <c r="C24" s="1377"/>
      <c r="D24" s="1377"/>
      <c r="E24" s="1377"/>
      <c r="F24" s="1377"/>
      <c r="G24" s="1377"/>
    </row>
    <row r="27" spans="1:7" x14ac:dyDescent="0.2">
      <c r="A27" s="690" t="s">
        <v>161</v>
      </c>
      <c r="B27" s="773" t="s">
        <v>162</v>
      </c>
      <c r="C27" s="691" t="s">
        <v>163</v>
      </c>
      <c r="D27" s="773" t="s">
        <v>1053</v>
      </c>
      <c r="E27" s="1035" t="s">
        <v>1054</v>
      </c>
    </row>
    <row r="28" spans="1:7" x14ac:dyDescent="0.2">
      <c r="A28" s="707" t="s">
        <v>361</v>
      </c>
      <c r="B28" s="610" t="s">
        <v>1040</v>
      </c>
      <c r="C28" s="708">
        <v>2012</v>
      </c>
      <c r="D28" s="1036">
        <v>2E-3</v>
      </c>
      <c r="E28" s="616">
        <v>1.4119999999999999</v>
      </c>
    </row>
    <row r="29" spans="1:7" x14ac:dyDescent="0.2">
      <c r="A29" s="692" t="s">
        <v>361</v>
      </c>
      <c r="B29" s="610" t="s">
        <v>1040</v>
      </c>
      <c r="C29">
        <v>2013</v>
      </c>
      <c r="D29" s="1037">
        <v>4.0000000000000001E-3</v>
      </c>
      <c r="E29" s="616">
        <v>1.3540000000000001</v>
      </c>
    </row>
    <row r="30" spans="1:7" x14ac:dyDescent="0.2">
      <c r="A30" s="692" t="s">
        <v>361</v>
      </c>
      <c r="B30" s="610" t="s">
        <v>1040</v>
      </c>
      <c r="C30">
        <v>2014</v>
      </c>
      <c r="D30" s="1037">
        <v>7.0000000000000001E-3</v>
      </c>
      <c r="E30" s="616">
        <v>1.109</v>
      </c>
    </row>
    <row r="31" spans="1:7" x14ac:dyDescent="0.2">
      <c r="A31" s="692" t="s">
        <v>361</v>
      </c>
      <c r="B31" s="610" t="s">
        <v>1040</v>
      </c>
      <c r="C31">
        <v>2015</v>
      </c>
      <c r="D31" s="1037">
        <v>8.9999999999999993E-3</v>
      </c>
      <c r="E31" s="616">
        <v>1.018</v>
      </c>
    </row>
    <row r="32" spans="1:7" x14ac:dyDescent="0.2">
      <c r="A32" s="692" t="s">
        <v>361</v>
      </c>
      <c r="B32" s="610" t="s">
        <v>1040</v>
      </c>
      <c r="C32">
        <v>2016</v>
      </c>
      <c r="D32" s="1037">
        <v>1.2999999999999999E-2</v>
      </c>
      <c r="E32" s="616">
        <v>1.0269999999999999</v>
      </c>
    </row>
    <row r="33" spans="1:5" x14ac:dyDescent="0.2">
      <c r="A33" s="692" t="s">
        <v>361</v>
      </c>
      <c r="B33" s="610" t="s">
        <v>1040</v>
      </c>
      <c r="C33">
        <v>2017</v>
      </c>
      <c r="D33" s="1037">
        <v>1.9E-2</v>
      </c>
      <c r="E33" s="616">
        <v>1.026</v>
      </c>
    </row>
    <row r="34" spans="1:5" x14ac:dyDescent="0.2">
      <c r="A34" s="692" t="s">
        <v>361</v>
      </c>
      <c r="B34" s="610" t="s">
        <v>1040</v>
      </c>
      <c r="C34">
        <v>2018</v>
      </c>
      <c r="D34" s="1037">
        <v>2.1999999999999999E-2</v>
      </c>
      <c r="E34" s="616">
        <v>0.92900000000000005</v>
      </c>
    </row>
    <row r="35" spans="1:5" x14ac:dyDescent="0.2">
      <c r="A35" s="692" t="s">
        <v>361</v>
      </c>
      <c r="B35" s="610" t="s">
        <v>1040</v>
      </c>
      <c r="C35">
        <v>2019</v>
      </c>
      <c r="D35" s="1037">
        <v>2.5999999999999999E-2</v>
      </c>
      <c r="E35" s="616">
        <v>0.95599999999999996</v>
      </c>
    </row>
    <row r="36" spans="1:5" x14ac:dyDescent="0.2">
      <c r="A36" s="692" t="s">
        <v>361</v>
      </c>
      <c r="B36" s="610" t="s">
        <v>1040</v>
      </c>
      <c r="C36">
        <v>2020</v>
      </c>
      <c r="D36" s="1037">
        <v>3.3000000000000002E-2</v>
      </c>
      <c r="E36" s="616">
        <v>0.97499999999999998</v>
      </c>
    </row>
    <row r="37" spans="1:5" x14ac:dyDescent="0.2">
      <c r="A37" s="692" t="s">
        <v>361</v>
      </c>
      <c r="B37" s="610" t="s">
        <v>1040</v>
      </c>
      <c r="C37">
        <v>2021</v>
      </c>
      <c r="D37" s="1037">
        <v>0.04</v>
      </c>
      <c r="E37" s="616">
        <v>0.85899999999999999</v>
      </c>
    </row>
    <row r="38" spans="1:5" x14ac:dyDescent="0.2">
      <c r="A38" s="692" t="s">
        <v>361</v>
      </c>
      <c r="B38" s="610" t="s">
        <v>1040</v>
      </c>
      <c r="C38">
        <v>2022</v>
      </c>
      <c r="D38" s="1037">
        <v>4.9000000000000002E-2</v>
      </c>
      <c r="E38" s="616">
        <v>0.92800000000000005</v>
      </c>
    </row>
    <row r="39" spans="1:5" x14ac:dyDescent="0.2">
      <c r="A39" s="692" t="s">
        <v>361</v>
      </c>
      <c r="B39" s="610" t="s">
        <v>1040</v>
      </c>
      <c r="C39">
        <v>2023</v>
      </c>
      <c r="D39" s="1037">
        <v>5.7000000000000002E-2</v>
      </c>
      <c r="E39" s="616">
        <v>0.96</v>
      </c>
    </row>
    <row r="40" spans="1:5" x14ac:dyDescent="0.2">
      <c r="A40" s="692" t="s">
        <v>361</v>
      </c>
      <c r="B40" s="610" t="s">
        <v>1040</v>
      </c>
      <c r="C40">
        <v>2024</v>
      </c>
      <c r="D40" s="1037">
        <v>7.2999999999999995E-2</v>
      </c>
      <c r="E40" s="616">
        <v>0.80900000000000005</v>
      </c>
    </row>
    <row r="41" spans="1:5" x14ac:dyDescent="0.2">
      <c r="A41" s="692" t="s">
        <v>176</v>
      </c>
      <c r="B41" s="610" t="s">
        <v>176</v>
      </c>
      <c r="C41">
        <v>2012</v>
      </c>
      <c r="D41" s="1037">
        <v>1.2E-2</v>
      </c>
      <c r="E41" s="616">
        <v>1.2470000000000001</v>
      </c>
    </row>
    <row r="42" spans="1:5" x14ac:dyDescent="0.2">
      <c r="A42" s="692" t="s">
        <v>176</v>
      </c>
      <c r="B42" s="610" t="s">
        <v>176</v>
      </c>
      <c r="C42">
        <v>2013</v>
      </c>
      <c r="D42" s="1037">
        <v>2.4E-2</v>
      </c>
      <c r="E42" s="616">
        <v>1.141</v>
      </c>
    </row>
    <row r="43" spans="1:5" x14ac:dyDescent="0.2">
      <c r="A43" s="692" t="s">
        <v>176</v>
      </c>
      <c r="B43" s="610" t="s">
        <v>176</v>
      </c>
      <c r="C43">
        <v>2014</v>
      </c>
      <c r="D43" s="1037">
        <v>5.3999999999999999E-2</v>
      </c>
      <c r="E43" s="616">
        <v>1.04</v>
      </c>
    </row>
    <row r="44" spans="1:5" x14ac:dyDescent="0.2">
      <c r="A44" s="692" t="s">
        <v>176</v>
      </c>
      <c r="B44" s="610" t="s">
        <v>176</v>
      </c>
      <c r="C44">
        <v>2015</v>
      </c>
      <c r="D44" s="1037">
        <v>0.08</v>
      </c>
      <c r="E44" s="616">
        <v>0.90500000000000003</v>
      </c>
    </row>
    <row r="45" spans="1:5" x14ac:dyDescent="0.2">
      <c r="A45" s="692" t="s">
        <v>176</v>
      </c>
      <c r="B45" s="610" t="s">
        <v>176</v>
      </c>
      <c r="C45">
        <v>2016</v>
      </c>
      <c r="D45" s="1037">
        <v>0.108</v>
      </c>
      <c r="E45" s="616">
        <v>0.85799999999999998</v>
      </c>
    </row>
    <row r="46" spans="1:5" x14ac:dyDescent="0.2">
      <c r="A46" s="692" t="s">
        <v>176</v>
      </c>
      <c r="B46" s="610" t="s">
        <v>176</v>
      </c>
      <c r="C46">
        <v>2017</v>
      </c>
      <c r="D46" s="1037">
        <v>0.13700000000000001</v>
      </c>
      <c r="E46" s="616">
        <v>0.874</v>
      </c>
    </row>
    <row r="47" spans="1:5" x14ac:dyDescent="0.2">
      <c r="A47" s="692" t="s">
        <v>176</v>
      </c>
      <c r="B47" s="610" t="s">
        <v>176</v>
      </c>
      <c r="C47">
        <v>2018</v>
      </c>
      <c r="D47" s="1037">
        <v>0.156</v>
      </c>
      <c r="E47" s="616">
        <v>0.69399999999999995</v>
      </c>
    </row>
    <row r="48" spans="1:5" x14ac:dyDescent="0.2">
      <c r="A48" s="692" t="s">
        <v>176</v>
      </c>
      <c r="B48" s="610" t="s">
        <v>176</v>
      </c>
      <c r="C48">
        <v>2019</v>
      </c>
      <c r="D48" s="1037">
        <v>0.17399999999999999</v>
      </c>
      <c r="E48" s="616">
        <v>0.67500000000000004</v>
      </c>
    </row>
    <row r="49" spans="1:5" x14ac:dyDescent="0.2">
      <c r="A49" s="692" t="s">
        <v>176</v>
      </c>
      <c r="B49" s="610" t="s">
        <v>176</v>
      </c>
      <c r="C49">
        <v>2020</v>
      </c>
      <c r="D49" s="1037">
        <v>0.191</v>
      </c>
      <c r="E49" s="616">
        <v>0.66700000000000004</v>
      </c>
    </row>
    <row r="50" spans="1:5" x14ac:dyDescent="0.2">
      <c r="A50" s="692" t="s">
        <v>176</v>
      </c>
      <c r="B50" s="610" t="s">
        <v>176</v>
      </c>
      <c r="C50">
        <v>2021</v>
      </c>
      <c r="D50" s="1037">
        <v>0.215</v>
      </c>
      <c r="E50" s="616">
        <v>0.61699999999999999</v>
      </c>
    </row>
    <row r="51" spans="1:5" x14ac:dyDescent="0.2">
      <c r="A51" s="692" t="s">
        <v>176</v>
      </c>
      <c r="B51" s="610" t="s">
        <v>176</v>
      </c>
      <c r="C51">
        <v>2022</v>
      </c>
      <c r="D51" s="1037">
        <v>0.24099999999999999</v>
      </c>
      <c r="E51" s="616">
        <v>0.56200000000000006</v>
      </c>
    </row>
    <row r="52" spans="1:5" x14ac:dyDescent="0.2">
      <c r="A52" s="692" t="s">
        <v>176</v>
      </c>
      <c r="B52" s="610" t="s">
        <v>176</v>
      </c>
      <c r="C52">
        <v>2023</v>
      </c>
      <c r="D52" s="1037">
        <v>0.26500000000000001</v>
      </c>
      <c r="E52" s="616">
        <v>0.39500000000000002</v>
      </c>
    </row>
    <row r="53" spans="1:5" x14ac:dyDescent="0.2">
      <c r="A53" s="692" t="s">
        <v>176</v>
      </c>
      <c r="B53" s="610" t="s">
        <v>176</v>
      </c>
      <c r="C53">
        <v>2024</v>
      </c>
      <c r="D53" s="1037">
        <v>0.29699999999999999</v>
      </c>
      <c r="E53" s="616">
        <v>0.29299999999999998</v>
      </c>
    </row>
    <row r="54" spans="1:5" x14ac:dyDescent="0.2">
      <c r="A54" s="692" t="s">
        <v>177</v>
      </c>
      <c r="B54" s="610" t="s">
        <v>177</v>
      </c>
      <c r="C54">
        <v>2012</v>
      </c>
      <c r="D54" s="1037">
        <v>1E-3</v>
      </c>
      <c r="E54" s="616">
        <v>1.2350000000000001</v>
      </c>
    </row>
    <row r="55" spans="1:5" x14ac:dyDescent="0.2">
      <c r="A55" s="692" t="s">
        <v>177</v>
      </c>
      <c r="B55" s="610" t="s">
        <v>177</v>
      </c>
      <c r="C55">
        <v>2013</v>
      </c>
      <c r="D55" s="1037">
        <v>1E-3</v>
      </c>
      <c r="E55" s="616">
        <v>1.1930000000000001</v>
      </c>
    </row>
    <row r="56" spans="1:5" x14ac:dyDescent="0.2">
      <c r="A56" s="692" t="s">
        <v>177</v>
      </c>
      <c r="B56" s="610" t="s">
        <v>177</v>
      </c>
      <c r="C56">
        <v>2014</v>
      </c>
      <c r="D56" s="1037">
        <v>1E-3</v>
      </c>
      <c r="E56" s="616">
        <v>1.073</v>
      </c>
    </row>
    <row r="57" spans="1:5" x14ac:dyDescent="0.2">
      <c r="A57" s="692" t="s">
        <v>177</v>
      </c>
      <c r="B57" s="610" t="s">
        <v>177</v>
      </c>
      <c r="C57">
        <v>2015</v>
      </c>
      <c r="D57" s="1037">
        <v>2E-3</v>
      </c>
      <c r="E57" s="616">
        <v>1.1850000000000001</v>
      </c>
    </row>
    <row r="58" spans="1:5" x14ac:dyDescent="0.2">
      <c r="A58" s="692" t="s">
        <v>177</v>
      </c>
      <c r="B58" s="610" t="s">
        <v>177</v>
      </c>
      <c r="C58">
        <v>2016</v>
      </c>
      <c r="D58" s="1037">
        <v>3.0000000000000001E-3</v>
      </c>
      <c r="E58" s="616">
        <v>1.3109999999999999</v>
      </c>
    </row>
    <row r="59" spans="1:5" x14ac:dyDescent="0.2">
      <c r="A59" s="692" t="s">
        <v>177</v>
      </c>
      <c r="B59" s="610" t="s">
        <v>177</v>
      </c>
      <c r="C59">
        <v>2017</v>
      </c>
      <c r="D59" s="1037">
        <v>7.0000000000000001E-3</v>
      </c>
      <c r="E59" s="616">
        <v>0.91400000000000003</v>
      </c>
    </row>
    <row r="60" spans="1:5" x14ac:dyDescent="0.2">
      <c r="A60" s="692" t="s">
        <v>177</v>
      </c>
      <c r="B60" s="610" t="s">
        <v>177</v>
      </c>
      <c r="C60">
        <v>2018</v>
      </c>
      <c r="D60" s="1037">
        <v>0.01</v>
      </c>
      <c r="E60" s="616">
        <v>1.1140000000000001</v>
      </c>
    </row>
    <row r="61" spans="1:5" x14ac:dyDescent="0.2">
      <c r="A61" s="692" t="s">
        <v>177</v>
      </c>
      <c r="B61" s="610" t="s">
        <v>177</v>
      </c>
      <c r="C61">
        <v>2019</v>
      </c>
      <c r="D61" s="1037">
        <v>1.2999999999999999E-2</v>
      </c>
      <c r="E61" s="616">
        <v>1.325</v>
      </c>
    </row>
    <row r="62" spans="1:5" x14ac:dyDescent="0.2">
      <c r="A62" s="692" t="s">
        <v>177</v>
      </c>
      <c r="B62" s="610" t="s">
        <v>177</v>
      </c>
      <c r="C62">
        <v>2020</v>
      </c>
      <c r="D62" s="1037">
        <v>2.5000000000000001E-2</v>
      </c>
      <c r="E62" s="616">
        <v>1.032</v>
      </c>
    </row>
    <row r="63" spans="1:5" x14ac:dyDescent="0.2">
      <c r="A63" s="692" t="s">
        <v>177</v>
      </c>
      <c r="B63" s="610" t="s">
        <v>177</v>
      </c>
      <c r="C63">
        <v>2021</v>
      </c>
      <c r="D63" s="1037">
        <v>4.4999999999999998E-2</v>
      </c>
      <c r="E63" s="616">
        <v>0.40500000000000003</v>
      </c>
    </row>
    <row r="64" spans="1:5" x14ac:dyDescent="0.2">
      <c r="A64" s="692" t="s">
        <v>177</v>
      </c>
      <c r="B64" s="610" t="s">
        <v>177</v>
      </c>
      <c r="C64">
        <v>2022</v>
      </c>
      <c r="D64" s="1037">
        <v>6.0999999999999999E-2</v>
      </c>
      <c r="E64" s="616">
        <v>1.075</v>
      </c>
    </row>
    <row r="65" spans="1:5" x14ac:dyDescent="0.2">
      <c r="A65" s="692" t="s">
        <v>177</v>
      </c>
      <c r="B65" s="610" t="s">
        <v>177</v>
      </c>
      <c r="C65">
        <v>2023</v>
      </c>
      <c r="D65" s="1037">
        <v>7.2999999999999995E-2</v>
      </c>
      <c r="E65" s="616">
        <v>1.4419999999999999</v>
      </c>
    </row>
    <row r="66" spans="1:5" x14ac:dyDescent="0.2">
      <c r="A66" s="692" t="s">
        <v>177</v>
      </c>
      <c r="B66" s="610" t="s">
        <v>177</v>
      </c>
      <c r="C66">
        <v>2024</v>
      </c>
      <c r="D66" s="1037">
        <v>9.8000000000000004E-2</v>
      </c>
      <c r="E66" s="616">
        <v>0.83899999999999997</v>
      </c>
    </row>
    <row r="67" spans="1:5" x14ac:dyDescent="0.2">
      <c r="A67" s="692" t="s">
        <v>178</v>
      </c>
      <c r="B67" s="610" t="s">
        <v>178</v>
      </c>
      <c r="C67">
        <v>2012</v>
      </c>
      <c r="D67" s="1037">
        <v>1E-3</v>
      </c>
      <c r="E67" s="616">
        <v>1.6890000000000001</v>
      </c>
    </row>
    <row r="68" spans="1:5" x14ac:dyDescent="0.2">
      <c r="A68" s="692" t="s">
        <v>178</v>
      </c>
      <c r="B68" s="610" t="s">
        <v>178</v>
      </c>
      <c r="C68">
        <v>2013</v>
      </c>
      <c r="D68" s="1037">
        <v>1E-3</v>
      </c>
      <c r="E68" s="616">
        <v>1.831</v>
      </c>
    </row>
    <row r="69" spans="1:5" x14ac:dyDescent="0.2">
      <c r="A69" s="692" t="s">
        <v>178</v>
      </c>
      <c r="B69" s="610" t="s">
        <v>178</v>
      </c>
      <c r="C69">
        <v>2014</v>
      </c>
      <c r="D69" s="1037">
        <v>1E-3</v>
      </c>
      <c r="E69" s="616">
        <v>1.7569999999999999</v>
      </c>
    </row>
    <row r="70" spans="1:5" x14ac:dyDescent="0.2">
      <c r="A70" s="692" t="s">
        <v>178</v>
      </c>
      <c r="B70" s="610" t="s">
        <v>178</v>
      </c>
      <c r="C70">
        <v>2015</v>
      </c>
      <c r="D70" s="1037">
        <v>1E-3</v>
      </c>
      <c r="E70" s="616">
        <v>1.6950000000000001</v>
      </c>
    </row>
    <row r="71" spans="1:5" x14ac:dyDescent="0.2">
      <c r="A71" s="692" t="s">
        <v>178</v>
      </c>
      <c r="B71" s="610" t="s">
        <v>178</v>
      </c>
      <c r="C71">
        <v>2016</v>
      </c>
      <c r="D71" s="1037">
        <v>1E-3</v>
      </c>
      <c r="E71" s="616">
        <v>2.032</v>
      </c>
    </row>
    <row r="72" spans="1:5" x14ac:dyDescent="0.2">
      <c r="A72" s="692" t="s">
        <v>178</v>
      </c>
      <c r="B72" s="610" t="s">
        <v>178</v>
      </c>
      <c r="C72">
        <v>2017</v>
      </c>
      <c r="D72" s="1037">
        <v>3.0000000000000001E-3</v>
      </c>
      <c r="E72" s="616">
        <v>1.706</v>
      </c>
    </row>
    <row r="73" spans="1:5" x14ac:dyDescent="0.2">
      <c r="A73" s="692" t="s">
        <v>178</v>
      </c>
      <c r="B73" s="610" t="s">
        <v>178</v>
      </c>
      <c r="C73">
        <v>2018</v>
      </c>
      <c r="D73" s="1037">
        <v>4.0000000000000001E-3</v>
      </c>
      <c r="E73" s="616">
        <v>1.5289999999999999</v>
      </c>
    </row>
    <row r="74" spans="1:5" x14ac:dyDescent="0.2">
      <c r="A74" s="692" t="s">
        <v>178</v>
      </c>
      <c r="B74" s="610" t="s">
        <v>178</v>
      </c>
      <c r="C74">
        <v>2019</v>
      </c>
      <c r="D74" s="1037">
        <v>4.0000000000000001E-3</v>
      </c>
      <c r="E74" s="616">
        <v>1.7529999999999999</v>
      </c>
    </row>
    <row r="75" spans="1:5" x14ac:dyDescent="0.2">
      <c r="A75" s="692" t="s">
        <v>178</v>
      </c>
      <c r="B75" s="610" t="s">
        <v>178</v>
      </c>
      <c r="C75">
        <v>2020</v>
      </c>
      <c r="D75" s="1037">
        <v>5.0000000000000001E-3</v>
      </c>
      <c r="E75" s="616">
        <v>1.8979999999999999</v>
      </c>
    </row>
    <row r="76" spans="1:5" x14ac:dyDescent="0.2">
      <c r="A76" s="692" t="s">
        <v>178</v>
      </c>
      <c r="B76" s="610" t="s">
        <v>178</v>
      </c>
      <c r="C76">
        <v>2021</v>
      </c>
      <c r="D76" s="1037">
        <v>5.0000000000000001E-3</v>
      </c>
      <c r="E76" s="616">
        <v>1.4119999999999999</v>
      </c>
    </row>
    <row r="77" spans="1:5" x14ac:dyDescent="0.2">
      <c r="A77" s="692" t="s">
        <v>178</v>
      </c>
      <c r="B77" s="610" t="s">
        <v>178</v>
      </c>
      <c r="C77">
        <v>2022</v>
      </c>
      <c r="D77" s="1037">
        <v>6.0000000000000001E-3</v>
      </c>
      <c r="E77" s="616">
        <v>1.6619999999999999</v>
      </c>
    </row>
    <row r="78" spans="1:5" x14ac:dyDescent="0.2">
      <c r="A78" s="692" t="s">
        <v>178</v>
      </c>
      <c r="B78" s="610" t="s">
        <v>178</v>
      </c>
      <c r="C78">
        <v>2023</v>
      </c>
      <c r="D78" s="1037">
        <v>7.0000000000000001E-3</v>
      </c>
      <c r="E78" s="616">
        <v>1.669</v>
      </c>
    </row>
    <row r="79" spans="1:5" x14ac:dyDescent="0.2">
      <c r="A79" s="692" t="s">
        <v>178</v>
      </c>
      <c r="B79" s="610" t="s">
        <v>178</v>
      </c>
      <c r="C79">
        <v>2024</v>
      </c>
      <c r="D79" s="1037">
        <v>8.9999999999999993E-3</v>
      </c>
      <c r="E79" s="616">
        <v>1.819</v>
      </c>
    </row>
    <row r="80" spans="1:5" x14ac:dyDescent="0.2">
      <c r="A80" s="692" t="s">
        <v>179</v>
      </c>
      <c r="B80" s="610" t="s">
        <v>179</v>
      </c>
      <c r="C80">
        <v>2012</v>
      </c>
      <c r="D80" s="1037">
        <v>0</v>
      </c>
      <c r="E80" s="616">
        <v>1.403</v>
      </c>
    </row>
    <row r="81" spans="1:5" x14ac:dyDescent="0.2">
      <c r="A81" s="692" t="s">
        <v>179</v>
      </c>
      <c r="B81" s="610" t="s">
        <v>179</v>
      </c>
      <c r="C81">
        <v>2013</v>
      </c>
      <c r="D81" s="1037">
        <v>0</v>
      </c>
      <c r="E81" s="616">
        <v>1.218</v>
      </c>
    </row>
    <row r="82" spans="1:5" x14ac:dyDescent="0.2">
      <c r="A82" s="692" t="s">
        <v>179</v>
      </c>
      <c r="B82" s="610" t="s">
        <v>179</v>
      </c>
      <c r="C82">
        <v>2014</v>
      </c>
      <c r="D82" s="1037">
        <v>1E-3</v>
      </c>
      <c r="E82" s="616">
        <v>1.198</v>
      </c>
    </row>
    <row r="83" spans="1:5" x14ac:dyDescent="0.2">
      <c r="A83" s="692" t="s">
        <v>179</v>
      </c>
      <c r="B83" s="610" t="s">
        <v>179</v>
      </c>
      <c r="C83">
        <v>2015</v>
      </c>
      <c r="D83" s="1037">
        <v>1E-3</v>
      </c>
      <c r="E83" s="616">
        <v>1.333</v>
      </c>
    </row>
    <row r="84" spans="1:5" x14ac:dyDescent="0.2">
      <c r="A84" s="692" t="s">
        <v>179</v>
      </c>
      <c r="B84" s="610" t="s">
        <v>179</v>
      </c>
      <c r="C84">
        <v>2016</v>
      </c>
      <c r="D84" s="1037">
        <v>1E-3</v>
      </c>
      <c r="E84" s="616">
        <v>1.45</v>
      </c>
    </row>
    <row r="85" spans="1:5" x14ac:dyDescent="0.2">
      <c r="A85" s="692" t="s">
        <v>179</v>
      </c>
      <c r="B85" s="610" t="s">
        <v>179</v>
      </c>
      <c r="C85">
        <v>2017</v>
      </c>
      <c r="D85" s="1037">
        <v>2E-3</v>
      </c>
      <c r="E85" s="616">
        <v>1.2010000000000001</v>
      </c>
    </row>
    <row r="86" spans="1:5" x14ac:dyDescent="0.2">
      <c r="A86" s="692" t="s">
        <v>179</v>
      </c>
      <c r="B86" s="610" t="s">
        <v>179</v>
      </c>
      <c r="C86">
        <v>2018</v>
      </c>
      <c r="D86" s="1037">
        <v>4.0000000000000001E-3</v>
      </c>
      <c r="E86" s="616">
        <v>1.1040000000000001</v>
      </c>
    </row>
    <row r="87" spans="1:5" x14ac:dyDescent="0.2">
      <c r="A87" s="692" t="s">
        <v>179</v>
      </c>
      <c r="B87" s="610" t="s">
        <v>179</v>
      </c>
      <c r="C87">
        <v>2019</v>
      </c>
      <c r="D87" s="1037">
        <v>5.0000000000000001E-3</v>
      </c>
      <c r="E87" s="616">
        <v>1.075</v>
      </c>
    </row>
    <row r="88" spans="1:5" x14ac:dyDescent="0.2">
      <c r="A88" s="692" t="s">
        <v>179</v>
      </c>
      <c r="B88" s="610" t="s">
        <v>179</v>
      </c>
      <c r="C88">
        <v>2020</v>
      </c>
      <c r="D88" s="1037">
        <v>6.0000000000000001E-3</v>
      </c>
      <c r="E88" s="616">
        <v>1.1060000000000001</v>
      </c>
    </row>
    <row r="89" spans="1:5" x14ac:dyDescent="0.2">
      <c r="A89" s="692" t="s">
        <v>179</v>
      </c>
      <c r="B89" s="610" t="s">
        <v>179</v>
      </c>
      <c r="C89">
        <v>2021</v>
      </c>
      <c r="D89" s="1037">
        <v>8.9999999999999993E-3</v>
      </c>
      <c r="E89" s="616">
        <v>1.1419999999999999</v>
      </c>
    </row>
    <row r="90" spans="1:5" x14ac:dyDescent="0.2">
      <c r="A90" s="692" t="s">
        <v>179</v>
      </c>
      <c r="B90" s="610" t="s">
        <v>179</v>
      </c>
      <c r="C90">
        <v>2022</v>
      </c>
      <c r="D90" s="1037">
        <v>1.2999999999999999E-2</v>
      </c>
      <c r="E90" s="616">
        <v>1.3939999999999999</v>
      </c>
    </row>
    <row r="91" spans="1:5" x14ac:dyDescent="0.2">
      <c r="A91" s="692" t="s">
        <v>179</v>
      </c>
      <c r="B91" s="610" t="s">
        <v>179</v>
      </c>
      <c r="C91">
        <v>2023</v>
      </c>
      <c r="D91" s="1037">
        <v>1.7999999999999999E-2</v>
      </c>
      <c r="E91" s="616">
        <v>1.4570000000000001</v>
      </c>
    </row>
    <row r="92" spans="1:5" x14ac:dyDescent="0.2">
      <c r="A92" s="692" t="s">
        <v>179</v>
      </c>
      <c r="B92" s="610" t="s">
        <v>179</v>
      </c>
      <c r="C92">
        <v>2024</v>
      </c>
      <c r="D92" s="1037">
        <v>2.9000000000000001E-2</v>
      </c>
      <c r="E92" s="616">
        <v>1.073</v>
      </c>
    </row>
    <row r="93" spans="1:5" x14ac:dyDescent="0.2">
      <c r="A93" s="692" t="s">
        <v>180</v>
      </c>
      <c r="B93" s="610" t="s">
        <v>180</v>
      </c>
      <c r="C93">
        <v>2012</v>
      </c>
      <c r="D93" s="1037">
        <v>2E-3</v>
      </c>
      <c r="E93" s="616">
        <v>1.486</v>
      </c>
    </row>
    <row r="94" spans="1:5" x14ac:dyDescent="0.2">
      <c r="A94" s="692" t="s">
        <v>180</v>
      </c>
      <c r="B94" s="610" t="s">
        <v>180</v>
      </c>
      <c r="C94">
        <v>2013</v>
      </c>
      <c r="D94" s="1037">
        <v>3.0000000000000001E-3</v>
      </c>
      <c r="E94" s="616">
        <v>1.6080000000000001</v>
      </c>
    </row>
    <row r="95" spans="1:5" x14ac:dyDescent="0.2">
      <c r="A95" s="692" t="s">
        <v>180</v>
      </c>
      <c r="B95" s="610" t="s">
        <v>180</v>
      </c>
      <c r="C95">
        <v>2014</v>
      </c>
      <c r="D95" s="1037">
        <v>4.0000000000000001E-3</v>
      </c>
      <c r="E95" s="616">
        <v>1.425</v>
      </c>
    </row>
    <row r="96" spans="1:5" x14ac:dyDescent="0.2">
      <c r="A96" s="692" t="s">
        <v>180</v>
      </c>
      <c r="B96" s="610" t="s">
        <v>180</v>
      </c>
      <c r="C96">
        <v>2015</v>
      </c>
      <c r="D96" s="1037">
        <v>5.0000000000000001E-3</v>
      </c>
      <c r="E96" s="616">
        <v>1.401</v>
      </c>
    </row>
    <row r="97" spans="1:5" x14ac:dyDescent="0.2">
      <c r="A97" s="692" t="s">
        <v>180</v>
      </c>
      <c r="B97" s="610" t="s">
        <v>180</v>
      </c>
      <c r="C97">
        <v>2016</v>
      </c>
      <c r="D97" s="1037">
        <v>6.0000000000000001E-3</v>
      </c>
      <c r="E97" s="616">
        <v>1.4159999999999999</v>
      </c>
    </row>
    <row r="98" spans="1:5" x14ac:dyDescent="0.2">
      <c r="A98" s="692" t="s">
        <v>180</v>
      </c>
      <c r="B98" s="610" t="s">
        <v>180</v>
      </c>
      <c r="C98">
        <v>2017</v>
      </c>
      <c r="D98" s="1037">
        <v>8.0000000000000002E-3</v>
      </c>
      <c r="E98" s="616">
        <v>1.4119999999999999</v>
      </c>
    </row>
    <row r="99" spans="1:5" x14ac:dyDescent="0.2">
      <c r="A99" s="692" t="s">
        <v>180</v>
      </c>
      <c r="B99" s="610" t="s">
        <v>180</v>
      </c>
      <c r="C99">
        <v>2018</v>
      </c>
      <c r="D99" s="1037">
        <v>8.9999999999999993E-3</v>
      </c>
      <c r="E99" s="616">
        <v>1.417</v>
      </c>
    </row>
    <row r="100" spans="1:5" x14ac:dyDescent="0.2">
      <c r="A100" s="692" t="s">
        <v>180</v>
      </c>
      <c r="B100" s="610" t="s">
        <v>180</v>
      </c>
      <c r="C100">
        <v>2019</v>
      </c>
      <c r="D100" s="1037">
        <v>1.2E-2</v>
      </c>
      <c r="E100" s="616">
        <v>1.405</v>
      </c>
    </row>
    <row r="101" spans="1:5" x14ac:dyDescent="0.2">
      <c r="A101" s="692" t="s">
        <v>180</v>
      </c>
      <c r="B101" s="610" t="s">
        <v>180</v>
      </c>
      <c r="C101">
        <v>2020</v>
      </c>
      <c r="D101" s="1037">
        <v>1.4999999999999999E-2</v>
      </c>
      <c r="E101" s="616">
        <v>1.4159999999999999</v>
      </c>
    </row>
    <row r="102" spans="1:5" x14ac:dyDescent="0.2">
      <c r="A102" s="692" t="s">
        <v>180</v>
      </c>
      <c r="B102" s="610" t="s">
        <v>180</v>
      </c>
      <c r="C102">
        <v>2021</v>
      </c>
      <c r="D102" s="1037">
        <v>0.02</v>
      </c>
      <c r="E102" s="616">
        <v>1.268</v>
      </c>
    </row>
    <row r="103" spans="1:5" x14ac:dyDescent="0.2">
      <c r="A103" s="692" t="s">
        <v>180</v>
      </c>
      <c r="B103" s="610" t="s">
        <v>180</v>
      </c>
      <c r="C103">
        <v>2022</v>
      </c>
      <c r="D103" s="1037">
        <v>2.5000000000000001E-2</v>
      </c>
      <c r="E103" s="616">
        <v>1.24</v>
      </c>
    </row>
    <row r="104" spans="1:5" x14ac:dyDescent="0.2">
      <c r="A104" s="692" t="s">
        <v>180</v>
      </c>
      <c r="B104" s="610" t="s">
        <v>180</v>
      </c>
      <c r="C104">
        <v>2023</v>
      </c>
      <c r="D104" s="1037">
        <v>2.9000000000000001E-2</v>
      </c>
      <c r="E104" s="616">
        <v>1.1599999999999999</v>
      </c>
    </row>
    <row r="105" spans="1:5" x14ac:dyDescent="0.2">
      <c r="A105" s="692" t="s">
        <v>180</v>
      </c>
      <c r="B105" s="610" t="s">
        <v>180</v>
      </c>
      <c r="C105">
        <v>2024</v>
      </c>
      <c r="D105" s="1037">
        <v>3.6999999999999998E-2</v>
      </c>
      <c r="E105" s="616">
        <v>1.1060000000000001</v>
      </c>
    </row>
    <row r="106" spans="1:5" x14ac:dyDescent="0.2">
      <c r="A106" s="692" t="s">
        <v>181</v>
      </c>
      <c r="B106" s="610" t="s">
        <v>181</v>
      </c>
      <c r="C106">
        <v>2012</v>
      </c>
      <c r="D106" s="1037">
        <v>1E-3</v>
      </c>
      <c r="E106" s="616">
        <v>1.4890000000000001</v>
      </c>
    </row>
    <row r="107" spans="1:5" x14ac:dyDescent="0.2">
      <c r="A107" s="692" t="s">
        <v>181</v>
      </c>
      <c r="B107" s="610" t="s">
        <v>181</v>
      </c>
      <c r="C107">
        <v>2013</v>
      </c>
      <c r="D107" s="1037">
        <v>2E-3</v>
      </c>
      <c r="E107" s="616">
        <v>1.6120000000000001</v>
      </c>
    </row>
    <row r="108" spans="1:5" x14ac:dyDescent="0.2">
      <c r="A108" s="692" t="s">
        <v>181</v>
      </c>
      <c r="B108" s="610" t="s">
        <v>181</v>
      </c>
      <c r="C108">
        <v>2014</v>
      </c>
      <c r="D108" s="1037">
        <v>3.0000000000000001E-3</v>
      </c>
      <c r="E108" s="616">
        <v>1.2310000000000001</v>
      </c>
    </row>
    <row r="109" spans="1:5" x14ac:dyDescent="0.2">
      <c r="A109" s="692" t="s">
        <v>181</v>
      </c>
      <c r="B109" s="610" t="s">
        <v>181</v>
      </c>
      <c r="C109">
        <v>2015</v>
      </c>
      <c r="D109" s="1037">
        <v>4.0000000000000001E-3</v>
      </c>
      <c r="E109" s="616">
        <v>1.28</v>
      </c>
    </row>
    <row r="110" spans="1:5" x14ac:dyDescent="0.2">
      <c r="A110" s="692" t="s">
        <v>181</v>
      </c>
      <c r="B110" s="610" t="s">
        <v>181</v>
      </c>
      <c r="C110">
        <v>2016</v>
      </c>
      <c r="D110" s="1037">
        <v>6.0000000000000001E-3</v>
      </c>
      <c r="E110" s="616">
        <v>1.357</v>
      </c>
    </row>
    <row r="111" spans="1:5" x14ac:dyDescent="0.2">
      <c r="A111" s="692" t="s">
        <v>181</v>
      </c>
      <c r="B111" s="610" t="s">
        <v>181</v>
      </c>
      <c r="C111">
        <v>2017</v>
      </c>
      <c r="D111" s="1037">
        <v>8.9999999999999993E-3</v>
      </c>
      <c r="E111" s="616">
        <v>1.238</v>
      </c>
    </row>
    <row r="112" spans="1:5" x14ac:dyDescent="0.2">
      <c r="A112" s="692" t="s">
        <v>181</v>
      </c>
      <c r="B112" s="610" t="s">
        <v>181</v>
      </c>
      <c r="C112">
        <v>2018</v>
      </c>
      <c r="D112" s="1037">
        <v>1.0999999999999999E-2</v>
      </c>
      <c r="E112" s="616">
        <v>1.143</v>
      </c>
    </row>
    <row r="113" spans="1:5" x14ac:dyDescent="0.2">
      <c r="A113" s="692" t="s">
        <v>181</v>
      </c>
      <c r="B113" s="610" t="s">
        <v>181</v>
      </c>
      <c r="C113">
        <v>2019</v>
      </c>
      <c r="D113" s="1037">
        <v>1.4999999999999999E-2</v>
      </c>
      <c r="E113" s="616">
        <v>1.143</v>
      </c>
    </row>
    <row r="114" spans="1:5" x14ac:dyDescent="0.2">
      <c r="A114" s="692" t="s">
        <v>181</v>
      </c>
      <c r="B114" s="610" t="s">
        <v>181</v>
      </c>
      <c r="C114">
        <v>2020</v>
      </c>
      <c r="D114" s="1037">
        <v>2.1000000000000001E-2</v>
      </c>
      <c r="E114" s="616">
        <v>1.046</v>
      </c>
    </row>
    <row r="115" spans="1:5" x14ac:dyDescent="0.2">
      <c r="A115" s="692" t="s">
        <v>181</v>
      </c>
      <c r="B115" s="610" t="s">
        <v>181</v>
      </c>
      <c r="C115">
        <v>2021</v>
      </c>
      <c r="D115" s="1037">
        <v>2.7E-2</v>
      </c>
      <c r="E115" s="616">
        <v>1.1060000000000001</v>
      </c>
    </row>
    <row r="116" spans="1:5" x14ac:dyDescent="0.2">
      <c r="A116" s="692" t="s">
        <v>181</v>
      </c>
      <c r="B116" s="610" t="s">
        <v>181</v>
      </c>
      <c r="C116">
        <v>2022</v>
      </c>
      <c r="D116" s="1037">
        <v>3.5999999999999997E-2</v>
      </c>
      <c r="E116" s="616">
        <v>1.0169999999999999</v>
      </c>
    </row>
    <row r="117" spans="1:5" x14ac:dyDescent="0.2">
      <c r="A117" s="692" t="s">
        <v>181</v>
      </c>
      <c r="B117" s="610" t="s">
        <v>181</v>
      </c>
      <c r="C117">
        <v>2023</v>
      </c>
      <c r="D117" s="1037">
        <v>4.2999999999999997E-2</v>
      </c>
      <c r="E117" s="616">
        <v>1.02</v>
      </c>
    </row>
    <row r="118" spans="1:5" x14ac:dyDescent="0.2">
      <c r="A118" s="692" t="s">
        <v>181</v>
      </c>
      <c r="B118" s="610" t="s">
        <v>181</v>
      </c>
      <c r="C118">
        <v>2024</v>
      </c>
      <c r="D118" s="1037">
        <v>0.05</v>
      </c>
      <c r="E118" s="616">
        <v>0.94599999999999995</v>
      </c>
    </row>
    <row r="119" spans="1:5" x14ac:dyDescent="0.2">
      <c r="A119" s="692" t="s">
        <v>182</v>
      </c>
      <c r="B119" s="610" t="s">
        <v>182</v>
      </c>
      <c r="C119">
        <v>2012</v>
      </c>
      <c r="D119" s="1037">
        <v>2E-3</v>
      </c>
      <c r="E119" s="616">
        <v>1.121</v>
      </c>
    </row>
    <row r="120" spans="1:5" x14ac:dyDescent="0.2">
      <c r="A120" s="692" t="s">
        <v>182</v>
      </c>
      <c r="B120" s="610" t="s">
        <v>182</v>
      </c>
      <c r="C120">
        <v>2013</v>
      </c>
      <c r="D120" s="1037">
        <v>5.0000000000000001E-3</v>
      </c>
      <c r="E120" s="616">
        <v>1.032</v>
      </c>
    </row>
    <row r="121" spans="1:5" x14ac:dyDescent="0.2">
      <c r="A121" s="692" t="s">
        <v>182</v>
      </c>
      <c r="B121" s="610" t="s">
        <v>182</v>
      </c>
      <c r="C121">
        <v>2014</v>
      </c>
      <c r="D121" s="1037">
        <v>0.01</v>
      </c>
      <c r="E121" s="616">
        <v>0.92500000000000004</v>
      </c>
    </row>
    <row r="122" spans="1:5" x14ac:dyDescent="0.2">
      <c r="A122" s="692" t="s">
        <v>182</v>
      </c>
      <c r="B122" s="610" t="s">
        <v>182</v>
      </c>
      <c r="C122">
        <v>2015</v>
      </c>
      <c r="D122" s="1037">
        <v>1.4E-2</v>
      </c>
      <c r="E122" s="616">
        <v>0.94899999999999995</v>
      </c>
    </row>
    <row r="123" spans="1:5" x14ac:dyDescent="0.2">
      <c r="A123" s="692" t="s">
        <v>182</v>
      </c>
      <c r="B123" s="610" t="s">
        <v>182</v>
      </c>
      <c r="C123">
        <v>2016</v>
      </c>
      <c r="D123" s="1037">
        <v>0.02</v>
      </c>
      <c r="E123" s="616">
        <v>1.0069999999999999</v>
      </c>
    </row>
    <row r="124" spans="1:5" x14ac:dyDescent="0.2">
      <c r="A124" s="692" t="s">
        <v>182</v>
      </c>
      <c r="B124" s="610" t="s">
        <v>182</v>
      </c>
      <c r="C124">
        <v>2017</v>
      </c>
      <c r="D124" s="1037">
        <v>2.7E-2</v>
      </c>
      <c r="E124" s="616">
        <v>0.90100000000000002</v>
      </c>
    </row>
    <row r="125" spans="1:5" x14ac:dyDescent="0.2">
      <c r="A125" s="692" t="s">
        <v>182</v>
      </c>
      <c r="B125" s="610" t="s">
        <v>182</v>
      </c>
      <c r="C125">
        <v>2018</v>
      </c>
      <c r="D125" s="1037">
        <v>3.5000000000000003E-2</v>
      </c>
      <c r="E125" s="616">
        <v>0.93300000000000005</v>
      </c>
    </row>
    <row r="126" spans="1:5" x14ac:dyDescent="0.2">
      <c r="A126" s="692" t="s">
        <v>182</v>
      </c>
      <c r="B126" s="610" t="s">
        <v>182</v>
      </c>
      <c r="C126">
        <v>2019</v>
      </c>
      <c r="D126" s="1037">
        <v>4.2000000000000003E-2</v>
      </c>
      <c r="E126" s="616">
        <v>0.92</v>
      </c>
    </row>
    <row r="127" spans="1:5" x14ac:dyDescent="0.2">
      <c r="A127" s="692" t="s">
        <v>182</v>
      </c>
      <c r="B127" s="610" t="s">
        <v>182</v>
      </c>
      <c r="C127">
        <v>2020</v>
      </c>
      <c r="D127" s="1037">
        <v>0.05</v>
      </c>
      <c r="E127" s="616">
        <v>0.90700000000000003</v>
      </c>
    </row>
    <row r="128" spans="1:5" x14ac:dyDescent="0.2">
      <c r="A128" s="692" t="s">
        <v>182</v>
      </c>
      <c r="B128" s="610" t="s">
        <v>182</v>
      </c>
      <c r="C128">
        <v>2021</v>
      </c>
      <c r="D128" s="1037">
        <v>5.7000000000000002E-2</v>
      </c>
      <c r="E128" s="616">
        <v>0.89</v>
      </c>
    </row>
    <row r="129" spans="1:5" x14ac:dyDescent="0.2">
      <c r="A129" s="692" t="s">
        <v>182</v>
      </c>
      <c r="B129" s="610" t="s">
        <v>182</v>
      </c>
      <c r="C129">
        <v>2022</v>
      </c>
      <c r="D129" s="1037">
        <v>7.6999999999999999E-2</v>
      </c>
      <c r="E129" s="616">
        <v>0.85499999999999998</v>
      </c>
    </row>
    <row r="130" spans="1:5" x14ac:dyDescent="0.2">
      <c r="A130" s="692" t="s">
        <v>182</v>
      </c>
      <c r="B130" s="610" t="s">
        <v>182</v>
      </c>
      <c r="C130">
        <v>2023</v>
      </c>
      <c r="D130" s="1037">
        <v>8.8999999999999996E-2</v>
      </c>
      <c r="E130" s="616">
        <v>0.86499999999999999</v>
      </c>
    </row>
    <row r="131" spans="1:5" x14ac:dyDescent="0.2">
      <c r="A131" s="692" t="s">
        <v>182</v>
      </c>
      <c r="B131" s="610" t="s">
        <v>182</v>
      </c>
      <c r="C131">
        <v>2024</v>
      </c>
      <c r="D131" s="1037">
        <v>0.10100000000000001</v>
      </c>
      <c r="E131" s="616">
        <v>0.81899999999999995</v>
      </c>
    </row>
    <row r="132" spans="1:5" x14ac:dyDescent="0.2">
      <c r="A132" s="692" t="s">
        <v>183</v>
      </c>
      <c r="B132" s="610" t="s">
        <v>184</v>
      </c>
      <c r="C132">
        <v>2012</v>
      </c>
      <c r="D132" s="1037">
        <v>1.7000000000000001E-2</v>
      </c>
      <c r="E132" s="616">
        <v>1.1970000000000001</v>
      </c>
    </row>
    <row r="133" spans="1:5" x14ac:dyDescent="0.2">
      <c r="A133" s="692" t="s">
        <v>183</v>
      </c>
      <c r="B133" s="610" t="s">
        <v>184</v>
      </c>
      <c r="C133">
        <v>2013</v>
      </c>
      <c r="D133" s="1037">
        <v>3.5000000000000003E-2</v>
      </c>
      <c r="E133" s="616">
        <v>1.1659999999999999</v>
      </c>
    </row>
    <row r="134" spans="1:5" x14ac:dyDescent="0.2">
      <c r="A134" s="692" t="s">
        <v>183</v>
      </c>
      <c r="B134" s="610" t="s">
        <v>184</v>
      </c>
      <c r="C134">
        <v>2014</v>
      </c>
      <c r="D134" s="1037">
        <v>5.2999999999999999E-2</v>
      </c>
      <c r="E134" s="616">
        <v>0.97899999999999998</v>
      </c>
    </row>
    <row r="135" spans="1:5" x14ac:dyDescent="0.2">
      <c r="A135" s="692" t="s">
        <v>183</v>
      </c>
      <c r="B135" s="610" t="s">
        <v>184</v>
      </c>
      <c r="C135">
        <v>2015</v>
      </c>
      <c r="D135" s="1037">
        <v>5.8999999999999997E-2</v>
      </c>
      <c r="E135" s="616">
        <v>0.99299999999999999</v>
      </c>
    </row>
    <row r="136" spans="1:5" x14ac:dyDescent="0.2">
      <c r="A136" s="692" t="s">
        <v>183</v>
      </c>
      <c r="B136" s="610" t="s">
        <v>184</v>
      </c>
      <c r="C136">
        <v>2016</v>
      </c>
      <c r="D136" s="1037">
        <v>6.6000000000000003E-2</v>
      </c>
      <c r="E136" s="616">
        <v>1.0049999999999999</v>
      </c>
    </row>
    <row r="137" spans="1:5" x14ac:dyDescent="0.2">
      <c r="A137" s="692" t="s">
        <v>183</v>
      </c>
      <c r="B137" s="610" t="s">
        <v>184</v>
      </c>
      <c r="C137">
        <v>2017</v>
      </c>
      <c r="D137" s="1037">
        <v>7.3999999999999996E-2</v>
      </c>
      <c r="E137" s="616">
        <v>0.95099999999999996</v>
      </c>
    </row>
    <row r="138" spans="1:5" x14ac:dyDescent="0.2">
      <c r="A138" s="692" t="s">
        <v>183</v>
      </c>
      <c r="B138" s="610" t="s">
        <v>184</v>
      </c>
      <c r="C138">
        <v>2018</v>
      </c>
      <c r="D138" s="1037">
        <v>8.2000000000000003E-2</v>
      </c>
      <c r="E138" s="616">
        <v>0.94599999999999995</v>
      </c>
    </row>
    <row r="139" spans="1:5" x14ac:dyDescent="0.2">
      <c r="A139" s="692" t="s">
        <v>183</v>
      </c>
      <c r="B139" s="610" t="s">
        <v>184</v>
      </c>
      <c r="C139">
        <v>2019</v>
      </c>
      <c r="D139" s="1037">
        <v>9.1999999999999998E-2</v>
      </c>
      <c r="E139" s="616">
        <v>0.88400000000000001</v>
      </c>
    </row>
    <row r="140" spans="1:5" x14ac:dyDescent="0.2">
      <c r="A140" s="692" t="s">
        <v>183</v>
      </c>
      <c r="B140" s="610" t="s">
        <v>184</v>
      </c>
      <c r="C140">
        <v>2020</v>
      </c>
      <c r="D140" s="1037">
        <v>9.5000000000000001E-2</v>
      </c>
      <c r="E140" s="616">
        <v>1.097</v>
      </c>
    </row>
    <row r="141" spans="1:5" x14ac:dyDescent="0.2">
      <c r="A141" s="692" t="s">
        <v>183</v>
      </c>
      <c r="B141" s="610" t="s">
        <v>184</v>
      </c>
      <c r="C141">
        <v>2021</v>
      </c>
      <c r="D141" s="1037">
        <v>0.1</v>
      </c>
      <c r="E141" s="616">
        <v>1.0669999999999999</v>
      </c>
    </row>
    <row r="142" spans="1:5" x14ac:dyDescent="0.2">
      <c r="A142" s="692" t="s">
        <v>183</v>
      </c>
      <c r="B142" s="610" t="s">
        <v>184</v>
      </c>
      <c r="C142">
        <v>2022</v>
      </c>
      <c r="D142" s="1037">
        <v>0.106</v>
      </c>
      <c r="E142" s="616">
        <v>0.85399999999999998</v>
      </c>
    </row>
    <row r="143" spans="1:5" x14ac:dyDescent="0.2">
      <c r="A143" s="692" t="s">
        <v>183</v>
      </c>
      <c r="B143" s="610" t="s">
        <v>184</v>
      </c>
      <c r="C143">
        <v>2023</v>
      </c>
      <c r="D143" s="1037">
        <v>0.11600000000000001</v>
      </c>
      <c r="E143" s="616">
        <v>0.77600000000000002</v>
      </c>
    </row>
    <row r="144" spans="1:5" x14ac:dyDescent="0.2">
      <c r="A144" s="692" t="s">
        <v>183</v>
      </c>
      <c r="B144" s="610" t="s">
        <v>184</v>
      </c>
      <c r="C144">
        <v>2024</v>
      </c>
      <c r="D144" s="1038">
        <v>0.13</v>
      </c>
      <c r="E144" s="616">
        <v>0.79800000000000004</v>
      </c>
    </row>
    <row r="145" spans="1:5" x14ac:dyDescent="0.2">
      <c r="A145" s="692" t="s">
        <v>183</v>
      </c>
      <c r="B145" s="610" t="s">
        <v>185</v>
      </c>
      <c r="C145">
        <v>2012</v>
      </c>
      <c r="E145" s="693"/>
    </row>
    <row r="146" spans="1:5" x14ac:dyDescent="0.2">
      <c r="A146" s="692" t="s">
        <v>183</v>
      </c>
      <c r="B146" s="610" t="s">
        <v>185</v>
      </c>
      <c r="C146">
        <v>2013</v>
      </c>
      <c r="E146" s="693"/>
    </row>
    <row r="147" spans="1:5" x14ac:dyDescent="0.2">
      <c r="A147" s="692" t="s">
        <v>183</v>
      </c>
      <c r="B147" s="610" t="s">
        <v>185</v>
      </c>
      <c r="C147">
        <v>2014</v>
      </c>
      <c r="E147" s="693"/>
    </row>
    <row r="148" spans="1:5" x14ac:dyDescent="0.2">
      <c r="A148" s="692" t="s">
        <v>183</v>
      </c>
      <c r="B148" s="610" t="s">
        <v>185</v>
      </c>
      <c r="C148">
        <v>2015</v>
      </c>
      <c r="D148">
        <v>2.8000000000000001E-2</v>
      </c>
      <c r="E148" s="693">
        <v>1.3440000000000001</v>
      </c>
    </row>
    <row r="149" spans="1:5" x14ac:dyDescent="0.2">
      <c r="A149" s="692" t="s">
        <v>183</v>
      </c>
      <c r="B149" s="610" t="s">
        <v>185</v>
      </c>
      <c r="C149">
        <v>2016</v>
      </c>
      <c r="D149">
        <v>2.9000000000000001E-2</v>
      </c>
      <c r="E149" s="693">
        <v>1.266</v>
      </c>
    </row>
    <row r="150" spans="1:5" x14ac:dyDescent="0.2">
      <c r="A150" s="692" t="s">
        <v>183</v>
      </c>
      <c r="B150" s="610" t="s">
        <v>185</v>
      </c>
      <c r="C150">
        <v>2017</v>
      </c>
      <c r="D150">
        <v>0.03</v>
      </c>
      <c r="E150" s="693">
        <v>1.2230000000000001</v>
      </c>
    </row>
    <row r="151" spans="1:5" x14ac:dyDescent="0.2">
      <c r="A151" s="692" t="s">
        <v>183</v>
      </c>
      <c r="B151" s="610" t="s">
        <v>185</v>
      </c>
      <c r="C151">
        <v>2018</v>
      </c>
      <c r="D151">
        <v>3.4000000000000002E-2</v>
      </c>
      <c r="E151" s="693">
        <v>1.194</v>
      </c>
    </row>
    <row r="152" spans="1:5" x14ac:dyDescent="0.2">
      <c r="A152" s="692" t="s">
        <v>183</v>
      </c>
      <c r="B152" s="610" t="s">
        <v>185</v>
      </c>
      <c r="C152">
        <v>2019</v>
      </c>
      <c r="D152">
        <v>3.5999999999999997E-2</v>
      </c>
      <c r="E152" s="693">
        <v>1.028</v>
      </c>
    </row>
    <row r="153" spans="1:5" x14ac:dyDescent="0.2">
      <c r="A153" s="692" t="s">
        <v>183</v>
      </c>
      <c r="B153" s="610" t="s">
        <v>185</v>
      </c>
      <c r="C153">
        <v>2020</v>
      </c>
      <c r="D153">
        <v>3.6999999999999998E-2</v>
      </c>
      <c r="E153" s="693">
        <v>1.1870000000000001</v>
      </c>
    </row>
    <row r="154" spans="1:5" x14ac:dyDescent="0.2">
      <c r="A154" s="692" t="s">
        <v>183</v>
      </c>
      <c r="B154" s="610" t="s">
        <v>185</v>
      </c>
      <c r="C154">
        <v>2021</v>
      </c>
      <c r="D154">
        <v>7.0000000000000007E-2</v>
      </c>
      <c r="E154" s="693">
        <v>1.121</v>
      </c>
    </row>
    <row r="155" spans="1:5" x14ac:dyDescent="0.2">
      <c r="A155" s="692" t="s">
        <v>183</v>
      </c>
      <c r="B155" s="610" t="s">
        <v>185</v>
      </c>
      <c r="C155">
        <v>2022</v>
      </c>
      <c r="D155">
        <v>6.9000000000000006E-2</v>
      </c>
      <c r="E155" s="693">
        <v>0.90600000000000003</v>
      </c>
    </row>
    <row r="156" spans="1:5" x14ac:dyDescent="0.2">
      <c r="A156" s="692" t="s">
        <v>183</v>
      </c>
      <c r="B156" s="610" t="s">
        <v>185</v>
      </c>
      <c r="C156">
        <v>2023</v>
      </c>
      <c r="D156">
        <v>7.4999999999999997E-2</v>
      </c>
      <c r="E156" s="693">
        <v>0.83599999999999997</v>
      </c>
    </row>
    <row r="157" spans="1:5" x14ac:dyDescent="0.2">
      <c r="A157" s="692" t="s">
        <v>183</v>
      </c>
      <c r="B157" s="610" t="s">
        <v>185</v>
      </c>
      <c r="C157">
        <v>2024</v>
      </c>
      <c r="D157" s="1061">
        <v>5.8000000000000003E-2</v>
      </c>
      <c r="E157" s="616">
        <v>1.0620000000000001</v>
      </c>
    </row>
    <row r="158" spans="1:5" x14ac:dyDescent="0.2">
      <c r="A158" s="692" t="s">
        <v>183</v>
      </c>
      <c r="B158" s="610" t="s">
        <v>186</v>
      </c>
      <c r="C158">
        <v>2012</v>
      </c>
      <c r="D158">
        <v>1E-3</v>
      </c>
      <c r="E158" s="693"/>
    </row>
    <row r="159" spans="1:5" x14ac:dyDescent="0.2">
      <c r="A159" s="692" t="s">
        <v>183</v>
      </c>
      <c r="B159" s="610" t="s">
        <v>186</v>
      </c>
      <c r="C159">
        <v>2013</v>
      </c>
      <c r="D159">
        <v>2E-3</v>
      </c>
      <c r="E159" s="693">
        <v>0.94899999999999995</v>
      </c>
    </row>
    <row r="160" spans="1:5" x14ac:dyDescent="0.2">
      <c r="A160" s="692" t="s">
        <v>183</v>
      </c>
      <c r="B160" s="610" t="s">
        <v>186</v>
      </c>
      <c r="C160">
        <v>2014</v>
      </c>
      <c r="D160">
        <v>3.0000000000000001E-3</v>
      </c>
      <c r="E160" s="693">
        <v>0.87</v>
      </c>
    </row>
    <row r="161" spans="1:5" x14ac:dyDescent="0.2">
      <c r="A161" s="692" t="s">
        <v>183</v>
      </c>
      <c r="B161" s="610" t="s">
        <v>186</v>
      </c>
      <c r="C161">
        <v>2015</v>
      </c>
      <c r="D161">
        <v>4.0000000000000001E-3</v>
      </c>
      <c r="E161" s="693">
        <v>0.92</v>
      </c>
    </row>
    <row r="162" spans="1:5" x14ac:dyDescent="0.2">
      <c r="A162" s="692" t="s">
        <v>183</v>
      </c>
      <c r="B162" s="610" t="s">
        <v>186</v>
      </c>
      <c r="C162">
        <v>2016</v>
      </c>
      <c r="D162">
        <v>5.0000000000000001E-3</v>
      </c>
      <c r="E162" s="693">
        <v>0.79600000000000004</v>
      </c>
    </row>
    <row r="163" spans="1:5" x14ac:dyDescent="0.2">
      <c r="A163" s="692" t="s">
        <v>183</v>
      </c>
      <c r="B163" s="610" t="s">
        <v>186</v>
      </c>
      <c r="C163">
        <v>2017</v>
      </c>
      <c r="D163">
        <v>7.0000000000000001E-3</v>
      </c>
      <c r="E163" s="693">
        <v>0.80500000000000005</v>
      </c>
    </row>
    <row r="164" spans="1:5" x14ac:dyDescent="0.2">
      <c r="A164" s="692" t="s">
        <v>183</v>
      </c>
      <c r="B164" s="610" t="s">
        <v>186</v>
      </c>
      <c r="C164">
        <v>2018</v>
      </c>
      <c r="D164">
        <v>8.0000000000000002E-3</v>
      </c>
      <c r="E164" s="693">
        <v>0.70899999999999996</v>
      </c>
    </row>
    <row r="165" spans="1:5" x14ac:dyDescent="0.2">
      <c r="A165" s="692" t="s">
        <v>183</v>
      </c>
      <c r="B165" s="610" t="s">
        <v>186</v>
      </c>
      <c r="C165">
        <v>2019</v>
      </c>
      <c r="D165">
        <v>0.01</v>
      </c>
      <c r="E165" s="693">
        <v>0.71499999999999997</v>
      </c>
    </row>
    <row r="166" spans="1:5" x14ac:dyDescent="0.2">
      <c r="A166" s="692" t="s">
        <v>183</v>
      </c>
      <c r="B166" s="610" t="s">
        <v>186</v>
      </c>
      <c r="C166">
        <v>2020</v>
      </c>
      <c r="D166">
        <v>1.4E-2</v>
      </c>
      <c r="E166" s="693">
        <v>0.81799999999999995</v>
      </c>
    </row>
    <row r="167" spans="1:5" x14ac:dyDescent="0.2">
      <c r="A167" s="692" t="s">
        <v>183</v>
      </c>
      <c r="B167" s="610" t="s">
        <v>186</v>
      </c>
      <c r="C167">
        <v>2021</v>
      </c>
      <c r="D167">
        <v>1.7000000000000001E-2</v>
      </c>
      <c r="E167" s="693">
        <v>0.79700000000000004</v>
      </c>
    </row>
    <row r="168" spans="1:5" x14ac:dyDescent="0.2">
      <c r="A168" s="692" t="s">
        <v>183</v>
      </c>
      <c r="B168" s="610" t="s">
        <v>186</v>
      </c>
      <c r="C168">
        <v>2022</v>
      </c>
      <c r="D168">
        <v>2.1000000000000001E-2</v>
      </c>
      <c r="E168" s="693">
        <v>0.71899999999999997</v>
      </c>
    </row>
    <row r="169" spans="1:5" x14ac:dyDescent="0.2">
      <c r="A169" s="692" t="s">
        <v>183</v>
      </c>
      <c r="B169" s="610" t="s">
        <v>186</v>
      </c>
      <c r="C169">
        <v>2023</v>
      </c>
      <c r="D169">
        <v>2.4E-2</v>
      </c>
      <c r="E169" s="693">
        <v>0.74399999999999999</v>
      </c>
    </row>
    <row r="170" spans="1:5" x14ac:dyDescent="0.2">
      <c r="A170" s="692" t="s">
        <v>183</v>
      </c>
      <c r="B170" s="610" t="s">
        <v>186</v>
      </c>
      <c r="C170">
        <v>2024</v>
      </c>
      <c r="D170" s="1061">
        <v>2.5999999999999999E-2</v>
      </c>
      <c r="E170" s="616">
        <v>0.64700000000000002</v>
      </c>
    </row>
    <row r="171" spans="1:5" x14ac:dyDescent="0.2">
      <c r="A171" s="692" t="s">
        <v>183</v>
      </c>
      <c r="B171" s="610" t="s">
        <v>188</v>
      </c>
      <c r="C171">
        <v>2012</v>
      </c>
      <c r="D171">
        <v>1.2999999999999999E-2</v>
      </c>
      <c r="E171" s="693">
        <v>1.2769999999999999</v>
      </c>
    </row>
    <row r="172" spans="1:5" x14ac:dyDescent="0.2">
      <c r="A172" s="692" t="s">
        <v>183</v>
      </c>
      <c r="B172" s="610" t="s">
        <v>188</v>
      </c>
      <c r="C172">
        <v>2013</v>
      </c>
      <c r="D172">
        <v>2.5000000000000001E-2</v>
      </c>
      <c r="E172" s="693">
        <v>1.256</v>
      </c>
    </row>
    <row r="173" spans="1:5" x14ac:dyDescent="0.2">
      <c r="A173" s="692" t="s">
        <v>183</v>
      </c>
      <c r="B173" s="610" t="s">
        <v>188</v>
      </c>
      <c r="C173">
        <v>2014</v>
      </c>
      <c r="D173">
        <v>4.7E-2</v>
      </c>
      <c r="E173" s="693">
        <v>1.1779999999999999</v>
      </c>
    </row>
    <row r="174" spans="1:5" x14ac:dyDescent="0.2">
      <c r="A174" s="692" t="s">
        <v>183</v>
      </c>
      <c r="B174" s="610" t="s">
        <v>188</v>
      </c>
      <c r="C174">
        <v>2015</v>
      </c>
      <c r="D174">
        <v>6.2E-2</v>
      </c>
      <c r="E174" s="693">
        <v>1.044</v>
      </c>
    </row>
    <row r="175" spans="1:5" x14ac:dyDescent="0.2">
      <c r="A175" s="692" t="s">
        <v>183</v>
      </c>
      <c r="B175" s="610" t="s">
        <v>188</v>
      </c>
      <c r="C175">
        <v>2016</v>
      </c>
      <c r="D175">
        <v>0.126</v>
      </c>
      <c r="E175" s="693">
        <v>0.91500000000000004</v>
      </c>
    </row>
    <row r="176" spans="1:5" x14ac:dyDescent="0.2">
      <c r="A176" s="692" t="s">
        <v>183</v>
      </c>
      <c r="B176" s="610" t="s">
        <v>188</v>
      </c>
      <c r="C176">
        <v>2017</v>
      </c>
      <c r="D176">
        <v>0.14799999999999999</v>
      </c>
      <c r="E176" s="693">
        <v>0.80900000000000005</v>
      </c>
    </row>
    <row r="177" spans="1:5" x14ac:dyDescent="0.2">
      <c r="A177" s="692" t="s">
        <v>183</v>
      </c>
      <c r="B177" s="610" t="s">
        <v>188</v>
      </c>
      <c r="C177">
        <v>2018</v>
      </c>
      <c r="D177">
        <v>0.20200000000000001</v>
      </c>
      <c r="E177" s="693">
        <v>0.72</v>
      </c>
    </row>
    <row r="178" spans="1:5" x14ac:dyDescent="0.2">
      <c r="A178" s="692" t="s">
        <v>183</v>
      </c>
      <c r="B178" s="610" t="s">
        <v>188</v>
      </c>
      <c r="C178">
        <v>2019</v>
      </c>
      <c r="D178">
        <v>0.29299999999999998</v>
      </c>
      <c r="E178" s="693">
        <v>0.61499999999999999</v>
      </c>
    </row>
    <row r="179" spans="1:5" x14ac:dyDescent="0.2">
      <c r="A179" s="692" t="s">
        <v>183</v>
      </c>
      <c r="B179" s="610" t="s">
        <v>188</v>
      </c>
      <c r="C179">
        <v>2020</v>
      </c>
      <c r="D179">
        <v>0.312</v>
      </c>
      <c r="E179" s="693">
        <v>0.82</v>
      </c>
    </row>
    <row r="180" spans="1:5" x14ac:dyDescent="0.2">
      <c r="A180" s="692" t="s">
        <v>183</v>
      </c>
      <c r="B180" s="610" t="s">
        <v>188</v>
      </c>
      <c r="C180">
        <v>2021</v>
      </c>
      <c r="D180">
        <v>0.311</v>
      </c>
      <c r="E180" s="693">
        <v>0.80400000000000005</v>
      </c>
    </row>
    <row r="181" spans="1:5" x14ac:dyDescent="0.2">
      <c r="A181" s="692" t="s">
        <v>183</v>
      </c>
      <c r="B181" s="610" t="s">
        <v>188</v>
      </c>
      <c r="C181">
        <v>2022</v>
      </c>
      <c r="D181">
        <v>0.32200000000000001</v>
      </c>
      <c r="E181" s="693">
        <v>0.69399999999999995</v>
      </c>
    </row>
    <row r="182" spans="1:5" x14ac:dyDescent="0.2">
      <c r="A182" s="692" t="s">
        <v>183</v>
      </c>
      <c r="B182" s="610" t="s">
        <v>188</v>
      </c>
      <c r="C182">
        <v>2023</v>
      </c>
      <c r="D182">
        <v>0.35</v>
      </c>
      <c r="E182" s="693">
        <v>0.59799999999999998</v>
      </c>
    </row>
    <row r="183" spans="1:5" x14ac:dyDescent="0.2">
      <c r="A183" s="692" t="s">
        <v>183</v>
      </c>
      <c r="B183" s="610" t="s">
        <v>188</v>
      </c>
      <c r="C183">
        <v>2024</v>
      </c>
      <c r="D183" s="1061">
        <v>0.311</v>
      </c>
      <c r="E183" s="616">
        <v>0.52900000000000003</v>
      </c>
    </row>
    <row r="184" spans="1:5" x14ac:dyDescent="0.2">
      <c r="A184" s="692" t="s">
        <v>183</v>
      </c>
      <c r="B184" s="610" t="s">
        <v>187</v>
      </c>
      <c r="C184">
        <v>2012</v>
      </c>
      <c r="E184" s="693"/>
    </row>
    <row r="185" spans="1:5" x14ac:dyDescent="0.2">
      <c r="A185" s="692" t="s">
        <v>183</v>
      </c>
      <c r="B185" s="610" t="s">
        <v>187</v>
      </c>
      <c r="C185">
        <v>2013</v>
      </c>
      <c r="E185" s="693"/>
    </row>
    <row r="186" spans="1:5" x14ac:dyDescent="0.2">
      <c r="A186" s="692" t="s">
        <v>183</v>
      </c>
      <c r="B186" s="610" t="s">
        <v>187</v>
      </c>
      <c r="C186">
        <v>2014</v>
      </c>
      <c r="E186" s="693"/>
    </row>
    <row r="187" spans="1:5" x14ac:dyDescent="0.2">
      <c r="A187" s="692" t="s">
        <v>183</v>
      </c>
      <c r="B187" s="610" t="s">
        <v>187</v>
      </c>
      <c r="C187">
        <v>2015</v>
      </c>
      <c r="E187" s="693"/>
    </row>
    <row r="188" spans="1:5" x14ac:dyDescent="0.2">
      <c r="A188" s="692" t="s">
        <v>183</v>
      </c>
      <c r="B188" s="610" t="s">
        <v>187</v>
      </c>
      <c r="C188">
        <v>2016</v>
      </c>
      <c r="E188" s="693"/>
    </row>
    <row r="189" spans="1:5" x14ac:dyDescent="0.2">
      <c r="A189" s="692" t="s">
        <v>183</v>
      </c>
      <c r="B189" s="610" t="s">
        <v>187</v>
      </c>
      <c r="C189">
        <v>2017</v>
      </c>
      <c r="D189">
        <v>3.4000000000000002E-2</v>
      </c>
      <c r="E189" s="693">
        <v>1.304</v>
      </c>
    </row>
    <row r="190" spans="1:5" x14ac:dyDescent="0.2">
      <c r="A190" s="692" t="s">
        <v>183</v>
      </c>
      <c r="B190" s="610" t="s">
        <v>187</v>
      </c>
      <c r="C190">
        <v>2018</v>
      </c>
      <c r="D190">
        <v>3.9E-2</v>
      </c>
      <c r="E190" s="693">
        <v>1.2370000000000001</v>
      </c>
    </row>
    <row r="191" spans="1:5" x14ac:dyDescent="0.2">
      <c r="A191" s="692" t="s">
        <v>183</v>
      </c>
      <c r="B191" s="610" t="s">
        <v>187</v>
      </c>
      <c r="C191">
        <v>2019</v>
      </c>
      <c r="D191">
        <v>4.1000000000000002E-2</v>
      </c>
      <c r="E191" s="693">
        <v>1.139</v>
      </c>
    </row>
    <row r="192" spans="1:5" x14ac:dyDescent="0.2">
      <c r="A192" s="692" t="s">
        <v>183</v>
      </c>
      <c r="B192" s="610" t="s">
        <v>187</v>
      </c>
      <c r="C192">
        <v>2020</v>
      </c>
      <c r="D192">
        <v>4.7E-2</v>
      </c>
      <c r="E192" s="693">
        <v>1.3149999999999999</v>
      </c>
    </row>
    <row r="193" spans="1:5" x14ac:dyDescent="0.2">
      <c r="A193" s="692" t="s">
        <v>183</v>
      </c>
      <c r="B193" s="610" t="s">
        <v>187</v>
      </c>
      <c r="C193">
        <v>2021</v>
      </c>
      <c r="D193">
        <v>4.7E-2</v>
      </c>
      <c r="E193" s="693">
        <v>1.2210000000000001</v>
      </c>
    </row>
    <row r="194" spans="1:5" x14ac:dyDescent="0.2">
      <c r="A194" s="692" t="s">
        <v>183</v>
      </c>
      <c r="B194" s="610" t="s">
        <v>187</v>
      </c>
      <c r="C194">
        <v>2022</v>
      </c>
      <c r="D194">
        <v>4.7E-2</v>
      </c>
      <c r="E194" s="693">
        <v>0.98799999999999999</v>
      </c>
    </row>
    <row r="195" spans="1:5" x14ac:dyDescent="0.2">
      <c r="A195" s="692" t="s">
        <v>183</v>
      </c>
      <c r="B195" s="610" t="s">
        <v>187</v>
      </c>
      <c r="C195">
        <v>2023</v>
      </c>
      <c r="D195">
        <v>6.7000000000000004E-2</v>
      </c>
      <c r="E195" s="693">
        <v>0.93600000000000005</v>
      </c>
    </row>
    <row r="196" spans="1:5" x14ac:dyDescent="0.2">
      <c r="A196" s="692" t="s">
        <v>183</v>
      </c>
      <c r="B196" s="610" t="s">
        <v>187</v>
      </c>
      <c r="C196">
        <v>2024</v>
      </c>
      <c r="D196" s="1061">
        <v>7.8E-2</v>
      </c>
      <c r="E196" s="616">
        <v>0.98299999999999998</v>
      </c>
    </row>
    <row r="197" spans="1:5" x14ac:dyDescent="0.2">
      <c r="A197" s="692" t="s">
        <v>183</v>
      </c>
      <c r="B197" s="610" t="s">
        <v>189</v>
      </c>
      <c r="C197">
        <v>2012</v>
      </c>
      <c r="D197">
        <v>4.0000000000000001E-3</v>
      </c>
      <c r="E197" s="693">
        <v>1.506</v>
      </c>
    </row>
    <row r="198" spans="1:5" x14ac:dyDescent="0.2">
      <c r="A198" s="692" t="s">
        <v>183</v>
      </c>
      <c r="B198" s="610" t="s">
        <v>189</v>
      </c>
      <c r="C198">
        <v>2013</v>
      </c>
      <c r="D198">
        <v>8.0000000000000002E-3</v>
      </c>
      <c r="E198" s="693">
        <v>1.2689999999999999</v>
      </c>
    </row>
    <row r="199" spans="1:5" x14ac:dyDescent="0.2">
      <c r="A199" s="692" t="s">
        <v>183</v>
      </c>
      <c r="B199" s="610" t="s">
        <v>189</v>
      </c>
      <c r="C199">
        <v>2014</v>
      </c>
      <c r="D199">
        <v>8.9999999999999993E-3</v>
      </c>
      <c r="E199" s="693">
        <v>1.1919999999999999</v>
      </c>
    </row>
    <row r="200" spans="1:5" x14ac:dyDescent="0.2">
      <c r="A200" s="692" t="s">
        <v>183</v>
      </c>
      <c r="B200" s="610" t="s">
        <v>189</v>
      </c>
      <c r="C200">
        <v>2015</v>
      </c>
      <c r="D200">
        <v>2.9000000000000001E-2</v>
      </c>
      <c r="E200" s="693">
        <v>1.24</v>
      </c>
    </row>
    <row r="201" spans="1:5" x14ac:dyDescent="0.2">
      <c r="A201" s="692" t="s">
        <v>183</v>
      </c>
      <c r="B201" s="610" t="s">
        <v>189</v>
      </c>
      <c r="C201">
        <v>2016</v>
      </c>
      <c r="D201">
        <v>4.2000000000000003E-2</v>
      </c>
      <c r="E201" s="693">
        <v>1.1100000000000001</v>
      </c>
    </row>
    <row r="202" spans="1:5" x14ac:dyDescent="0.2">
      <c r="A202" s="692" t="s">
        <v>183</v>
      </c>
      <c r="B202" s="610" t="s">
        <v>189</v>
      </c>
      <c r="C202">
        <v>2017</v>
      </c>
      <c r="D202">
        <v>0.08</v>
      </c>
      <c r="E202" s="693">
        <v>0.96099999999999997</v>
      </c>
    </row>
    <row r="203" spans="1:5" x14ac:dyDescent="0.2">
      <c r="A203" s="692" t="s">
        <v>183</v>
      </c>
      <c r="B203" s="610" t="s">
        <v>189</v>
      </c>
      <c r="C203">
        <v>2018</v>
      </c>
      <c r="D203">
        <v>9.7000000000000003E-2</v>
      </c>
      <c r="E203" s="693">
        <v>0.93600000000000005</v>
      </c>
    </row>
    <row r="204" spans="1:5" x14ac:dyDescent="0.2">
      <c r="A204" s="692" t="s">
        <v>183</v>
      </c>
      <c r="B204" s="610" t="s">
        <v>189</v>
      </c>
      <c r="C204">
        <v>2019</v>
      </c>
      <c r="D204">
        <v>0.107</v>
      </c>
      <c r="E204" s="693">
        <v>0.96099999999999997</v>
      </c>
    </row>
    <row r="205" spans="1:5" x14ac:dyDescent="0.2">
      <c r="A205" s="692" t="s">
        <v>183</v>
      </c>
      <c r="B205" s="610" t="s">
        <v>189</v>
      </c>
      <c r="C205">
        <v>2020</v>
      </c>
      <c r="D205">
        <v>0.12</v>
      </c>
      <c r="E205" s="693">
        <v>0.86499999999999999</v>
      </c>
    </row>
    <row r="206" spans="1:5" x14ac:dyDescent="0.2">
      <c r="A206" s="692" t="s">
        <v>183</v>
      </c>
      <c r="B206" s="610" t="s">
        <v>189</v>
      </c>
      <c r="C206">
        <v>2021</v>
      </c>
      <c r="D206">
        <v>0.126</v>
      </c>
      <c r="E206" s="693">
        <v>0.79</v>
      </c>
    </row>
    <row r="207" spans="1:5" x14ac:dyDescent="0.2">
      <c r="A207" s="692" t="s">
        <v>183</v>
      </c>
      <c r="B207" s="610" t="s">
        <v>189</v>
      </c>
      <c r="C207">
        <v>2022</v>
      </c>
      <c r="D207">
        <v>0.13300000000000001</v>
      </c>
      <c r="E207" s="693">
        <v>0.65700000000000003</v>
      </c>
    </row>
    <row r="208" spans="1:5" x14ac:dyDescent="0.2">
      <c r="A208" s="692" t="s">
        <v>183</v>
      </c>
      <c r="B208" s="610" t="s">
        <v>189</v>
      </c>
      <c r="C208">
        <v>2023</v>
      </c>
      <c r="D208">
        <v>0.14199999999999999</v>
      </c>
      <c r="E208" s="693">
        <v>0.54700000000000004</v>
      </c>
    </row>
    <row r="209" spans="1:5" x14ac:dyDescent="0.2">
      <c r="A209" s="692" t="s">
        <v>183</v>
      </c>
      <c r="B209" s="610" t="s">
        <v>189</v>
      </c>
      <c r="C209">
        <v>2024</v>
      </c>
      <c r="D209" s="1061">
        <v>0.16700000000000001</v>
      </c>
      <c r="E209" s="616">
        <v>0.52700000000000002</v>
      </c>
    </row>
    <row r="210" spans="1:5" x14ac:dyDescent="0.2">
      <c r="A210" s="692" t="s">
        <v>183</v>
      </c>
      <c r="B210" s="610" t="s">
        <v>190</v>
      </c>
      <c r="C210">
        <v>2012</v>
      </c>
      <c r="D210">
        <v>6.0000000000000001E-3</v>
      </c>
      <c r="E210" s="693">
        <v>1.212</v>
      </c>
    </row>
    <row r="211" spans="1:5" x14ac:dyDescent="0.2">
      <c r="A211" s="692" t="s">
        <v>183</v>
      </c>
      <c r="B211" s="610" t="s">
        <v>190</v>
      </c>
      <c r="C211">
        <v>2013</v>
      </c>
      <c r="D211">
        <v>0.01</v>
      </c>
      <c r="E211" s="693">
        <v>1.141</v>
      </c>
    </row>
    <row r="212" spans="1:5" x14ac:dyDescent="0.2">
      <c r="A212" s="692" t="s">
        <v>183</v>
      </c>
      <c r="B212" s="610" t="s">
        <v>190</v>
      </c>
      <c r="C212">
        <v>2014</v>
      </c>
      <c r="D212">
        <v>1.4E-2</v>
      </c>
      <c r="E212" s="693">
        <v>1.0149999999999999</v>
      </c>
    </row>
    <row r="213" spans="1:5" x14ac:dyDescent="0.2">
      <c r="A213" s="692" t="s">
        <v>183</v>
      </c>
      <c r="B213" s="610" t="s">
        <v>190</v>
      </c>
      <c r="C213">
        <v>2015</v>
      </c>
      <c r="D213">
        <v>1.7999999999999999E-2</v>
      </c>
      <c r="E213" s="693">
        <v>1.016</v>
      </c>
    </row>
    <row r="214" spans="1:5" x14ac:dyDescent="0.2">
      <c r="A214" s="692" t="s">
        <v>183</v>
      </c>
      <c r="B214" s="610" t="s">
        <v>190</v>
      </c>
      <c r="C214">
        <v>2016</v>
      </c>
      <c r="D214">
        <v>2.7E-2</v>
      </c>
      <c r="E214" s="693">
        <v>1.04</v>
      </c>
    </row>
    <row r="215" spans="1:5" x14ac:dyDescent="0.2">
      <c r="A215" s="692" t="s">
        <v>183</v>
      </c>
      <c r="B215" s="610" t="s">
        <v>190</v>
      </c>
      <c r="C215">
        <v>2017</v>
      </c>
      <c r="D215">
        <v>6.3E-2</v>
      </c>
      <c r="E215" s="693">
        <v>0.86499999999999999</v>
      </c>
    </row>
    <row r="216" spans="1:5" x14ac:dyDescent="0.2">
      <c r="A216" s="692" t="s">
        <v>183</v>
      </c>
      <c r="B216" s="610" t="s">
        <v>190</v>
      </c>
      <c r="C216">
        <v>2018</v>
      </c>
      <c r="D216">
        <v>7.3999999999999996E-2</v>
      </c>
      <c r="E216" s="693">
        <v>0.81599999999999995</v>
      </c>
    </row>
    <row r="217" spans="1:5" x14ac:dyDescent="0.2">
      <c r="A217" s="692" t="s">
        <v>183</v>
      </c>
      <c r="B217" s="610" t="s">
        <v>190</v>
      </c>
      <c r="C217">
        <v>2019</v>
      </c>
      <c r="D217">
        <v>8.6999999999999994E-2</v>
      </c>
      <c r="E217" s="693">
        <v>0.76600000000000001</v>
      </c>
    </row>
    <row r="218" spans="1:5" x14ac:dyDescent="0.2">
      <c r="A218" s="692" t="s">
        <v>183</v>
      </c>
      <c r="B218" s="610" t="s">
        <v>190</v>
      </c>
      <c r="C218">
        <v>2020</v>
      </c>
      <c r="D218">
        <v>0.10299999999999999</v>
      </c>
      <c r="E218" s="693">
        <v>0.82099999999999995</v>
      </c>
    </row>
    <row r="219" spans="1:5" x14ac:dyDescent="0.2">
      <c r="A219" s="692" t="s">
        <v>183</v>
      </c>
      <c r="B219" s="610" t="s">
        <v>190</v>
      </c>
      <c r="C219">
        <v>2021</v>
      </c>
      <c r="D219">
        <v>0.13200000000000001</v>
      </c>
      <c r="E219" s="693">
        <v>0.83499999999999996</v>
      </c>
    </row>
    <row r="220" spans="1:5" x14ac:dyDescent="0.2">
      <c r="A220" s="692" t="s">
        <v>183</v>
      </c>
      <c r="B220" s="610" t="s">
        <v>190</v>
      </c>
      <c r="C220">
        <v>2022</v>
      </c>
      <c r="D220">
        <v>0.16500000000000001</v>
      </c>
      <c r="E220" s="693">
        <v>0.70699999999999996</v>
      </c>
    </row>
    <row r="221" spans="1:5" x14ac:dyDescent="0.2">
      <c r="A221" s="692" t="s">
        <v>183</v>
      </c>
      <c r="B221" s="610" t="s">
        <v>190</v>
      </c>
      <c r="C221">
        <v>2023</v>
      </c>
      <c r="D221">
        <v>0.19</v>
      </c>
      <c r="E221" s="693">
        <v>0.61899999999999999</v>
      </c>
    </row>
    <row r="222" spans="1:5" x14ac:dyDescent="0.2">
      <c r="A222" s="692" t="s">
        <v>183</v>
      </c>
      <c r="B222" s="610" t="s">
        <v>190</v>
      </c>
      <c r="C222">
        <v>2024</v>
      </c>
      <c r="D222" s="1061">
        <v>0.26900000000000002</v>
      </c>
      <c r="E222" s="616">
        <v>0.48799999999999999</v>
      </c>
    </row>
    <row r="223" spans="1:5" x14ac:dyDescent="0.2">
      <c r="A223" s="692" t="s">
        <v>183</v>
      </c>
      <c r="B223" s="610" t="s">
        <v>191</v>
      </c>
      <c r="C223">
        <v>2012</v>
      </c>
      <c r="D223">
        <v>0</v>
      </c>
      <c r="E223" s="693"/>
    </row>
    <row r="224" spans="1:5" x14ac:dyDescent="0.2">
      <c r="A224" s="692" t="s">
        <v>183</v>
      </c>
      <c r="B224" s="610" t="s">
        <v>191</v>
      </c>
      <c r="C224">
        <v>2013</v>
      </c>
      <c r="D224">
        <v>1E-3</v>
      </c>
      <c r="E224" s="693">
        <v>1.4650000000000001</v>
      </c>
    </row>
    <row r="225" spans="1:5" x14ac:dyDescent="0.2">
      <c r="A225" s="692" t="s">
        <v>183</v>
      </c>
      <c r="B225" s="610" t="s">
        <v>191</v>
      </c>
      <c r="C225">
        <v>2014</v>
      </c>
      <c r="D225">
        <v>1E-3</v>
      </c>
      <c r="E225" s="693">
        <v>1.2689999999999999</v>
      </c>
    </row>
    <row r="226" spans="1:5" x14ac:dyDescent="0.2">
      <c r="A226" s="692" t="s">
        <v>183</v>
      </c>
      <c r="B226" s="610" t="s">
        <v>191</v>
      </c>
      <c r="C226">
        <v>2015</v>
      </c>
      <c r="D226">
        <v>2E-3</v>
      </c>
      <c r="E226" s="693">
        <v>1.609</v>
      </c>
    </row>
    <row r="227" spans="1:5" x14ac:dyDescent="0.2">
      <c r="A227" s="692" t="s">
        <v>183</v>
      </c>
      <c r="B227" s="610" t="s">
        <v>191</v>
      </c>
      <c r="C227">
        <v>2016</v>
      </c>
      <c r="D227">
        <v>1.7999999999999999E-2</v>
      </c>
      <c r="E227" s="693">
        <v>1.2989999999999999</v>
      </c>
    </row>
    <row r="228" spans="1:5" x14ac:dyDescent="0.2">
      <c r="A228" s="692" t="s">
        <v>183</v>
      </c>
      <c r="B228" s="610" t="s">
        <v>191</v>
      </c>
      <c r="C228">
        <v>2017</v>
      </c>
      <c r="D228">
        <v>3.5999999999999997E-2</v>
      </c>
      <c r="E228" s="693">
        <v>1.0429999999999999</v>
      </c>
    </row>
    <row r="229" spans="1:5" x14ac:dyDescent="0.2">
      <c r="A229" s="692" t="s">
        <v>183</v>
      </c>
      <c r="B229" s="610" t="s">
        <v>191</v>
      </c>
      <c r="C229">
        <v>2018</v>
      </c>
      <c r="D229">
        <v>3.6999999999999998E-2</v>
      </c>
      <c r="E229" s="693">
        <v>1.014</v>
      </c>
    </row>
    <row r="230" spans="1:5" x14ac:dyDescent="0.2">
      <c r="A230" s="692" t="s">
        <v>183</v>
      </c>
      <c r="B230" s="610" t="s">
        <v>191</v>
      </c>
      <c r="C230">
        <v>2019</v>
      </c>
      <c r="D230">
        <v>0.06</v>
      </c>
      <c r="E230" s="693">
        <v>0.93500000000000005</v>
      </c>
    </row>
    <row r="231" spans="1:5" x14ac:dyDescent="0.2">
      <c r="A231" s="692" t="s">
        <v>183</v>
      </c>
      <c r="B231" s="610" t="s">
        <v>191</v>
      </c>
      <c r="C231">
        <v>2020</v>
      </c>
      <c r="D231">
        <v>6.9000000000000006E-2</v>
      </c>
      <c r="E231" s="693">
        <v>1.089</v>
      </c>
    </row>
    <row r="232" spans="1:5" x14ac:dyDescent="0.2">
      <c r="A232" s="692" t="s">
        <v>183</v>
      </c>
      <c r="B232" s="610" t="s">
        <v>191</v>
      </c>
      <c r="C232">
        <v>2021</v>
      </c>
      <c r="D232">
        <v>8.5999999999999993E-2</v>
      </c>
      <c r="E232" s="693">
        <v>1.0289999999999999</v>
      </c>
    </row>
    <row r="233" spans="1:5" x14ac:dyDescent="0.2">
      <c r="A233" s="692" t="s">
        <v>183</v>
      </c>
      <c r="B233" s="610" t="s">
        <v>191</v>
      </c>
      <c r="C233">
        <v>2022</v>
      </c>
      <c r="D233">
        <v>9.7000000000000003E-2</v>
      </c>
      <c r="E233" s="693">
        <v>0.85399999999999998</v>
      </c>
    </row>
    <row r="234" spans="1:5" x14ac:dyDescent="0.2">
      <c r="A234" s="692" t="s">
        <v>183</v>
      </c>
      <c r="B234" s="610" t="s">
        <v>191</v>
      </c>
      <c r="C234">
        <v>2023</v>
      </c>
      <c r="D234">
        <v>0.10199999999999999</v>
      </c>
      <c r="E234" s="693">
        <v>0.75600000000000001</v>
      </c>
    </row>
    <row r="235" spans="1:5" x14ac:dyDescent="0.2">
      <c r="A235" s="692" t="s">
        <v>183</v>
      </c>
      <c r="B235" s="610" t="s">
        <v>191</v>
      </c>
      <c r="C235">
        <v>2024</v>
      </c>
      <c r="D235" s="1061">
        <v>0.128</v>
      </c>
      <c r="E235" s="616">
        <v>0.72299999999999998</v>
      </c>
    </row>
    <row r="236" spans="1:5" x14ac:dyDescent="0.2">
      <c r="A236" s="692" t="s">
        <v>183</v>
      </c>
      <c r="B236" s="610" t="s">
        <v>192</v>
      </c>
      <c r="C236">
        <v>2012</v>
      </c>
      <c r="D236">
        <v>0</v>
      </c>
      <c r="E236" s="693"/>
    </row>
    <row r="237" spans="1:5" x14ac:dyDescent="0.2">
      <c r="A237" s="692" t="s">
        <v>183</v>
      </c>
      <c r="B237" s="610" t="s">
        <v>192</v>
      </c>
      <c r="C237">
        <v>2013</v>
      </c>
      <c r="D237">
        <v>0</v>
      </c>
      <c r="E237" s="693">
        <v>1.081</v>
      </c>
    </row>
    <row r="238" spans="1:5" x14ac:dyDescent="0.2">
      <c r="A238" s="692" t="s">
        <v>183</v>
      </c>
      <c r="B238" s="610" t="s">
        <v>192</v>
      </c>
      <c r="C238">
        <v>2014</v>
      </c>
      <c r="D238">
        <v>0</v>
      </c>
      <c r="E238" s="693">
        <v>1.0289999999999999</v>
      </c>
    </row>
    <row r="239" spans="1:5" x14ac:dyDescent="0.2">
      <c r="A239" s="692" t="s">
        <v>183</v>
      </c>
      <c r="B239" s="610" t="s">
        <v>192</v>
      </c>
      <c r="C239">
        <v>2015</v>
      </c>
      <c r="D239">
        <v>1E-3</v>
      </c>
      <c r="E239" s="693">
        <v>1.081</v>
      </c>
    </row>
    <row r="240" spans="1:5" x14ac:dyDescent="0.2">
      <c r="A240" s="692" t="s">
        <v>183</v>
      </c>
      <c r="B240" s="610" t="s">
        <v>192</v>
      </c>
      <c r="C240">
        <v>2016</v>
      </c>
      <c r="D240">
        <v>1E-3</v>
      </c>
      <c r="E240" s="693">
        <v>1.073</v>
      </c>
    </row>
    <row r="241" spans="1:5" x14ac:dyDescent="0.2">
      <c r="A241" s="692" t="s">
        <v>183</v>
      </c>
      <c r="B241" s="610" t="s">
        <v>192</v>
      </c>
      <c r="C241">
        <v>2017</v>
      </c>
      <c r="D241">
        <v>5.0000000000000001E-3</v>
      </c>
      <c r="E241" s="693">
        <v>0.96399999999999997</v>
      </c>
    </row>
    <row r="242" spans="1:5" x14ac:dyDescent="0.2">
      <c r="A242" s="692" t="s">
        <v>183</v>
      </c>
      <c r="B242" s="610" t="s">
        <v>192</v>
      </c>
      <c r="C242">
        <v>2018</v>
      </c>
      <c r="D242">
        <v>0.02</v>
      </c>
      <c r="E242" s="693">
        <v>0.879</v>
      </c>
    </row>
    <row r="243" spans="1:5" x14ac:dyDescent="0.2">
      <c r="A243" s="692" t="s">
        <v>183</v>
      </c>
      <c r="B243" s="610" t="s">
        <v>192</v>
      </c>
      <c r="C243">
        <v>2019</v>
      </c>
      <c r="D243">
        <v>2.5000000000000001E-2</v>
      </c>
      <c r="E243" s="693">
        <v>0.80700000000000005</v>
      </c>
    </row>
    <row r="244" spans="1:5" x14ac:dyDescent="0.2">
      <c r="A244" s="692" t="s">
        <v>183</v>
      </c>
      <c r="B244" s="610" t="s">
        <v>192</v>
      </c>
      <c r="C244">
        <v>2020</v>
      </c>
      <c r="D244">
        <v>3.3000000000000002E-2</v>
      </c>
      <c r="E244" s="693">
        <v>0.86499999999999999</v>
      </c>
    </row>
    <row r="245" spans="1:5" x14ac:dyDescent="0.2">
      <c r="A245" s="692" t="s">
        <v>183</v>
      </c>
      <c r="B245" s="610" t="s">
        <v>192</v>
      </c>
      <c r="C245">
        <v>2021</v>
      </c>
      <c r="D245">
        <v>4.2999999999999997E-2</v>
      </c>
      <c r="E245" s="693">
        <v>0.96399999999999997</v>
      </c>
    </row>
    <row r="246" spans="1:5" x14ac:dyDescent="0.2">
      <c r="A246" s="692" t="s">
        <v>183</v>
      </c>
      <c r="B246" s="610" t="s">
        <v>192</v>
      </c>
      <c r="C246">
        <v>2022</v>
      </c>
      <c r="D246">
        <v>4.3999999999999997E-2</v>
      </c>
      <c r="E246" s="693">
        <v>0.85799999999999998</v>
      </c>
    </row>
    <row r="247" spans="1:5" x14ac:dyDescent="0.2">
      <c r="A247" s="692" t="s">
        <v>183</v>
      </c>
      <c r="B247" s="610" t="s">
        <v>192</v>
      </c>
      <c r="C247">
        <v>2023</v>
      </c>
      <c r="D247">
        <v>4.1000000000000002E-2</v>
      </c>
      <c r="E247" s="693">
        <v>0.86399999999999999</v>
      </c>
    </row>
    <row r="248" spans="1:5" x14ac:dyDescent="0.2">
      <c r="A248" s="692" t="s">
        <v>183</v>
      </c>
      <c r="B248" s="610" t="s">
        <v>192</v>
      </c>
      <c r="C248">
        <v>2024</v>
      </c>
      <c r="D248" s="1061">
        <v>4.8000000000000001E-2</v>
      </c>
      <c r="E248" s="616">
        <v>0.77</v>
      </c>
    </row>
    <row r="249" spans="1:5" x14ac:dyDescent="0.2">
      <c r="A249" s="692" t="s">
        <v>183</v>
      </c>
      <c r="B249" s="610" t="s">
        <v>193</v>
      </c>
      <c r="C249">
        <v>2012</v>
      </c>
      <c r="D249">
        <v>6.0000000000000001E-3</v>
      </c>
      <c r="E249" s="693">
        <v>1.2689999999999999</v>
      </c>
    </row>
    <row r="250" spans="1:5" x14ac:dyDescent="0.2">
      <c r="A250" s="692" t="s">
        <v>183</v>
      </c>
      <c r="B250" s="610" t="s">
        <v>193</v>
      </c>
      <c r="C250">
        <v>2013</v>
      </c>
      <c r="D250">
        <v>1.0999999999999999E-2</v>
      </c>
      <c r="E250" s="693">
        <v>1.2609999999999999</v>
      </c>
    </row>
    <row r="251" spans="1:5" x14ac:dyDescent="0.2">
      <c r="A251" s="692" t="s">
        <v>183</v>
      </c>
      <c r="B251" s="610" t="s">
        <v>193</v>
      </c>
      <c r="C251">
        <v>2014</v>
      </c>
      <c r="D251">
        <v>0.02</v>
      </c>
      <c r="E251" s="693">
        <v>1.095</v>
      </c>
    </row>
    <row r="252" spans="1:5" x14ac:dyDescent="0.2">
      <c r="A252" s="692" t="s">
        <v>183</v>
      </c>
      <c r="B252" s="610" t="s">
        <v>193</v>
      </c>
      <c r="C252">
        <v>2015</v>
      </c>
      <c r="D252">
        <v>2.7E-2</v>
      </c>
      <c r="E252" s="693">
        <v>1.1830000000000001</v>
      </c>
    </row>
    <row r="253" spans="1:5" x14ac:dyDescent="0.2">
      <c r="A253" s="692" t="s">
        <v>183</v>
      </c>
      <c r="B253" s="610" t="s">
        <v>193</v>
      </c>
      <c r="C253">
        <v>2016</v>
      </c>
      <c r="D253">
        <v>0.04</v>
      </c>
      <c r="E253" s="693">
        <v>1.1879999999999999</v>
      </c>
    </row>
    <row r="254" spans="1:5" x14ac:dyDescent="0.2">
      <c r="A254" s="692" t="s">
        <v>183</v>
      </c>
      <c r="B254" s="610" t="s">
        <v>193</v>
      </c>
      <c r="C254">
        <v>2017</v>
      </c>
      <c r="D254">
        <v>5.3999999999999999E-2</v>
      </c>
      <c r="E254" s="693">
        <v>1.0269999999999999</v>
      </c>
    </row>
    <row r="255" spans="1:5" x14ac:dyDescent="0.2">
      <c r="A255" s="692" t="s">
        <v>183</v>
      </c>
      <c r="B255" s="610" t="s">
        <v>193</v>
      </c>
      <c r="C255">
        <v>2018</v>
      </c>
      <c r="D255">
        <v>6.8000000000000005E-2</v>
      </c>
      <c r="E255" s="693">
        <v>1.004</v>
      </c>
    </row>
    <row r="256" spans="1:5" x14ac:dyDescent="0.2">
      <c r="A256" s="692" t="s">
        <v>183</v>
      </c>
      <c r="B256" s="610" t="s">
        <v>193</v>
      </c>
      <c r="C256">
        <v>2019</v>
      </c>
      <c r="D256">
        <v>5.3999999999999999E-2</v>
      </c>
      <c r="E256" s="693">
        <v>0.96</v>
      </c>
    </row>
    <row r="257" spans="1:5" x14ac:dyDescent="0.2">
      <c r="A257" s="692" t="s">
        <v>183</v>
      </c>
      <c r="B257" s="610" t="s">
        <v>193</v>
      </c>
      <c r="C257">
        <v>2020</v>
      </c>
      <c r="D257">
        <v>8.1000000000000003E-2</v>
      </c>
      <c r="E257" s="693">
        <v>1.109</v>
      </c>
    </row>
    <row r="258" spans="1:5" x14ac:dyDescent="0.2">
      <c r="A258" s="692" t="s">
        <v>183</v>
      </c>
      <c r="B258" s="610" t="s">
        <v>193</v>
      </c>
      <c r="C258">
        <v>2021</v>
      </c>
      <c r="D258">
        <v>8.8999999999999996E-2</v>
      </c>
      <c r="E258" s="693">
        <v>1.0469999999999999</v>
      </c>
    </row>
    <row r="259" spans="1:5" x14ac:dyDescent="0.2">
      <c r="A259" s="692" t="s">
        <v>183</v>
      </c>
      <c r="B259" s="610" t="s">
        <v>193</v>
      </c>
      <c r="C259">
        <v>2022</v>
      </c>
      <c r="D259">
        <v>0.10299999999999999</v>
      </c>
      <c r="E259" s="693">
        <v>0.81499999999999995</v>
      </c>
    </row>
    <row r="260" spans="1:5" x14ac:dyDescent="0.2">
      <c r="A260" s="692" t="s">
        <v>183</v>
      </c>
      <c r="B260" s="610" t="s">
        <v>193</v>
      </c>
      <c r="C260">
        <v>2023</v>
      </c>
      <c r="D260">
        <v>0.123</v>
      </c>
      <c r="E260" s="693">
        <v>0.71799999999999997</v>
      </c>
    </row>
    <row r="261" spans="1:5" x14ac:dyDescent="0.2">
      <c r="A261" s="692" t="s">
        <v>183</v>
      </c>
      <c r="B261" s="610" t="s">
        <v>193</v>
      </c>
      <c r="C261">
        <v>2024</v>
      </c>
      <c r="D261" s="1061">
        <v>0.24399999999999999</v>
      </c>
      <c r="E261" s="616">
        <v>0.67600000000000005</v>
      </c>
    </row>
    <row r="262" spans="1:5" x14ac:dyDescent="0.2">
      <c r="A262" s="692" t="s">
        <v>183</v>
      </c>
      <c r="B262" s="610" t="s">
        <v>194</v>
      </c>
      <c r="C262">
        <v>2012</v>
      </c>
      <c r="D262">
        <v>0.01</v>
      </c>
      <c r="E262" s="693">
        <v>1.5229999999999999</v>
      </c>
    </row>
    <row r="263" spans="1:5" x14ac:dyDescent="0.2">
      <c r="A263" s="692" t="s">
        <v>183</v>
      </c>
      <c r="B263" s="610" t="s">
        <v>194</v>
      </c>
      <c r="C263">
        <v>2013</v>
      </c>
      <c r="D263">
        <v>1.0999999999999999E-2</v>
      </c>
      <c r="E263" s="693">
        <v>1.5209999999999999</v>
      </c>
    </row>
    <row r="264" spans="1:5" x14ac:dyDescent="0.2">
      <c r="A264" s="692" t="s">
        <v>183</v>
      </c>
      <c r="B264" s="610" t="s">
        <v>194</v>
      </c>
      <c r="C264">
        <v>2014</v>
      </c>
      <c r="D264">
        <v>1.2999999999999999E-2</v>
      </c>
      <c r="E264" s="693">
        <v>1.5129999999999999</v>
      </c>
    </row>
    <row r="265" spans="1:5" x14ac:dyDescent="0.2">
      <c r="A265" s="692" t="s">
        <v>183</v>
      </c>
      <c r="B265" s="610" t="s">
        <v>194</v>
      </c>
      <c r="C265">
        <v>2015</v>
      </c>
      <c r="D265">
        <v>1.2E-2</v>
      </c>
      <c r="E265" s="693">
        <v>1.5860000000000001</v>
      </c>
    </row>
    <row r="266" spans="1:5" x14ac:dyDescent="0.2">
      <c r="A266" s="692" t="s">
        <v>183</v>
      </c>
      <c r="B266" s="610" t="s">
        <v>194</v>
      </c>
      <c r="C266">
        <v>2016</v>
      </c>
      <c r="D266">
        <v>1.9E-2</v>
      </c>
      <c r="E266" s="693">
        <v>1.6319999999999999</v>
      </c>
    </row>
    <row r="267" spans="1:5" x14ac:dyDescent="0.2">
      <c r="A267" s="692" t="s">
        <v>183</v>
      </c>
      <c r="B267" s="610" t="s">
        <v>194</v>
      </c>
      <c r="C267">
        <v>2017</v>
      </c>
      <c r="D267">
        <v>2.8000000000000001E-2</v>
      </c>
      <c r="E267" s="693">
        <v>1.7809999999999999</v>
      </c>
    </row>
    <row r="268" spans="1:5" x14ac:dyDescent="0.2">
      <c r="A268" s="692" t="s">
        <v>183</v>
      </c>
      <c r="B268" s="610" t="s">
        <v>194</v>
      </c>
      <c r="C268">
        <v>2018</v>
      </c>
      <c r="D268">
        <v>3.1E-2</v>
      </c>
      <c r="E268" s="693">
        <v>1.484</v>
      </c>
    </row>
    <row r="269" spans="1:5" x14ac:dyDescent="0.2">
      <c r="A269" s="692" t="s">
        <v>183</v>
      </c>
      <c r="B269" s="610" t="s">
        <v>194</v>
      </c>
      <c r="C269">
        <v>2019</v>
      </c>
      <c r="D269">
        <v>3.4000000000000002E-2</v>
      </c>
      <c r="E269" s="693">
        <v>1.63</v>
      </c>
    </row>
    <row r="270" spans="1:5" x14ac:dyDescent="0.2">
      <c r="A270" s="692" t="s">
        <v>183</v>
      </c>
      <c r="B270" s="610" t="s">
        <v>194</v>
      </c>
      <c r="C270">
        <v>2020</v>
      </c>
      <c r="D270">
        <v>3.5000000000000003E-2</v>
      </c>
      <c r="E270" s="693">
        <v>1.8180000000000001</v>
      </c>
    </row>
    <row r="271" spans="1:5" x14ac:dyDescent="0.2">
      <c r="A271" s="692" t="s">
        <v>183</v>
      </c>
      <c r="B271" s="610" t="s">
        <v>194</v>
      </c>
      <c r="C271">
        <v>2021</v>
      </c>
      <c r="D271">
        <v>4.4999999999999998E-2</v>
      </c>
      <c r="E271" s="693">
        <v>1.502</v>
      </c>
    </row>
    <row r="272" spans="1:5" x14ac:dyDescent="0.2">
      <c r="A272" s="692" t="s">
        <v>183</v>
      </c>
      <c r="B272" s="610" t="s">
        <v>194</v>
      </c>
      <c r="C272">
        <v>2022</v>
      </c>
      <c r="D272">
        <v>6.7000000000000004E-2</v>
      </c>
      <c r="E272" s="693">
        <v>1.8759999999999999</v>
      </c>
    </row>
    <row r="273" spans="1:5" x14ac:dyDescent="0.2">
      <c r="A273" s="692" t="s">
        <v>183</v>
      </c>
      <c r="B273" s="610" t="s">
        <v>194</v>
      </c>
      <c r="C273">
        <v>2023</v>
      </c>
      <c r="D273">
        <v>0.104</v>
      </c>
      <c r="E273" s="693">
        <v>1.486</v>
      </c>
    </row>
    <row r="274" spans="1:5" x14ac:dyDescent="0.2">
      <c r="A274" s="692" t="s">
        <v>183</v>
      </c>
      <c r="B274" s="610" t="s">
        <v>194</v>
      </c>
      <c r="C274">
        <v>2024</v>
      </c>
      <c r="D274" s="1061">
        <v>0.13600000000000001</v>
      </c>
      <c r="E274" s="616">
        <v>1.331</v>
      </c>
    </row>
    <row r="275" spans="1:5" x14ac:dyDescent="0.2">
      <c r="A275" s="692" t="s">
        <v>183</v>
      </c>
      <c r="B275" s="610" t="s">
        <v>195</v>
      </c>
      <c r="C275">
        <v>2012</v>
      </c>
      <c r="D275">
        <v>4.0000000000000001E-3</v>
      </c>
      <c r="E275" s="693">
        <v>1.282</v>
      </c>
    </row>
    <row r="276" spans="1:5" x14ac:dyDescent="0.2">
      <c r="A276" s="692" t="s">
        <v>183</v>
      </c>
      <c r="B276" s="610" t="s">
        <v>195</v>
      </c>
      <c r="C276">
        <v>2013</v>
      </c>
      <c r="D276">
        <v>6.0000000000000001E-3</v>
      </c>
      <c r="E276" s="693">
        <v>1.298</v>
      </c>
    </row>
    <row r="277" spans="1:5" x14ac:dyDescent="0.2">
      <c r="A277" s="692" t="s">
        <v>183</v>
      </c>
      <c r="B277" s="610" t="s">
        <v>195</v>
      </c>
      <c r="C277">
        <v>2014</v>
      </c>
      <c r="D277">
        <v>8.9999999999999993E-3</v>
      </c>
      <c r="E277" s="693">
        <v>1.258</v>
      </c>
    </row>
    <row r="278" spans="1:5" x14ac:dyDescent="0.2">
      <c r="A278" s="692" t="s">
        <v>183</v>
      </c>
      <c r="B278" s="610" t="s">
        <v>195</v>
      </c>
      <c r="C278">
        <v>2015</v>
      </c>
      <c r="D278">
        <v>1.0999999999999999E-2</v>
      </c>
      <c r="E278" s="693">
        <v>1.357</v>
      </c>
    </row>
    <row r="279" spans="1:5" x14ac:dyDescent="0.2">
      <c r="A279" s="692" t="s">
        <v>183</v>
      </c>
      <c r="B279" s="610" t="s">
        <v>195</v>
      </c>
      <c r="C279">
        <v>2016</v>
      </c>
      <c r="D279">
        <v>1.4999999999999999E-2</v>
      </c>
      <c r="E279" s="693">
        <v>1.27</v>
      </c>
    </row>
    <row r="280" spans="1:5" x14ac:dyDescent="0.2">
      <c r="A280" s="692" t="s">
        <v>183</v>
      </c>
      <c r="B280" s="610" t="s">
        <v>195</v>
      </c>
      <c r="C280">
        <v>2017</v>
      </c>
      <c r="D280">
        <v>1.9E-2</v>
      </c>
      <c r="E280" s="693">
        <v>1.103</v>
      </c>
    </row>
    <row r="281" spans="1:5" x14ac:dyDescent="0.2">
      <c r="A281" s="692" t="s">
        <v>183</v>
      </c>
      <c r="B281" s="610" t="s">
        <v>195</v>
      </c>
      <c r="C281">
        <v>2018</v>
      </c>
      <c r="D281">
        <v>2.1999999999999999E-2</v>
      </c>
      <c r="E281" s="693">
        <v>1.054</v>
      </c>
    </row>
    <row r="282" spans="1:5" x14ac:dyDescent="0.2">
      <c r="A282" s="692" t="s">
        <v>183</v>
      </c>
      <c r="B282" s="610" t="s">
        <v>195</v>
      </c>
      <c r="C282">
        <v>2019</v>
      </c>
      <c r="D282">
        <v>2.5000000000000001E-2</v>
      </c>
      <c r="E282" s="693">
        <v>0.96299999999999997</v>
      </c>
    </row>
    <row r="283" spans="1:5" x14ac:dyDescent="0.2">
      <c r="A283" s="692" t="s">
        <v>183</v>
      </c>
      <c r="B283" s="610" t="s">
        <v>195</v>
      </c>
      <c r="C283">
        <v>2020</v>
      </c>
      <c r="D283">
        <v>2.5999999999999999E-2</v>
      </c>
      <c r="E283" s="693">
        <v>1.0640000000000001</v>
      </c>
    </row>
    <row r="284" spans="1:5" x14ac:dyDescent="0.2">
      <c r="A284" s="692" t="s">
        <v>183</v>
      </c>
      <c r="B284" s="610" t="s">
        <v>195</v>
      </c>
      <c r="C284">
        <v>2021</v>
      </c>
      <c r="D284">
        <v>4.5999999999999999E-2</v>
      </c>
      <c r="E284" s="693">
        <v>1.0509999999999999</v>
      </c>
    </row>
    <row r="285" spans="1:5" x14ac:dyDescent="0.2">
      <c r="A285" s="692" t="s">
        <v>183</v>
      </c>
      <c r="B285" s="610" t="s">
        <v>195</v>
      </c>
      <c r="C285">
        <v>2022</v>
      </c>
      <c r="D285">
        <v>5.6000000000000001E-2</v>
      </c>
      <c r="E285" s="693">
        <v>0.91</v>
      </c>
    </row>
    <row r="286" spans="1:5" x14ac:dyDescent="0.2">
      <c r="A286" s="692" t="s">
        <v>183</v>
      </c>
      <c r="B286" s="610" t="s">
        <v>195</v>
      </c>
      <c r="C286">
        <v>2023</v>
      </c>
      <c r="D286">
        <v>6.9000000000000006E-2</v>
      </c>
      <c r="E286" s="693">
        <v>0.77200000000000002</v>
      </c>
    </row>
    <row r="287" spans="1:5" x14ac:dyDescent="0.2">
      <c r="A287" s="692" t="s">
        <v>183</v>
      </c>
      <c r="B287" s="610" t="s">
        <v>195</v>
      </c>
      <c r="C287">
        <v>2024</v>
      </c>
      <c r="D287" s="1061">
        <v>0.114</v>
      </c>
      <c r="E287" s="616">
        <v>0.90900000000000003</v>
      </c>
    </row>
    <row r="288" spans="1:5" x14ac:dyDescent="0.2">
      <c r="A288" s="692" t="s">
        <v>183</v>
      </c>
      <c r="B288" s="610" t="s">
        <v>196</v>
      </c>
      <c r="C288">
        <v>2012</v>
      </c>
      <c r="D288">
        <v>8.9999999999999993E-3</v>
      </c>
      <c r="E288" s="693">
        <v>1.288</v>
      </c>
    </row>
    <row r="289" spans="1:5" x14ac:dyDescent="0.2">
      <c r="A289" s="692" t="s">
        <v>183</v>
      </c>
      <c r="B289" s="610" t="s">
        <v>196</v>
      </c>
      <c r="C289">
        <v>2013</v>
      </c>
      <c r="D289">
        <v>1.9E-2</v>
      </c>
      <c r="E289" s="693">
        <v>1.2749999999999999</v>
      </c>
    </row>
    <row r="290" spans="1:5" x14ac:dyDescent="0.2">
      <c r="A290" s="692" t="s">
        <v>183</v>
      </c>
      <c r="B290" s="610" t="s">
        <v>196</v>
      </c>
      <c r="C290">
        <v>2014</v>
      </c>
      <c r="D290">
        <v>2.9000000000000001E-2</v>
      </c>
      <c r="E290" s="693">
        <v>1.224</v>
      </c>
    </row>
    <row r="291" spans="1:5" x14ac:dyDescent="0.2">
      <c r="A291" s="692" t="s">
        <v>183</v>
      </c>
      <c r="B291" s="610" t="s">
        <v>196</v>
      </c>
      <c r="C291">
        <v>2015</v>
      </c>
      <c r="D291">
        <v>4.3999999999999997E-2</v>
      </c>
      <c r="E291" s="693">
        <v>1.3</v>
      </c>
    </row>
    <row r="292" spans="1:5" x14ac:dyDescent="0.2">
      <c r="A292" s="692" t="s">
        <v>183</v>
      </c>
      <c r="B292" s="610" t="s">
        <v>196</v>
      </c>
      <c r="C292">
        <v>2016</v>
      </c>
      <c r="D292">
        <v>5.8999999999999997E-2</v>
      </c>
      <c r="E292" s="693">
        <v>1.1950000000000001</v>
      </c>
    </row>
    <row r="293" spans="1:5" x14ac:dyDescent="0.2">
      <c r="A293" s="692" t="s">
        <v>183</v>
      </c>
      <c r="B293" s="610" t="s">
        <v>196</v>
      </c>
      <c r="C293">
        <v>2017</v>
      </c>
      <c r="D293">
        <v>7.3999999999999996E-2</v>
      </c>
      <c r="E293" s="693">
        <v>1.004</v>
      </c>
    </row>
    <row r="294" spans="1:5" x14ac:dyDescent="0.2">
      <c r="A294" s="692" t="s">
        <v>183</v>
      </c>
      <c r="B294" s="610" t="s">
        <v>196</v>
      </c>
      <c r="C294">
        <v>2018</v>
      </c>
      <c r="D294">
        <v>8.4000000000000005E-2</v>
      </c>
      <c r="E294" s="693">
        <v>0.93500000000000005</v>
      </c>
    </row>
    <row r="295" spans="1:5" x14ac:dyDescent="0.2">
      <c r="A295" s="692" t="s">
        <v>183</v>
      </c>
      <c r="B295" s="610" t="s">
        <v>196</v>
      </c>
      <c r="C295">
        <v>2019</v>
      </c>
      <c r="D295">
        <v>0.10100000000000001</v>
      </c>
      <c r="E295" s="693">
        <v>0.879</v>
      </c>
    </row>
    <row r="296" spans="1:5" x14ac:dyDescent="0.2">
      <c r="A296" s="692" t="s">
        <v>183</v>
      </c>
      <c r="B296" s="610" t="s">
        <v>196</v>
      </c>
      <c r="C296">
        <v>2020</v>
      </c>
      <c r="D296">
        <v>9.7000000000000003E-2</v>
      </c>
      <c r="E296" s="693">
        <v>0.98499999999999999</v>
      </c>
    </row>
    <row r="297" spans="1:5" x14ac:dyDescent="0.2">
      <c r="A297" s="692" t="s">
        <v>183</v>
      </c>
      <c r="B297" s="610" t="s">
        <v>196</v>
      </c>
      <c r="C297">
        <v>2021</v>
      </c>
      <c r="D297">
        <v>0.129</v>
      </c>
      <c r="E297" s="693">
        <v>0.94099999999999995</v>
      </c>
    </row>
    <row r="298" spans="1:5" x14ac:dyDescent="0.2">
      <c r="A298" s="692" t="s">
        <v>183</v>
      </c>
      <c r="B298" s="610" t="s">
        <v>196</v>
      </c>
      <c r="C298">
        <v>2022</v>
      </c>
      <c r="D298">
        <v>0.13700000000000001</v>
      </c>
      <c r="E298" s="693">
        <v>0.82099999999999995</v>
      </c>
    </row>
    <row r="299" spans="1:5" x14ac:dyDescent="0.2">
      <c r="A299" s="692" t="s">
        <v>183</v>
      </c>
      <c r="B299" s="610" t="s">
        <v>196</v>
      </c>
      <c r="C299">
        <v>2023</v>
      </c>
      <c r="D299">
        <v>0.14000000000000001</v>
      </c>
      <c r="E299" s="693">
        <v>0.73199999999999998</v>
      </c>
    </row>
    <row r="300" spans="1:5" x14ac:dyDescent="0.2">
      <c r="A300" s="692" t="s">
        <v>183</v>
      </c>
      <c r="B300" s="610" t="s">
        <v>196</v>
      </c>
      <c r="C300">
        <v>2024</v>
      </c>
      <c r="D300" s="1061">
        <v>0.14899999999999999</v>
      </c>
      <c r="E300" s="616">
        <v>0.80100000000000005</v>
      </c>
    </row>
    <row r="301" spans="1:5" x14ac:dyDescent="0.2">
      <c r="A301" s="692" t="s">
        <v>183</v>
      </c>
      <c r="B301" s="610" t="s">
        <v>197</v>
      </c>
      <c r="C301">
        <v>2012</v>
      </c>
      <c r="D301">
        <v>2E-3</v>
      </c>
      <c r="E301" s="693">
        <v>1.575</v>
      </c>
    </row>
    <row r="302" spans="1:5" x14ac:dyDescent="0.2">
      <c r="A302" s="692" t="s">
        <v>183</v>
      </c>
      <c r="B302" s="610" t="s">
        <v>197</v>
      </c>
      <c r="C302">
        <v>2013</v>
      </c>
      <c r="D302">
        <v>2E-3</v>
      </c>
      <c r="E302" s="693">
        <v>1.627</v>
      </c>
    </row>
    <row r="303" spans="1:5" x14ac:dyDescent="0.2">
      <c r="A303" s="692" t="s">
        <v>183</v>
      </c>
      <c r="B303" s="610" t="s">
        <v>197</v>
      </c>
      <c r="C303">
        <v>2014</v>
      </c>
      <c r="D303">
        <v>2E-3</v>
      </c>
      <c r="E303" s="693">
        <v>1.6359999999999999</v>
      </c>
    </row>
    <row r="304" spans="1:5" x14ac:dyDescent="0.2">
      <c r="A304" s="692" t="s">
        <v>183</v>
      </c>
      <c r="B304" s="610" t="s">
        <v>197</v>
      </c>
      <c r="C304">
        <v>2015</v>
      </c>
      <c r="D304">
        <v>2E-3</v>
      </c>
      <c r="E304" s="693">
        <v>1.679</v>
      </c>
    </row>
    <row r="305" spans="1:5" x14ac:dyDescent="0.2">
      <c r="A305" s="692" t="s">
        <v>183</v>
      </c>
      <c r="B305" s="610" t="s">
        <v>197</v>
      </c>
      <c r="C305">
        <v>2016</v>
      </c>
      <c r="D305">
        <v>3.0000000000000001E-3</v>
      </c>
      <c r="E305" s="693">
        <v>1.772</v>
      </c>
    </row>
    <row r="306" spans="1:5" x14ac:dyDescent="0.2">
      <c r="A306" s="692" t="s">
        <v>183</v>
      </c>
      <c r="B306" s="610" t="s">
        <v>197</v>
      </c>
      <c r="C306">
        <v>2017</v>
      </c>
      <c r="D306">
        <v>4.0000000000000001E-3</v>
      </c>
      <c r="E306" s="693">
        <v>1.861</v>
      </c>
    </row>
    <row r="307" spans="1:5" x14ac:dyDescent="0.2">
      <c r="A307" s="692" t="s">
        <v>183</v>
      </c>
      <c r="B307" s="610" t="s">
        <v>197</v>
      </c>
      <c r="C307">
        <v>2018</v>
      </c>
      <c r="D307">
        <v>5.0000000000000001E-3</v>
      </c>
      <c r="E307" s="693">
        <v>1.615</v>
      </c>
    </row>
    <row r="308" spans="1:5" x14ac:dyDescent="0.2">
      <c r="A308" s="692" t="s">
        <v>183</v>
      </c>
      <c r="B308" s="610" t="s">
        <v>197</v>
      </c>
      <c r="C308">
        <v>2019</v>
      </c>
      <c r="D308">
        <v>6.0000000000000001E-3</v>
      </c>
      <c r="E308" s="693">
        <v>1.6619999999999999</v>
      </c>
    </row>
    <row r="309" spans="1:5" x14ac:dyDescent="0.2">
      <c r="A309" s="692" t="s">
        <v>183</v>
      </c>
      <c r="B309" s="610" t="s">
        <v>197</v>
      </c>
      <c r="C309">
        <v>2020</v>
      </c>
      <c r="D309">
        <v>1.0999999999999999E-2</v>
      </c>
      <c r="E309" s="693">
        <v>1.696</v>
      </c>
    </row>
    <row r="310" spans="1:5" x14ac:dyDescent="0.2">
      <c r="A310" s="692" t="s">
        <v>183</v>
      </c>
      <c r="B310" s="610" t="s">
        <v>197</v>
      </c>
      <c r="C310">
        <v>2021</v>
      </c>
      <c r="D310">
        <v>1.2999999999999999E-2</v>
      </c>
      <c r="E310" s="693">
        <v>1.4119999999999999</v>
      </c>
    </row>
    <row r="311" spans="1:5" x14ac:dyDescent="0.2">
      <c r="A311" s="692" t="s">
        <v>183</v>
      </c>
      <c r="B311" s="610" t="s">
        <v>197</v>
      </c>
      <c r="C311">
        <v>2022</v>
      </c>
      <c r="D311">
        <v>1.4E-2</v>
      </c>
      <c r="E311" s="693">
        <v>1.419</v>
      </c>
    </row>
    <row r="312" spans="1:5" x14ac:dyDescent="0.2">
      <c r="A312" s="692" t="s">
        <v>183</v>
      </c>
      <c r="B312" s="610" t="s">
        <v>197</v>
      </c>
      <c r="C312">
        <v>2023</v>
      </c>
      <c r="D312">
        <v>1.4999999999999999E-2</v>
      </c>
      <c r="E312" s="693">
        <v>1.32</v>
      </c>
    </row>
    <row r="313" spans="1:5" x14ac:dyDescent="0.2">
      <c r="A313" s="692" t="s">
        <v>183</v>
      </c>
      <c r="B313" s="610" t="s">
        <v>197</v>
      </c>
      <c r="C313">
        <v>2024</v>
      </c>
      <c r="D313" s="1061">
        <v>4.7E-2</v>
      </c>
      <c r="E313" s="616">
        <v>1.47</v>
      </c>
    </row>
    <row r="314" spans="1:5" x14ac:dyDescent="0.2">
      <c r="A314" s="692" t="s">
        <v>183</v>
      </c>
      <c r="B314" s="610" t="s">
        <v>198</v>
      </c>
      <c r="C314">
        <v>2012</v>
      </c>
      <c r="E314" s="693"/>
    </row>
    <row r="315" spans="1:5" x14ac:dyDescent="0.2">
      <c r="A315" s="692" t="s">
        <v>183</v>
      </c>
      <c r="B315" s="610" t="s">
        <v>198</v>
      </c>
      <c r="C315">
        <v>2013</v>
      </c>
      <c r="E315" s="693"/>
    </row>
    <row r="316" spans="1:5" x14ac:dyDescent="0.2">
      <c r="A316" s="692" t="s">
        <v>183</v>
      </c>
      <c r="B316" s="610" t="s">
        <v>198</v>
      </c>
      <c r="C316">
        <v>2014</v>
      </c>
      <c r="E316" s="693"/>
    </row>
    <row r="317" spans="1:5" x14ac:dyDescent="0.2">
      <c r="A317" s="692" t="s">
        <v>183</v>
      </c>
      <c r="B317" s="610" t="s">
        <v>198</v>
      </c>
      <c r="C317">
        <v>2015</v>
      </c>
      <c r="E317" s="693"/>
    </row>
    <row r="318" spans="1:5" x14ac:dyDescent="0.2">
      <c r="A318" s="692" t="s">
        <v>183</v>
      </c>
      <c r="B318" s="610" t="s">
        <v>198</v>
      </c>
      <c r="C318">
        <v>2016</v>
      </c>
      <c r="D318">
        <v>8.9999999999999993E-3</v>
      </c>
      <c r="E318" s="693">
        <v>1.1359999999999999</v>
      </c>
    </row>
    <row r="319" spans="1:5" x14ac:dyDescent="0.2">
      <c r="A319" s="692" t="s">
        <v>183</v>
      </c>
      <c r="B319" s="610" t="s">
        <v>198</v>
      </c>
      <c r="C319">
        <v>2017</v>
      </c>
      <c r="D319">
        <v>1.9E-2</v>
      </c>
      <c r="E319" s="693">
        <v>1.0129999999999999</v>
      </c>
    </row>
    <row r="320" spans="1:5" x14ac:dyDescent="0.2">
      <c r="A320" s="692" t="s">
        <v>183</v>
      </c>
      <c r="B320" s="610" t="s">
        <v>198</v>
      </c>
      <c r="C320">
        <v>2018</v>
      </c>
      <c r="D320">
        <v>2.3E-2</v>
      </c>
      <c r="E320" s="693">
        <v>0.99399999999999999</v>
      </c>
    </row>
    <row r="321" spans="1:5" x14ac:dyDescent="0.2">
      <c r="A321" s="692" t="s">
        <v>183</v>
      </c>
      <c r="B321" s="610" t="s">
        <v>198</v>
      </c>
      <c r="C321">
        <v>2019</v>
      </c>
      <c r="D321">
        <v>2.9000000000000001E-2</v>
      </c>
      <c r="E321" s="693">
        <v>0.97</v>
      </c>
    </row>
    <row r="322" spans="1:5" x14ac:dyDescent="0.2">
      <c r="A322" s="692" t="s">
        <v>183</v>
      </c>
      <c r="B322" s="610" t="s">
        <v>198</v>
      </c>
      <c r="C322">
        <v>2020</v>
      </c>
      <c r="D322">
        <v>5.2999999999999999E-2</v>
      </c>
      <c r="E322" s="693">
        <v>1.155</v>
      </c>
    </row>
    <row r="323" spans="1:5" x14ac:dyDescent="0.2">
      <c r="A323" s="692" t="s">
        <v>183</v>
      </c>
      <c r="B323" s="610" t="s">
        <v>198</v>
      </c>
      <c r="C323">
        <v>2021</v>
      </c>
      <c r="D323">
        <v>5.2999999999999999E-2</v>
      </c>
      <c r="E323" s="693">
        <v>1.1000000000000001</v>
      </c>
    </row>
    <row r="324" spans="1:5" x14ac:dyDescent="0.2">
      <c r="A324" s="692" t="s">
        <v>183</v>
      </c>
      <c r="B324" s="610" t="s">
        <v>198</v>
      </c>
      <c r="C324">
        <v>2022</v>
      </c>
      <c r="D324">
        <v>0.115</v>
      </c>
      <c r="E324" s="693">
        <v>0.83599999999999997</v>
      </c>
    </row>
    <row r="325" spans="1:5" x14ac:dyDescent="0.2">
      <c r="A325" s="692" t="s">
        <v>183</v>
      </c>
      <c r="B325" s="610" t="s">
        <v>198</v>
      </c>
      <c r="C325">
        <v>2023</v>
      </c>
      <c r="D325">
        <v>0.13300000000000001</v>
      </c>
      <c r="E325" s="693">
        <v>0.77300000000000002</v>
      </c>
    </row>
    <row r="326" spans="1:5" x14ac:dyDescent="0.2">
      <c r="A326" s="692" t="s">
        <v>183</v>
      </c>
      <c r="B326" s="610" t="s">
        <v>198</v>
      </c>
      <c r="C326">
        <v>2024</v>
      </c>
      <c r="D326" s="1061">
        <v>0.11799999999999999</v>
      </c>
      <c r="E326" s="616">
        <v>1.0109999999999999</v>
      </c>
    </row>
    <row r="327" spans="1:5" x14ac:dyDescent="0.2">
      <c r="A327" s="692" t="s">
        <v>183</v>
      </c>
      <c r="B327" s="610" t="s">
        <v>1040</v>
      </c>
      <c r="C327">
        <v>2012</v>
      </c>
      <c r="D327">
        <v>4.0000000000000001E-3</v>
      </c>
      <c r="E327" s="693">
        <v>0.80800000000000005</v>
      </c>
    </row>
    <row r="328" spans="1:5" x14ac:dyDescent="0.2">
      <c r="A328" s="692" t="s">
        <v>183</v>
      </c>
      <c r="B328" s="610" t="s">
        <v>1040</v>
      </c>
      <c r="C328">
        <v>2013</v>
      </c>
      <c r="D328">
        <v>7.0000000000000001E-3</v>
      </c>
      <c r="E328" s="693">
        <v>1.1850000000000001</v>
      </c>
    </row>
    <row r="329" spans="1:5" x14ac:dyDescent="0.2">
      <c r="A329" s="692" t="s">
        <v>183</v>
      </c>
      <c r="B329" s="610" t="s">
        <v>1040</v>
      </c>
      <c r="C329">
        <v>2014</v>
      </c>
      <c r="D329">
        <v>1.0999999999999999E-2</v>
      </c>
      <c r="E329" s="693">
        <v>1.103</v>
      </c>
    </row>
    <row r="330" spans="1:5" x14ac:dyDescent="0.2">
      <c r="A330" s="692" t="s">
        <v>183</v>
      </c>
      <c r="B330" s="610" t="s">
        <v>1040</v>
      </c>
      <c r="C330">
        <v>2015</v>
      </c>
      <c r="D330">
        <v>1.4E-2</v>
      </c>
      <c r="E330" s="693">
        <v>1.2430000000000001</v>
      </c>
    </row>
    <row r="331" spans="1:5" x14ac:dyDescent="0.2">
      <c r="A331" s="692" t="s">
        <v>183</v>
      </c>
      <c r="B331" s="610" t="s">
        <v>1040</v>
      </c>
      <c r="C331">
        <v>2016</v>
      </c>
      <c r="D331">
        <v>2.1999999999999999E-2</v>
      </c>
      <c r="E331" s="693">
        <v>1.196</v>
      </c>
    </row>
    <row r="332" spans="1:5" x14ac:dyDescent="0.2">
      <c r="A332" s="692" t="s">
        <v>183</v>
      </c>
      <c r="B332" s="610" t="s">
        <v>1040</v>
      </c>
      <c r="C332">
        <v>2017</v>
      </c>
      <c r="D332">
        <v>3.5000000000000003E-2</v>
      </c>
      <c r="E332" s="693">
        <v>1.173</v>
      </c>
    </row>
    <row r="333" spans="1:5" x14ac:dyDescent="0.2">
      <c r="A333" s="692" t="s">
        <v>183</v>
      </c>
      <c r="B333" s="610" t="s">
        <v>1040</v>
      </c>
      <c r="C333">
        <v>2018</v>
      </c>
      <c r="D333">
        <v>0.04</v>
      </c>
      <c r="E333" s="693">
        <v>1.0780000000000001</v>
      </c>
    </row>
    <row r="334" spans="1:5" x14ac:dyDescent="0.2">
      <c r="A334" s="692" t="s">
        <v>183</v>
      </c>
      <c r="B334" s="610" t="s">
        <v>1040</v>
      </c>
      <c r="C334">
        <v>2019</v>
      </c>
      <c r="D334">
        <v>4.8000000000000001E-2</v>
      </c>
      <c r="E334" s="693">
        <v>1.0609999999999999</v>
      </c>
    </row>
    <row r="335" spans="1:5" x14ac:dyDescent="0.2">
      <c r="A335" s="692" t="s">
        <v>183</v>
      </c>
      <c r="B335" s="610" t="s">
        <v>1040</v>
      </c>
      <c r="C335">
        <v>2020</v>
      </c>
      <c r="D335">
        <v>5.5E-2</v>
      </c>
      <c r="E335" s="693">
        <v>1.1679999999999999</v>
      </c>
    </row>
    <row r="336" spans="1:5" x14ac:dyDescent="0.2">
      <c r="A336" s="692" t="s">
        <v>183</v>
      </c>
      <c r="B336" s="610" t="s">
        <v>1040</v>
      </c>
      <c r="C336">
        <v>2021</v>
      </c>
      <c r="D336">
        <v>6.6000000000000003E-2</v>
      </c>
      <c r="E336" s="693">
        <v>1.075</v>
      </c>
    </row>
    <row r="337" spans="1:5" x14ac:dyDescent="0.2">
      <c r="A337" s="692" t="s">
        <v>183</v>
      </c>
      <c r="B337" s="610" t="s">
        <v>1040</v>
      </c>
      <c r="C337">
        <v>2022</v>
      </c>
      <c r="D337">
        <v>7.6999999999999999E-2</v>
      </c>
      <c r="E337" s="693">
        <v>1</v>
      </c>
    </row>
    <row r="338" spans="1:5" x14ac:dyDescent="0.2">
      <c r="A338" s="692" t="s">
        <v>183</v>
      </c>
      <c r="B338" s="610" t="s">
        <v>1040</v>
      </c>
      <c r="C338">
        <v>2023</v>
      </c>
      <c r="D338">
        <v>8.7999999999999995E-2</v>
      </c>
      <c r="E338" s="693">
        <v>0.89500000000000002</v>
      </c>
    </row>
    <row r="339" spans="1:5" x14ac:dyDescent="0.2">
      <c r="A339" s="692" t="s">
        <v>183</v>
      </c>
      <c r="B339" s="610" t="s">
        <v>1040</v>
      </c>
      <c r="C339">
        <v>2024</v>
      </c>
      <c r="D339" s="1061">
        <v>0.11700000000000001</v>
      </c>
      <c r="E339" s="616">
        <v>0.89100000000000001</v>
      </c>
    </row>
    <row r="340" spans="1:5" x14ac:dyDescent="0.2">
      <c r="A340" s="692" t="s">
        <v>199</v>
      </c>
      <c r="B340" s="610" t="s">
        <v>200</v>
      </c>
      <c r="C340">
        <v>2012</v>
      </c>
      <c r="D340">
        <v>2E-3</v>
      </c>
      <c r="E340" s="693">
        <v>1.3140000000000001</v>
      </c>
    </row>
    <row r="341" spans="1:5" x14ac:dyDescent="0.2">
      <c r="A341" s="692" t="s">
        <v>199</v>
      </c>
      <c r="B341" s="610" t="s">
        <v>200</v>
      </c>
      <c r="C341">
        <v>2013</v>
      </c>
      <c r="D341">
        <v>4.0000000000000001E-3</v>
      </c>
      <c r="E341" s="693">
        <v>1.26</v>
      </c>
    </row>
    <row r="342" spans="1:5" x14ac:dyDescent="0.2">
      <c r="A342" s="692" t="s">
        <v>199</v>
      </c>
      <c r="B342" s="610" t="s">
        <v>200</v>
      </c>
      <c r="C342">
        <v>2014</v>
      </c>
      <c r="D342">
        <v>7.0000000000000001E-3</v>
      </c>
      <c r="E342" s="693">
        <v>1.1000000000000001</v>
      </c>
    </row>
    <row r="343" spans="1:5" x14ac:dyDescent="0.2">
      <c r="A343" s="692" t="s">
        <v>199</v>
      </c>
      <c r="B343" s="610" t="s">
        <v>200</v>
      </c>
      <c r="C343">
        <v>2015</v>
      </c>
      <c r="D343">
        <v>1.2E-2</v>
      </c>
      <c r="E343" s="693">
        <v>1.012</v>
      </c>
    </row>
    <row r="344" spans="1:5" x14ac:dyDescent="0.2">
      <c r="A344" s="692" t="s">
        <v>199</v>
      </c>
      <c r="B344" s="610" t="s">
        <v>200</v>
      </c>
      <c r="C344">
        <v>2016</v>
      </c>
      <c r="D344">
        <v>2.1000000000000001E-2</v>
      </c>
      <c r="E344" s="693">
        <v>1.1100000000000001</v>
      </c>
    </row>
    <row r="345" spans="1:5" x14ac:dyDescent="0.2">
      <c r="A345" s="692" t="s">
        <v>199</v>
      </c>
      <c r="B345" s="610" t="s">
        <v>200</v>
      </c>
      <c r="C345">
        <v>2017</v>
      </c>
      <c r="D345">
        <v>3.5000000000000003E-2</v>
      </c>
      <c r="E345" s="693">
        <v>1.101</v>
      </c>
    </row>
    <row r="346" spans="1:5" x14ac:dyDescent="0.2">
      <c r="A346" s="692" t="s">
        <v>199</v>
      </c>
      <c r="B346" s="610" t="s">
        <v>200</v>
      </c>
      <c r="C346">
        <v>2018</v>
      </c>
      <c r="D346">
        <v>4.4999999999999998E-2</v>
      </c>
      <c r="E346" s="693">
        <v>1.0049999999999999</v>
      </c>
    </row>
    <row r="347" spans="1:5" x14ac:dyDescent="0.2">
      <c r="A347" s="692" t="s">
        <v>199</v>
      </c>
      <c r="B347" s="610" t="s">
        <v>200</v>
      </c>
      <c r="C347">
        <v>2019</v>
      </c>
      <c r="D347">
        <v>6.0999999999999999E-2</v>
      </c>
      <c r="E347" s="693">
        <v>0.94299999999999995</v>
      </c>
    </row>
    <row r="348" spans="1:5" x14ac:dyDescent="0.2">
      <c r="A348" s="692" t="s">
        <v>199</v>
      </c>
      <c r="B348" s="610" t="s">
        <v>200</v>
      </c>
      <c r="C348">
        <v>2020</v>
      </c>
      <c r="D348">
        <v>6.8000000000000005E-2</v>
      </c>
      <c r="E348" s="693">
        <v>0.90300000000000002</v>
      </c>
    </row>
    <row r="349" spans="1:5" x14ac:dyDescent="0.2">
      <c r="A349" s="692" t="s">
        <v>199</v>
      </c>
      <c r="B349" s="610" t="s">
        <v>200</v>
      </c>
      <c r="C349">
        <v>2021</v>
      </c>
      <c r="D349">
        <v>7.2999999999999995E-2</v>
      </c>
      <c r="E349" s="693">
        <v>0.89700000000000002</v>
      </c>
    </row>
    <row r="350" spans="1:5" x14ac:dyDescent="0.2">
      <c r="A350" s="692" t="s">
        <v>199</v>
      </c>
      <c r="B350" s="610" t="s">
        <v>200</v>
      </c>
      <c r="C350">
        <v>2022</v>
      </c>
      <c r="D350">
        <v>8.2000000000000003E-2</v>
      </c>
      <c r="E350" s="693">
        <v>0.95399999999999996</v>
      </c>
    </row>
    <row r="351" spans="1:5" x14ac:dyDescent="0.2">
      <c r="A351" s="692" t="s">
        <v>199</v>
      </c>
      <c r="B351" s="610" t="s">
        <v>200</v>
      </c>
      <c r="C351">
        <v>2023</v>
      </c>
      <c r="D351">
        <v>9.6000000000000002E-2</v>
      </c>
      <c r="E351" s="693">
        <v>0.79600000000000004</v>
      </c>
    </row>
    <row r="352" spans="1:5" x14ac:dyDescent="0.2">
      <c r="A352" s="692" t="s">
        <v>199</v>
      </c>
      <c r="B352" s="610" t="s">
        <v>200</v>
      </c>
      <c r="C352">
        <v>2024</v>
      </c>
      <c r="D352" s="1061">
        <v>9.6000000000000002E-2</v>
      </c>
      <c r="E352" s="616">
        <v>0.78100000000000003</v>
      </c>
    </row>
    <row r="353" spans="1:5" x14ac:dyDescent="0.2">
      <c r="A353" s="692" t="s">
        <v>199</v>
      </c>
      <c r="B353" s="610" t="s">
        <v>201</v>
      </c>
      <c r="C353">
        <v>2012</v>
      </c>
      <c r="D353">
        <v>0</v>
      </c>
      <c r="E353" s="693">
        <v>1.419</v>
      </c>
    </row>
    <row r="354" spans="1:5" x14ac:dyDescent="0.2">
      <c r="A354" s="692" t="s">
        <v>199</v>
      </c>
      <c r="B354" s="610" t="s">
        <v>201</v>
      </c>
      <c r="C354">
        <v>2013</v>
      </c>
      <c r="D354">
        <v>2E-3</v>
      </c>
      <c r="E354" s="693">
        <v>1.375</v>
      </c>
    </row>
    <row r="355" spans="1:5" x14ac:dyDescent="0.2">
      <c r="A355" s="692" t="s">
        <v>199</v>
      </c>
      <c r="B355" s="610" t="s">
        <v>201</v>
      </c>
      <c r="C355">
        <v>2014</v>
      </c>
      <c r="D355">
        <v>3.0000000000000001E-3</v>
      </c>
      <c r="E355" s="693">
        <v>1.292</v>
      </c>
    </row>
    <row r="356" spans="1:5" x14ac:dyDescent="0.2">
      <c r="A356" s="692" t="s">
        <v>199</v>
      </c>
      <c r="B356" s="610" t="s">
        <v>201</v>
      </c>
      <c r="C356">
        <v>2015</v>
      </c>
      <c r="D356">
        <v>5.0000000000000001E-3</v>
      </c>
      <c r="E356" s="693">
        <v>1.304</v>
      </c>
    </row>
    <row r="357" spans="1:5" x14ac:dyDescent="0.2">
      <c r="A357" s="692" t="s">
        <v>199</v>
      </c>
      <c r="B357" s="610" t="s">
        <v>201</v>
      </c>
      <c r="C357">
        <v>2016</v>
      </c>
      <c r="D357">
        <v>1.4E-2</v>
      </c>
      <c r="E357" s="693">
        <v>1.355</v>
      </c>
    </row>
    <row r="358" spans="1:5" x14ac:dyDescent="0.2">
      <c r="A358" s="692" t="s">
        <v>199</v>
      </c>
      <c r="B358" s="610" t="s">
        <v>201</v>
      </c>
      <c r="C358">
        <v>2017</v>
      </c>
      <c r="D358">
        <v>0.02</v>
      </c>
      <c r="E358" s="693">
        <v>1.345</v>
      </c>
    </row>
    <row r="359" spans="1:5" x14ac:dyDescent="0.2">
      <c r="A359" s="692" t="s">
        <v>199</v>
      </c>
      <c r="B359" s="610" t="s">
        <v>201</v>
      </c>
      <c r="C359">
        <v>2018</v>
      </c>
      <c r="D359">
        <v>2.1999999999999999E-2</v>
      </c>
      <c r="E359" s="693">
        <v>1.1559999999999999</v>
      </c>
    </row>
    <row r="360" spans="1:5" x14ac:dyDescent="0.2">
      <c r="A360" s="692" t="s">
        <v>199</v>
      </c>
      <c r="B360" s="610" t="s">
        <v>201</v>
      </c>
      <c r="C360">
        <v>2019</v>
      </c>
      <c r="D360">
        <v>2.4E-2</v>
      </c>
      <c r="E360" s="693">
        <v>1.2450000000000001</v>
      </c>
    </row>
    <row r="361" spans="1:5" x14ac:dyDescent="0.2">
      <c r="A361" s="692" t="s">
        <v>199</v>
      </c>
      <c r="B361" s="610" t="s">
        <v>201</v>
      </c>
      <c r="C361">
        <v>2020</v>
      </c>
      <c r="D361">
        <v>2.5999999999999999E-2</v>
      </c>
      <c r="E361" s="693">
        <v>1.3029999999999999</v>
      </c>
    </row>
    <row r="362" spans="1:5" x14ac:dyDescent="0.2">
      <c r="A362" s="692" t="s">
        <v>199</v>
      </c>
      <c r="B362" s="610" t="s">
        <v>201</v>
      </c>
      <c r="C362">
        <v>2021</v>
      </c>
      <c r="D362">
        <v>0.03</v>
      </c>
      <c r="E362" s="693">
        <v>1.0940000000000001</v>
      </c>
    </row>
    <row r="363" spans="1:5" x14ac:dyDescent="0.2">
      <c r="A363" s="692" t="s">
        <v>199</v>
      </c>
      <c r="B363" s="610" t="s">
        <v>201</v>
      </c>
      <c r="C363">
        <v>2022</v>
      </c>
      <c r="D363">
        <v>3.5999999999999997E-2</v>
      </c>
      <c r="E363" s="693">
        <v>1.1779999999999999</v>
      </c>
    </row>
    <row r="364" spans="1:5" x14ac:dyDescent="0.2">
      <c r="A364" s="692" t="s">
        <v>199</v>
      </c>
      <c r="B364" s="610" t="s">
        <v>201</v>
      </c>
      <c r="C364">
        <v>2023</v>
      </c>
      <c r="D364">
        <v>3.9E-2</v>
      </c>
      <c r="E364" s="693">
        <v>1.468</v>
      </c>
    </row>
    <row r="365" spans="1:5" x14ac:dyDescent="0.2">
      <c r="A365" s="692" t="s">
        <v>199</v>
      </c>
      <c r="B365" s="610" t="s">
        <v>201</v>
      </c>
      <c r="C365">
        <v>2024</v>
      </c>
      <c r="D365" s="1061">
        <v>0.04</v>
      </c>
      <c r="E365" s="616">
        <v>1.4690000000000001</v>
      </c>
    </row>
    <row r="366" spans="1:5" x14ac:dyDescent="0.2">
      <c r="A366" s="692" t="s">
        <v>199</v>
      </c>
      <c r="B366" s="610" t="s">
        <v>202</v>
      </c>
      <c r="C366">
        <v>2012</v>
      </c>
      <c r="D366">
        <v>1E-3</v>
      </c>
      <c r="E366" s="693">
        <v>1.528</v>
      </c>
    </row>
    <row r="367" spans="1:5" x14ac:dyDescent="0.2">
      <c r="A367" s="692" t="s">
        <v>199</v>
      </c>
      <c r="B367" s="610" t="s">
        <v>202</v>
      </c>
      <c r="C367">
        <v>2013</v>
      </c>
      <c r="D367">
        <v>1E-3</v>
      </c>
      <c r="E367" s="693">
        <v>1.548</v>
      </c>
    </row>
    <row r="368" spans="1:5" x14ac:dyDescent="0.2">
      <c r="A368" s="692" t="s">
        <v>199</v>
      </c>
      <c r="B368" s="610" t="s">
        <v>202</v>
      </c>
      <c r="C368">
        <v>2014</v>
      </c>
      <c r="D368">
        <v>1E-3</v>
      </c>
      <c r="E368" s="693">
        <v>1.575</v>
      </c>
    </row>
    <row r="369" spans="1:5" x14ac:dyDescent="0.2">
      <c r="A369" s="692" t="s">
        <v>199</v>
      </c>
      <c r="B369" s="610" t="s">
        <v>202</v>
      </c>
      <c r="C369">
        <v>2015</v>
      </c>
      <c r="D369">
        <v>2E-3</v>
      </c>
      <c r="E369" s="693">
        <v>1.7050000000000001</v>
      </c>
    </row>
    <row r="370" spans="1:5" x14ac:dyDescent="0.2">
      <c r="A370" s="692" t="s">
        <v>199</v>
      </c>
      <c r="B370" s="610" t="s">
        <v>202</v>
      </c>
      <c r="C370">
        <v>2016</v>
      </c>
      <c r="D370">
        <v>3.0000000000000001E-3</v>
      </c>
      <c r="E370" s="693">
        <v>1.615</v>
      </c>
    </row>
    <row r="371" spans="1:5" x14ac:dyDescent="0.2">
      <c r="A371" s="692" t="s">
        <v>199</v>
      </c>
      <c r="B371" s="610" t="s">
        <v>202</v>
      </c>
      <c r="C371">
        <v>2017</v>
      </c>
      <c r="D371">
        <v>4.0000000000000001E-3</v>
      </c>
      <c r="E371" s="693">
        <v>1.446</v>
      </c>
    </row>
    <row r="372" spans="1:5" x14ac:dyDescent="0.2">
      <c r="A372" s="692" t="s">
        <v>199</v>
      </c>
      <c r="B372" s="610" t="s">
        <v>202</v>
      </c>
      <c r="C372">
        <v>2018</v>
      </c>
      <c r="D372">
        <v>5.0000000000000001E-3</v>
      </c>
      <c r="E372" s="693">
        <v>1.512</v>
      </c>
    </row>
    <row r="373" spans="1:5" x14ac:dyDescent="0.2">
      <c r="A373" s="692" t="s">
        <v>199</v>
      </c>
      <c r="B373" s="610" t="s">
        <v>202</v>
      </c>
      <c r="C373">
        <v>2019</v>
      </c>
      <c r="D373">
        <v>1.2E-2</v>
      </c>
      <c r="E373" s="693">
        <v>1.663</v>
      </c>
    </row>
    <row r="374" spans="1:5" x14ac:dyDescent="0.2">
      <c r="A374" s="692" t="s">
        <v>199</v>
      </c>
      <c r="B374" s="610" t="s">
        <v>202</v>
      </c>
      <c r="C374">
        <v>2020</v>
      </c>
      <c r="D374">
        <v>2.4E-2</v>
      </c>
      <c r="E374" s="693">
        <v>1.712</v>
      </c>
    </row>
    <row r="375" spans="1:5" x14ac:dyDescent="0.2">
      <c r="A375" s="692" t="s">
        <v>199</v>
      </c>
      <c r="B375" s="610" t="s">
        <v>202</v>
      </c>
      <c r="C375">
        <v>2021</v>
      </c>
      <c r="D375">
        <v>3.4000000000000002E-2</v>
      </c>
      <c r="E375" s="693">
        <v>1.3779999999999999</v>
      </c>
    </row>
    <row r="376" spans="1:5" x14ac:dyDescent="0.2">
      <c r="A376" s="692" t="s">
        <v>199</v>
      </c>
      <c r="B376" s="610" t="s">
        <v>202</v>
      </c>
      <c r="C376">
        <v>2022</v>
      </c>
      <c r="D376">
        <v>4.7E-2</v>
      </c>
      <c r="E376" s="693">
        <v>1.3120000000000001</v>
      </c>
    </row>
    <row r="377" spans="1:5" x14ac:dyDescent="0.2">
      <c r="A377" s="692" t="s">
        <v>199</v>
      </c>
      <c r="B377" s="610" t="s">
        <v>202</v>
      </c>
      <c r="C377">
        <v>2023</v>
      </c>
      <c r="D377">
        <v>5.8000000000000003E-2</v>
      </c>
      <c r="E377" s="693">
        <v>1.671</v>
      </c>
    </row>
    <row r="378" spans="1:5" x14ac:dyDescent="0.2">
      <c r="A378" s="692" t="s">
        <v>199</v>
      </c>
      <c r="B378" s="610" t="s">
        <v>202</v>
      </c>
      <c r="C378">
        <v>2024</v>
      </c>
      <c r="D378" s="1061">
        <v>7.4999999999999997E-2</v>
      </c>
      <c r="E378" s="616">
        <v>1.4059999999999999</v>
      </c>
    </row>
    <row r="379" spans="1:5" x14ac:dyDescent="0.2">
      <c r="A379" s="692" t="s">
        <v>199</v>
      </c>
      <c r="B379" s="610" t="s">
        <v>203</v>
      </c>
      <c r="C379">
        <v>2012</v>
      </c>
      <c r="D379">
        <v>1E-3</v>
      </c>
      <c r="E379" s="693">
        <v>1.593</v>
      </c>
    </row>
    <row r="380" spans="1:5" x14ac:dyDescent="0.2">
      <c r="A380" s="692" t="s">
        <v>199</v>
      </c>
      <c r="B380" s="610" t="s">
        <v>203</v>
      </c>
      <c r="C380">
        <v>2013</v>
      </c>
      <c r="D380">
        <v>1E-3</v>
      </c>
      <c r="E380" s="693">
        <v>1.623</v>
      </c>
    </row>
    <row r="381" spans="1:5" x14ac:dyDescent="0.2">
      <c r="A381" s="692" t="s">
        <v>199</v>
      </c>
      <c r="B381" s="610" t="s">
        <v>203</v>
      </c>
      <c r="C381">
        <v>2014</v>
      </c>
      <c r="D381">
        <v>1E-3</v>
      </c>
      <c r="E381" s="693">
        <v>1.6240000000000001</v>
      </c>
    </row>
    <row r="382" spans="1:5" x14ac:dyDescent="0.2">
      <c r="A382" s="692" t="s">
        <v>199</v>
      </c>
      <c r="B382" s="610" t="s">
        <v>203</v>
      </c>
      <c r="C382">
        <v>2015</v>
      </c>
      <c r="D382">
        <v>1E-3</v>
      </c>
      <c r="E382" s="693">
        <v>1.605</v>
      </c>
    </row>
    <row r="383" spans="1:5" x14ac:dyDescent="0.2">
      <c r="A383" s="692" t="s">
        <v>199</v>
      </c>
      <c r="B383" s="610" t="s">
        <v>203</v>
      </c>
      <c r="C383">
        <v>2016</v>
      </c>
      <c r="D383">
        <v>1E-3</v>
      </c>
      <c r="E383" s="693">
        <v>1.524</v>
      </c>
    </row>
    <row r="384" spans="1:5" x14ac:dyDescent="0.2">
      <c r="A384" s="692" t="s">
        <v>199</v>
      </c>
      <c r="B384" s="610" t="s">
        <v>203</v>
      </c>
      <c r="C384">
        <v>2017</v>
      </c>
      <c r="D384">
        <v>6.0000000000000001E-3</v>
      </c>
      <c r="E384" s="693">
        <v>1.327</v>
      </c>
    </row>
    <row r="385" spans="1:5" x14ac:dyDescent="0.2">
      <c r="A385" s="692" t="s">
        <v>199</v>
      </c>
      <c r="B385" s="610" t="s">
        <v>203</v>
      </c>
      <c r="C385">
        <v>2018</v>
      </c>
      <c r="D385">
        <v>1.6E-2</v>
      </c>
      <c r="E385" s="693">
        <v>1.264</v>
      </c>
    </row>
    <row r="386" spans="1:5" x14ac:dyDescent="0.2">
      <c r="A386" s="692" t="s">
        <v>199</v>
      </c>
      <c r="B386" s="610" t="s">
        <v>203</v>
      </c>
      <c r="C386">
        <v>2019</v>
      </c>
      <c r="D386">
        <v>0.02</v>
      </c>
      <c r="E386" s="693">
        <v>1.2709999999999999</v>
      </c>
    </row>
    <row r="387" spans="1:5" x14ac:dyDescent="0.2">
      <c r="A387" s="692" t="s">
        <v>199</v>
      </c>
      <c r="B387" s="610" t="s">
        <v>203</v>
      </c>
      <c r="C387">
        <v>2020</v>
      </c>
      <c r="D387">
        <v>3.1E-2</v>
      </c>
      <c r="E387" s="693">
        <v>1.42</v>
      </c>
    </row>
    <row r="388" spans="1:5" x14ac:dyDescent="0.2">
      <c r="A388" s="692" t="s">
        <v>199</v>
      </c>
      <c r="B388" s="610" t="s">
        <v>203</v>
      </c>
      <c r="C388">
        <v>2021</v>
      </c>
      <c r="D388">
        <v>4.8000000000000001E-2</v>
      </c>
      <c r="E388" s="693">
        <v>1.212</v>
      </c>
    </row>
    <row r="389" spans="1:5" x14ac:dyDescent="0.2">
      <c r="A389" s="692" t="s">
        <v>199</v>
      </c>
      <c r="B389" s="610" t="s">
        <v>203</v>
      </c>
      <c r="C389">
        <v>2022</v>
      </c>
      <c r="D389">
        <v>0.06</v>
      </c>
      <c r="E389" s="693">
        <v>1.171</v>
      </c>
    </row>
    <row r="390" spans="1:5" x14ac:dyDescent="0.2">
      <c r="A390" s="692" t="s">
        <v>199</v>
      </c>
      <c r="B390" s="610" t="s">
        <v>203</v>
      </c>
      <c r="C390">
        <v>2023</v>
      </c>
      <c r="D390">
        <v>7.8E-2</v>
      </c>
      <c r="E390" s="693">
        <v>1.2270000000000001</v>
      </c>
    </row>
    <row r="391" spans="1:5" x14ac:dyDescent="0.2">
      <c r="A391" s="692" t="s">
        <v>199</v>
      </c>
      <c r="B391" s="610" t="s">
        <v>203</v>
      </c>
      <c r="C391">
        <v>2024</v>
      </c>
      <c r="D391" s="1061">
        <v>0.10199999999999999</v>
      </c>
      <c r="E391" s="616">
        <v>1.1659999999999999</v>
      </c>
    </row>
    <row r="392" spans="1:5" x14ac:dyDescent="0.2">
      <c r="A392" s="692" t="s">
        <v>199</v>
      </c>
      <c r="B392" s="610" t="s">
        <v>204</v>
      </c>
      <c r="C392">
        <v>2012</v>
      </c>
      <c r="E392" s="693"/>
    </row>
    <row r="393" spans="1:5" x14ac:dyDescent="0.2">
      <c r="A393" s="692" t="s">
        <v>199</v>
      </c>
      <c r="B393" s="610" t="s">
        <v>204</v>
      </c>
      <c r="C393">
        <v>2013</v>
      </c>
      <c r="E393" s="693"/>
    </row>
    <row r="394" spans="1:5" x14ac:dyDescent="0.2">
      <c r="A394" s="692" t="s">
        <v>199</v>
      </c>
      <c r="B394" s="610" t="s">
        <v>204</v>
      </c>
      <c r="C394">
        <v>2014</v>
      </c>
      <c r="E394" s="693"/>
    </row>
    <row r="395" spans="1:5" x14ac:dyDescent="0.2">
      <c r="A395" s="692" t="s">
        <v>199</v>
      </c>
      <c r="B395" s="610" t="s">
        <v>204</v>
      </c>
      <c r="C395">
        <v>2015</v>
      </c>
      <c r="E395" s="693"/>
    </row>
    <row r="396" spans="1:5" x14ac:dyDescent="0.2">
      <c r="A396" s="692" t="s">
        <v>199</v>
      </c>
      <c r="B396" s="610" t="s">
        <v>204</v>
      </c>
      <c r="C396">
        <v>2016</v>
      </c>
      <c r="E396" s="693"/>
    </row>
    <row r="397" spans="1:5" x14ac:dyDescent="0.2">
      <c r="A397" s="692" t="s">
        <v>199</v>
      </c>
      <c r="B397" s="610" t="s">
        <v>204</v>
      </c>
      <c r="C397">
        <v>2017</v>
      </c>
      <c r="D397">
        <v>5.0000000000000001E-3</v>
      </c>
      <c r="E397" s="693">
        <v>1.4630000000000001</v>
      </c>
    </row>
    <row r="398" spans="1:5" x14ac:dyDescent="0.2">
      <c r="A398" s="692" t="s">
        <v>199</v>
      </c>
      <c r="B398" s="610" t="s">
        <v>204</v>
      </c>
      <c r="C398">
        <v>2018</v>
      </c>
      <c r="D398">
        <v>2.7E-2</v>
      </c>
      <c r="E398" s="693">
        <v>1.1639999999999999</v>
      </c>
    </row>
    <row r="399" spans="1:5" x14ac:dyDescent="0.2">
      <c r="A399" s="692" t="s">
        <v>199</v>
      </c>
      <c r="B399" s="610" t="s">
        <v>204</v>
      </c>
      <c r="C399">
        <v>2019</v>
      </c>
      <c r="D399">
        <v>0.04</v>
      </c>
      <c r="E399" s="693">
        <v>1.264</v>
      </c>
    </row>
    <row r="400" spans="1:5" x14ac:dyDescent="0.2">
      <c r="A400" s="692" t="s">
        <v>199</v>
      </c>
      <c r="B400" s="610" t="s">
        <v>204</v>
      </c>
      <c r="C400">
        <v>2020</v>
      </c>
      <c r="D400">
        <v>7.9000000000000001E-2</v>
      </c>
      <c r="E400" s="693">
        <v>1.2649999999999999</v>
      </c>
    </row>
    <row r="401" spans="1:5" x14ac:dyDescent="0.2">
      <c r="A401" s="692" t="s">
        <v>199</v>
      </c>
      <c r="B401" s="610" t="s">
        <v>204</v>
      </c>
      <c r="C401">
        <v>2021</v>
      </c>
      <c r="D401">
        <v>9.2999999999999999E-2</v>
      </c>
      <c r="E401" s="693">
        <v>1.0980000000000001</v>
      </c>
    </row>
    <row r="402" spans="1:5" x14ac:dyDescent="0.2">
      <c r="A402" s="692" t="s">
        <v>199</v>
      </c>
      <c r="B402" s="610" t="s">
        <v>204</v>
      </c>
      <c r="C402">
        <v>2022</v>
      </c>
      <c r="D402">
        <v>9.9000000000000005E-2</v>
      </c>
      <c r="E402" s="693">
        <v>1.159</v>
      </c>
    </row>
    <row r="403" spans="1:5" x14ac:dyDescent="0.2">
      <c r="A403" s="692" t="s">
        <v>199</v>
      </c>
      <c r="B403" s="610" t="s">
        <v>204</v>
      </c>
      <c r="C403">
        <v>2023</v>
      </c>
      <c r="D403">
        <v>9.0999999999999998E-2</v>
      </c>
      <c r="E403" s="693">
        <v>1.131</v>
      </c>
    </row>
    <row r="404" spans="1:5" x14ac:dyDescent="0.2">
      <c r="A404" s="692" t="s">
        <v>199</v>
      </c>
      <c r="B404" s="610" t="s">
        <v>204</v>
      </c>
      <c r="C404">
        <v>2024</v>
      </c>
      <c r="D404" s="1061">
        <v>8.6999999999999994E-2</v>
      </c>
      <c r="E404" s="616">
        <v>1.044</v>
      </c>
    </row>
    <row r="405" spans="1:5" x14ac:dyDescent="0.2">
      <c r="A405" s="692" t="s">
        <v>199</v>
      </c>
      <c r="B405" s="610" t="s">
        <v>205</v>
      </c>
      <c r="C405">
        <v>2012</v>
      </c>
      <c r="D405">
        <v>0</v>
      </c>
      <c r="E405" s="693"/>
    </row>
    <row r="406" spans="1:5" x14ac:dyDescent="0.2">
      <c r="A406" s="692" t="s">
        <v>199</v>
      </c>
      <c r="B406" s="610" t="s">
        <v>205</v>
      </c>
      <c r="C406">
        <v>2013</v>
      </c>
      <c r="D406">
        <v>0</v>
      </c>
      <c r="E406" s="693">
        <v>1.4410000000000001</v>
      </c>
    </row>
    <row r="407" spans="1:5" x14ac:dyDescent="0.2">
      <c r="A407" s="692" t="s">
        <v>199</v>
      </c>
      <c r="B407" s="610" t="s">
        <v>205</v>
      </c>
      <c r="C407">
        <v>2014</v>
      </c>
      <c r="D407">
        <v>1E-3</v>
      </c>
      <c r="E407" s="693">
        <v>1.2749999999999999</v>
      </c>
    </row>
    <row r="408" spans="1:5" x14ac:dyDescent="0.2">
      <c r="A408" s="692" t="s">
        <v>199</v>
      </c>
      <c r="B408" s="610" t="s">
        <v>205</v>
      </c>
      <c r="C408">
        <v>2015</v>
      </c>
      <c r="D408">
        <v>1E-3</v>
      </c>
      <c r="E408" s="693">
        <v>1.419</v>
      </c>
    </row>
    <row r="409" spans="1:5" x14ac:dyDescent="0.2">
      <c r="A409" s="692" t="s">
        <v>199</v>
      </c>
      <c r="B409" s="610" t="s">
        <v>205</v>
      </c>
      <c r="C409">
        <v>2016</v>
      </c>
      <c r="D409">
        <v>4.0000000000000001E-3</v>
      </c>
      <c r="E409" s="693">
        <v>1.472</v>
      </c>
    </row>
    <row r="410" spans="1:5" x14ac:dyDescent="0.2">
      <c r="A410" s="692" t="s">
        <v>199</v>
      </c>
      <c r="B410" s="610" t="s">
        <v>205</v>
      </c>
      <c r="C410">
        <v>2017</v>
      </c>
      <c r="D410">
        <v>0.01</v>
      </c>
      <c r="E410" s="693">
        <v>1.5269999999999999</v>
      </c>
    </row>
    <row r="411" spans="1:5" x14ac:dyDescent="0.2">
      <c r="A411" s="692" t="s">
        <v>199</v>
      </c>
      <c r="B411" s="610" t="s">
        <v>205</v>
      </c>
      <c r="C411">
        <v>2018</v>
      </c>
      <c r="D411">
        <v>1.2999999999999999E-2</v>
      </c>
      <c r="E411" s="693">
        <v>1.3009999999999999</v>
      </c>
    </row>
    <row r="412" spans="1:5" x14ac:dyDescent="0.2">
      <c r="A412" s="692" t="s">
        <v>199</v>
      </c>
      <c r="B412" s="610" t="s">
        <v>205</v>
      </c>
      <c r="C412">
        <v>2019</v>
      </c>
      <c r="D412">
        <v>1.2999999999999999E-2</v>
      </c>
      <c r="E412" s="693">
        <v>1.4690000000000001</v>
      </c>
    </row>
    <row r="413" spans="1:5" x14ac:dyDescent="0.2">
      <c r="A413" s="692" t="s">
        <v>199</v>
      </c>
      <c r="B413" s="610" t="s">
        <v>205</v>
      </c>
      <c r="C413">
        <v>2020</v>
      </c>
      <c r="D413">
        <v>2.1000000000000001E-2</v>
      </c>
      <c r="E413" s="693">
        <v>1.421</v>
      </c>
    </row>
    <row r="414" spans="1:5" x14ac:dyDescent="0.2">
      <c r="A414" s="692" t="s">
        <v>199</v>
      </c>
      <c r="B414" s="610" t="s">
        <v>205</v>
      </c>
      <c r="C414">
        <v>2021</v>
      </c>
      <c r="D414">
        <v>2.5000000000000001E-2</v>
      </c>
      <c r="E414" s="693">
        <v>1.173</v>
      </c>
    </row>
    <row r="415" spans="1:5" x14ac:dyDescent="0.2">
      <c r="A415" s="692" t="s">
        <v>199</v>
      </c>
      <c r="B415" s="610" t="s">
        <v>205</v>
      </c>
      <c r="C415">
        <v>2022</v>
      </c>
      <c r="D415">
        <v>3.4000000000000002E-2</v>
      </c>
      <c r="E415" s="693">
        <v>1.2509999999999999</v>
      </c>
    </row>
    <row r="416" spans="1:5" x14ac:dyDescent="0.2">
      <c r="A416" s="692" t="s">
        <v>199</v>
      </c>
      <c r="B416" s="610" t="s">
        <v>205</v>
      </c>
      <c r="C416">
        <v>2023</v>
      </c>
      <c r="D416">
        <v>0.04</v>
      </c>
      <c r="E416" s="693">
        <v>1.43</v>
      </c>
    </row>
    <row r="417" spans="1:5" x14ac:dyDescent="0.2">
      <c r="A417" s="692" t="s">
        <v>199</v>
      </c>
      <c r="B417" s="610" t="s">
        <v>205</v>
      </c>
      <c r="C417">
        <v>2024</v>
      </c>
      <c r="D417" s="1061">
        <v>4.4999999999999998E-2</v>
      </c>
      <c r="E417" s="616">
        <v>1.355</v>
      </c>
    </row>
    <row r="418" spans="1:5" x14ac:dyDescent="0.2">
      <c r="A418" s="692" t="s">
        <v>199</v>
      </c>
      <c r="B418" s="610" t="s">
        <v>206</v>
      </c>
      <c r="C418">
        <v>2012</v>
      </c>
      <c r="D418">
        <v>1E-3</v>
      </c>
      <c r="E418" s="693">
        <v>1.2849999999999999</v>
      </c>
    </row>
    <row r="419" spans="1:5" x14ac:dyDescent="0.2">
      <c r="A419" s="692" t="s">
        <v>199</v>
      </c>
      <c r="B419" s="610" t="s">
        <v>206</v>
      </c>
      <c r="C419">
        <v>2013</v>
      </c>
      <c r="D419">
        <v>1E-3</v>
      </c>
      <c r="E419" s="693">
        <v>1.34</v>
      </c>
    </row>
    <row r="420" spans="1:5" x14ac:dyDescent="0.2">
      <c r="A420" s="692" t="s">
        <v>199</v>
      </c>
      <c r="B420" s="610" t="s">
        <v>206</v>
      </c>
      <c r="C420">
        <v>2014</v>
      </c>
      <c r="D420">
        <v>1E-3</v>
      </c>
      <c r="E420" s="693">
        <v>1.371</v>
      </c>
    </row>
    <row r="421" spans="1:5" x14ac:dyDescent="0.2">
      <c r="A421" s="692" t="s">
        <v>199</v>
      </c>
      <c r="B421" s="610" t="s">
        <v>206</v>
      </c>
      <c r="C421">
        <v>2015</v>
      </c>
      <c r="D421">
        <v>1E-3</v>
      </c>
      <c r="E421" s="693">
        <v>1.4359999999999999</v>
      </c>
    </row>
    <row r="422" spans="1:5" x14ac:dyDescent="0.2">
      <c r="A422" s="692" t="s">
        <v>199</v>
      </c>
      <c r="B422" s="610" t="s">
        <v>206</v>
      </c>
      <c r="C422">
        <v>2016</v>
      </c>
      <c r="D422">
        <v>2E-3</v>
      </c>
      <c r="E422" s="693">
        <v>1.3560000000000001</v>
      </c>
    </row>
    <row r="423" spans="1:5" x14ac:dyDescent="0.2">
      <c r="A423" s="692" t="s">
        <v>199</v>
      </c>
      <c r="B423" s="610" t="s">
        <v>206</v>
      </c>
      <c r="C423">
        <v>2017</v>
      </c>
      <c r="D423">
        <v>4.0000000000000001E-3</v>
      </c>
      <c r="E423" s="693">
        <v>1.323</v>
      </c>
    </row>
    <row r="424" spans="1:5" x14ac:dyDescent="0.2">
      <c r="A424" s="692" t="s">
        <v>199</v>
      </c>
      <c r="B424" s="610" t="s">
        <v>206</v>
      </c>
      <c r="C424">
        <v>2018</v>
      </c>
      <c r="D424">
        <v>8.0000000000000002E-3</v>
      </c>
      <c r="E424" s="693">
        <v>1.353</v>
      </c>
    </row>
    <row r="425" spans="1:5" x14ac:dyDescent="0.2">
      <c r="A425" s="692" t="s">
        <v>199</v>
      </c>
      <c r="B425" s="610" t="s">
        <v>206</v>
      </c>
      <c r="C425">
        <v>2019</v>
      </c>
      <c r="D425">
        <v>4.4999999999999998E-2</v>
      </c>
      <c r="E425" s="693">
        <v>1.458</v>
      </c>
    </row>
    <row r="426" spans="1:5" x14ac:dyDescent="0.2">
      <c r="A426" s="692" t="s">
        <v>199</v>
      </c>
      <c r="B426" s="610" t="s">
        <v>206</v>
      </c>
      <c r="C426">
        <v>2020</v>
      </c>
      <c r="D426">
        <v>6.3E-2</v>
      </c>
      <c r="E426" s="693">
        <v>1.47</v>
      </c>
    </row>
    <row r="427" spans="1:5" x14ac:dyDescent="0.2">
      <c r="A427" s="692" t="s">
        <v>199</v>
      </c>
      <c r="B427" s="610" t="s">
        <v>206</v>
      </c>
      <c r="C427">
        <v>2021</v>
      </c>
      <c r="D427">
        <v>7.6999999999999999E-2</v>
      </c>
      <c r="E427" s="693">
        <v>1.1919999999999999</v>
      </c>
    </row>
    <row r="428" spans="1:5" x14ac:dyDescent="0.2">
      <c r="A428" s="692" t="s">
        <v>199</v>
      </c>
      <c r="B428" s="610" t="s">
        <v>206</v>
      </c>
      <c r="C428">
        <v>2022</v>
      </c>
      <c r="D428">
        <v>9.9000000000000005E-2</v>
      </c>
      <c r="E428" s="693">
        <v>1.1879999999999999</v>
      </c>
    </row>
    <row r="429" spans="1:5" x14ac:dyDescent="0.2">
      <c r="A429" s="692" t="s">
        <v>199</v>
      </c>
      <c r="B429" s="610" t="s">
        <v>206</v>
      </c>
      <c r="C429">
        <v>2023</v>
      </c>
      <c r="D429">
        <v>9.6000000000000002E-2</v>
      </c>
      <c r="E429" s="693">
        <v>1.363</v>
      </c>
    </row>
    <row r="430" spans="1:5" x14ac:dyDescent="0.2">
      <c r="A430" s="692" t="s">
        <v>199</v>
      </c>
      <c r="B430" s="610" t="s">
        <v>206</v>
      </c>
      <c r="C430">
        <v>2024</v>
      </c>
      <c r="D430" s="1061">
        <v>0.127</v>
      </c>
      <c r="E430" s="616">
        <v>1.1060000000000001</v>
      </c>
    </row>
    <row r="431" spans="1:5" x14ac:dyDescent="0.2">
      <c r="A431" s="692" t="s">
        <v>199</v>
      </c>
      <c r="B431" s="610" t="s">
        <v>207</v>
      </c>
      <c r="C431">
        <v>2012</v>
      </c>
      <c r="D431">
        <v>0</v>
      </c>
      <c r="E431" s="693"/>
    </row>
    <row r="432" spans="1:5" x14ac:dyDescent="0.2">
      <c r="A432" s="692" t="s">
        <v>199</v>
      </c>
      <c r="B432" s="610" t="s">
        <v>207</v>
      </c>
      <c r="C432">
        <v>2013</v>
      </c>
      <c r="D432">
        <v>0</v>
      </c>
      <c r="E432" s="693">
        <v>1.464</v>
      </c>
    </row>
    <row r="433" spans="1:5" x14ac:dyDescent="0.2">
      <c r="A433" s="692" t="s">
        <v>199</v>
      </c>
      <c r="B433" s="610" t="s">
        <v>207</v>
      </c>
      <c r="C433">
        <v>2014</v>
      </c>
      <c r="D433">
        <v>0</v>
      </c>
      <c r="E433" s="693">
        <v>1.4039999999999999</v>
      </c>
    </row>
    <row r="434" spans="1:5" x14ac:dyDescent="0.2">
      <c r="A434" s="692" t="s">
        <v>199</v>
      </c>
      <c r="B434" s="610" t="s">
        <v>207</v>
      </c>
      <c r="C434">
        <v>2015</v>
      </c>
      <c r="D434">
        <v>0</v>
      </c>
      <c r="E434" s="693">
        <v>1.413</v>
      </c>
    </row>
    <row r="435" spans="1:5" x14ac:dyDescent="0.2">
      <c r="A435" s="692" t="s">
        <v>199</v>
      </c>
      <c r="B435" s="610" t="s">
        <v>207</v>
      </c>
      <c r="C435">
        <v>2016</v>
      </c>
      <c r="D435">
        <v>1E-3</v>
      </c>
      <c r="E435" s="693">
        <v>1.391</v>
      </c>
    </row>
    <row r="436" spans="1:5" x14ac:dyDescent="0.2">
      <c r="A436" s="692" t="s">
        <v>199</v>
      </c>
      <c r="B436" s="610" t="s">
        <v>207</v>
      </c>
      <c r="C436">
        <v>2017</v>
      </c>
      <c r="D436">
        <v>1E-3</v>
      </c>
      <c r="E436" s="693">
        <v>1.6579999999999999</v>
      </c>
    </row>
    <row r="437" spans="1:5" x14ac:dyDescent="0.2">
      <c r="A437" s="692" t="s">
        <v>199</v>
      </c>
      <c r="B437" s="610" t="s">
        <v>207</v>
      </c>
      <c r="C437">
        <v>2018</v>
      </c>
      <c r="D437">
        <v>2E-3</v>
      </c>
      <c r="E437" s="693">
        <v>1.38</v>
      </c>
    </row>
    <row r="438" spans="1:5" x14ac:dyDescent="0.2">
      <c r="A438" s="692" t="s">
        <v>199</v>
      </c>
      <c r="B438" s="610" t="s">
        <v>207</v>
      </c>
      <c r="C438">
        <v>2019</v>
      </c>
      <c r="D438">
        <v>3.0000000000000001E-3</v>
      </c>
      <c r="E438" s="693">
        <v>1.512</v>
      </c>
    </row>
    <row r="439" spans="1:5" x14ac:dyDescent="0.2">
      <c r="A439" s="692" t="s">
        <v>199</v>
      </c>
      <c r="B439" s="610" t="s">
        <v>207</v>
      </c>
      <c r="C439">
        <v>2020</v>
      </c>
      <c r="D439">
        <v>3.0000000000000001E-3</v>
      </c>
      <c r="E439" s="693">
        <v>1.579</v>
      </c>
    </row>
    <row r="440" spans="1:5" x14ac:dyDescent="0.2">
      <c r="A440" s="692" t="s">
        <v>199</v>
      </c>
      <c r="B440" s="610" t="s">
        <v>207</v>
      </c>
      <c r="C440">
        <v>2021</v>
      </c>
      <c r="D440">
        <v>4.0000000000000001E-3</v>
      </c>
      <c r="E440" s="693">
        <v>1.2490000000000001</v>
      </c>
    </row>
    <row r="441" spans="1:5" x14ac:dyDescent="0.2">
      <c r="A441" s="692" t="s">
        <v>199</v>
      </c>
      <c r="B441" s="610" t="s">
        <v>207</v>
      </c>
      <c r="C441">
        <v>2022</v>
      </c>
      <c r="D441">
        <v>8.0000000000000002E-3</v>
      </c>
      <c r="E441" s="693">
        <v>1.3340000000000001</v>
      </c>
    </row>
    <row r="442" spans="1:5" x14ac:dyDescent="0.2">
      <c r="A442" s="692" t="s">
        <v>199</v>
      </c>
      <c r="B442" s="610" t="s">
        <v>207</v>
      </c>
      <c r="C442">
        <v>2023</v>
      </c>
      <c r="D442">
        <v>0.01</v>
      </c>
      <c r="E442" s="693">
        <v>1.6180000000000001</v>
      </c>
    </row>
    <row r="443" spans="1:5" x14ac:dyDescent="0.2">
      <c r="A443" s="692" t="s">
        <v>199</v>
      </c>
      <c r="B443" s="610" t="s">
        <v>207</v>
      </c>
      <c r="C443">
        <v>2024</v>
      </c>
      <c r="D443" s="1061">
        <v>1.2999999999999999E-2</v>
      </c>
      <c r="E443" s="616">
        <v>1.631</v>
      </c>
    </row>
    <row r="444" spans="1:5" x14ac:dyDescent="0.2">
      <c r="A444" s="692" t="s">
        <v>199</v>
      </c>
      <c r="B444" s="610" t="s">
        <v>1040</v>
      </c>
      <c r="C444">
        <v>2012</v>
      </c>
      <c r="D444">
        <v>0</v>
      </c>
      <c r="E444" s="693">
        <v>0.64200000000000002</v>
      </c>
    </row>
    <row r="445" spans="1:5" x14ac:dyDescent="0.2">
      <c r="A445" s="692" t="s">
        <v>199</v>
      </c>
      <c r="B445" s="610" t="s">
        <v>1040</v>
      </c>
      <c r="C445">
        <v>2013</v>
      </c>
      <c r="D445">
        <v>1E-3</v>
      </c>
      <c r="E445" s="693">
        <v>1.407</v>
      </c>
    </row>
    <row r="446" spans="1:5" x14ac:dyDescent="0.2">
      <c r="A446" s="692" t="s">
        <v>199</v>
      </c>
      <c r="B446" s="610" t="s">
        <v>1040</v>
      </c>
      <c r="C446">
        <v>2014</v>
      </c>
      <c r="D446">
        <v>2E-3</v>
      </c>
      <c r="E446" s="693">
        <v>1.3220000000000001</v>
      </c>
    </row>
    <row r="447" spans="1:5" x14ac:dyDescent="0.2">
      <c r="A447" s="692" t="s">
        <v>199</v>
      </c>
      <c r="B447" s="610" t="s">
        <v>1040</v>
      </c>
      <c r="C447">
        <v>2015</v>
      </c>
      <c r="D447">
        <v>2E-3</v>
      </c>
      <c r="E447" s="693">
        <v>1.3680000000000001</v>
      </c>
    </row>
    <row r="448" spans="1:5" x14ac:dyDescent="0.2">
      <c r="A448" s="692" t="s">
        <v>199</v>
      </c>
      <c r="B448" s="610" t="s">
        <v>1040</v>
      </c>
      <c r="C448">
        <v>2016</v>
      </c>
      <c r="D448">
        <v>5.0000000000000001E-3</v>
      </c>
      <c r="E448" s="693">
        <v>1.373</v>
      </c>
    </row>
    <row r="449" spans="1:5" x14ac:dyDescent="0.2">
      <c r="A449" s="692" t="s">
        <v>199</v>
      </c>
      <c r="B449" s="610" t="s">
        <v>1040</v>
      </c>
      <c r="C449">
        <v>2017</v>
      </c>
      <c r="D449">
        <v>0.01</v>
      </c>
      <c r="E449" s="693">
        <v>1.454</v>
      </c>
    </row>
    <row r="450" spans="1:5" x14ac:dyDescent="0.2">
      <c r="A450" s="692" t="s">
        <v>199</v>
      </c>
      <c r="B450" s="610" t="s">
        <v>1040</v>
      </c>
      <c r="C450">
        <v>2018</v>
      </c>
      <c r="D450">
        <v>1.4999999999999999E-2</v>
      </c>
      <c r="E450" s="693">
        <v>1.2769999999999999</v>
      </c>
    </row>
    <row r="451" spans="1:5" x14ac:dyDescent="0.2">
      <c r="A451" s="692" t="s">
        <v>199</v>
      </c>
      <c r="B451" s="610" t="s">
        <v>1040</v>
      </c>
      <c r="C451">
        <v>2019</v>
      </c>
      <c r="D451">
        <v>1.9E-2</v>
      </c>
      <c r="E451" s="693">
        <v>1.381</v>
      </c>
    </row>
    <row r="452" spans="1:5" x14ac:dyDescent="0.2">
      <c r="A452" s="692" t="s">
        <v>199</v>
      </c>
      <c r="B452" s="610" t="s">
        <v>1040</v>
      </c>
      <c r="C452">
        <v>2020</v>
      </c>
      <c r="D452">
        <v>2.7E-2</v>
      </c>
      <c r="E452" s="693">
        <v>1.4139999999999999</v>
      </c>
    </row>
    <row r="453" spans="1:5" x14ac:dyDescent="0.2">
      <c r="A453" s="692" t="s">
        <v>199</v>
      </c>
      <c r="B453" s="610" t="s">
        <v>1040</v>
      </c>
      <c r="C453">
        <v>2021</v>
      </c>
      <c r="D453">
        <v>3.3000000000000002E-2</v>
      </c>
      <c r="E453" s="693">
        <v>1.175</v>
      </c>
    </row>
    <row r="454" spans="1:5" x14ac:dyDescent="0.2">
      <c r="A454" s="692" t="s">
        <v>199</v>
      </c>
      <c r="B454" s="610" t="s">
        <v>1040</v>
      </c>
      <c r="C454">
        <v>2022</v>
      </c>
      <c r="D454">
        <v>4.2000000000000003E-2</v>
      </c>
      <c r="E454" s="693">
        <v>1.222</v>
      </c>
    </row>
    <row r="455" spans="1:5" x14ac:dyDescent="0.2">
      <c r="A455" s="692" t="s">
        <v>199</v>
      </c>
      <c r="B455" s="610" t="s">
        <v>1040</v>
      </c>
      <c r="C455">
        <v>2023</v>
      </c>
      <c r="D455">
        <v>4.9000000000000002E-2</v>
      </c>
      <c r="E455" s="693">
        <v>1.395</v>
      </c>
    </row>
    <row r="456" spans="1:5" x14ac:dyDescent="0.2">
      <c r="A456" s="694" t="s">
        <v>199</v>
      </c>
      <c r="B456" s="612" t="s">
        <v>1040</v>
      </c>
      <c r="C456" s="106">
        <v>2024</v>
      </c>
      <c r="D456" s="617">
        <v>5.7000000000000002E-2</v>
      </c>
      <c r="E456" s="618">
        <v>1.3380000000000001</v>
      </c>
    </row>
  </sheetData>
  <autoFilter ref="A27:E456" xr:uid="{00325C57-698A-4546-BE08-4A3AF24930DC}"/>
  <mergeCells count="1">
    <mergeCell ref="A24:G24"/>
  </mergeCell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772AB7-E157-41A1-9670-AC9DCF70A3A7}">
  <sheetPr>
    <tabColor theme="3" tint="0.59999389629810485"/>
  </sheetPr>
  <dimension ref="A1:Q83"/>
  <sheetViews>
    <sheetView zoomScaleNormal="100" workbookViewId="0">
      <selection activeCell="F46" sqref="F46"/>
    </sheetView>
  </sheetViews>
  <sheetFormatPr defaultColWidth="9.85546875" defaultRowHeight="15.75" x14ac:dyDescent="0.25"/>
  <cols>
    <col min="1" max="1" width="16.42578125" style="225" customWidth="1"/>
    <col min="2" max="15" width="13.140625" style="224" customWidth="1"/>
    <col min="16" max="16384" width="9.85546875" style="225"/>
  </cols>
  <sheetData>
    <row r="1" spans="1:1" x14ac:dyDescent="0.25">
      <c r="A1" s="148" t="s">
        <v>1055</v>
      </c>
    </row>
    <row r="2" spans="1:1" x14ac:dyDescent="0.25">
      <c r="A2" s="223"/>
    </row>
    <row r="3" spans="1:1" x14ac:dyDescent="0.25">
      <c r="A3" s="223"/>
    </row>
    <row r="4" spans="1:1" x14ac:dyDescent="0.25">
      <c r="A4" s="223"/>
    </row>
    <row r="5" spans="1:1" x14ac:dyDescent="0.25">
      <c r="A5" s="223"/>
    </row>
    <row r="6" spans="1:1" x14ac:dyDescent="0.25">
      <c r="A6" s="223"/>
    </row>
    <row r="7" spans="1:1" x14ac:dyDescent="0.25">
      <c r="A7" s="223"/>
    </row>
    <row r="8" spans="1:1" x14ac:dyDescent="0.25">
      <c r="A8" s="223"/>
    </row>
    <row r="9" spans="1:1" x14ac:dyDescent="0.25">
      <c r="A9" s="223"/>
    </row>
    <row r="10" spans="1:1" x14ac:dyDescent="0.25">
      <c r="A10" s="223"/>
    </row>
    <row r="11" spans="1:1" x14ac:dyDescent="0.25">
      <c r="A11" s="223"/>
    </row>
    <row r="12" spans="1:1" x14ac:dyDescent="0.25">
      <c r="A12" s="223"/>
    </row>
    <row r="13" spans="1:1" x14ac:dyDescent="0.25">
      <c r="A13" s="223"/>
    </row>
    <row r="14" spans="1:1" x14ac:dyDescent="0.25">
      <c r="A14" s="223"/>
    </row>
    <row r="15" spans="1:1" x14ac:dyDescent="0.25">
      <c r="A15" s="223"/>
    </row>
    <row r="16" spans="1:1" x14ac:dyDescent="0.25">
      <c r="A16" s="223"/>
    </row>
    <row r="17" spans="1:17" x14ac:dyDescent="0.25">
      <c r="A17" s="223"/>
    </row>
    <row r="18" spans="1:17" x14ac:dyDescent="0.25">
      <c r="A18" s="223"/>
    </row>
    <row r="19" spans="1:17" x14ac:dyDescent="0.25">
      <c r="A19" s="223"/>
    </row>
    <row r="20" spans="1:17" x14ac:dyDescent="0.25">
      <c r="A20" s="151" t="s">
        <v>1034</v>
      </c>
      <c r="B20" s="149"/>
      <c r="C20" s="149"/>
      <c r="D20" s="149"/>
      <c r="E20" s="149"/>
      <c r="F20" s="149"/>
      <c r="G20" s="149"/>
      <c r="H20" s="151" t="s">
        <v>1034</v>
      </c>
      <c r="I20" s="149"/>
    </row>
    <row r="21" spans="1:17" x14ac:dyDescent="0.25">
      <c r="A21" s="22" t="s">
        <v>1056</v>
      </c>
      <c r="B21" s="149"/>
      <c r="C21" s="149"/>
      <c r="D21" s="149"/>
      <c r="E21" s="149"/>
      <c r="F21" s="149"/>
      <c r="G21" s="149"/>
      <c r="H21" s="150"/>
      <c r="I21" s="150"/>
      <c r="Q21" s="151"/>
    </row>
    <row r="22" spans="1:17" x14ac:dyDescent="0.25">
      <c r="A22" s="67" t="s">
        <v>1057</v>
      </c>
      <c r="B22" s="22"/>
      <c r="C22" s="22"/>
      <c r="D22" s="22"/>
      <c r="E22" s="22"/>
      <c r="F22" s="22"/>
      <c r="G22" s="22"/>
      <c r="H22" s="22"/>
      <c r="I22" s="22"/>
    </row>
    <row r="23" spans="1:17" x14ac:dyDescent="0.25">
      <c r="A23" s="67"/>
      <c r="B23" s="22"/>
      <c r="C23" s="22"/>
      <c r="D23" s="22"/>
      <c r="E23" s="22"/>
      <c r="F23" s="22"/>
      <c r="G23" s="22"/>
      <c r="H23" s="22"/>
      <c r="I23" s="22"/>
    </row>
    <row r="24" spans="1:17" x14ac:dyDescent="0.25">
      <c r="A24" s="150" t="s">
        <v>1058</v>
      </c>
      <c r="B24" s="67"/>
      <c r="C24" s="67"/>
      <c r="D24" s="67"/>
      <c r="E24" s="67"/>
      <c r="F24" s="67"/>
      <c r="G24" s="67"/>
      <c r="H24" s="67"/>
      <c r="I24" s="67"/>
    </row>
    <row r="25" spans="1:17" x14ac:dyDescent="0.25">
      <c r="A25" s="21"/>
      <c r="B25" s="1378" t="s">
        <v>176</v>
      </c>
      <c r="C25" s="1369"/>
      <c r="D25" s="1378" t="s">
        <v>177</v>
      </c>
      <c r="E25" s="1369"/>
      <c r="F25" s="1368" t="s">
        <v>217</v>
      </c>
      <c r="G25" s="1368"/>
      <c r="H25" s="1378" t="s">
        <v>179</v>
      </c>
      <c r="I25" s="1369"/>
      <c r="J25" s="1378" t="s">
        <v>181</v>
      </c>
      <c r="K25" s="1369"/>
      <c r="L25" s="1378" t="s">
        <v>180</v>
      </c>
      <c r="M25" s="1369"/>
      <c r="N25" s="1378" t="s">
        <v>178</v>
      </c>
      <c r="O25" s="1369"/>
    </row>
    <row r="26" spans="1:17" x14ac:dyDescent="0.25">
      <c r="A26" s="27"/>
      <c r="B26" s="226" t="s">
        <v>1059</v>
      </c>
      <c r="C26" s="227" t="s">
        <v>1060</v>
      </c>
      <c r="D26" s="228" t="s">
        <v>1059</v>
      </c>
      <c r="E26" s="229" t="s">
        <v>1060</v>
      </c>
      <c r="F26" s="230" t="s">
        <v>1059</v>
      </c>
      <c r="G26" s="230" t="s">
        <v>1060</v>
      </c>
      <c r="H26" s="228" t="s">
        <v>1059</v>
      </c>
      <c r="I26" s="229" t="s">
        <v>1060</v>
      </c>
      <c r="J26" s="228" t="s">
        <v>1059</v>
      </c>
      <c r="K26" s="229" t="s">
        <v>1060</v>
      </c>
      <c r="L26" s="228" t="s">
        <v>1059</v>
      </c>
      <c r="M26" s="229" t="s">
        <v>1060</v>
      </c>
      <c r="N26" s="228" t="s">
        <v>1059</v>
      </c>
      <c r="O26" s="229" t="s">
        <v>1060</v>
      </c>
    </row>
    <row r="27" spans="1:17" x14ac:dyDescent="0.25">
      <c r="A27" s="228">
        <v>2012</v>
      </c>
      <c r="B27" s="231">
        <v>1.247397704027903</v>
      </c>
      <c r="C27" s="232">
        <v>1.1614635915228801E-2</v>
      </c>
      <c r="D27" s="231">
        <v>1.2350619237238725</v>
      </c>
      <c r="E27" s="232">
        <v>5.1370790095689998E-4</v>
      </c>
      <c r="F27" s="231">
        <v>1.120822654554392</v>
      </c>
      <c r="G27" s="232">
        <v>2.0274996136192E-3</v>
      </c>
      <c r="H27" s="231">
        <v>1.4029894677919106</v>
      </c>
      <c r="I27" s="233">
        <v>1.013026515879E-4</v>
      </c>
      <c r="J27" s="231">
        <v>1.4887384934198979</v>
      </c>
      <c r="K27" s="233">
        <v>1.1124719266502E-3</v>
      </c>
      <c r="L27" s="231">
        <v>1.4858940921168586</v>
      </c>
      <c r="M27" s="232">
        <v>2.2314081743464E-3</v>
      </c>
      <c r="N27" s="231">
        <v>1.6885137184297692</v>
      </c>
      <c r="O27" s="232">
        <v>5.7334605963210001E-4</v>
      </c>
    </row>
    <row r="28" spans="1:17" x14ac:dyDescent="0.25">
      <c r="A28" s="228">
        <v>2013</v>
      </c>
      <c r="B28" s="197">
        <v>1.1405022361820825</v>
      </c>
      <c r="C28" s="234">
        <v>2.4173588563060001E-2</v>
      </c>
      <c r="D28" s="197">
        <v>1.1933107833873868</v>
      </c>
      <c r="E28" s="234">
        <v>6.8631841413609998E-4</v>
      </c>
      <c r="F28" s="197">
        <v>1.0323119975109949</v>
      </c>
      <c r="G28" s="234">
        <v>4.5568084608765E-3</v>
      </c>
      <c r="H28" s="197">
        <v>1.2175965133512254</v>
      </c>
      <c r="I28" s="235">
        <v>2.1753545005700001E-4</v>
      </c>
      <c r="J28" s="197">
        <v>1.6121651689685144</v>
      </c>
      <c r="K28" s="235">
        <v>1.5765983097797999E-3</v>
      </c>
      <c r="L28" s="197">
        <v>1.607934473511897</v>
      </c>
      <c r="M28" s="234">
        <v>3.1579518150113999E-3</v>
      </c>
      <c r="N28" s="197">
        <v>1.8307283618391086</v>
      </c>
      <c r="O28" s="234">
        <v>6.5214204127769999E-4</v>
      </c>
    </row>
    <row r="29" spans="1:17" x14ac:dyDescent="0.25">
      <c r="A29" s="228">
        <v>2014</v>
      </c>
      <c r="B29" s="197">
        <v>1.0395454284088292</v>
      </c>
      <c r="C29" s="234">
        <v>5.3879766892734403E-2</v>
      </c>
      <c r="D29" s="197">
        <v>1.0729297709114389</v>
      </c>
      <c r="E29" s="234">
        <v>1.2974022280248E-3</v>
      </c>
      <c r="F29" s="197">
        <v>0.92496789972436966</v>
      </c>
      <c r="G29" s="234">
        <v>9.9167098811222994E-3</v>
      </c>
      <c r="H29" s="197">
        <v>1.1983171148251626</v>
      </c>
      <c r="I29" s="235">
        <v>5.7114586416799997E-4</v>
      </c>
      <c r="J29" s="197">
        <v>1.2309115549423726</v>
      </c>
      <c r="K29" s="235">
        <v>2.6528360566121E-3</v>
      </c>
      <c r="L29" s="197">
        <v>1.4253666787673569</v>
      </c>
      <c r="M29" s="234">
        <v>3.9190067627011002E-3</v>
      </c>
      <c r="N29" s="197">
        <v>1.7566122719945496</v>
      </c>
      <c r="O29" s="234">
        <v>9.1580946858420005E-4</v>
      </c>
    </row>
    <row r="30" spans="1:17" x14ac:dyDescent="0.25">
      <c r="A30" s="228">
        <v>2015</v>
      </c>
      <c r="B30" s="197">
        <v>0.90480248667529672</v>
      </c>
      <c r="C30" s="234">
        <v>8.04678939114499E-2</v>
      </c>
      <c r="D30" s="197">
        <v>1.1851345782962386</v>
      </c>
      <c r="E30" s="234">
        <v>1.7329574782362E-3</v>
      </c>
      <c r="F30" s="197">
        <v>0.94921634508665564</v>
      </c>
      <c r="G30" s="234">
        <v>1.41430786611632E-2</v>
      </c>
      <c r="H30" s="197">
        <v>1.3333184245523737</v>
      </c>
      <c r="I30" s="235">
        <v>8.1373373854690004E-4</v>
      </c>
      <c r="J30" s="197">
        <v>1.2796578968795798</v>
      </c>
      <c r="K30" s="235">
        <v>4.236528918312E-3</v>
      </c>
      <c r="L30" s="197">
        <v>1.4006780791065787</v>
      </c>
      <c r="M30" s="234">
        <v>4.6214376562475996E-3</v>
      </c>
      <c r="N30" s="197">
        <v>1.6947478574231549</v>
      </c>
      <c r="O30" s="234">
        <v>9.9741566160979991E-4</v>
      </c>
    </row>
    <row r="31" spans="1:17" x14ac:dyDescent="0.25">
      <c r="A31" s="228">
        <v>2016</v>
      </c>
      <c r="B31" s="197">
        <v>0.85823029172101606</v>
      </c>
      <c r="C31" s="234">
        <v>0.10800976952508171</v>
      </c>
      <c r="D31" s="197">
        <v>1.3110522051790909</v>
      </c>
      <c r="E31" s="234">
        <v>2.8804398749920999E-3</v>
      </c>
      <c r="F31" s="197">
        <v>1.0067576811870222</v>
      </c>
      <c r="G31" s="234">
        <v>1.9964108109393398E-2</v>
      </c>
      <c r="H31" s="197">
        <v>1.4499900922651543</v>
      </c>
      <c r="I31" s="234">
        <v>1.0990063619440999E-3</v>
      </c>
      <c r="J31" s="197">
        <v>1.356733771705904</v>
      </c>
      <c r="K31" s="234">
        <v>6.3400285689260002E-3</v>
      </c>
      <c r="L31" s="197">
        <v>1.4164196720290503</v>
      </c>
      <c r="M31" s="234">
        <v>5.9636205463376004E-3</v>
      </c>
      <c r="N31" s="197">
        <v>2.0319717519784515</v>
      </c>
      <c r="O31" s="234">
        <v>1.2808989325888999E-3</v>
      </c>
    </row>
    <row r="32" spans="1:17" x14ac:dyDescent="0.25">
      <c r="A32" s="228">
        <v>2017</v>
      </c>
      <c r="B32" s="197">
        <v>0.87441439836213208</v>
      </c>
      <c r="C32" s="234">
        <v>0.13729115864015329</v>
      </c>
      <c r="D32" s="197">
        <v>0.91382719354889719</v>
      </c>
      <c r="E32" s="234">
        <v>7.1860644019078003E-3</v>
      </c>
      <c r="F32" s="197">
        <v>0.90129650048054166</v>
      </c>
      <c r="G32" s="234">
        <v>2.6749281759655401E-2</v>
      </c>
      <c r="H32" s="197">
        <v>1.2014662058036565</v>
      </c>
      <c r="I32" s="234">
        <v>2.3944664891837001E-3</v>
      </c>
      <c r="J32" s="197">
        <v>1.2375857828694419</v>
      </c>
      <c r="K32" s="234">
        <v>8.6903296446747998E-3</v>
      </c>
      <c r="L32" s="197">
        <v>1.4121793843504173</v>
      </c>
      <c r="M32" s="234">
        <v>7.9054332039175997E-3</v>
      </c>
      <c r="N32" s="197">
        <v>1.7055686257189397</v>
      </c>
      <c r="O32" s="234">
        <v>3.0893970313334001E-3</v>
      </c>
    </row>
    <row r="33" spans="1:15" x14ac:dyDescent="0.25">
      <c r="A33" s="228">
        <v>2018</v>
      </c>
      <c r="B33" s="197">
        <v>0.69421863174768961</v>
      </c>
      <c r="C33" s="234">
        <v>0.1562076839279985</v>
      </c>
      <c r="D33" s="197">
        <v>1.1137601689339769</v>
      </c>
      <c r="E33" s="234">
        <v>9.9385421759847995E-3</v>
      </c>
      <c r="F33" s="197">
        <v>0.93251513692914734</v>
      </c>
      <c r="G33" s="234">
        <v>3.48641634986218E-2</v>
      </c>
      <c r="H33" s="197">
        <v>1.1038378423889266</v>
      </c>
      <c r="I33" s="234">
        <v>3.7746422775783001E-3</v>
      </c>
      <c r="J33" s="197">
        <v>1.1427452321410938</v>
      </c>
      <c r="K33" s="234">
        <v>1.1198540619929E-2</v>
      </c>
      <c r="L33" s="197">
        <v>1.4169495894490713</v>
      </c>
      <c r="M33" s="234">
        <v>9.4178226796361002E-3</v>
      </c>
      <c r="N33" s="197">
        <v>1.5291294696105668</v>
      </c>
      <c r="O33" s="234">
        <v>3.5706776727377999E-3</v>
      </c>
    </row>
    <row r="34" spans="1:15" x14ac:dyDescent="0.25">
      <c r="A34" s="228">
        <v>2019</v>
      </c>
      <c r="B34" s="197">
        <v>0.67537762447198768</v>
      </c>
      <c r="C34" s="234">
        <v>0.17354273873000939</v>
      </c>
      <c r="D34" s="197">
        <v>1.3248020782300327</v>
      </c>
      <c r="E34" s="234">
        <v>1.32769685115095E-2</v>
      </c>
      <c r="F34" s="197">
        <v>0.91980297313706294</v>
      </c>
      <c r="G34" s="234">
        <v>4.1769134393165402E-2</v>
      </c>
      <c r="H34" s="197">
        <v>1.0747985896482717</v>
      </c>
      <c r="I34" s="234">
        <v>4.5015823737155998E-3</v>
      </c>
      <c r="J34" s="197">
        <v>1.1431557280203459</v>
      </c>
      <c r="K34" s="234">
        <v>1.5261404492848501E-2</v>
      </c>
      <c r="L34" s="197">
        <v>1.4046622090664755</v>
      </c>
      <c r="M34" s="234">
        <v>1.17748191688211E-2</v>
      </c>
      <c r="N34" s="197">
        <v>1.7531314555264914</v>
      </c>
      <c r="O34" s="234">
        <v>3.7311239212199998E-3</v>
      </c>
    </row>
    <row r="35" spans="1:15" x14ac:dyDescent="0.25">
      <c r="A35" s="230">
        <v>2020</v>
      </c>
      <c r="B35" s="197">
        <v>0.66692286168488035</v>
      </c>
      <c r="C35" s="234">
        <v>0.19123132015361641</v>
      </c>
      <c r="D35" s="197">
        <v>1.03195776718744</v>
      </c>
      <c r="E35" s="234">
        <v>2.4576937715158498E-2</v>
      </c>
      <c r="F35" s="197">
        <v>0.90693928225680676</v>
      </c>
      <c r="G35" s="234">
        <v>5.0188807804566402E-2</v>
      </c>
      <c r="H35" s="197">
        <v>1.1059227476588422</v>
      </c>
      <c r="I35" s="234">
        <v>6.2253276393949E-3</v>
      </c>
      <c r="J35" s="197">
        <v>1.0462792248445312</v>
      </c>
      <c r="K35" s="234">
        <v>2.13536191832947E-2</v>
      </c>
      <c r="L35" s="197">
        <v>1.416177077425558</v>
      </c>
      <c r="M35" s="234">
        <v>1.4806019545820901E-2</v>
      </c>
      <c r="N35" s="197">
        <v>1.8977948742552753</v>
      </c>
      <c r="O35" s="234">
        <v>4.6962962050559999E-3</v>
      </c>
    </row>
    <row r="36" spans="1:15" x14ac:dyDescent="0.25">
      <c r="A36" s="230">
        <v>2021</v>
      </c>
      <c r="B36" s="197">
        <v>0.61679306934316436</v>
      </c>
      <c r="C36" s="222">
        <v>0.21473614173623259</v>
      </c>
      <c r="D36" s="197">
        <v>0.40473839516513016</v>
      </c>
      <c r="E36" s="222">
        <v>4.4681039884730399E-2</v>
      </c>
      <c r="F36" s="197">
        <v>0.88955571055528904</v>
      </c>
      <c r="G36" s="222">
        <v>5.7153691620142999E-2</v>
      </c>
      <c r="H36" s="197">
        <v>1.1419951195456395</v>
      </c>
      <c r="I36" s="222">
        <v>9.1438554472740002E-3</v>
      </c>
      <c r="J36" s="197">
        <v>1.1059049378343215</v>
      </c>
      <c r="K36" s="222">
        <v>2.66455843446099E-2</v>
      </c>
      <c r="L36" s="197">
        <v>1.2681114765031571</v>
      </c>
      <c r="M36" s="222">
        <v>2.0164941521114199E-2</v>
      </c>
      <c r="N36" s="197">
        <v>1.4122134663323422</v>
      </c>
      <c r="O36" s="234">
        <v>5.3132912880458003E-3</v>
      </c>
    </row>
    <row r="37" spans="1:15" x14ac:dyDescent="0.25">
      <c r="A37" s="230">
        <v>2022</v>
      </c>
      <c r="B37" s="197">
        <v>0.56177248575886196</v>
      </c>
      <c r="C37" s="222">
        <v>0.24121901075345939</v>
      </c>
      <c r="D37" s="197">
        <v>1.0754351892976171</v>
      </c>
      <c r="E37" s="222">
        <v>6.0733191701376199E-2</v>
      </c>
      <c r="F37" s="197">
        <v>0.85536210944559754</v>
      </c>
      <c r="G37" s="222">
        <v>7.6877955906610104E-2</v>
      </c>
      <c r="H37" s="197">
        <v>1.3935331178300596</v>
      </c>
      <c r="I37" s="222">
        <v>1.3403695770762E-2</v>
      </c>
      <c r="J37" s="197">
        <v>1.0174307175783761</v>
      </c>
      <c r="K37" s="222">
        <v>3.62034278874383E-2</v>
      </c>
      <c r="L37" s="197">
        <v>1.2399805873319292</v>
      </c>
      <c r="M37" s="222">
        <v>2.45692893940977E-2</v>
      </c>
      <c r="N37" s="197">
        <v>1.6619782872267921</v>
      </c>
      <c r="O37" s="234">
        <v>5.6633486651005999E-3</v>
      </c>
    </row>
    <row r="38" spans="1:15" x14ac:dyDescent="0.25">
      <c r="A38" s="230">
        <v>2023</v>
      </c>
      <c r="B38" s="197">
        <v>0.39511842685456527</v>
      </c>
      <c r="C38" s="222">
        <v>0.26523878551319829</v>
      </c>
      <c r="D38" s="197">
        <v>1.4417904092989795</v>
      </c>
      <c r="E38" s="222">
        <v>7.3019531630856102E-2</v>
      </c>
      <c r="F38" s="197">
        <v>0.86458014374308656</v>
      </c>
      <c r="G38" s="222">
        <v>8.8581429035075099E-2</v>
      </c>
      <c r="H38" s="197">
        <v>1.4573335121944528</v>
      </c>
      <c r="I38" s="222">
        <v>1.8418815774628901E-2</v>
      </c>
      <c r="J38" s="197">
        <v>1.0202826186255531</v>
      </c>
      <c r="K38" s="222">
        <v>4.28467087566788E-2</v>
      </c>
      <c r="L38" s="197">
        <v>1.1595322769056509</v>
      </c>
      <c r="M38" s="222">
        <v>2.9388442561251699E-2</v>
      </c>
      <c r="N38" s="197">
        <v>1.6690394456162785</v>
      </c>
      <c r="O38" s="234">
        <v>7.1959145285770999E-3</v>
      </c>
    </row>
    <row r="39" spans="1:15" x14ac:dyDescent="0.25">
      <c r="A39" s="230">
        <v>2024</v>
      </c>
      <c r="B39" s="199">
        <v>0.29305960423221</v>
      </c>
      <c r="C39" s="236">
        <v>0.29674338656961818</v>
      </c>
      <c r="D39" s="199">
        <v>0.83873135785070618</v>
      </c>
      <c r="E39" s="236">
        <v>9.7528116445110696E-2</v>
      </c>
      <c r="F39" s="199">
        <v>0.81911452167595944</v>
      </c>
      <c r="G39" s="236">
        <v>0.10088424396303999</v>
      </c>
      <c r="H39" s="199">
        <v>1.0731966201638767</v>
      </c>
      <c r="I39" s="236">
        <v>2.9234445345601899E-2</v>
      </c>
      <c r="J39" s="199">
        <v>0.94623422015297032</v>
      </c>
      <c r="K39" s="236">
        <v>5.0248450617296797E-2</v>
      </c>
      <c r="L39" s="199">
        <v>1.106321073931666</v>
      </c>
      <c r="M39" s="236">
        <v>3.73543573298269E-2</v>
      </c>
      <c r="N39" s="199">
        <v>1.8188663809893988</v>
      </c>
      <c r="O39" s="236">
        <v>9.3491208947875E-3</v>
      </c>
    </row>
    <row r="40" spans="1:15" x14ac:dyDescent="0.25">
      <c r="A40" s="21"/>
      <c r="B40" s="47"/>
      <c r="C40" s="230"/>
      <c r="D40" s="230"/>
      <c r="E40" s="230"/>
      <c r="F40" s="230"/>
      <c r="G40" s="230"/>
      <c r="H40" s="230"/>
      <c r="I40" s="230"/>
      <c r="J40" s="230"/>
      <c r="K40" s="230"/>
      <c r="L40" s="230"/>
      <c r="M40" s="230"/>
      <c r="N40" s="230"/>
      <c r="O40" s="230"/>
    </row>
    <row r="41" spans="1:15" x14ac:dyDescent="0.25">
      <c r="A41" s="21"/>
      <c r="B41" s="47"/>
      <c r="C41" s="230"/>
      <c r="D41" s="230"/>
      <c r="E41" s="230"/>
      <c r="F41" s="230"/>
      <c r="G41" s="230"/>
      <c r="H41" s="230"/>
      <c r="I41" s="230"/>
      <c r="J41" s="230"/>
      <c r="K41" s="230"/>
      <c r="L41" s="230"/>
      <c r="M41" s="230"/>
      <c r="N41" s="230"/>
      <c r="O41" s="230"/>
    </row>
    <row r="42" spans="1:15" x14ac:dyDescent="0.25">
      <c r="A42" s="150" t="s">
        <v>1061</v>
      </c>
    </row>
    <row r="43" spans="1:15" ht="51.75" x14ac:dyDescent="0.25">
      <c r="A43" s="330" t="s">
        <v>1062</v>
      </c>
      <c r="B43" s="152" t="s">
        <v>1063</v>
      </c>
      <c r="C43" s="152" t="s">
        <v>1064</v>
      </c>
      <c r="D43" s="152" t="s">
        <v>1065</v>
      </c>
      <c r="E43" s="153" t="s">
        <v>1066</v>
      </c>
    </row>
    <row r="44" spans="1:15" x14ac:dyDescent="0.25">
      <c r="A44" s="154" t="s">
        <v>1067</v>
      </c>
      <c r="B44" s="237">
        <v>29.457987012744891</v>
      </c>
      <c r="C44" s="238">
        <v>30.049979008750991</v>
      </c>
      <c r="D44" s="238">
        <v>28.997179563340296</v>
      </c>
      <c r="E44" s="239">
        <v>20.273507499421203</v>
      </c>
    </row>
    <row r="45" spans="1:15" x14ac:dyDescent="0.25">
      <c r="A45" s="154" t="s">
        <v>1068</v>
      </c>
      <c r="B45" s="240">
        <v>6.2112029664764208</v>
      </c>
      <c r="C45" s="241">
        <v>8.7910905750973853</v>
      </c>
      <c r="D45" s="241">
        <v>8.7910905750973853</v>
      </c>
      <c r="E45" s="242">
        <v>5.2502234537692676</v>
      </c>
    </row>
    <row r="46" spans="1:15" x14ac:dyDescent="0.25">
      <c r="A46" s="155" t="s">
        <v>1069</v>
      </c>
      <c r="B46" s="243">
        <v>35.669189979221308</v>
      </c>
      <c r="C46" s="244">
        <v>38.841069583848387</v>
      </c>
      <c r="D46" s="244">
        <v>37.788270138437682</v>
      </c>
      <c r="E46" s="245">
        <v>25.523730914839962</v>
      </c>
      <c r="F46" s="246">
        <f>E46/B46</f>
        <v>0.71556799943336336</v>
      </c>
    </row>
    <row r="47" spans="1:15" x14ac:dyDescent="0.25">
      <c r="A47" s="156"/>
      <c r="B47" s="151"/>
      <c r="C47" s="247"/>
      <c r="D47" s="247"/>
      <c r="E47" s="247"/>
      <c r="F47" s="248"/>
    </row>
    <row r="48" spans="1:15" x14ac:dyDescent="0.25">
      <c r="E48" s="249"/>
    </row>
    <row r="49" spans="1:17" x14ac:dyDescent="0.25">
      <c r="A49" s="150" t="s">
        <v>1070</v>
      </c>
    </row>
    <row r="50" spans="1:17" ht="51.75" x14ac:dyDescent="0.25">
      <c r="A50" s="250"/>
      <c r="B50" s="251"/>
      <c r="C50" s="152" t="s">
        <v>1071</v>
      </c>
      <c r="D50" s="152" t="s">
        <v>1064</v>
      </c>
      <c r="E50" s="152" t="s">
        <v>1072</v>
      </c>
      <c r="F50" s="153" t="s">
        <v>1073</v>
      </c>
      <c r="I50" s="225"/>
    </row>
    <row r="51" spans="1:17" x14ac:dyDescent="0.25">
      <c r="A51" s="252" t="s">
        <v>176</v>
      </c>
      <c r="B51" s="157" t="s">
        <v>1067</v>
      </c>
      <c r="C51" s="238">
        <v>34.349720147970039</v>
      </c>
      <c r="D51" s="238">
        <v>29.671020941162208</v>
      </c>
      <c r="E51" s="238">
        <v>28.114134723685034</v>
      </c>
      <c r="F51" s="239">
        <v>8.6155788107162152</v>
      </c>
      <c r="I51" s="225"/>
    </row>
    <row r="52" spans="1:17" x14ac:dyDescent="0.25">
      <c r="A52" s="253"/>
      <c r="B52" s="154" t="s">
        <v>1068</v>
      </c>
      <c r="C52" s="240">
        <v>26.601270091240565</v>
      </c>
      <c r="D52" s="241">
        <v>25.855595693930777</v>
      </c>
      <c r="E52" s="241">
        <v>25.855595693930777</v>
      </c>
      <c r="F52" s="242">
        <v>9.246694266348138</v>
      </c>
      <c r="I52" s="225"/>
    </row>
    <row r="53" spans="1:17" s="224" customFormat="1" x14ac:dyDescent="0.25">
      <c r="A53" s="254"/>
      <c r="B53" s="155" t="s">
        <v>1069</v>
      </c>
      <c r="C53" s="241">
        <v>60.950990239210604</v>
      </c>
      <c r="D53" s="241">
        <v>55.526616635092985</v>
      </c>
      <c r="E53" s="241">
        <v>53.969730417615807</v>
      </c>
      <c r="F53" s="242">
        <v>17.862273077064355</v>
      </c>
      <c r="I53" s="225"/>
      <c r="P53" s="225"/>
      <c r="Q53" s="225"/>
    </row>
    <row r="54" spans="1:17" s="224" customFormat="1" x14ac:dyDescent="0.25">
      <c r="A54" s="252" t="s">
        <v>177</v>
      </c>
      <c r="B54" s="157" t="s">
        <v>1067</v>
      </c>
      <c r="C54" s="238">
        <v>28.726340413728369</v>
      </c>
      <c r="D54" s="238">
        <v>29.547744318526288</v>
      </c>
      <c r="E54" s="238">
        <v>27.491420378284072</v>
      </c>
      <c r="F54" s="239">
        <v>24.093682501288011</v>
      </c>
      <c r="I54" s="225"/>
      <c r="P54" s="225"/>
      <c r="Q54" s="225"/>
    </row>
    <row r="55" spans="1:17" s="224" customFormat="1" x14ac:dyDescent="0.25">
      <c r="A55" s="253"/>
      <c r="B55" s="154" t="s">
        <v>1068</v>
      </c>
      <c r="C55" s="240"/>
      <c r="D55" s="241">
        <v>0</v>
      </c>
      <c r="E55" s="241">
        <v>0</v>
      </c>
      <c r="F55" s="242">
        <v>0</v>
      </c>
      <c r="I55" s="225"/>
      <c r="P55" s="225"/>
      <c r="Q55" s="225"/>
    </row>
    <row r="56" spans="1:17" s="224" customFormat="1" x14ac:dyDescent="0.25">
      <c r="A56" s="254"/>
      <c r="B56" s="155" t="s">
        <v>1069</v>
      </c>
      <c r="C56" s="241">
        <v>28.726340413728369</v>
      </c>
      <c r="D56" s="241">
        <v>29.547744318526288</v>
      </c>
      <c r="E56" s="241">
        <v>27.491420378284072</v>
      </c>
      <c r="F56" s="242">
        <v>24.093682501288011</v>
      </c>
      <c r="I56" s="225"/>
      <c r="P56" s="225"/>
      <c r="Q56" s="225"/>
    </row>
    <row r="57" spans="1:17" s="224" customFormat="1" x14ac:dyDescent="0.25">
      <c r="A57" s="252" t="s">
        <v>217</v>
      </c>
      <c r="B57" s="157" t="s">
        <v>1067</v>
      </c>
      <c r="C57" s="238">
        <v>39.100455395063271</v>
      </c>
      <c r="D57" s="238">
        <v>39.183872601461879</v>
      </c>
      <c r="E57" s="238">
        <v>39.183872601461879</v>
      </c>
      <c r="F57" s="239">
        <v>31.45903121486273</v>
      </c>
      <c r="I57" s="225"/>
      <c r="P57" s="225"/>
      <c r="Q57" s="225"/>
    </row>
    <row r="58" spans="1:17" s="224" customFormat="1" x14ac:dyDescent="0.25">
      <c r="A58" s="253"/>
      <c r="B58" s="154" t="s">
        <v>1068</v>
      </c>
      <c r="C58" s="240">
        <v>3.5068993236038919</v>
      </c>
      <c r="D58" s="241">
        <v>3.5333740471090298</v>
      </c>
      <c r="E58" s="241">
        <v>3.5333740471090298</v>
      </c>
      <c r="F58" s="242">
        <v>3.4412717653962543</v>
      </c>
      <c r="I58" s="225"/>
      <c r="P58" s="225"/>
      <c r="Q58" s="225"/>
    </row>
    <row r="59" spans="1:17" s="224" customFormat="1" x14ac:dyDescent="0.25">
      <c r="A59" s="254"/>
      <c r="B59" s="155" t="s">
        <v>1069</v>
      </c>
      <c r="C59" s="241">
        <v>42.60735471866716</v>
      </c>
      <c r="D59" s="241">
        <v>42.717246648570914</v>
      </c>
      <c r="E59" s="241">
        <v>42.717246648570914</v>
      </c>
      <c r="F59" s="242">
        <v>34.900302980258985</v>
      </c>
      <c r="I59" s="225"/>
      <c r="P59" s="225"/>
      <c r="Q59" s="225"/>
    </row>
    <row r="60" spans="1:17" s="224" customFormat="1" x14ac:dyDescent="0.25">
      <c r="A60" s="252" t="s">
        <v>179</v>
      </c>
      <c r="B60" s="157" t="s">
        <v>1067</v>
      </c>
      <c r="C60" s="238">
        <v>26.445419551986827</v>
      </c>
      <c r="D60" s="238">
        <v>26.821045775413918</v>
      </c>
      <c r="E60" s="238">
        <v>26.821045775413918</v>
      </c>
      <c r="F60" s="239">
        <v>27.241009858113028</v>
      </c>
      <c r="I60" s="225"/>
      <c r="P60" s="225"/>
      <c r="Q60" s="225"/>
    </row>
    <row r="61" spans="1:17" s="224" customFormat="1" x14ac:dyDescent="0.25">
      <c r="A61" s="253"/>
      <c r="B61" s="154" t="s">
        <v>1068</v>
      </c>
      <c r="C61" s="240">
        <v>1.3997348258632187</v>
      </c>
      <c r="D61" s="241">
        <v>1.1584615054514293</v>
      </c>
      <c r="E61" s="241">
        <v>1.1584615054514293</v>
      </c>
      <c r="F61" s="242">
        <v>2.6423157081370161</v>
      </c>
      <c r="I61" s="225"/>
      <c r="P61" s="225"/>
      <c r="Q61" s="225"/>
    </row>
    <row r="62" spans="1:17" s="224" customFormat="1" x14ac:dyDescent="0.25">
      <c r="A62" s="254"/>
      <c r="B62" s="155" t="s">
        <v>1069</v>
      </c>
      <c r="C62" s="241">
        <v>27.845154377850044</v>
      </c>
      <c r="D62" s="241">
        <v>27.979507280865345</v>
      </c>
      <c r="E62" s="241">
        <v>27.979507280865345</v>
      </c>
      <c r="F62" s="242">
        <v>29.883325566250043</v>
      </c>
      <c r="I62" s="225"/>
      <c r="P62" s="225"/>
      <c r="Q62" s="225"/>
    </row>
    <row r="63" spans="1:17" s="224" customFormat="1" x14ac:dyDescent="0.25">
      <c r="A63" s="252" t="s">
        <v>181</v>
      </c>
      <c r="B63" s="157" t="s">
        <v>1067</v>
      </c>
      <c r="C63" s="238">
        <v>36.572238022798466</v>
      </c>
      <c r="D63" s="238">
        <v>34.858803304209566</v>
      </c>
      <c r="E63" s="238">
        <v>34.858803304209566</v>
      </c>
      <c r="F63" s="239">
        <v>32.785547560931292</v>
      </c>
      <c r="I63" s="225"/>
      <c r="P63" s="225"/>
      <c r="Q63" s="225"/>
    </row>
    <row r="64" spans="1:17" s="224" customFormat="1" x14ac:dyDescent="0.25">
      <c r="A64" s="253"/>
      <c r="B64" s="154" t="s">
        <v>1068</v>
      </c>
      <c r="C64" s="240">
        <v>8.4323477795770891</v>
      </c>
      <c r="D64" s="241">
        <v>5.3985909865349226</v>
      </c>
      <c r="E64" s="241">
        <v>5.3985909865349226</v>
      </c>
      <c r="F64" s="242">
        <v>9.7993315890869823</v>
      </c>
      <c r="I64" s="225"/>
      <c r="P64" s="225"/>
      <c r="Q64" s="225"/>
    </row>
    <row r="65" spans="1:17" s="224" customFormat="1" x14ac:dyDescent="0.25">
      <c r="A65" s="254"/>
      <c r="B65" s="155" t="s">
        <v>1069</v>
      </c>
      <c r="C65" s="241">
        <v>45.004585802375559</v>
      </c>
      <c r="D65" s="241">
        <v>40.257394290744486</v>
      </c>
      <c r="E65" s="241">
        <v>40.257394290744486</v>
      </c>
      <c r="F65" s="242">
        <v>42.584879150018274</v>
      </c>
      <c r="I65" s="225"/>
      <c r="P65" s="225"/>
      <c r="Q65" s="225"/>
    </row>
    <row r="66" spans="1:17" s="224" customFormat="1" x14ac:dyDescent="0.25">
      <c r="A66" s="252" t="s">
        <v>180</v>
      </c>
      <c r="B66" s="157" t="s">
        <v>1067</v>
      </c>
      <c r="C66" s="238">
        <v>30.444773603341517</v>
      </c>
      <c r="D66" s="238">
        <v>31.695133474275149</v>
      </c>
      <c r="E66" s="238">
        <v>31.695133474275149</v>
      </c>
      <c r="F66" s="239">
        <v>31.583699643847325</v>
      </c>
      <c r="I66" s="225"/>
      <c r="P66" s="225"/>
      <c r="Q66" s="225"/>
    </row>
    <row r="67" spans="1:17" s="224" customFormat="1" x14ac:dyDescent="0.25">
      <c r="A67" s="253"/>
      <c r="B67" s="154" t="s">
        <v>1068</v>
      </c>
      <c r="C67" s="240">
        <v>1.9985710498560876</v>
      </c>
      <c r="D67" s="241">
        <v>1.8452724674252365</v>
      </c>
      <c r="E67" s="241">
        <v>1.8452724674252365</v>
      </c>
      <c r="F67" s="242">
        <v>4.3090564915807299</v>
      </c>
      <c r="I67" s="225"/>
      <c r="P67" s="225"/>
      <c r="Q67" s="225"/>
    </row>
    <row r="68" spans="1:17" s="224" customFormat="1" x14ac:dyDescent="0.25">
      <c r="A68" s="254"/>
      <c r="B68" s="155" t="s">
        <v>1069</v>
      </c>
      <c r="C68" s="241">
        <v>32.443344653197599</v>
      </c>
      <c r="D68" s="241">
        <v>33.540405941700385</v>
      </c>
      <c r="E68" s="241">
        <v>33.540405941700385</v>
      </c>
      <c r="F68" s="242">
        <v>35.892755898660745</v>
      </c>
      <c r="I68" s="225"/>
      <c r="P68" s="225"/>
      <c r="Q68" s="225"/>
    </row>
    <row r="69" spans="1:17" s="224" customFormat="1" x14ac:dyDescent="0.25">
      <c r="A69" s="255" t="s">
        <v>178</v>
      </c>
      <c r="B69" s="154" t="s">
        <v>1067</v>
      </c>
      <c r="C69" s="256">
        <v>23.98516476584464</v>
      </c>
      <c r="D69" s="256">
        <v>29.919485000979936</v>
      </c>
      <c r="E69" s="256">
        <v>28.543662640369689</v>
      </c>
      <c r="F69" s="257">
        <v>31.796159009968452</v>
      </c>
      <c r="I69" s="225"/>
      <c r="P69" s="225"/>
      <c r="Q69" s="225"/>
    </row>
    <row r="70" spans="1:17" s="224" customFormat="1" x14ac:dyDescent="0.25">
      <c r="A70" s="258"/>
      <c r="B70" s="154" t="s">
        <v>1068</v>
      </c>
      <c r="C70" s="240">
        <v>8.7641087704918039</v>
      </c>
      <c r="D70" s="241">
        <v>8.7641087704918021</v>
      </c>
      <c r="E70" s="241">
        <v>8.7641087704918021</v>
      </c>
      <c r="F70" s="242">
        <v>27.770393627099715</v>
      </c>
      <c r="I70" s="225"/>
      <c r="P70" s="225"/>
      <c r="Q70" s="225"/>
    </row>
    <row r="71" spans="1:17" s="224" customFormat="1" x14ac:dyDescent="0.25">
      <c r="A71" s="259"/>
      <c r="B71" s="155" t="s">
        <v>1069</v>
      </c>
      <c r="C71" s="241">
        <v>32.749273536336446</v>
      </c>
      <c r="D71" s="241">
        <v>38.683593771471728</v>
      </c>
      <c r="E71" s="241">
        <v>37.307771410861491</v>
      </c>
      <c r="F71" s="242">
        <v>59.566552637068163</v>
      </c>
      <c r="P71" s="225"/>
      <c r="Q71" s="225"/>
    </row>
    <row r="74" spans="1:17" s="224" customFormat="1" x14ac:dyDescent="0.25">
      <c r="A74" s="225" t="s">
        <v>1070</v>
      </c>
      <c r="P74" s="225"/>
      <c r="Q74" s="225"/>
    </row>
    <row r="76" spans="1:17" s="224" customFormat="1" x14ac:dyDescent="0.25">
      <c r="A76" s="250"/>
      <c r="B76" s="158" t="s">
        <v>1074</v>
      </c>
      <c r="C76" s="159" t="s">
        <v>1074</v>
      </c>
      <c r="D76" s="152" t="s">
        <v>1075</v>
      </c>
      <c r="E76" s="152" t="s">
        <v>1076</v>
      </c>
      <c r="F76" s="152" t="s">
        <v>1077</v>
      </c>
      <c r="G76" s="260" t="s">
        <v>1078</v>
      </c>
      <c r="H76" s="158" t="s">
        <v>1079</v>
      </c>
      <c r="P76" s="225"/>
      <c r="Q76" s="225"/>
    </row>
    <row r="77" spans="1:17" s="224" customFormat="1" x14ac:dyDescent="0.25">
      <c r="A77" s="160" t="s">
        <v>176</v>
      </c>
      <c r="B77" s="161">
        <v>60.950990239210604</v>
      </c>
      <c r="C77" s="261">
        <v>1</v>
      </c>
      <c r="D77" s="262">
        <v>-8.899566000205926E-2</v>
      </c>
      <c r="E77" s="262">
        <v>-2.5543247310125108E-2</v>
      </c>
      <c r="F77" s="262">
        <v>-0.59240148845560558</v>
      </c>
      <c r="G77" s="263">
        <v>-0.70694039576779</v>
      </c>
      <c r="H77" s="161">
        <v>17.862273077064355</v>
      </c>
      <c r="P77" s="225"/>
      <c r="Q77" s="225"/>
    </row>
    <row r="78" spans="1:17" s="224" customFormat="1" x14ac:dyDescent="0.25">
      <c r="A78" s="160" t="s">
        <v>182</v>
      </c>
      <c r="B78" s="161">
        <v>42.60735471866716</v>
      </c>
      <c r="C78" s="261">
        <v>1</v>
      </c>
      <c r="D78" s="262">
        <v>2.5791774830744743E-3</v>
      </c>
      <c r="E78" s="262">
        <v>0</v>
      </c>
      <c r="F78" s="262">
        <v>-0.18346465580711502</v>
      </c>
      <c r="G78" s="263">
        <v>-0.18088547832404056</v>
      </c>
      <c r="H78" s="161">
        <v>34.900302980258985</v>
      </c>
      <c r="P78" s="225"/>
      <c r="Q78" s="225"/>
    </row>
    <row r="79" spans="1:17" s="224" customFormat="1" x14ac:dyDescent="0.25">
      <c r="A79" s="160" t="s">
        <v>177</v>
      </c>
      <c r="B79" s="161">
        <v>28.726340413728369</v>
      </c>
      <c r="C79" s="261">
        <v>1</v>
      </c>
      <c r="D79" s="262">
        <v>2.8594101892817789E-2</v>
      </c>
      <c r="E79" s="262">
        <v>-7.1583219812416291E-2</v>
      </c>
      <c r="F79" s="262">
        <v>-0.11827952422969533</v>
      </c>
      <c r="G79" s="263">
        <v>-0.16126864214929384</v>
      </c>
      <c r="H79" s="161">
        <v>24.093682501288011</v>
      </c>
      <c r="P79" s="225"/>
      <c r="Q79" s="225"/>
    </row>
    <row r="80" spans="1:17" s="224" customFormat="1" x14ac:dyDescent="0.25">
      <c r="A80" s="160" t="s">
        <v>181</v>
      </c>
      <c r="B80" s="161">
        <v>45.004585802375559</v>
      </c>
      <c r="C80" s="261">
        <v>1</v>
      </c>
      <c r="D80" s="262">
        <v>-0.10548239533804338</v>
      </c>
      <c r="E80" s="262">
        <v>0</v>
      </c>
      <c r="F80" s="262">
        <v>5.171661549101364E-2</v>
      </c>
      <c r="G80" s="263">
        <v>-5.3765779847029738E-2</v>
      </c>
      <c r="H80" s="161">
        <v>42.584879150018274</v>
      </c>
      <c r="P80" s="225"/>
      <c r="Q80" s="225"/>
    </row>
    <row r="81" spans="1:17" s="224" customFormat="1" x14ac:dyDescent="0.25">
      <c r="A81" s="160" t="s">
        <v>179</v>
      </c>
      <c r="B81" s="161">
        <v>27.845154377850044</v>
      </c>
      <c r="C81" s="261">
        <v>1</v>
      </c>
      <c r="D81" s="262">
        <v>4.8250011902313253E-3</v>
      </c>
      <c r="E81" s="262">
        <v>0</v>
      </c>
      <c r="F81" s="262">
        <v>6.8371618973645437E-2</v>
      </c>
      <c r="G81" s="263">
        <v>7.3196620163876763E-2</v>
      </c>
      <c r="H81" s="161">
        <v>29.883325566250043</v>
      </c>
      <c r="P81" s="225"/>
      <c r="Q81" s="225"/>
    </row>
    <row r="82" spans="1:17" s="224" customFormat="1" x14ac:dyDescent="0.25">
      <c r="A82" s="160" t="s">
        <v>180</v>
      </c>
      <c r="B82" s="161">
        <v>32.443344653197599</v>
      </c>
      <c r="C82" s="261">
        <v>1</v>
      </c>
      <c r="D82" s="262">
        <v>3.3814679103828474E-2</v>
      </c>
      <c r="E82" s="262">
        <v>0</v>
      </c>
      <c r="F82" s="262">
        <v>7.2506394827837634E-2</v>
      </c>
      <c r="G82" s="263">
        <v>0.10632107393166611</v>
      </c>
      <c r="H82" s="161">
        <v>35.892755898660745</v>
      </c>
      <c r="P82" s="225"/>
      <c r="Q82" s="225"/>
    </row>
    <row r="83" spans="1:17" s="224" customFormat="1" x14ac:dyDescent="0.25">
      <c r="A83" s="162" t="s">
        <v>178</v>
      </c>
      <c r="B83" s="163">
        <v>32.749273536336446</v>
      </c>
      <c r="C83" s="264">
        <v>1</v>
      </c>
      <c r="D83" s="265">
        <v>0.18120463736549602</v>
      </c>
      <c r="E83" s="265">
        <v>-4.2010774959136542E-2</v>
      </c>
      <c r="F83" s="265">
        <v>0.67967251858303934</v>
      </c>
      <c r="G83" s="266">
        <v>0.81886638098939879</v>
      </c>
      <c r="H83" s="163">
        <v>59.566552637068163</v>
      </c>
      <c r="P83" s="225"/>
      <c r="Q83" s="225"/>
    </row>
  </sheetData>
  <mergeCells count="7">
    <mergeCell ref="N25:O25"/>
    <mergeCell ref="B25:C25"/>
    <mergeCell ref="D25:E25"/>
    <mergeCell ref="F25:G25"/>
    <mergeCell ref="H25:I25"/>
    <mergeCell ref="J25:K25"/>
    <mergeCell ref="L25:M25"/>
  </mergeCells>
  <pageMargins left="0.7" right="0.7" top="0.75" bottom="0.75" header="0.3" footer="0.3"/>
  <pageSetup orientation="portrait"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81E00F-FF4F-44B9-9B90-DB2C5DFC9536}">
  <sheetPr>
    <tabColor theme="3" tint="0.59999389629810485"/>
  </sheetPr>
  <dimension ref="A1:AA321"/>
  <sheetViews>
    <sheetView zoomScaleNormal="100" workbookViewId="0">
      <selection activeCell="D30" sqref="D30"/>
    </sheetView>
  </sheetViews>
  <sheetFormatPr defaultColWidth="8.85546875" defaultRowHeight="12.75" x14ac:dyDescent="0.2"/>
  <cols>
    <col min="1" max="1" width="13.42578125" customWidth="1"/>
    <col min="3" max="3" width="19.28515625" customWidth="1"/>
    <col min="4" max="4" width="26.28515625" customWidth="1"/>
    <col min="5" max="5" width="23.42578125" customWidth="1"/>
    <col min="6" max="6" width="20" customWidth="1"/>
    <col min="7" max="7" width="24.85546875" customWidth="1"/>
    <col min="8" max="8" width="20.42578125" customWidth="1"/>
    <col min="9" max="9" width="19.85546875" customWidth="1"/>
    <col min="10" max="10" width="25.140625" customWidth="1"/>
    <col min="11" max="11" width="19.140625" customWidth="1"/>
    <col min="12" max="12" width="19.28515625" customWidth="1"/>
    <col min="13" max="13" width="19.42578125" customWidth="1"/>
    <col min="14" max="14" width="20.28515625" customWidth="1"/>
    <col min="15" max="27" width="14" customWidth="1"/>
  </cols>
  <sheetData>
    <row r="1" spans="1:1" ht="15" x14ac:dyDescent="0.25">
      <c r="A1" s="11" t="s">
        <v>1080</v>
      </c>
    </row>
    <row r="37" spans="1:27" x14ac:dyDescent="0.2">
      <c r="A37" s="67" t="s">
        <v>1081</v>
      </c>
    </row>
    <row r="38" spans="1:27" x14ac:dyDescent="0.2">
      <c r="A38" s="67" t="s">
        <v>1082</v>
      </c>
    </row>
    <row r="39" spans="1:27" ht="12.75" customHeight="1" x14ac:dyDescent="0.2">
      <c r="A39" s="20" t="s">
        <v>879</v>
      </c>
      <c r="B39" s="1057"/>
      <c r="C39" s="1057"/>
      <c r="D39" s="1057"/>
    </row>
    <row r="40" spans="1:27" x14ac:dyDescent="0.2">
      <c r="A40" s="67" t="s">
        <v>373</v>
      </c>
      <c r="B40" s="1"/>
      <c r="C40" s="1"/>
      <c r="D40" s="1"/>
    </row>
    <row r="41" spans="1:27" x14ac:dyDescent="0.2">
      <c r="A41" s="67" t="s">
        <v>1083</v>
      </c>
    </row>
    <row r="42" spans="1:27" ht="38.25" customHeight="1" x14ac:dyDescent="0.2">
      <c r="A42" s="696" t="s">
        <v>906</v>
      </c>
      <c r="B42" s="697" t="s">
        <v>1084</v>
      </c>
      <c r="C42" s="698" t="s">
        <v>883</v>
      </c>
      <c r="D42" s="697" t="s">
        <v>909</v>
      </c>
      <c r="E42" s="697" t="s">
        <v>1085</v>
      </c>
      <c r="F42" s="697" t="s">
        <v>1086</v>
      </c>
      <c r="G42" s="696" t="s">
        <v>910</v>
      </c>
      <c r="H42" s="697" t="s">
        <v>1087</v>
      </c>
      <c r="I42" s="698" t="s">
        <v>1088</v>
      </c>
      <c r="J42" s="696" t="s">
        <v>1089</v>
      </c>
      <c r="K42" s="697" t="s">
        <v>1090</v>
      </c>
      <c r="L42" s="698" t="s">
        <v>1091</v>
      </c>
      <c r="M42" s="696" t="s">
        <v>1092</v>
      </c>
      <c r="N42" s="697" t="s">
        <v>1093</v>
      </c>
      <c r="O42" s="698" t="s">
        <v>1094</v>
      </c>
      <c r="P42" s="696" t="s">
        <v>1095</v>
      </c>
      <c r="Q42" s="697" t="s">
        <v>1096</v>
      </c>
      <c r="R42" s="698" t="s">
        <v>1097</v>
      </c>
      <c r="S42" s="1039"/>
      <c r="T42" s="1039"/>
      <c r="U42" s="1039"/>
      <c r="V42" s="1039"/>
      <c r="W42" s="1039"/>
      <c r="X42" s="1039"/>
      <c r="Y42" s="1039"/>
      <c r="Z42" s="1039"/>
      <c r="AA42" s="1039"/>
    </row>
    <row r="43" spans="1:27" x14ac:dyDescent="0.2">
      <c r="A43" s="692">
        <v>2012</v>
      </c>
      <c r="B43">
        <v>36</v>
      </c>
      <c r="C43" s="693">
        <v>856.48</v>
      </c>
      <c r="D43" s="699">
        <v>173.87</v>
      </c>
      <c r="E43" s="699">
        <v>166.21</v>
      </c>
      <c r="F43" s="699">
        <v>276.19</v>
      </c>
      <c r="G43" s="700">
        <v>117.18</v>
      </c>
      <c r="H43" s="699">
        <v>111.1</v>
      </c>
      <c r="I43" s="701">
        <v>184.24</v>
      </c>
      <c r="J43" s="700">
        <v>50.12</v>
      </c>
      <c r="K43" s="699">
        <v>47.01</v>
      </c>
      <c r="L43" s="701">
        <v>64.23</v>
      </c>
      <c r="M43" s="700">
        <v>-67.069999999999993</v>
      </c>
      <c r="N43" s="699">
        <v>-124.82</v>
      </c>
      <c r="O43" s="701">
        <v>-51.28</v>
      </c>
      <c r="P43" s="700">
        <v>-123.76</v>
      </c>
      <c r="Q43" s="699">
        <v>-216.77</v>
      </c>
      <c r="R43" s="701">
        <v>-106.54</v>
      </c>
      <c r="S43" s="699"/>
      <c r="T43" s="699"/>
      <c r="U43" s="699"/>
      <c r="V43" s="699"/>
      <c r="W43" s="699"/>
      <c r="X43" s="699"/>
      <c r="Y43" s="699"/>
      <c r="Z43" s="699"/>
      <c r="AA43" s="699"/>
    </row>
    <row r="44" spans="1:27" x14ac:dyDescent="0.2">
      <c r="A44" s="692">
        <v>2013</v>
      </c>
      <c r="B44">
        <v>45</v>
      </c>
      <c r="C44" s="693">
        <v>1369.31</v>
      </c>
      <c r="D44" s="699">
        <v>160.46</v>
      </c>
      <c r="E44" s="699">
        <v>131.53</v>
      </c>
      <c r="F44" s="699">
        <v>208.27</v>
      </c>
      <c r="G44" s="700">
        <v>107.66</v>
      </c>
      <c r="H44" s="699">
        <v>88.69</v>
      </c>
      <c r="I44" s="701">
        <v>139.91</v>
      </c>
      <c r="J44" s="700">
        <v>46.99</v>
      </c>
      <c r="K44" s="699">
        <v>42.1</v>
      </c>
      <c r="L44" s="701">
        <v>61.26</v>
      </c>
      <c r="M44" s="700">
        <v>-60.67</v>
      </c>
      <c r="N44" s="699">
        <v>-83.53</v>
      </c>
      <c r="O44" s="701">
        <v>-41.68</v>
      </c>
      <c r="P44" s="700">
        <v>-113.47</v>
      </c>
      <c r="Q44" s="699">
        <v>-148.41999999999999</v>
      </c>
      <c r="R44" s="701">
        <v>-86.8</v>
      </c>
      <c r="S44" s="699"/>
      <c r="T44" s="699"/>
      <c r="U44" s="699"/>
      <c r="V44" s="699"/>
      <c r="W44" s="699"/>
      <c r="X44" s="699"/>
      <c r="Y44" s="699"/>
      <c r="Z44" s="699"/>
      <c r="AA44" s="699"/>
    </row>
    <row r="45" spans="1:27" x14ac:dyDescent="0.2">
      <c r="A45" s="692">
        <v>2014</v>
      </c>
      <c r="B45">
        <v>56</v>
      </c>
      <c r="C45" s="693">
        <v>2983.45</v>
      </c>
      <c r="D45" s="699">
        <v>149.66</v>
      </c>
      <c r="E45" s="699">
        <v>110.58</v>
      </c>
      <c r="F45" s="699">
        <v>171.02</v>
      </c>
      <c r="G45" s="700">
        <v>100.61</v>
      </c>
      <c r="H45" s="699">
        <v>76.27</v>
      </c>
      <c r="I45" s="701">
        <v>117.66</v>
      </c>
      <c r="J45" s="700">
        <v>39.229999999999997</v>
      </c>
      <c r="K45" s="699">
        <v>38.409999999999997</v>
      </c>
      <c r="L45" s="701">
        <v>56.78</v>
      </c>
      <c r="M45" s="700">
        <v>-61.38</v>
      </c>
      <c r="N45" s="699">
        <v>-66.52</v>
      </c>
      <c r="O45" s="701">
        <v>-30.55</v>
      </c>
      <c r="P45" s="700">
        <v>-110.43</v>
      </c>
      <c r="Q45" s="699">
        <v>-124.69</v>
      </c>
      <c r="R45" s="701">
        <v>-64.53</v>
      </c>
      <c r="S45" s="699"/>
      <c r="T45" s="699"/>
      <c r="U45" s="699"/>
      <c r="V45" s="699"/>
      <c r="W45" s="699"/>
      <c r="X45" s="699"/>
      <c r="Y45" s="699"/>
      <c r="Z45" s="699"/>
      <c r="AA45" s="699"/>
    </row>
    <row r="46" spans="1:27" x14ac:dyDescent="0.2">
      <c r="A46" s="692">
        <v>2015</v>
      </c>
      <c r="B46">
        <v>82</v>
      </c>
      <c r="C46" s="693">
        <v>2837.4</v>
      </c>
      <c r="D46" s="699">
        <v>118.59</v>
      </c>
      <c r="E46" s="699">
        <v>96.99</v>
      </c>
      <c r="F46" s="699">
        <v>147.87</v>
      </c>
      <c r="G46" s="700">
        <v>80.86</v>
      </c>
      <c r="H46" s="699">
        <v>67.33</v>
      </c>
      <c r="I46" s="701">
        <v>99.31</v>
      </c>
      <c r="J46" s="700">
        <v>45.6</v>
      </c>
      <c r="K46" s="699">
        <v>38.409999999999997</v>
      </c>
      <c r="L46" s="701">
        <v>58.88</v>
      </c>
      <c r="M46" s="700">
        <v>-35.25</v>
      </c>
      <c r="N46" s="699">
        <v>-50.95</v>
      </c>
      <c r="O46" s="701">
        <v>-15.34</v>
      </c>
      <c r="P46" s="700">
        <v>-72.989999999999995</v>
      </c>
      <c r="Q46" s="699">
        <v>-97.62</v>
      </c>
      <c r="R46" s="701">
        <v>-45.55</v>
      </c>
      <c r="S46" s="699"/>
      <c r="T46" s="699"/>
      <c r="U46" s="699"/>
      <c r="V46" s="699"/>
      <c r="W46" s="699"/>
      <c r="X46" s="699"/>
      <c r="Y46" s="699"/>
      <c r="Z46" s="699"/>
      <c r="AA46" s="699"/>
    </row>
    <row r="47" spans="1:27" x14ac:dyDescent="0.2">
      <c r="A47" s="692">
        <v>2016</v>
      </c>
      <c r="B47">
        <v>154</v>
      </c>
      <c r="C47" s="693">
        <v>7397.59</v>
      </c>
      <c r="D47" s="699">
        <v>88.16</v>
      </c>
      <c r="E47" s="699">
        <v>77.239999999999995</v>
      </c>
      <c r="F47" s="699">
        <v>124.57</v>
      </c>
      <c r="G47" s="700">
        <v>61.19</v>
      </c>
      <c r="H47" s="699">
        <v>53.97</v>
      </c>
      <c r="I47" s="701">
        <v>85.82</v>
      </c>
      <c r="J47" s="700">
        <v>46.06</v>
      </c>
      <c r="K47" s="699">
        <v>39.08</v>
      </c>
      <c r="L47" s="701">
        <v>62.66</v>
      </c>
      <c r="M47" s="700">
        <v>-15.13</v>
      </c>
      <c r="N47" s="699">
        <v>-38.090000000000003</v>
      </c>
      <c r="O47" s="701">
        <v>-1.38</v>
      </c>
      <c r="P47" s="700">
        <v>-42.11</v>
      </c>
      <c r="Q47" s="699">
        <v>-74.58</v>
      </c>
      <c r="R47" s="701">
        <v>-26.97</v>
      </c>
      <c r="S47" s="699"/>
      <c r="T47" s="699"/>
      <c r="U47" s="699"/>
      <c r="V47" s="699"/>
      <c r="W47" s="699"/>
      <c r="X47" s="699"/>
      <c r="Y47" s="699"/>
      <c r="Z47" s="699"/>
      <c r="AA47" s="699"/>
    </row>
    <row r="48" spans="1:27" x14ac:dyDescent="0.2">
      <c r="A48" s="692">
        <v>2017</v>
      </c>
      <c r="B48">
        <v>148</v>
      </c>
      <c r="C48" s="693">
        <v>3933.54</v>
      </c>
      <c r="D48" s="699">
        <v>90.45</v>
      </c>
      <c r="E48" s="699">
        <v>72.14</v>
      </c>
      <c r="F48" s="699">
        <v>120.83</v>
      </c>
      <c r="G48" s="700">
        <v>63.15</v>
      </c>
      <c r="H48" s="699">
        <v>51.77</v>
      </c>
      <c r="I48" s="701">
        <v>84.28</v>
      </c>
      <c r="J48" s="700">
        <v>52.8</v>
      </c>
      <c r="K48" s="699">
        <v>41.26</v>
      </c>
      <c r="L48" s="701">
        <v>62.67</v>
      </c>
      <c r="M48" s="700">
        <v>-10.35</v>
      </c>
      <c r="N48" s="699">
        <v>-32.25</v>
      </c>
      <c r="O48" s="701">
        <v>3.78</v>
      </c>
      <c r="P48" s="700">
        <v>-37.659999999999997</v>
      </c>
      <c r="Q48" s="699">
        <v>-69.88</v>
      </c>
      <c r="R48" s="701">
        <v>-18.579999999999998</v>
      </c>
      <c r="S48" s="699"/>
      <c r="T48" s="699"/>
      <c r="U48" s="699"/>
      <c r="V48" s="699"/>
      <c r="W48" s="699"/>
      <c r="X48" s="699"/>
      <c r="Y48" s="699"/>
      <c r="Z48" s="699"/>
      <c r="AA48" s="699"/>
    </row>
    <row r="49" spans="1:27" x14ac:dyDescent="0.2">
      <c r="A49" s="692">
        <v>2018</v>
      </c>
      <c r="B49">
        <v>91</v>
      </c>
      <c r="C49" s="693">
        <v>3911.72</v>
      </c>
      <c r="D49" s="699">
        <v>72.599999999999994</v>
      </c>
      <c r="E49" s="699">
        <v>60.85</v>
      </c>
      <c r="F49" s="699">
        <v>101.53</v>
      </c>
      <c r="G49" s="700">
        <v>51.34</v>
      </c>
      <c r="H49" s="699">
        <v>44.68</v>
      </c>
      <c r="I49" s="701">
        <v>69.150000000000006</v>
      </c>
      <c r="J49" s="700">
        <v>52.77</v>
      </c>
      <c r="K49" s="699">
        <v>46.31</v>
      </c>
      <c r="L49" s="701">
        <v>66.78</v>
      </c>
      <c r="M49" s="700">
        <v>1.43</v>
      </c>
      <c r="N49" s="699">
        <v>-19.09</v>
      </c>
      <c r="O49" s="701">
        <v>19.7</v>
      </c>
      <c r="P49" s="700">
        <v>-19.829999999999998</v>
      </c>
      <c r="Q49" s="699">
        <v>-49.26</v>
      </c>
      <c r="R49" s="701">
        <v>3.36</v>
      </c>
      <c r="S49" s="699"/>
      <c r="T49" s="699"/>
      <c r="U49" s="699"/>
      <c r="V49" s="699"/>
      <c r="W49" s="699"/>
      <c r="X49" s="699"/>
      <c r="Y49" s="699"/>
      <c r="Z49" s="699"/>
      <c r="AA49" s="699"/>
    </row>
    <row r="50" spans="1:27" x14ac:dyDescent="0.2">
      <c r="A50" s="692">
        <v>2019</v>
      </c>
      <c r="B50">
        <v>101</v>
      </c>
      <c r="C50" s="693">
        <v>4492.8599999999997</v>
      </c>
      <c r="D50" s="699">
        <v>62.83</v>
      </c>
      <c r="E50" s="699">
        <v>52.67</v>
      </c>
      <c r="F50" s="699">
        <v>97.96</v>
      </c>
      <c r="G50" s="700">
        <v>46.33</v>
      </c>
      <c r="H50" s="699">
        <v>39.590000000000003</v>
      </c>
      <c r="I50" s="701">
        <v>72.28</v>
      </c>
      <c r="J50" s="700">
        <v>58.18</v>
      </c>
      <c r="K50" s="699">
        <v>46.2</v>
      </c>
      <c r="L50" s="701">
        <v>69.349999999999994</v>
      </c>
      <c r="M50" s="700">
        <v>11.85</v>
      </c>
      <c r="N50" s="699">
        <v>-14.86</v>
      </c>
      <c r="O50" s="701">
        <v>25.57</v>
      </c>
      <c r="P50" s="700">
        <v>-4.6500000000000004</v>
      </c>
      <c r="Q50" s="699">
        <v>-38.19</v>
      </c>
      <c r="R50" s="701">
        <v>13.96</v>
      </c>
      <c r="S50" s="699"/>
      <c r="T50" s="699"/>
      <c r="U50" s="699"/>
      <c r="V50" s="699"/>
      <c r="W50" s="699"/>
      <c r="X50" s="699"/>
      <c r="Y50" s="699"/>
      <c r="Z50" s="699"/>
      <c r="AA50" s="699"/>
    </row>
    <row r="51" spans="1:27" x14ac:dyDescent="0.2">
      <c r="A51" s="692">
        <v>2020</v>
      </c>
      <c r="B51">
        <v>150</v>
      </c>
      <c r="C51" s="693">
        <v>9284.5400000000009</v>
      </c>
      <c r="D51" s="699">
        <v>51.84</v>
      </c>
      <c r="E51" s="699">
        <v>47.65</v>
      </c>
      <c r="F51" s="699">
        <v>82.1</v>
      </c>
      <c r="G51" s="700">
        <v>38.549999999999997</v>
      </c>
      <c r="H51" s="699">
        <v>35.92</v>
      </c>
      <c r="I51" s="701">
        <v>59.48</v>
      </c>
      <c r="J51" s="700">
        <v>58.1</v>
      </c>
      <c r="K51" s="699">
        <v>50.46</v>
      </c>
      <c r="L51" s="701">
        <v>69.75</v>
      </c>
      <c r="M51" s="700">
        <v>19.55</v>
      </c>
      <c r="N51" s="699">
        <v>-6.15</v>
      </c>
      <c r="O51" s="701">
        <v>31.84</v>
      </c>
      <c r="P51" s="700">
        <v>6.26</v>
      </c>
      <c r="Q51" s="699">
        <v>-30.69</v>
      </c>
      <c r="R51" s="701">
        <v>19.600000000000001</v>
      </c>
      <c r="S51" s="699"/>
      <c r="T51" s="699"/>
      <c r="U51" s="699"/>
      <c r="V51" s="699"/>
      <c r="W51" s="699"/>
      <c r="X51" s="699"/>
      <c r="Y51" s="699"/>
      <c r="Z51" s="699"/>
      <c r="AA51" s="699"/>
    </row>
    <row r="52" spans="1:27" x14ac:dyDescent="0.2">
      <c r="A52" s="692">
        <v>2021</v>
      </c>
      <c r="B52">
        <v>127</v>
      </c>
      <c r="C52" s="693">
        <v>11173.25</v>
      </c>
      <c r="D52" s="699">
        <v>49.31</v>
      </c>
      <c r="E52" s="699">
        <v>40.99</v>
      </c>
      <c r="F52" s="699">
        <v>70.12</v>
      </c>
      <c r="G52" s="700">
        <v>36.909999999999997</v>
      </c>
      <c r="H52" s="699">
        <v>31.27</v>
      </c>
      <c r="I52" s="701">
        <v>51.33</v>
      </c>
      <c r="J52" s="700">
        <v>59.02</v>
      </c>
      <c r="K52" s="699">
        <v>51.8</v>
      </c>
      <c r="L52" s="701">
        <v>67.47</v>
      </c>
      <c r="M52" s="700">
        <v>22.11</v>
      </c>
      <c r="N52" s="699">
        <v>5.47</v>
      </c>
      <c r="O52" s="701">
        <v>31.19</v>
      </c>
      <c r="P52" s="700">
        <v>9.7100000000000009</v>
      </c>
      <c r="Q52" s="699">
        <v>-12.66</v>
      </c>
      <c r="R52" s="701">
        <v>20.13</v>
      </c>
      <c r="S52" s="699"/>
      <c r="T52" s="699"/>
      <c r="U52" s="699"/>
      <c r="V52" s="699"/>
      <c r="W52" s="699"/>
      <c r="X52" s="699"/>
      <c r="Y52" s="699"/>
      <c r="Z52" s="699"/>
      <c r="AA52" s="699"/>
    </row>
    <row r="53" spans="1:27" x14ac:dyDescent="0.2">
      <c r="A53" s="692">
        <v>2022</v>
      </c>
      <c r="B53">
        <v>137</v>
      </c>
      <c r="C53" s="693">
        <v>9523.6299999999992</v>
      </c>
      <c r="D53" s="699">
        <v>48.71</v>
      </c>
      <c r="E53" s="699">
        <v>43.3</v>
      </c>
      <c r="F53" s="699">
        <v>71.98</v>
      </c>
      <c r="G53" s="700">
        <v>36.25</v>
      </c>
      <c r="H53" s="699">
        <v>32.65</v>
      </c>
      <c r="I53" s="701">
        <v>52.23</v>
      </c>
      <c r="J53" s="700">
        <v>40.92</v>
      </c>
      <c r="K53" s="699">
        <v>33.82</v>
      </c>
      <c r="L53" s="701">
        <v>49.2</v>
      </c>
      <c r="M53" s="700">
        <v>4.67</v>
      </c>
      <c r="N53" s="699">
        <v>-16.75</v>
      </c>
      <c r="O53" s="701">
        <v>13.27</v>
      </c>
      <c r="P53" s="700">
        <v>-7.79</v>
      </c>
      <c r="Q53" s="699">
        <v>-36.880000000000003</v>
      </c>
      <c r="R53" s="701">
        <v>0.85</v>
      </c>
      <c r="S53" s="699"/>
      <c r="T53" s="699"/>
      <c r="U53" s="699"/>
      <c r="V53" s="699"/>
      <c r="W53" s="699"/>
      <c r="X53" s="699"/>
      <c r="Y53" s="699"/>
      <c r="Z53" s="699"/>
      <c r="AA53" s="699"/>
    </row>
    <row r="54" spans="1:27" x14ac:dyDescent="0.2">
      <c r="A54" s="694">
        <v>2023</v>
      </c>
      <c r="B54" s="106">
        <v>191</v>
      </c>
      <c r="C54" s="695">
        <v>17071.259999999998</v>
      </c>
      <c r="D54" s="702">
        <v>53.64</v>
      </c>
      <c r="E54" s="702">
        <v>46.99</v>
      </c>
      <c r="F54" s="702">
        <v>82.18</v>
      </c>
      <c r="G54" s="703">
        <v>36.42</v>
      </c>
      <c r="H54" s="702">
        <v>31.83</v>
      </c>
      <c r="I54" s="704">
        <v>56.63</v>
      </c>
      <c r="J54" s="703">
        <v>29.77</v>
      </c>
      <c r="K54" s="702">
        <v>25.69</v>
      </c>
      <c r="L54" s="704">
        <v>42.25</v>
      </c>
      <c r="M54" s="703">
        <v>-6.64</v>
      </c>
      <c r="N54" s="702">
        <v>-23.02</v>
      </c>
      <c r="O54" s="704">
        <v>1.82</v>
      </c>
      <c r="P54" s="703">
        <v>-23.87</v>
      </c>
      <c r="Q54" s="702">
        <v>-46.47</v>
      </c>
      <c r="R54" s="704">
        <v>-13.97</v>
      </c>
      <c r="S54" s="699"/>
      <c r="T54" s="699"/>
      <c r="U54" s="699"/>
      <c r="V54" s="699"/>
      <c r="W54" s="699"/>
      <c r="X54" s="699"/>
      <c r="Y54" s="699"/>
      <c r="Z54" s="699"/>
      <c r="AA54" s="699"/>
    </row>
    <row r="55" spans="1:27" x14ac:dyDescent="0.2">
      <c r="G55" s="705"/>
    </row>
    <row r="57" spans="1:27" ht="38.25" x14ac:dyDescent="0.2">
      <c r="A57" s="1040" t="s">
        <v>161</v>
      </c>
      <c r="B57" s="1041" t="s">
        <v>162</v>
      </c>
      <c r="C57" s="1041" t="s">
        <v>906</v>
      </c>
      <c r="D57" s="1042" t="s">
        <v>1098</v>
      </c>
      <c r="E57" s="1043" t="s">
        <v>1099</v>
      </c>
    </row>
    <row r="58" spans="1:27" x14ac:dyDescent="0.2">
      <c r="A58" s="692" t="s">
        <v>176</v>
      </c>
      <c r="B58" t="s">
        <v>176</v>
      </c>
      <c r="C58">
        <v>2008</v>
      </c>
      <c r="D58" s="700">
        <v>-178.95</v>
      </c>
      <c r="E58" s="701">
        <v>-103.86</v>
      </c>
    </row>
    <row r="59" spans="1:27" x14ac:dyDescent="0.2">
      <c r="A59" s="692" t="s">
        <v>176</v>
      </c>
      <c r="B59" t="s">
        <v>176</v>
      </c>
      <c r="C59">
        <v>2009</v>
      </c>
      <c r="D59" s="700">
        <v>-108.2</v>
      </c>
      <c r="E59" s="701">
        <v>-59.27</v>
      </c>
    </row>
    <row r="60" spans="1:27" x14ac:dyDescent="0.2">
      <c r="A60" s="692" t="s">
        <v>176</v>
      </c>
      <c r="B60" t="s">
        <v>176</v>
      </c>
      <c r="C60">
        <v>2010</v>
      </c>
      <c r="D60" s="700">
        <v>-115.46</v>
      </c>
      <c r="E60" s="701">
        <v>-63.97</v>
      </c>
    </row>
    <row r="61" spans="1:27" x14ac:dyDescent="0.2">
      <c r="A61" s="692" t="s">
        <v>176</v>
      </c>
      <c r="B61" t="s">
        <v>176</v>
      </c>
      <c r="C61">
        <v>2011</v>
      </c>
      <c r="D61" s="700">
        <v>-192.86</v>
      </c>
      <c r="E61" s="701">
        <v>-116.24</v>
      </c>
    </row>
    <row r="62" spans="1:27" x14ac:dyDescent="0.2">
      <c r="A62" s="692" t="s">
        <v>176</v>
      </c>
      <c r="B62" t="s">
        <v>176</v>
      </c>
      <c r="C62">
        <v>2012</v>
      </c>
      <c r="D62" s="700">
        <v>-100.21</v>
      </c>
      <c r="E62" s="701">
        <v>-54.42</v>
      </c>
    </row>
    <row r="63" spans="1:27" x14ac:dyDescent="0.2">
      <c r="A63" s="692" t="s">
        <v>176</v>
      </c>
      <c r="B63" t="s">
        <v>176</v>
      </c>
      <c r="C63">
        <v>2013</v>
      </c>
      <c r="D63" s="700">
        <v>-116.61</v>
      </c>
      <c r="E63" s="701">
        <v>-64.569999999999993</v>
      </c>
    </row>
    <row r="64" spans="1:27" x14ac:dyDescent="0.2">
      <c r="A64" s="692" t="s">
        <v>176</v>
      </c>
      <c r="B64" t="s">
        <v>176</v>
      </c>
      <c r="C64">
        <v>2014</v>
      </c>
      <c r="D64" s="700">
        <v>-111.71</v>
      </c>
      <c r="E64" s="701">
        <v>-62.75</v>
      </c>
    </row>
    <row r="65" spans="1:5" x14ac:dyDescent="0.2">
      <c r="A65" s="692" t="s">
        <v>176</v>
      </c>
      <c r="B65" t="s">
        <v>176</v>
      </c>
      <c r="C65">
        <v>2015</v>
      </c>
      <c r="D65" s="700">
        <v>-91.81</v>
      </c>
      <c r="E65" s="701">
        <v>-49.3</v>
      </c>
    </row>
    <row r="66" spans="1:5" x14ac:dyDescent="0.2">
      <c r="A66" s="692" t="s">
        <v>176</v>
      </c>
      <c r="B66" t="s">
        <v>176</v>
      </c>
      <c r="C66">
        <v>2016</v>
      </c>
      <c r="D66" s="700">
        <v>-51.29</v>
      </c>
      <c r="E66" s="701">
        <v>-23.89</v>
      </c>
    </row>
    <row r="67" spans="1:5" x14ac:dyDescent="0.2">
      <c r="A67" s="692" t="s">
        <v>176</v>
      </c>
      <c r="B67" t="s">
        <v>176</v>
      </c>
      <c r="C67">
        <v>2017</v>
      </c>
      <c r="D67" s="700">
        <v>-73.569999999999993</v>
      </c>
      <c r="E67" s="701">
        <v>-39.799999999999997</v>
      </c>
    </row>
    <row r="68" spans="1:5" x14ac:dyDescent="0.2">
      <c r="A68" s="692" t="s">
        <v>176</v>
      </c>
      <c r="B68" t="s">
        <v>176</v>
      </c>
      <c r="C68">
        <v>2018</v>
      </c>
      <c r="D68" s="700">
        <v>-46.2</v>
      </c>
      <c r="E68" s="701">
        <v>-21.7</v>
      </c>
    </row>
    <row r="69" spans="1:5" x14ac:dyDescent="0.2">
      <c r="A69" s="692" t="s">
        <v>176</v>
      </c>
      <c r="B69" t="s">
        <v>176</v>
      </c>
      <c r="C69">
        <v>2019</v>
      </c>
      <c r="D69" s="700">
        <v>-21.09</v>
      </c>
      <c r="E69" s="701">
        <v>-4.38</v>
      </c>
    </row>
    <row r="70" spans="1:5" x14ac:dyDescent="0.2">
      <c r="A70" s="692" t="s">
        <v>176</v>
      </c>
      <c r="B70" t="s">
        <v>176</v>
      </c>
      <c r="C70">
        <v>2020</v>
      </c>
      <c r="D70" s="700">
        <v>-14.09</v>
      </c>
      <c r="E70" s="701">
        <v>-1.24</v>
      </c>
    </row>
    <row r="71" spans="1:5" x14ac:dyDescent="0.2">
      <c r="A71" s="692" t="s">
        <v>176</v>
      </c>
      <c r="B71" t="s">
        <v>176</v>
      </c>
      <c r="C71">
        <v>2021</v>
      </c>
      <c r="D71" s="700">
        <v>-10.66</v>
      </c>
      <c r="E71" s="701">
        <v>1.94</v>
      </c>
    </row>
    <row r="72" spans="1:5" x14ac:dyDescent="0.2">
      <c r="A72" s="692" t="s">
        <v>176</v>
      </c>
      <c r="B72" t="s">
        <v>176</v>
      </c>
      <c r="C72">
        <v>2022</v>
      </c>
      <c r="D72" s="700">
        <v>-14.37</v>
      </c>
      <c r="E72" s="701">
        <v>-3.18</v>
      </c>
    </row>
    <row r="73" spans="1:5" x14ac:dyDescent="0.2">
      <c r="A73" s="692" t="s">
        <v>176</v>
      </c>
      <c r="B73" t="s">
        <v>176</v>
      </c>
      <c r="C73">
        <v>2023</v>
      </c>
      <c r="D73" s="700">
        <v>-25.33</v>
      </c>
      <c r="E73" s="701">
        <v>-9.9700000000000006</v>
      </c>
    </row>
    <row r="74" spans="1:5" x14ac:dyDescent="0.2">
      <c r="A74" s="692" t="s">
        <v>177</v>
      </c>
      <c r="B74" t="s">
        <v>177</v>
      </c>
      <c r="C74">
        <v>2010</v>
      </c>
      <c r="D74" s="700">
        <v>-232.52</v>
      </c>
      <c r="E74" s="701">
        <v>-134.88999999999999</v>
      </c>
    </row>
    <row r="75" spans="1:5" x14ac:dyDescent="0.2">
      <c r="A75" s="692" t="s">
        <v>177</v>
      </c>
      <c r="B75" t="s">
        <v>177</v>
      </c>
      <c r="C75">
        <v>2011</v>
      </c>
      <c r="D75" s="700">
        <v>-165.38</v>
      </c>
      <c r="E75" s="701">
        <v>-91.65</v>
      </c>
    </row>
    <row r="76" spans="1:5" x14ac:dyDescent="0.2">
      <c r="A76" s="692" t="s">
        <v>177</v>
      </c>
      <c r="B76" t="s">
        <v>177</v>
      </c>
      <c r="C76">
        <v>2012</v>
      </c>
      <c r="D76" s="700">
        <v>-224.9</v>
      </c>
      <c r="E76" s="701">
        <v>-130.21</v>
      </c>
    </row>
    <row r="77" spans="1:5" x14ac:dyDescent="0.2">
      <c r="A77" s="692" t="s">
        <v>177</v>
      </c>
      <c r="B77" t="s">
        <v>177</v>
      </c>
      <c r="C77">
        <v>2013</v>
      </c>
      <c r="D77" s="700">
        <v>-109.29</v>
      </c>
      <c r="E77" s="701">
        <v>-54.38</v>
      </c>
    </row>
    <row r="78" spans="1:5" x14ac:dyDescent="0.2">
      <c r="A78" s="692" t="s">
        <v>177</v>
      </c>
      <c r="B78" t="s">
        <v>177</v>
      </c>
      <c r="C78">
        <v>2015</v>
      </c>
      <c r="D78" s="700">
        <v>-58.06</v>
      </c>
      <c r="E78" s="701">
        <v>-20.059999999999999</v>
      </c>
    </row>
    <row r="79" spans="1:5" x14ac:dyDescent="0.2">
      <c r="A79" s="692" t="s">
        <v>177</v>
      </c>
      <c r="B79" t="s">
        <v>177</v>
      </c>
      <c r="C79">
        <v>2016</v>
      </c>
      <c r="D79" s="700">
        <v>-35.71</v>
      </c>
      <c r="E79" s="701">
        <v>-9.82</v>
      </c>
    </row>
    <row r="80" spans="1:5" x14ac:dyDescent="0.2">
      <c r="A80" s="692" t="s">
        <v>177</v>
      </c>
      <c r="B80" t="s">
        <v>177</v>
      </c>
      <c r="C80">
        <v>2017</v>
      </c>
      <c r="D80" s="700">
        <v>-18.14</v>
      </c>
      <c r="E80" s="701">
        <v>5.16</v>
      </c>
    </row>
    <row r="81" spans="1:5" x14ac:dyDescent="0.2">
      <c r="A81" s="692" t="s">
        <v>177</v>
      </c>
      <c r="B81" t="s">
        <v>177</v>
      </c>
      <c r="C81">
        <v>2018</v>
      </c>
      <c r="D81" s="700">
        <v>6.69</v>
      </c>
      <c r="E81" s="701">
        <v>22.78</v>
      </c>
    </row>
    <row r="82" spans="1:5" x14ac:dyDescent="0.2">
      <c r="A82" s="692" t="s">
        <v>177</v>
      </c>
      <c r="B82" t="s">
        <v>177</v>
      </c>
      <c r="C82">
        <v>2019</v>
      </c>
      <c r="D82" s="700">
        <v>7.9</v>
      </c>
      <c r="E82" s="701">
        <v>22.9</v>
      </c>
    </row>
    <row r="83" spans="1:5" x14ac:dyDescent="0.2">
      <c r="A83" s="692" t="s">
        <v>177</v>
      </c>
      <c r="B83" t="s">
        <v>177</v>
      </c>
      <c r="C83">
        <v>2020</v>
      </c>
      <c r="D83" s="700">
        <v>26.42</v>
      </c>
      <c r="E83" s="701">
        <v>37.14</v>
      </c>
    </row>
    <row r="84" spans="1:5" x14ac:dyDescent="0.2">
      <c r="A84" s="692" t="s">
        <v>177</v>
      </c>
      <c r="B84" t="s">
        <v>177</v>
      </c>
      <c r="C84">
        <v>2021</v>
      </c>
      <c r="D84" s="700">
        <v>14.86</v>
      </c>
      <c r="E84" s="701">
        <v>27</v>
      </c>
    </row>
    <row r="85" spans="1:5" x14ac:dyDescent="0.2">
      <c r="A85" s="692" t="s">
        <v>177</v>
      </c>
      <c r="B85" t="s">
        <v>177</v>
      </c>
      <c r="C85">
        <v>2022</v>
      </c>
      <c r="D85" s="700">
        <v>0.18</v>
      </c>
      <c r="E85" s="701">
        <v>11.98</v>
      </c>
    </row>
    <row r="86" spans="1:5" x14ac:dyDescent="0.2">
      <c r="A86" s="692" t="s">
        <v>177</v>
      </c>
      <c r="B86" t="s">
        <v>177</v>
      </c>
      <c r="C86">
        <v>2023</v>
      </c>
      <c r="D86" s="700">
        <v>-24.31</v>
      </c>
      <c r="E86" s="701">
        <v>-7.56</v>
      </c>
    </row>
    <row r="87" spans="1:5" x14ac:dyDescent="0.2">
      <c r="A87" s="692" t="s">
        <v>178</v>
      </c>
      <c r="B87" t="s">
        <v>178</v>
      </c>
      <c r="C87">
        <v>2016</v>
      </c>
      <c r="D87" s="700">
        <v>-8.02</v>
      </c>
      <c r="E87" s="701">
        <v>14.2</v>
      </c>
    </row>
    <row r="88" spans="1:5" x14ac:dyDescent="0.2">
      <c r="A88" s="692" t="s">
        <v>178</v>
      </c>
      <c r="B88" t="s">
        <v>178</v>
      </c>
      <c r="C88">
        <v>2017</v>
      </c>
      <c r="D88" s="700">
        <v>-20.3</v>
      </c>
      <c r="E88" s="701">
        <v>8.1300000000000008</v>
      </c>
    </row>
    <row r="89" spans="1:5" x14ac:dyDescent="0.2">
      <c r="A89" s="692" t="s">
        <v>178</v>
      </c>
      <c r="B89" t="s">
        <v>178</v>
      </c>
      <c r="C89">
        <v>2018</v>
      </c>
      <c r="D89" s="700">
        <v>-0.96</v>
      </c>
      <c r="E89" s="701">
        <v>20.67</v>
      </c>
    </row>
    <row r="90" spans="1:5" x14ac:dyDescent="0.2">
      <c r="A90" s="692" t="s">
        <v>178</v>
      </c>
      <c r="B90" t="s">
        <v>178</v>
      </c>
      <c r="C90">
        <v>2019</v>
      </c>
      <c r="D90" s="700">
        <v>9.98</v>
      </c>
      <c r="E90" s="701">
        <v>24.9</v>
      </c>
    </row>
    <row r="91" spans="1:5" x14ac:dyDescent="0.2">
      <c r="A91" s="692" t="s">
        <v>178</v>
      </c>
      <c r="B91" t="s">
        <v>178</v>
      </c>
      <c r="C91">
        <v>2020</v>
      </c>
      <c r="D91" s="700">
        <v>19.88</v>
      </c>
      <c r="E91" s="701">
        <v>34.65</v>
      </c>
    </row>
    <row r="92" spans="1:5" x14ac:dyDescent="0.2">
      <c r="A92" s="692" t="s">
        <v>178</v>
      </c>
      <c r="B92" t="s">
        <v>178</v>
      </c>
      <c r="C92">
        <v>2021</v>
      </c>
      <c r="D92" s="700">
        <v>14.15</v>
      </c>
      <c r="E92" s="701">
        <v>31.97</v>
      </c>
    </row>
    <row r="93" spans="1:5" x14ac:dyDescent="0.2">
      <c r="A93" s="692" t="s">
        <v>178</v>
      </c>
      <c r="B93" t="s">
        <v>178</v>
      </c>
      <c r="C93">
        <v>2022</v>
      </c>
      <c r="D93" s="700">
        <v>9.73</v>
      </c>
      <c r="E93" s="701">
        <v>21.21</v>
      </c>
    </row>
    <row r="94" spans="1:5" x14ac:dyDescent="0.2">
      <c r="A94" s="692" t="s">
        <v>178</v>
      </c>
      <c r="B94" t="s">
        <v>178</v>
      </c>
      <c r="C94">
        <v>2023</v>
      </c>
      <c r="D94" s="700">
        <v>0.15</v>
      </c>
      <c r="E94" s="701">
        <v>16.95</v>
      </c>
    </row>
    <row r="95" spans="1:5" x14ac:dyDescent="0.2">
      <c r="A95" s="692" t="s">
        <v>179</v>
      </c>
      <c r="B95" t="s">
        <v>179</v>
      </c>
      <c r="C95">
        <v>2013</v>
      </c>
      <c r="D95" s="700">
        <v>-150.79</v>
      </c>
      <c r="E95" s="701">
        <v>-86.79</v>
      </c>
    </row>
    <row r="96" spans="1:5" x14ac:dyDescent="0.2">
      <c r="A96" s="692" t="s">
        <v>179</v>
      </c>
      <c r="B96" t="s">
        <v>179</v>
      </c>
      <c r="C96">
        <v>2014</v>
      </c>
      <c r="D96" s="700">
        <v>-137.16999999999999</v>
      </c>
      <c r="E96" s="701">
        <v>-79</v>
      </c>
    </row>
    <row r="97" spans="1:5" x14ac:dyDescent="0.2">
      <c r="A97" s="692" t="s">
        <v>179</v>
      </c>
      <c r="B97" t="s">
        <v>179</v>
      </c>
      <c r="C97">
        <v>2015</v>
      </c>
      <c r="D97" s="700">
        <v>-136.74</v>
      </c>
      <c r="E97" s="701">
        <v>-75.12</v>
      </c>
    </row>
    <row r="98" spans="1:5" x14ac:dyDescent="0.2">
      <c r="A98" s="692" t="s">
        <v>179</v>
      </c>
      <c r="B98" t="s">
        <v>179</v>
      </c>
      <c r="C98">
        <v>2016</v>
      </c>
      <c r="D98" s="700">
        <v>-72.31</v>
      </c>
      <c r="E98" s="701">
        <v>-37.51</v>
      </c>
    </row>
    <row r="99" spans="1:5" x14ac:dyDescent="0.2">
      <c r="A99" s="692" t="s">
        <v>179</v>
      </c>
      <c r="B99" t="s">
        <v>179</v>
      </c>
      <c r="C99">
        <v>2017</v>
      </c>
      <c r="D99" s="700">
        <v>-61.85</v>
      </c>
      <c r="E99" s="701">
        <v>-30.7</v>
      </c>
    </row>
    <row r="100" spans="1:5" x14ac:dyDescent="0.2">
      <c r="A100" s="692" t="s">
        <v>179</v>
      </c>
      <c r="B100" t="s">
        <v>179</v>
      </c>
      <c r="C100">
        <v>2018</v>
      </c>
      <c r="D100" s="700">
        <v>-14.23</v>
      </c>
      <c r="E100" s="701">
        <v>1.79</v>
      </c>
    </row>
    <row r="101" spans="1:5" x14ac:dyDescent="0.2">
      <c r="A101" s="692" t="s">
        <v>179</v>
      </c>
      <c r="B101" t="s">
        <v>179</v>
      </c>
      <c r="C101">
        <v>2019</v>
      </c>
      <c r="D101" s="700">
        <v>-36.520000000000003</v>
      </c>
      <c r="E101" s="701">
        <v>-14.03</v>
      </c>
    </row>
    <row r="102" spans="1:5" x14ac:dyDescent="0.2">
      <c r="A102" s="692" t="s">
        <v>179</v>
      </c>
      <c r="B102" t="s">
        <v>179</v>
      </c>
      <c r="C102">
        <v>2020</v>
      </c>
      <c r="D102" s="700">
        <v>-9.6199999999999992</v>
      </c>
      <c r="E102" s="701">
        <v>6.58</v>
      </c>
    </row>
    <row r="103" spans="1:5" x14ac:dyDescent="0.2">
      <c r="A103" s="692" t="s">
        <v>179</v>
      </c>
      <c r="B103" t="s">
        <v>179</v>
      </c>
      <c r="C103">
        <v>2021</v>
      </c>
      <c r="D103" s="700">
        <v>7.59</v>
      </c>
      <c r="E103" s="701">
        <v>21.03</v>
      </c>
    </row>
    <row r="104" spans="1:5" x14ac:dyDescent="0.2">
      <c r="A104" s="692" t="s">
        <v>179</v>
      </c>
      <c r="B104" t="s">
        <v>179</v>
      </c>
      <c r="C104">
        <v>2022</v>
      </c>
      <c r="D104" s="700">
        <v>-18.72</v>
      </c>
      <c r="E104" s="701">
        <v>-4.24</v>
      </c>
    </row>
    <row r="105" spans="1:5" x14ac:dyDescent="0.2">
      <c r="A105" s="692" t="s">
        <v>179</v>
      </c>
      <c r="B105" t="s">
        <v>179</v>
      </c>
      <c r="C105">
        <v>2023</v>
      </c>
      <c r="D105" s="700">
        <v>-31.26</v>
      </c>
      <c r="E105" s="701">
        <v>-13.01</v>
      </c>
    </row>
    <row r="106" spans="1:5" x14ac:dyDescent="0.2">
      <c r="A106" s="692" t="s">
        <v>180</v>
      </c>
      <c r="B106" t="s">
        <v>180</v>
      </c>
      <c r="C106">
        <v>2009</v>
      </c>
      <c r="D106" s="700">
        <v>-419.78</v>
      </c>
      <c r="E106" s="701">
        <v>-251.51</v>
      </c>
    </row>
    <row r="107" spans="1:5" x14ac:dyDescent="0.2">
      <c r="A107" s="692" t="s">
        <v>180</v>
      </c>
      <c r="B107" t="s">
        <v>180</v>
      </c>
      <c r="C107">
        <v>2010</v>
      </c>
      <c r="D107" s="700">
        <v>-326</v>
      </c>
      <c r="E107" s="701">
        <v>-193.83</v>
      </c>
    </row>
    <row r="108" spans="1:5" x14ac:dyDescent="0.2">
      <c r="A108" s="692" t="s">
        <v>180</v>
      </c>
      <c r="B108" t="s">
        <v>180</v>
      </c>
      <c r="C108">
        <v>2011</v>
      </c>
      <c r="D108" s="700">
        <v>-234.41</v>
      </c>
      <c r="E108" s="701">
        <v>-133.53</v>
      </c>
    </row>
    <row r="109" spans="1:5" x14ac:dyDescent="0.2">
      <c r="A109" s="692" t="s">
        <v>180</v>
      </c>
      <c r="B109" t="s">
        <v>180</v>
      </c>
      <c r="C109">
        <v>2012</v>
      </c>
      <c r="D109" s="700">
        <v>-211.58</v>
      </c>
      <c r="E109" s="701">
        <v>-119.23</v>
      </c>
    </row>
    <row r="110" spans="1:5" x14ac:dyDescent="0.2">
      <c r="A110" s="692" t="s">
        <v>180</v>
      </c>
      <c r="B110" t="s">
        <v>180</v>
      </c>
      <c r="C110">
        <v>2013</v>
      </c>
      <c r="D110" s="700">
        <v>-179.72</v>
      </c>
      <c r="E110" s="701">
        <v>-99.81</v>
      </c>
    </row>
    <row r="111" spans="1:5" x14ac:dyDescent="0.2">
      <c r="A111" s="692" t="s">
        <v>180</v>
      </c>
      <c r="B111" t="s">
        <v>180</v>
      </c>
      <c r="C111">
        <v>2014</v>
      </c>
      <c r="D111" s="700">
        <v>-114.17</v>
      </c>
      <c r="E111" s="701">
        <v>-60.48</v>
      </c>
    </row>
    <row r="112" spans="1:5" x14ac:dyDescent="0.2">
      <c r="A112" s="692" t="s">
        <v>180</v>
      </c>
      <c r="B112" t="s">
        <v>180</v>
      </c>
      <c r="C112">
        <v>2015</v>
      </c>
      <c r="D112" s="700">
        <v>-77.09</v>
      </c>
      <c r="E112" s="701">
        <v>-36.04</v>
      </c>
    </row>
    <row r="113" spans="1:5" x14ac:dyDescent="0.2">
      <c r="A113" s="692" t="s">
        <v>180</v>
      </c>
      <c r="B113" t="s">
        <v>180</v>
      </c>
      <c r="C113">
        <v>2016</v>
      </c>
      <c r="D113" s="700">
        <v>-76.8</v>
      </c>
      <c r="E113" s="701">
        <v>-34.61</v>
      </c>
    </row>
    <row r="114" spans="1:5" x14ac:dyDescent="0.2">
      <c r="A114" s="692" t="s">
        <v>180</v>
      </c>
      <c r="B114" t="s">
        <v>180</v>
      </c>
      <c r="C114">
        <v>2017</v>
      </c>
      <c r="D114" s="700">
        <v>-45.16</v>
      </c>
      <c r="E114" s="701">
        <v>-14.46</v>
      </c>
    </row>
    <row r="115" spans="1:5" x14ac:dyDescent="0.2">
      <c r="A115" s="692" t="s">
        <v>180</v>
      </c>
      <c r="B115" t="s">
        <v>180</v>
      </c>
      <c r="C115">
        <v>2018</v>
      </c>
      <c r="D115" s="700">
        <v>-38.92</v>
      </c>
      <c r="E115" s="701">
        <v>-9.84</v>
      </c>
    </row>
    <row r="116" spans="1:5" x14ac:dyDescent="0.2">
      <c r="A116" s="692" t="s">
        <v>180</v>
      </c>
      <c r="B116" t="s">
        <v>180</v>
      </c>
      <c r="C116">
        <v>2019</v>
      </c>
      <c r="D116" s="700">
        <v>-19.829999999999998</v>
      </c>
      <c r="E116" s="701">
        <v>0.28000000000000003</v>
      </c>
    </row>
    <row r="117" spans="1:5" x14ac:dyDescent="0.2">
      <c r="A117" s="692" t="s">
        <v>180</v>
      </c>
      <c r="B117" t="s">
        <v>180</v>
      </c>
      <c r="C117">
        <v>2020</v>
      </c>
      <c r="D117" s="700">
        <v>-10.81</v>
      </c>
      <c r="E117" s="701">
        <v>8.11</v>
      </c>
    </row>
    <row r="118" spans="1:5" x14ac:dyDescent="0.2">
      <c r="A118" s="692" t="s">
        <v>180</v>
      </c>
      <c r="B118" t="s">
        <v>180</v>
      </c>
      <c r="C118">
        <v>2021</v>
      </c>
      <c r="D118" s="700">
        <v>1.5</v>
      </c>
      <c r="E118" s="701">
        <v>16.27</v>
      </c>
    </row>
    <row r="119" spans="1:5" x14ac:dyDescent="0.2">
      <c r="A119" s="692" t="s">
        <v>180</v>
      </c>
      <c r="B119" t="s">
        <v>180</v>
      </c>
      <c r="C119">
        <v>2022</v>
      </c>
      <c r="D119" s="700">
        <v>-23.29</v>
      </c>
      <c r="E119" s="701">
        <v>-7.23</v>
      </c>
    </row>
    <row r="120" spans="1:5" x14ac:dyDescent="0.2">
      <c r="A120" s="692" t="s">
        <v>180</v>
      </c>
      <c r="B120" t="s">
        <v>180</v>
      </c>
      <c r="C120">
        <v>2023</v>
      </c>
      <c r="D120" s="700">
        <v>-37.64</v>
      </c>
      <c r="E120" s="701">
        <v>-15.87</v>
      </c>
    </row>
    <row r="121" spans="1:5" x14ac:dyDescent="0.2">
      <c r="A121" s="692" t="s">
        <v>181</v>
      </c>
      <c r="B121" t="s">
        <v>181</v>
      </c>
      <c r="C121">
        <v>2011</v>
      </c>
      <c r="D121" s="700">
        <v>-240.98</v>
      </c>
      <c r="E121" s="701">
        <v>-133.19999999999999</v>
      </c>
    </row>
    <row r="122" spans="1:5" x14ac:dyDescent="0.2">
      <c r="A122" s="692" t="s">
        <v>181</v>
      </c>
      <c r="B122" t="s">
        <v>181</v>
      </c>
      <c r="C122">
        <v>2016</v>
      </c>
      <c r="D122" s="700">
        <v>-96.46</v>
      </c>
      <c r="E122" s="701">
        <v>-44.02</v>
      </c>
    </row>
    <row r="123" spans="1:5" x14ac:dyDescent="0.2">
      <c r="A123" s="692" t="s">
        <v>181</v>
      </c>
      <c r="B123" t="s">
        <v>181</v>
      </c>
      <c r="C123">
        <v>2017</v>
      </c>
      <c r="D123" s="700">
        <v>-84.19</v>
      </c>
      <c r="E123" s="701">
        <v>-40.380000000000003</v>
      </c>
    </row>
    <row r="124" spans="1:5" x14ac:dyDescent="0.2">
      <c r="A124" s="692" t="s">
        <v>181</v>
      </c>
      <c r="B124" t="s">
        <v>181</v>
      </c>
      <c r="C124">
        <v>2018</v>
      </c>
      <c r="D124" s="700">
        <v>-41.4</v>
      </c>
      <c r="E124" s="701">
        <v>-6.49</v>
      </c>
    </row>
    <row r="125" spans="1:5" x14ac:dyDescent="0.2">
      <c r="A125" s="692" t="s">
        <v>181</v>
      </c>
      <c r="B125" t="s">
        <v>181</v>
      </c>
      <c r="C125">
        <v>2019</v>
      </c>
      <c r="D125" s="700">
        <v>-56.36</v>
      </c>
      <c r="E125" s="701">
        <v>-26.02</v>
      </c>
    </row>
    <row r="126" spans="1:5" x14ac:dyDescent="0.2">
      <c r="A126" s="692" t="s">
        <v>181</v>
      </c>
      <c r="B126" t="s">
        <v>181</v>
      </c>
      <c r="C126">
        <v>2020</v>
      </c>
      <c r="D126" s="700">
        <v>-57.95</v>
      </c>
      <c r="E126" s="701">
        <v>-27.21</v>
      </c>
    </row>
    <row r="127" spans="1:5" x14ac:dyDescent="0.2">
      <c r="A127" s="692" t="s">
        <v>181</v>
      </c>
      <c r="B127" t="s">
        <v>181</v>
      </c>
      <c r="C127">
        <v>2021</v>
      </c>
      <c r="D127" s="700">
        <v>10.15</v>
      </c>
      <c r="E127" s="701">
        <v>22.21</v>
      </c>
    </row>
    <row r="128" spans="1:5" x14ac:dyDescent="0.2">
      <c r="A128" s="692" t="s">
        <v>181</v>
      </c>
      <c r="B128" t="s">
        <v>181</v>
      </c>
      <c r="C128">
        <v>2022</v>
      </c>
      <c r="D128" s="700">
        <v>-46.78</v>
      </c>
      <c r="E128" s="701">
        <v>-22.06</v>
      </c>
    </row>
    <row r="129" spans="1:5" x14ac:dyDescent="0.2">
      <c r="A129" s="692" t="s">
        <v>181</v>
      </c>
      <c r="B129" t="s">
        <v>181</v>
      </c>
      <c r="C129">
        <v>2023</v>
      </c>
      <c r="D129" s="700">
        <v>-62.29</v>
      </c>
      <c r="E129" s="701">
        <v>-33.99</v>
      </c>
    </row>
    <row r="130" spans="1:5" x14ac:dyDescent="0.2">
      <c r="A130" s="692" t="s">
        <v>182</v>
      </c>
      <c r="B130" t="s">
        <v>182</v>
      </c>
      <c r="C130">
        <v>2014</v>
      </c>
      <c r="D130" s="700">
        <v>-218.1</v>
      </c>
      <c r="E130" s="701">
        <v>-128.05000000000001</v>
      </c>
    </row>
    <row r="131" spans="1:5" x14ac:dyDescent="0.2">
      <c r="A131" s="692" t="s">
        <v>182</v>
      </c>
      <c r="B131" t="s">
        <v>182</v>
      </c>
      <c r="C131">
        <v>2016</v>
      </c>
      <c r="D131" s="700">
        <v>-151.47999999999999</v>
      </c>
      <c r="E131" s="701">
        <v>-85.93</v>
      </c>
    </row>
    <row r="132" spans="1:5" x14ac:dyDescent="0.2">
      <c r="A132" s="692" t="s">
        <v>182</v>
      </c>
      <c r="B132" t="s">
        <v>182</v>
      </c>
      <c r="C132">
        <v>2017</v>
      </c>
      <c r="D132" s="700">
        <v>-110.29</v>
      </c>
      <c r="E132" s="701">
        <v>-60.74</v>
      </c>
    </row>
    <row r="133" spans="1:5" x14ac:dyDescent="0.2">
      <c r="A133" s="692" t="s">
        <v>182</v>
      </c>
      <c r="B133" t="s">
        <v>182</v>
      </c>
      <c r="C133">
        <v>2018</v>
      </c>
      <c r="D133" s="700">
        <v>-67.739999999999995</v>
      </c>
      <c r="E133" s="701">
        <v>-32.92</v>
      </c>
    </row>
    <row r="134" spans="1:5" x14ac:dyDescent="0.2">
      <c r="A134" s="692" t="s">
        <v>182</v>
      </c>
      <c r="B134" t="s">
        <v>182</v>
      </c>
      <c r="C134">
        <v>2019</v>
      </c>
      <c r="D134" s="700">
        <v>-52.84</v>
      </c>
      <c r="E134" s="701">
        <v>-25.76</v>
      </c>
    </row>
    <row r="135" spans="1:5" x14ac:dyDescent="0.2">
      <c r="A135" s="692" t="s">
        <v>182</v>
      </c>
      <c r="B135" t="s">
        <v>182</v>
      </c>
      <c r="C135">
        <v>2020</v>
      </c>
      <c r="D135" s="700">
        <v>-38.619999999999997</v>
      </c>
      <c r="E135" s="701">
        <v>-13.51</v>
      </c>
    </row>
    <row r="136" spans="1:5" x14ac:dyDescent="0.2">
      <c r="A136" s="692" t="s">
        <v>182</v>
      </c>
      <c r="B136" t="s">
        <v>182</v>
      </c>
      <c r="C136">
        <v>2021</v>
      </c>
      <c r="D136" s="700">
        <v>-38.43</v>
      </c>
      <c r="E136" s="701">
        <v>-14.45</v>
      </c>
    </row>
    <row r="137" spans="1:5" x14ac:dyDescent="0.2">
      <c r="A137" s="692" t="s">
        <v>182</v>
      </c>
      <c r="B137" t="s">
        <v>182</v>
      </c>
      <c r="C137">
        <v>2022</v>
      </c>
      <c r="D137" s="700">
        <v>-46.8</v>
      </c>
      <c r="E137" s="701">
        <v>-26.33</v>
      </c>
    </row>
    <row r="138" spans="1:5" x14ac:dyDescent="0.2">
      <c r="A138" s="692" t="s">
        <v>182</v>
      </c>
      <c r="B138" t="s">
        <v>182</v>
      </c>
      <c r="C138">
        <v>2023</v>
      </c>
      <c r="D138" s="700">
        <v>-59.74</v>
      </c>
      <c r="E138" s="701">
        <v>-33.29</v>
      </c>
    </row>
    <row r="139" spans="1:5" x14ac:dyDescent="0.2">
      <c r="A139" s="692" t="s">
        <v>183</v>
      </c>
      <c r="B139" t="s">
        <v>184</v>
      </c>
      <c r="C139">
        <v>2011</v>
      </c>
      <c r="D139" s="700">
        <v>-152.16</v>
      </c>
      <c r="E139" s="701">
        <v>-82.68</v>
      </c>
    </row>
    <row r="140" spans="1:5" x14ac:dyDescent="0.2">
      <c r="A140" s="692" t="s">
        <v>183</v>
      </c>
      <c r="B140" t="s">
        <v>184</v>
      </c>
      <c r="C140">
        <v>2012</v>
      </c>
      <c r="D140" s="700">
        <v>-133.63</v>
      </c>
      <c r="E140" s="701">
        <v>-70.290000000000006</v>
      </c>
    </row>
    <row r="141" spans="1:5" x14ac:dyDescent="0.2">
      <c r="A141" s="692" t="s">
        <v>183</v>
      </c>
      <c r="B141" t="s">
        <v>184</v>
      </c>
      <c r="C141">
        <v>2013</v>
      </c>
      <c r="D141" s="700">
        <v>-94.34</v>
      </c>
      <c r="E141" s="701">
        <v>-45.9</v>
      </c>
    </row>
    <row r="142" spans="1:5" x14ac:dyDescent="0.2">
      <c r="A142" s="692" t="s">
        <v>183</v>
      </c>
      <c r="B142" t="s">
        <v>184</v>
      </c>
      <c r="C142">
        <v>2014</v>
      </c>
      <c r="D142" s="700">
        <v>-65.27</v>
      </c>
      <c r="E142" s="701">
        <v>-29.4</v>
      </c>
    </row>
    <row r="143" spans="1:5" x14ac:dyDescent="0.2">
      <c r="A143" s="692" t="s">
        <v>183</v>
      </c>
      <c r="B143" t="s">
        <v>184</v>
      </c>
      <c r="C143">
        <v>2015</v>
      </c>
      <c r="D143" s="700">
        <v>-45.81</v>
      </c>
      <c r="E143" s="701">
        <v>-16.03</v>
      </c>
    </row>
    <row r="144" spans="1:5" x14ac:dyDescent="0.2">
      <c r="A144" s="692" t="s">
        <v>183</v>
      </c>
      <c r="B144" t="s">
        <v>184</v>
      </c>
      <c r="C144">
        <v>2017</v>
      </c>
      <c r="D144" s="700">
        <v>-15.67</v>
      </c>
      <c r="E144" s="701">
        <v>5.58</v>
      </c>
    </row>
    <row r="145" spans="1:5" x14ac:dyDescent="0.2">
      <c r="A145" s="692" t="s">
        <v>183</v>
      </c>
      <c r="B145" t="s">
        <v>184</v>
      </c>
      <c r="C145">
        <v>2023</v>
      </c>
      <c r="D145" s="700">
        <v>-37.17</v>
      </c>
      <c r="E145" s="701">
        <v>-20.83</v>
      </c>
    </row>
    <row r="146" spans="1:5" x14ac:dyDescent="0.2">
      <c r="A146" s="692" t="s">
        <v>183</v>
      </c>
      <c r="B146" t="s">
        <v>185</v>
      </c>
      <c r="C146">
        <v>2011</v>
      </c>
      <c r="D146" s="700">
        <v>-169.2</v>
      </c>
      <c r="E146" s="701">
        <v>-95.33</v>
      </c>
    </row>
    <row r="147" spans="1:5" x14ac:dyDescent="0.2">
      <c r="A147" s="692" t="s">
        <v>183</v>
      </c>
      <c r="B147" t="s">
        <v>185</v>
      </c>
      <c r="C147">
        <v>2012</v>
      </c>
      <c r="D147" s="700">
        <v>-106.54</v>
      </c>
      <c r="E147" s="701">
        <v>-51.28</v>
      </c>
    </row>
    <row r="148" spans="1:5" x14ac:dyDescent="0.2">
      <c r="A148" s="692" t="s">
        <v>183</v>
      </c>
      <c r="B148" t="s">
        <v>185</v>
      </c>
      <c r="C148">
        <v>2016</v>
      </c>
      <c r="D148" s="700">
        <v>-47.13</v>
      </c>
      <c r="E148" s="701">
        <v>-11.49</v>
      </c>
    </row>
    <row r="149" spans="1:5" x14ac:dyDescent="0.2">
      <c r="A149" s="692" t="s">
        <v>183</v>
      </c>
      <c r="B149" t="s">
        <v>185</v>
      </c>
      <c r="C149">
        <v>2020</v>
      </c>
      <c r="D149" s="700">
        <v>11.71</v>
      </c>
      <c r="E149" s="701">
        <v>29.7</v>
      </c>
    </row>
    <row r="150" spans="1:5" x14ac:dyDescent="0.2">
      <c r="A150" s="692" t="s">
        <v>183</v>
      </c>
      <c r="B150" t="s">
        <v>185</v>
      </c>
      <c r="C150">
        <v>2021</v>
      </c>
      <c r="D150" s="700">
        <v>10.210000000000001</v>
      </c>
      <c r="E150" s="701">
        <v>24.17</v>
      </c>
    </row>
    <row r="151" spans="1:5" x14ac:dyDescent="0.2">
      <c r="A151" s="692" t="s">
        <v>183</v>
      </c>
      <c r="B151" t="s">
        <v>186</v>
      </c>
      <c r="C151">
        <v>2019</v>
      </c>
      <c r="D151" s="700">
        <v>-27.27</v>
      </c>
      <c r="E151" s="701">
        <v>-6.33</v>
      </c>
    </row>
    <row r="152" spans="1:5" x14ac:dyDescent="0.2">
      <c r="A152" s="692" t="s">
        <v>183</v>
      </c>
      <c r="B152" t="s">
        <v>186</v>
      </c>
      <c r="C152">
        <v>2020</v>
      </c>
      <c r="D152" s="700">
        <v>-34.14</v>
      </c>
      <c r="E152" s="701">
        <v>-9.91</v>
      </c>
    </row>
    <row r="153" spans="1:5" x14ac:dyDescent="0.2">
      <c r="A153" s="692" t="s">
        <v>183</v>
      </c>
      <c r="B153" t="s">
        <v>186</v>
      </c>
      <c r="C153">
        <v>2022</v>
      </c>
      <c r="D153" s="700">
        <v>-0.17</v>
      </c>
      <c r="E153" s="701">
        <v>9.01</v>
      </c>
    </row>
    <row r="154" spans="1:5" x14ac:dyDescent="0.2">
      <c r="A154" s="692" t="s">
        <v>183</v>
      </c>
      <c r="B154" t="s">
        <v>188</v>
      </c>
      <c r="C154">
        <v>2012</v>
      </c>
      <c r="D154" s="700">
        <v>-155.18</v>
      </c>
      <c r="E154" s="701">
        <v>-91.23</v>
      </c>
    </row>
    <row r="155" spans="1:5" x14ac:dyDescent="0.2">
      <c r="A155" s="692" t="s">
        <v>183</v>
      </c>
      <c r="B155" t="s">
        <v>188</v>
      </c>
      <c r="C155">
        <v>2013</v>
      </c>
      <c r="D155" s="700">
        <v>-78.84</v>
      </c>
      <c r="E155" s="701">
        <v>-39.31</v>
      </c>
    </row>
    <row r="156" spans="1:5" x14ac:dyDescent="0.2">
      <c r="A156" s="692" t="s">
        <v>183</v>
      </c>
      <c r="B156" t="s">
        <v>188</v>
      </c>
      <c r="C156">
        <v>2014</v>
      </c>
      <c r="D156" s="700">
        <v>-93.68</v>
      </c>
      <c r="E156" s="701">
        <v>-48.62</v>
      </c>
    </row>
    <row r="157" spans="1:5" x14ac:dyDescent="0.2">
      <c r="A157" s="692" t="s">
        <v>183</v>
      </c>
      <c r="B157" t="s">
        <v>188</v>
      </c>
      <c r="C157">
        <v>2015</v>
      </c>
      <c r="D157" s="700">
        <v>-80.03</v>
      </c>
      <c r="E157" s="701">
        <v>-42.27</v>
      </c>
    </row>
    <row r="158" spans="1:5" x14ac:dyDescent="0.2">
      <c r="A158" s="692" t="s">
        <v>183</v>
      </c>
      <c r="B158" t="s">
        <v>188</v>
      </c>
      <c r="C158">
        <v>2016</v>
      </c>
      <c r="D158" s="700">
        <v>-87.27</v>
      </c>
      <c r="E158" s="701">
        <v>-47.36</v>
      </c>
    </row>
    <row r="159" spans="1:5" x14ac:dyDescent="0.2">
      <c r="A159" s="692" t="s">
        <v>183</v>
      </c>
      <c r="B159" t="s">
        <v>188</v>
      </c>
      <c r="C159">
        <v>2017</v>
      </c>
      <c r="D159" s="700">
        <v>-50.61</v>
      </c>
      <c r="E159" s="701">
        <v>-23.09</v>
      </c>
    </row>
    <row r="160" spans="1:5" x14ac:dyDescent="0.2">
      <c r="A160" s="692" t="s">
        <v>183</v>
      </c>
      <c r="B160" t="s">
        <v>188</v>
      </c>
      <c r="C160">
        <v>2018</v>
      </c>
      <c r="D160" s="700">
        <v>-36.47</v>
      </c>
      <c r="E160" s="701">
        <v>-12.26</v>
      </c>
    </row>
    <row r="161" spans="1:5" x14ac:dyDescent="0.2">
      <c r="A161" s="692" t="s">
        <v>183</v>
      </c>
      <c r="B161" t="s">
        <v>188</v>
      </c>
      <c r="C161">
        <v>2019</v>
      </c>
      <c r="D161" s="700">
        <v>-14.11</v>
      </c>
      <c r="E161" s="701">
        <v>1.42</v>
      </c>
    </row>
    <row r="162" spans="1:5" x14ac:dyDescent="0.2">
      <c r="A162" s="692" t="s">
        <v>183</v>
      </c>
      <c r="B162" t="s">
        <v>188</v>
      </c>
      <c r="C162">
        <v>2022</v>
      </c>
      <c r="D162" s="700">
        <v>-43.29</v>
      </c>
      <c r="E162" s="701">
        <v>-26.73</v>
      </c>
    </row>
    <row r="163" spans="1:5" x14ac:dyDescent="0.2">
      <c r="A163" s="692" t="s">
        <v>183</v>
      </c>
      <c r="B163" t="s">
        <v>187</v>
      </c>
      <c r="C163">
        <v>2016</v>
      </c>
      <c r="D163" s="700">
        <v>-18.59</v>
      </c>
      <c r="E163" s="701">
        <v>5.63</v>
      </c>
    </row>
    <row r="164" spans="1:5" x14ac:dyDescent="0.2">
      <c r="A164" s="692" t="s">
        <v>183</v>
      </c>
      <c r="B164" t="s">
        <v>187</v>
      </c>
      <c r="C164">
        <v>2017</v>
      </c>
      <c r="D164" s="700">
        <v>-27.62</v>
      </c>
      <c r="E164" s="701">
        <v>0.09</v>
      </c>
    </row>
    <row r="165" spans="1:5" x14ac:dyDescent="0.2">
      <c r="A165" s="692" t="s">
        <v>183</v>
      </c>
      <c r="B165" t="s">
        <v>187</v>
      </c>
      <c r="C165">
        <v>2020</v>
      </c>
      <c r="D165" s="700">
        <v>14.05</v>
      </c>
      <c r="E165" s="701">
        <v>28.89</v>
      </c>
    </row>
    <row r="166" spans="1:5" x14ac:dyDescent="0.2">
      <c r="A166" s="692" t="s">
        <v>183</v>
      </c>
      <c r="B166" t="s">
        <v>187</v>
      </c>
      <c r="C166">
        <v>2022</v>
      </c>
      <c r="D166" s="700">
        <v>2.17</v>
      </c>
      <c r="E166" s="701">
        <v>13.87</v>
      </c>
    </row>
    <row r="167" spans="1:5" x14ac:dyDescent="0.2">
      <c r="A167" s="692" t="s">
        <v>183</v>
      </c>
      <c r="B167" t="s">
        <v>187</v>
      </c>
      <c r="C167">
        <v>2023</v>
      </c>
      <c r="D167" s="700">
        <v>-15.92</v>
      </c>
      <c r="E167" s="701">
        <v>-0.99</v>
      </c>
    </row>
    <row r="168" spans="1:5" x14ac:dyDescent="0.2">
      <c r="A168" s="692" t="s">
        <v>183</v>
      </c>
      <c r="B168" t="s">
        <v>189</v>
      </c>
      <c r="C168">
        <v>2012</v>
      </c>
      <c r="D168" s="700">
        <v>-299.10000000000002</v>
      </c>
      <c r="E168" s="701">
        <v>-179</v>
      </c>
    </row>
    <row r="169" spans="1:5" x14ac:dyDescent="0.2">
      <c r="A169" s="692" t="s">
        <v>183</v>
      </c>
      <c r="B169" t="s">
        <v>189</v>
      </c>
      <c r="C169">
        <v>2013</v>
      </c>
      <c r="D169" s="700">
        <v>-437</v>
      </c>
      <c r="E169" s="701">
        <v>-265.47000000000003</v>
      </c>
    </row>
    <row r="170" spans="1:5" x14ac:dyDescent="0.2">
      <c r="A170" s="692" t="s">
        <v>183</v>
      </c>
      <c r="B170" t="s">
        <v>189</v>
      </c>
      <c r="C170">
        <v>2015</v>
      </c>
      <c r="D170" s="700">
        <v>-46.94</v>
      </c>
      <c r="E170" s="701">
        <v>-18.96</v>
      </c>
    </row>
    <row r="171" spans="1:5" x14ac:dyDescent="0.2">
      <c r="A171" s="692" t="s">
        <v>183</v>
      </c>
      <c r="B171" t="s">
        <v>189</v>
      </c>
      <c r="C171">
        <v>2016</v>
      </c>
      <c r="D171" s="700">
        <v>-31.39</v>
      </c>
      <c r="E171" s="701">
        <v>-5.95</v>
      </c>
    </row>
    <row r="172" spans="1:5" x14ac:dyDescent="0.2">
      <c r="A172" s="692" t="s">
        <v>183</v>
      </c>
      <c r="B172" t="s">
        <v>189</v>
      </c>
      <c r="C172">
        <v>2017</v>
      </c>
      <c r="D172" s="700">
        <v>-16.670000000000002</v>
      </c>
      <c r="E172" s="701">
        <v>3.58</v>
      </c>
    </row>
    <row r="173" spans="1:5" x14ac:dyDescent="0.2">
      <c r="A173" s="692" t="s">
        <v>183</v>
      </c>
      <c r="B173" t="s">
        <v>189</v>
      </c>
      <c r="C173">
        <v>2019</v>
      </c>
      <c r="D173" s="700">
        <v>-38.19</v>
      </c>
      <c r="E173" s="701">
        <v>-13.28</v>
      </c>
    </row>
    <row r="174" spans="1:5" x14ac:dyDescent="0.2">
      <c r="A174" s="692" t="s">
        <v>183</v>
      </c>
      <c r="B174" t="s">
        <v>190</v>
      </c>
      <c r="C174">
        <v>2007</v>
      </c>
      <c r="D174" s="700">
        <v>-350.3</v>
      </c>
      <c r="E174" s="701">
        <v>-207.7</v>
      </c>
    </row>
    <row r="175" spans="1:5" x14ac:dyDescent="0.2">
      <c r="A175" s="692" t="s">
        <v>183</v>
      </c>
      <c r="B175" t="s">
        <v>190</v>
      </c>
      <c r="C175">
        <v>2012</v>
      </c>
      <c r="D175" s="700">
        <v>-124.89</v>
      </c>
      <c r="E175" s="701">
        <v>-66.900000000000006</v>
      </c>
    </row>
    <row r="176" spans="1:5" x14ac:dyDescent="0.2">
      <c r="A176" s="692" t="s">
        <v>183</v>
      </c>
      <c r="B176" t="s">
        <v>190</v>
      </c>
      <c r="C176">
        <v>2013</v>
      </c>
      <c r="D176" s="700">
        <v>-82.39</v>
      </c>
      <c r="E176" s="701">
        <v>-39.28</v>
      </c>
    </row>
    <row r="177" spans="1:5" x14ac:dyDescent="0.2">
      <c r="A177" s="692" t="s">
        <v>183</v>
      </c>
      <c r="B177" t="s">
        <v>190</v>
      </c>
      <c r="C177">
        <v>2014</v>
      </c>
      <c r="D177" s="700">
        <v>-76.84</v>
      </c>
      <c r="E177" s="701">
        <v>-35.659999999999997</v>
      </c>
    </row>
    <row r="178" spans="1:5" x14ac:dyDescent="0.2">
      <c r="A178" s="692" t="s">
        <v>183</v>
      </c>
      <c r="B178" t="s">
        <v>190</v>
      </c>
      <c r="C178">
        <v>2015</v>
      </c>
      <c r="D178" s="700">
        <v>-82.58</v>
      </c>
      <c r="E178" s="701">
        <v>-40.28</v>
      </c>
    </row>
    <row r="179" spans="1:5" x14ac:dyDescent="0.2">
      <c r="A179" s="692" t="s">
        <v>183</v>
      </c>
      <c r="B179" t="s">
        <v>190</v>
      </c>
      <c r="C179">
        <v>2016</v>
      </c>
      <c r="D179" s="700">
        <v>-51.21</v>
      </c>
      <c r="E179" s="701">
        <v>-22.07</v>
      </c>
    </row>
    <row r="180" spans="1:5" x14ac:dyDescent="0.2">
      <c r="A180" s="692" t="s">
        <v>183</v>
      </c>
      <c r="B180" t="s">
        <v>190</v>
      </c>
      <c r="C180">
        <v>2017</v>
      </c>
      <c r="D180" s="700">
        <v>-28.69</v>
      </c>
      <c r="E180" s="701">
        <v>-5.77</v>
      </c>
    </row>
    <row r="181" spans="1:5" x14ac:dyDescent="0.2">
      <c r="A181" s="692" t="s">
        <v>183</v>
      </c>
      <c r="B181" t="s">
        <v>190</v>
      </c>
      <c r="C181">
        <v>2018</v>
      </c>
      <c r="D181" s="700">
        <v>-131.84</v>
      </c>
      <c r="E181" s="701">
        <v>-77.040000000000006</v>
      </c>
    </row>
    <row r="182" spans="1:5" x14ac:dyDescent="0.2">
      <c r="A182" s="692" t="s">
        <v>183</v>
      </c>
      <c r="B182" t="s">
        <v>190</v>
      </c>
      <c r="C182">
        <v>2019</v>
      </c>
      <c r="D182" s="700">
        <v>1.92</v>
      </c>
      <c r="E182" s="701">
        <v>12.87</v>
      </c>
    </row>
    <row r="183" spans="1:5" x14ac:dyDescent="0.2">
      <c r="A183" s="692" t="s">
        <v>183</v>
      </c>
      <c r="B183" t="s">
        <v>190</v>
      </c>
      <c r="C183">
        <v>2020</v>
      </c>
      <c r="D183" s="700">
        <v>-6.53</v>
      </c>
      <c r="E183" s="701">
        <v>7.21</v>
      </c>
    </row>
    <row r="184" spans="1:5" x14ac:dyDescent="0.2">
      <c r="A184" s="692" t="s">
        <v>183</v>
      </c>
      <c r="B184" t="s">
        <v>190</v>
      </c>
      <c r="C184">
        <v>2021</v>
      </c>
      <c r="D184" s="700">
        <v>5.95</v>
      </c>
      <c r="E184" s="701">
        <v>14.34</v>
      </c>
    </row>
    <row r="185" spans="1:5" x14ac:dyDescent="0.2">
      <c r="A185" s="692" t="s">
        <v>183</v>
      </c>
      <c r="B185" t="s">
        <v>190</v>
      </c>
      <c r="C185">
        <v>2022</v>
      </c>
      <c r="D185" s="700">
        <v>8.82</v>
      </c>
      <c r="E185" s="701">
        <v>16.43</v>
      </c>
    </row>
    <row r="186" spans="1:5" x14ac:dyDescent="0.2">
      <c r="A186" s="692" t="s">
        <v>183</v>
      </c>
      <c r="B186" t="s">
        <v>190</v>
      </c>
      <c r="C186">
        <v>2023</v>
      </c>
      <c r="D186" s="700">
        <v>-18.899999999999999</v>
      </c>
      <c r="E186" s="701">
        <v>-3.1</v>
      </c>
    </row>
    <row r="187" spans="1:5" x14ac:dyDescent="0.2">
      <c r="A187" s="692" t="s">
        <v>183</v>
      </c>
      <c r="B187" t="s">
        <v>191</v>
      </c>
      <c r="C187">
        <v>2015</v>
      </c>
      <c r="D187" s="700">
        <v>-30.4</v>
      </c>
      <c r="E187" s="701">
        <v>-6.17</v>
      </c>
    </row>
    <row r="188" spans="1:5" x14ac:dyDescent="0.2">
      <c r="A188" s="692" t="s">
        <v>183</v>
      </c>
      <c r="B188" t="s">
        <v>191</v>
      </c>
      <c r="C188">
        <v>2016</v>
      </c>
      <c r="D188" s="700">
        <v>-18.079999999999998</v>
      </c>
      <c r="E188" s="701">
        <v>0.93</v>
      </c>
    </row>
    <row r="189" spans="1:5" x14ac:dyDescent="0.2">
      <c r="A189" s="692" t="s">
        <v>183</v>
      </c>
      <c r="B189" t="s">
        <v>191</v>
      </c>
      <c r="C189">
        <v>2018</v>
      </c>
      <c r="D189" s="700">
        <v>-1.89</v>
      </c>
      <c r="E189" s="701">
        <v>14.12</v>
      </c>
    </row>
    <row r="190" spans="1:5" x14ac:dyDescent="0.2">
      <c r="A190" s="692" t="s">
        <v>183</v>
      </c>
      <c r="B190" t="s">
        <v>191</v>
      </c>
      <c r="C190">
        <v>2019</v>
      </c>
      <c r="D190" s="700">
        <v>1.7</v>
      </c>
      <c r="E190" s="701">
        <v>17.489999999999998</v>
      </c>
    </row>
    <row r="191" spans="1:5" x14ac:dyDescent="0.2">
      <c r="A191" s="692" t="s">
        <v>183</v>
      </c>
      <c r="B191" t="s">
        <v>191</v>
      </c>
      <c r="C191">
        <v>2020</v>
      </c>
      <c r="D191" s="700">
        <v>1.75</v>
      </c>
      <c r="E191" s="701">
        <v>13.41</v>
      </c>
    </row>
    <row r="192" spans="1:5" x14ac:dyDescent="0.2">
      <c r="A192" s="692" t="s">
        <v>183</v>
      </c>
      <c r="B192" t="s">
        <v>191</v>
      </c>
      <c r="C192">
        <v>2021</v>
      </c>
      <c r="D192" s="700">
        <v>13.38</v>
      </c>
      <c r="E192" s="701">
        <v>22.14</v>
      </c>
    </row>
    <row r="193" spans="1:5" x14ac:dyDescent="0.2">
      <c r="A193" s="692" t="s">
        <v>183</v>
      </c>
      <c r="B193" t="s">
        <v>191</v>
      </c>
      <c r="C193">
        <v>2022</v>
      </c>
      <c r="D193" s="700">
        <v>-7.75</v>
      </c>
      <c r="E193" s="701">
        <v>4.47</v>
      </c>
    </row>
    <row r="194" spans="1:5" x14ac:dyDescent="0.2">
      <c r="A194" s="692" t="s">
        <v>183</v>
      </c>
      <c r="B194" t="s">
        <v>191</v>
      </c>
      <c r="C194">
        <v>2023</v>
      </c>
      <c r="D194" s="700">
        <v>-12.27</v>
      </c>
      <c r="E194" s="701">
        <v>2.74</v>
      </c>
    </row>
    <row r="195" spans="1:5" x14ac:dyDescent="0.2">
      <c r="A195" s="692" t="s">
        <v>183</v>
      </c>
      <c r="B195" t="s">
        <v>192</v>
      </c>
      <c r="C195">
        <v>2016</v>
      </c>
      <c r="D195" s="700">
        <v>-72.39</v>
      </c>
      <c r="E195" s="701">
        <v>-35.39</v>
      </c>
    </row>
    <row r="196" spans="1:5" x14ac:dyDescent="0.2">
      <c r="A196" s="692" t="s">
        <v>183</v>
      </c>
      <c r="B196" t="s">
        <v>192</v>
      </c>
      <c r="C196">
        <v>2017</v>
      </c>
      <c r="D196" s="700">
        <v>-28.12</v>
      </c>
      <c r="E196" s="701">
        <v>-6.34</v>
      </c>
    </row>
    <row r="197" spans="1:5" x14ac:dyDescent="0.2">
      <c r="A197" s="692" t="s">
        <v>183</v>
      </c>
      <c r="B197" t="s">
        <v>192</v>
      </c>
      <c r="C197">
        <v>2018</v>
      </c>
      <c r="D197" s="700">
        <v>-30.19</v>
      </c>
      <c r="E197" s="701">
        <v>-6.61</v>
      </c>
    </row>
    <row r="198" spans="1:5" x14ac:dyDescent="0.2">
      <c r="A198" s="692" t="s">
        <v>183</v>
      </c>
      <c r="B198" t="s">
        <v>192</v>
      </c>
      <c r="C198">
        <v>2019</v>
      </c>
      <c r="D198" s="700">
        <v>-12.49</v>
      </c>
      <c r="E198" s="701">
        <v>5.56</v>
      </c>
    </row>
    <row r="199" spans="1:5" x14ac:dyDescent="0.2">
      <c r="A199" s="692" t="s">
        <v>183</v>
      </c>
      <c r="B199" t="s">
        <v>192</v>
      </c>
      <c r="C199">
        <v>2020</v>
      </c>
      <c r="D199" s="700">
        <v>-50.1</v>
      </c>
      <c r="E199" s="701">
        <v>-18.14</v>
      </c>
    </row>
    <row r="200" spans="1:5" x14ac:dyDescent="0.2">
      <c r="A200" s="692" t="s">
        <v>183</v>
      </c>
      <c r="B200" t="s">
        <v>192</v>
      </c>
      <c r="C200">
        <v>2021</v>
      </c>
      <c r="D200" s="700">
        <v>28.48</v>
      </c>
      <c r="E200" s="701">
        <v>34.380000000000003</v>
      </c>
    </row>
    <row r="201" spans="1:5" x14ac:dyDescent="0.2">
      <c r="A201" s="692" t="s">
        <v>183</v>
      </c>
      <c r="B201" t="s">
        <v>192</v>
      </c>
      <c r="C201">
        <v>2023</v>
      </c>
      <c r="D201" s="700">
        <v>-33.26</v>
      </c>
      <c r="E201" s="701">
        <v>-14.27</v>
      </c>
    </row>
    <row r="202" spans="1:5" x14ac:dyDescent="0.2">
      <c r="A202" s="692" t="s">
        <v>183</v>
      </c>
      <c r="B202" t="s">
        <v>193</v>
      </c>
      <c r="C202">
        <v>2013</v>
      </c>
      <c r="D202" s="700">
        <v>-76.069999999999993</v>
      </c>
      <c r="E202" s="701">
        <v>-33.78</v>
      </c>
    </row>
    <row r="203" spans="1:5" x14ac:dyDescent="0.2">
      <c r="A203" s="692" t="s">
        <v>183</v>
      </c>
      <c r="B203" t="s">
        <v>193</v>
      </c>
      <c r="C203">
        <v>2014</v>
      </c>
      <c r="D203" s="700">
        <v>-26.58</v>
      </c>
      <c r="E203" s="701">
        <v>-0.89</v>
      </c>
    </row>
    <row r="204" spans="1:5" x14ac:dyDescent="0.2">
      <c r="A204" s="692" t="s">
        <v>183</v>
      </c>
      <c r="B204" t="s">
        <v>193</v>
      </c>
      <c r="C204">
        <v>2015</v>
      </c>
      <c r="D204" s="700">
        <v>-19.5</v>
      </c>
      <c r="E204" s="701">
        <v>2.17</v>
      </c>
    </row>
    <row r="205" spans="1:5" x14ac:dyDescent="0.2">
      <c r="A205" s="692" t="s">
        <v>183</v>
      </c>
      <c r="B205" t="s">
        <v>193</v>
      </c>
      <c r="C205">
        <v>2017</v>
      </c>
      <c r="D205" s="700">
        <v>-29.17</v>
      </c>
      <c r="E205" s="701">
        <v>-2.98</v>
      </c>
    </row>
    <row r="206" spans="1:5" x14ac:dyDescent="0.2">
      <c r="A206" s="692" t="s">
        <v>183</v>
      </c>
      <c r="B206" t="s">
        <v>193</v>
      </c>
      <c r="C206">
        <v>2018</v>
      </c>
      <c r="D206" s="700">
        <v>-6.13</v>
      </c>
      <c r="E206" s="701">
        <v>11.04</v>
      </c>
    </row>
    <row r="207" spans="1:5" x14ac:dyDescent="0.2">
      <c r="A207" s="692" t="s">
        <v>183</v>
      </c>
      <c r="B207" t="s">
        <v>193</v>
      </c>
      <c r="C207">
        <v>2019</v>
      </c>
      <c r="D207" s="700">
        <v>11.55</v>
      </c>
      <c r="E207" s="701">
        <v>21.08</v>
      </c>
    </row>
    <row r="208" spans="1:5" x14ac:dyDescent="0.2">
      <c r="A208" s="692" t="s">
        <v>183</v>
      </c>
      <c r="B208" t="s">
        <v>193</v>
      </c>
      <c r="C208">
        <v>2020</v>
      </c>
      <c r="D208" s="700">
        <v>16.8</v>
      </c>
      <c r="E208" s="701">
        <v>25.38</v>
      </c>
    </row>
    <row r="209" spans="1:5" x14ac:dyDescent="0.2">
      <c r="A209" s="692" t="s">
        <v>183</v>
      </c>
      <c r="B209" t="s">
        <v>193</v>
      </c>
      <c r="C209">
        <v>2022</v>
      </c>
      <c r="D209" s="700">
        <v>-6.28</v>
      </c>
      <c r="E209" s="701">
        <v>4.41</v>
      </c>
    </row>
    <row r="210" spans="1:5" x14ac:dyDescent="0.2">
      <c r="A210" s="692" t="s">
        <v>183</v>
      </c>
      <c r="B210" t="s">
        <v>193</v>
      </c>
      <c r="C210">
        <v>2023</v>
      </c>
      <c r="D210" s="700">
        <v>-21.43</v>
      </c>
      <c r="E210" s="701">
        <v>-7.51</v>
      </c>
    </row>
    <row r="211" spans="1:5" x14ac:dyDescent="0.2">
      <c r="A211" s="692" t="s">
        <v>183</v>
      </c>
      <c r="B211" t="s">
        <v>194</v>
      </c>
      <c r="C211">
        <v>2007</v>
      </c>
      <c r="D211" s="700">
        <v>-372.86</v>
      </c>
      <c r="E211" s="701">
        <v>-221.99</v>
      </c>
    </row>
    <row r="212" spans="1:5" x14ac:dyDescent="0.2">
      <c r="A212" s="692" t="s">
        <v>183</v>
      </c>
      <c r="B212" t="s">
        <v>194</v>
      </c>
      <c r="C212">
        <v>2010</v>
      </c>
      <c r="D212" s="700">
        <v>-140.97</v>
      </c>
      <c r="E212" s="701">
        <v>-73.39</v>
      </c>
    </row>
    <row r="213" spans="1:5" x14ac:dyDescent="0.2">
      <c r="A213" s="692" t="s">
        <v>183</v>
      </c>
      <c r="B213" t="s">
        <v>194</v>
      </c>
      <c r="C213">
        <v>2011</v>
      </c>
      <c r="D213" s="700">
        <v>-112.13</v>
      </c>
      <c r="E213" s="701">
        <v>-55.41</v>
      </c>
    </row>
    <row r="214" spans="1:5" x14ac:dyDescent="0.2">
      <c r="A214" s="692" t="s">
        <v>183</v>
      </c>
      <c r="B214" t="s">
        <v>194</v>
      </c>
      <c r="C214">
        <v>2012</v>
      </c>
      <c r="D214" s="700">
        <v>-186.37</v>
      </c>
      <c r="E214" s="701">
        <v>-107.03</v>
      </c>
    </row>
    <row r="215" spans="1:5" x14ac:dyDescent="0.2">
      <c r="A215" s="692" t="s">
        <v>183</v>
      </c>
      <c r="B215" t="s">
        <v>194</v>
      </c>
      <c r="C215">
        <v>2015</v>
      </c>
      <c r="D215" s="700">
        <v>-52.88</v>
      </c>
      <c r="E215" s="701">
        <v>-18.98</v>
      </c>
    </row>
    <row r="216" spans="1:5" x14ac:dyDescent="0.2">
      <c r="A216" s="692" t="s">
        <v>183</v>
      </c>
      <c r="B216" t="s">
        <v>194</v>
      </c>
      <c r="C216">
        <v>2016</v>
      </c>
      <c r="D216" s="700">
        <v>-25.37</v>
      </c>
      <c r="E216" s="701">
        <v>-0.56999999999999995</v>
      </c>
    </row>
    <row r="217" spans="1:5" x14ac:dyDescent="0.2">
      <c r="A217" s="692" t="s">
        <v>183</v>
      </c>
      <c r="B217" t="s">
        <v>194</v>
      </c>
      <c r="C217">
        <v>2017</v>
      </c>
      <c r="D217" s="700">
        <v>-13.56</v>
      </c>
      <c r="E217" s="701">
        <v>8.32</v>
      </c>
    </row>
    <row r="218" spans="1:5" x14ac:dyDescent="0.2">
      <c r="A218" s="692" t="s">
        <v>183</v>
      </c>
      <c r="B218" t="s">
        <v>194</v>
      </c>
      <c r="C218">
        <v>2018</v>
      </c>
      <c r="D218" s="700">
        <v>0.32</v>
      </c>
      <c r="E218" s="701">
        <v>17.03</v>
      </c>
    </row>
    <row r="219" spans="1:5" x14ac:dyDescent="0.2">
      <c r="A219" s="692" t="s">
        <v>183</v>
      </c>
      <c r="B219" t="s">
        <v>194</v>
      </c>
      <c r="C219">
        <v>2019</v>
      </c>
      <c r="D219" s="700">
        <v>-14.13</v>
      </c>
      <c r="E219" s="701">
        <v>3.22</v>
      </c>
    </row>
    <row r="220" spans="1:5" x14ac:dyDescent="0.2">
      <c r="A220" s="692" t="s">
        <v>183</v>
      </c>
      <c r="B220" t="s">
        <v>194</v>
      </c>
      <c r="C220">
        <v>2021</v>
      </c>
      <c r="D220" s="700">
        <v>6.22</v>
      </c>
      <c r="E220" s="701">
        <v>17.920000000000002</v>
      </c>
    </row>
    <row r="221" spans="1:5" x14ac:dyDescent="0.2">
      <c r="A221" s="692" t="s">
        <v>183</v>
      </c>
      <c r="B221" t="s">
        <v>194</v>
      </c>
      <c r="C221">
        <v>2022</v>
      </c>
      <c r="D221" s="700">
        <v>-6.43</v>
      </c>
      <c r="E221" s="701">
        <v>3.14</v>
      </c>
    </row>
    <row r="222" spans="1:5" x14ac:dyDescent="0.2">
      <c r="A222" s="692" t="s">
        <v>183</v>
      </c>
      <c r="B222" t="s">
        <v>194</v>
      </c>
      <c r="C222">
        <v>2023</v>
      </c>
      <c r="D222" s="700">
        <v>-2.56</v>
      </c>
      <c r="E222" s="701">
        <v>12.62</v>
      </c>
    </row>
    <row r="223" spans="1:5" x14ac:dyDescent="0.2">
      <c r="A223" s="692" t="s">
        <v>183</v>
      </c>
      <c r="B223" t="s">
        <v>195</v>
      </c>
      <c r="C223">
        <v>2011</v>
      </c>
      <c r="D223" s="700">
        <v>-110.12</v>
      </c>
      <c r="E223" s="701">
        <v>-52.15</v>
      </c>
    </row>
    <row r="224" spans="1:5" x14ac:dyDescent="0.2">
      <c r="A224" s="692" t="s">
        <v>183</v>
      </c>
      <c r="B224" t="s">
        <v>195</v>
      </c>
      <c r="C224">
        <v>2012</v>
      </c>
      <c r="D224" s="700">
        <v>-101.33</v>
      </c>
      <c r="E224" s="701">
        <v>-46.87</v>
      </c>
    </row>
    <row r="225" spans="1:5" x14ac:dyDescent="0.2">
      <c r="A225" s="692" t="s">
        <v>183</v>
      </c>
      <c r="B225" t="s">
        <v>195</v>
      </c>
      <c r="C225">
        <v>2015</v>
      </c>
      <c r="D225" s="700">
        <v>-17.350000000000001</v>
      </c>
      <c r="E225" s="701">
        <v>4.4000000000000004</v>
      </c>
    </row>
    <row r="226" spans="1:5" x14ac:dyDescent="0.2">
      <c r="A226" s="692" t="s">
        <v>183</v>
      </c>
      <c r="B226" t="s">
        <v>195</v>
      </c>
      <c r="C226">
        <v>2016</v>
      </c>
      <c r="D226" s="700">
        <v>-21.06</v>
      </c>
      <c r="E226" s="701">
        <v>1.05</v>
      </c>
    </row>
    <row r="227" spans="1:5" x14ac:dyDescent="0.2">
      <c r="A227" s="692" t="s">
        <v>183</v>
      </c>
      <c r="B227" t="s">
        <v>195</v>
      </c>
      <c r="C227">
        <v>2018</v>
      </c>
      <c r="D227" s="700">
        <v>-30.08</v>
      </c>
      <c r="E227" s="701">
        <v>-4.4400000000000004</v>
      </c>
    </row>
    <row r="228" spans="1:5" x14ac:dyDescent="0.2">
      <c r="A228" s="692" t="s">
        <v>183</v>
      </c>
      <c r="B228" t="s">
        <v>195</v>
      </c>
      <c r="C228">
        <v>2020</v>
      </c>
      <c r="D228" s="700">
        <v>21.63</v>
      </c>
      <c r="E228" s="701">
        <v>30.14</v>
      </c>
    </row>
    <row r="229" spans="1:5" x14ac:dyDescent="0.2">
      <c r="A229" s="692" t="s">
        <v>183</v>
      </c>
      <c r="B229" t="s">
        <v>195</v>
      </c>
      <c r="C229">
        <v>2021</v>
      </c>
      <c r="D229" s="700">
        <v>16.47</v>
      </c>
      <c r="E229" s="701">
        <v>25.61</v>
      </c>
    </row>
    <row r="230" spans="1:5" x14ac:dyDescent="0.2">
      <c r="A230" s="692" t="s">
        <v>183</v>
      </c>
      <c r="B230" t="s">
        <v>195</v>
      </c>
      <c r="C230">
        <v>2022</v>
      </c>
      <c r="D230" s="700">
        <v>7.16</v>
      </c>
      <c r="E230" s="701">
        <v>15.32</v>
      </c>
    </row>
    <row r="231" spans="1:5" x14ac:dyDescent="0.2">
      <c r="A231" s="692" t="s">
        <v>183</v>
      </c>
      <c r="B231" t="s">
        <v>195</v>
      </c>
      <c r="C231">
        <v>2023</v>
      </c>
      <c r="D231" s="700">
        <v>-22.22</v>
      </c>
      <c r="E231" s="701">
        <v>-7.53</v>
      </c>
    </row>
    <row r="232" spans="1:5" x14ac:dyDescent="0.2">
      <c r="A232" s="692" t="s">
        <v>183</v>
      </c>
      <c r="B232" t="s">
        <v>196</v>
      </c>
      <c r="C232">
        <v>2012</v>
      </c>
      <c r="D232" s="700">
        <v>-83.28</v>
      </c>
      <c r="E232" s="701">
        <v>-35.44</v>
      </c>
    </row>
    <row r="233" spans="1:5" x14ac:dyDescent="0.2">
      <c r="A233" s="692" t="s">
        <v>183</v>
      </c>
      <c r="B233" t="s">
        <v>196</v>
      </c>
      <c r="C233">
        <v>2013</v>
      </c>
      <c r="D233" s="700">
        <v>-77.59</v>
      </c>
      <c r="E233" s="701">
        <v>-32.75</v>
      </c>
    </row>
    <row r="234" spans="1:5" x14ac:dyDescent="0.2">
      <c r="A234" s="692" t="s">
        <v>183</v>
      </c>
      <c r="B234" t="s">
        <v>196</v>
      </c>
      <c r="C234">
        <v>2014</v>
      </c>
      <c r="D234" s="700">
        <v>-137.53</v>
      </c>
      <c r="E234" s="701">
        <v>-73.41</v>
      </c>
    </row>
    <row r="235" spans="1:5" x14ac:dyDescent="0.2">
      <c r="A235" s="692" t="s">
        <v>183</v>
      </c>
      <c r="B235" t="s">
        <v>196</v>
      </c>
      <c r="C235">
        <v>2015</v>
      </c>
      <c r="D235" s="700">
        <v>-44.17</v>
      </c>
      <c r="E235" s="701">
        <v>-15.08</v>
      </c>
    </row>
    <row r="236" spans="1:5" x14ac:dyDescent="0.2">
      <c r="A236" s="692" t="s">
        <v>183</v>
      </c>
      <c r="B236" t="s">
        <v>196</v>
      </c>
      <c r="C236">
        <v>2016</v>
      </c>
      <c r="D236" s="700">
        <v>-32.14</v>
      </c>
      <c r="E236" s="701">
        <v>-8.0399999999999991</v>
      </c>
    </row>
    <row r="237" spans="1:5" x14ac:dyDescent="0.2">
      <c r="A237" s="692" t="s">
        <v>183</v>
      </c>
      <c r="B237" t="s">
        <v>196</v>
      </c>
      <c r="C237">
        <v>2017</v>
      </c>
      <c r="D237" s="700">
        <v>-92.78</v>
      </c>
      <c r="E237" s="701">
        <v>-50.13</v>
      </c>
    </row>
    <row r="238" spans="1:5" x14ac:dyDescent="0.2">
      <c r="A238" s="692" t="s">
        <v>183</v>
      </c>
      <c r="B238" t="s">
        <v>196</v>
      </c>
      <c r="C238">
        <v>2018</v>
      </c>
      <c r="D238" s="700">
        <v>8.34</v>
      </c>
      <c r="E238" s="701">
        <v>21.84</v>
      </c>
    </row>
    <row r="239" spans="1:5" x14ac:dyDescent="0.2">
      <c r="A239" s="692" t="s">
        <v>183</v>
      </c>
      <c r="B239" t="s">
        <v>196</v>
      </c>
      <c r="C239">
        <v>2021</v>
      </c>
      <c r="D239" s="700">
        <v>14.76</v>
      </c>
      <c r="E239" s="701">
        <v>21.83</v>
      </c>
    </row>
    <row r="240" spans="1:5" x14ac:dyDescent="0.2">
      <c r="A240" s="692" t="s">
        <v>183</v>
      </c>
      <c r="B240" t="s">
        <v>196</v>
      </c>
      <c r="C240">
        <v>2022</v>
      </c>
      <c r="D240" s="700">
        <v>-19.88</v>
      </c>
      <c r="E240" s="701">
        <v>-4.55</v>
      </c>
    </row>
    <row r="241" spans="1:5" x14ac:dyDescent="0.2">
      <c r="A241" s="692" t="s">
        <v>183</v>
      </c>
      <c r="B241" t="s">
        <v>197</v>
      </c>
      <c r="C241">
        <v>2010</v>
      </c>
      <c r="D241" s="700">
        <v>-128.87</v>
      </c>
      <c r="E241" s="701">
        <v>-68.22</v>
      </c>
    </row>
    <row r="242" spans="1:5" x14ac:dyDescent="0.2">
      <c r="A242" s="692" t="s">
        <v>183</v>
      </c>
      <c r="B242" t="s">
        <v>197</v>
      </c>
      <c r="C242">
        <v>2011</v>
      </c>
      <c r="D242" s="700">
        <v>-112.61</v>
      </c>
      <c r="E242" s="701">
        <v>-54.98</v>
      </c>
    </row>
    <row r="243" spans="1:5" x14ac:dyDescent="0.2">
      <c r="A243" s="692" t="s">
        <v>183</v>
      </c>
      <c r="B243" t="s">
        <v>197</v>
      </c>
      <c r="C243">
        <v>2016</v>
      </c>
      <c r="D243" s="700">
        <v>-34.409999999999997</v>
      </c>
      <c r="E243" s="701">
        <v>-6.81</v>
      </c>
    </row>
    <row r="244" spans="1:5" x14ac:dyDescent="0.2">
      <c r="A244" s="692" t="s">
        <v>183</v>
      </c>
      <c r="B244" t="s">
        <v>197</v>
      </c>
      <c r="C244">
        <v>2019</v>
      </c>
      <c r="D244" s="700">
        <v>21.53</v>
      </c>
      <c r="E244" s="701">
        <v>31.83</v>
      </c>
    </row>
    <row r="245" spans="1:5" x14ac:dyDescent="0.2">
      <c r="A245" s="692" t="s">
        <v>183</v>
      </c>
      <c r="B245" t="s">
        <v>197</v>
      </c>
      <c r="C245">
        <v>2020</v>
      </c>
      <c r="D245" s="700">
        <v>14.63</v>
      </c>
      <c r="E245" s="701">
        <v>28.09</v>
      </c>
    </row>
    <row r="246" spans="1:5" x14ac:dyDescent="0.2">
      <c r="A246" s="692" t="s">
        <v>183</v>
      </c>
      <c r="B246" t="s">
        <v>197</v>
      </c>
      <c r="C246">
        <v>2022</v>
      </c>
      <c r="D246" s="700">
        <v>1.96</v>
      </c>
      <c r="E246" s="701">
        <v>17.38</v>
      </c>
    </row>
    <row r="247" spans="1:5" x14ac:dyDescent="0.2">
      <c r="A247" s="692" t="s">
        <v>183</v>
      </c>
      <c r="B247" t="s">
        <v>197</v>
      </c>
      <c r="C247">
        <v>2023</v>
      </c>
      <c r="D247" s="700">
        <v>-8.52</v>
      </c>
      <c r="E247" s="701">
        <v>9.39</v>
      </c>
    </row>
    <row r="248" spans="1:5" x14ac:dyDescent="0.2">
      <c r="A248" s="692" t="s">
        <v>183</v>
      </c>
      <c r="B248" t="s">
        <v>198</v>
      </c>
      <c r="C248">
        <v>2016</v>
      </c>
      <c r="D248" s="700">
        <v>-16.84</v>
      </c>
      <c r="E248" s="701">
        <v>4.57</v>
      </c>
    </row>
    <row r="249" spans="1:5" x14ac:dyDescent="0.2">
      <c r="A249" s="692" t="s">
        <v>183</v>
      </c>
      <c r="B249" t="s">
        <v>198</v>
      </c>
      <c r="C249">
        <v>2017</v>
      </c>
      <c r="D249" s="700">
        <v>3.03</v>
      </c>
      <c r="E249" s="701">
        <v>17.68</v>
      </c>
    </row>
    <row r="250" spans="1:5" x14ac:dyDescent="0.2">
      <c r="A250" s="692" t="s">
        <v>183</v>
      </c>
      <c r="B250" t="s">
        <v>198</v>
      </c>
      <c r="C250">
        <v>2020</v>
      </c>
      <c r="D250" s="700">
        <v>22.7</v>
      </c>
      <c r="E250" s="701">
        <v>32.4</v>
      </c>
    </row>
    <row r="251" spans="1:5" x14ac:dyDescent="0.2">
      <c r="A251" s="692" t="s">
        <v>183</v>
      </c>
      <c r="B251" t="s">
        <v>198</v>
      </c>
      <c r="C251">
        <v>2021</v>
      </c>
      <c r="D251" s="700">
        <v>13.79</v>
      </c>
      <c r="E251" s="701">
        <v>24.27</v>
      </c>
    </row>
    <row r="252" spans="1:5" x14ac:dyDescent="0.2">
      <c r="A252" s="692" t="s">
        <v>183</v>
      </c>
      <c r="B252" t="s">
        <v>198</v>
      </c>
      <c r="C252">
        <v>2023</v>
      </c>
      <c r="D252" s="700">
        <v>-15.4</v>
      </c>
      <c r="E252" s="701">
        <v>3.67</v>
      </c>
    </row>
    <row r="253" spans="1:5" x14ac:dyDescent="0.2">
      <c r="A253" s="692" t="s">
        <v>199</v>
      </c>
      <c r="B253" t="s">
        <v>200</v>
      </c>
      <c r="C253">
        <v>2012</v>
      </c>
      <c r="D253" s="700">
        <v>-136.82</v>
      </c>
      <c r="E253" s="701">
        <v>-75.569999999999993</v>
      </c>
    </row>
    <row r="254" spans="1:5" x14ac:dyDescent="0.2">
      <c r="A254" s="692" t="s">
        <v>199</v>
      </c>
      <c r="B254" t="s">
        <v>200</v>
      </c>
      <c r="C254">
        <v>2015</v>
      </c>
      <c r="D254" s="700">
        <v>-63.58</v>
      </c>
      <c r="E254" s="701">
        <v>-32.08</v>
      </c>
    </row>
    <row r="255" spans="1:5" x14ac:dyDescent="0.2">
      <c r="A255" s="692" t="s">
        <v>199</v>
      </c>
      <c r="B255" t="s">
        <v>200</v>
      </c>
      <c r="C255">
        <v>2016</v>
      </c>
      <c r="D255" s="700">
        <v>-53.12</v>
      </c>
      <c r="E255" s="701">
        <v>-24.44</v>
      </c>
    </row>
    <row r="256" spans="1:5" x14ac:dyDescent="0.2">
      <c r="A256" s="692" t="s">
        <v>199</v>
      </c>
      <c r="B256" t="s">
        <v>200</v>
      </c>
      <c r="C256">
        <v>2017</v>
      </c>
      <c r="D256" s="700">
        <v>-51.71</v>
      </c>
      <c r="E256" s="701">
        <v>-24.05</v>
      </c>
    </row>
    <row r="257" spans="1:5" x14ac:dyDescent="0.2">
      <c r="A257" s="692" t="s">
        <v>199</v>
      </c>
      <c r="B257" t="s">
        <v>200</v>
      </c>
      <c r="C257">
        <v>2018</v>
      </c>
      <c r="D257" s="700">
        <v>-33.799999999999997</v>
      </c>
      <c r="E257" s="701">
        <v>-13.23</v>
      </c>
    </row>
    <row r="258" spans="1:5" x14ac:dyDescent="0.2">
      <c r="A258" s="692" t="s">
        <v>199</v>
      </c>
      <c r="B258" t="s">
        <v>200</v>
      </c>
      <c r="C258">
        <v>2019</v>
      </c>
      <c r="D258" s="700">
        <v>-17.97</v>
      </c>
      <c r="E258" s="701">
        <v>-3.2</v>
      </c>
    </row>
    <row r="259" spans="1:5" x14ac:dyDescent="0.2">
      <c r="A259" s="692" t="s">
        <v>199</v>
      </c>
      <c r="B259" t="s">
        <v>200</v>
      </c>
      <c r="C259">
        <v>2020</v>
      </c>
      <c r="D259" s="700">
        <v>-35.03</v>
      </c>
      <c r="E259" s="701">
        <v>-11.97</v>
      </c>
    </row>
    <row r="260" spans="1:5" x14ac:dyDescent="0.2">
      <c r="A260" s="692" t="s">
        <v>199</v>
      </c>
      <c r="B260" t="s">
        <v>200</v>
      </c>
      <c r="C260">
        <v>2021</v>
      </c>
      <c r="D260" s="700">
        <v>-11.66</v>
      </c>
      <c r="E260" s="701">
        <v>2.31</v>
      </c>
    </row>
    <row r="261" spans="1:5" x14ac:dyDescent="0.2">
      <c r="A261" s="692" t="s">
        <v>199</v>
      </c>
      <c r="B261" t="s">
        <v>200</v>
      </c>
      <c r="C261">
        <v>2022</v>
      </c>
      <c r="D261" s="700">
        <v>-38.64</v>
      </c>
      <c r="E261" s="701">
        <v>-20.22</v>
      </c>
    </row>
    <row r="262" spans="1:5" x14ac:dyDescent="0.2">
      <c r="A262" s="692" t="s">
        <v>199</v>
      </c>
      <c r="B262" t="s">
        <v>200</v>
      </c>
      <c r="C262">
        <v>2023</v>
      </c>
      <c r="D262" s="700">
        <v>-27.28</v>
      </c>
      <c r="E262" s="701">
        <v>-10.65</v>
      </c>
    </row>
    <row r="263" spans="1:5" x14ac:dyDescent="0.2">
      <c r="A263" s="692" t="s">
        <v>199</v>
      </c>
      <c r="B263" t="s">
        <v>201</v>
      </c>
      <c r="C263">
        <v>2013</v>
      </c>
      <c r="D263" s="700">
        <v>-156.82</v>
      </c>
      <c r="E263" s="701">
        <v>-82.9</v>
      </c>
    </row>
    <row r="264" spans="1:5" x14ac:dyDescent="0.2">
      <c r="A264" s="692" t="s">
        <v>199</v>
      </c>
      <c r="B264" t="s">
        <v>201</v>
      </c>
      <c r="C264">
        <v>2015</v>
      </c>
      <c r="D264" s="700">
        <v>-66.56</v>
      </c>
      <c r="E264" s="701">
        <v>-26.69</v>
      </c>
    </row>
    <row r="265" spans="1:5" x14ac:dyDescent="0.2">
      <c r="A265" s="692" t="s">
        <v>199</v>
      </c>
      <c r="B265" t="s">
        <v>201</v>
      </c>
      <c r="C265">
        <v>2016</v>
      </c>
      <c r="D265" s="700">
        <v>-26.64</v>
      </c>
      <c r="E265" s="701">
        <v>-0.36</v>
      </c>
    </row>
    <row r="266" spans="1:5" x14ac:dyDescent="0.2">
      <c r="A266" s="692" t="s">
        <v>199</v>
      </c>
      <c r="B266" t="s">
        <v>201</v>
      </c>
      <c r="C266">
        <v>2017</v>
      </c>
      <c r="D266" s="700">
        <v>-39.049999999999997</v>
      </c>
      <c r="E266" s="701">
        <v>-10.1</v>
      </c>
    </row>
    <row r="267" spans="1:5" x14ac:dyDescent="0.2">
      <c r="A267" s="692" t="s">
        <v>199</v>
      </c>
      <c r="B267" t="s">
        <v>201</v>
      </c>
      <c r="C267">
        <v>2018</v>
      </c>
      <c r="D267" s="700">
        <v>-21.72</v>
      </c>
      <c r="E267" s="701">
        <v>3.49</v>
      </c>
    </row>
    <row r="268" spans="1:5" x14ac:dyDescent="0.2">
      <c r="A268" s="692" t="s">
        <v>199</v>
      </c>
      <c r="B268" t="s">
        <v>201</v>
      </c>
      <c r="C268">
        <v>2020</v>
      </c>
      <c r="D268" s="700">
        <v>7.32</v>
      </c>
      <c r="E268" s="701">
        <v>23.34</v>
      </c>
    </row>
    <row r="269" spans="1:5" x14ac:dyDescent="0.2">
      <c r="A269" s="692" t="s">
        <v>199</v>
      </c>
      <c r="B269" t="s">
        <v>201</v>
      </c>
      <c r="C269">
        <v>2021</v>
      </c>
      <c r="D269" s="700">
        <v>12.95</v>
      </c>
      <c r="E269" s="701">
        <v>28.46</v>
      </c>
    </row>
    <row r="270" spans="1:5" x14ac:dyDescent="0.2">
      <c r="A270" s="692" t="s">
        <v>199</v>
      </c>
      <c r="B270" t="s">
        <v>201</v>
      </c>
      <c r="C270">
        <v>2022</v>
      </c>
      <c r="D270" s="700">
        <v>3.51</v>
      </c>
      <c r="E270" s="701">
        <v>17.03</v>
      </c>
    </row>
    <row r="271" spans="1:5" x14ac:dyDescent="0.2">
      <c r="A271" s="692" t="s">
        <v>199</v>
      </c>
      <c r="B271" t="s">
        <v>201</v>
      </c>
      <c r="C271">
        <v>2023</v>
      </c>
      <c r="D271" s="700">
        <v>-42.77</v>
      </c>
      <c r="E271" s="701">
        <v>-18.57</v>
      </c>
    </row>
    <row r="272" spans="1:5" x14ac:dyDescent="0.2">
      <c r="A272" s="692" t="s">
        <v>199</v>
      </c>
      <c r="B272" t="s">
        <v>202</v>
      </c>
      <c r="C272">
        <v>2011</v>
      </c>
      <c r="D272" s="700">
        <v>-181.97</v>
      </c>
      <c r="E272" s="701">
        <v>-95.65</v>
      </c>
    </row>
    <row r="273" spans="1:5" x14ac:dyDescent="0.2">
      <c r="A273" s="692" t="s">
        <v>199</v>
      </c>
      <c r="B273" t="s">
        <v>202</v>
      </c>
      <c r="C273">
        <v>2016</v>
      </c>
      <c r="D273" s="700">
        <v>-63.1</v>
      </c>
      <c r="E273" s="701">
        <v>-24.51</v>
      </c>
    </row>
    <row r="274" spans="1:5" x14ac:dyDescent="0.2">
      <c r="A274" s="692" t="s">
        <v>199</v>
      </c>
      <c r="B274" t="s">
        <v>202</v>
      </c>
      <c r="C274">
        <v>2017</v>
      </c>
      <c r="D274" s="700">
        <v>-24.95</v>
      </c>
      <c r="E274" s="701">
        <v>0.65</v>
      </c>
    </row>
    <row r="275" spans="1:5" x14ac:dyDescent="0.2">
      <c r="A275" s="692" t="s">
        <v>199</v>
      </c>
      <c r="B275" t="s">
        <v>202</v>
      </c>
      <c r="C275">
        <v>2018</v>
      </c>
      <c r="D275" s="700">
        <v>8.67</v>
      </c>
      <c r="E275" s="701">
        <v>25.38</v>
      </c>
    </row>
    <row r="276" spans="1:5" x14ac:dyDescent="0.2">
      <c r="A276" s="692" t="s">
        <v>199</v>
      </c>
      <c r="B276" t="s">
        <v>202</v>
      </c>
      <c r="C276">
        <v>2019</v>
      </c>
      <c r="D276" s="700">
        <v>7.77</v>
      </c>
      <c r="E276" s="701">
        <v>23.4</v>
      </c>
    </row>
    <row r="277" spans="1:5" x14ac:dyDescent="0.2">
      <c r="A277" s="692" t="s">
        <v>199</v>
      </c>
      <c r="B277" t="s">
        <v>202</v>
      </c>
      <c r="C277">
        <v>2020</v>
      </c>
      <c r="D277" s="700">
        <v>13.69</v>
      </c>
      <c r="E277" s="701">
        <v>28.63</v>
      </c>
    </row>
    <row r="278" spans="1:5" x14ac:dyDescent="0.2">
      <c r="A278" s="692" t="s">
        <v>199</v>
      </c>
      <c r="B278" t="s">
        <v>202</v>
      </c>
      <c r="C278">
        <v>2021</v>
      </c>
      <c r="D278" s="700">
        <v>25.72</v>
      </c>
      <c r="E278" s="701">
        <v>37.58</v>
      </c>
    </row>
    <row r="279" spans="1:5" x14ac:dyDescent="0.2">
      <c r="A279" s="692" t="s">
        <v>199</v>
      </c>
      <c r="B279" t="s">
        <v>202</v>
      </c>
      <c r="C279">
        <v>2022</v>
      </c>
      <c r="D279" s="700">
        <v>-1.84</v>
      </c>
      <c r="E279" s="701">
        <v>11.15</v>
      </c>
    </row>
    <row r="280" spans="1:5" x14ac:dyDescent="0.2">
      <c r="A280" s="692" t="s">
        <v>199</v>
      </c>
      <c r="B280" t="s">
        <v>202</v>
      </c>
      <c r="C280">
        <v>2023</v>
      </c>
      <c r="D280" s="700">
        <v>-6.66</v>
      </c>
      <c r="E280" s="701">
        <v>8.0399999999999991</v>
      </c>
    </row>
    <row r="281" spans="1:5" x14ac:dyDescent="0.2">
      <c r="A281" s="692" t="s">
        <v>199</v>
      </c>
      <c r="B281" t="s">
        <v>203</v>
      </c>
      <c r="C281">
        <v>2009</v>
      </c>
      <c r="D281" s="700">
        <v>-273.19</v>
      </c>
      <c r="E281" s="701">
        <v>-152.38999999999999</v>
      </c>
    </row>
    <row r="282" spans="1:5" x14ac:dyDescent="0.2">
      <c r="A282" s="692" t="s">
        <v>199</v>
      </c>
      <c r="B282" t="s">
        <v>203</v>
      </c>
      <c r="C282">
        <v>2010</v>
      </c>
      <c r="D282" s="700">
        <v>-347.89</v>
      </c>
      <c r="E282" s="701">
        <v>-199.43</v>
      </c>
    </row>
    <row r="283" spans="1:5" x14ac:dyDescent="0.2">
      <c r="A283" s="692" t="s">
        <v>199</v>
      </c>
      <c r="B283" t="s">
        <v>203</v>
      </c>
      <c r="C283">
        <v>2016</v>
      </c>
      <c r="D283" s="700">
        <v>-26.97</v>
      </c>
      <c r="E283" s="701">
        <v>-1.53</v>
      </c>
    </row>
    <row r="284" spans="1:5" x14ac:dyDescent="0.2">
      <c r="A284" s="692" t="s">
        <v>199</v>
      </c>
      <c r="B284" t="s">
        <v>203</v>
      </c>
      <c r="C284">
        <v>2018</v>
      </c>
      <c r="D284" s="700">
        <v>9.98</v>
      </c>
      <c r="E284" s="701">
        <v>24.01</v>
      </c>
    </row>
    <row r="285" spans="1:5" x14ac:dyDescent="0.2">
      <c r="A285" s="692" t="s">
        <v>199</v>
      </c>
      <c r="B285" t="s">
        <v>203</v>
      </c>
      <c r="C285">
        <v>2019</v>
      </c>
      <c r="D285" s="700">
        <v>15.13</v>
      </c>
      <c r="E285" s="701">
        <v>27.55</v>
      </c>
    </row>
    <row r="286" spans="1:5" x14ac:dyDescent="0.2">
      <c r="A286" s="692" t="s">
        <v>199</v>
      </c>
      <c r="B286" t="s">
        <v>203</v>
      </c>
      <c r="C286">
        <v>2020</v>
      </c>
      <c r="D286" s="700">
        <v>18.850000000000001</v>
      </c>
      <c r="E286" s="701">
        <v>30.57</v>
      </c>
    </row>
    <row r="287" spans="1:5" x14ac:dyDescent="0.2">
      <c r="A287" s="692" t="s">
        <v>199</v>
      </c>
      <c r="B287" t="s">
        <v>203</v>
      </c>
      <c r="C287">
        <v>2021</v>
      </c>
      <c r="D287" s="700">
        <v>25.13</v>
      </c>
      <c r="E287" s="701">
        <v>34.409999999999997</v>
      </c>
    </row>
    <row r="288" spans="1:5" x14ac:dyDescent="0.2">
      <c r="A288" s="692" t="s">
        <v>199</v>
      </c>
      <c r="B288" t="s">
        <v>203</v>
      </c>
      <c r="C288">
        <v>2022</v>
      </c>
      <c r="D288" s="700">
        <v>6.77</v>
      </c>
      <c r="E288" s="701">
        <v>16.920000000000002</v>
      </c>
    </row>
    <row r="289" spans="1:5" x14ac:dyDescent="0.2">
      <c r="A289" s="692" t="s">
        <v>199</v>
      </c>
      <c r="B289" t="s">
        <v>203</v>
      </c>
      <c r="C289">
        <v>2023</v>
      </c>
      <c r="D289" s="700">
        <v>-2.0099999999999998</v>
      </c>
      <c r="E289" s="701">
        <v>13.02</v>
      </c>
    </row>
    <row r="290" spans="1:5" x14ac:dyDescent="0.2">
      <c r="A290" s="692" t="s">
        <v>199</v>
      </c>
      <c r="B290" t="s">
        <v>204</v>
      </c>
      <c r="C290">
        <v>2016</v>
      </c>
      <c r="D290" s="700">
        <v>-35.18</v>
      </c>
      <c r="E290" s="701">
        <v>-8.4499999999999993</v>
      </c>
    </row>
    <row r="291" spans="1:5" x14ac:dyDescent="0.2">
      <c r="A291" s="692" t="s">
        <v>199</v>
      </c>
      <c r="B291" t="s">
        <v>204</v>
      </c>
      <c r="C291">
        <v>2017</v>
      </c>
      <c r="D291" s="700">
        <v>-16.84</v>
      </c>
      <c r="E291" s="701">
        <v>3.04</v>
      </c>
    </row>
    <row r="292" spans="1:5" x14ac:dyDescent="0.2">
      <c r="A292" s="692" t="s">
        <v>199</v>
      </c>
      <c r="B292" t="s">
        <v>204</v>
      </c>
      <c r="C292">
        <v>2018</v>
      </c>
      <c r="D292" s="700">
        <v>-21.94</v>
      </c>
      <c r="E292" s="701">
        <v>1.31</v>
      </c>
    </row>
    <row r="293" spans="1:5" x14ac:dyDescent="0.2">
      <c r="A293" s="692" t="s">
        <v>199</v>
      </c>
      <c r="B293" t="s">
        <v>204</v>
      </c>
      <c r="C293">
        <v>2019</v>
      </c>
      <c r="D293" s="700">
        <v>-9.94</v>
      </c>
      <c r="E293" s="701">
        <v>7.09</v>
      </c>
    </row>
    <row r="294" spans="1:5" x14ac:dyDescent="0.2">
      <c r="A294" s="692" t="s">
        <v>199</v>
      </c>
      <c r="B294" t="s">
        <v>204</v>
      </c>
      <c r="C294">
        <v>2020</v>
      </c>
      <c r="D294" s="700">
        <v>-0.95</v>
      </c>
      <c r="E294" s="701">
        <v>15</v>
      </c>
    </row>
    <row r="295" spans="1:5" x14ac:dyDescent="0.2">
      <c r="A295" s="692" t="s">
        <v>199</v>
      </c>
      <c r="B295" t="s">
        <v>204</v>
      </c>
      <c r="C295">
        <v>2022</v>
      </c>
      <c r="D295" s="700">
        <v>-10.68</v>
      </c>
      <c r="E295" s="701">
        <v>4.01</v>
      </c>
    </row>
    <row r="296" spans="1:5" x14ac:dyDescent="0.2">
      <c r="A296" s="692" t="s">
        <v>199</v>
      </c>
      <c r="B296" t="s">
        <v>205</v>
      </c>
      <c r="C296">
        <v>2013</v>
      </c>
      <c r="D296" s="700">
        <v>-107.58</v>
      </c>
      <c r="E296" s="701">
        <v>-51.44</v>
      </c>
    </row>
    <row r="297" spans="1:5" x14ac:dyDescent="0.2">
      <c r="A297" s="692" t="s">
        <v>199</v>
      </c>
      <c r="B297" t="s">
        <v>205</v>
      </c>
      <c r="C297">
        <v>2014</v>
      </c>
      <c r="D297" s="700">
        <v>-43.59</v>
      </c>
      <c r="E297" s="701">
        <v>-11.91</v>
      </c>
    </row>
    <row r="298" spans="1:5" x14ac:dyDescent="0.2">
      <c r="A298" s="692" t="s">
        <v>199</v>
      </c>
      <c r="B298" t="s">
        <v>205</v>
      </c>
      <c r="C298">
        <v>2015</v>
      </c>
      <c r="D298" s="700">
        <v>-33.94</v>
      </c>
      <c r="E298" s="701">
        <v>-4.38</v>
      </c>
    </row>
    <row r="299" spans="1:5" x14ac:dyDescent="0.2">
      <c r="A299" s="692" t="s">
        <v>199</v>
      </c>
      <c r="B299" t="s">
        <v>205</v>
      </c>
      <c r="C299">
        <v>2016</v>
      </c>
      <c r="D299" s="700">
        <v>-31.99</v>
      </c>
      <c r="E299" s="701">
        <v>-2.88</v>
      </c>
    </row>
    <row r="300" spans="1:5" x14ac:dyDescent="0.2">
      <c r="A300" s="692" t="s">
        <v>199</v>
      </c>
      <c r="B300" t="s">
        <v>205</v>
      </c>
      <c r="C300">
        <v>2017</v>
      </c>
      <c r="D300" s="700">
        <v>-25.08</v>
      </c>
      <c r="E300" s="701">
        <v>2.46</v>
      </c>
    </row>
    <row r="301" spans="1:5" x14ac:dyDescent="0.2">
      <c r="A301" s="692" t="s">
        <v>199</v>
      </c>
      <c r="B301" t="s">
        <v>205</v>
      </c>
      <c r="C301">
        <v>2018</v>
      </c>
      <c r="D301" s="700">
        <v>-30.17</v>
      </c>
      <c r="E301" s="701">
        <v>-0.24</v>
      </c>
    </row>
    <row r="302" spans="1:5" x14ac:dyDescent="0.2">
      <c r="A302" s="692" t="s">
        <v>199</v>
      </c>
      <c r="B302" t="s">
        <v>205</v>
      </c>
      <c r="C302">
        <v>2019</v>
      </c>
      <c r="D302" s="700">
        <v>23.78</v>
      </c>
      <c r="E302" s="701">
        <v>34.25</v>
      </c>
    </row>
    <row r="303" spans="1:5" x14ac:dyDescent="0.2">
      <c r="A303" s="692" t="s">
        <v>199</v>
      </c>
      <c r="B303" t="s">
        <v>205</v>
      </c>
      <c r="C303">
        <v>2020</v>
      </c>
      <c r="D303" s="700">
        <v>22.7</v>
      </c>
      <c r="E303" s="701">
        <v>35.56</v>
      </c>
    </row>
    <row r="304" spans="1:5" x14ac:dyDescent="0.2">
      <c r="A304" s="692" t="s">
        <v>199</v>
      </c>
      <c r="B304" t="s">
        <v>205</v>
      </c>
      <c r="C304">
        <v>2021</v>
      </c>
      <c r="D304" s="700">
        <v>22.68</v>
      </c>
      <c r="E304" s="701">
        <v>36.880000000000003</v>
      </c>
    </row>
    <row r="305" spans="1:5" x14ac:dyDescent="0.2">
      <c r="A305" s="692" t="s">
        <v>199</v>
      </c>
      <c r="B305" t="s">
        <v>205</v>
      </c>
      <c r="C305">
        <v>2022</v>
      </c>
      <c r="D305" s="700">
        <v>0.38</v>
      </c>
      <c r="E305" s="701">
        <v>16.95</v>
      </c>
    </row>
    <row r="306" spans="1:5" x14ac:dyDescent="0.2">
      <c r="A306" s="692" t="s">
        <v>199</v>
      </c>
      <c r="B306" t="s">
        <v>205</v>
      </c>
      <c r="C306">
        <v>2023</v>
      </c>
      <c r="D306" s="700">
        <v>-14.97</v>
      </c>
      <c r="E306" s="701">
        <v>2.79</v>
      </c>
    </row>
    <row r="307" spans="1:5" x14ac:dyDescent="0.2">
      <c r="A307" s="692" t="s">
        <v>199</v>
      </c>
      <c r="B307" t="s">
        <v>206</v>
      </c>
      <c r="C307">
        <v>2017</v>
      </c>
      <c r="D307" s="700">
        <v>-44.24</v>
      </c>
      <c r="E307" s="701">
        <v>-13.62</v>
      </c>
    </row>
    <row r="308" spans="1:5" x14ac:dyDescent="0.2">
      <c r="A308" s="692" t="s">
        <v>199</v>
      </c>
      <c r="B308" t="s">
        <v>206</v>
      </c>
      <c r="C308">
        <v>2018</v>
      </c>
      <c r="D308" s="700">
        <v>-11.95</v>
      </c>
      <c r="E308" s="701">
        <v>6.76</v>
      </c>
    </row>
    <row r="309" spans="1:5" x14ac:dyDescent="0.2">
      <c r="A309" s="692" t="s">
        <v>199</v>
      </c>
      <c r="B309" t="s">
        <v>206</v>
      </c>
      <c r="C309">
        <v>2019</v>
      </c>
      <c r="D309" s="700">
        <v>-11.67</v>
      </c>
      <c r="E309" s="701">
        <v>5.55</v>
      </c>
    </row>
    <row r="310" spans="1:5" x14ac:dyDescent="0.2">
      <c r="A310" s="692" t="s">
        <v>199</v>
      </c>
      <c r="B310" t="s">
        <v>206</v>
      </c>
      <c r="C310">
        <v>2020</v>
      </c>
      <c r="D310" s="700">
        <v>-9.6</v>
      </c>
      <c r="E310" s="701">
        <v>7.5</v>
      </c>
    </row>
    <row r="311" spans="1:5" x14ac:dyDescent="0.2">
      <c r="A311" s="692" t="s">
        <v>199</v>
      </c>
      <c r="B311" t="s">
        <v>206</v>
      </c>
      <c r="C311">
        <v>2021</v>
      </c>
      <c r="D311" s="700">
        <v>2.95</v>
      </c>
      <c r="E311" s="701">
        <v>16.100000000000001</v>
      </c>
    </row>
    <row r="312" spans="1:5" x14ac:dyDescent="0.2">
      <c r="A312" s="692" t="s">
        <v>199</v>
      </c>
      <c r="B312" t="s">
        <v>206</v>
      </c>
      <c r="C312">
        <v>2022</v>
      </c>
      <c r="D312" s="700">
        <v>-17.14</v>
      </c>
      <c r="E312" s="701">
        <v>-3.11</v>
      </c>
    </row>
    <row r="313" spans="1:5" x14ac:dyDescent="0.2">
      <c r="A313" s="692" t="s">
        <v>199</v>
      </c>
      <c r="B313" t="s">
        <v>206</v>
      </c>
      <c r="C313">
        <v>2023</v>
      </c>
      <c r="D313" s="700">
        <v>-30.72</v>
      </c>
      <c r="E313" s="701">
        <v>-15.67</v>
      </c>
    </row>
    <row r="314" spans="1:5" x14ac:dyDescent="0.2">
      <c r="A314" s="692" t="s">
        <v>199</v>
      </c>
      <c r="B314" t="s">
        <v>207</v>
      </c>
      <c r="C314">
        <v>2012</v>
      </c>
      <c r="D314" s="700">
        <v>-158.41999999999999</v>
      </c>
      <c r="E314" s="701">
        <v>-86.97</v>
      </c>
    </row>
    <row r="315" spans="1:5" x14ac:dyDescent="0.2">
      <c r="A315" s="692" t="s">
        <v>199</v>
      </c>
      <c r="B315" t="s">
        <v>207</v>
      </c>
      <c r="C315">
        <v>2014</v>
      </c>
      <c r="D315" s="700">
        <v>-60.68</v>
      </c>
      <c r="E315" s="701">
        <v>-24.04</v>
      </c>
    </row>
    <row r="316" spans="1:5" x14ac:dyDescent="0.2">
      <c r="A316" s="692" t="s">
        <v>199</v>
      </c>
      <c r="B316" t="s">
        <v>207</v>
      </c>
      <c r="C316">
        <v>2016</v>
      </c>
      <c r="D316" s="700">
        <v>-27.66</v>
      </c>
      <c r="E316" s="701">
        <v>-0.35</v>
      </c>
    </row>
    <row r="317" spans="1:5" x14ac:dyDescent="0.2">
      <c r="A317" s="692" t="s">
        <v>199</v>
      </c>
      <c r="B317" t="s">
        <v>207</v>
      </c>
      <c r="C317">
        <v>2017</v>
      </c>
      <c r="D317" s="700">
        <v>-55.04</v>
      </c>
      <c r="E317" s="701">
        <v>-19.05</v>
      </c>
    </row>
    <row r="318" spans="1:5" x14ac:dyDescent="0.2">
      <c r="A318" s="692" t="s">
        <v>199</v>
      </c>
      <c r="B318" t="s">
        <v>207</v>
      </c>
      <c r="C318">
        <v>2018</v>
      </c>
      <c r="D318" s="700">
        <v>-24.97</v>
      </c>
      <c r="E318" s="701">
        <v>2.8</v>
      </c>
    </row>
    <row r="319" spans="1:5" x14ac:dyDescent="0.2">
      <c r="A319" s="692" t="s">
        <v>199</v>
      </c>
      <c r="B319" t="s">
        <v>207</v>
      </c>
      <c r="C319">
        <v>2021</v>
      </c>
      <c r="D319" s="700">
        <v>14.73</v>
      </c>
      <c r="E319" s="701">
        <v>30.86</v>
      </c>
    </row>
    <row r="320" spans="1:5" x14ac:dyDescent="0.2">
      <c r="A320" s="692" t="s">
        <v>199</v>
      </c>
      <c r="B320" t="s">
        <v>207</v>
      </c>
      <c r="C320">
        <v>2022</v>
      </c>
      <c r="D320" s="700">
        <v>19.91</v>
      </c>
      <c r="E320" s="701">
        <v>28.91</v>
      </c>
    </row>
    <row r="321" spans="1:5" x14ac:dyDescent="0.2">
      <c r="A321" s="694" t="s">
        <v>199</v>
      </c>
      <c r="B321" s="106" t="s">
        <v>207</v>
      </c>
      <c r="C321" s="106">
        <v>2023</v>
      </c>
      <c r="D321" s="703">
        <v>-16.93</v>
      </c>
      <c r="E321" s="704">
        <v>3.3</v>
      </c>
    </row>
  </sheetData>
  <autoFilter ref="A57:E321" xr:uid="{DB81E00F-FF4F-44B9-9B90-DB2C5DFC9536}"/>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CCFE89-8E6F-4FCC-AD09-30A8E2A2FB86}">
  <sheetPr>
    <tabColor theme="2" tint="-0.499984740745262"/>
  </sheetPr>
  <dimension ref="A1:L119"/>
  <sheetViews>
    <sheetView zoomScaleNormal="100" workbookViewId="0">
      <selection activeCell="U15" sqref="U15"/>
    </sheetView>
  </sheetViews>
  <sheetFormatPr defaultColWidth="8.7109375" defaultRowHeight="12.75" x14ac:dyDescent="0.2"/>
  <cols>
    <col min="1" max="1" width="8.7109375" style="1"/>
    <col min="2" max="2" width="0.7109375" style="1" customWidth="1"/>
    <col min="3" max="3" width="6.42578125" style="1" customWidth="1"/>
    <col min="4" max="4" width="10.85546875" style="1" bestFit="1" customWidth="1"/>
    <col min="5" max="5" width="8.42578125" style="1" customWidth="1"/>
    <col min="6" max="6" width="10.42578125" style="1" bestFit="1" customWidth="1"/>
    <col min="7" max="7" width="9.42578125" style="1" customWidth="1"/>
    <col min="8" max="8" width="8.7109375" style="1" bestFit="1" customWidth="1"/>
    <col min="9" max="9" width="8.7109375" style="1"/>
    <col min="10" max="10" width="8.7109375" style="1" customWidth="1"/>
    <col min="11" max="11" width="8.7109375" style="1"/>
    <col min="12" max="12" width="9.85546875" style="1" bestFit="1" customWidth="1"/>
    <col min="13" max="16384" width="8.7109375" style="1"/>
  </cols>
  <sheetData>
    <row r="1" spans="1:1" ht="15" x14ac:dyDescent="0.25">
      <c r="A1" s="11" t="s">
        <v>1100</v>
      </c>
    </row>
    <row r="3" spans="1:1" x14ac:dyDescent="0.2">
      <c r="A3" s="21"/>
    </row>
    <row r="4" spans="1:1" x14ac:dyDescent="0.2">
      <c r="A4" s="26"/>
    </row>
    <row r="5" spans="1:1" x14ac:dyDescent="0.2">
      <c r="A5" s="20"/>
    </row>
    <row r="22" spans="1:12" x14ac:dyDescent="0.2">
      <c r="A22" s="20" t="s">
        <v>1101</v>
      </c>
    </row>
    <row r="23" spans="1:12" x14ac:dyDescent="0.2">
      <c r="L23" s="3"/>
    </row>
    <row r="24" spans="1:12" x14ac:dyDescent="0.2">
      <c r="L24" s="13" t="s">
        <v>1102</v>
      </c>
    </row>
    <row r="25" spans="1:12" x14ac:dyDescent="0.2">
      <c r="A25" s="44"/>
      <c r="B25" s="39"/>
      <c r="C25" s="39"/>
      <c r="D25" s="112" t="s">
        <v>1103</v>
      </c>
      <c r="E25" s="113" t="s">
        <v>1104</v>
      </c>
      <c r="F25" s="113" t="s">
        <v>1103</v>
      </c>
      <c r="G25" s="114" t="s">
        <v>1104</v>
      </c>
      <c r="H25" s="190" t="s">
        <v>89</v>
      </c>
      <c r="L25" s="13" t="s">
        <v>1105</v>
      </c>
    </row>
    <row r="26" spans="1:12" x14ac:dyDescent="0.2">
      <c r="A26" s="42"/>
      <c r="B26" s="39"/>
      <c r="C26" s="39"/>
      <c r="D26" s="115" t="s">
        <v>1106</v>
      </c>
      <c r="E26" s="116" t="s">
        <v>1106</v>
      </c>
      <c r="F26" s="116" t="s">
        <v>1107</v>
      </c>
      <c r="G26" s="117" t="s">
        <v>1107</v>
      </c>
      <c r="H26" s="24" t="s">
        <v>1108</v>
      </c>
      <c r="L26" s="13" t="s">
        <v>1109</v>
      </c>
    </row>
    <row r="27" spans="1:12" x14ac:dyDescent="0.2">
      <c r="A27" s="1382" t="s">
        <v>1024</v>
      </c>
      <c r="B27" s="41"/>
      <c r="C27" s="619">
        <v>2014</v>
      </c>
      <c r="D27" s="275">
        <v>25.052419999999998</v>
      </c>
      <c r="E27" s="120">
        <v>0</v>
      </c>
      <c r="F27" s="120">
        <v>19.511700000000005</v>
      </c>
      <c r="G27" s="71">
        <v>0</v>
      </c>
      <c r="H27" s="72">
        <f>SUM(D27:G27)</f>
        <v>44.564120000000003</v>
      </c>
      <c r="I27" s="46"/>
      <c r="J27" s="46"/>
      <c r="K27" s="1">
        <v>2014</v>
      </c>
      <c r="L27" s="277">
        <f t="shared" ref="L27:L35" si="0">H27+H39+H51+H63+H75+H87+H99+H125</f>
        <v>325.83328999999998</v>
      </c>
    </row>
    <row r="28" spans="1:12" x14ac:dyDescent="0.2">
      <c r="A28" s="1383"/>
      <c r="B28" s="39"/>
      <c r="C28" s="620">
        <v>2015</v>
      </c>
      <c r="D28" s="121">
        <v>33.055120000000002</v>
      </c>
      <c r="E28" s="122">
        <v>0</v>
      </c>
      <c r="F28" s="122">
        <v>23.763491999999999</v>
      </c>
      <c r="G28" s="73">
        <v>0</v>
      </c>
      <c r="H28" s="74">
        <f t="shared" ref="H28:H34" si="1">SUM(D28:G28)</f>
        <v>56.818612000000002</v>
      </c>
      <c r="I28" s="46"/>
      <c r="J28" s="46"/>
      <c r="K28" s="1">
        <v>2015</v>
      </c>
      <c r="L28" s="277">
        <f t="shared" si="0"/>
        <v>364.70072800000003</v>
      </c>
    </row>
    <row r="29" spans="1:12" x14ac:dyDescent="0.2">
      <c r="A29" s="1383"/>
      <c r="C29" s="621">
        <v>2016</v>
      </c>
      <c r="D29" s="121">
        <v>36.977478000000005</v>
      </c>
      <c r="E29" s="122">
        <v>0</v>
      </c>
      <c r="F29" s="122">
        <v>83.332539199999999</v>
      </c>
      <c r="G29" s="73">
        <v>0</v>
      </c>
      <c r="H29" s="74">
        <f t="shared" si="1"/>
        <v>120.3100172</v>
      </c>
      <c r="I29" s="46"/>
      <c r="J29" s="46"/>
      <c r="K29" s="1">
        <v>2016</v>
      </c>
      <c r="L29" s="277">
        <f t="shared" si="0"/>
        <v>424.79076320000001</v>
      </c>
    </row>
    <row r="30" spans="1:12" x14ac:dyDescent="0.2">
      <c r="A30" s="1383"/>
      <c r="B30" s="40" t="s">
        <v>1110</v>
      </c>
      <c r="C30" s="621">
        <v>2017</v>
      </c>
      <c r="D30" s="121">
        <v>83.578314000762887</v>
      </c>
      <c r="E30" s="122">
        <v>0</v>
      </c>
      <c r="F30" s="122">
        <v>104.93103424954224</v>
      </c>
      <c r="G30" s="73">
        <v>0</v>
      </c>
      <c r="H30" s="74">
        <f t="shared" si="1"/>
        <v>188.50934825030512</v>
      </c>
      <c r="I30" s="46"/>
      <c r="J30" s="46"/>
      <c r="K30" s="1">
        <v>2017</v>
      </c>
      <c r="L30" s="277">
        <f t="shared" si="0"/>
        <v>510.38341619888007</v>
      </c>
    </row>
    <row r="31" spans="1:12" x14ac:dyDescent="0.2">
      <c r="A31" s="1383"/>
      <c r="B31" s="40"/>
      <c r="C31" s="620">
        <v>2018</v>
      </c>
      <c r="D31" s="121">
        <v>138.19843750059999</v>
      </c>
      <c r="E31" s="122">
        <v>11.556250000000006</v>
      </c>
      <c r="F31" s="122">
        <v>115.54464499760003</v>
      </c>
      <c r="G31" s="73">
        <v>17.666709999999998</v>
      </c>
      <c r="H31" s="74">
        <f t="shared" si="1"/>
        <v>282.96604249820007</v>
      </c>
      <c r="I31" s="46"/>
      <c r="J31" s="46"/>
      <c r="K31" s="1">
        <v>2018</v>
      </c>
      <c r="L31" s="277">
        <f t="shared" si="0"/>
        <v>643.73270878096002</v>
      </c>
    </row>
    <row r="32" spans="1:12" x14ac:dyDescent="0.2">
      <c r="A32" s="1383"/>
      <c r="B32" s="40"/>
      <c r="C32" s="620">
        <v>2019</v>
      </c>
      <c r="D32" s="121">
        <v>155.49879600068664</v>
      </c>
      <c r="E32" s="122">
        <v>43.000118000000008</v>
      </c>
      <c r="F32" s="122">
        <v>109.78472499961855</v>
      </c>
      <c r="G32" s="73">
        <v>58.583096399999995</v>
      </c>
      <c r="H32" s="74">
        <f t="shared" si="1"/>
        <v>366.86673540030517</v>
      </c>
      <c r="I32" s="46"/>
      <c r="J32" s="46"/>
      <c r="K32" s="1">
        <v>2019</v>
      </c>
      <c r="L32" s="277">
        <f t="shared" si="0"/>
        <v>735.85209240159838</v>
      </c>
    </row>
    <row r="33" spans="1:12" x14ac:dyDescent="0.2">
      <c r="A33" s="1383"/>
      <c r="C33" s="620">
        <v>2020</v>
      </c>
      <c r="D33" s="121">
        <v>195.56078259999998</v>
      </c>
      <c r="E33" s="122">
        <v>95.964299999999994</v>
      </c>
      <c r="F33" s="122">
        <v>107.6153274</v>
      </c>
      <c r="G33" s="73">
        <v>63.304299999999998</v>
      </c>
      <c r="H33" s="74">
        <f t="shared" si="1"/>
        <v>462.44470999999999</v>
      </c>
      <c r="I33" s="724"/>
      <c r="J33" s="724"/>
      <c r="K33" s="1">
        <v>2020</v>
      </c>
      <c r="L33" s="277">
        <f t="shared" si="0"/>
        <v>964.91593</v>
      </c>
    </row>
    <row r="34" spans="1:12" x14ac:dyDescent="0.2">
      <c r="A34" s="1383"/>
      <c r="B34" s="40" t="s">
        <v>1111</v>
      </c>
      <c r="C34" s="620">
        <v>2021</v>
      </c>
      <c r="D34" s="121">
        <v>263.74247699999995</v>
      </c>
      <c r="E34" s="122">
        <v>145.99260000000001</v>
      </c>
      <c r="F34" s="122">
        <v>126.33679299999999</v>
      </c>
      <c r="G34" s="73">
        <v>138.1858</v>
      </c>
      <c r="H34" s="74">
        <f t="shared" si="1"/>
        <v>674.25766999999985</v>
      </c>
      <c r="I34" s="46"/>
      <c r="J34" s="46"/>
      <c r="K34" s="1">
        <v>2021</v>
      </c>
      <c r="L34" s="277">
        <f t="shared" si="0"/>
        <v>1449.5098399999997</v>
      </c>
    </row>
    <row r="35" spans="1:12" x14ac:dyDescent="0.2">
      <c r="A35" s="1383"/>
      <c r="B35" s="40"/>
      <c r="C35" s="620">
        <v>2022</v>
      </c>
      <c r="D35" s="121">
        <v>332.339</v>
      </c>
      <c r="E35" s="122">
        <v>264.084</v>
      </c>
      <c r="F35" s="122">
        <v>158.41419999999999</v>
      </c>
      <c r="G35" s="73">
        <v>192.3991</v>
      </c>
      <c r="H35" s="74">
        <f>SUM(D35:G35)</f>
        <v>947.23629999999991</v>
      </c>
      <c r="I35" s="46"/>
      <c r="J35" s="46"/>
      <c r="K35" s="1">
        <v>2022</v>
      </c>
      <c r="L35" s="277">
        <f t="shared" si="0"/>
        <v>2035.6492599999997</v>
      </c>
    </row>
    <row r="36" spans="1:12" x14ac:dyDescent="0.2">
      <c r="A36" s="1383"/>
      <c r="B36" s="40"/>
      <c r="C36" s="620">
        <v>2023</v>
      </c>
      <c r="D36" s="121">
        <v>436.30160000000001</v>
      </c>
      <c r="E36" s="122">
        <v>336.12400000000002</v>
      </c>
      <c r="F36" s="122">
        <v>77.204300000000003</v>
      </c>
      <c r="G36" s="73">
        <v>234.988</v>
      </c>
      <c r="H36" s="74">
        <f>SUM(D36:G36)</f>
        <v>1084.6179</v>
      </c>
      <c r="I36" s="46"/>
      <c r="J36" s="46"/>
      <c r="K36" s="1">
        <v>2023</v>
      </c>
      <c r="L36" s="277">
        <f>H36+H48+H60+H72+H84+H96+H108+H133</f>
        <v>2586.2342999999996</v>
      </c>
    </row>
    <row r="37" spans="1:12" x14ac:dyDescent="0.2">
      <c r="A37" s="1384"/>
      <c r="B37" s="43"/>
      <c r="C37" s="43">
        <v>2024</v>
      </c>
      <c r="D37" s="276">
        <v>406.82440453612799</v>
      </c>
      <c r="E37" s="123">
        <v>388.45575858401099</v>
      </c>
      <c r="F37" s="123">
        <f>98.1978329999066</f>
        <v>98.197832999906595</v>
      </c>
      <c r="G37" s="75">
        <v>63.004397799406064</v>
      </c>
      <c r="H37" s="76">
        <f>SUM(D37:G37)</f>
        <v>956.48239391945162</v>
      </c>
      <c r="I37" s="125"/>
      <c r="J37" s="46"/>
      <c r="K37" s="1">
        <v>2024</v>
      </c>
      <c r="L37" s="277">
        <f>H37+H49+H61+H73+H85+H97+H109+H134</f>
        <v>2288.7556513537711</v>
      </c>
    </row>
    <row r="38" spans="1:12" x14ac:dyDescent="0.2">
      <c r="A38" s="191" t="s">
        <v>1112</v>
      </c>
      <c r="B38" s="39"/>
      <c r="C38" s="39"/>
      <c r="D38" s="121"/>
      <c r="E38" s="122"/>
      <c r="F38" s="122"/>
      <c r="G38" s="622"/>
      <c r="H38" s="74"/>
      <c r="I38" s="124"/>
    </row>
    <row r="39" spans="1:12" x14ac:dyDescent="0.2">
      <c r="A39" s="1382" t="s">
        <v>85</v>
      </c>
      <c r="B39" s="41"/>
      <c r="C39" s="41">
        <v>2014</v>
      </c>
      <c r="D39" s="275">
        <v>0</v>
      </c>
      <c r="E39" s="120"/>
      <c r="F39" s="120">
        <v>0</v>
      </c>
      <c r="G39" s="71"/>
      <c r="H39" s="72">
        <f>SUM(D39:G39)</f>
        <v>0</v>
      </c>
      <c r="I39" s="124"/>
    </row>
    <row r="40" spans="1:12" x14ac:dyDescent="0.2">
      <c r="A40" s="1383"/>
      <c r="B40" s="39"/>
      <c r="C40" s="39">
        <v>2015</v>
      </c>
      <c r="D40" s="121">
        <v>1.7607400000000002</v>
      </c>
      <c r="E40" s="122"/>
      <c r="F40" s="122">
        <v>5.5423999999999998</v>
      </c>
      <c r="G40" s="73"/>
      <c r="H40" s="74">
        <f t="shared" ref="H40:H47" si="2">SUM(D40:G40)</f>
        <v>7.30314</v>
      </c>
      <c r="I40" s="124"/>
    </row>
    <row r="41" spans="1:12" x14ac:dyDescent="0.2">
      <c r="A41" s="1383"/>
      <c r="C41" s="40">
        <v>2016</v>
      </c>
      <c r="D41" s="121">
        <v>5.1003499999999997</v>
      </c>
      <c r="E41" s="122"/>
      <c r="F41" s="122">
        <v>6.6378149999999989</v>
      </c>
      <c r="G41" s="73"/>
      <c r="H41" s="74">
        <f t="shared" si="2"/>
        <v>11.738164999999999</v>
      </c>
      <c r="I41" s="124"/>
    </row>
    <row r="42" spans="1:12" x14ac:dyDescent="0.2">
      <c r="A42" s="1383"/>
      <c r="C42" s="40">
        <v>2017</v>
      </c>
      <c r="D42" s="121">
        <v>10.055929998245238</v>
      </c>
      <c r="E42" s="122"/>
      <c r="F42" s="122">
        <v>8.8264249991607659</v>
      </c>
      <c r="G42" s="73"/>
      <c r="H42" s="74">
        <f t="shared" si="2"/>
        <v>18.882354997406004</v>
      </c>
      <c r="I42" s="124"/>
    </row>
    <row r="43" spans="1:12" x14ac:dyDescent="0.2">
      <c r="A43" s="1383"/>
      <c r="B43" s="40" t="s">
        <v>1113</v>
      </c>
      <c r="C43" s="39">
        <v>2018</v>
      </c>
      <c r="D43" s="121">
        <v>9.4105299999999978</v>
      </c>
      <c r="E43" s="122"/>
      <c r="F43" s="122">
        <v>19.623394304529999</v>
      </c>
      <c r="G43" s="73"/>
      <c r="H43" s="74">
        <f t="shared" si="2"/>
        <v>29.033924304529997</v>
      </c>
      <c r="I43" s="124"/>
      <c r="J43" s="46"/>
      <c r="K43" s="46"/>
    </row>
    <row r="44" spans="1:12" x14ac:dyDescent="0.2">
      <c r="A44" s="1383"/>
      <c r="C44" s="39">
        <v>2019</v>
      </c>
      <c r="D44" s="121">
        <v>18.066952999999998</v>
      </c>
      <c r="E44" s="122"/>
      <c r="F44" s="122">
        <v>37.336366000000005</v>
      </c>
      <c r="G44" s="73"/>
      <c r="H44" s="74">
        <f t="shared" si="2"/>
        <v>55.403319000000003</v>
      </c>
      <c r="I44" s="124"/>
      <c r="J44" s="46"/>
      <c r="K44" s="46"/>
    </row>
    <row r="45" spans="1:12" x14ac:dyDescent="0.2">
      <c r="A45" s="1383"/>
      <c r="C45" s="39">
        <v>2020</v>
      </c>
      <c r="D45" s="121">
        <v>42.235150000000004</v>
      </c>
      <c r="E45" s="122">
        <v>67.13191599999999</v>
      </c>
      <c r="F45" s="122">
        <v>50.997</v>
      </c>
      <c r="G45" s="73">
        <v>44.598475000000001</v>
      </c>
      <c r="H45" s="74">
        <f t="shared" si="2"/>
        <v>204.96254099999999</v>
      </c>
      <c r="I45" s="124"/>
      <c r="J45" s="46"/>
      <c r="K45" s="46"/>
    </row>
    <row r="46" spans="1:12" x14ac:dyDescent="0.2">
      <c r="A46" s="1383"/>
      <c r="B46" s="40" t="s">
        <v>1114</v>
      </c>
      <c r="C46" s="39">
        <v>2021</v>
      </c>
      <c r="D46" s="121">
        <v>79.901769999999971</v>
      </c>
      <c r="E46" s="122">
        <v>100.5197</v>
      </c>
      <c r="F46" s="122">
        <v>139.96168</v>
      </c>
      <c r="G46" s="73">
        <v>105.91038999999998</v>
      </c>
      <c r="H46" s="74">
        <f t="shared" si="2"/>
        <v>426.29354000000001</v>
      </c>
      <c r="I46" s="124"/>
      <c r="J46" s="46"/>
      <c r="K46" s="46"/>
    </row>
    <row r="47" spans="1:12" x14ac:dyDescent="0.2">
      <c r="A47" s="1383"/>
      <c r="B47" s="40"/>
      <c r="C47" s="39">
        <v>2022</v>
      </c>
      <c r="D47" s="121">
        <v>196.68379999999999</v>
      </c>
      <c r="E47" s="122">
        <v>203.20509999999999</v>
      </c>
      <c r="F47" s="122">
        <v>128.25700000000001</v>
      </c>
      <c r="G47" s="73">
        <v>154.46190000000001</v>
      </c>
      <c r="H47" s="74">
        <f t="shared" si="2"/>
        <v>682.6078</v>
      </c>
      <c r="I47" s="124"/>
      <c r="J47" s="46"/>
      <c r="K47" s="46"/>
    </row>
    <row r="48" spans="1:12" x14ac:dyDescent="0.2">
      <c r="A48" s="1383"/>
      <c r="B48" s="40"/>
      <c r="C48" s="620">
        <v>2023</v>
      </c>
      <c r="D48" s="121">
        <v>276.12880000000001</v>
      </c>
      <c r="E48" s="122">
        <v>297.89839999999998</v>
      </c>
      <c r="F48" s="122">
        <v>226.8475</v>
      </c>
      <c r="G48" s="73">
        <v>227.07740000000001</v>
      </c>
      <c r="H48" s="74">
        <f>SUM(D48:G48)</f>
        <v>1027.9521</v>
      </c>
      <c r="I48" s="124"/>
      <c r="J48" s="46"/>
      <c r="K48" s="46"/>
    </row>
    <row r="49" spans="1:11" x14ac:dyDescent="0.2">
      <c r="A49" s="1384"/>
      <c r="B49" s="43"/>
      <c r="C49" s="43">
        <v>2024</v>
      </c>
      <c r="D49" s="276">
        <v>337.57101199421101</v>
      </c>
      <c r="E49" s="123">
        <v>365.46442563313002</v>
      </c>
      <c r="F49" s="123">
        <v>129.1827841819572</v>
      </c>
      <c r="G49" s="75">
        <v>58.135080739053762</v>
      </c>
      <c r="H49" s="76">
        <f>SUM(D49:G49)</f>
        <v>890.35330254835208</v>
      </c>
      <c r="I49" s="46"/>
      <c r="J49" s="46"/>
      <c r="K49" s="46"/>
    </row>
    <row r="50" spans="1:11" x14ac:dyDescent="0.2">
      <c r="A50" s="191" t="s">
        <v>1112</v>
      </c>
      <c r="B50" s="39"/>
      <c r="C50" s="39"/>
      <c r="D50" s="121"/>
      <c r="E50" s="122"/>
      <c r="F50" s="122"/>
      <c r="G50" s="73"/>
      <c r="H50" s="74"/>
      <c r="I50" s="124"/>
    </row>
    <row r="51" spans="1:11" x14ac:dyDescent="0.2">
      <c r="A51" s="1382" t="s">
        <v>82</v>
      </c>
      <c r="B51" s="41"/>
      <c r="C51" s="41">
        <v>2014</v>
      </c>
      <c r="D51" s="275">
        <v>66.673449999999988</v>
      </c>
      <c r="E51" s="120">
        <v>0</v>
      </c>
      <c r="F51" s="120">
        <v>29.202450000000002</v>
      </c>
      <c r="G51" s="71">
        <v>0</v>
      </c>
      <c r="H51" s="72">
        <f>SUM(D51:G51)</f>
        <v>95.875899999999987</v>
      </c>
      <c r="I51" s="124"/>
    </row>
    <row r="52" spans="1:11" x14ac:dyDescent="0.2">
      <c r="A52" s="1383"/>
      <c r="B52" s="39"/>
      <c r="C52" s="39">
        <v>2015</v>
      </c>
      <c r="D52" s="121">
        <v>65.027285000000006</v>
      </c>
      <c r="E52" s="122">
        <v>0</v>
      </c>
      <c r="F52" s="122">
        <v>44.562559999999998</v>
      </c>
      <c r="G52" s="73">
        <v>0</v>
      </c>
      <c r="H52" s="74">
        <f t="shared" ref="H52:H59" si="3">SUM(D52:G52)</f>
        <v>109.589845</v>
      </c>
      <c r="I52" s="124"/>
    </row>
    <row r="53" spans="1:11" x14ac:dyDescent="0.2">
      <c r="A53" s="1383"/>
      <c r="C53" s="40">
        <v>2016</v>
      </c>
      <c r="D53" s="121">
        <v>74.751290000000026</v>
      </c>
      <c r="E53" s="122">
        <v>0</v>
      </c>
      <c r="F53" s="122">
        <v>66.924159999999986</v>
      </c>
      <c r="G53" s="73">
        <v>0</v>
      </c>
      <c r="H53" s="74">
        <f t="shared" si="3"/>
        <v>141.67545000000001</v>
      </c>
      <c r="I53" s="124"/>
    </row>
    <row r="54" spans="1:11" x14ac:dyDescent="0.2">
      <c r="A54" s="1383"/>
      <c r="B54" s="40" t="s">
        <v>1110</v>
      </c>
      <c r="C54" s="40">
        <v>2017</v>
      </c>
      <c r="D54" s="121">
        <v>98.726169967241276</v>
      </c>
      <c r="E54" s="122">
        <v>0</v>
      </c>
      <c r="F54" s="122">
        <v>81.44831500324247</v>
      </c>
      <c r="G54" s="73">
        <v>0</v>
      </c>
      <c r="H54" s="74">
        <f t="shared" si="3"/>
        <v>180.17448497048375</v>
      </c>
      <c r="I54" s="124"/>
    </row>
    <row r="55" spans="1:11" x14ac:dyDescent="0.2">
      <c r="A55" s="1383"/>
      <c r="B55" s="40"/>
      <c r="C55" s="39">
        <v>2018</v>
      </c>
      <c r="D55" s="121">
        <v>138.14305501430005</v>
      </c>
      <c r="E55" s="122">
        <v>2.1899899951999999</v>
      </c>
      <c r="F55" s="122">
        <v>91.001744948899997</v>
      </c>
      <c r="G55" s="73">
        <v>0.82840001220000004</v>
      </c>
      <c r="H55" s="74">
        <f t="shared" si="3"/>
        <v>232.16318997060006</v>
      </c>
      <c r="I55" s="124"/>
    </row>
    <row r="56" spans="1:11" x14ac:dyDescent="0.2">
      <c r="A56" s="1383"/>
      <c r="B56" s="40"/>
      <c r="C56" s="39">
        <v>2019</v>
      </c>
      <c r="D56" s="121">
        <v>158.94881399866483</v>
      </c>
      <c r="E56" s="122">
        <v>2.3704999999999998</v>
      </c>
      <c r="F56" s="122">
        <v>55.640010000000004</v>
      </c>
      <c r="G56" s="73">
        <v>8.5428999999999995</v>
      </c>
      <c r="H56" s="74">
        <f t="shared" si="3"/>
        <v>225.50222399866485</v>
      </c>
      <c r="I56" s="124"/>
    </row>
    <row r="57" spans="1:11" x14ac:dyDescent="0.2">
      <c r="A57" s="1383"/>
      <c r="C57" s="39">
        <v>2020</v>
      </c>
      <c r="D57" s="121">
        <v>151.41452000000004</v>
      </c>
      <c r="E57" s="122">
        <v>2.952</v>
      </c>
      <c r="F57" s="122">
        <v>44.4953</v>
      </c>
      <c r="G57" s="73">
        <v>10.277000000000001</v>
      </c>
      <c r="H57" s="74">
        <f t="shared" si="3"/>
        <v>209.13882000000001</v>
      </c>
      <c r="I57" s="124"/>
    </row>
    <row r="58" spans="1:11" x14ac:dyDescent="0.2">
      <c r="A58" s="1383"/>
      <c r="B58" s="40" t="s">
        <v>1111</v>
      </c>
      <c r="C58" s="39">
        <v>2021</v>
      </c>
      <c r="D58" s="121">
        <v>166.68929999999995</v>
      </c>
      <c r="E58" s="122">
        <v>7.8380000000000001</v>
      </c>
      <c r="F58" s="122">
        <v>63.858720000000005</v>
      </c>
      <c r="G58" s="73">
        <v>11.566000000000001</v>
      </c>
      <c r="H58" s="74">
        <f t="shared" si="3"/>
        <v>249.95201999999995</v>
      </c>
      <c r="I58" s="124"/>
    </row>
    <row r="59" spans="1:11" x14ac:dyDescent="0.2">
      <c r="A59" s="1383"/>
      <c r="B59" s="40"/>
      <c r="C59" s="39">
        <v>2022</v>
      </c>
      <c r="D59" s="121">
        <v>196.2569</v>
      </c>
      <c r="E59" s="122">
        <v>14.081</v>
      </c>
      <c r="F59" s="122">
        <v>79.519599999999997</v>
      </c>
      <c r="G59" s="73">
        <v>10.292999999999999</v>
      </c>
      <c r="H59" s="74">
        <f t="shared" si="3"/>
        <v>300.15049999999997</v>
      </c>
      <c r="I59" s="124"/>
    </row>
    <row r="60" spans="1:11" x14ac:dyDescent="0.2">
      <c r="A60" s="1383"/>
      <c r="B60" s="40"/>
      <c r="C60" s="620">
        <v>2023</v>
      </c>
      <c r="D60" s="121">
        <v>236.63409999999999</v>
      </c>
      <c r="E60" s="122">
        <v>21.593</v>
      </c>
      <c r="F60" s="122">
        <v>80.384200000000007</v>
      </c>
      <c r="G60" s="73">
        <v>26.15</v>
      </c>
      <c r="H60" s="74">
        <f>SUM(D60:G60)</f>
        <v>364.76130000000001</v>
      </c>
      <c r="I60" s="124"/>
    </row>
    <row r="61" spans="1:11" x14ac:dyDescent="0.2">
      <c r="A61" s="1384"/>
      <c r="B61" s="43"/>
      <c r="C61" s="43">
        <v>2024</v>
      </c>
      <c r="D61" s="276">
        <v>186.07220789313359</v>
      </c>
      <c r="E61" s="123">
        <v>19.708373999999999</v>
      </c>
      <c r="F61" s="123">
        <v>62.090219993896476</v>
      </c>
      <c r="G61" s="75">
        <v>1.9236</v>
      </c>
      <c r="H61" s="76">
        <f>SUM(D61:G61)</f>
        <v>269.79440188703006</v>
      </c>
      <c r="I61" s="124"/>
      <c r="J61" s="46"/>
      <c r="K61" s="46"/>
    </row>
    <row r="62" spans="1:11" x14ac:dyDescent="0.2">
      <c r="A62" s="191" t="s">
        <v>1112</v>
      </c>
      <c r="B62" s="39"/>
      <c r="C62" s="39"/>
      <c r="D62" s="121"/>
      <c r="E62" s="122"/>
      <c r="F62" s="122"/>
      <c r="G62" s="73"/>
      <c r="H62" s="74"/>
      <c r="I62" s="124"/>
    </row>
    <row r="63" spans="1:11" x14ac:dyDescent="0.2">
      <c r="A63" s="1382" t="s">
        <v>86</v>
      </c>
      <c r="B63" s="41"/>
      <c r="C63" s="41">
        <v>2014</v>
      </c>
      <c r="D63" s="275">
        <v>79.966380000000015</v>
      </c>
      <c r="E63" s="120">
        <v>0</v>
      </c>
      <c r="F63" s="120">
        <v>65.174700000000001</v>
      </c>
      <c r="G63" s="71">
        <v>0</v>
      </c>
      <c r="H63" s="72">
        <f>SUM(D63:G63)</f>
        <v>145.14108000000002</v>
      </c>
      <c r="I63" s="124"/>
    </row>
    <row r="64" spans="1:11" x14ac:dyDescent="0.2">
      <c r="A64" s="1383"/>
      <c r="B64" s="39"/>
      <c r="C64" s="39">
        <v>2015</v>
      </c>
      <c r="D64" s="121">
        <v>105.11961200000003</v>
      </c>
      <c r="E64" s="122">
        <v>0</v>
      </c>
      <c r="F64" s="122">
        <v>58.229665999999995</v>
      </c>
      <c r="G64" s="73">
        <v>0</v>
      </c>
      <c r="H64" s="74">
        <f t="shared" ref="H64:H70" si="4">SUM(D64:G64)</f>
        <v>163.34927800000003</v>
      </c>
      <c r="I64" s="124"/>
    </row>
    <row r="65" spans="1:11" x14ac:dyDescent="0.2">
      <c r="A65" s="1383"/>
      <c r="C65" s="40">
        <v>2016</v>
      </c>
      <c r="D65" s="121">
        <v>93.619381999999987</v>
      </c>
      <c r="E65" s="122">
        <v>0</v>
      </c>
      <c r="F65" s="122">
        <v>39.756319000000005</v>
      </c>
      <c r="G65" s="73">
        <v>0</v>
      </c>
      <c r="H65" s="74">
        <f t="shared" si="4"/>
        <v>133.37570099999999</v>
      </c>
      <c r="I65" s="124"/>
    </row>
    <row r="66" spans="1:11" x14ac:dyDescent="0.2">
      <c r="A66" s="1383"/>
      <c r="B66" s="39" t="s">
        <v>1113</v>
      </c>
      <c r="C66" s="40">
        <v>2017</v>
      </c>
      <c r="D66" s="121">
        <v>74.770107979254732</v>
      </c>
      <c r="E66" s="122">
        <v>0</v>
      </c>
      <c r="F66" s="122">
        <v>36.100360000000002</v>
      </c>
      <c r="G66" s="73">
        <v>0</v>
      </c>
      <c r="H66" s="74">
        <f t="shared" si="4"/>
        <v>110.87046797925473</v>
      </c>
      <c r="I66" s="124"/>
    </row>
    <row r="67" spans="1:11" x14ac:dyDescent="0.2">
      <c r="A67" s="1383"/>
      <c r="B67" s="40"/>
      <c r="C67" s="39">
        <v>2018</v>
      </c>
      <c r="D67" s="121">
        <v>58.247327004509984</v>
      </c>
      <c r="E67" s="122">
        <v>0.10599999999999998</v>
      </c>
      <c r="F67" s="122">
        <v>27.420940002399998</v>
      </c>
      <c r="G67" s="73">
        <v>0.23845</v>
      </c>
      <c r="H67" s="74">
        <f t="shared" si="4"/>
        <v>86.01271700690998</v>
      </c>
      <c r="I67" s="124"/>
    </row>
    <row r="68" spans="1:11" x14ac:dyDescent="0.2">
      <c r="A68" s="1383"/>
      <c r="C68" s="39">
        <v>2019</v>
      </c>
      <c r="D68" s="121">
        <v>48.279304003906262</v>
      </c>
      <c r="E68" s="122">
        <v>0.3488</v>
      </c>
      <c r="F68" s="122">
        <v>28.447029998817445</v>
      </c>
      <c r="G68" s="73">
        <v>0.13150000000000001</v>
      </c>
      <c r="H68" s="74">
        <f t="shared" si="4"/>
        <v>77.206634002723703</v>
      </c>
      <c r="I68" s="124"/>
    </row>
    <row r="69" spans="1:11" x14ac:dyDescent="0.2">
      <c r="A69" s="1383"/>
      <c r="B69" s="40" t="s">
        <v>1114</v>
      </c>
      <c r="C69" s="39">
        <v>2020</v>
      </c>
      <c r="D69" s="121">
        <v>48.038199999999989</v>
      </c>
      <c r="E69" s="122">
        <v>1.1889999999999996</v>
      </c>
      <c r="F69" s="122">
        <v>21.790800000000001</v>
      </c>
      <c r="G69" s="73">
        <v>2.972</v>
      </c>
      <c r="H69" s="74">
        <f t="shared" si="4"/>
        <v>73.989999999999981</v>
      </c>
      <c r="I69" s="124"/>
    </row>
    <row r="70" spans="1:11" x14ac:dyDescent="0.2">
      <c r="A70" s="1383"/>
      <c r="B70" s="40"/>
      <c r="C70" s="39">
        <v>2021</v>
      </c>
      <c r="D70" s="121">
        <v>61.367900000000006</v>
      </c>
      <c r="E70" s="122">
        <v>2.153</v>
      </c>
      <c r="F70" s="122">
        <v>11.207600000000001</v>
      </c>
      <c r="G70" s="73">
        <v>0.31939999999999996</v>
      </c>
      <c r="H70" s="74">
        <f t="shared" si="4"/>
        <v>75.047900000000013</v>
      </c>
      <c r="I70" s="124"/>
    </row>
    <row r="71" spans="1:11" x14ac:dyDescent="0.2">
      <c r="A71" s="1383"/>
      <c r="B71" s="40"/>
      <c r="C71" s="39">
        <v>2022</v>
      </c>
      <c r="D71" s="121">
        <v>50.814599999999999</v>
      </c>
      <c r="E71" s="122">
        <v>0.4284</v>
      </c>
      <c r="F71" s="122">
        <v>17.670000000000002</v>
      </c>
      <c r="G71" s="73">
        <v>13.407</v>
      </c>
      <c r="H71" s="74">
        <v>82.320000000000007</v>
      </c>
      <c r="I71" s="124"/>
    </row>
    <row r="72" spans="1:11" x14ac:dyDescent="0.2">
      <c r="A72" s="1383"/>
      <c r="B72" s="40"/>
      <c r="C72" s="620">
        <v>2023</v>
      </c>
      <c r="D72" s="121">
        <v>47.787100000000002</v>
      </c>
      <c r="E72" s="122">
        <v>4.2942</v>
      </c>
      <c r="F72" s="122">
        <v>21.5839</v>
      </c>
      <c r="G72" s="73">
        <v>5.5250000000000004</v>
      </c>
      <c r="H72" s="74">
        <f>SUM(D72:G72)</f>
        <v>79.190200000000004</v>
      </c>
      <c r="I72" s="124"/>
    </row>
    <row r="73" spans="1:11" x14ac:dyDescent="0.2">
      <c r="A73" s="1384"/>
      <c r="B73" s="43"/>
      <c r="C73" s="43">
        <v>2024</v>
      </c>
      <c r="D73" s="276">
        <v>66.174397999973309</v>
      </c>
      <c r="E73" s="123">
        <v>7.9207729984283448</v>
      </c>
      <c r="F73" s="123">
        <v>57.178410000000007</v>
      </c>
      <c r="G73" s="75">
        <v>4.9509999999999996</v>
      </c>
      <c r="H73" s="76">
        <f>SUM(D73:G73)</f>
        <v>136.22458099840165</v>
      </c>
      <c r="I73" s="124"/>
      <c r="K73" s="46"/>
    </row>
    <row r="74" spans="1:11" x14ac:dyDescent="0.2">
      <c r="A74" s="191" t="s">
        <v>1112</v>
      </c>
      <c r="B74" s="39"/>
      <c r="C74" s="39"/>
      <c r="D74" s="121"/>
      <c r="E74" s="122"/>
      <c r="F74" s="122"/>
      <c r="G74" s="73"/>
      <c r="H74" s="74"/>
      <c r="I74" s="124"/>
    </row>
    <row r="75" spans="1:11" x14ac:dyDescent="0.2">
      <c r="A75" s="1382" t="s">
        <v>88</v>
      </c>
      <c r="B75" s="41"/>
      <c r="C75" s="41">
        <v>2014</v>
      </c>
      <c r="D75" s="275">
        <v>18.349089999999997</v>
      </c>
      <c r="E75" s="120"/>
      <c r="F75" s="120">
        <v>7.0573000000000006</v>
      </c>
      <c r="G75" s="71"/>
      <c r="H75" s="72">
        <f>SUM(D75:G75)</f>
        <v>25.406389999999998</v>
      </c>
      <c r="I75" s="124"/>
    </row>
    <row r="76" spans="1:11" x14ac:dyDescent="0.2">
      <c r="A76" s="1383"/>
      <c r="B76" s="39"/>
      <c r="C76" s="39">
        <v>2015</v>
      </c>
      <c r="D76" s="121">
        <v>9.3648859999999967</v>
      </c>
      <c r="E76" s="122"/>
      <c r="F76" s="122">
        <v>3.796967</v>
      </c>
      <c r="G76" s="73"/>
      <c r="H76" s="74">
        <f t="shared" ref="H76:H83" si="5">SUM(D76:G76)</f>
        <v>13.161852999999997</v>
      </c>
      <c r="I76" s="124"/>
    </row>
    <row r="77" spans="1:11" x14ac:dyDescent="0.2">
      <c r="A77" s="1383"/>
      <c r="C77" s="40">
        <v>2016</v>
      </c>
      <c r="D77" s="121">
        <v>6.0331400000000004</v>
      </c>
      <c r="E77" s="122"/>
      <c r="F77" s="122">
        <v>4.4390899999999993</v>
      </c>
      <c r="G77" s="73"/>
      <c r="H77" s="74">
        <f t="shared" si="5"/>
        <v>10.47223</v>
      </c>
      <c r="I77" s="124"/>
    </row>
    <row r="78" spans="1:11" x14ac:dyDescent="0.2">
      <c r="A78" s="1383"/>
      <c r="B78" s="39" t="s">
        <v>1113</v>
      </c>
      <c r="C78" s="40">
        <v>2017</v>
      </c>
      <c r="D78" s="121">
        <v>3.9890000014305107</v>
      </c>
      <c r="E78" s="122"/>
      <c r="F78" s="122">
        <v>2.2444600000000001</v>
      </c>
      <c r="G78" s="73"/>
      <c r="H78" s="74">
        <f t="shared" si="5"/>
        <v>6.2334600014305108</v>
      </c>
      <c r="I78" s="124"/>
    </row>
    <row r="79" spans="1:11" x14ac:dyDescent="0.2">
      <c r="A79" s="1383"/>
      <c r="B79" s="40"/>
      <c r="C79" s="39">
        <v>2018</v>
      </c>
      <c r="D79" s="121">
        <v>3.6219840007000008</v>
      </c>
      <c r="E79" s="122"/>
      <c r="F79" s="122">
        <v>2.9674510000200001</v>
      </c>
      <c r="G79" s="73"/>
      <c r="H79" s="74">
        <f t="shared" si="5"/>
        <v>6.5894350007200009</v>
      </c>
      <c r="I79" s="124"/>
    </row>
    <row r="80" spans="1:11" x14ac:dyDescent="0.2">
      <c r="A80" s="1383"/>
      <c r="C80" s="39">
        <v>2019</v>
      </c>
      <c r="D80" s="121">
        <v>4.1022789999046321</v>
      </c>
      <c r="E80" s="122"/>
      <c r="F80" s="122">
        <v>0.54540100000000002</v>
      </c>
      <c r="G80" s="73"/>
      <c r="H80" s="74">
        <f t="shared" si="5"/>
        <v>4.6476799999046321</v>
      </c>
      <c r="I80" s="124"/>
    </row>
    <row r="81" spans="1:11" x14ac:dyDescent="0.2">
      <c r="A81" s="1383"/>
      <c r="B81" s="40" t="s">
        <v>1114</v>
      </c>
      <c r="C81" s="39">
        <v>2020</v>
      </c>
      <c r="D81" s="121">
        <v>5.5561299999999996</v>
      </c>
      <c r="E81" s="122">
        <v>6.7199999999999996E-2</v>
      </c>
      <c r="F81" s="122">
        <v>0.68730000000000002</v>
      </c>
      <c r="G81" s="73">
        <v>1.629229</v>
      </c>
      <c r="H81" s="74">
        <f t="shared" si="5"/>
        <v>7.9398590000000002</v>
      </c>
      <c r="I81" s="124"/>
    </row>
    <row r="82" spans="1:11" x14ac:dyDescent="0.2">
      <c r="A82" s="1383"/>
      <c r="B82" s="40"/>
      <c r="C82" s="39">
        <v>2021</v>
      </c>
      <c r="D82" s="121">
        <v>8.3294099999999993</v>
      </c>
      <c r="E82" s="122">
        <v>3.9849999999999999</v>
      </c>
      <c r="F82" s="122">
        <v>2.1670000000000003</v>
      </c>
      <c r="G82" s="73">
        <v>2.21</v>
      </c>
      <c r="H82" s="74">
        <f t="shared" si="5"/>
        <v>16.691409999999998</v>
      </c>
      <c r="I82" s="124"/>
    </row>
    <row r="83" spans="1:11" x14ac:dyDescent="0.2">
      <c r="A83" s="1383"/>
      <c r="B83" s="40"/>
      <c r="C83" s="39">
        <v>2022</v>
      </c>
      <c r="D83" s="121">
        <v>8.0958600000000001</v>
      </c>
      <c r="E83" s="122">
        <v>3.1989999999999998</v>
      </c>
      <c r="F83" s="122">
        <v>1.2281</v>
      </c>
      <c r="G83" s="73">
        <v>2.8690000000000002</v>
      </c>
      <c r="H83" s="74">
        <f t="shared" si="5"/>
        <v>15.391959999999999</v>
      </c>
      <c r="I83" s="124"/>
    </row>
    <row r="84" spans="1:11" x14ac:dyDescent="0.2">
      <c r="A84" s="1383"/>
      <c r="B84" s="40"/>
      <c r="C84" s="620">
        <v>2023</v>
      </c>
      <c r="D84" s="121">
        <v>9.3206000000000007</v>
      </c>
      <c r="E84" s="122">
        <v>6.6749999999999998</v>
      </c>
      <c r="F84" s="122">
        <v>3.5215000000000001</v>
      </c>
      <c r="G84" s="73">
        <v>0</v>
      </c>
      <c r="H84" s="74">
        <f>SUM(D84:G84)</f>
        <v>19.517099999999999</v>
      </c>
      <c r="I84" s="124"/>
    </row>
    <row r="85" spans="1:11" x14ac:dyDescent="0.2">
      <c r="A85" s="1384"/>
      <c r="B85" s="43"/>
      <c r="C85" s="43">
        <v>2024</v>
      </c>
      <c r="D85" s="276">
        <v>16.225649000700951</v>
      </c>
      <c r="E85" s="123">
        <v>7.5332329998350138</v>
      </c>
      <c r="F85" s="123">
        <v>2.6597399999999998</v>
      </c>
      <c r="G85" s="75">
        <v>2.70635</v>
      </c>
      <c r="H85" s="76">
        <f>SUM(D85:G85)</f>
        <v>29.124972000535966</v>
      </c>
      <c r="I85" s="124"/>
      <c r="K85" s="46"/>
    </row>
    <row r="86" spans="1:11" x14ac:dyDescent="0.2">
      <c r="A86" s="191" t="s">
        <v>1112</v>
      </c>
      <c r="B86" s="39"/>
      <c r="C86" s="39"/>
      <c r="D86" s="121"/>
      <c r="E86" s="122"/>
      <c r="F86" s="122"/>
      <c r="G86" s="73"/>
      <c r="H86" s="74"/>
      <c r="I86" s="124"/>
    </row>
    <row r="87" spans="1:11" x14ac:dyDescent="0.2">
      <c r="A87" s="1382" t="s">
        <v>1115</v>
      </c>
      <c r="B87" s="41"/>
      <c r="C87" s="41">
        <v>2014</v>
      </c>
      <c r="D87" s="275">
        <v>7.0210000000000008</v>
      </c>
      <c r="E87" s="120"/>
      <c r="F87" s="120">
        <v>4.2050000000000001</v>
      </c>
      <c r="G87" s="71"/>
      <c r="H87" s="72">
        <f>SUM(D87:G87)</f>
        <v>11.226000000000001</v>
      </c>
      <c r="I87" s="124"/>
    </row>
    <row r="88" spans="1:11" x14ac:dyDescent="0.2">
      <c r="A88" s="1383"/>
      <c r="B88" s="39"/>
      <c r="C88" s="39">
        <v>2015</v>
      </c>
      <c r="D88" s="121">
        <v>10.817</v>
      </c>
      <c r="E88" s="122"/>
      <c r="F88" s="122">
        <v>0</v>
      </c>
      <c r="G88" s="73"/>
      <c r="H88" s="74">
        <f t="shared" ref="H88:H95" si="6">SUM(D88:G88)</f>
        <v>10.817</v>
      </c>
      <c r="I88" s="124"/>
    </row>
    <row r="89" spans="1:11" x14ac:dyDescent="0.2">
      <c r="A89" s="1383"/>
      <c r="C89" s="40">
        <v>2016</v>
      </c>
      <c r="D89" s="121">
        <v>5.3919999999999995</v>
      </c>
      <c r="E89" s="122"/>
      <c r="F89" s="122">
        <v>0.95220000000000005</v>
      </c>
      <c r="G89" s="73"/>
      <c r="H89" s="74">
        <f t="shared" si="6"/>
        <v>6.3441999999999998</v>
      </c>
      <c r="I89" s="124"/>
    </row>
    <row r="90" spans="1:11" x14ac:dyDescent="0.2">
      <c r="A90" s="1383"/>
      <c r="B90" s="39" t="s">
        <v>1113</v>
      </c>
      <c r="C90" s="40">
        <v>2017</v>
      </c>
      <c r="D90" s="121">
        <v>5.4397000000000002</v>
      </c>
      <c r="E90" s="122"/>
      <c r="F90" s="122">
        <v>8.0599999999999991E-2</v>
      </c>
      <c r="G90" s="73"/>
      <c r="H90" s="74">
        <f t="shared" si="6"/>
        <v>5.5202999999999998</v>
      </c>
      <c r="I90" s="124"/>
    </row>
    <row r="91" spans="1:11" x14ac:dyDescent="0.2">
      <c r="A91" s="1383"/>
      <c r="B91" s="40"/>
      <c r="C91" s="39">
        <v>2018</v>
      </c>
      <c r="D91" s="121">
        <v>5.4422999999999995</v>
      </c>
      <c r="E91" s="122"/>
      <c r="F91" s="122">
        <v>0.70610000000000006</v>
      </c>
      <c r="G91" s="73"/>
      <c r="H91" s="74">
        <f t="shared" si="6"/>
        <v>6.1483999999999996</v>
      </c>
      <c r="I91" s="124"/>
    </row>
    <row r="92" spans="1:11" x14ac:dyDescent="0.2">
      <c r="A92" s="1383"/>
      <c r="C92" s="39">
        <v>2019</v>
      </c>
      <c r="D92" s="121">
        <v>6.1255000000000006</v>
      </c>
      <c r="E92" s="122"/>
      <c r="F92" s="122">
        <v>0.05</v>
      </c>
      <c r="G92" s="73"/>
      <c r="H92" s="74">
        <f t="shared" si="6"/>
        <v>6.1755000000000004</v>
      </c>
      <c r="I92" s="124"/>
    </row>
    <row r="93" spans="1:11" x14ac:dyDescent="0.2">
      <c r="A93" s="1383"/>
      <c r="B93" s="40" t="s">
        <v>1114</v>
      </c>
      <c r="C93" s="39">
        <v>2020</v>
      </c>
      <c r="D93" s="121">
        <v>6.1243000000000007</v>
      </c>
      <c r="E93" s="122"/>
      <c r="F93" s="122">
        <v>0.185</v>
      </c>
      <c r="G93" s="73"/>
      <c r="H93" s="74">
        <f t="shared" si="6"/>
        <v>6.3093000000000004</v>
      </c>
      <c r="I93" s="124"/>
    </row>
    <row r="94" spans="1:11" x14ac:dyDescent="0.2">
      <c r="A94" s="1383"/>
      <c r="B94" s="40"/>
      <c r="C94" s="39">
        <v>2021</v>
      </c>
      <c r="D94" s="121">
        <v>6.3093000000000004</v>
      </c>
      <c r="E94" s="122"/>
      <c r="F94" s="122">
        <v>1.4999999999999999E-2</v>
      </c>
      <c r="G94" s="73"/>
      <c r="H94" s="74">
        <f t="shared" si="6"/>
        <v>6.3243</v>
      </c>
      <c r="I94" s="124"/>
    </row>
    <row r="95" spans="1:11" x14ac:dyDescent="0.2">
      <c r="A95" s="1383"/>
      <c r="B95" s="40"/>
      <c r="C95" s="39">
        <v>2022</v>
      </c>
      <c r="D95" s="121">
        <v>5.9569999999999999</v>
      </c>
      <c r="E95" s="122"/>
      <c r="F95" s="122">
        <v>0.5</v>
      </c>
      <c r="G95" s="73"/>
      <c r="H95" s="74">
        <f t="shared" si="6"/>
        <v>6.4569999999999999</v>
      </c>
      <c r="I95" s="124"/>
    </row>
    <row r="96" spans="1:11" x14ac:dyDescent="0.2">
      <c r="A96" s="1383"/>
      <c r="B96" s="40"/>
      <c r="C96" s="620">
        <v>2023</v>
      </c>
      <c r="D96" s="121">
        <v>6.4</v>
      </c>
      <c r="E96" s="122"/>
      <c r="F96" s="122">
        <v>3.59</v>
      </c>
      <c r="G96" s="73"/>
      <c r="H96" s="74">
        <f>SUM(D96:G96)</f>
        <v>9.99</v>
      </c>
      <c r="I96" s="124"/>
    </row>
    <row r="97" spans="1:9" x14ac:dyDescent="0.2">
      <c r="A97" s="1384"/>
      <c r="B97" s="43"/>
      <c r="C97" s="43"/>
      <c r="D97" s="276">
        <v>4.97</v>
      </c>
      <c r="E97" s="123"/>
      <c r="F97" s="123">
        <v>0.34710000000000002</v>
      </c>
      <c r="G97" s="75"/>
      <c r="H97" s="76">
        <f>SUM(D97:G97)</f>
        <v>5.3170999999999999</v>
      </c>
      <c r="I97" s="124"/>
    </row>
    <row r="98" spans="1:9" x14ac:dyDescent="0.2">
      <c r="A98" s="191" t="s">
        <v>1112</v>
      </c>
      <c r="B98" s="39"/>
      <c r="C98" s="39"/>
      <c r="D98" s="121"/>
      <c r="E98" s="122"/>
      <c r="F98" s="122"/>
      <c r="G98" s="73"/>
      <c r="H98" s="74"/>
      <c r="I98" s="124"/>
    </row>
    <row r="99" spans="1:9" x14ac:dyDescent="0.2">
      <c r="A99" s="1379" t="s">
        <v>1116</v>
      </c>
      <c r="B99" s="41"/>
      <c r="C99" s="41">
        <v>2014</v>
      </c>
      <c r="D99" s="275">
        <v>1.7830000000000001</v>
      </c>
      <c r="E99" s="120"/>
      <c r="F99" s="120">
        <v>1.8368</v>
      </c>
      <c r="G99" s="71"/>
      <c r="H99" s="72">
        <f>SUM(D99:G99)</f>
        <v>3.6198000000000001</v>
      </c>
      <c r="I99" s="124"/>
    </row>
    <row r="100" spans="1:9" x14ac:dyDescent="0.2">
      <c r="A100" s="1380"/>
      <c r="B100" s="39"/>
      <c r="C100" s="39">
        <v>2015</v>
      </c>
      <c r="D100" s="121">
        <v>3.169</v>
      </c>
      <c r="E100" s="122"/>
      <c r="F100" s="122">
        <v>0.49199999999999999</v>
      </c>
      <c r="G100" s="73"/>
      <c r="H100" s="74">
        <f t="shared" ref="H100:H107" si="7">SUM(D100:G100)</f>
        <v>3.661</v>
      </c>
      <c r="I100" s="124"/>
    </row>
    <row r="101" spans="1:9" x14ac:dyDescent="0.2">
      <c r="A101" s="1380"/>
      <c r="C101" s="40">
        <v>2016</v>
      </c>
      <c r="D101" s="121">
        <v>0.84499999999999997</v>
      </c>
      <c r="E101" s="122"/>
      <c r="F101" s="122">
        <v>0.03</v>
      </c>
      <c r="G101" s="73"/>
      <c r="H101" s="74">
        <f t="shared" si="7"/>
        <v>0.875</v>
      </c>
      <c r="I101" s="124"/>
    </row>
    <row r="102" spans="1:9" x14ac:dyDescent="0.2">
      <c r="A102" s="1380"/>
      <c r="B102" s="39" t="s">
        <v>1113</v>
      </c>
      <c r="C102" s="40">
        <v>2017</v>
      </c>
      <c r="D102" s="121">
        <v>0.17899999999999999</v>
      </c>
      <c r="E102" s="122"/>
      <c r="F102" s="122">
        <v>1.4E-2</v>
      </c>
      <c r="G102" s="73"/>
      <c r="H102" s="74">
        <f t="shared" si="7"/>
        <v>0.193</v>
      </c>
      <c r="I102" s="124"/>
    </row>
    <row r="103" spans="1:9" x14ac:dyDescent="0.2">
      <c r="A103" s="1380"/>
      <c r="B103" s="40"/>
      <c r="C103" s="39">
        <v>2018</v>
      </c>
      <c r="D103" s="121">
        <v>8.2999999999999963E-2</v>
      </c>
      <c r="E103" s="122"/>
      <c r="F103" s="122">
        <v>0.73599999999999999</v>
      </c>
      <c r="G103" s="73"/>
      <c r="H103" s="74">
        <f t="shared" si="7"/>
        <v>0.81899999999999995</v>
      </c>
      <c r="I103" s="124"/>
    </row>
    <row r="104" spans="1:9" x14ac:dyDescent="0.2">
      <c r="A104" s="1380"/>
      <c r="C104" s="39">
        <v>2019</v>
      </c>
      <c r="D104" s="121">
        <v>3.9000000000000007E-2</v>
      </c>
      <c r="E104" s="122"/>
      <c r="F104" s="122">
        <v>1.0999999999999999E-2</v>
      </c>
      <c r="G104" s="73"/>
      <c r="H104" s="74">
        <f t="shared" si="7"/>
        <v>0.05</v>
      </c>
      <c r="I104" s="124"/>
    </row>
    <row r="105" spans="1:9" x14ac:dyDescent="0.2">
      <c r="A105" s="1380"/>
      <c r="B105" s="40" t="s">
        <v>1114</v>
      </c>
      <c r="C105" s="39">
        <v>2020</v>
      </c>
      <c r="D105" s="121">
        <v>0.13069999999999998</v>
      </c>
      <c r="E105" s="122"/>
      <c r="F105" s="122">
        <v>0</v>
      </c>
      <c r="G105" s="73"/>
      <c r="H105" s="74">
        <f t="shared" si="7"/>
        <v>0.13069999999999998</v>
      </c>
      <c r="I105" s="124"/>
    </row>
    <row r="106" spans="1:9" x14ac:dyDescent="0.2">
      <c r="A106" s="1380"/>
      <c r="B106" s="40"/>
      <c r="C106" s="39">
        <v>2021</v>
      </c>
      <c r="D106" s="121">
        <v>0.94299999999999995</v>
      </c>
      <c r="E106" s="122"/>
      <c r="F106" s="122">
        <v>0</v>
      </c>
      <c r="G106" s="73"/>
      <c r="H106" s="74">
        <f t="shared" si="7"/>
        <v>0.94299999999999995</v>
      </c>
      <c r="I106" s="124"/>
    </row>
    <row r="107" spans="1:9" x14ac:dyDescent="0.2">
      <c r="A107" s="1380"/>
      <c r="B107" s="40"/>
      <c r="C107" s="39">
        <v>2022</v>
      </c>
      <c r="D107" s="121">
        <v>1.4857</v>
      </c>
      <c r="E107" s="122"/>
      <c r="F107" s="122">
        <v>0</v>
      </c>
      <c r="G107" s="73"/>
      <c r="H107" s="74">
        <f t="shared" si="7"/>
        <v>1.4857</v>
      </c>
      <c r="I107" s="124"/>
    </row>
    <row r="108" spans="1:9" x14ac:dyDescent="0.2">
      <c r="A108" s="1380"/>
      <c r="B108" s="40"/>
      <c r="C108" s="620">
        <v>2023</v>
      </c>
      <c r="D108" s="121">
        <v>0.1487</v>
      </c>
      <c r="E108" s="122"/>
      <c r="F108" s="122">
        <v>5.7000000000000002E-2</v>
      </c>
      <c r="G108" s="73"/>
      <c r="H108" s="74">
        <f>SUM(D108:G108)</f>
        <v>0.20569999999999999</v>
      </c>
      <c r="I108" s="124"/>
    </row>
    <row r="109" spans="1:9" x14ac:dyDescent="0.2">
      <c r="A109" s="1381"/>
      <c r="B109" s="43"/>
      <c r="C109" s="43">
        <v>2024</v>
      </c>
      <c r="D109" s="276">
        <v>1.4589000000000001</v>
      </c>
      <c r="E109" s="123"/>
      <c r="F109" s="123">
        <v>0</v>
      </c>
      <c r="G109" s="75"/>
      <c r="H109" s="76">
        <f>SUM(D109:G109)</f>
        <v>1.4589000000000001</v>
      </c>
      <c r="I109" s="124"/>
    </row>
    <row r="110" spans="1:9" x14ac:dyDescent="0.2">
      <c r="H110" s="3"/>
      <c r="I110" s="124"/>
    </row>
    <row r="111" spans="1:9" x14ac:dyDescent="0.2">
      <c r="H111" s="3"/>
      <c r="I111" s="124"/>
    </row>
    <row r="112" spans="1:9" x14ac:dyDescent="0.2">
      <c r="I112" s="124"/>
    </row>
    <row r="113" spans="9:9" x14ac:dyDescent="0.2">
      <c r="I113" s="124"/>
    </row>
    <row r="114" spans="9:9" x14ac:dyDescent="0.2">
      <c r="I114" s="124"/>
    </row>
    <row r="115" spans="9:9" x14ac:dyDescent="0.2">
      <c r="I115" s="124"/>
    </row>
    <row r="116" spans="9:9" x14ac:dyDescent="0.2">
      <c r="I116" s="124"/>
    </row>
    <row r="117" spans="9:9" x14ac:dyDescent="0.2">
      <c r="I117" s="124"/>
    </row>
    <row r="118" spans="9:9" x14ac:dyDescent="0.2">
      <c r="I118" s="124"/>
    </row>
    <row r="119" spans="9:9" x14ac:dyDescent="0.2">
      <c r="I119" s="124"/>
    </row>
  </sheetData>
  <mergeCells count="7">
    <mergeCell ref="A99:A109"/>
    <mergeCell ref="A27:A37"/>
    <mergeCell ref="A39:A49"/>
    <mergeCell ref="A51:A61"/>
    <mergeCell ref="A63:A73"/>
    <mergeCell ref="A75:A85"/>
    <mergeCell ref="A87:A97"/>
  </mergeCells>
  <pageMargins left="0.75" right="0.75" top="1" bottom="1" header="0.5" footer="0.5"/>
  <headerFooter alignWithMargins="0"/>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F93251-91C4-429D-A2DF-71A914B15AFB}">
  <sheetPr>
    <tabColor theme="2" tint="-0.499984740745262"/>
  </sheetPr>
  <dimension ref="A1:M135"/>
  <sheetViews>
    <sheetView zoomScaleNormal="100" workbookViewId="0">
      <selection activeCell="R35" sqref="R35"/>
    </sheetView>
  </sheetViews>
  <sheetFormatPr defaultColWidth="8.7109375" defaultRowHeight="12.75" x14ac:dyDescent="0.2"/>
  <cols>
    <col min="1" max="1" width="10.42578125" style="1" customWidth="1"/>
    <col min="2" max="2" width="1.140625" style="1" customWidth="1"/>
    <col min="3" max="3" width="6.42578125" style="1" customWidth="1"/>
    <col min="4" max="4" width="10.42578125" style="1" bestFit="1" customWidth="1"/>
    <col min="5" max="5" width="7.28515625" style="1" customWidth="1"/>
    <col min="6" max="6" width="10.42578125" style="1" bestFit="1" customWidth="1"/>
    <col min="7" max="7" width="10.140625" style="1" customWidth="1"/>
    <col min="8" max="8" width="8.7109375" style="1" bestFit="1" customWidth="1"/>
    <col min="9" max="11" width="8.7109375" style="1"/>
    <col min="12" max="12" width="10.140625" style="1" customWidth="1"/>
    <col min="13" max="16384" width="8.7109375" style="1"/>
  </cols>
  <sheetData>
    <row r="1" spans="1:1" ht="15" x14ac:dyDescent="0.25">
      <c r="A1" s="11" t="s">
        <v>1117</v>
      </c>
    </row>
    <row r="3" spans="1:1" x14ac:dyDescent="0.2">
      <c r="A3" s="21"/>
    </row>
    <row r="4" spans="1:1" x14ac:dyDescent="0.2">
      <c r="A4" s="26"/>
    </row>
    <row r="5" spans="1:1" x14ac:dyDescent="0.2">
      <c r="A5" s="20"/>
    </row>
    <row r="22" spans="1:12" x14ac:dyDescent="0.2">
      <c r="A22" s="20" t="s">
        <v>1101</v>
      </c>
    </row>
    <row r="24" spans="1:12" x14ac:dyDescent="0.2">
      <c r="L24" s="13" t="s">
        <v>1102</v>
      </c>
    </row>
    <row r="25" spans="1:12" x14ac:dyDescent="0.2">
      <c r="A25" s="44"/>
      <c r="B25" s="39"/>
      <c r="C25" s="39"/>
      <c r="D25" s="112" t="s">
        <v>1103</v>
      </c>
      <c r="E25" s="113" t="s">
        <v>1104</v>
      </c>
      <c r="F25" s="113" t="s">
        <v>1103</v>
      </c>
      <c r="G25" s="114" t="s">
        <v>1104</v>
      </c>
      <c r="H25" s="190" t="s">
        <v>89</v>
      </c>
      <c r="L25" s="13" t="s">
        <v>1118</v>
      </c>
    </row>
    <row r="26" spans="1:12" x14ac:dyDescent="0.2">
      <c r="A26" s="42"/>
      <c r="B26" s="39"/>
      <c r="C26" s="39"/>
      <c r="D26" s="115" t="s">
        <v>1106</v>
      </c>
      <c r="E26" s="116" t="s">
        <v>1106</v>
      </c>
      <c r="F26" s="116" t="s">
        <v>1107</v>
      </c>
      <c r="G26" s="117" t="s">
        <v>1107</v>
      </c>
      <c r="H26" s="24" t="s">
        <v>1108</v>
      </c>
      <c r="L26" s="13" t="s">
        <v>1109</v>
      </c>
    </row>
    <row r="27" spans="1:12" ht="12.6" customHeight="1" x14ac:dyDescent="0.2">
      <c r="A27" s="1382" t="s">
        <v>179</v>
      </c>
      <c r="B27" s="41"/>
      <c r="C27" s="41">
        <v>2014</v>
      </c>
      <c r="D27" s="275">
        <v>6.0000000000000053E-2</v>
      </c>
      <c r="E27" s="120">
        <v>0</v>
      </c>
      <c r="F27" s="120">
        <v>1.3184</v>
      </c>
      <c r="G27" s="71">
        <v>0</v>
      </c>
      <c r="H27" s="72">
        <f t="shared" ref="H27:H31" si="0">SUM(D27:G27)</f>
        <v>1.3784000000000001</v>
      </c>
      <c r="K27" s="1">
        <v>2014</v>
      </c>
      <c r="L27" s="46">
        <f>H27+H39+H51+H63+H75+H87+H99+H111+H123</f>
        <v>44.564119999999996</v>
      </c>
    </row>
    <row r="28" spans="1:12" x14ac:dyDescent="0.2">
      <c r="A28" s="1383"/>
      <c r="B28" s="40"/>
      <c r="C28" s="39">
        <v>2015</v>
      </c>
      <c r="D28" s="121">
        <v>0.91402999999999968</v>
      </c>
      <c r="E28" s="122">
        <v>0</v>
      </c>
      <c r="F28" s="122">
        <v>1.57542</v>
      </c>
      <c r="G28" s="73">
        <v>0</v>
      </c>
      <c r="H28" s="74">
        <f t="shared" si="0"/>
        <v>2.4894499999999997</v>
      </c>
      <c r="K28" s="1">
        <v>2015</v>
      </c>
      <c r="L28" s="46">
        <f t="shared" ref="L28:L37" si="1">H28+H40+H52+H64+H76+H88+H100+H112+H124</f>
        <v>56.818612000000002</v>
      </c>
    </row>
    <row r="29" spans="1:12" x14ac:dyDescent="0.2">
      <c r="A29" s="1383"/>
      <c r="C29" s="40">
        <v>2016</v>
      </c>
      <c r="D29" s="121">
        <v>1.4083099999999975</v>
      </c>
      <c r="E29" s="122">
        <v>0</v>
      </c>
      <c r="F29" s="122">
        <v>7.7725</v>
      </c>
      <c r="G29" s="73">
        <v>0</v>
      </c>
      <c r="H29" s="74">
        <f t="shared" si="0"/>
        <v>9.1808099999999975</v>
      </c>
      <c r="K29" s="1">
        <v>2016</v>
      </c>
      <c r="L29" s="46">
        <f t="shared" si="1"/>
        <v>120.31001719999999</v>
      </c>
    </row>
    <row r="30" spans="1:12" x14ac:dyDescent="0.2">
      <c r="A30" s="1383"/>
      <c r="B30" s="40"/>
      <c r="C30" s="40">
        <v>2017</v>
      </c>
      <c r="D30" s="121">
        <v>3.8923500000000004</v>
      </c>
      <c r="E30" s="122">
        <v>0</v>
      </c>
      <c r="F30" s="122">
        <v>11.070209999999999</v>
      </c>
      <c r="G30" s="73">
        <v>0</v>
      </c>
      <c r="H30" s="74">
        <f t="shared" si="0"/>
        <v>14.96256</v>
      </c>
      <c r="K30" s="1">
        <v>2017</v>
      </c>
      <c r="L30" s="46">
        <f t="shared" si="1"/>
        <v>188.50934825030521</v>
      </c>
    </row>
    <row r="31" spans="1:12" x14ac:dyDescent="0.2">
      <c r="A31" s="1383"/>
      <c r="B31" s="40" t="s">
        <v>1113</v>
      </c>
      <c r="C31" s="39">
        <v>2018</v>
      </c>
      <c r="D31" s="121">
        <v>12.02026</v>
      </c>
      <c r="E31" s="122">
        <v>0.34999999999999987</v>
      </c>
      <c r="F31" s="122">
        <v>20.562370000000001</v>
      </c>
      <c r="G31" s="73">
        <v>1.45</v>
      </c>
      <c r="H31" s="74">
        <f t="shared" si="0"/>
        <v>34.382630000000006</v>
      </c>
      <c r="K31" s="1">
        <v>2018</v>
      </c>
      <c r="L31" s="46">
        <f t="shared" si="1"/>
        <v>282.96604249819995</v>
      </c>
    </row>
    <row r="32" spans="1:12" x14ac:dyDescent="0.2">
      <c r="A32" s="1383"/>
      <c r="B32" s="40"/>
      <c r="C32" s="39">
        <v>2019</v>
      </c>
      <c r="D32" s="121">
        <v>18.703589999999984</v>
      </c>
      <c r="E32" s="122">
        <v>2.1499999999999995</v>
      </c>
      <c r="F32" s="122">
        <v>23.186160000000001</v>
      </c>
      <c r="G32" s="73">
        <v>6.3867000000000003</v>
      </c>
      <c r="H32" s="74">
        <f>SUM(D32:G32)</f>
        <v>50.426449999999981</v>
      </c>
      <c r="K32" s="1">
        <v>2019</v>
      </c>
      <c r="L32" s="46">
        <f t="shared" si="1"/>
        <v>367.15173540030514</v>
      </c>
    </row>
    <row r="33" spans="1:13" x14ac:dyDescent="0.2">
      <c r="A33" s="1383"/>
      <c r="B33" s="40"/>
      <c r="C33" s="39">
        <v>2020</v>
      </c>
      <c r="D33" s="121">
        <v>28.116800000000005</v>
      </c>
      <c r="E33" s="122">
        <v>6.9570000000000078</v>
      </c>
      <c r="F33" s="122">
        <v>24.53</v>
      </c>
      <c r="G33" s="73">
        <v>4.4869999999999983</v>
      </c>
      <c r="H33" s="74">
        <f>SUM(D33:G33)</f>
        <v>64.090800000000016</v>
      </c>
      <c r="J33" s="573"/>
      <c r="K33" s="1">
        <v>2020</v>
      </c>
      <c r="L33" s="46">
        <f t="shared" si="1"/>
        <v>462.44470999999999</v>
      </c>
    </row>
    <row r="34" spans="1:13" x14ac:dyDescent="0.2">
      <c r="A34" s="1383"/>
      <c r="B34" s="40" t="s">
        <v>1119</v>
      </c>
      <c r="C34" s="39">
        <v>2021</v>
      </c>
      <c r="D34" s="121">
        <v>51.302800000000005</v>
      </c>
      <c r="E34" s="122">
        <v>12.523999999999999</v>
      </c>
      <c r="F34" s="122">
        <v>30.869</v>
      </c>
      <c r="G34" s="73">
        <v>17.629000000000001</v>
      </c>
      <c r="H34" s="74">
        <f t="shared" ref="H34:H35" si="2">SUM(D34:G34)</f>
        <v>112.32480000000001</v>
      </c>
      <c r="J34" s="573"/>
      <c r="K34" s="1">
        <v>2021</v>
      </c>
      <c r="L34" s="46">
        <f t="shared" si="1"/>
        <v>674.25766999999996</v>
      </c>
    </row>
    <row r="35" spans="1:13" x14ac:dyDescent="0.2">
      <c r="A35" s="1383"/>
      <c r="B35" s="40"/>
      <c r="C35" s="39">
        <v>2022</v>
      </c>
      <c r="D35" s="121">
        <v>60.126800000000003</v>
      </c>
      <c r="E35" s="122">
        <v>21.419</v>
      </c>
      <c r="F35" s="122">
        <v>80.259</v>
      </c>
      <c r="G35" s="73">
        <v>52.061</v>
      </c>
      <c r="H35" s="74">
        <f t="shared" si="2"/>
        <v>213.86580000000001</v>
      </c>
      <c r="J35" s="573"/>
      <c r="K35" s="1">
        <v>2022</v>
      </c>
      <c r="L35" s="46">
        <f t="shared" si="1"/>
        <v>947.23657999999989</v>
      </c>
    </row>
    <row r="36" spans="1:13" x14ac:dyDescent="0.2">
      <c r="A36" s="1383"/>
      <c r="B36" s="40"/>
      <c r="C36" s="39">
        <v>2023</v>
      </c>
      <c r="D36" s="121">
        <v>150.6438</v>
      </c>
      <c r="E36" s="122">
        <v>37.378999999999998</v>
      </c>
      <c r="F36" s="122">
        <v>1.089</v>
      </c>
      <c r="G36" s="73">
        <v>3.3000000000000002E-2</v>
      </c>
      <c r="H36" s="74">
        <f>SUM(D36:G36)</f>
        <v>189.14479999999998</v>
      </c>
      <c r="J36" s="573"/>
      <c r="K36" s="1">
        <v>2023</v>
      </c>
      <c r="L36" s="46">
        <f t="shared" si="1"/>
        <v>1084.6178</v>
      </c>
    </row>
    <row r="37" spans="1:13" x14ac:dyDescent="0.2">
      <c r="A37" s="1384"/>
      <c r="B37" s="43"/>
      <c r="C37" s="43">
        <v>2024</v>
      </c>
      <c r="D37" s="276">
        <v>134.34728000000001</v>
      </c>
      <c r="E37" s="123">
        <v>42.888779999999997</v>
      </c>
      <c r="F37" s="123">
        <v>55.218150000000001</v>
      </c>
      <c r="G37" s="75">
        <v>9.7338199999999997</v>
      </c>
      <c r="H37" s="76">
        <f>SUM(D37:G37)</f>
        <v>242.18803000000003</v>
      </c>
      <c r="J37" s="573"/>
      <c r="K37" s="1">
        <v>2024</v>
      </c>
      <c r="L37" s="46">
        <f t="shared" si="1"/>
        <v>956.4767539194512</v>
      </c>
      <c r="M37" s="1070"/>
    </row>
    <row r="38" spans="1:13" x14ac:dyDescent="0.2">
      <c r="A38" s="191"/>
      <c r="B38" s="39"/>
      <c r="C38" s="39"/>
      <c r="D38" s="121"/>
      <c r="E38" s="122"/>
      <c r="F38" s="122"/>
      <c r="G38" s="73"/>
      <c r="H38" s="74"/>
      <c r="J38" s="573"/>
    </row>
    <row r="39" spans="1:13" x14ac:dyDescent="0.2">
      <c r="A39" s="1382" t="s">
        <v>405</v>
      </c>
      <c r="B39" s="41"/>
      <c r="C39" s="41">
        <v>2014</v>
      </c>
      <c r="D39" s="275">
        <v>9.8278999999999979</v>
      </c>
      <c r="E39" s="120">
        <v>0</v>
      </c>
      <c r="F39" s="120">
        <v>4.4916999999999998</v>
      </c>
      <c r="G39" s="71">
        <v>0</v>
      </c>
      <c r="H39" s="72">
        <f t="shared" ref="H39:H43" si="3">SUM(D39:G39)</f>
        <v>14.319599999999998</v>
      </c>
      <c r="I39" s="125"/>
      <c r="L39" s="277"/>
      <c r="M39" s="29"/>
    </row>
    <row r="40" spans="1:13" x14ac:dyDescent="0.2">
      <c r="A40" s="1383"/>
      <c r="B40" s="40"/>
      <c r="C40" s="39">
        <v>2015</v>
      </c>
      <c r="D40" s="121">
        <v>10.299060000000001</v>
      </c>
      <c r="E40" s="122">
        <v>0</v>
      </c>
      <c r="F40" s="122">
        <v>4.4292319999999998</v>
      </c>
      <c r="G40" s="73">
        <v>0</v>
      </c>
      <c r="H40" s="74">
        <f t="shared" si="3"/>
        <v>14.728292</v>
      </c>
      <c r="I40" s="125"/>
      <c r="L40" s="277"/>
      <c r="M40" s="29"/>
    </row>
    <row r="41" spans="1:13" x14ac:dyDescent="0.2">
      <c r="A41" s="1383"/>
      <c r="B41" s="40"/>
      <c r="C41" s="40">
        <v>2016</v>
      </c>
      <c r="D41" s="121">
        <v>5.6327300000000022</v>
      </c>
      <c r="E41" s="122">
        <v>0</v>
      </c>
      <c r="F41" s="122">
        <v>19.095647</v>
      </c>
      <c r="G41" s="73">
        <v>0</v>
      </c>
      <c r="H41" s="74">
        <f t="shared" si="3"/>
        <v>24.728377000000002</v>
      </c>
      <c r="I41" s="125"/>
      <c r="L41" s="277"/>
      <c r="M41" s="29"/>
    </row>
    <row r="42" spans="1:13" x14ac:dyDescent="0.2">
      <c r="A42" s="1383"/>
      <c r="C42" s="40">
        <v>2017</v>
      </c>
      <c r="D42" s="121">
        <v>20.801429999999996</v>
      </c>
      <c r="E42" s="122">
        <v>0</v>
      </c>
      <c r="F42" s="122">
        <v>24.722404250000004</v>
      </c>
      <c r="G42" s="73">
        <v>0</v>
      </c>
      <c r="H42" s="74">
        <f t="shared" si="3"/>
        <v>45.52383425</v>
      </c>
      <c r="I42" s="125"/>
      <c r="L42" s="277"/>
      <c r="M42" s="29"/>
    </row>
    <row r="43" spans="1:13" x14ac:dyDescent="0.2">
      <c r="A43" s="1383"/>
      <c r="B43" s="40" t="s">
        <v>1113</v>
      </c>
      <c r="C43" s="39">
        <v>2018</v>
      </c>
      <c r="D43" s="121">
        <v>37.323746</v>
      </c>
      <c r="E43" s="122">
        <v>0</v>
      </c>
      <c r="F43" s="122">
        <v>36.558958000000004</v>
      </c>
      <c r="G43" s="73">
        <v>0</v>
      </c>
      <c r="H43" s="74">
        <f t="shared" si="3"/>
        <v>73.882704000000004</v>
      </c>
      <c r="I43" s="125"/>
      <c r="L43" s="277"/>
      <c r="M43" s="29"/>
    </row>
    <row r="44" spans="1:13" x14ac:dyDescent="0.2">
      <c r="A44" s="1383"/>
      <c r="B44" s="40"/>
      <c r="C44" s="39">
        <v>2019</v>
      </c>
      <c r="D44" s="121">
        <v>26.839759999999995</v>
      </c>
      <c r="E44" s="122">
        <v>18.268000000000004</v>
      </c>
      <c r="F44" s="122">
        <v>10.670249999999999</v>
      </c>
      <c r="G44" s="73">
        <v>19.2895</v>
      </c>
      <c r="H44" s="74">
        <f>SUM(D44:G44)</f>
        <v>75.067509999999999</v>
      </c>
      <c r="I44" s="125"/>
      <c r="L44" s="277"/>
      <c r="M44" s="29"/>
    </row>
    <row r="45" spans="1:13" x14ac:dyDescent="0.2">
      <c r="A45" s="1383"/>
      <c r="B45" s="40"/>
      <c r="C45" s="39">
        <v>2020</v>
      </c>
      <c r="D45" s="121">
        <v>23.302889999999998</v>
      </c>
      <c r="E45" s="122">
        <v>35.447900000000004</v>
      </c>
      <c r="F45" s="122">
        <v>5.7110500000000002</v>
      </c>
      <c r="G45" s="73">
        <v>23.263000000000005</v>
      </c>
      <c r="H45" s="74">
        <f>SUM(D45:G45)</f>
        <v>87.72484</v>
      </c>
      <c r="I45" s="125"/>
      <c r="L45" s="277"/>
      <c r="M45" s="29"/>
    </row>
    <row r="46" spans="1:13" x14ac:dyDescent="0.2">
      <c r="A46" s="1383"/>
      <c r="B46" s="40" t="s">
        <v>1119</v>
      </c>
      <c r="C46" s="39">
        <v>2021</v>
      </c>
      <c r="D46" s="121">
        <v>19.447449999999996</v>
      </c>
      <c r="E46" s="122">
        <v>50.220999999999997</v>
      </c>
      <c r="F46" s="122">
        <v>14.9033</v>
      </c>
      <c r="G46" s="73">
        <v>52.957000000000001</v>
      </c>
      <c r="H46" s="74">
        <f t="shared" ref="H46:H47" si="4">SUM(D46:G46)</f>
        <v>137.52875</v>
      </c>
      <c r="I46" s="125"/>
      <c r="L46" s="277"/>
      <c r="M46" s="29"/>
    </row>
    <row r="47" spans="1:13" x14ac:dyDescent="0.2">
      <c r="A47" s="1383"/>
      <c r="B47" s="40"/>
      <c r="C47" s="39">
        <v>2022</v>
      </c>
      <c r="D47" s="121">
        <v>30.983650000000001</v>
      </c>
      <c r="E47" s="122">
        <v>99.734999999999999</v>
      </c>
      <c r="F47" s="122">
        <v>16.511700000000001</v>
      </c>
      <c r="G47" s="73">
        <v>106.49</v>
      </c>
      <c r="H47" s="74">
        <f t="shared" si="4"/>
        <v>253.72035</v>
      </c>
      <c r="I47" s="125"/>
      <c r="L47" s="277"/>
      <c r="M47" s="29"/>
    </row>
    <row r="48" spans="1:13" x14ac:dyDescent="0.2">
      <c r="A48" s="1383"/>
      <c r="B48" s="40"/>
      <c r="C48" s="39">
        <v>2023</v>
      </c>
      <c r="D48" s="121">
        <v>34.4876</v>
      </c>
      <c r="E48" s="122">
        <v>129.00800000000001</v>
      </c>
      <c r="F48" s="122">
        <v>17.281500000000001</v>
      </c>
      <c r="G48" s="73">
        <v>96.933599999999998</v>
      </c>
      <c r="H48" s="74">
        <f>SUM(D48:G48)</f>
        <v>277.71070000000003</v>
      </c>
      <c r="I48" s="125"/>
      <c r="L48" s="277"/>
      <c r="M48" s="29"/>
    </row>
    <row r="49" spans="1:13" x14ac:dyDescent="0.2">
      <c r="A49" s="1384"/>
      <c r="B49" s="43"/>
      <c r="C49" s="43">
        <v>2024</v>
      </c>
      <c r="D49" s="276">
        <v>33.258830000000003</v>
      </c>
      <c r="E49" s="123">
        <f>155.56154+0.252</f>
        <v>155.81354000000002</v>
      </c>
      <c r="F49" s="123">
        <v>4.3186599999999995</v>
      </c>
      <c r="G49" s="75">
        <v>30.03237</v>
      </c>
      <c r="H49" s="76">
        <f>SUM(D49:G49)</f>
        <v>223.42340000000002</v>
      </c>
      <c r="I49" s="125"/>
      <c r="J49" s="202"/>
      <c r="L49" s="277"/>
      <c r="M49" s="29"/>
    </row>
    <row r="50" spans="1:13" x14ac:dyDescent="0.2">
      <c r="A50" s="191"/>
      <c r="B50" s="39"/>
      <c r="C50" s="39"/>
      <c r="D50" s="121"/>
      <c r="E50" s="122"/>
      <c r="F50" s="122"/>
      <c r="G50" s="73"/>
      <c r="H50" s="74"/>
      <c r="I50" s="125"/>
      <c r="J50" s="202"/>
      <c r="L50" s="277"/>
      <c r="M50" s="29"/>
    </row>
    <row r="51" spans="1:13" x14ac:dyDescent="0.2">
      <c r="A51" s="1385" t="s">
        <v>177</v>
      </c>
      <c r="B51" s="41"/>
      <c r="C51" s="41">
        <v>2014</v>
      </c>
      <c r="D51" s="275">
        <v>2.0469999999999997</v>
      </c>
      <c r="E51" s="120">
        <v>0</v>
      </c>
      <c r="F51" s="120">
        <v>4.3780000000000001</v>
      </c>
      <c r="G51" s="71">
        <v>0</v>
      </c>
      <c r="H51" s="72">
        <f t="shared" ref="H51:H55" si="5">SUM(D51:G51)</f>
        <v>6.4249999999999998</v>
      </c>
    </row>
    <row r="52" spans="1:13" x14ac:dyDescent="0.2">
      <c r="A52" s="1383"/>
      <c r="B52" s="40"/>
      <c r="C52" s="39">
        <v>2015</v>
      </c>
      <c r="D52" s="121">
        <v>6.1260000000000003</v>
      </c>
      <c r="E52" s="122">
        <v>0</v>
      </c>
      <c r="F52" s="122">
        <v>2.383</v>
      </c>
      <c r="G52" s="73">
        <v>0</v>
      </c>
      <c r="H52" s="74">
        <f t="shared" si="5"/>
        <v>8.5090000000000003</v>
      </c>
    </row>
    <row r="53" spans="1:13" x14ac:dyDescent="0.2">
      <c r="A53" s="1383"/>
      <c r="B53" s="40"/>
      <c r="C53" s="40">
        <v>2016</v>
      </c>
      <c r="D53" s="121">
        <v>8.7430000000000003</v>
      </c>
      <c r="E53" s="122">
        <v>0</v>
      </c>
      <c r="F53" s="122">
        <v>4.9809999999999999</v>
      </c>
      <c r="G53" s="73">
        <v>0</v>
      </c>
      <c r="H53" s="74">
        <f t="shared" si="5"/>
        <v>13.724</v>
      </c>
    </row>
    <row r="54" spans="1:13" x14ac:dyDescent="0.2">
      <c r="A54" s="1383"/>
      <c r="C54" s="40">
        <v>2017</v>
      </c>
      <c r="D54" s="121">
        <v>13.290000000000001</v>
      </c>
      <c r="E54" s="122">
        <v>0</v>
      </c>
      <c r="F54" s="122">
        <v>10.833</v>
      </c>
      <c r="G54" s="73">
        <v>0</v>
      </c>
      <c r="H54" s="74">
        <f t="shared" si="5"/>
        <v>24.123000000000001</v>
      </c>
    </row>
    <row r="55" spans="1:13" x14ac:dyDescent="0.2">
      <c r="A55" s="1383"/>
      <c r="B55" s="40" t="s">
        <v>1113</v>
      </c>
      <c r="C55" s="39">
        <v>2018</v>
      </c>
      <c r="D55" s="121">
        <v>24.151429999999991</v>
      </c>
      <c r="E55" s="122">
        <v>0.40200000000000014</v>
      </c>
      <c r="F55" s="122">
        <v>9.180100000000003</v>
      </c>
      <c r="G55" s="73">
        <v>2.6619000000000002</v>
      </c>
      <c r="H55" s="74">
        <f t="shared" si="5"/>
        <v>36.395429999999998</v>
      </c>
    </row>
    <row r="56" spans="1:13" x14ac:dyDescent="0.2">
      <c r="A56" s="1383"/>
      <c r="B56" s="40"/>
      <c r="C56" s="39">
        <v>2019</v>
      </c>
      <c r="D56" s="121">
        <v>22.298059999999978</v>
      </c>
      <c r="E56" s="122">
        <v>2.8961000000000006</v>
      </c>
      <c r="F56" s="122">
        <v>24.183510000000005</v>
      </c>
      <c r="G56" s="73">
        <v>4.1540599999999994</v>
      </c>
      <c r="H56" s="74">
        <f>SUM(D56:G56)</f>
        <v>53.531729999999982</v>
      </c>
    </row>
    <row r="57" spans="1:13" x14ac:dyDescent="0.2">
      <c r="A57" s="1383"/>
      <c r="B57" s="40"/>
      <c r="C57" s="39">
        <v>2020</v>
      </c>
      <c r="D57" s="121">
        <v>37.166199999999996</v>
      </c>
      <c r="E57" s="122">
        <v>9.6300000000000026</v>
      </c>
      <c r="F57" s="122">
        <v>14.500999999999999</v>
      </c>
      <c r="G57" s="73">
        <v>3.8119999999999994</v>
      </c>
      <c r="H57" s="74">
        <f>SUM(D57:G57)</f>
        <v>65.109200000000001</v>
      </c>
    </row>
    <row r="58" spans="1:13" x14ac:dyDescent="0.2">
      <c r="A58" s="1383"/>
      <c r="B58" s="40" t="s">
        <v>1119</v>
      </c>
      <c r="C58" s="39">
        <v>2021</v>
      </c>
      <c r="D58" s="121">
        <v>45.567999999999998</v>
      </c>
      <c r="E58" s="122">
        <v>17</v>
      </c>
      <c r="F58" s="122">
        <v>12.92</v>
      </c>
      <c r="G58" s="73">
        <v>5.08</v>
      </c>
      <c r="H58" s="74">
        <f t="shared" ref="H58:H59" si="6">SUM(D58:G58)</f>
        <v>80.567999999999998</v>
      </c>
    </row>
    <row r="59" spans="1:13" x14ac:dyDescent="0.2">
      <c r="A59" s="1383"/>
      <c r="B59" s="40"/>
      <c r="C59" s="39">
        <v>2022</v>
      </c>
      <c r="D59" s="121">
        <v>52.313400000000001</v>
      </c>
      <c r="E59" s="122">
        <v>32.912999999999997</v>
      </c>
      <c r="F59" s="122">
        <v>10.978</v>
      </c>
      <c r="G59" s="73">
        <v>12.398</v>
      </c>
      <c r="H59" s="74">
        <f t="shared" si="6"/>
        <v>108.60239999999999</v>
      </c>
    </row>
    <row r="60" spans="1:13" x14ac:dyDescent="0.2">
      <c r="A60" s="1383"/>
      <c r="B60" s="40"/>
      <c r="C60" s="39">
        <v>2023</v>
      </c>
      <c r="D60" s="121">
        <v>50.811399999999999</v>
      </c>
      <c r="E60" s="122">
        <v>44.988999999999997</v>
      </c>
      <c r="F60" s="122">
        <v>11.6258</v>
      </c>
      <c r="G60" s="73">
        <v>13.946</v>
      </c>
      <c r="H60" s="74">
        <f>SUM(D60:G60)</f>
        <v>121.37219999999999</v>
      </c>
    </row>
    <row r="61" spans="1:13" x14ac:dyDescent="0.2">
      <c r="A61" s="1384"/>
      <c r="B61" s="43"/>
      <c r="C61" s="43">
        <v>2024</v>
      </c>
      <c r="D61" s="276">
        <f>60.41131+0.7</f>
        <v>61.111310000000003</v>
      </c>
      <c r="E61" s="123">
        <f>50.51814+0.2</f>
        <v>50.718140000000005</v>
      </c>
      <c r="F61" s="123">
        <v>13.01985</v>
      </c>
      <c r="G61" s="75">
        <v>14.56892</v>
      </c>
      <c r="H61" s="76">
        <f>SUM(D61:G61)</f>
        <v>139.41822000000002</v>
      </c>
      <c r="M61" s="142"/>
    </row>
    <row r="62" spans="1:13" x14ac:dyDescent="0.2">
      <c r="A62" s="191" t="s">
        <v>1112</v>
      </c>
      <c r="B62" s="39"/>
      <c r="C62" s="39"/>
      <c r="D62" s="121"/>
      <c r="E62" s="122"/>
      <c r="F62" s="122"/>
      <c r="G62" s="73"/>
      <c r="H62" s="74"/>
    </row>
    <row r="63" spans="1:13" x14ac:dyDescent="0.2">
      <c r="A63" s="1382" t="s">
        <v>180</v>
      </c>
      <c r="B63" s="41"/>
      <c r="C63" s="41">
        <v>2014</v>
      </c>
      <c r="D63" s="275">
        <v>0.87009999999999987</v>
      </c>
      <c r="E63" s="120">
        <v>0</v>
      </c>
      <c r="F63" s="120">
        <v>1.5619000000000001</v>
      </c>
      <c r="G63" s="71">
        <v>0</v>
      </c>
      <c r="H63" s="72">
        <f t="shared" ref="H63:H67" si="7">SUM(D63:G63)</f>
        <v>2.4319999999999999</v>
      </c>
    </row>
    <row r="64" spans="1:13" x14ac:dyDescent="0.2">
      <c r="A64" s="1383"/>
      <c r="B64" s="40"/>
      <c r="C64" s="39">
        <v>2015</v>
      </c>
      <c r="D64" s="121">
        <v>1.7731500000000002</v>
      </c>
      <c r="E64" s="122">
        <v>0</v>
      </c>
      <c r="F64" s="122">
        <v>1.6970999999999998</v>
      </c>
      <c r="G64" s="73">
        <v>0</v>
      </c>
      <c r="H64" s="74">
        <f t="shared" si="7"/>
        <v>3.4702500000000001</v>
      </c>
    </row>
    <row r="65" spans="1:13" x14ac:dyDescent="0.2">
      <c r="A65" s="1383"/>
      <c r="B65" s="40"/>
      <c r="C65" s="40">
        <v>2016</v>
      </c>
      <c r="D65" s="121">
        <v>1.7650999999999968</v>
      </c>
      <c r="E65" s="122">
        <v>0</v>
      </c>
      <c r="F65" s="122">
        <v>12.945899999999998</v>
      </c>
      <c r="G65" s="73">
        <v>0</v>
      </c>
      <c r="H65" s="74">
        <f t="shared" si="7"/>
        <v>14.710999999999995</v>
      </c>
    </row>
    <row r="66" spans="1:13" x14ac:dyDescent="0.2">
      <c r="A66" s="1383"/>
      <c r="C66" s="40">
        <v>2017</v>
      </c>
      <c r="D66" s="121">
        <v>8.5553399999999957</v>
      </c>
      <c r="E66" s="122">
        <v>0</v>
      </c>
      <c r="F66" s="122">
        <v>10.153445</v>
      </c>
      <c r="G66" s="73">
        <v>0</v>
      </c>
      <c r="H66" s="74">
        <f t="shared" si="7"/>
        <v>18.708784999999995</v>
      </c>
    </row>
    <row r="67" spans="1:13" x14ac:dyDescent="0.2">
      <c r="A67" s="1383"/>
      <c r="B67" s="40" t="s">
        <v>1113</v>
      </c>
      <c r="C67" s="39">
        <v>2018</v>
      </c>
      <c r="D67" s="121">
        <v>13.897735000000004</v>
      </c>
      <c r="E67" s="122">
        <v>0.10000000000000009</v>
      </c>
      <c r="F67" s="122">
        <v>14.028460000000003</v>
      </c>
      <c r="G67" s="73">
        <v>2.3289</v>
      </c>
      <c r="H67" s="74">
        <f t="shared" si="7"/>
        <v>30.355095000000009</v>
      </c>
    </row>
    <row r="68" spans="1:13" x14ac:dyDescent="0.2">
      <c r="A68" s="1383"/>
      <c r="B68" s="40"/>
      <c r="C68" s="39">
        <v>2019</v>
      </c>
      <c r="D68" s="121">
        <v>22.312595000000034</v>
      </c>
      <c r="E68" s="122">
        <v>1.9577999999999998</v>
      </c>
      <c r="F68" s="122">
        <v>24.613499999999991</v>
      </c>
      <c r="G68" s="73">
        <v>7.9233000000000002</v>
      </c>
      <c r="H68" s="74">
        <f>SUM(D68:G68)</f>
        <v>56.807195000000021</v>
      </c>
    </row>
    <row r="69" spans="1:13" x14ac:dyDescent="0.2">
      <c r="A69" s="1383"/>
      <c r="B69" s="40"/>
      <c r="C69" s="39">
        <v>2020</v>
      </c>
      <c r="D69" s="121">
        <v>37.407850000000003</v>
      </c>
      <c r="E69" s="122">
        <v>9.3810000000000002</v>
      </c>
      <c r="F69" s="122">
        <v>34.487569999999998</v>
      </c>
      <c r="G69" s="73">
        <v>7.8466999999999913</v>
      </c>
      <c r="H69" s="74">
        <f>SUM(D69:G69)</f>
        <v>89.12312</v>
      </c>
    </row>
    <row r="70" spans="1:13" x14ac:dyDescent="0.2">
      <c r="A70" s="1383"/>
      <c r="B70" s="40" t="s">
        <v>1119</v>
      </c>
      <c r="C70" s="39">
        <v>2021</v>
      </c>
      <c r="D70" s="121">
        <v>70.212500000000006</v>
      </c>
      <c r="E70" s="122">
        <v>16.976200000000002</v>
      </c>
      <c r="F70" s="122">
        <v>45.574100000000001</v>
      </c>
      <c r="G70" s="73">
        <v>14.622999999999999</v>
      </c>
      <c r="H70" s="74">
        <f t="shared" ref="H70:H71" si="8">SUM(D70:G70)</f>
        <v>147.38580000000002</v>
      </c>
    </row>
    <row r="71" spans="1:13" x14ac:dyDescent="0.2">
      <c r="A71" s="1383"/>
      <c r="B71" s="40"/>
      <c r="C71" s="39">
        <v>2022</v>
      </c>
      <c r="D71" s="121">
        <v>110.9153</v>
      </c>
      <c r="E71" s="122">
        <v>30.561700000000002</v>
      </c>
      <c r="F71" s="122">
        <v>13.4625</v>
      </c>
      <c r="G71" s="73">
        <v>9.2919999999999998</v>
      </c>
      <c r="H71" s="74">
        <f t="shared" si="8"/>
        <v>164.23150000000001</v>
      </c>
    </row>
    <row r="72" spans="1:13" x14ac:dyDescent="0.2">
      <c r="A72" s="1383"/>
      <c r="B72" s="40"/>
      <c r="C72" s="39">
        <v>2023</v>
      </c>
      <c r="D72" s="121">
        <v>112.68170000000001</v>
      </c>
      <c r="E72" s="122">
        <v>34.626399999999997</v>
      </c>
      <c r="F72" s="122">
        <v>1.0640000000000001</v>
      </c>
      <c r="G72" s="73">
        <v>1.667</v>
      </c>
      <c r="H72" s="74">
        <f>SUM(D72:G72)</f>
        <v>150.03909999999999</v>
      </c>
    </row>
    <row r="73" spans="1:13" x14ac:dyDescent="0.2">
      <c r="A73" s="1384"/>
      <c r="B73" s="43"/>
      <c r="C73" s="43">
        <v>2024</v>
      </c>
      <c r="D73" s="276">
        <v>79.250651000000005</v>
      </c>
      <c r="E73" s="123">
        <v>24.158567999999999</v>
      </c>
      <c r="F73" s="123">
        <v>0</v>
      </c>
      <c r="G73" s="75">
        <v>0</v>
      </c>
      <c r="H73" s="76">
        <f>SUM(D73:G73)</f>
        <v>103.40921900000001</v>
      </c>
      <c r="M73" s="142"/>
    </row>
    <row r="74" spans="1:13" x14ac:dyDescent="0.2">
      <c r="A74" s="191" t="s">
        <v>1112</v>
      </c>
      <c r="B74" s="39"/>
      <c r="C74" s="39"/>
      <c r="D74" s="121"/>
      <c r="E74" s="122"/>
      <c r="F74" s="122"/>
      <c r="G74" s="622"/>
      <c r="H74" s="74"/>
    </row>
    <row r="75" spans="1:13" ht="12.6" customHeight="1" x14ac:dyDescent="0.2">
      <c r="A75" s="1385" t="s">
        <v>176</v>
      </c>
      <c r="B75" s="41"/>
      <c r="C75" s="41">
        <v>2014</v>
      </c>
      <c r="D75" s="275">
        <v>11.008920000000002</v>
      </c>
      <c r="E75" s="120">
        <v>0</v>
      </c>
      <c r="F75" s="120">
        <v>3.0139999999999998</v>
      </c>
      <c r="G75" s="71">
        <v>0</v>
      </c>
      <c r="H75" s="72">
        <f t="shared" ref="H75:H79" si="9">SUM(D75:G75)</f>
        <v>14.022920000000001</v>
      </c>
    </row>
    <row r="76" spans="1:13" x14ac:dyDescent="0.2">
      <c r="A76" s="1383"/>
      <c r="B76" s="40"/>
      <c r="C76" s="39">
        <v>2015</v>
      </c>
      <c r="D76" s="121">
        <v>11.213880000000005</v>
      </c>
      <c r="E76" s="122">
        <v>0</v>
      </c>
      <c r="F76" s="122">
        <v>7.9109999999999996</v>
      </c>
      <c r="G76" s="73">
        <v>0</v>
      </c>
      <c r="H76" s="74">
        <f t="shared" si="9"/>
        <v>19.124880000000005</v>
      </c>
    </row>
    <row r="77" spans="1:13" x14ac:dyDescent="0.2">
      <c r="A77" s="1383"/>
      <c r="B77" s="40"/>
      <c r="C77" s="40">
        <v>2016</v>
      </c>
      <c r="D77" s="121">
        <v>15.492759999999997</v>
      </c>
      <c r="E77" s="122">
        <v>0</v>
      </c>
      <c r="F77" s="122">
        <v>16.055917200000003</v>
      </c>
      <c r="G77" s="73">
        <v>0</v>
      </c>
      <c r="H77" s="74">
        <f t="shared" si="9"/>
        <v>31.5486772</v>
      </c>
    </row>
    <row r="78" spans="1:13" x14ac:dyDescent="0.2">
      <c r="A78" s="1383"/>
      <c r="C78" s="40">
        <v>2017</v>
      </c>
      <c r="D78" s="121">
        <v>21.104638999999999</v>
      </c>
      <c r="E78" s="122">
        <v>0</v>
      </c>
      <c r="F78" s="122">
        <v>10.5703</v>
      </c>
      <c r="G78" s="73">
        <v>0</v>
      </c>
      <c r="H78" s="74">
        <f t="shared" si="9"/>
        <v>31.674938999999998</v>
      </c>
    </row>
    <row r="79" spans="1:13" x14ac:dyDescent="0.2">
      <c r="A79" s="1383"/>
      <c r="B79" s="40" t="s">
        <v>1113</v>
      </c>
      <c r="C79" s="39">
        <v>2018</v>
      </c>
      <c r="D79" s="121">
        <v>17.161721499999992</v>
      </c>
      <c r="E79" s="122">
        <v>8.5340499999999988</v>
      </c>
      <c r="F79" s="122">
        <v>2.577</v>
      </c>
      <c r="G79" s="73">
        <v>9.0599100000000004</v>
      </c>
      <c r="H79" s="74">
        <f t="shared" si="9"/>
        <v>37.332681499999993</v>
      </c>
    </row>
    <row r="80" spans="1:13" x14ac:dyDescent="0.2">
      <c r="A80" s="1383"/>
      <c r="B80" s="40"/>
      <c r="C80" s="39">
        <v>2019</v>
      </c>
      <c r="D80" s="121">
        <v>13.861140000000002</v>
      </c>
      <c r="E80" s="122">
        <v>12.471318000000004</v>
      </c>
      <c r="F80" s="122">
        <v>0.78807500000000008</v>
      </c>
      <c r="G80" s="73">
        <v>16.743916400000003</v>
      </c>
      <c r="H80" s="74">
        <f>SUM(D80:G80)</f>
        <v>43.864449400000012</v>
      </c>
    </row>
    <row r="81" spans="1:13" x14ac:dyDescent="0.2">
      <c r="A81" s="1383"/>
      <c r="B81" s="40"/>
      <c r="C81" s="39">
        <v>2020</v>
      </c>
      <c r="D81" s="121">
        <v>5.41</v>
      </c>
      <c r="E81" s="122">
        <v>25.800999999999998</v>
      </c>
      <c r="F81" s="122">
        <v>5.0000000000000001E-3</v>
      </c>
      <c r="G81" s="73">
        <v>16.091000000000001</v>
      </c>
      <c r="H81" s="74">
        <f>SUM(D81:G81)</f>
        <v>47.307000000000002</v>
      </c>
    </row>
    <row r="82" spans="1:13" x14ac:dyDescent="0.2">
      <c r="A82" s="1383"/>
      <c r="B82" s="40" t="s">
        <v>1119</v>
      </c>
      <c r="C82" s="39">
        <v>2021</v>
      </c>
      <c r="D82" s="121">
        <v>2.976</v>
      </c>
      <c r="E82" s="122">
        <v>33.72</v>
      </c>
      <c r="F82" s="122">
        <v>0.4</v>
      </c>
      <c r="G82" s="73">
        <v>37.095999999999997</v>
      </c>
      <c r="H82" s="74">
        <f t="shared" ref="H82:H83" si="10">SUM(D82:G82)</f>
        <v>74.191999999999993</v>
      </c>
    </row>
    <row r="83" spans="1:13" x14ac:dyDescent="0.2">
      <c r="A83" s="1383"/>
      <c r="B83" s="40"/>
      <c r="C83" s="39">
        <v>2022</v>
      </c>
      <c r="D83" s="121">
        <v>1.75</v>
      </c>
      <c r="E83" s="122">
        <v>62.534999999999997</v>
      </c>
      <c r="F83" s="122">
        <v>0</v>
      </c>
      <c r="G83" s="73">
        <v>0</v>
      </c>
      <c r="H83" s="74">
        <f t="shared" si="10"/>
        <v>64.284999999999997</v>
      </c>
    </row>
    <row r="84" spans="1:13" x14ac:dyDescent="0.2">
      <c r="A84" s="1383"/>
      <c r="B84" s="40"/>
      <c r="C84" s="39">
        <v>2023</v>
      </c>
      <c r="D84" s="121">
        <v>1.4359999999999999</v>
      </c>
      <c r="E84" s="122">
        <v>58.887999999999998</v>
      </c>
      <c r="F84" s="122">
        <v>2.2349999999999999</v>
      </c>
      <c r="G84" s="73">
        <v>99.438999999999993</v>
      </c>
      <c r="H84" s="74">
        <f>SUM(D84:G84)</f>
        <v>161.99799999999999</v>
      </c>
    </row>
    <row r="85" spans="1:13" x14ac:dyDescent="0.2">
      <c r="A85" s="1384"/>
      <c r="B85" s="43"/>
      <c r="C85" s="43">
        <v>2024</v>
      </c>
      <c r="D85" s="276">
        <v>6.7904795389999997</v>
      </c>
      <c r="E85" s="123">
        <v>84.0656465836</v>
      </c>
      <c r="F85" s="123">
        <v>0</v>
      </c>
      <c r="G85" s="75">
        <v>0</v>
      </c>
      <c r="H85" s="76">
        <f>SUM(D85:G85)</f>
        <v>90.856126122600003</v>
      </c>
      <c r="J85" s="202"/>
      <c r="M85" s="142"/>
    </row>
    <row r="86" spans="1:13" x14ac:dyDescent="0.2">
      <c r="A86" s="191" t="s">
        <v>1112</v>
      </c>
      <c r="B86" s="39"/>
      <c r="C86" s="39"/>
      <c r="D86" s="121"/>
      <c r="E86" s="122"/>
      <c r="F86" s="122"/>
      <c r="G86" s="73"/>
      <c r="H86" s="74"/>
    </row>
    <row r="87" spans="1:13" ht="12.6" customHeight="1" x14ac:dyDescent="0.2">
      <c r="A87" s="1382" t="s">
        <v>404</v>
      </c>
      <c r="B87" s="41"/>
      <c r="C87" s="41">
        <v>2014</v>
      </c>
      <c r="D87" s="275">
        <v>1.2074999999999996</v>
      </c>
      <c r="E87" s="120">
        <v>0</v>
      </c>
      <c r="F87" s="120">
        <v>3.423</v>
      </c>
      <c r="G87" s="120">
        <v>0</v>
      </c>
      <c r="H87" s="72">
        <f t="shared" ref="H87:H91" si="11">SUM(D87:G87)</f>
        <v>4.6304999999999996</v>
      </c>
    </row>
    <row r="88" spans="1:13" x14ac:dyDescent="0.2">
      <c r="A88" s="1383"/>
      <c r="B88" s="40"/>
      <c r="C88" s="39">
        <v>2015</v>
      </c>
      <c r="D88" s="121">
        <v>2.3336000000000001</v>
      </c>
      <c r="E88" s="122">
        <v>0</v>
      </c>
      <c r="F88" s="122">
        <v>3.68066</v>
      </c>
      <c r="G88" s="122">
        <v>0</v>
      </c>
      <c r="H88" s="74">
        <f t="shared" si="11"/>
        <v>6.0142600000000002</v>
      </c>
    </row>
    <row r="89" spans="1:13" x14ac:dyDescent="0.2">
      <c r="A89" s="1383"/>
      <c r="B89" s="40"/>
      <c r="C89" s="40">
        <v>2016</v>
      </c>
      <c r="D89" s="121">
        <v>2.1774079999999998</v>
      </c>
      <c r="E89" s="122">
        <v>0</v>
      </c>
      <c r="F89" s="122">
        <v>19.007974999999998</v>
      </c>
      <c r="G89" s="122">
        <v>0</v>
      </c>
      <c r="H89" s="74">
        <f t="shared" si="11"/>
        <v>21.185382999999998</v>
      </c>
    </row>
    <row r="90" spans="1:13" x14ac:dyDescent="0.2">
      <c r="A90" s="1383"/>
      <c r="C90" s="40">
        <v>2017</v>
      </c>
      <c r="D90" s="121">
        <v>12.224055000000003</v>
      </c>
      <c r="E90" s="122">
        <v>0</v>
      </c>
      <c r="F90" s="122">
        <v>21.304395000000003</v>
      </c>
      <c r="G90" s="122">
        <v>0</v>
      </c>
      <c r="H90" s="74">
        <f t="shared" si="11"/>
        <v>33.528450000000007</v>
      </c>
    </row>
    <row r="91" spans="1:13" x14ac:dyDescent="0.2">
      <c r="A91" s="1383"/>
      <c r="B91" s="40" t="s">
        <v>1113</v>
      </c>
      <c r="C91" s="39">
        <v>2018</v>
      </c>
      <c r="D91" s="121">
        <v>17.278890000000001</v>
      </c>
      <c r="E91" s="122">
        <v>0</v>
      </c>
      <c r="F91" s="122">
        <v>22.081165000000002</v>
      </c>
      <c r="G91" s="73">
        <v>0</v>
      </c>
      <c r="H91" s="74">
        <f t="shared" si="11"/>
        <v>39.360055000000003</v>
      </c>
    </row>
    <row r="92" spans="1:13" x14ac:dyDescent="0.2">
      <c r="A92" s="1383"/>
      <c r="B92" s="40"/>
      <c r="C92" s="39">
        <v>2019</v>
      </c>
      <c r="D92" s="121">
        <v>26.693904000000011</v>
      </c>
      <c r="E92" s="122">
        <v>0.43800000000000017</v>
      </c>
      <c r="F92" s="122">
        <v>17.630279999999999</v>
      </c>
      <c r="G92" s="73">
        <v>2.2456199999999997</v>
      </c>
      <c r="H92" s="74">
        <f>SUM(D92:G92)</f>
        <v>47.007804000000007</v>
      </c>
    </row>
    <row r="93" spans="1:13" x14ac:dyDescent="0.2">
      <c r="A93" s="1383"/>
      <c r="B93" s="40"/>
      <c r="C93" s="39">
        <v>2020</v>
      </c>
      <c r="D93" s="121">
        <v>33.488342599999996</v>
      </c>
      <c r="E93" s="122">
        <v>2.1340000000000003</v>
      </c>
      <c r="F93" s="122">
        <v>16.016907399999997</v>
      </c>
      <c r="G93" s="73">
        <v>5.4480000000000004</v>
      </c>
      <c r="H93" s="74">
        <f>SUM(D93:G93)</f>
        <v>57.08724999999999</v>
      </c>
      <c r="J93" s="573"/>
    </row>
    <row r="94" spans="1:13" x14ac:dyDescent="0.2">
      <c r="A94" s="1383"/>
      <c r="B94" s="40" t="s">
        <v>1119</v>
      </c>
      <c r="C94" s="39">
        <v>2021</v>
      </c>
      <c r="D94" s="121">
        <v>35.745727000000002</v>
      </c>
      <c r="E94" s="122">
        <v>6.9729999999999999</v>
      </c>
      <c r="F94" s="122">
        <v>5.5171929999999998</v>
      </c>
      <c r="G94" s="73">
        <v>9.4559999999999995</v>
      </c>
      <c r="H94" s="74">
        <f t="shared" ref="H94:H95" si="12">SUM(D94:G94)</f>
        <v>57.691919999999996</v>
      </c>
      <c r="J94" s="573"/>
    </row>
    <row r="95" spans="1:13" x14ac:dyDescent="0.2">
      <c r="A95" s="1383"/>
      <c r="B95" s="40"/>
      <c r="C95" s="39">
        <v>2022</v>
      </c>
      <c r="D95" s="121">
        <v>30.340630000000001</v>
      </c>
      <c r="E95" s="122">
        <v>5.91</v>
      </c>
      <c r="F95" s="122">
        <v>21.600999999999999</v>
      </c>
      <c r="G95" s="73">
        <v>8.1310000000000002</v>
      </c>
      <c r="H95" s="74">
        <f t="shared" si="12"/>
        <v>65.98263</v>
      </c>
      <c r="J95" s="573"/>
    </row>
    <row r="96" spans="1:13" x14ac:dyDescent="0.2">
      <c r="A96" s="1383"/>
      <c r="B96" s="40"/>
      <c r="C96" s="39">
        <v>2023</v>
      </c>
      <c r="D96" s="121">
        <v>38.651600000000002</v>
      </c>
      <c r="E96" s="122">
        <v>21.731000000000002</v>
      </c>
      <c r="F96" s="122">
        <v>24.7438</v>
      </c>
      <c r="G96" s="73">
        <v>12.106999999999999</v>
      </c>
      <c r="H96" s="74">
        <f>SUM(D96:G96)</f>
        <v>97.233400000000003</v>
      </c>
      <c r="J96" s="573"/>
    </row>
    <row r="97" spans="1:13" x14ac:dyDescent="0.2">
      <c r="A97" s="1384"/>
      <c r="B97" s="43"/>
      <c r="C97" s="43">
        <v>2024</v>
      </c>
      <c r="D97" s="276">
        <f>44.6974+1.09675</f>
        <v>45.794150000000002</v>
      </c>
      <c r="E97" s="123">
        <f>16.282+1.1285</f>
        <v>17.410499999999999</v>
      </c>
      <c r="F97" s="123">
        <v>11.627305</v>
      </c>
      <c r="G97" s="75">
        <v>2.2197</v>
      </c>
      <c r="H97" s="76">
        <f>SUM(D97:G97)</f>
        <v>77.051654999999997</v>
      </c>
      <c r="J97" s="573"/>
      <c r="M97" s="142"/>
    </row>
    <row r="98" spans="1:13" x14ac:dyDescent="0.2">
      <c r="A98" s="191" t="s">
        <v>1112</v>
      </c>
      <c r="B98" s="39"/>
      <c r="C98" s="39"/>
      <c r="D98" s="121"/>
      <c r="E98" s="122"/>
      <c r="F98" s="122"/>
      <c r="G98" s="73"/>
      <c r="H98" s="74"/>
    </row>
    <row r="99" spans="1:13" x14ac:dyDescent="0.2">
      <c r="A99" s="1382" t="s">
        <v>178</v>
      </c>
      <c r="B99" s="41"/>
      <c r="C99" s="41">
        <v>2014</v>
      </c>
      <c r="D99" s="275">
        <v>2.5000000000000133E-2</v>
      </c>
      <c r="E99" s="120">
        <v>0</v>
      </c>
      <c r="F99" s="120">
        <v>1.1144000000000001</v>
      </c>
      <c r="G99" s="71">
        <v>0</v>
      </c>
      <c r="H99" s="72">
        <f t="shared" ref="H99:H103" si="13">SUM(D99:G99)</f>
        <v>1.1394000000000002</v>
      </c>
    </row>
    <row r="100" spans="1:13" x14ac:dyDescent="0.2">
      <c r="A100" s="1383"/>
      <c r="B100" s="40"/>
      <c r="C100" s="39">
        <v>2015</v>
      </c>
      <c r="D100" s="121">
        <v>0.36040000000000005</v>
      </c>
      <c r="E100" s="122">
        <v>0</v>
      </c>
      <c r="F100" s="122">
        <v>1.5380799999999999</v>
      </c>
      <c r="G100" s="73">
        <v>0</v>
      </c>
      <c r="H100" s="74">
        <f t="shared" si="13"/>
        <v>1.8984799999999999</v>
      </c>
    </row>
    <row r="101" spans="1:13" x14ac:dyDescent="0.2">
      <c r="A101" s="1383"/>
      <c r="B101" s="40"/>
      <c r="C101" s="40">
        <v>2016</v>
      </c>
      <c r="D101" s="121">
        <v>1.2791999999999972</v>
      </c>
      <c r="E101" s="122">
        <v>0</v>
      </c>
      <c r="F101" s="122">
        <v>2.4945999999999997</v>
      </c>
      <c r="G101" s="73">
        <v>0</v>
      </c>
      <c r="H101" s="74">
        <f t="shared" si="13"/>
        <v>3.7737999999999969</v>
      </c>
    </row>
    <row r="102" spans="1:13" x14ac:dyDescent="0.2">
      <c r="A102" s="1383"/>
      <c r="C102" s="40">
        <v>2017</v>
      </c>
      <c r="D102" s="121">
        <v>2.4672999999999998</v>
      </c>
      <c r="E102" s="122">
        <v>0</v>
      </c>
      <c r="F102" s="122">
        <v>14.579999999999989</v>
      </c>
      <c r="G102" s="73">
        <v>0</v>
      </c>
      <c r="H102" s="74">
        <f t="shared" si="13"/>
        <v>17.047299999999989</v>
      </c>
    </row>
    <row r="103" spans="1:13" x14ac:dyDescent="0.2">
      <c r="A103" s="1383"/>
      <c r="B103" s="40" t="s">
        <v>1113</v>
      </c>
      <c r="C103" s="39">
        <v>2018</v>
      </c>
      <c r="D103" s="121">
        <v>13.696074999999999</v>
      </c>
      <c r="E103" s="122">
        <v>2.1701999999999999</v>
      </c>
      <c r="F103" s="122">
        <v>7.2839919999999996</v>
      </c>
      <c r="G103" s="73">
        <v>2.1560000000000001</v>
      </c>
      <c r="H103" s="74">
        <f t="shared" si="13"/>
        <v>25.306266999999998</v>
      </c>
    </row>
    <row r="104" spans="1:13" x14ac:dyDescent="0.2">
      <c r="A104" s="1383"/>
      <c r="B104" s="40"/>
      <c r="C104" s="39">
        <v>2019</v>
      </c>
      <c r="D104" s="121">
        <v>19.390166999999995</v>
      </c>
      <c r="E104" s="122">
        <v>4.9269000000000016</v>
      </c>
      <c r="F104" s="122">
        <v>2.8817999999999997</v>
      </c>
      <c r="G104" s="73">
        <v>1.47</v>
      </c>
      <c r="H104" s="74">
        <f>SUM(D104:G104)</f>
        <v>28.668866999999992</v>
      </c>
    </row>
    <row r="105" spans="1:13" x14ac:dyDescent="0.2">
      <c r="A105" s="1383"/>
      <c r="B105" s="40"/>
      <c r="C105" s="39">
        <v>2020</v>
      </c>
      <c r="D105" s="121">
        <v>20.055799999999998</v>
      </c>
      <c r="E105" s="122">
        <v>6.1080000000000005</v>
      </c>
      <c r="F105" s="122">
        <v>7.7949999999999999</v>
      </c>
      <c r="G105" s="73">
        <v>1.798</v>
      </c>
      <c r="H105" s="74">
        <f>SUM(D105:G105)</f>
        <v>35.756799999999998</v>
      </c>
    </row>
    <row r="106" spans="1:13" x14ac:dyDescent="0.2">
      <c r="A106" s="1383"/>
      <c r="B106" s="40" t="s">
        <v>1119</v>
      </c>
      <c r="C106" s="39">
        <v>2021</v>
      </c>
      <c r="D106" s="121">
        <v>24.75</v>
      </c>
      <c r="E106" s="122">
        <v>7.8550000000000004</v>
      </c>
      <c r="F106" s="122">
        <v>10.159000000000001</v>
      </c>
      <c r="G106" s="73">
        <v>0</v>
      </c>
      <c r="H106" s="74">
        <f t="shared" ref="H106:H107" si="14">SUM(D106:G106)</f>
        <v>42.764000000000003</v>
      </c>
    </row>
    <row r="107" spans="1:13" x14ac:dyDescent="0.2">
      <c r="A107" s="1383"/>
      <c r="B107" s="40"/>
      <c r="C107" s="39">
        <v>2022</v>
      </c>
      <c r="D107" s="121">
        <v>30.036999999999999</v>
      </c>
      <c r="E107" s="122">
        <v>7.6779999999999999</v>
      </c>
      <c r="F107" s="122">
        <v>12.087</v>
      </c>
      <c r="G107" s="73">
        <v>1.675</v>
      </c>
      <c r="H107" s="74">
        <f t="shared" si="14"/>
        <v>51.47699999999999</v>
      </c>
    </row>
    <row r="108" spans="1:13" x14ac:dyDescent="0.2">
      <c r="A108" s="1383"/>
      <c r="B108" s="40"/>
      <c r="C108" s="39">
        <v>2023</v>
      </c>
      <c r="D108" s="121">
        <v>29.99</v>
      </c>
      <c r="E108" s="122">
        <v>3.9390000000000001</v>
      </c>
      <c r="F108" s="122">
        <v>17.023</v>
      </c>
      <c r="G108" s="73">
        <v>9.609</v>
      </c>
      <c r="H108" s="74">
        <f>SUM(D108:G108)</f>
        <v>60.561</v>
      </c>
    </row>
    <row r="109" spans="1:13" x14ac:dyDescent="0.2">
      <c r="A109" s="1384"/>
      <c r="B109" s="43"/>
      <c r="C109" s="43">
        <v>2024</v>
      </c>
      <c r="D109" s="276">
        <v>37.339591999999996</v>
      </c>
      <c r="E109" s="123">
        <v>11.138299999999999</v>
      </c>
      <c r="F109" s="123">
        <v>7.617</v>
      </c>
      <c r="G109" s="75">
        <v>1.843</v>
      </c>
      <c r="H109" s="76">
        <f>SUM(D109:G109)</f>
        <v>57.937891999999991</v>
      </c>
      <c r="M109" s="142"/>
    </row>
    <row r="110" spans="1:13" x14ac:dyDescent="0.2">
      <c r="A110" s="191" t="s">
        <v>1112</v>
      </c>
      <c r="B110" s="39"/>
      <c r="C110" s="39"/>
      <c r="D110" s="121"/>
      <c r="E110" s="122"/>
      <c r="F110" s="122"/>
      <c r="G110" s="73"/>
      <c r="H110" s="74"/>
    </row>
    <row r="111" spans="1:13" x14ac:dyDescent="0.2">
      <c r="A111" s="1382" t="s">
        <v>181</v>
      </c>
      <c r="B111" s="41"/>
      <c r="C111" s="41">
        <v>2014</v>
      </c>
      <c r="D111" s="275">
        <v>0</v>
      </c>
      <c r="E111" s="120">
        <v>0</v>
      </c>
      <c r="F111" s="120">
        <v>0.21030000000000001</v>
      </c>
      <c r="G111" s="120">
        <v>0</v>
      </c>
      <c r="H111" s="72">
        <f t="shared" ref="H111:H115" si="15">SUM(D111:G111)</f>
        <v>0.21030000000000001</v>
      </c>
    </row>
    <row r="112" spans="1:13" x14ac:dyDescent="0.2">
      <c r="A112" s="1383"/>
      <c r="B112" s="40"/>
      <c r="C112" s="39">
        <v>2015</v>
      </c>
      <c r="D112" s="121">
        <v>2.4999999999999994E-2</v>
      </c>
      <c r="E112" s="122">
        <v>0</v>
      </c>
      <c r="F112" s="122">
        <v>0.128</v>
      </c>
      <c r="G112" s="122">
        <v>0</v>
      </c>
      <c r="H112" s="74">
        <f t="shared" si="15"/>
        <v>0.153</v>
      </c>
    </row>
    <row r="113" spans="1:13" x14ac:dyDescent="0.2">
      <c r="A113" s="1383"/>
      <c r="B113" s="40"/>
      <c r="C113" s="40">
        <v>2016</v>
      </c>
      <c r="D113" s="121">
        <v>0.15300000000000002</v>
      </c>
      <c r="E113" s="122">
        <v>0</v>
      </c>
      <c r="F113" s="122">
        <v>0.59</v>
      </c>
      <c r="G113" s="122">
        <v>0</v>
      </c>
      <c r="H113" s="74">
        <f t="shared" si="15"/>
        <v>0.74299999999999999</v>
      </c>
    </row>
    <row r="114" spans="1:13" x14ac:dyDescent="0.2">
      <c r="A114" s="1383"/>
      <c r="C114" s="40">
        <v>2017</v>
      </c>
      <c r="D114" s="121">
        <v>0.59899999999999998</v>
      </c>
      <c r="E114" s="122">
        <v>0</v>
      </c>
      <c r="F114" s="122">
        <v>1.3748000000000002</v>
      </c>
      <c r="G114" s="122">
        <v>0</v>
      </c>
      <c r="H114" s="74">
        <f t="shared" si="15"/>
        <v>1.9738000000000002</v>
      </c>
    </row>
    <row r="115" spans="1:13" x14ac:dyDescent="0.2">
      <c r="A115" s="1383"/>
      <c r="B115" s="40" t="s">
        <v>1113</v>
      </c>
      <c r="C115" s="39">
        <v>2018</v>
      </c>
      <c r="D115" s="121">
        <v>1.5698000000000003</v>
      </c>
      <c r="E115" s="122">
        <v>0</v>
      </c>
      <c r="F115" s="122">
        <v>2.5867</v>
      </c>
      <c r="G115" s="122">
        <v>0.01</v>
      </c>
      <c r="H115" s="74">
        <f t="shared" si="15"/>
        <v>4.1665000000000001</v>
      </c>
    </row>
    <row r="116" spans="1:13" x14ac:dyDescent="0.2">
      <c r="A116" s="1383"/>
      <c r="B116" s="40"/>
      <c r="C116" s="39">
        <v>2019</v>
      </c>
      <c r="D116" s="121">
        <v>4.3372999999999982</v>
      </c>
      <c r="E116" s="122">
        <v>0.17700000000000005</v>
      </c>
      <c r="F116" s="122">
        <v>5.1922499999999987</v>
      </c>
      <c r="G116" s="122">
        <v>0.37</v>
      </c>
      <c r="H116" s="74">
        <f>SUM(D116:G116)</f>
        <v>10.076549999999996</v>
      </c>
    </row>
    <row r="117" spans="1:13" x14ac:dyDescent="0.2">
      <c r="A117" s="1383"/>
      <c r="B117" s="40"/>
      <c r="C117" s="39">
        <v>2020</v>
      </c>
      <c r="D117" s="121">
        <v>8.2460000000000004</v>
      </c>
      <c r="E117" s="122">
        <v>0.49000000000000021</v>
      </c>
      <c r="F117" s="122">
        <v>3.4329999999999998</v>
      </c>
      <c r="G117" s="122">
        <v>0.10000000000000009</v>
      </c>
      <c r="H117" s="74">
        <f>SUM(D117:G117)</f>
        <v>12.269</v>
      </c>
    </row>
    <row r="118" spans="1:13" x14ac:dyDescent="0.2">
      <c r="A118" s="1383"/>
      <c r="B118" s="40" t="s">
        <v>1119</v>
      </c>
      <c r="C118" s="39">
        <v>2021</v>
      </c>
      <c r="D118" s="121">
        <v>11.337</v>
      </c>
      <c r="E118" s="122">
        <v>0.27</v>
      </c>
      <c r="F118" s="122">
        <v>5.0119999999999996</v>
      </c>
      <c r="G118" s="122">
        <v>0.74299999999999999</v>
      </c>
      <c r="H118" s="74">
        <f t="shared" ref="H118:H119" si="16">SUM(D118:G118)</f>
        <v>17.361999999999998</v>
      </c>
    </row>
    <row r="119" spans="1:13" x14ac:dyDescent="0.2">
      <c r="A119" s="1383"/>
      <c r="B119" s="40"/>
      <c r="C119" s="39">
        <v>2022</v>
      </c>
      <c r="D119" s="121">
        <v>12.919</v>
      </c>
      <c r="E119" s="122">
        <v>2.3239999999999998</v>
      </c>
      <c r="F119" s="122">
        <v>2.3559999999999999</v>
      </c>
      <c r="G119" s="122">
        <v>1.3680000000000001</v>
      </c>
      <c r="H119" s="74">
        <f t="shared" si="16"/>
        <v>18.966999999999999</v>
      </c>
    </row>
    <row r="120" spans="1:13" x14ac:dyDescent="0.2">
      <c r="A120" s="1383"/>
      <c r="B120" s="40"/>
      <c r="C120" s="39">
        <v>2023</v>
      </c>
      <c r="D120" s="121">
        <v>13.9544</v>
      </c>
      <c r="E120" s="122">
        <v>3.6892999999999998</v>
      </c>
      <c r="F120" s="122">
        <v>1.2532000000000001</v>
      </c>
      <c r="G120" s="73">
        <v>1.1336999999999999</v>
      </c>
      <c r="H120" s="74">
        <f>SUM(D120:G120)</f>
        <v>20.0306</v>
      </c>
    </row>
    <row r="121" spans="1:13" x14ac:dyDescent="0.2">
      <c r="A121" s="1384"/>
      <c r="B121" s="43"/>
      <c r="C121" s="43">
        <v>2024</v>
      </c>
      <c r="D121" s="276">
        <v>5.4805000000000001</v>
      </c>
      <c r="E121" s="123">
        <v>0.88</v>
      </c>
      <c r="F121" s="123">
        <v>6.0831200000000001</v>
      </c>
      <c r="G121" s="75">
        <v>4.4386000000000001</v>
      </c>
      <c r="H121" s="76">
        <f>SUM(D121:G121)</f>
        <v>16.88222</v>
      </c>
      <c r="M121" s="142"/>
    </row>
    <row r="122" spans="1:13" x14ac:dyDescent="0.2">
      <c r="A122" s="191" t="s">
        <v>1112</v>
      </c>
      <c r="B122" s="39"/>
      <c r="C122" s="39"/>
      <c r="D122" s="121"/>
      <c r="E122" s="122"/>
      <c r="F122" s="122"/>
      <c r="G122" s="73"/>
      <c r="H122" s="74"/>
    </row>
    <row r="123" spans="1:13" x14ac:dyDescent="0.2">
      <c r="A123" s="1379" t="s">
        <v>182</v>
      </c>
      <c r="B123" s="41"/>
      <c r="C123" s="41">
        <v>2014</v>
      </c>
      <c r="D123" s="275">
        <v>6.0000000000000001E-3</v>
      </c>
      <c r="E123" s="120">
        <v>0</v>
      </c>
      <c r="F123" s="120">
        <v>0</v>
      </c>
      <c r="G123" s="120">
        <v>0</v>
      </c>
      <c r="H123" s="72">
        <f t="shared" ref="H123:H131" si="17">SUM(D123:G123)</f>
        <v>6.0000000000000001E-3</v>
      </c>
    </row>
    <row r="124" spans="1:13" x14ac:dyDescent="0.2">
      <c r="A124" s="1380"/>
      <c r="B124" s="40"/>
      <c r="C124" s="39">
        <v>2015</v>
      </c>
      <c r="D124" s="121">
        <v>1.0000000000000009E-2</v>
      </c>
      <c r="E124" s="122">
        <v>0</v>
      </c>
      <c r="F124" s="122">
        <v>0.42099999999999999</v>
      </c>
      <c r="G124" s="122">
        <v>0</v>
      </c>
      <c r="H124" s="74">
        <f t="shared" si="17"/>
        <v>0.43099999999999999</v>
      </c>
    </row>
    <row r="125" spans="1:13" x14ac:dyDescent="0.2">
      <c r="A125" s="1380"/>
      <c r="B125" s="40"/>
      <c r="C125" s="40">
        <v>2016</v>
      </c>
      <c r="D125" s="121">
        <v>0.32596999999999987</v>
      </c>
      <c r="E125" s="122">
        <v>0</v>
      </c>
      <c r="F125" s="122">
        <v>0.38900000000000001</v>
      </c>
      <c r="G125" s="122">
        <v>0</v>
      </c>
      <c r="H125" s="74">
        <f t="shared" si="17"/>
        <v>0.71496999999999988</v>
      </c>
    </row>
    <row r="126" spans="1:13" x14ac:dyDescent="0.2">
      <c r="A126" s="1380"/>
      <c r="C126" s="40">
        <v>2017</v>
      </c>
      <c r="D126" s="121">
        <v>0.64420000076293937</v>
      </c>
      <c r="E126" s="122">
        <v>0</v>
      </c>
      <c r="F126" s="122">
        <v>0.32247999954223633</v>
      </c>
      <c r="G126" s="122">
        <v>0</v>
      </c>
      <c r="H126" s="74">
        <f t="shared" si="17"/>
        <v>0.96668000030517565</v>
      </c>
    </row>
    <row r="127" spans="1:13" x14ac:dyDescent="0.2">
      <c r="A127" s="1380"/>
      <c r="B127" s="40" t="s">
        <v>1113</v>
      </c>
      <c r="C127" s="39">
        <v>2018</v>
      </c>
      <c r="D127" s="121">
        <v>1.0987800005999999</v>
      </c>
      <c r="E127" s="122">
        <v>0</v>
      </c>
      <c r="F127" s="122">
        <v>0.68589999759999998</v>
      </c>
      <c r="G127" s="122">
        <v>0</v>
      </c>
      <c r="H127" s="74">
        <f t="shared" si="17"/>
        <v>1.7846799981999999</v>
      </c>
    </row>
    <row r="128" spans="1:13" x14ac:dyDescent="0.2">
      <c r="A128" s="1380"/>
      <c r="B128" s="40"/>
      <c r="C128" s="39">
        <v>2019</v>
      </c>
      <c r="D128" s="121">
        <v>1.0622800006866455</v>
      </c>
      <c r="E128" s="122">
        <v>0</v>
      </c>
      <c r="F128" s="122">
        <v>0.63889999961853028</v>
      </c>
      <c r="G128" s="122">
        <v>0</v>
      </c>
      <c r="H128" s="74">
        <f>SUM(D128:G128)</f>
        <v>1.7011800003051758</v>
      </c>
    </row>
    <row r="129" spans="1:13" x14ac:dyDescent="0.2">
      <c r="A129" s="1380"/>
      <c r="B129" s="40"/>
      <c r="C129" s="39">
        <v>2020</v>
      </c>
      <c r="D129" s="121">
        <v>2.3669000000000002</v>
      </c>
      <c r="E129" s="122">
        <v>1.5400000000000524E-2</v>
      </c>
      <c r="F129" s="122">
        <v>1.1357999999999999</v>
      </c>
      <c r="G129" s="122">
        <v>0.45860000000000012</v>
      </c>
      <c r="H129" s="74">
        <f>SUM(D129:G129)</f>
        <v>3.9767000000000006</v>
      </c>
    </row>
    <row r="130" spans="1:13" x14ac:dyDescent="0.2">
      <c r="A130" s="1380"/>
      <c r="B130" s="40" t="s">
        <v>1119</v>
      </c>
      <c r="C130" s="39">
        <v>2021</v>
      </c>
      <c r="D130" s="121">
        <v>2.4029999999999996</v>
      </c>
      <c r="E130" s="122">
        <v>0.45339999999999997</v>
      </c>
      <c r="F130" s="122">
        <v>0.98220000000000007</v>
      </c>
      <c r="G130" s="122">
        <v>0.6018</v>
      </c>
      <c r="H130" s="74">
        <f t="shared" si="17"/>
        <v>4.4403999999999995</v>
      </c>
    </row>
    <row r="131" spans="1:13" x14ac:dyDescent="0.2">
      <c r="A131" s="1380"/>
      <c r="B131" s="40"/>
      <c r="C131" s="39">
        <v>2022</v>
      </c>
      <c r="D131" s="121">
        <v>2.9531999999999998</v>
      </c>
      <c r="E131" s="122">
        <v>1.0085999999999999</v>
      </c>
      <c r="F131" s="122">
        <v>1.159</v>
      </c>
      <c r="G131" s="122">
        <v>0.98409999999999997</v>
      </c>
      <c r="H131" s="74">
        <f t="shared" si="17"/>
        <v>6.1048999999999998</v>
      </c>
    </row>
    <row r="132" spans="1:13" x14ac:dyDescent="0.2">
      <c r="A132" s="1380"/>
      <c r="B132" s="40"/>
      <c r="C132" s="39">
        <v>2023</v>
      </c>
      <c r="D132" s="121">
        <v>3.6450999999999998</v>
      </c>
      <c r="E132" s="122">
        <v>1.8742000000000001</v>
      </c>
      <c r="F132" s="122">
        <v>0.88900000000000001</v>
      </c>
      <c r="G132" s="73">
        <v>0.1197</v>
      </c>
      <c r="H132" s="74">
        <f>SUM(D132:G132)</f>
        <v>6.5279999999999996</v>
      </c>
    </row>
    <row r="133" spans="1:13" x14ac:dyDescent="0.2">
      <c r="A133" s="1381"/>
      <c r="B133" s="43"/>
      <c r="C133" s="43">
        <v>2024</v>
      </c>
      <c r="D133" s="276">
        <v>3.4483619971275328</v>
      </c>
      <c r="E133" s="123">
        <v>1.379894000411034</v>
      </c>
      <c r="F133" s="123">
        <v>0.3137479999065399</v>
      </c>
      <c r="G133" s="75">
        <v>0.1679877994060516</v>
      </c>
      <c r="H133" s="76">
        <f>SUM(D133:G133)</f>
        <v>5.3099917968511585</v>
      </c>
      <c r="M133" s="142"/>
    </row>
    <row r="134" spans="1:13" x14ac:dyDescent="0.2">
      <c r="H134" s="3"/>
    </row>
    <row r="135" spans="1:13" x14ac:dyDescent="0.2">
      <c r="H135" s="3"/>
    </row>
  </sheetData>
  <mergeCells count="9">
    <mergeCell ref="A99:A109"/>
    <mergeCell ref="A111:A121"/>
    <mergeCell ref="A123:A133"/>
    <mergeCell ref="A27:A37"/>
    <mergeCell ref="A75:A85"/>
    <mergeCell ref="A63:A73"/>
    <mergeCell ref="A51:A61"/>
    <mergeCell ref="A87:A97"/>
    <mergeCell ref="A39:A49"/>
  </mergeCells>
  <pageMargins left="0.75" right="0.75" top="1" bottom="1" header="0.5" footer="0.5"/>
  <headerFooter alignWithMargins="0"/>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9CAF3E-E8D4-4428-9148-DF0EF50E3F36}">
  <sheetPr>
    <tabColor theme="2" tint="-0.499984740745262"/>
  </sheetPr>
  <dimension ref="A1:R41"/>
  <sheetViews>
    <sheetView workbookViewId="0">
      <selection activeCell="X28" sqref="X28"/>
    </sheetView>
  </sheetViews>
  <sheetFormatPr defaultColWidth="9.140625" defaultRowHeight="12.75" x14ac:dyDescent="0.2"/>
  <cols>
    <col min="1" max="1" width="9.140625" style="892"/>
    <col min="2" max="2" width="10.42578125" style="892" bestFit="1" customWidth="1"/>
    <col min="3" max="3" width="18.85546875" style="892" bestFit="1" customWidth="1"/>
    <col min="4" max="4" width="15" style="892" bestFit="1" customWidth="1"/>
    <col min="5" max="5" width="12" style="892" bestFit="1" customWidth="1"/>
    <col min="6" max="6" width="12.42578125" style="892" bestFit="1" customWidth="1"/>
    <col min="7" max="7" width="15.7109375" style="892" bestFit="1" customWidth="1"/>
    <col min="8" max="8" width="24" style="892" customWidth="1"/>
    <col min="9" max="9" width="10.42578125" style="892" bestFit="1" customWidth="1"/>
    <col min="10" max="10" width="13.7109375" style="892" bestFit="1" customWidth="1"/>
    <col min="11" max="11" width="9.85546875" style="892" customWidth="1"/>
    <col min="12" max="12" width="4.140625" style="892" customWidth="1"/>
    <col min="13" max="13" width="13.7109375" style="892" bestFit="1" customWidth="1"/>
    <col min="14" max="14" width="12.42578125" style="892" customWidth="1"/>
    <col min="15" max="16384" width="9.140625" style="892"/>
  </cols>
  <sheetData>
    <row r="1" spans="1:1" ht="15" x14ac:dyDescent="0.25">
      <c r="A1" s="11" t="s">
        <v>1120</v>
      </c>
    </row>
    <row r="22" spans="1:18" x14ac:dyDescent="0.2">
      <c r="A22" s="20" t="s">
        <v>1101</v>
      </c>
      <c r="I22" s="20" t="s">
        <v>1101</v>
      </c>
    </row>
    <row r="23" spans="1:18" x14ac:dyDescent="0.2">
      <c r="A23" s="20" t="s">
        <v>1121</v>
      </c>
      <c r="I23" s="893" t="s">
        <v>1122</v>
      </c>
    </row>
    <row r="24" spans="1:18" x14ac:dyDescent="0.2">
      <c r="A24" s="20" t="s">
        <v>1123</v>
      </c>
    </row>
    <row r="25" spans="1:18" x14ac:dyDescent="0.2">
      <c r="A25" s="20" t="s">
        <v>1124</v>
      </c>
    </row>
    <row r="26" spans="1:18" x14ac:dyDescent="0.2">
      <c r="A26" s="20"/>
    </row>
    <row r="27" spans="1:18" x14ac:dyDescent="0.2">
      <c r="A27" s="894" t="s">
        <v>1125</v>
      </c>
      <c r="I27" s="892" t="s">
        <v>1126</v>
      </c>
    </row>
    <row r="28" spans="1:18" x14ac:dyDescent="0.2">
      <c r="A28" s="894"/>
    </row>
    <row r="29" spans="1:18" x14ac:dyDescent="0.2">
      <c r="A29" s="895"/>
      <c r="B29" s="896" t="s">
        <v>1127</v>
      </c>
      <c r="C29" s="897" t="s">
        <v>1128</v>
      </c>
      <c r="D29" s="897" t="s">
        <v>1129</v>
      </c>
      <c r="E29" s="897" t="s">
        <v>1130</v>
      </c>
      <c r="F29" s="897" t="s">
        <v>1131</v>
      </c>
      <c r="G29" s="898" t="s">
        <v>1132</v>
      </c>
      <c r="J29" s="1386" t="s">
        <v>1133</v>
      </c>
      <c r="K29" s="1386"/>
      <c r="L29" s="899"/>
      <c r="M29" s="1386" t="s">
        <v>1134</v>
      </c>
      <c r="N29" s="1386"/>
    </row>
    <row r="30" spans="1:18" ht="15" x14ac:dyDescent="0.25">
      <c r="A30" s="892" t="s">
        <v>1135</v>
      </c>
      <c r="B30" s="900">
        <v>0</v>
      </c>
      <c r="C30" s="901">
        <v>14.614000000000001</v>
      </c>
      <c r="D30" s="901">
        <v>2.3841000000000001</v>
      </c>
      <c r="E30" s="901">
        <v>17.911000000000001</v>
      </c>
      <c r="F30" s="901">
        <v>10.1678</v>
      </c>
      <c r="G30" s="902">
        <v>27.792999999999999</v>
      </c>
      <c r="J30" s="903" t="s">
        <v>1136</v>
      </c>
      <c r="K30" s="904" t="s">
        <v>1024</v>
      </c>
      <c r="L30" s="899"/>
      <c r="M30" s="903" t="s">
        <v>1136</v>
      </c>
      <c r="N30" s="904" t="s">
        <v>1024</v>
      </c>
      <c r="P30" s="905"/>
    </row>
    <row r="31" spans="1:18" ht="15" x14ac:dyDescent="0.25">
      <c r="A31" s="892" t="s">
        <v>1111</v>
      </c>
      <c r="B31" s="900">
        <v>0</v>
      </c>
      <c r="C31" s="901">
        <v>31.001999999999999</v>
      </c>
      <c r="D31" s="901">
        <v>1.423</v>
      </c>
      <c r="E31" s="901">
        <v>25.552</v>
      </c>
      <c r="F31" s="901">
        <v>3.1739999999999999</v>
      </c>
      <c r="G31" s="902">
        <v>19.567</v>
      </c>
      <c r="I31" s="892" t="s">
        <v>1137</v>
      </c>
      <c r="J31" s="906">
        <v>64</v>
      </c>
      <c r="K31" s="907">
        <v>978</v>
      </c>
      <c r="L31" s="908"/>
      <c r="M31" s="909">
        <v>16924.73599969006</v>
      </c>
      <c r="N31" s="910">
        <v>57279.019189334344</v>
      </c>
      <c r="P31" s="905"/>
      <c r="R31" s="911"/>
    </row>
    <row r="32" spans="1:18" ht="15" x14ac:dyDescent="0.25">
      <c r="A32" s="892" t="s">
        <v>1138</v>
      </c>
      <c r="B32" s="900">
        <v>7.6249999999999998E-2</v>
      </c>
      <c r="C32" s="901">
        <v>45.476999999999997</v>
      </c>
      <c r="D32" s="901">
        <v>0</v>
      </c>
      <c r="E32" s="901">
        <v>35.511000000000003</v>
      </c>
      <c r="F32" s="901">
        <v>10.0207</v>
      </c>
      <c r="G32" s="902">
        <v>43.732999999999997</v>
      </c>
      <c r="I32" s="892" t="s">
        <v>1139</v>
      </c>
      <c r="J32" s="906">
        <v>201</v>
      </c>
      <c r="K32" s="907">
        <v>806</v>
      </c>
      <c r="L32" s="908"/>
      <c r="M32" s="909">
        <v>71755.878599999996</v>
      </c>
      <c r="N32" s="910">
        <v>101405.364999218</v>
      </c>
      <c r="P32" s="905"/>
      <c r="R32" s="911"/>
    </row>
    <row r="33" spans="1:18" ht="15" x14ac:dyDescent="0.25">
      <c r="A33" s="892" t="s">
        <v>1140</v>
      </c>
      <c r="B33" s="900">
        <v>0.10333000000000001</v>
      </c>
      <c r="C33" s="901">
        <v>53.253</v>
      </c>
      <c r="D33" s="901">
        <v>0.64980000000000004</v>
      </c>
      <c r="E33" s="901">
        <v>38.156999999999996</v>
      </c>
      <c r="F33" s="901">
        <v>29.091999999999999</v>
      </c>
      <c r="G33" s="902">
        <v>37.470999999999997</v>
      </c>
      <c r="I33" s="892" t="s">
        <v>1141</v>
      </c>
      <c r="J33" s="906">
        <v>18</v>
      </c>
      <c r="K33" s="907">
        <v>138</v>
      </c>
      <c r="L33" s="908"/>
      <c r="M33" s="909">
        <v>3254</v>
      </c>
      <c r="N33" s="910">
        <v>12778.655000000001</v>
      </c>
      <c r="P33" s="905"/>
      <c r="R33" s="911"/>
    </row>
    <row r="34" spans="1:18" ht="15" x14ac:dyDescent="0.25">
      <c r="A34" s="892" t="s">
        <v>1142</v>
      </c>
      <c r="B34" s="900">
        <v>0.15376000000000001</v>
      </c>
      <c r="C34" s="901">
        <v>37.902999999999999</v>
      </c>
      <c r="D34" s="901">
        <v>7.4899999999999994E-2</v>
      </c>
      <c r="E34" s="901">
        <v>30.273</v>
      </c>
      <c r="F34" s="901">
        <v>38.224400000000003</v>
      </c>
      <c r="G34" s="902">
        <v>30.905000000000001</v>
      </c>
      <c r="I34" s="892" t="s">
        <v>1143</v>
      </c>
      <c r="J34" s="912">
        <v>423</v>
      </c>
      <c r="K34" s="913">
        <v>5394</v>
      </c>
      <c r="L34" s="908"/>
      <c r="M34" s="914">
        <v>95412.348559847407</v>
      </c>
      <c r="N34" s="915">
        <v>433892.99334370758</v>
      </c>
      <c r="P34" s="905"/>
      <c r="R34" s="911"/>
    </row>
    <row r="35" spans="1:18" x14ac:dyDescent="0.2">
      <c r="A35" s="892" t="s">
        <v>1144</v>
      </c>
      <c r="B35" s="900">
        <v>14.067500000000001</v>
      </c>
      <c r="C35" s="901">
        <v>23.305</v>
      </c>
      <c r="D35" s="901">
        <v>0</v>
      </c>
      <c r="E35" s="901">
        <v>22.585000000000001</v>
      </c>
      <c r="F35" s="901">
        <v>25.762599999999999</v>
      </c>
      <c r="G35" s="902">
        <v>14.007</v>
      </c>
    </row>
    <row r="36" spans="1:18" x14ac:dyDescent="0.2">
      <c r="A36" s="892" t="s">
        <v>1145</v>
      </c>
      <c r="B36" s="900">
        <v>9.2281399999999998</v>
      </c>
      <c r="C36" s="901">
        <v>8.1910000000000007</v>
      </c>
      <c r="D36" s="901">
        <v>0</v>
      </c>
      <c r="E36" s="901">
        <v>12.188000000000001</v>
      </c>
      <c r="F36" s="901">
        <v>9.4337</v>
      </c>
      <c r="G36" s="902">
        <v>6.7359999999999998</v>
      </c>
      <c r="I36" s="916" t="s">
        <v>1137</v>
      </c>
      <c r="J36" s="917">
        <f t="shared" ref="J36:K39" si="0">J31/SUM(J$31:J$34)</f>
        <v>9.0651558073654395E-2</v>
      </c>
      <c r="K36" s="917">
        <f t="shared" si="0"/>
        <v>0.13367960634226353</v>
      </c>
      <c r="L36" s="916"/>
      <c r="M36" s="917">
        <f t="shared" ref="M36:N39" si="1">M31/SUM(M$31:M$34)</f>
        <v>9.0338993033357073E-2</v>
      </c>
      <c r="N36" s="917">
        <f t="shared" si="1"/>
        <v>9.4620382239739051E-2</v>
      </c>
    </row>
    <row r="37" spans="1:18" x14ac:dyDescent="0.2">
      <c r="A37" s="892" t="s">
        <v>1146</v>
      </c>
      <c r="B37" s="900">
        <v>6.9756200000000002</v>
      </c>
      <c r="C37" s="901">
        <v>11.837999999999999</v>
      </c>
      <c r="D37" s="901">
        <v>0</v>
      </c>
      <c r="E37" s="901">
        <v>7.6580000000000004</v>
      </c>
      <c r="F37" s="901">
        <v>1.8471</v>
      </c>
      <c r="G37" s="902">
        <v>4.8739999999999997</v>
      </c>
      <c r="I37" s="916" t="s">
        <v>1139</v>
      </c>
      <c r="J37" s="917">
        <f t="shared" si="0"/>
        <v>0.2847025495750708</v>
      </c>
      <c r="K37" s="917">
        <f t="shared" si="0"/>
        <v>0.11016949152542373</v>
      </c>
      <c r="L37" s="916"/>
      <c r="M37" s="917">
        <f t="shared" si="1"/>
        <v>0.3830106311298756</v>
      </c>
      <c r="N37" s="917">
        <f t="shared" si="1"/>
        <v>0.16751359456191431</v>
      </c>
    </row>
    <row r="38" spans="1:18" x14ac:dyDescent="0.2">
      <c r="A38" s="895" t="s">
        <v>1147</v>
      </c>
      <c r="B38" s="918">
        <v>9.6955200000000001</v>
      </c>
      <c r="C38" s="919">
        <v>1.5249999999999999</v>
      </c>
      <c r="D38" s="919">
        <v>0</v>
      </c>
      <c r="E38" s="919">
        <v>12.991</v>
      </c>
      <c r="F38" s="919">
        <v>0.82030000000000003</v>
      </c>
      <c r="G38" s="920">
        <v>2.2010000000000001</v>
      </c>
      <c r="I38" s="916" t="s">
        <v>1141</v>
      </c>
      <c r="J38" s="917">
        <f t="shared" si="0"/>
        <v>2.5495750708215296E-2</v>
      </c>
      <c r="K38" s="917">
        <f t="shared" si="0"/>
        <v>1.8862766539092399E-2</v>
      </c>
      <c r="L38" s="916"/>
      <c r="M38" s="917">
        <f t="shared" si="1"/>
        <v>1.7368843055272899E-2</v>
      </c>
      <c r="N38" s="917">
        <f t="shared" si="1"/>
        <v>2.11093213138485E-2</v>
      </c>
    </row>
    <row r="39" spans="1:18" x14ac:dyDescent="0.2">
      <c r="I39" s="916" t="s">
        <v>1143</v>
      </c>
      <c r="J39" s="917">
        <f t="shared" si="0"/>
        <v>0.59915014164305946</v>
      </c>
      <c r="K39" s="917">
        <f t="shared" si="0"/>
        <v>0.73728813559322037</v>
      </c>
      <c r="L39" s="916"/>
      <c r="M39" s="917">
        <f t="shared" si="1"/>
        <v>0.50928153278149446</v>
      </c>
      <c r="N39" s="917">
        <f t="shared" si="1"/>
        <v>0.71675670188449814</v>
      </c>
    </row>
    <row r="40" spans="1:18" x14ac:dyDescent="0.2">
      <c r="I40" s="916"/>
      <c r="J40" s="916"/>
      <c r="K40" s="917"/>
      <c r="L40" s="916"/>
      <c r="M40" s="916"/>
      <c r="N40" s="916"/>
    </row>
    <row r="41" spans="1:18" x14ac:dyDescent="0.2">
      <c r="K41" s="911"/>
    </row>
  </sheetData>
  <mergeCells count="2">
    <mergeCell ref="J29:K29"/>
    <mergeCell ref="M29:N29"/>
  </mergeCells>
  <pageMargins left="0.7" right="0.7" top="0.75" bottom="0.75" header="0.3" footer="0.3"/>
  <pageSetup orientation="portrait" horizontalDpi="1200" verticalDpi="1200"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60509B-FE1F-4AF7-9E5F-B06A563B8C0C}">
  <sheetPr>
    <tabColor theme="2" tint="-0.499984740745262"/>
  </sheetPr>
  <dimension ref="A1:AO60"/>
  <sheetViews>
    <sheetView workbookViewId="0"/>
  </sheetViews>
  <sheetFormatPr defaultColWidth="9.140625" defaultRowHeight="12.75" x14ac:dyDescent="0.2"/>
  <cols>
    <col min="1" max="1" width="17.140625" style="672" customWidth="1"/>
    <col min="2" max="4" width="9.140625" style="672"/>
    <col min="5" max="5" width="5.42578125" style="672" customWidth="1"/>
    <col min="6" max="6" width="17.42578125" style="672" customWidth="1"/>
    <col min="7" max="7" width="15.42578125" style="675" customWidth="1"/>
    <col min="8" max="8" width="15" style="675" customWidth="1"/>
    <col min="9" max="9" width="13.140625" style="672" customWidth="1"/>
    <col min="10" max="12" width="13.140625" style="675" customWidth="1"/>
    <col min="13" max="13" width="17.42578125" style="675" bestFit="1" customWidth="1"/>
    <col min="14" max="14" width="13.140625" style="675" customWidth="1"/>
    <col min="15" max="17" width="13.140625" style="672" customWidth="1"/>
    <col min="18" max="18" width="18.42578125" style="672" customWidth="1"/>
    <col min="19" max="22" width="11.85546875" style="672" customWidth="1"/>
    <col min="23" max="25" width="9" style="672" bestFit="1" customWidth="1"/>
    <col min="26" max="42" width="8.42578125" style="672" bestFit="1" customWidth="1"/>
    <col min="43" max="44" width="9" style="672" bestFit="1" customWidth="1"/>
    <col min="45" max="16384" width="9.140625" style="672"/>
  </cols>
  <sheetData>
    <row r="1" spans="1:17" ht="15" x14ac:dyDescent="0.25">
      <c r="A1" s="637" t="s">
        <v>1148</v>
      </c>
    </row>
    <row r="3" spans="1:17" ht="15" x14ac:dyDescent="0.25">
      <c r="A3" s="683"/>
      <c r="G3" s="905"/>
    </row>
    <row r="4" spans="1:17" x14ac:dyDescent="0.2">
      <c r="A4" s="26"/>
      <c r="M4" s="1387" t="s">
        <v>161</v>
      </c>
      <c r="N4" s="1388" t="s">
        <v>1149</v>
      </c>
      <c r="O4" s="1388"/>
      <c r="P4" s="1388"/>
      <c r="Q4" s="1388"/>
    </row>
    <row r="5" spans="1:17" ht="12.75" customHeight="1" x14ac:dyDescent="0.2">
      <c r="A5" s="20"/>
      <c r="F5" s="192"/>
      <c r="M5" s="1387"/>
      <c r="N5" s="1388"/>
      <c r="O5" s="1388"/>
      <c r="P5" s="1388"/>
      <c r="Q5" s="1388"/>
    </row>
    <row r="6" spans="1:17" x14ac:dyDescent="0.2">
      <c r="M6" s="1387"/>
      <c r="N6" s="193" t="s">
        <v>1024</v>
      </c>
      <c r="O6" s="193" t="s">
        <v>82</v>
      </c>
      <c r="P6" s="193" t="s">
        <v>1150</v>
      </c>
      <c r="Q6" s="193" t="s">
        <v>1151</v>
      </c>
    </row>
    <row r="7" spans="1:17" x14ac:dyDescent="0.2">
      <c r="M7" s="922" t="s">
        <v>176</v>
      </c>
      <c r="N7" s="923">
        <f t="shared" ref="N7:N16" si="0">H33/(H33+M33)</f>
        <v>0.92526118128966872</v>
      </c>
      <c r="O7" s="923">
        <f t="shared" ref="O7:O16" si="1">G33/(G33+L33)</f>
        <v>0.60003432329556139</v>
      </c>
      <c r="P7" s="923">
        <f t="shared" ref="P7:P16" si="2">I33/(I33+N33)</f>
        <v>0.81075605204416956</v>
      </c>
      <c r="Q7" s="923">
        <f t="shared" ref="Q7:Q16" si="3">J33/(J33+O33)</f>
        <v>0.50722540338358435</v>
      </c>
    </row>
    <row r="8" spans="1:17" x14ac:dyDescent="0.2">
      <c r="M8" s="922" t="s">
        <v>177</v>
      </c>
      <c r="N8" s="923">
        <f t="shared" si="0"/>
        <v>0.46827894454817648</v>
      </c>
      <c r="O8" s="923">
        <f t="shared" si="1"/>
        <v>3.665008374821891E-2</v>
      </c>
      <c r="P8" s="923">
        <f t="shared" si="2"/>
        <v>3.2346823539119433E-2</v>
      </c>
      <c r="Q8" s="923">
        <f t="shared" si="3"/>
        <v>0.23127772078959818</v>
      </c>
    </row>
    <row r="9" spans="1:17" x14ac:dyDescent="0.2">
      <c r="M9" s="922" t="s">
        <v>217</v>
      </c>
      <c r="N9" s="923">
        <f t="shared" si="0"/>
        <v>0.29150361413646325</v>
      </c>
      <c r="O9" s="923">
        <f t="shared" si="1"/>
        <v>0</v>
      </c>
      <c r="P9" s="923">
        <f t="shared" si="2"/>
        <v>0.69454838871609748</v>
      </c>
      <c r="Q9" s="923">
        <f t="shared" si="3"/>
        <v>7.1194725159830941E-2</v>
      </c>
    </row>
    <row r="10" spans="1:17" x14ac:dyDescent="0.2">
      <c r="M10" s="922" t="s">
        <v>179</v>
      </c>
      <c r="N10" s="923">
        <f t="shared" si="0"/>
        <v>0.21727993741061438</v>
      </c>
      <c r="O10" s="923">
        <f t="shared" si="1"/>
        <v>7.1314046293921241E-2</v>
      </c>
      <c r="P10" s="923">
        <f t="shared" si="2"/>
        <v>0.16994671521494228</v>
      </c>
      <c r="Q10" s="923">
        <f t="shared" si="3"/>
        <v>0.44594571239582104</v>
      </c>
    </row>
    <row r="11" spans="1:17" x14ac:dyDescent="0.2">
      <c r="M11" s="922" t="s">
        <v>181</v>
      </c>
      <c r="N11" s="923">
        <f t="shared" si="0"/>
        <v>0.31504150520488416</v>
      </c>
      <c r="O11" s="923">
        <f t="shared" si="1"/>
        <v>1.5048326626079179E-2</v>
      </c>
      <c r="P11" s="923">
        <f t="shared" si="2"/>
        <v>0</v>
      </c>
      <c r="Q11" s="923">
        <f t="shared" si="3"/>
        <v>0.15299509916908813</v>
      </c>
    </row>
    <row r="12" spans="1:17" x14ac:dyDescent="0.2">
      <c r="M12" s="922" t="s">
        <v>180</v>
      </c>
      <c r="N12" s="923">
        <f t="shared" si="0"/>
        <v>0.23362102754107444</v>
      </c>
      <c r="O12" s="923">
        <f t="shared" si="1"/>
        <v>4.2086400889511238E-3</v>
      </c>
      <c r="P12" s="923">
        <f t="shared" si="2"/>
        <v>0</v>
      </c>
      <c r="Q12" s="923">
        <f t="shared" si="3"/>
        <v>0.37306596897843736</v>
      </c>
    </row>
    <row r="13" spans="1:17" x14ac:dyDescent="0.2">
      <c r="M13" s="922" t="s">
        <v>178</v>
      </c>
      <c r="N13" s="923">
        <f t="shared" si="0"/>
        <v>0.22405544198950147</v>
      </c>
      <c r="O13" s="923">
        <f t="shared" si="1"/>
        <v>1.9063665081643432E-2</v>
      </c>
      <c r="P13" s="923">
        <f t="shared" si="2"/>
        <v>4.2370637148456125E-2</v>
      </c>
      <c r="Q13" s="923">
        <f t="shared" si="3"/>
        <v>0.35536121788225422</v>
      </c>
    </row>
    <row r="14" spans="1:17" x14ac:dyDescent="0.2">
      <c r="M14" s="922" t="s">
        <v>199</v>
      </c>
      <c r="N14" s="923">
        <f t="shared" si="0"/>
        <v>0.25476675354993999</v>
      </c>
      <c r="O14" s="923">
        <f t="shared" si="1"/>
        <v>0</v>
      </c>
      <c r="P14" s="923">
        <f t="shared" si="2"/>
        <v>1.5484235764887538E-2</v>
      </c>
      <c r="Q14" s="923">
        <f t="shared" si="3"/>
        <v>0.55332818356813551</v>
      </c>
    </row>
    <row r="15" spans="1:17" x14ac:dyDescent="0.2">
      <c r="M15" s="922" t="s">
        <v>183</v>
      </c>
      <c r="N15" s="923">
        <f t="shared" si="0"/>
        <v>0.83181041018980106</v>
      </c>
      <c r="O15" s="923">
        <f t="shared" si="1"/>
        <v>0.16107330859272462</v>
      </c>
      <c r="P15" s="923">
        <f t="shared" si="2"/>
        <v>0.25712551408052053</v>
      </c>
      <c r="Q15" s="923">
        <f t="shared" si="3"/>
        <v>0.7410399105676484</v>
      </c>
    </row>
    <row r="16" spans="1:17" x14ac:dyDescent="0.2">
      <c r="M16" s="392" t="s">
        <v>1152</v>
      </c>
      <c r="N16" s="924">
        <f t="shared" si="0"/>
        <v>0.47200028535111666</v>
      </c>
      <c r="O16" s="924">
        <f t="shared" si="1"/>
        <v>8.4159257454350614E-2</v>
      </c>
      <c r="P16" s="924">
        <f t="shared" si="2"/>
        <v>9.4489356502989508E-2</v>
      </c>
      <c r="Q16" s="924">
        <f t="shared" si="3"/>
        <v>0.48097683615812925</v>
      </c>
    </row>
    <row r="21" spans="1:22" x14ac:dyDescent="0.2">
      <c r="A21" s="20"/>
    </row>
    <row r="22" spans="1:22" x14ac:dyDescent="0.2">
      <c r="A22" s="20" t="s">
        <v>1153</v>
      </c>
    </row>
    <row r="23" spans="1:22" x14ac:dyDescent="0.2">
      <c r="A23" s="67" t="s">
        <v>1154</v>
      </c>
    </row>
    <row r="24" spans="1:22" x14ac:dyDescent="0.2">
      <c r="A24" s="672" t="s">
        <v>1155</v>
      </c>
    </row>
    <row r="25" spans="1:22" x14ac:dyDescent="0.2">
      <c r="A25" s="20" t="s">
        <v>1101</v>
      </c>
    </row>
    <row r="26" spans="1:22" x14ac:dyDescent="0.2">
      <c r="A26" s="20"/>
    </row>
    <row r="27" spans="1:22" x14ac:dyDescent="0.2">
      <c r="A27" s="638"/>
      <c r="B27" s="925"/>
      <c r="C27" s="925"/>
      <c r="D27" s="925"/>
    </row>
    <row r="28" spans="1:22" x14ac:dyDescent="0.2">
      <c r="A28" s="1389" t="s">
        <v>1156</v>
      </c>
      <c r="B28" s="1389"/>
      <c r="C28" s="1389"/>
      <c r="D28" s="1389"/>
      <c r="F28" s="672" t="s">
        <v>1157</v>
      </c>
    </row>
    <row r="29" spans="1:22" x14ac:dyDescent="0.2">
      <c r="F29" s="639"/>
      <c r="G29" s="926" t="s">
        <v>1104</v>
      </c>
      <c r="H29" s="927" t="s">
        <v>1104</v>
      </c>
      <c r="I29" s="927" t="s">
        <v>1158</v>
      </c>
      <c r="J29" s="927" t="s">
        <v>1158</v>
      </c>
      <c r="K29" s="927" t="s">
        <v>1104</v>
      </c>
      <c r="L29" s="928" t="s">
        <v>1103</v>
      </c>
      <c r="M29" s="928" t="s">
        <v>1103</v>
      </c>
      <c r="N29" s="927" t="s">
        <v>1103</v>
      </c>
      <c r="O29" s="928" t="s">
        <v>1103</v>
      </c>
      <c r="P29" s="927" t="s">
        <v>1103</v>
      </c>
      <c r="Q29" s="927" t="s">
        <v>1103</v>
      </c>
      <c r="R29" s="927" t="s">
        <v>1103</v>
      </c>
      <c r="S29" s="929" t="s">
        <v>1103</v>
      </c>
      <c r="T29" s="929" t="s">
        <v>1103</v>
      </c>
      <c r="U29" s="929" t="s">
        <v>1103</v>
      </c>
    </row>
    <row r="30" spans="1:22" x14ac:dyDescent="0.2">
      <c r="F30" s="683"/>
      <c r="G30" s="930" t="s">
        <v>1159</v>
      </c>
      <c r="H30" s="931" t="s">
        <v>1024</v>
      </c>
      <c r="I30" s="931" t="s">
        <v>1160</v>
      </c>
      <c r="J30" s="931" t="s">
        <v>1161</v>
      </c>
      <c r="K30" s="931" t="s">
        <v>88</v>
      </c>
      <c r="L30" s="932" t="s">
        <v>82</v>
      </c>
      <c r="M30" s="932" t="s">
        <v>1024</v>
      </c>
      <c r="N30" s="931" t="s">
        <v>1160</v>
      </c>
      <c r="O30" s="932" t="s">
        <v>1151</v>
      </c>
      <c r="P30" s="931" t="s">
        <v>1162</v>
      </c>
      <c r="Q30" s="931" t="s">
        <v>87</v>
      </c>
      <c r="R30" s="931" t="s">
        <v>1115</v>
      </c>
      <c r="S30" s="933" t="s">
        <v>1163</v>
      </c>
      <c r="T30" s="933" t="s">
        <v>1164</v>
      </c>
      <c r="U30" s="933" t="s">
        <v>88</v>
      </c>
    </row>
    <row r="31" spans="1:22" x14ac:dyDescent="0.2">
      <c r="B31" s="934" t="s">
        <v>1104</v>
      </c>
      <c r="C31" s="935" t="s">
        <v>1103</v>
      </c>
      <c r="D31" s="936" t="s">
        <v>1104</v>
      </c>
      <c r="F31" s="683"/>
      <c r="G31" s="930" t="s">
        <v>774</v>
      </c>
      <c r="H31" s="930" t="s">
        <v>774</v>
      </c>
      <c r="I31" s="930" t="s">
        <v>774</v>
      </c>
      <c r="J31" s="930" t="s">
        <v>774</v>
      </c>
      <c r="K31" s="930" t="s">
        <v>774</v>
      </c>
      <c r="L31" s="937" t="s">
        <v>774</v>
      </c>
      <c r="M31" s="937" t="s">
        <v>774</v>
      </c>
      <c r="N31" s="930" t="s">
        <v>774</v>
      </c>
      <c r="O31" s="937" t="s">
        <v>774</v>
      </c>
      <c r="P31" s="930" t="s">
        <v>774</v>
      </c>
      <c r="Q31" s="930" t="s">
        <v>774</v>
      </c>
      <c r="R31" s="930" t="s">
        <v>774</v>
      </c>
      <c r="S31" s="938" t="s">
        <v>774</v>
      </c>
      <c r="T31" s="938" t="s">
        <v>774</v>
      </c>
      <c r="U31" s="938" t="s">
        <v>774</v>
      </c>
    </row>
    <row r="32" spans="1:22" x14ac:dyDescent="0.2">
      <c r="A32" s="683"/>
      <c r="B32" s="939" t="s">
        <v>1108</v>
      </c>
      <c r="C32" s="940" t="s">
        <v>1108</v>
      </c>
      <c r="D32" s="941" t="s">
        <v>1165</v>
      </c>
      <c r="F32" s="683"/>
      <c r="G32" s="942" t="s">
        <v>1166</v>
      </c>
      <c r="H32" s="942" t="s">
        <v>1166</v>
      </c>
      <c r="I32" s="942" t="s">
        <v>1166</v>
      </c>
      <c r="J32" s="942" t="s">
        <v>1166</v>
      </c>
      <c r="K32" s="942" t="s">
        <v>1166</v>
      </c>
      <c r="L32" s="942" t="s">
        <v>1166</v>
      </c>
      <c r="M32" s="942" t="s">
        <v>1166</v>
      </c>
      <c r="N32" s="942" t="s">
        <v>1166</v>
      </c>
      <c r="O32" s="942" t="s">
        <v>1166</v>
      </c>
      <c r="P32" s="942" t="s">
        <v>1166</v>
      </c>
      <c r="Q32" s="942" t="s">
        <v>1166</v>
      </c>
      <c r="R32" s="942" t="s">
        <v>1166</v>
      </c>
      <c r="S32" s="942" t="s">
        <v>1166</v>
      </c>
      <c r="T32" s="942" t="s">
        <v>1166</v>
      </c>
      <c r="U32" s="942" t="s">
        <v>1166</v>
      </c>
      <c r="V32" s="943"/>
    </row>
    <row r="33" spans="1:32" x14ac:dyDescent="0.2">
      <c r="A33" s="944" t="s">
        <v>1024</v>
      </c>
      <c r="B33" s="945">
        <v>451.46015638341709</v>
      </c>
      <c r="C33" s="946">
        <v>505.02264753603413</v>
      </c>
      <c r="D33" s="947">
        <f>B33/SUM(B33:C33)</f>
        <v>0.4720002853511166</v>
      </c>
      <c r="F33" s="944" t="s">
        <v>176</v>
      </c>
      <c r="G33" s="948">
        <v>6445.5540000000001</v>
      </c>
      <c r="H33" s="948">
        <v>84065.646583599999</v>
      </c>
      <c r="I33" s="948">
        <v>2809.1399966430658</v>
      </c>
      <c r="J33" s="943">
        <v>83926.058971972787</v>
      </c>
      <c r="K33" s="949">
        <v>521.43499999999995</v>
      </c>
      <c r="L33" s="949">
        <v>4296.4215000000004</v>
      </c>
      <c r="M33" s="949">
        <v>6790.4795389999999</v>
      </c>
      <c r="N33" s="949">
        <v>655.7</v>
      </c>
      <c r="O33" s="949">
        <v>81535.012993511002</v>
      </c>
      <c r="P33" s="949">
        <v>1648.0969620000001</v>
      </c>
      <c r="Q33" s="949">
        <v>0</v>
      </c>
      <c r="R33" s="949">
        <v>0</v>
      </c>
      <c r="S33" s="949">
        <v>5</v>
      </c>
      <c r="T33" s="949">
        <v>53</v>
      </c>
      <c r="U33" s="949">
        <v>11.5</v>
      </c>
      <c r="V33" s="943"/>
    </row>
    <row r="34" spans="1:32" x14ac:dyDescent="0.2">
      <c r="A34" s="950" t="s">
        <v>85</v>
      </c>
      <c r="B34" s="951">
        <v>423.98000637218411</v>
      </c>
      <c r="C34" s="952">
        <v>466.75385617616831</v>
      </c>
      <c r="D34" s="953">
        <f>B34/SUM(B34:C34)</f>
        <v>0.47598954547343136</v>
      </c>
      <c r="F34" s="950" t="s">
        <v>177</v>
      </c>
      <c r="G34" s="948">
        <v>1172.3900000000001</v>
      </c>
      <c r="H34" s="948">
        <v>65289.45</v>
      </c>
      <c r="I34" s="948">
        <v>736.98</v>
      </c>
      <c r="J34" s="943">
        <v>34784.53</v>
      </c>
      <c r="K34" s="949">
        <v>0</v>
      </c>
      <c r="L34" s="949">
        <v>30816.35</v>
      </c>
      <c r="M34" s="949">
        <v>74134.820000000007</v>
      </c>
      <c r="N34" s="949">
        <v>22046.71</v>
      </c>
      <c r="O34" s="949">
        <v>115617.03</v>
      </c>
      <c r="P34" s="949">
        <v>1232</v>
      </c>
      <c r="Q34" s="949">
        <v>0</v>
      </c>
      <c r="R34" s="949">
        <v>0</v>
      </c>
      <c r="S34" s="949">
        <v>0</v>
      </c>
      <c r="T34" s="949">
        <v>0</v>
      </c>
      <c r="U34" s="949">
        <v>229.85</v>
      </c>
      <c r="V34" s="943"/>
    </row>
    <row r="35" spans="1:32" x14ac:dyDescent="0.2">
      <c r="A35" s="950" t="s">
        <v>82</v>
      </c>
      <c r="B35" s="951">
        <v>22.804364</v>
      </c>
      <c r="C35" s="952">
        <v>248.16242788702999</v>
      </c>
      <c r="D35" s="953">
        <f>B35/SUM(B35:C35)</f>
        <v>8.41592574543506E-2</v>
      </c>
      <c r="F35" s="950" t="s">
        <v>217</v>
      </c>
      <c r="G35" s="948">
        <v>0</v>
      </c>
      <c r="H35" s="948">
        <v>1547.881799817085</v>
      </c>
      <c r="I35" s="948">
        <v>89.65300178527832</v>
      </c>
      <c r="J35" s="943">
        <v>1536.081799864769</v>
      </c>
      <c r="K35" s="949">
        <v>8.1979998350143433</v>
      </c>
      <c r="L35" s="949">
        <v>18532.099987030029</v>
      </c>
      <c r="M35" s="949">
        <v>3762.1099970340729</v>
      </c>
      <c r="N35" s="949">
        <v>39.427999973297119</v>
      </c>
      <c r="O35" s="949">
        <v>20039.699220657349</v>
      </c>
      <c r="P35" s="949">
        <v>0</v>
      </c>
      <c r="Q35" s="949">
        <v>0</v>
      </c>
      <c r="R35" s="949">
        <v>0</v>
      </c>
      <c r="S35" s="949">
        <v>28.32500076293945</v>
      </c>
      <c r="T35" s="949">
        <v>0</v>
      </c>
      <c r="U35" s="949">
        <v>5.9399999380111694</v>
      </c>
      <c r="V35" s="943"/>
    </row>
    <row r="36" spans="1:32" x14ac:dyDescent="0.2">
      <c r="A36" s="950" t="s">
        <v>1150</v>
      </c>
      <c r="B36" s="951">
        <v>12.871772998428341</v>
      </c>
      <c r="C36" s="952">
        <v>123.35280799997329</v>
      </c>
      <c r="D36" s="953">
        <f>B36/SUM(B36:C36)</f>
        <v>9.4489356502989508E-2</v>
      </c>
      <c r="F36" s="950" t="s">
        <v>179</v>
      </c>
      <c r="G36" s="948">
        <v>3858.92</v>
      </c>
      <c r="H36" s="948">
        <v>52622.6</v>
      </c>
      <c r="I36" s="948">
        <v>4491</v>
      </c>
      <c r="J36" s="948">
        <v>50466.208394455673</v>
      </c>
      <c r="K36" s="949">
        <v>7389.95</v>
      </c>
      <c r="L36" s="949">
        <v>50252.72</v>
      </c>
      <c r="M36" s="949">
        <v>189565.43</v>
      </c>
      <c r="N36" s="949">
        <v>21934.93</v>
      </c>
      <c r="O36" s="949">
        <v>62700.5</v>
      </c>
      <c r="P36" s="949">
        <v>0</v>
      </c>
      <c r="Q36" s="949">
        <v>1310</v>
      </c>
      <c r="R36" s="949">
        <v>153.1</v>
      </c>
      <c r="S36" s="949">
        <v>201</v>
      </c>
      <c r="T36" s="949">
        <v>0</v>
      </c>
      <c r="U36" s="949">
        <v>2566.2800000000002</v>
      </c>
      <c r="V36" s="943"/>
    </row>
    <row r="37" spans="1:32" x14ac:dyDescent="0.2">
      <c r="A37" s="954" t="s">
        <v>88</v>
      </c>
      <c r="B37" s="955">
        <v>10.239582999835021</v>
      </c>
      <c r="C37" s="956">
        <v>18.962939000700949</v>
      </c>
      <c r="D37" s="957">
        <f>B37/SUM(B37:C37)</f>
        <v>0.35064036591247455</v>
      </c>
      <c r="F37" s="950" t="s">
        <v>181</v>
      </c>
      <c r="G37" s="948">
        <v>350</v>
      </c>
      <c r="H37" s="948">
        <v>5318.6</v>
      </c>
      <c r="I37" s="948">
        <v>0</v>
      </c>
      <c r="J37" s="948">
        <v>5668.6</v>
      </c>
      <c r="K37" s="949">
        <v>0</v>
      </c>
      <c r="L37" s="949">
        <v>22908.400000000001</v>
      </c>
      <c r="M37" s="949">
        <v>11563.62</v>
      </c>
      <c r="N37" s="949">
        <v>1244.9000000000001</v>
      </c>
      <c r="O37" s="949">
        <v>31382.26</v>
      </c>
      <c r="P37" s="949">
        <v>0</v>
      </c>
      <c r="Q37" s="949">
        <v>0</v>
      </c>
      <c r="R37" s="949">
        <v>0</v>
      </c>
      <c r="S37" s="949">
        <v>0</v>
      </c>
      <c r="T37" s="949">
        <v>0</v>
      </c>
      <c r="U37" s="949">
        <v>49</v>
      </c>
      <c r="V37" s="943"/>
    </row>
    <row r="38" spans="1:32" x14ac:dyDescent="0.2">
      <c r="F38" s="950" t="s">
        <v>180</v>
      </c>
      <c r="G38" s="948">
        <v>150</v>
      </c>
      <c r="H38" s="948">
        <v>24158.567999999999</v>
      </c>
      <c r="I38" s="948">
        <v>0</v>
      </c>
      <c r="J38" s="943">
        <v>23994.78379555299</v>
      </c>
      <c r="K38" s="949">
        <v>0</v>
      </c>
      <c r="L38" s="949">
        <v>35490.966399999998</v>
      </c>
      <c r="M38" s="949">
        <v>79250.650999999998</v>
      </c>
      <c r="N38" s="949">
        <v>7893.2</v>
      </c>
      <c r="O38" s="949">
        <v>40323.019999999997</v>
      </c>
      <c r="P38" s="949">
        <v>0</v>
      </c>
      <c r="Q38" s="949">
        <v>29</v>
      </c>
      <c r="R38" s="949">
        <v>0</v>
      </c>
      <c r="S38" s="949">
        <v>88.05</v>
      </c>
      <c r="T38" s="949">
        <v>0</v>
      </c>
      <c r="U38" s="949">
        <v>80.373999999999995</v>
      </c>
      <c r="V38" s="943"/>
    </row>
    <row r="39" spans="1:32" x14ac:dyDescent="0.2">
      <c r="A39" s="672" t="s">
        <v>1167</v>
      </c>
      <c r="F39" s="950" t="s">
        <v>178</v>
      </c>
      <c r="G39" s="948">
        <v>580</v>
      </c>
      <c r="H39" s="948">
        <v>12981.3</v>
      </c>
      <c r="I39" s="948">
        <v>640</v>
      </c>
      <c r="J39" s="948">
        <v>13693.05321975166</v>
      </c>
      <c r="K39" s="949">
        <v>0</v>
      </c>
      <c r="L39" s="949">
        <v>29844.37</v>
      </c>
      <c r="M39" s="949">
        <v>44956.591999999997</v>
      </c>
      <c r="N39" s="949">
        <v>14464.8</v>
      </c>
      <c r="O39" s="949">
        <v>24839.72</v>
      </c>
      <c r="P39" s="949">
        <v>0</v>
      </c>
      <c r="Q39" s="949">
        <v>0</v>
      </c>
      <c r="R39" s="949">
        <v>0</v>
      </c>
      <c r="S39" s="949">
        <v>0</v>
      </c>
      <c r="T39" s="949">
        <v>0</v>
      </c>
      <c r="U39" s="949">
        <v>427.9</v>
      </c>
    </row>
    <row r="40" spans="1:32" x14ac:dyDescent="0.2">
      <c r="A40" s="672" t="s">
        <v>1168</v>
      </c>
      <c r="F40" s="950" t="s">
        <v>199</v>
      </c>
      <c r="G40" s="948">
        <v>0</v>
      </c>
      <c r="H40" s="948">
        <v>19630.2</v>
      </c>
      <c r="I40" s="948">
        <v>712</v>
      </c>
      <c r="J40" s="948">
        <v>16877.099999999999</v>
      </c>
      <c r="K40" s="949">
        <v>0</v>
      </c>
      <c r="L40" s="949">
        <v>2648.5</v>
      </c>
      <c r="M40" s="949">
        <v>57421.455000000002</v>
      </c>
      <c r="N40" s="949">
        <v>45270.25</v>
      </c>
      <c r="O40" s="949">
        <v>13623.967000000001</v>
      </c>
      <c r="P40" s="949">
        <v>216</v>
      </c>
      <c r="Q40" s="949">
        <v>119.9</v>
      </c>
      <c r="R40" s="949">
        <v>3274</v>
      </c>
      <c r="S40" s="949">
        <v>619.67999999999995</v>
      </c>
      <c r="T40" s="949">
        <v>0</v>
      </c>
      <c r="U40" s="949">
        <v>2129.1999999999998</v>
      </c>
    </row>
    <row r="41" spans="1:32" x14ac:dyDescent="0.2">
      <c r="A41" s="672" t="s">
        <v>1169</v>
      </c>
      <c r="F41" s="954" t="s">
        <v>183</v>
      </c>
      <c r="G41" s="958">
        <v>10247.5</v>
      </c>
      <c r="H41" s="958">
        <v>185845.91</v>
      </c>
      <c r="I41" s="958">
        <v>3393</v>
      </c>
      <c r="J41" s="948">
        <v>193033.5901905862</v>
      </c>
      <c r="K41" s="959">
        <v>2320</v>
      </c>
      <c r="L41" s="949">
        <v>53372.6</v>
      </c>
      <c r="M41" s="949">
        <v>37577.49</v>
      </c>
      <c r="N41" s="949">
        <v>9802.89</v>
      </c>
      <c r="O41" s="959">
        <v>67456.55</v>
      </c>
      <c r="P41" s="959">
        <v>6140</v>
      </c>
      <c r="Q41" s="959">
        <v>0</v>
      </c>
      <c r="R41" s="959">
        <v>1890</v>
      </c>
      <c r="S41" s="959">
        <v>3524.91</v>
      </c>
      <c r="T41" s="959">
        <v>1717.81</v>
      </c>
      <c r="U41" s="959">
        <v>7225.12</v>
      </c>
    </row>
    <row r="42" spans="1:32" x14ac:dyDescent="0.2">
      <c r="F42" s="960" t="s">
        <v>1152</v>
      </c>
      <c r="G42" s="961">
        <v>22804.364000000001</v>
      </c>
      <c r="H42" s="962">
        <v>451460.15638341708</v>
      </c>
      <c r="I42" s="961">
        <v>12871.772998428343</v>
      </c>
      <c r="J42" s="961">
        <v>423980.00637218409</v>
      </c>
      <c r="K42" s="963">
        <v>10239.582999835015</v>
      </c>
      <c r="L42" s="962">
        <v>248162.42788703003</v>
      </c>
      <c r="M42" s="961">
        <v>505022.64753603406</v>
      </c>
      <c r="N42" s="961">
        <v>123352.8079999733</v>
      </c>
      <c r="O42" s="964">
        <v>457517.75921416836</v>
      </c>
      <c r="P42" s="959">
        <v>9236.0969619999996</v>
      </c>
      <c r="Q42" s="959">
        <v>1458.9</v>
      </c>
      <c r="R42" s="959">
        <v>5317.1</v>
      </c>
      <c r="S42" s="963">
        <v>4466.9650007629389</v>
      </c>
      <c r="T42" s="963">
        <v>1770.81</v>
      </c>
      <c r="U42" s="963">
        <v>12725.16399993801</v>
      </c>
    </row>
    <row r="43" spans="1:32" x14ac:dyDescent="0.2">
      <c r="F43" s="672" t="s">
        <v>1170</v>
      </c>
    </row>
    <row r="44" spans="1:32" x14ac:dyDescent="0.2">
      <c r="F44" s="672" t="s">
        <v>1171</v>
      </c>
    </row>
    <row r="46" spans="1:32" x14ac:dyDescent="0.2">
      <c r="A46" s="672" t="s">
        <v>1172</v>
      </c>
      <c r="G46" s="672"/>
      <c r="I46" s="675"/>
      <c r="J46" s="672"/>
    </row>
    <row r="47" spans="1:32" x14ac:dyDescent="0.2">
      <c r="A47" s="965"/>
      <c r="B47" s="1390" t="s">
        <v>1173</v>
      </c>
      <c r="C47" s="1391"/>
      <c r="D47" s="1391"/>
      <c r="E47" s="1392"/>
      <c r="F47" s="966"/>
      <c r="G47" s="1393" t="s">
        <v>1174</v>
      </c>
      <c r="H47" s="1394"/>
      <c r="I47" s="1394"/>
      <c r="J47" s="1394"/>
      <c r="K47" s="1394"/>
      <c r="L47" s="1395"/>
      <c r="M47" s="967"/>
      <c r="Z47" s="968"/>
      <c r="AA47" s="969"/>
      <c r="AB47" s="969"/>
      <c r="AC47" s="969"/>
      <c r="AD47" s="969"/>
      <c r="AE47" s="969"/>
      <c r="AF47" s="968"/>
    </row>
    <row r="48" spans="1:32" s="921" customFormat="1" ht="51" x14ac:dyDescent="0.2">
      <c r="A48" s="970"/>
      <c r="B48" s="971" t="s">
        <v>1175</v>
      </c>
      <c r="C48" s="971" t="s">
        <v>1176</v>
      </c>
      <c r="D48" s="971" t="s">
        <v>1177</v>
      </c>
      <c r="E48" s="971" t="s">
        <v>1178</v>
      </c>
      <c r="F48" s="972"/>
      <c r="G48" s="973" t="s">
        <v>1179</v>
      </c>
      <c r="H48" s="973" t="s">
        <v>1180</v>
      </c>
      <c r="I48" s="974" t="s">
        <v>1181</v>
      </c>
      <c r="J48" s="975" t="s">
        <v>1182</v>
      </c>
      <c r="K48" s="975" t="s">
        <v>1183</v>
      </c>
      <c r="L48" s="973" t="s">
        <v>1184</v>
      </c>
      <c r="M48" s="976"/>
      <c r="W48" s="977"/>
      <c r="X48" s="978"/>
      <c r="Y48" s="978"/>
      <c r="Z48" s="978"/>
      <c r="AA48" s="978"/>
      <c r="AB48" s="978"/>
      <c r="AC48" s="977"/>
    </row>
    <row r="49" spans="1:41" x14ac:dyDescent="0.2">
      <c r="A49" s="979" t="s">
        <v>176</v>
      </c>
      <c r="B49" s="980">
        <v>10</v>
      </c>
      <c r="C49" s="981">
        <v>0</v>
      </c>
      <c r="D49" s="981">
        <v>5</v>
      </c>
      <c r="E49" s="982">
        <v>0</v>
      </c>
      <c r="F49" s="966"/>
      <c r="G49" s="932">
        <v>241</v>
      </c>
      <c r="H49" s="981">
        <v>0</v>
      </c>
      <c r="I49" s="981">
        <v>5</v>
      </c>
      <c r="J49" s="981">
        <v>0</v>
      </c>
      <c r="K49" s="981">
        <v>0</v>
      </c>
      <c r="L49" s="983">
        <v>0</v>
      </c>
      <c r="N49" s="672"/>
      <c r="W49" s="968"/>
      <c r="X49" s="984"/>
      <c r="Y49" s="984"/>
      <c r="Z49" s="984"/>
      <c r="AA49" s="984"/>
      <c r="AB49" s="984"/>
      <c r="AC49" s="968"/>
    </row>
    <row r="50" spans="1:41" x14ac:dyDescent="0.2">
      <c r="A50" s="985" t="s">
        <v>177</v>
      </c>
      <c r="B50" s="986">
        <v>9</v>
      </c>
      <c r="C50" s="987">
        <v>0</v>
      </c>
      <c r="D50" s="987">
        <v>0</v>
      </c>
      <c r="E50" s="983">
        <v>0</v>
      </c>
      <c r="F50" s="966"/>
      <c r="G50" s="932">
        <v>493</v>
      </c>
      <c r="H50" s="987">
        <v>0</v>
      </c>
      <c r="I50" s="987">
        <v>0</v>
      </c>
      <c r="J50" s="987">
        <v>0</v>
      </c>
      <c r="K50" s="987">
        <v>0</v>
      </c>
      <c r="L50" s="983">
        <v>0</v>
      </c>
      <c r="N50" s="672"/>
      <c r="W50" s="968"/>
      <c r="X50" s="984"/>
      <c r="Y50" s="984"/>
      <c r="Z50" s="984"/>
      <c r="AA50" s="984"/>
      <c r="AB50" s="984"/>
      <c r="AC50" s="968"/>
    </row>
    <row r="51" spans="1:41" x14ac:dyDescent="0.2">
      <c r="A51" s="985" t="s">
        <v>217</v>
      </c>
      <c r="B51" s="986">
        <v>0</v>
      </c>
      <c r="C51" s="987">
        <v>0</v>
      </c>
      <c r="D51" s="987">
        <v>0</v>
      </c>
      <c r="E51" s="983">
        <v>0</v>
      </c>
      <c r="F51" s="966"/>
      <c r="G51" s="932">
        <v>95</v>
      </c>
      <c r="H51" s="987">
        <v>0</v>
      </c>
      <c r="I51" s="987">
        <v>0</v>
      </c>
      <c r="J51" s="987">
        <v>1</v>
      </c>
      <c r="K51" s="987">
        <v>1</v>
      </c>
      <c r="L51" s="983">
        <v>0</v>
      </c>
      <c r="N51" s="672"/>
      <c r="W51" s="968"/>
      <c r="X51" s="984"/>
      <c r="Y51" s="984"/>
      <c r="Z51" s="984"/>
      <c r="AA51" s="984"/>
      <c r="AB51" s="984"/>
      <c r="AC51" s="968"/>
    </row>
    <row r="52" spans="1:41" x14ac:dyDescent="0.2">
      <c r="A52" s="985" t="s">
        <v>179</v>
      </c>
      <c r="B52" s="986">
        <v>8</v>
      </c>
      <c r="C52" s="987">
        <v>2</v>
      </c>
      <c r="D52" s="987">
        <v>7</v>
      </c>
      <c r="E52" s="983">
        <v>4</v>
      </c>
      <c r="F52" s="966"/>
      <c r="G52" s="932">
        <v>262</v>
      </c>
      <c r="H52" s="987">
        <v>2</v>
      </c>
      <c r="I52" s="987">
        <v>7</v>
      </c>
      <c r="J52" s="987">
        <v>0</v>
      </c>
      <c r="K52" s="987">
        <v>18</v>
      </c>
      <c r="L52" s="983">
        <v>0</v>
      </c>
      <c r="N52" s="672"/>
      <c r="W52" s="968"/>
      <c r="X52" s="984"/>
      <c r="Y52" s="984"/>
      <c r="Z52" s="984"/>
      <c r="AA52" s="984"/>
      <c r="AB52" s="984"/>
      <c r="AC52" s="968"/>
    </row>
    <row r="53" spans="1:41" x14ac:dyDescent="0.2">
      <c r="A53" s="985" t="s">
        <v>181</v>
      </c>
      <c r="B53" s="986">
        <v>1</v>
      </c>
      <c r="C53" s="987">
        <v>0</v>
      </c>
      <c r="D53" s="987">
        <v>0</v>
      </c>
      <c r="E53" s="983">
        <v>0</v>
      </c>
      <c r="F53" s="966"/>
      <c r="G53" s="932">
        <v>33</v>
      </c>
      <c r="H53" s="987">
        <v>0</v>
      </c>
      <c r="I53" s="987">
        <v>0</v>
      </c>
      <c r="J53" s="987">
        <v>0</v>
      </c>
      <c r="K53" s="987">
        <v>0</v>
      </c>
      <c r="L53" s="983">
        <v>0</v>
      </c>
      <c r="N53" s="672"/>
      <c r="W53" s="968"/>
      <c r="X53" s="984"/>
      <c r="Y53" s="984"/>
      <c r="Z53" s="984"/>
      <c r="AA53" s="984"/>
      <c r="AB53" s="984"/>
      <c r="AC53" s="968"/>
    </row>
    <row r="54" spans="1:41" x14ac:dyDescent="0.2">
      <c r="A54" s="985" t="s">
        <v>180</v>
      </c>
      <c r="B54" s="986">
        <v>1</v>
      </c>
      <c r="C54" s="987">
        <v>1</v>
      </c>
      <c r="D54" s="987">
        <v>1</v>
      </c>
      <c r="E54" s="983">
        <v>0</v>
      </c>
      <c r="F54" s="966"/>
      <c r="G54" s="932">
        <v>241</v>
      </c>
      <c r="H54" s="987">
        <v>1</v>
      </c>
      <c r="I54" s="987">
        <v>1</v>
      </c>
      <c r="J54" s="987">
        <v>0</v>
      </c>
      <c r="K54" s="987">
        <v>1</v>
      </c>
      <c r="L54" s="983">
        <v>0</v>
      </c>
      <c r="N54" s="672"/>
      <c r="W54" s="968"/>
      <c r="X54" s="984"/>
      <c r="Y54" s="984"/>
      <c r="Z54" s="984"/>
      <c r="AA54" s="984"/>
      <c r="AB54" s="984"/>
      <c r="AC54" s="968"/>
    </row>
    <row r="55" spans="1:41" x14ac:dyDescent="0.2">
      <c r="A55" s="985" t="s">
        <v>178</v>
      </c>
      <c r="B55" s="986">
        <v>3</v>
      </c>
      <c r="C55" s="987">
        <v>2</v>
      </c>
      <c r="D55" s="987">
        <v>1</v>
      </c>
      <c r="E55" s="983">
        <v>0</v>
      </c>
      <c r="F55" s="966"/>
      <c r="G55" s="932">
        <v>52</v>
      </c>
      <c r="H55" s="987">
        <v>2</v>
      </c>
      <c r="I55" s="987">
        <v>1</v>
      </c>
      <c r="J55" s="987">
        <v>0</v>
      </c>
      <c r="K55" s="987">
        <v>0</v>
      </c>
      <c r="L55" s="983">
        <v>1</v>
      </c>
      <c r="N55" s="672"/>
      <c r="W55" s="968"/>
      <c r="X55" s="984"/>
      <c r="Y55" s="984"/>
      <c r="Z55" s="984"/>
      <c r="AA55" s="984"/>
      <c r="AB55" s="984"/>
      <c r="AC55" s="968"/>
    </row>
    <row r="56" spans="1:41" x14ac:dyDescent="0.2">
      <c r="A56" s="985" t="s">
        <v>199</v>
      </c>
      <c r="B56" s="986">
        <v>0</v>
      </c>
      <c r="C56" s="987">
        <v>0</v>
      </c>
      <c r="D56" s="987">
        <v>0</v>
      </c>
      <c r="E56" s="983">
        <v>0</v>
      </c>
      <c r="F56" s="966"/>
      <c r="G56" s="932">
        <v>138</v>
      </c>
      <c r="H56" s="987">
        <v>0</v>
      </c>
      <c r="I56" s="987">
        <v>0</v>
      </c>
      <c r="J56" s="987">
        <v>0</v>
      </c>
      <c r="K56" s="987">
        <v>0</v>
      </c>
      <c r="L56" s="983">
        <v>0</v>
      </c>
      <c r="N56" s="672"/>
      <c r="W56" s="968"/>
      <c r="X56" s="984"/>
      <c r="Y56" s="984"/>
      <c r="Z56" s="984"/>
      <c r="AA56" s="984"/>
      <c r="AB56" s="984"/>
      <c r="AC56" s="968"/>
    </row>
    <row r="57" spans="1:41" x14ac:dyDescent="0.2">
      <c r="A57" s="985" t="s">
        <v>183</v>
      </c>
      <c r="B57" s="986">
        <v>19</v>
      </c>
      <c r="C57" s="987">
        <v>1</v>
      </c>
      <c r="D57" s="987">
        <v>23</v>
      </c>
      <c r="E57" s="983">
        <v>0</v>
      </c>
      <c r="F57" s="966"/>
      <c r="G57" s="932">
        <v>623</v>
      </c>
      <c r="H57" s="987">
        <v>1</v>
      </c>
      <c r="I57" s="987">
        <v>23</v>
      </c>
      <c r="J57" s="987">
        <v>3</v>
      </c>
      <c r="K57" s="987">
        <v>1</v>
      </c>
      <c r="L57" s="983">
        <v>0</v>
      </c>
      <c r="N57" s="672"/>
      <c r="W57" s="968"/>
      <c r="X57" s="984"/>
      <c r="Y57" s="984"/>
      <c r="Z57" s="984"/>
      <c r="AA57" s="984"/>
      <c r="AB57" s="984"/>
      <c r="AC57" s="968"/>
    </row>
    <row r="58" spans="1:41" x14ac:dyDescent="0.2">
      <c r="A58" s="988" t="s">
        <v>89</v>
      </c>
      <c r="B58" s="989">
        <f>SUM(B49:B57)</f>
        <v>51</v>
      </c>
      <c r="C58" s="990">
        <f>SUM(C49:C57)</f>
        <v>6</v>
      </c>
      <c r="D58" s="990">
        <f>SUM(D49:D57)</f>
        <v>37</v>
      </c>
      <c r="E58" s="991">
        <f>SUM(E49:E57)</f>
        <v>4</v>
      </c>
      <c r="F58" s="992"/>
      <c r="G58" s="989">
        <f t="shared" ref="G58:L58" si="4">SUM(G49:G57)</f>
        <v>2178</v>
      </c>
      <c r="H58" s="990">
        <f t="shared" si="4"/>
        <v>6</v>
      </c>
      <c r="I58" s="990">
        <f t="shared" si="4"/>
        <v>37</v>
      </c>
      <c r="J58" s="990">
        <f t="shared" si="4"/>
        <v>4</v>
      </c>
      <c r="K58" s="990">
        <f t="shared" si="4"/>
        <v>21</v>
      </c>
      <c r="L58" s="991">
        <f t="shared" si="4"/>
        <v>1</v>
      </c>
      <c r="M58" s="993"/>
      <c r="N58" s="672"/>
      <c r="W58" s="994"/>
      <c r="X58" s="994"/>
      <c r="Y58" s="994"/>
      <c r="Z58" s="994"/>
      <c r="AA58" s="994"/>
      <c r="AB58" s="994"/>
      <c r="AC58" s="994"/>
      <c r="AN58" s="994"/>
      <c r="AO58" s="994"/>
    </row>
    <row r="59" spans="1:41" x14ac:dyDescent="0.2">
      <c r="A59" s="672" t="s">
        <v>1185</v>
      </c>
      <c r="G59" s="672"/>
      <c r="I59" s="675"/>
      <c r="M59" s="672"/>
      <c r="N59" s="672"/>
    </row>
    <row r="60" spans="1:41" x14ac:dyDescent="0.2">
      <c r="F60" s="674"/>
    </row>
  </sheetData>
  <mergeCells count="5">
    <mergeCell ref="M4:M6"/>
    <mergeCell ref="N4:Q5"/>
    <mergeCell ref="A28:D28"/>
    <mergeCell ref="B47:E47"/>
    <mergeCell ref="G47:L47"/>
  </mergeCell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5DB1B0-AE60-41F4-92DB-D8CD02F6D21A}">
  <dimension ref="A1:AU1856"/>
  <sheetViews>
    <sheetView workbookViewId="0"/>
  </sheetViews>
  <sheetFormatPr defaultColWidth="8.85546875" defaultRowHeight="12.75" x14ac:dyDescent="0.2"/>
  <cols>
    <col min="1" max="1" width="18.42578125" bestFit="1" customWidth="1"/>
    <col min="2" max="2" width="66.85546875" customWidth="1"/>
    <col min="3" max="3" width="10.42578125" bestFit="1" customWidth="1"/>
    <col min="4" max="4" width="15.28515625" bestFit="1" customWidth="1"/>
    <col min="5" max="5" width="18.140625" bestFit="1" customWidth="1"/>
    <col min="6" max="6" width="5.7109375" bestFit="1" customWidth="1"/>
    <col min="7" max="7" width="12" bestFit="1" customWidth="1"/>
    <col min="8" max="8" width="12.42578125" bestFit="1" customWidth="1"/>
    <col min="9" max="9" width="12" style="606" bestFit="1" customWidth="1"/>
    <col min="10" max="10" width="16" bestFit="1" customWidth="1"/>
    <col min="11" max="11" width="26.140625" bestFit="1" customWidth="1"/>
    <col min="12" max="13" width="21.85546875" style="606" bestFit="1" customWidth="1"/>
    <col min="14" max="14" width="12" style="606" bestFit="1" customWidth="1"/>
    <col min="15" max="15" width="8.42578125" bestFit="1" customWidth="1"/>
    <col min="16" max="16" width="19" bestFit="1" customWidth="1"/>
    <col min="17" max="17" width="8" bestFit="1" customWidth="1"/>
    <col min="18" max="18" width="12" bestFit="1" customWidth="1"/>
    <col min="19" max="19" width="20.7109375" customWidth="1"/>
    <col min="20" max="20" width="20" bestFit="1" customWidth="1"/>
    <col min="21" max="21" width="17" bestFit="1" customWidth="1"/>
    <col min="22" max="22" width="17.7109375" bestFit="1" customWidth="1"/>
    <col min="23" max="23" width="20.85546875" bestFit="1" customWidth="1"/>
    <col min="24" max="24" width="20.42578125" bestFit="1" customWidth="1"/>
    <col min="25" max="25" width="26.140625" bestFit="1" customWidth="1"/>
    <col min="26" max="26" width="27.7109375" bestFit="1" customWidth="1"/>
    <col min="27" max="27" width="35.42578125" bestFit="1" customWidth="1"/>
    <col min="28" max="28" width="45" bestFit="1" customWidth="1"/>
    <col min="29" max="29" width="23.85546875" customWidth="1"/>
    <col min="30" max="30" width="28.7109375" bestFit="1" customWidth="1"/>
    <col min="31" max="46" width="20" bestFit="1" customWidth="1"/>
    <col min="47" max="47" width="21.140625" style="1061" customWidth="1"/>
  </cols>
  <sheetData>
    <row r="1" spans="1:47" x14ac:dyDescent="0.2">
      <c r="A1" s="64" t="s">
        <v>1186</v>
      </c>
      <c r="B1" s="64" t="s">
        <v>1187</v>
      </c>
      <c r="C1" s="64" t="s">
        <v>214</v>
      </c>
      <c r="D1" s="64" t="s">
        <v>1188</v>
      </c>
      <c r="E1" s="64" t="s">
        <v>161</v>
      </c>
      <c r="F1" s="64" t="s">
        <v>95</v>
      </c>
      <c r="G1" s="64" t="s">
        <v>1189</v>
      </c>
      <c r="H1" s="64" t="s">
        <v>1190</v>
      </c>
      <c r="I1" s="1058" t="s">
        <v>1191</v>
      </c>
      <c r="J1" s="64" t="s">
        <v>1192</v>
      </c>
      <c r="K1" s="64" t="s">
        <v>460</v>
      </c>
      <c r="L1" s="1058" t="s">
        <v>1193</v>
      </c>
      <c r="M1" s="1058" t="s">
        <v>1194</v>
      </c>
      <c r="N1" s="1058" t="s">
        <v>790</v>
      </c>
      <c r="O1" s="64" t="s">
        <v>1195</v>
      </c>
      <c r="P1" s="64" t="s">
        <v>1196</v>
      </c>
      <c r="Q1" s="64" t="s">
        <v>1197</v>
      </c>
      <c r="R1" s="64" t="s">
        <v>1198</v>
      </c>
      <c r="S1" s="64" t="s">
        <v>1199</v>
      </c>
      <c r="T1" s="64" t="s">
        <v>1200</v>
      </c>
      <c r="U1" s="64" t="s">
        <v>1201</v>
      </c>
      <c r="V1" s="64" t="s">
        <v>1202</v>
      </c>
      <c r="W1" s="64" t="s">
        <v>1203</v>
      </c>
      <c r="X1" s="64" t="s">
        <v>1204</v>
      </c>
      <c r="Y1" s="64" t="s">
        <v>1205</v>
      </c>
      <c r="Z1" s="64" t="s">
        <v>1206</v>
      </c>
      <c r="AA1" s="720" t="s">
        <v>1207</v>
      </c>
      <c r="AB1" s="720" t="s">
        <v>1208</v>
      </c>
      <c r="AC1" s="720" t="s">
        <v>1209</v>
      </c>
      <c r="AD1" s="723" t="s">
        <v>1210</v>
      </c>
      <c r="AE1" s="719" t="s">
        <v>1211</v>
      </c>
      <c r="AF1" s="719" t="s">
        <v>1212</v>
      </c>
      <c r="AG1" s="719" t="s">
        <v>1213</v>
      </c>
      <c r="AH1" s="719" t="s">
        <v>1214</v>
      </c>
      <c r="AI1" s="719" t="s">
        <v>1215</v>
      </c>
      <c r="AJ1" s="719" t="s">
        <v>1216</v>
      </c>
      <c r="AK1" s="719" t="s">
        <v>1217</v>
      </c>
      <c r="AL1" s="719" t="s">
        <v>1218</v>
      </c>
      <c r="AM1" s="719" t="s">
        <v>1219</v>
      </c>
      <c r="AN1" s="719" t="s">
        <v>1220</v>
      </c>
      <c r="AO1" s="719" t="s">
        <v>1221</v>
      </c>
      <c r="AP1" s="719" t="s">
        <v>1222</v>
      </c>
      <c r="AQ1" s="719" t="s">
        <v>1223</v>
      </c>
      <c r="AR1" s="719" t="s">
        <v>1224</v>
      </c>
      <c r="AS1" s="719" t="s">
        <v>1225</v>
      </c>
      <c r="AT1" s="719" t="s">
        <v>1226</v>
      </c>
      <c r="AU1" s="1062" t="s">
        <v>1227</v>
      </c>
    </row>
    <row r="2" spans="1:47" x14ac:dyDescent="0.2">
      <c r="A2" t="s">
        <v>1228</v>
      </c>
      <c r="B2" t="s">
        <v>1229</v>
      </c>
      <c r="C2" s="507">
        <v>31047</v>
      </c>
      <c r="D2">
        <v>1984</v>
      </c>
      <c r="E2" t="s">
        <v>176</v>
      </c>
      <c r="F2" t="s">
        <v>222</v>
      </c>
      <c r="G2">
        <v>34.862960999999999</v>
      </c>
      <c r="H2">
        <v>-116.82713099999999</v>
      </c>
      <c r="I2" s="606">
        <v>5.8493111871999997</v>
      </c>
      <c r="J2" t="s">
        <v>1230</v>
      </c>
      <c r="K2" t="s">
        <v>467</v>
      </c>
      <c r="M2" s="606">
        <v>13.8</v>
      </c>
      <c r="O2" t="s">
        <v>799</v>
      </c>
      <c r="P2" t="s">
        <v>1231</v>
      </c>
      <c r="Q2" t="s">
        <v>799</v>
      </c>
      <c r="R2">
        <v>180</v>
      </c>
      <c r="S2" t="s">
        <v>1232</v>
      </c>
      <c r="AC2" t="s">
        <v>333</v>
      </c>
      <c r="AD2" s="508" t="s">
        <v>1233</v>
      </c>
      <c r="AE2" s="1059">
        <v>8.8311092632190197E-2</v>
      </c>
      <c r="AF2" s="1059">
        <v>7.4722056779829196E-2</v>
      </c>
      <c r="AG2" s="1059">
        <v>8.8081530011250006E-2</v>
      </c>
      <c r="AH2" s="1059">
        <v>9.23499437495863E-2</v>
      </c>
      <c r="AI2" s="1059">
        <v>9.6238879649428399E-2</v>
      </c>
      <c r="AJ2" s="1059">
        <v>7.7782741049566506E-2</v>
      </c>
      <c r="AK2" s="1059">
        <v>7.0999602938256801E-2</v>
      </c>
      <c r="AL2" s="1059">
        <v>0.103914367017404</v>
      </c>
      <c r="AM2" s="1059"/>
      <c r="AN2" s="1059"/>
      <c r="AO2" s="1059"/>
      <c r="AP2" s="1059"/>
      <c r="AQ2" s="1059"/>
      <c r="AR2" s="1059"/>
      <c r="AS2" s="1059"/>
      <c r="AT2" s="1059"/>
    </row>
    <row r="3" spans="1:47" x14ac:dyDescent="0.2">
      <c r="A3" t="s">
        <v>1234</v>
      </c>
      <c r="B3" t="s">
        <v>1235</v>
      </c>
      <c r="C3" s="507">
        <v>31412</v>
      </c>
      <c r="D3">
        <v>1985</v>
      </c>
      <c r="E3" t="s">
        <v>176</v>
      </c>
      <c r="F3" t="s">
        <v>222</v>
      </c>
      <c r="G3">
        <v>34.867849999999997</v>
      </c>
      <c r="H3">
        <v>-116.82505</v>
      </c>
      <c r="I3" s="606">
        <v>5.8493111871999997</v>
      </c>
      <c r="J3" t="s">
        <v>1230</v>
      </c>
      <c r="K3" t="s">
        <v>467</v>
      </c>
      <c r="M3" s="606">
        <v>30</v>
      </c>
      <c r="O3" t="s">
        <v>799</v>
      </c>
      <c r="P3" t="s">
        <v>1231</v>
      </c>
      <c r="Q3" t="s">
        <v>799</v>
      </c>
      <c r="R3">
        <v>180</v>
      </c>
      <c r="S3" t="s">
        <v>1232</v>
      </c>
      <c r="AC3" t="s">
        <v>333</v>
      </c>
      <c r="AD3" s="508" t="s">
        <v>1233</v>
      </c>
      <c r="AE3" s="1059">
        <v>0.10640558591378201</v>
      </c>
      <c r="AF3" s="1059">
        <v>7.09094368340943E-2</v>
      </c>
      <c r="AG3" s="1059">
        <v>8.6868340943683398E-2</v>
      </c>
      <c r="AH3" s="1059">
        <v>9.9687975646879701E-2</v>
      </c>
      <c r="AI3" s="1059">
        <v>9.5347601700060694E-2</v>
      </c>
      <c r="AJ3" s="1059">
        <v>8.8177321156773195E-2</v>
      </c>
      <c r="AK3" s="1059">
        <v>2.89611872146118E-2</v>
      </c>
      <c r="AL3" s="1059"/>
      <c r="AM3" s="1059"/>
      <c r="AN3" s="1059"/>
      <c r="AO3" s="1059"/>
      <c r="AP3" s="1059"/>
      <c r="AQ3" s="1059"/>
      <c r="AR3" s="1059"/>
      <c r="AS3" s="1059"/>
      <c r="AT3" s="1059"/>
    </row>
    <row r="4" spans="1:47" x14ac:dyDescent="0.2">
      <c r="A4">
        <v>10439</v>
      </c>
      <c r="B4" t="s">
        <v>1236</v>
      </c>
      <c r="C4" s="507">
        <v>31777</v>
      </c>
      <c r="D4">
        <v>1986</v>
      </c>
      <c r="E4" t="s">
        <v>176</v>
      </c>
      <c r="F4" t="s">
        <v>222</v>
      </c>
      <c r="G4">
        <v>35.006210000000003</v>
      </c>
      <c r="H4">
        <v>-117.55562999999999</v>
      </c>
      <c r="I4" s="606">
        <v>5.9509810502000002</v>
      </c>
      <c r="J4" t="s">
        <v>1230</v>
      </c>
      <c r="K4" t="s">
        <v>467</v>
      </c>
      <c r="M4" s="606">
        <v>34.200000000000003</v>
      </c>
      <c r="O4" t="s">
        <v>799</v>
      </c>
      <c r="P4" t="s">
        <v>1231</v>
      </c>
      <c r="Q4" t="s">
        <v>799</v>
      </c>
      <c r="R4">
        <v>180</v>
      </c>
      <c r="S4" t="s">
        <v>1232</v>
      </c>
      <c r="AC4" t="s">
        <v>333</v>
      </c>
      <c r="AD4" s="508" t="s">
        <v>1233</v>
      </c>
      <c r="AE4" s="1059">
        <v>0.229723899913718</v>
      </c>
      <c r="AF4" s="1059">
        <v>0.210189190632593</v>
      </c>
      <c r="AG4" s="1059">
        <v>0.20036916873614699</v>
      </c>
      <c r="AH4" s="1059">
        <v>0.204778498758311</v>
      </c>
      <c r="AI4" s="1059">
        <v>0.189329482631898</v>
      </c>
      <c r="AJ4" s="1059">
        <v>0.18967128628267699</v>
      </c>
      <c r="AK4" s="1059">
        <v>0.181603647627439</v>
      </c>
      <c r="AL4" s="1059">
        <v>0.173813052417955</v>
      </c>
      <c r="AM4" s="1059">
        <v>0.15505997081349299</v>
      </c>
      <c r="AN4" s="1059">
        <v>0.14725026035408101</v>
      </c>
      <c r="AO4" s="1059">
        <v>0.146362386178536</v>
      </c>
      <c r="AP4" s="1059">
        <v>0.127646933162434</v>
      </c>
      <c r="AQ4" s="1059"/>
      <c r="AR4" s="1059"/>
      <c r="AS4" s="1059"/>
      <c r="AT4" s="1059"/>
    </row>
    <row r="5" spans="1:47" x14ac:dyDescent="0.2">
      <c r="A5">
        <v>10440</v>
      </c>
      <c r="B5" t="s">
        <v>1237</v>
      </c>
      <c r="C5" s="507">
        <v>31777</v>
      </c>
      <c r="D5">
        <v>1986</v>
      </c>
      <c r="E5" t="s">
        <v>176</v>
      </c>
      <c r="F5" t="s">
        <v>222</v>
      </c>
      <c r="G5">
        <v>35.012931000000002</v>
      </c>
      <c r="H5">
        <v>-117.55535</v>
      </c>
      <c r="I5" s="606">
        <v>5.9509810502000002</v>
      </c>
      <c r="J5" t="s">
        <v>1230</v>
      </c>
      <c r="K5" t="s">
        <v>467</v>
      </c>
      <c r="M5" s="606">
        <v>34.200000000000003</v>
      </c>
      <c r="O5" t="s">
        <v>799</v>
      </c>
      <c r="P5" t="s">
        <v>1231</v>
      </c>
      <c r="Q5" t="s">
        <v>799</v>
      </c>
      <c r="R5">
        <v>180</v>
      </c>
      <c r="S5" t="s">
        <v>1232</v>
      </c>
      <c r="AC5" t="s">
        <v>333</v>
      </c>
      <c r="AD5" s="508" t="s">
        <v>1233</v>
      </c>
      <c r="AE5" s="1059">
        <v>0.23080907338169299</v>
      </c>
      <c r="AF5" s="1059">
        <v>0.21216521135410801</v>
      </c>
      <c r="AG5" s="1059">
        <v>0.21056637026355801</v>
      </c>
      <c r="AH5" s="1059">
        <v>0.192541856925418</v>
      </c>
      <c r="AI5" s="1059">
        <v>0.207760787822622</v>
      </c>
      <c r="AJ5" s="1059">
        <v>0.19465473043338899</v>
      </c>
      <c r="AK5" s="1059">
        <v>0.18131659056316499</v>
      </c>
      <c r="AL5" s="1059">
        <v>0.17729779166332801</v>
      </c>
      <c r="AM5" s="1059">
        <v>0.16322207309408901</v>
      </c>
      <c r="AN5" s="1059">
        <v>0.144136024993991</v>
      </c>
      <c r="AO5" s="1059">
        <v>0.14822158135063601</v>
      </c>
      <c r="AP5" s="1059">
        <v>0.13974004646318899</v>
      </c>
      <c r="AQ5" s="1059"/>
      <c r="AR5" s="1059"/>
      <c r="AS5" s="1059"/>
      <c r="AT5" s="1059"/>
    </row>
    <row r="6" spans="1:47" x14ac:dyDescent="0.2">
      <c r="A6">
        <v>10441</v>
      </c>
      <c r="B6" t="s">
        <v>1238</v>
      </c>
      <c r="C6" s="507">
        <v>32081</v>
      </c>
      <c r="D6">
        <v>1987</v>
      </c>
      <c r="E6" t="s">
        <v>176</v>
      </c>
      <c r="F6" t="s">
        <v>222</v>
      </c>
      <c r="G6">
        <v>35.020370999999997</v>
      </c>
      <c r="H6">
        <v>-117.55556</v>
      </c>
      <c r="I6" s="606">
        <v>5.9509810502000002</v>
      </c>
      <c r="J6" t="s">
        <v>1230</v>
      </c>
      <c r="K6" t="s">
        <v>467</v>
      </c>
      <c r="M6" s="606">
        <v>34.200000000000003</v>
      </c>
      <c r="O6" t="s">
        <v>799</v>
      </c>
      <c r="P6" t="s">
        <v>1231</v>
      </c>
      <c r="Q6" t="s">
        <v>799</v>
      </c>
      <c r="R6">
        <v>180</v>
      </c>
      <c r="S6" t="s">
        <v>1232</v>
      </c>
      <c r="AC6" t="s">
        <v>333</v>
      </c>
      <c r="AD6" s="508" t="s">
        <v>1233</v>
      </c>
      <c r="AE6" s="1059">
        <v>0.23073584081637</v>
      </c>
      <c r="AF6" s="1059">
        <v>0.199671553312504</v>
      </c>
      <c r="AG6" s="1059">
        <v>0.181339955673048</v>
      </c>
      <c r="AH6" s="1059">
        <v>0.20177775107479501</v>
      </c>
      <c r="AI6" s="1059">
        <v>0.20930200044738401</v>
      </c>
      <c r="AJ6" s="1059">
        <v>0.19278885951560701</v>
      </c>
      <c r="AK6" s="1059">
        <v>0.188102486047691</v>
      </c>
      <c r="AL6" s="1059">
        <v>0.17572565355550199</v>
      </c>
      <c r="AM6" s="1059">
        <v>0.16691033138401501</v>
      </c>
      <c r="AN6" s="1059">
        <v>0.146646105369969</v>
      </c>
      <c r="AO6" s="1059">
        <v>0.158158428796496</v>
      </c>
      <c r="AP6" s="1059">
        <v>0.13826804454057501</v>
      </c>
      <c r="AQ6" s="1059"/>
      <c r="AR6" s="1059"/>
      <c r="AS6" s="1059"/>
      <c r="AT6" s="1059"/>
    </row>
    <row r="7" spans="1:47" x14ac:dyDescent="0.2">
      <c r="A7">
        <v>10442</v>
      </c>
      <c r="B7" t="s">
        <v>1239</v>
      </c>
      <c r="C7" s="507">
        <v>32508</v>
      </c>
      <c r="D7">
        <v>1988</v>
      </c>
      <c r="E7" t="s">
        <v>176</v>
      </c>
      <c r="F7" t="s">
        <v>222</v>
      </c>
      <c r="G7">
        <v>35.021811</v>
      </c>
      <c r="H7">
        <v>-117.56603</v>
      </c>
      <c r="I7" s="606">
        <v>5.9509810502000002</v>
      </c>
      <c r="J7" t="s">
        <v>1230</v>
      </c>
      <c r="K7" t="s">
        <v>467</v>
      </c>
      <c r="M7" s="606">
        <v>35</v>
      </c>
      <c r="O7" t="s">
        <v>799</v>
      </c>
      <c r="P7" t="s">
        <v>1231</v>
      </c>
      <c r="Q7" t="s">
        <v>799</v>
      </c>
      <c r="R7">
        <v>180</v>
      </c>
      <c r="S7" t="s">
        <v>1232</v>
      </c>
      <c r="AC7" t="s">
        <v>333</v>
      </c>
      <c r="AD7" s="508" t="s">
        <v>1233</v>
      </c>
      <c r="AE7" s="1059">
        <v>0.21843611761644499</v>
      </c>
      <c r="AF7" s="1059">
        <v>0.20466405740378299</v>
      </c>
      <c r="AG7" s="1059">
        <v>0.20735812133072401</v>
      </c>
      <c r="AH7" s="1059">
        <v>0.19349967384213901</v>
      </c>
      <c r="AI7" s="1059">
        <v>0.18241608118657199</v>
      </c>
      <c r="AJ7" s="1059">
        <v>0.17136007827788599</v>
      </c>
      <c r="AK7" s="1059">
        <v>0.16486301369862999</v>
      </c>
      <c r="AL7" s="1059">
        <v>0.15308871493803</v>
      </c>
      <c r="AM7" s="1059">
        <v>0.13310889929742301</v>
      </c>
      <c r="AN7" s="1059">
        <v>0.118656229615133</v>
      </c>
      <c r="AO7" s="1059">
        <v>0.111748206131767</v>
      </c>
      <c r="AP7" s="1059"/>
      <c r="AQ7" s="1059"/>
      <c r="AR7" s="1059"/>
      <c r="AS7" s="1059"/>
      <c r="AT7" s="1059"/>
    </row>
    <row r="8" spans="1:47" x14ac:dyDescent="0.2">
      <c r="A8">
        <v>10443</v>
      </c>
      <c r="B8" t="s">
        <v>1240</v>
      </c>
      <c r="C8" s="507">
        <v>32508</v>
      </c>
      <c r="D8">
        <v>1988</v>
      </c>
      <c r="E8" t="s">
        <v>176</v>
      </c>
      <c r="F8" t="s">
        <v>222</v>
      </c>
      <c r="G8">
        <v>35.015061000000003</v>
      </c>
      <c r="H8">
        <v>-117.56565000000001</v>
      </c>
      <c r="I8" s="606">
        <v>5.9509810502000002</v>
      </c>
      <c r="J8" t="s">
        <v>1230</v>
      </c>
      <c r="K8" t="s">
        <v>467</v>
      </c>
      <c r="M8" s="606">
        <v>35</v>
      </c>
      <c r="O8" t="s">
        <v>799</v>
      </c>
      <c r="P8" t="s">
        <v>1231</v>
      </c>
      <c r="Q8" t="s">
        <v>799</v>
      </c>
      <c r="R8">
        <v>180</v>
      </c>
      <c r="S8" t="s">
        <v>1232</v>
      </c>
      <c r="AC8" t="s">
        <v>333</v>
      </c>
      <c r="AD8" s="508" t="s">
        <v>1233</v>
      </c>
      <c r="AE8" s="1059">
        <v>0.21202511059068399</v>
      </c>
      <c r="AF8" s="1059">
        <v>0.19227005870841399</v>
      </c>
      <c r="AG8" s="1059">
        <v>0.19189823874755299</v>
      </c>
      <c r="AH8" s="1059">
        <v>0.187142857142857</v>
      </c>
      <c r="AI8" s="1059">
        <v>0.17612217017954701</v>
      </c>
      <c r="AJ8" s="1059">
        <v>0.15715264187866901</v>
      </c>
      <c r="AK8" s="1059">
        <v>0.152517938682322</v>
      </c>
      <c r="AL8" s="1059">
        <v>0.123193085453359</v>
      </c>
      <c r="AM8" s="1059">
        <v>9.9141295862607295E-2</v>
      </c>
      <c r="AN8" s="1059">
        <v>0.10633072407044999</v>
      </c>
      <c r="AO8" s="1059">
        <v>9.1180691454663995E-2</v>
      </c>
      <c r="AP8" s="1059"/>
      <c r="AQ8" s="1059"/>
      <c r="AR8" s="1059"/>
      <c r="AS8" s="1059"/>
      <c r="AT8" s="1059"/>
    </row>
    <row r="9" spans="1:47" x14ac:dyDescent="0.2">
      <c r="A9" t="s">
        <v>1241</v>
      </c>
      <c r="B9" t="s">
        <v>1242</v>
      </c>
      <c r="C9" s="507">
        <v>32873</v>
      </c>
      <c r="D9">
        <v>1989</v>
      </c>
      <c r="E9" t="s">
        <v>176</v>
      </c>
      <c r="F9" t="s">
        <v>222</v>
      </c>
      <c r="G9">
        <v>35.031830999999997</v>
      </c>
      <c r="H9">
        <v>-117.33789</v>
      </c>
      <c r="I9" s="606">
        <v>5.9371958904</v>
      </c>
      <c r="J9" t="s">
        <v>1230</v>
      </c>
      <c r="K9" t="s">
        <v>467</v>
      </c>
      <c r="M9" s="606">
        <v>92</v>
      </c>
      <c r="O9" t="s">
        <v>799</v>
      </c>
      <c r="P9" t="s">
        <v>1231</v>
      </c>
      <c r="Q9" t="s">
        <v>799</v>
      </c>
      <c r="R9">
        <v>180</v>
      </c>
      <c r="S9" t="s">
        <v>1232</v>
      </c>
      <c r="AC9" t="s">
        <v>333</v>
      </c>
      <c r="AD9" s="508" t="s">
        <v>1233</v>
      </c>
      <c r="AE9" s="1059">
        <v>0.17528253849975101</v>
      </c>
      <c r="AF9" s="1059">
        <v>0.17055053964300501</v>
      </c>
      <c r="AG9" s="1059">
        <v>0.202279213366542</v>
      </c>
      <c r="AH9" s="1059">
        <v>0.19777786425902799</v>
      </c>
      <c r="AI9" s="1059">
        <v>0.187902332753767</v>
      </c>
      <c r="AJ9" s="1059">
        <v>0.18336965545869599</v>
      </c>
      <c r="AK9" s="1059">
        <v>0.188777760481527</v>
      </c>
      <c r="AL9" s="1059">
        <v>0.17920947488584399</v>
      </c>
      <c r="AM9" s="1059">
        <v>0.18221275252525199</v>
      </c>
      <c r="AN9" s="1059">
        <v>0.160259703196347</v>
      </c>
      <c r="AO9" s="1059">
        <v>0.17236275425487699</v>
      </c>
      <c r="AP9" s="1059">
        <v>0.15635377750103699</v>
      </c>
      <c r="AQ9" s="1059">
        <v>0.148199463901308</v>
      </c>
      <c r="AR9" s="1059"/>
      <c r="AS9" s="1059"/>
      <c r="AT9" s="1059"/>
    </row>
    <row r="10" spans="1:47" x14ac:dyDescent="0.2">
      <c r="A10">
        <v>10446</v>
      </c>
      <c r="B10" t="s">
        <v>1243</v>
      </c>
      <c r="C10" s="507">
        <v>33177</v>
      </c>
      <c r="D10">
        <v>1990</v>
      </c>
      <c r="E10" t="s">
        <v>176</v>
      </c>
      <c r="F10" t="s">
        <v>222</v>
      </c>
      <c r="G10">
        <v>35.031871000000002</v>
      </c>
      <c r="H10">
        <v>-117.35617000000001</v>
      </c>
      <c r="I10" s="606">
        <v>5.9371958904</v>
      </c>
      <c r="J10" t="s">
        <v>1230</v>
      </c>
      <c r="K10" t="s">
        <v>467</v>
      </c>
      <c r="M10" s="606">
        <v>92</v>
      </c>
      <c r="O10" t="s">
        <v>799</v>
      </c>
      <c r="P10" t="s">
        <v>1231</v>
      </c>
      <c r="Q10" t="s">
        <v>799</v>
      </c>
      <c r="R10">
        <v>180</v>
      </c>
      <c r="S10" t="s">
        <v>1232</v>
      </c>
      <c r="AC10" t="s">
        <v>333</v>
      </c>
      <c r="AD10" s="508" t="s">
        <v>1233</v>
      </c>
      <c r="AE10" s="1059">
        <v>0.19451947756251001</v>
      </c>
      <c r="AF10" s="1059">
        <v>0.181294105437941</v>
      </c>
      <c r="AG10" s="1059">
        <v>0.212612858032378</v>
      </c>
      <c r="AH10" s="1059">
        <v>0.20821139476961301</v>
      </c>
      <c r="AI10" s="1059">
        <v>0.212425225616824</v>
      </c>
      <c r="AJ10" s="1059">
        <v>0.19987806143628001</v>
      </c>
      <c r="AK10" s="1059">
        <v>0.191836602324616</v>
      </c>
      <c r="AL10" s="1059">
        <v>0.18921622042341199</v>
      </c>
      <c r="AM10" s="1059">
        <v>0.184823387564166</v>
      </c>
      <c r="AN10" s="1059">
        <v>0.170283312577833</v>
      </c>
      <c r="AO10" s="1059">
        <v>0.17845060190950601</v>
      </c>
      <c r="AP10" s="1059">
        <v>0.161341583644665</v>
      </c>
      <c r="AQ10" s="1059">
        <v>0.157886498178506</v>
      </c>
      <c r="AR10" s="1059">
        <v>0.15049424034869199</v>
      </c>
      <c r="AS10" s="1059">
        <v>0.157196969696969</v>
      </c>
      <c r="AT10" s="1059">
        <v>0.13546878102044799</v>
      </c>
      <c r="AU10" s="1061">
        <v>0.11870644254375499</v>
      </c>
    </row>
    <row r="11" spans="1:47" x14ac:dyDescent="0.2">
      <c r="A11">
        <v>56481</v>
      </c>
      <c r="B11" t="s">
        <v>1244</v>
      </c>
      <c r="C11" s="507">
        <v>39417</v>
      </c>
      <c r="D11">
        <v>2007</v>
      </c>
      <c r="E11" t="s">
        <v>183</v>
      </c>
      <c r="F11" t="s">
        <v>234</v>
      </c>
      <c r="G11">
        <v>37.689191000000001</v>
      </c>
      <c r="H11">
        <v>-105.878331</v>
      </c>
      <c r="I11" s="606">
        <v>5.3721260274000002</v>
      </c>
      <c r="J11" t="s">
        <v>431</v>
      </c>
      <c r="K11" t="s">
        <v>1245</v>
      </c>
      <c r="L11" s="606">
        <v>8.2200000000000006</v>
      </c>
      <c r="M11" s="606">
        <v>6.9</v>
      </c>
      <c r="N11" s="606">
        <v>1.191304347826087</v>
      </c>
      <c r="O11" t="s">
        <v>1246</v>
      </c>
      <c r="P11" t="s">
        <v>1247</v>
      </c>
      <c r="Q11">
        <v>20</v>
      </c>
      <c r="R11">
        <v>180</v>
      </c>
      <c r="Y11">
        <v>15.39</v>
      </c>
      <c r="Z11">
        <v>25.25</v>
      </c>
      <c r="AA11">
        <v>427.52</v>
      </c>
      <c r="AB11">
        <v>276.82</v>
      </c>
      <c r="AC11" t="s">
        <v>333</v>
      </c>
      <c r="AD11" s="508">
        <v>280.70365110242284</v>
      </c>
      <c r="AE11" s="1059"/>
      <c r="AF11" s="1059"/>
      <c r="AG11" s="1059"/>
      <c r="AH11" s="1059"/>
      <c r="AI11" s="1059"/>
      <c r="AJ11" s="1059"/>
      <c r="AK11" s="1059"/>
      <c r="AL11" s="1059"/>
      <c r="AM11" s="1059"/>
      <c r="AN11" s="1059"/>
      <c r="AO11" s="1059"/>
      <c r="AP11" s="1059"/>
      <c r="AQ11" s="1059"/>
      <c r="AR11" s="1059"/>
      <c r="AS11" s="1059"/>
      <c r="AT11" s="1059"/>
    </row>
    <row r="12" spans="1:47" x14ac:dyDescent="0.2">
      <c r="A12">
        <v>56568</v>
      </c>
      <c r="B12" t="s">
        <v>1248</v>
      </c>
      <c r="C12" s="507">
        <v>39417</v>
      </c>
      <c r="D12">
        <v>2007</v>
      </c>
      <c r="E12" t="s">
        <v>183</v>
      </c>
      <c r="F12" t="s">
        <v>224</v>
      </c>
      <c r="G12">
        <v>36.258150999999998</v>
      </c>
      <c r="H12">
        <v>-115.05282099999999</v>
      </c>
      <c r="I12" s="606">
        <v>5.6199872146000001</v>
      </c>
      <c r="J12" t="s">
        <v>431</v>
      </c>
      <c r="K12" t="s">
        <v>1249</v>
      </c>
      <c r="L12" s="606">
        <v>14.061999999999999</v>
      </c>
      <c r="M12" s="606">
        <v>12</v>
      </c>
      <c r="N12" s="606">
        <v>1.1718333333333333</v>
      </c>
      <c r="O12" t="s">
        <v>799</v>
      </c>
      <c r="P12" t="s">
        <v>1231</v>
      </c>
      <c r="Q12">
        <v>20</v>
      </c>
      <c r="R12">
        <v>180</v>
      </c>
      <c r="Y12">
        <v>10.6</v>
      </c>
      <c r="Z12">
        <v>9.1999999999999993</v>
      </c>
      <c r="AA12">
        <v>404.61</v>
      </c>
      <c r="AB12">
        <v>262.17</v>
      </c>
      <c r="AC12" t="s">
        <v>326</v>
      </c>
      <c r="AD12" s="508" t="s">
        <v>1233</v>
      </c>
      <c r="AE12" s="1059">
        <v>0.30832574377656302</v>
      </c>
      <c r="AF12" s="1059">
        <v>0.30441400304414001</v>
      </c>
      <c r="AG12" s="1059">
        <v>0.29776284246575302</v>
      </c>
      <c r="AH12" s="1059">
        <v>0.30559845890410903</v>
      </c>
      <c r="AI12" s="1059">
        <v>0.30509069520339999</v>
      </c>
      <c r="AJ12" s="1059">
        <v>0.30211187214611801</v>
      </c>
      <c r="AK12" s="1059">
        <v>0.296822678843226</v>
      </c>
      <c r="AL12" s="1059">
        <v>0.28945966514459598</v>
      </c>
      <c r="AM12" s="1059">
        <v>0.18713000910746799</v>
      </c>
      <c r="AN12" s="1059">
        <v>0.268388508371385</v>
      </c>
      <c r="AO12" s="1059">
        <v>0.255993150684931</v>
      </c>
      <c r="AP12" s="1059">
        <v>0.251845509893455</v>
      </c>
      <c r="AQ12" s="1059">
        <v>0.236784684274438</v>
      </c>
      <c r="AR12" s="1059">
        <v>0.182458143074581</v>
      </c>
      <c r="AS12" s="1059">
        <v>0.19002092846270899</v>
      </c>
      <c r="AT12" s="1059">
        <v>0.20664954337899499</v>
      </c>
      <c r="AU12" s="1061">
        <v>0.22544778384942299</v>
      </c>
    </row>
    <row r="13" spans="1:47" x14ac:dyDescent="0.2">
      <c r="A13">
        <v>56405</v>
      </c>
      <c r="B13" t="s">
        <v>868</v>
      </c>
      <c r="C13" s="507">
        <v>39234</v>
      </c>
      <c r="D13">
        <v>2007</v>
      </c>
      <c r="E13" t="s">
        <v>183</v>
      </c>
      <c r="F13" t="s">
        <v>224</v>
      </c>
      <c r="G13">
        <v>35.800910999999999</v>
      </c>
      <c r="H13">
        <v>-114.97662</v>
      </c>
      <c r="I13" s="606">
        <v>5.4780166667000003</v>
      </c>
      <c r="J13" t="s">
        <v>1230</v>
      </c>
      <c r="K13" t="s">
        <v>467</v>
      </c>
      <c r="M13" s="606">
        <v>68.5</v>
      </c>
      <c r="O13" t="s">
        <v>799</v>
      </c>
      <c r="P13" t="s">
        <v>1231</v>
      </c>
      <c r="Q13" t="s">
        <v>799</v>
      </c>
      <c r="R13">
        <v>180</v>
      </c>
      <c r="AC13" t="s">
        <v>333</v>
      </c>
      <c r="AD13" s="508" t="s">
        <v>1233</v>
      </c>
      <c r="AE13" s="1059">
        <v>0.218235926115664</v>
      </c>
      <c r="AF13" s="1059">
        <v>0.211449482628081</v>
      </c>
      <c r="AG13" s="1059">
        <v>0.22164450221644499</v>
      </c>
      <c r="AH13" s="1059">
        <v>0.213750291637502</v>
      </c>
      <c r="AI13" s="1059">
        <v>0.21428310265512601</v>
      </c>
      <c r="AJ13" s="1059">
        <v>0.18796453687964501</v>
      </c>
      <c r="AK13" s="1059">
        <v>0.19369229743692201</v>
      </c>
      <c r="AL13" s="1059">
        <v>0.17606905976069001</v>
      </c>
      <c r="AM13" s="1059">
        <v>0.194259968356534</v>
      </c>
      <c r="AN13" s="1059">
        <v>0.19668866446688599</v>
      </c>
      <c r="AO13" s="1059">
        <v>0.183946605339466</v>
      </c>
      <c r="AP13" s="1059">
        <v>0.18371662833716601</v>
      </c>
      <c r="AQ13" s="1059">
        <v>0.17843657346469299</v>
      </c>
      <c r="AR13" s="1059">
        <v>0.15949905009498999</v>
      </c>
      <c r="AS13" s="1059">
        <v>0.15291137552911299</v>
      </c>
      <c r="AT13" s="1059">
        <v>0.152156451021564</v>
      </c>
      <c r="AU13" s="1061">
        <v>0.150459362078364</v>
      </c>
    </row>
    <row r="14" spans="1:47" x14ac:dyDescent="0.2">
      <c r="A14">
        <v>56944</v>
      </c>
      <c r="B14" t="s">
        <v>1250</v>
      </c>
      <c r="C14" s="507">
        <v>39783</v>
      </c>
      <c r="D14">
        <v>2008</v>
      </c>
      <c r="E14" t="s">
        <v>176</v>
      </c>
      <c r="F14" t="s">
        <v>224</v>
      </c>
      <c r="G14">
        <v>35.786510999999997</v>
      </c>
      <c r="H14">
        <v>-114.99800999999999</v>
      </c>
      <c r="I14" s="606">
        <v>5.6636732877</v>
      </c>
      <c r="J14" t="s">
        <v>431</v>
      </c>
      <c r="K14" t="s">
        <v>1251</v>
      </c>
      <c r="L14" s="606">
        <v>12.1365</v>
      </c>
      <c r="M14" s="606">
        <v>10</v>
      </c>
      <c r="N14" s="606">
        <v>1.2136499999999999</v>
      </c>
      <c r="O14" t="s">
        <v>793</v>
      </c>
      <c r="P14" t="s">
        <v>793</v>
      </c>
      <c r="Q14">
        <v>25</v>
      </c>
      <c r="R14">
        <v>180</v>
      </c>
      <c r="Y14">
        <v>10</v>
      </c>
      <c r="Z14">
        <v>10.79</v>
      </c>
      <c r="AA14">
        <v>225.54</v>
      </c>
      <c r="AB14">
        <v>150.58000000000001</v>
      </c>
      <c r="AC14" t="s">
        <v>333</v>
      </c>
      <c r="AD14" s="508">
        <v>196.15418089119913</v>
      </c>
      <c r="AE14" s="1059"/>
      <c r="AF14" s="1059">
        <v>0.247271689497716</v>
      </c>
      <c r="AG14" s="1059">
        <v>0.24139269406392599</v>
      </c>
      <c r="AH14" s="1059">
        <v>0.24595890410958901</v>
      </c>
      <c r="AI14" s="1059">
        <v>0.24186020036429801</v>
      </c>
      <c r="AJ14" s="1059">
        <v>0.232591324200913</v>
      </c>
      <c r="AK14" s="1059">
        <v>0.22681506849315</v>
      </c>
      <c r="AL14" s="1059">
        <v>0.226997716894977</v>
      </c>
      <c r="AM14" s="1059">
        <v>0.21699681238615601</v>
      </c>
      <c r="AN14" s="1059">
        <v>0.22055936073059301</v>
      </c>
      <c r="AO14" s="1059">
        <v>0.22368721461187199</v>
      </c>
      <c r="AP14" s="1059">
        <v>0.25755707762557001</v>
      </c>
      <c r="AQ14" s="1059">
        <v>0.24992030965391601</v>
      </c>
      <c r="AR14" s="1059">
        <v>0.213310502283105</v>
      </c>
      <c r="AS14" s="1059">
        <v>0.21630136986301299</v>
      </c>
      <c r="AT14" s="1059">
        <v>0.219189497716894</v>
      </c>
      <c r="AU14" s="1061">
        <v>0.20478142076502701</v>
      </c>
    </row>
    <row r="15" spans="1:47" x14ac:dyDescent="0.2">
      <c r="A15">
        <v>56939</v>
      </c>
      <c r="B15" t="s">
        <v>1252</v>
      </c>
      <c r="C15" s="507">
        <v>40148</v>
      </c>
      <c r="D15">
        <v>2009</v>
      </c>
      <c r="E15" t="s">
        <v>176</v>
      </c>
      <c r="F15" t="s">
        <v>222</v>
      </c>
      <c r="G15">
        <v>33.591341</v>
      </c>
      <c r="H15">
        <v>-114.74439</v>
      </c>
      <c r="I15" s="606">
        <v>5.6800582192000002</v>
      </c>
      <c r="J15" t="s">
        <v>431</v>
      </c>
      <c r="K15" t="s">
        <v>1251</v>
      </c>
      <c r="L15" s="606">
        <v>25.2</v>
      </c>
      <c r="M15" s="606">
        <v>21</v>
      </c>
      <c r="N15" s="606">
        <v>1.2</v>
      </c>
      <c r="O15" t="s">
        <v>793</v>
      </c>
      <c r="P15" t="s">
        <v>793</v>
      </c>
      <c r="Q15">
        <v>24</v>
      </c>
      <c r="R15">
        <v>180</v>
      </c>
      <c r="Y15">
        <v>9.49</v>
      </c>
      <c r="Z15">
        <v>9.77</v>
      </c>
      <c r="AA15">
        <v>152.83000000000001</v>
      </c>
      <c r="AB15">
        <v>104.02</v>
      </c>
      <c r="AC15" t="s">
        <v>333</v>
      </c>
      <c r="AD15" s="508">
        <v>136.59071682183776</v>
      </c>
      <c r="AE15" s="1059"/>
      <c r="AF15" s="1059"/>
      <c r="AG15" s="1059">
        <v>0.27101000217438498</v>
      </c>
      <c r="AH15" s="1059">
        <v>0.27872907153728999</v>
      </c>
      <c r="AI15" s="1059">
        <v>0.25863041026975397</v>
      </c>
      <c r="AJ15" s="1059">
        <v>0.25888236573168</v>
      </c>
      <c r="AK15" s="1059">
        <v>0.25407697325505502</v>
      </c>
      <c r="AL15" s="1059">
        <v>0.24955425092411301</v>
      </c>
      <c r="AM15" s="1059">
        <v>0.246497961661896</v>
      </c>
      <c r="AN15" s="1059">
        <v>0.23922591867797299</v>
      </c>
      <c r="AO15" s="1059">
        <v>0.22989236790606599</v>
      </c>
      <c r="AP15" s="1059">
        <v>0.23548597521200201</v>
      </c>
      <c r="AQ15" s="1059">
        <v>0.22530683493798201</v>
      </c>
      <c r="AR15" s="1059">
        <v>0.22427701674277001</v>
      </c>
      <c r="AS15" s="1059">
        <v>0.228381169819526</v>
      </c>
      <c r="AT15" s="1059">
        <v>0.220276146988475</v>
      </c>
      <c r="AU15" s="1061">
        <v>0.22643984734148601</v>
      </c>
    </row>
    <row r="16" spans="1:47" x14ac:dyDescent="0.2">
      <c r="A16">
        <v>56929</v>
      </c>
      <c r="B16" t="s">
        <v>1253</v>
      </c>
      <c r="C16" s="507">
        <v>40113</v>
      </c>
      <c r="D16">
        <v>2009</v>
      </c>
      <c r="E16" t="s">
        <v>199</v>
      </c>
      <c r="F16" t="s">
        <v>223</v>
      </c>
      <c r="G16">
        <v>27.323394</v>
      </c>
      <c r="H16">
        <v>-81.801587999999995</v>
      </c>
      <c r="I16" s="606">
        <v>5.0437858447000004</v>
      </c>
      <c r="J16" t="s">
        <v>431</v>
      </c>
      <c r="K16" t="s">
        <v>1249</v>
      </c>
      <c r="L16" s="606">
        <v>27.6</v>
      </c>
      <c r="M16" s="606">
        <v>25</v>
      </c>
      <c r="N16" s="606">
        <v>1.1040000000000001</v>
      </c>
      <c r="O16" t="s">
        <v>799</v>
      </c>
      <c r="P16" t="s">
        <v>1231</v>
      </c>
      <c r="Q16" t="s">
        <v>799</v>
      </c>
      <c r="R16">
        <v>180</v>
      </c>
      <c r="Y16">
        <v>26.51</v>
      </c>
      <c r="Z16">
        <v>19.079999999999998</v>
      </c>
      <c r="AA16">
        <v>349</v>
      </c>
      <c r="AB16">
        <v>228.03</v>
      </c>
      <c r="AC16" t="s">
        <v>329</v>
      </c>
      <c r="AD16" s="508" t="s">
        <v>1233</v>
      </c>
      <c r="AE16" s="1059"/>
      <c r="AF16" s="1059"/>
      <c r="AG16" s="1059">
        <v>0.24356621004566201</v>
      </c>
      <c r="AH16" s="1059">
        <v>0.23673515981735099</v>
      </c>
      <c r="AI16" s="1059">
        <v>0.23701275045537301</v>
      </c>
      <c r="AJ16" s="1059">
        <v>0.22752054794520499</v>
      </c>
      <c r="AK16" s="1059">
        <v>0.21653424657534201</v>
      </c>
      <c r="AL16" s="1059">
        <v>0.22847488584474801</v>
      </c>
      <c r="AM16" s="1059">
        <v>0.22153916211293201</v>
      </c>
      <c r="AN16" s="1059">
        <v>0.22009132420091301</v>
      </c>
      <c r="AO16" s="1059">
        <v>0.21407305936073001</v>
      </c>
      <c r="AP16" s="1059">
        <v>0.20892237442922301</v>
      </c>
      <c r="AQ16" s="1059">
        <v>0.18481329690345999</v>
      </c>
      <c r="AR16" s="1059">
        <v>0.19973515981735099</v>
      </c>
      <c r="AS16" s="1059">
        <v>0.17134246575342399</v>
      </c>
      <c r="AT16" s="1059">
        <v>0.15278082191780801</v>
      </c>
      <c r="AU16" s="1061">
        <v>0.12778233151183899</v>
      </c>
    </row>
    <row r="17" spans="1:47" x14ac:dyDescent="0.2">
      <c r="A17">
        <v>58569</v>
      </c>
      <c r="B17" t="s">
        <v>1254</v>
      </c>
      <c r="C17" s="507">
        <v>40543</v>
      </c>
      <c r="D17">
        <v>2010</v>
      </c>
      <c r="E17" t="s">
        <v>180</v>
      </c>
      <c r="F17" t="s">
        <v>248</v>
      </c>
      <c r="G17">
        <v>39.836210999999999</v>
      </c>
      <c r="H17">
        <v>-75.222250000000003</v>
      </c>
      <c r="I17" s="606">
        <v>4.0214910959000001</v>
      </c>
      <c r="J17" t="s">
        <v>431</v>
      </c>
      <c r="K17" t="s">
        <v>1249</v>
      </c>
      <c r="L17" s="606">
        <v>6.1580000000000004</v>
      </c>
      <c r="M17" s="606">
        <v>5.0999999999999996</v>
      </c>
      <c r="N17" s="606">
        <v>1.2074509803921569</v>
      </c>
      <c r="O17" t="s">
        <v>793</v>
      </c>
      <c r="P17" t="s">
        <v>793</v>
      </c>
      <c r="Q17">
        <v>25</v>
      </c>
      <c r="R17">
        <v>180</v>
      </c>
      <c r="Y17">
        <v>28.09</v>
      </c>
      <c r="Z17">
        <v>5.76</v>
      </c>
      <c r="AA17">
        <v>293.79000000000002</v>
      </c>
      <c r="AB17">
        <v>195.37</v>
      </c>
      <c r="AC17" t="s">
        <v>333</v>
      </c>
      <c r="AD17" s="508" t="s">
        <v>1233</v>
      </c>
      <c r="AE17" s="1059"/>
      <c r="AF17" s="1059"/>
      <c r="AG17" s="1059"/>
      <c r="AH17" s="1059"/>
      <c r="AI17" s="1059"/>
      <c r="AJ17" s="1059"/>
      <c r="AK17" s="1059"/>
      <c r="AL17" s="1059"/>
      <c r="AM17" s="1059"/>
      <c r="AN17" s="1059"/>
      <c r="AO17" s="1059"/>
      <c r="AP17" s="1059"/>
      <c r="AQ17" s="1059"/>
      <c r="AR17" s="1059"/>
      <c r="AS17" s="1059"/>
      <c r="AT17" s="1059">
        <v>0.172687796579819</v>
      </c>
      <c r="AU17" s="1061">
        <v>0.14100950033929699</v>
      </c>
    </row>
    <row r="18" spans="1:47" x14ac:dyDescent="0.2">
      <c r="A18">
        <v>57191</v>
      </c>
      <c r="B18" t="s">
        <v>1255</v>
      </c>
      <c r="C18" s="507">
        <v>40360</v>
      </c>
      <c r="D18">
        <v>2010</v>
      </c>
      <c r="E18" t="s">
        <v>180</v>
      </c>
      <c r="F18" t="s">
        <v>230</v>
      </c>
      <c r="G18">
        <v>41.675051000000003</v>
      </c>
      <c r="H18">
        <v>-87.651010999999997</v>
      </c>
      <c r="I18" s="606">
        <v>3.8952319635000001</v>
      </c>
      <c r="J18" t="s">
        <v>431</v>
      </c>
      <c r="K18" t="s">
        <v>1249</v>
      </c>
      <c r="L18" s="606">
        <v>10</v>
      </c>
      <c r="M18" s="606">
        <v>8.25</v>
      </c>
      <c r="N18" s="606">
        <v>1.2121212121212122</v>
      </c>
      <c r="O18" t="s">
        <v>799</v>
      </c>
      <c r="P18" t="s">
        <v>1231</v>
      </c>
      <c r="Q18" t="s">
        <v>799</v>
      </c>
      <c r="R18">
        <v>180</v>
      </c>
      <c r="Y18">
        <v>31.04</v>
      </c>
      <c r="Z18">
        <v>4.46</v>
      </c>
      <c r="AA18">
        <v>479.19</v>
      </c>
      <c r="AB18">
        <v>311.5</v>
      </c>
      <c r="AC18" t="s">
        <v>333</v>
      </c>
      <c r="AD18" s="508" t="s">
        <v>1233</v>
      </c>
      <c r="AE18" s="1059"/>
      <c r="AF18" s="1059"/>
      <c r="AG18" s="1059"/>
      <c r="AH18" s="1059">
        <v>0.194575895945758</v>
      </c>
      <c r="AI18" s="1059">
        <v>0.20809184743610901</v>
      </c>
      <c r="AJ18" s="1059">
        <v>0.197772242977722</v>
      </c>
      <c r="AK18" s="1059">
        <v>0.2010101010101</v>
      </c>
      <c r="AL18" s="1059">
        <v>0.195461463954614</v>
      </c>
      <c r="AM18" s="1059">
        <v>0.19459623557984199</v>
      </c>
      <c r="AN18" s="1059">
        <v>0.19825653798256501</v>
      </c>
      <c r="AO18" s="1059">
        <v>0.18958073889580701</v>
      </c>
      <c r="AP18" s="1059">
        <v>0.19497716894977099</v>
      </c>
      <c r="AQ18" s="1059">
        <v>0.19078765800077199</v>
      </c>
      <c r="AR18" s="1059">
        <v>0.18231631382316299</v>
      </c>
      <c r="AS18" s="1059">
        <v>0.187034730870347</v>
      </c>
      <c r="AT18" s="1059">
        <v>0.17415248374152401</v>
      </c>
      <c r="AU18" s="1061">
        <v>0.16109179223933301</v>
      </c>
    </row>
    <row r="19" spans="1:47" x14ac:dyDescent="0.2">
      <c r="A19">
        <v>56930</v>
      </c>
      <c r="B19" t="s">
        <v>1256</v>
      </c>
      <c r="C19" s="507">
        <v>40269</v>
      </c>
      <c r="D19">
        <v>2010</v>
      </c>
      <c r="E19" t="s">
        <v>199</v>
      </c>
      <c r="F19" t="s">
        <v>223</v>
      </c>
      <c r="G19">
        <v>28.485961</v>
      </c>
      <c r="H19">
        <v>-80.681420000000003</v>
      </c>
      <c r="I19" s="606">
        <v>5.0192534246999996</v>
      </c>
      <c r="J19" t="s">
        <v>431</v>
      </c>
      <c r="K19" t="s">
        <v>1249</v>
      </c>
      <c r="L19" s="606">
        <v>11</v>
      </c>
      <c r="M19" s="606">
        <v>10</v>
      </c>
      <c r="N19" s="606">
        <v>1.1000000000000001</v>
      </c>
      <c r="O19" t="s">
        <v>793</v>
      </c>
      <c r="P19" t="s">
        <v>793</v>
      </c>
      <c r="Q19">
        <v>20</v>
      </c>
      <c r="R19">
        <v>180</v>
      </c>
      <c r="Y19">
        <v>26.53</v>
      </c>
      <c r="Z19">
        <v>19.600000000000001</v>
      </c>
      <c r="AA19">
        <v>425.64</v>
      </c>
      <c r="AB19">
        <v>277.58999999999997</v>
      </c>
      <c r="AC19" t="s">
        <v>329</v>
      </c>
      <c r="AD19" s="508" t="s">
        <v>1233</v>
      </c>
      <c r="AE19" s="1059"/>
      <c r="AF19" s="1059"/>
      <c r="AG19" s="1059"/>
      <c r="AH19" s="1059">
        <v>0.21509132420091301</v>
      </c>
      <c r="AI19" s="1059">
        <v>0.21070127504553701</v>
      </c>
      <c r="AJ19" s="1059">
        <v>0.20740867579908601</v>
      </c>
      <c r="AK19" s="1059">
        <v>0.20035388127853801</v>
      </c>
      <c r="AL19" s="1059">
        <v>0.20184931506849299</v>
      </c>
      <c r="AM19" s="1059">
        <v>0.20833333333333301</v>
      </c>
      <c r="AN19" s="1059">
        <v>0.177591324200913</v>
      </c>
      <c r="AO19" s="1059">
        <v>0.20029680365296801</v>
      </c>
      <c r="AP19" s="1059">
        <v>0.18897260273972599</v>
      </c>
      <c r="AQ19" s="1059">
        <v>0.168465391621129</v>
      </c>
      <c r="AR19" s="1059">
        <v>0.187568493150684</v>
      </c>
      <c r="AS19" s="1059">
        <v>0.16984018264840101</v>
      </c>
      <c r="AT19" s="1059">
        <v>0.14627853881278499</v>
      </c>
      <c r="AU19" s="1061">
        <v>9.7700364298724904E-2</v>
      </c>
    </row>
    <row r="20" spans="1:47" x14ac:dyDescent="0.2">
      <c r="A20">
        <v>57203</v>
      </c>
      <c r="B20" t="s">
        <v>1257</v>
      </c>
      <c r="C20" s="507">
        <v>40252</v>
      </c>
      <c r="D20">
        <v>2010</v>
      </c>
      <c r="E20" t="s">
        <v>180</v>
      </c>
      <c r="F20" t="s">
        <v>229</v>
      </c>
      <c r="G20">
        <v>40.880121000000003</v>
      </c>
      <c r="H20">
        <v>-83.316109999999995</v>
      </c>
      <c r="I20" s="606">
        <v>3.8374769406000002</v>
      </c>
      <c r="J20" t="s">
        <v>431</v>
      </c>
      <c r="K20" t="s">
        <v>1251</v>
      </c>
      <c r="L20" s="606">
        <v>12.015000000000001</v>
      </c>
      <c r="M20" s="606">
        <v>10.08</v>
      </c>
      <c r="N20" s="606">
        <v>1.1919642857142858</v>
      </c>
      <c r="O20" t="s">
        <v>793</v>
      </c>
      <c r="P20" t="s">
        <v>793</v>
      </c>
      <c r="Q20">
        <v>25</v>
      </c>
      <c r="R20">
        <v>180</v>
      </c>
      <c r="Y20">
        <v>36.69</v>
      </c>
      <c r="Z20">
        <v>3.57</v>
      </c>
      <c r="AA20">
        <v>389.67</v>
      </c>
      <c r="AB20">
        <v>257.92</v>
      </c>
      <c r="AC20" t="s">
        <v>333</v>
      </c>
      <c r="AD20" s="508">
        <v>259.66756583715261</v>
      </c>
      <c r="AE20" s="1059"/>
      <c r="AF20" s="1059"/>
      <c r="AG20" s="1059"/>
      <c r="AH20" s="1059">
        <v>0.15931905486699999</v>
      </c>
      <c r="AI20" s="1059">
        <v>0.178027058576921</v>
      </c>
      <c r="AJ20" s="1059">
        <v>0.16084791983764499</v>
      </c>
      <c r="AK20" s="1059">
        <v>0.16526464086395501</v>
      </c>
      <c r="AL20" s="1059">
        <v>0.16514006668116199</v>
      </c>
      <c r="AM20" s="1059">
        <v>0.16261077138809299</v>
      </c>
      <c r="AN20" s="1059">
        <v>0.154120913966804</v>
      </c>
      <c r="AO20" s="1059">
        <v>0.14773365586721701</v>
      </c>
      <c r="AP20" s="1059">
        <v>0.14168614553888501</v>
      </c>
      <c r="AQ20" s="1059">
        <v>0.13355135238673399</v>
      </c>
      <c r="AR20" s="1059">
        <v>0.14909264695223601</v>
      </c>
      <c r="AS20" s="1059">
        <v>0.143826556497789</v>
      </c>
      <c r="AT20" s="1059">
        <v>0.116001214032035</v>
      </c>
      <c r="AU20" s="1061">
        <v>0.133438412553849</v>
      </c>
    </row>
    <row r="21" spans="1:47" x14ac:dyDescent="0.2">
      <c r="A21">
        <v>57202</v>
      </c>
      <c r="B21" t="s">
        <v>1258</v>
      </c>
      <c r="C21" s="507">
        <v>40422</v>
      </c>
      <c r="D21">
        <v>2010</v>
      </c>
      <c r="E21" t="s">
        <v>199</v>
      </c>
      <c r="F21" t="s">
        <v>223</v>
      </c>
      <c r="G21">
        <v>30.320471000000001</v>
      </c>
      <c r="H21">
        <v>-81.95693</v>
      </c>
      <c r="I21" s="606">
        <v>4.7382465752999998</v>
      </c>
      <c r="J21" t="s">
        <v>431</v>
      </c>
      <c r="K21" t="s">
        <v>1251</v>
      </c>
      <c r="L21" s="606">
        <v>15</v>
      </c>
      <c r="M21" s="606">
        <v>12.6</v>
      </c>
      <c r="N21" s="606">
        <v>1.1904761904761905</v>
      </c>
      <c r="O21" t="s">
        <v>793</v>
      </c>
      <c r="P21" t="s">
        <v>793</v>
      </c>
      <c r="Q21">
        <v>20</v>
      </c>
      <c r="R21">
        <v>180</v>
      </c>
      <c r="AA21">
        <v>357.63</v>
      </c>
      <c r="AB21">
        <v>236.48</v>
      </c>
      <c r="AC21" t="s">
        <v>1259</v>
      </c>
      <c r="AD21" s="508">
        <v>236.07509421111089</v>
      </c>
      <c r="AE21" s="1059"/>
      <c r="AF21" s="1059"/>
      <c r="AG21" s="1059"/>
      <c r="AH21" s="1059">
        <v>0.20951112560701601</v>
      </c>
      <c r="AI21" s="1059">
        <v>0.189883482233209</v>
      </c>
      <c r="AJ21" s="1059">
        <v>0.19385554830760299</v>
      </c>
      <c r="AK21" s="1059">
        <v>0.19069362904979301</v>
      </c>
      <c r="AL21" s="1059">
        <v>0.181244111038631</v>
      </c>
      <c r="AM21" s="1059">
        <v>0.186007387168589</v>
      </c>
      <c r="AN21" s="1059">
        <v>0.18423389142567201</v>
      </c>
      <c r="AO21" s="1059">
        <v>0.160089149815177</v>
      </c>
      <c r="AP21" s="1059">
        <v>0.16592375154018901</v>
      </c>
      <c r="AQ21" s="1059">
        <v>0.14715608465608401</v>
      </c>
      <c r="AR21" s="1059">
        <v>0.14609154163948601</v>
      </c>
      <c r="AS21" s="1059">
        <v>0.16634956874682899</v>
      </c>
      <c r="AT21" s="1059">
        <v>0.13702254113213</v>
      </c>
      <c r="AU21" s="1061">
        <v>0.106606167056986</v>
      </c>
    </row>
    <row r="22" spans="1:47" x14ac:dyDescent="0.2">
      <c r="A22">
        <v>57197</v>
      </c>
      <c r="B22" t="s">
        <v>1260</v>
      </c>
      <c r="C22" s="507">
        <v>40483</v>
      </c>
      <c r="D22">
        <v>2010</v>
      </c>
      <c r="E22" t="s">
        <v>177</v>
      </c>
      <c r="F22" t="s">
        <v>221</v>
      </c>
      <c r="G22">
        <v>29.304176999999999</v>
      </c>
      <c r="H22">
        <v>-98.40034</v>
      </c>
      <c r="I22" s="606">
        <v>4.7898180364999998</v>
      </c>
      <c r="J22" t="s">
        <v>431</v>
      </c>
      <c r="K22" t="s">
        <v>1251</v>
      </c>
      <c r="L22" s="606">
        <v>16.600000000000001</v>
      </c>
      <c r="M22" s="606">
        <v>13.9</v>
      </c>
      <c r="N22" s="606">
        <v>1.1942446043165469</v>
      </c>
      <c r="O22" t="s">
        <v>793</v>
      </c>
      <c r="P22" t="s">
        <v>793</v>
      </c>
      <c r="Q22">
        <v>20</v>
      </c>
      <c r="R22">
        <v>205</v>
      </c>
      <c r="Y22">
        <v>23.42</v>
      </c>
      <c r="AA22">
        <v>290.58</v>
      </c>
      <c r="AB22">
        <v>193.27</v>
      </c>
      <c r="AC22" t="s">
        <v>1259</v>
      </c>
      <c r="AD22" s="508">
        <v>227.19687887197202</v>
      </c>
      <c r="AE22" s="1059"/>
      <c r="AF22" s="1059"/>
      <c r="AG22" s="1059"/>
      <c r="AH22" s="1059">
        <v>0.23520088039157699</v>
      </c>
      <c r="AI22" s="1059">
        <v>0.20633493205435599</v>
      </c>
      <c r="AJ22" s="1059">
        <v>0.19454025820439499</v>
      </c>
      <c r="AK22" s="1059">
        <v>0.19004796163069501</v>
      </c>
      <c r="AL22" s="1059">
        <v>0.180422785059623</v>
      </c>
      <c r="AM22" s="1059">
        <v>0.18986450184115</v>
      </c>
      <c r="AN22" s="1059">
        <v>0.185555665056995</v>
      </c>
      <c r="AO22" s="1059">
        <v>0.17899379126835499</v>
      </c>
      <c r="AP22" s="1059">
        <v>0.178353207844683</v>
      </c>
      <c r="AQ22" s="1059">
        <v>0.16742343829854101</v>
      </c>
      <c r="AR22" s="1059">
        <v>0.16298741828454999</v>
      </c>
      <c r="AS22" s="1059">
        <v>0.175084589862356</v>
      </c>
      <c r="AT22" s="1059">
        <v>0.14607765842120801</v>
      </c>
      <c r="AU22" s="1061">
        <v>0.15626023771146999</v>
      </c>
    </row>
    <row r="23" spans="1:47" x14ac:dyDescent="0.2">
      <c r="A23" t="s">
        <v>1261</v>
      </c>
      <c r="B23" t="s">
        <v>1262</v>
      </c>
      <c r="C23" s="507">
        <v>40532</v>
      </c>
      <c r="D23">
        <v>2010</v>
      </c>
      <c r="E23" t="s">
        <v>199</v>
      </c>
      <c r="F23" t="s">
        <v>228</v>
      </c>
      <c r="G23">
        <v>35.751561000000002</v>
      </c>
      <c r="H23">
        <v>-80.290469999999999</v>
      </c>
      <c r="I23" s="606">
        <v>4.4809625570999998</v>
      </c>
      <c r="J23" t="s">
        <v>431</v>
      </c>
      <c r="K23" t="s">
        <v>1249</v>
      </c>
      <c r="L23" s="606">
        <v>22.296296296296294</v>
      </c>
      <c r="M23" s="606">
        <v>17.5</v>
      </c>
      <c r="N23" s="606">
        <v>1.2740740740740739</v>
      </c>
      <c r="O23" t="s">
        <v>799</v>
      </c>
      <c r="P23" t="s">
        <v>1231</v>
      </c>
      <c r="Q23" t="s">
        <v>799</v>
      </c>
      <c r="R23">
        <v>180</v>
      </c>
      <c r="AA23">
        <v>351.5</v>
      </c>
      <c r="AB23">
        <v>231.18</v>
      </c>
      <c r="AC23" t="s">
        <v>329</v>
      </c>
      <c r="AD23" s="508" t="s">
        <v>1233</v>
      </c>
      <c r="AE23" s="1059"/>
      <c r="AF23" s="1059"/>
      <c r="AG23" s="1059"/>
      <c r="AH23" s="1059"/>
      <c r="AI23" s="1059"/>
      <c r="AJ23" s="1059"/>
      <c r="AK23" s="1059"/>
      <c r="AL23" s="1059"/>
      <c r="AM23" s="1059"/>
      <c r="AN23" s="1059"/>
      <c r="AO23" s="1059"/>
      <c r="AP23" s="1059"/>
      <c r="AQ23" s="1059"/>
      <c r="AR23" s="1059"/>
      <c r="AS23" s="1059"/>
      <c r="AT23" s="1059"/>
    </row>
    <row r="24" spans="1:47" x14ac:dyDescent="0.2">
      <c r="A24">
        <v>57377</v>
      </c>
      <c r="B24" t="s">
        <v>1263</v>
      </c>
      <c r="C24" s="507">
        <v>40513</v>
      </c>
      <c r="D24">
        <v>2010</v>
      </c>
      <c r="E24" t="s">
        <v>183</v>
      </c>
      <c r="F24" t="s">
        <v>234</v>
      </c>
      <c r="G24">
        <v>37.686441000000002</v>
      </c>
      <c r="H24">
        <v>-105.887001</v>
      </c>
      <c r="I24" s="606">
        <v>5.3721260274000002</v>
      </c>
      <c r="J24" t="s">
        <v>431</v>
      </c>
      <c r="K24" t="s">
        <v>1249</v>
      </c>
      <c r="L24" s="606">
        <v>20.350439999999999</v>
      </c>
      <c r="M24" s="606">
        <v>19</v>
      </c>
      <c r="N24" s="606">
        <v>1.0710757894736842</v>
      </c>
      <c r="O24" t="s">
        <v>799</v>
      </c>
      <c r="P24" t="s">
        <v>1231</v>
      </c>
      <c r="Q24">
        <v>20</v>
      </c>
      <c r="R24">
        <v>177</v>
      </c>
      <c r="Y24">
        <v>15.42</v>
      </c>
      <c r="Z24">
        <v>25.05</v>
      </c>
      <c r="AA24">
        <v>197.93</v>
      </c>
      <c r="AB24">
        <v>130.65</v>
      </c>
      <c r="AC24" t="s">
        <v>333</v>
      </c>
      <c r="AD24" s="508">
        <v>171.94119373337955</v>
      </c>
      <c r="AE24" s="1059"/>
      <c r="AF24" s="1059"/>
      <c r="AG24" s="1059"/>
      <c r="AH24" s="1059">
        <v>0.29357125690939601</v>
      </c>
      <c r="AI24" s="1059">
        <v>0.29438093183779102</v>
      </c>
      <c r="AJ24" s="1059">
        <v>0.28652367219418401</v>
      </c>
      <c r="AK24" s="1059">
        <v>0.27864695986541699</v>
      </c>
      <c r="AL24" s="1059">
        <v>0.27429103580869901</v>
      </c>
      <c r="AM24" s="1059">
        <v>0.28342800306777799</v>
      </c>
      <c r="AN24" s="1059">
        <v>0.28364575823119398</v>
      </c>
      <c r="AO24" s="1059">
        <v>0.28502162941600501</v>
      </c>
      <c r="AP24" s="1059">
        <v>0.28138668589281401</v>
      </c>
      <c r="AQ24" s="1059">
        <v>0.28616623526028101</v>
      </c>
      <c r="AR24" s="1059">
        <v>0.27657414083152998</v>
      </c>
      <c r="AS24" s="1059">
        <v>0.25902427301129499</v>
      </c>
      <c r="AT24" s="1059">
        <v>0.26045421773612099</v>
      </c>
    </row>
    <row r="25" spans="1:47" x14ac:dyDescent="0.2">
      <c r="A25">
        <v>57243</v>
      </c>
      <c r="B25" t="s">
        <v>1264</v>
      </c>
      <c r="C25" s="507">
        <v>40513</v>
      </c>
      <c r="D25">
        <v>2010</v>
      </c>
      <c r="E25" t="s">
        <v>183</v>
      </c>
      <c r="F25" t="s">
        <v>232</v>
      </c>
      <c r="G25">
        <v>36.468471000000001</v>
      </c>
      <c r="H25">
        <v>-104.63500999999999</v>
      </c>
      <c r="I25" s="606">
        <v>5.3614771688999996</v>
      </c>
      <c r="J25" t="s">
        <v>431</v>
      </c>
      <c r="K25" t="s">
        <v>1251</v>
      </c>
      <c r="L25" s="606">
        <v>36.799999999999997</v>
      </c>
      <c r="M25" s="606">
        <v>30.64</v>
      </c>
      <c r="N25" s="606">
        <v>1.2010443864229763</v>
      </c>
      <c r="O25" t="s">
        <v>793</v>
      </c>
      <c r="P25" t="s">
        <v>793</v>
      </c>
      <c r="Q25">
        <v>25</v>
      </c>
      <c r="R25">
        <v>180</v>
      </c>
      <c r="Y25">
        <v>13.75</v>
      </c>
      <c r="Z25">
        <v>28</v>
      </c>
      <c r="AA25">
        <v>187.02</v>
      </c>
      <c r="AB25">
        <v>126.23</v>
      </c>
      <c r="AC25" t="s">
        <v>1259</v>
      </c>
      <c r="AD25" s="508">
        <v>152.15397044197286</v>
      </c>
      <c r="AE25" s="1059"/>
      <c r="AF25" s="1059"/>
      <c r="AG25" s="1059"/>
      <c r="AH25" s="1059">
        <v>0.25326519784923102</v>
      </c>
      <c r="AI25" s="1059">
        <v>0.25978502927230601</v>
      </c>
      <c r="AJ25" s="1059">
        <v>0.24810138655412001</v>
      </c>
      <c r="AK25" s="1059">
        <v>0.23264348391096401</v>
      </c>
      <c r="AL25" s="1059">
        <v>0.226466283963422</v>
      </c>
      <c r="AM25" s="1059">
        <v>0.23665595409645801</v>
      </c>
      <c r="AN25" s="1059">
        <v>0.227159262968394</v>
      </c>
      <c r="AO25" s="1059">
        <v>0.23570972972328499</v>
      </c>
      <c r="AP25" s="1059">
        <v>0.22991255052040399</v>
      </c>
      <c r="AQ25" s="1059">
        <v>0.232312518131708</v>
      </c>
      <c r="AR25" s="1059">
        <v>0.23569855264255901</v>
      </c>
      <c r="AS25" s="1059">
        <v>0.22606763475088501</v>
      </c>
      <c r="AT25" s="1059">
        <v>0.21246512750813601</v>
      </c>
      <c r="AU25" s="1061">
        <v>0.16580481601963201</v>
      </c>
    </row>
    <row r="26" spans="1:47" x14ac:dyDescent="0.2">
      <c r="A26">
        <v>57205</v>
      </c>
      <c r="B26" t="s">
        <v>1265</v>
      </c>
      <c r="C26" s="507">
        <v>40330</v>
      </c>
      <c r="D26">
        <v>2010</v>
      </c>
      <c r="E26" t="s">
        <v>176</v>
      </c>
      <c r="F26" t="s">
        <v>224</v>
      </c>
      <c r="G26">
        <v>35.782010999999997</v>
      </c>
      <c r="H26">
        <v>-114.99265</v>
      </c>
      <c r="I26" s="606">
        <v>5.6636732877</v>
      </c>
      <c r="J26" t="s">
        <v>431</v>
      </c>
      <c r="K26" t="s">
        <v>1251</v>
      </c>
      <c r="L26" s="606">
        <v>60.5</v>
      </c>
      <c r="M26" s="606">
        <v>48</v>
      </c>
      <c r="N26" s="606">
        <v>1.2604166666666667</v>
      </c>
      <c r="O26" t="s">
        <v>793</v>
      </c>
      <c r="P26" t="s">
        <v>793</v>
      </c>
      <c r="Q26">
        <v>25</v>
      </c>
      <c r="R26">
        <v>180</v>
      </c>
      <c r="Y26">
        <v>10.039999999999999</v>
      </c>
      <c r="Z26">
        <v>9.8699999999999992</v>
      </c>
      <c r="AA26">
        <v>162.15</v>
      </c>
      <c r="AB26">
        <v>110.53</v>
      </c>
      <c r="AC26" t="s">
        <v>333</v>
      </c>
      <c r="AD26" s="508">
        <v>194.36154239930443</v>
      </c>
      <c r="AE26" s="1059"/>
      <c r="AF26" s="1059"/>
      <c r="AG26" s="1059"/>
      <c r="AH26" s="1059">
        <v>0.25695395738203902</v>
      </c>
      <c r="AI26" s="1059">
        <v>0.252300584395871</v>
      </c>
      <c r="AJ26" s="1059">
        <v>0.25031154870624001</v>
      </c>
      <c r="AK26" s="1059">
        <v>0.24604261796042601</v>
      </c>
      <c r="AL26" s="1059">
        <v>0.24242770167427699</v>
      </c>
      <c r="AM26" s="1059">
        <v>0.23312035139647799</v>
      </c>
      <c r="AN26" s="1059">
        <v>0.240686834094368</v>
      </c>
      <c r="AO26" s="1059">
        <v>0.23831097792998401</v>
      </c>
      <c r="AP26" s="1059">
        <v>0.23300513698630099</v>
      </c>
      <c r="AQ26" s="1059">
        <v>0.23787093958712799</v>
      </c>
      <c r="AR26" s="1059">
        <v>0.22437452435312</v>
      </c>
      <c r="AS26" s="1059">
        <v>0.233304794520548</v>
      </c>
      <c r="AT26" s="1059">
        <v>0.22182030060882801</v>
      </c>
      <c r="AU26" s="1061">
        <v>0.22376385094110501</v>
      </c>
    </row>
    <row r="27" spans="1:47" x14ac:dyDescent="0.2">
      <c r="A27" t="s">
        <v>1261</v>
      </c>
      <c r="B27" t="s">
        <v>1266</v>
      </c>
      <c r="C27" s="507">
        <v>40513</v>
      </c>
      <c r="D27">
        <v>2010</v>
      </c>
      <c r="E27" t="s">
        <v>199</v>
      </c>
      <c r="F27" t="s">
        <v>223</v>
      </c>
      <c r="G27">
        <v>27.051161</v>
      </c>
      <c r="H27">
        <v>-80.548599999999993</v>
      </c>
      <c r="I27" s="606">
        <v>4.9479057078000004</v>
      </c>
      <c r="J27" t="s">
        <v>1230</v>
      </c>
      <c r="K27" t="s">
        <v>467</v>
      </c>
      <c r="M27" s="606">
        <v>75</v>
      </c>
      <c r="O27" t="s">
        <v>799</v>
      </c>
      <c r="P27" t="s">
        <v>1231</v>
      </c>
      <c r="Q27" t="s">
        <v>799</v>
      </c>
      <c r="R27">
        <v>180</v>
      </c>
      <c r="S27" t="s">
        <v>1232</v>
      </c>
      <c r="AA27">
        <v>351.5</v>
      </c>
      <c r="AB27">
        <v>231.18</v>
      </c>
      <c r="AC27" t="s">
        <v>329</v>
      </c>
      <c r="AD27" s="508" t="s">
        <v>1233</v>
      </c>
      <c r="AE27" s="1059"/>
      <c r="AF27" s="1059"/>
      <c r="AG27" s="1059"/>
      <c r="AH27" s="1059"/>
      <c r="AI27" s="1059"/>
      <c r="AJ27" s="1059"/>
      <c r="AK27" s="1059"/>
      <c r="AL27" s="1059"/>
      <c r="AM27" s="1059"/>
      <c r="AN27" s="1059"/>
      <c r="AO27" s="1059"/>
      <c r="AP27" s="1059"/>
      <c r="AQ27" s="1059"/>
      <c r="AR27" s="1059"/>
      <c r="AS27" s="1059"/>
      <c r="AT27" s="1059"/>
    </row>
    <row r="28" spans="1:47" x14ac:dyDescent="0.2">
      <c r="A28">
        <v>57591</v>
      </c>
      <c r="B28" t="s">
        <v>1267</v>
      </c>
      <c r="C28" s="507">
        <v>40732</v>
      </c>
      <c r="D28">
        <v>2011</v>
      </c>
      <c r="E28" t="s">
        <v>183</v>
      </c>
      <c r="F28" t="s">
        <v>232</v>
      </c>
      <c r="G28">
        <v>32.628960999999997</v>
      </c>
      <c r="H28">
        <v>-107.25909</v>
      </c>
      <c r="I28" s="606">
        <v>5.8412200913000003</v>
      </c>
      <c r="J28" t="s">
        <v>431</v>
      </c>
      <c r="K28" t="s">
        <v>1268</v>
      </c>
      <c r="L28" s="606">
        <v>5.8800000000000008</v>
      </c>
      <c r="M28" s="606">
        <v>5.04</v>
      </c>
      <c r="N28" s="606">
        <v>1.1666666666666667</v>
      </c>
      <c r="O28" t="s">
        <v>799</v>
      </c>
      <c r="P28" t="s">
        <v>1269</v>
      </c>
      <c r="Q28" t="s">
        <v>799</v>
      </c>
      <c r="AA28">
        <v>195.52</v>
      </c>
      <c r="AB28">
        <v>130.12</v>
      </c>
      <c r="AC28" t="s">
        <v>333</v>
      </c>
      <c r="AD28" s="508" t="s">
        <v>1233</v>
      </c>
      <c r="AE28" s="1059"/>
      <c r="AF28" s="1059"/>
      <c r="AG28" s="1059"/>
      <c r="AH28" s="1059"/>
      <c r="AI28" s="1059"/>
      <c r="AJ28" s="1059"/>
      <c r="AK28" s="1059"/>
      <c r="AL28" s="1059"/>
      <c r="AM28" s="1059"/>
      <c r="AN28" s="1059"/>
      <c r="AO28" s="1059"/>
      <c r="AP28" s="1059"/>
      <c r="AQ28" s="1059"/>
      <c r="AR28" s="1059"/>
      <c r="AS28" s="1059"/>
      <c r="AT28" s="1059"/>
    </row>
    <row r="29" spans="1:47" x14ac:dyDescent="0.2">
      <c r="A29">
        <v>57554</v>
      </c>
      <c r="B29" t="s">
        <v>1270</v>
      </c>
      <c r="C29" s="507">
        <v>40724</v>
      </c>
      <c r="D29">
        <v>2011</v>
      </c>
      <c r="E29" t="s">
        <v>183</v>
      </c>
      <c r="F29" t="s">
        <v>234</v>
      </c>
      <c r="G29">
        <v>38.957020999999997</v>
      </c>
      <c r="H29">
        <v>-104.80643999999999</v>
      </c>
      <c r="I29" s="606">
        <v>4.8237440639000004</v>
      </c>
      <c r="J29" t="s">
        <v>431</v>
      </c>
      <c r="K29" t="s">
        <v>1249</v>
      </c>
      <c r="L29" s="606">
        <v>6.0441600000000006</v>
      </c>
      <c r="M29" s="606">
        <v>5.2</v>
      </c>
      <c r="N29" s="606">
        <v>1.1623384615384615</v>
      </c>
      <c r="O29" t="s">
        <v>799</v>
      </c>
      <c r="P29" t="s">
        <v>1231</v>
      </c>
      <c r="Q29" t="s">
        <v>799</v>
      </c>
      <c r="R29">
        <v>180</v>
      </c>
      <c r="Y29">
        <v>14.82</v>
      </c>
      <c r="Z29">
        <v>34.979999999999997</v>
      </c>
      <c r="AA29">
        <v>174.5</v>
      </c>
      <c r="AB29">
        <v>117.11</v>
      </c>
      <c r="AC29" t="s">
        <v>1259</v>
      </c>
      <c r="AD29" s="508" t="s">
        <v>1233</v>
      </c>
      <c r="AE29" s="1059"/>
      <c r="AF29" s="1059"/>
      <c r="AG29" s="1059"/>
      <c r="AH29" s="1059"/>
      <c r="AI29" s="1059">
        <v>0.27114421325486798</v>
      </c>
      <c r="AJ29" s="1059">
        <v>0.24740955391640301</v>
      </c>
      <c r="AK29" s="1059">
        <v>0.24793642430628701</v>
      </c>
      <c r="AL29" s="1059">
        <v>0.245982613277133</v>
      </c>
      <c r="AM29" s="1059">
        <v>0.25314820652935399</v>
      </c>
      <c r="AN29" s="1059">
        <v>0.24593870741130999</v>
      </c>
      <c r="AO29" s="1059">
        <v>0.259022655426764</v>
      </c>
      <c r="AP29" s="1059">
        <v>0.24352388479100701</v>
      </c>
      <c r="AQ29" s="1059">
        <v>0.24404073840549201</v>
      </c>
      <c r="AR29" s="1059">
        <v>0.25414910432033699</v>
      </c>
      <c r="AS29" s="1059">
        <v>0.25122936424306203</v>
      </c>
      <c r="AT29" s="1059">
        <v>0.24067000351246901</v>
      </c>
      <c r="AU29" s="1061">
        <v>0.237888818831441</v>
      </c>
    </row>
    <row r="30" spans="1:47" x14ac:dyDescent="0.2">
      <c r="A30">
        <v>57565</v>
      </c>
      <c r="B30" t="s">
        <v>1271</v>
      </c>
      <c r="C30" s="507">
        <v>40852</v>
      </c>
      <c r="D30">
        <v>2011</v>
      </c>
      <c r="E30" t="s">
        <v>199</v>
      </c>
      <c r="F30" t="s">
        <v>223</v>
      </c>
      <c r="G30">
        <v>28.489691000000001</v>
      </c>
      <c r="H30">
        <v>-81.181870000000004</v>
      </c>
      <c r="I30" s="606">
        <v>4.8871292236999997</v>
      </c>
      <c r="J30" t="s">
        <v>431</v>
      </c>
      <c r="K30" t="s">
        <v>1249</v>
      </c>
      <c r="L30" s="606">
        <v>5.9154200000000001</v>
      </c>
      <c r="M30" s="606">
        <v>5.5</v>
      </c>
      <c r="N30" s="606">
        <v>1.0755309090909091</v>
      </c>
      <c r="O30" t="s">
        <v>799</v>
      </c>
      <c r="P30" t="s">
        <v>1231</v>
      </c>
      <c r="Q30" t="s">
        <v>799</v>
      </c>
      <c r="R30">
        <v>180</v>
      </c>
      <c r="Y30">
        <v>19.690000000000001</v>
      </c>
      <c r="Z30">
        <v>32.729999999999997</v>
      </c>
      <c r="AA30">
        <v>255.78</v>
      </c>
      <c r="AB30">
        <v>169.83</v>
      </c>
      <c r="AC30" t="s">
        <v>1259</v>
      </c>
      <c r="AD30" s="508">
        <v>220.90620285859495</v>
      </c>
      <c r="AE30" s="1059"/>
      <c r="AF30" s="1059"/>
      <c r="AG30" s="1059"/>
      <c r="AH30" s="1059"/>
      <c r="AI30" s="1059">
        <v>0.21077579069382299</v>
      </c>
      <c r="AJ30" s="1059">
        <v>0.198630136986301</v>
      </c>
      <c r="AK30" s="1059">
        <v>0.19300539643005399</v>
      </c>
      <c r="AL30" s="1059">
        <v>0.19107513491075101</v>
      </c>
      <c r="AM30" s="1059">
        <v>0.20365540652425901</v>
      </c>
      <c r="AN30" s="1059">
        <v>0.19003735990037299</v>
      </c>
      <c r="AO30" s="1059">
        <v>0.193939393939393</v>
      </c>
      <c r="AP30" s="1059">
        <v>0.17961809879618101</v>
      </c>
      <c r="AQ30" s="1059">
        <v>0.177119556217916</v>
      </c>
      <c r="AR30" s="1059">
        <v>0.191697799916978</v>
      </c>
      <c r="AS30" s="1059">
        <v>0.18605230386052299</v>
      </c>
      <c r="AT30" s="1059">
        <v>0.18156911581569099</v>
      </c>
      <c r="AU30" s="1061">
        <v>0.16954379864215899</v>
      </c>
    </row>
    <row r="31" spans="1:47" x14ac:dyDescent="0.2">
      <c r="A31">
        <v>57359</v>
      </c>
      <c r="B31" t="s">
        <v>1272</v>
      </c>
      <c r="C31" s="507">
        <v>40766</v>
      </c>
      <c r="D31">
        <v>2011</v>
      </c>
      <c r="E31" t="s">
        <v>176</v>
      </c>
      <c r="F31" t="s">
        <v>222</v>
      </c>
      <c r="G31">
        <v>35.990841000000003</v>
      </c>
      <c r="H31">
        <v>-120.106661</v>
      </c>
      <c r="I31" s="606">
        <v>5.3520027396999996</v>
      </c>
      <c r="J31" t="s">
        <v>431</v>
      </c>
      <c r="K31" t="s">
        <v>1251</v>
      </c>
      <c r="L31" s="606">
        <v>7.69</v>
      </c>
      <c r="M31" s="606">
        <v>6</v>
      </c>
      <c r="N31" s="606">
        <v>1.2816666666666667</v>
      </c>
      <c r="O31" t="s">
        <v>793</v>
      </c>
      <c r="P31" t="s">
        <v>793</v>
      </c>
      <c r="Q31">
        <v>25</v>
      </c>
      <c r="R31">
        <v>180</v>
      </c>
      <c r="Y31">
        <v>-39.57</v>
      </c>
      <c r="Z31">
        <v>13.56</v>
      </c>
      <c r="AA31">
        <v>255.61</v>
      </c>
      <c r="AB31">
        <v>170.18</v>
      </c>
      <c r="AC31" t="s">
        <v>333</v>
      </c>
      <c r="AD31" s="508">
        <v>288.62246720202683</v>
      </c>
      <c r="AE31" s="1059"/>
      <c r="AF31" s="1059"/>
      <c r="AG31" s="1059"/>
      <c r="AH31" s="1059"/>
      <c r="AI31" s="1059">
        <v>0.24146174863387901</v>
      </c>
      <c r="AJ31" s="1059">
        <v>0.25405251141552498</v>
      </c>
      <c r="AK31" s="1059">
        <v>0.24332191780821899</v>
      </c>
      <c r="AL31" s="1059">
        <v>0.24263698630136901</v>
      </c>
      <c r="AM31" s="1059">
        <v>0.242125834851244</v>
      </c>
      <c r="AN31" s="1059">
        <v>0.20294901065449</v>
      </c>
      <c r="AO31" s="1059">
        <v>0.20066590563165901</v>
      </c>
      <c r="AP31" s="1059">
        <v>0.196461187214611</v>
      </c>
      <c r="AQ31" s="1059">
        <v>0.21326654523375799</v>
      </c>
      <c r="AR31" s="1059">
        <v>0.209322678843226</v>
      </c>
      <c r="AS31" s="1059">
        <v>0.20684931506849299</v>
      </c>
      <c r="AT31" s="1059">
        <v>0.20138888888888801</v>
      </c>
      <c r="AU31" s="1061">
        <v>0.180119156041287</v>
      </c>
    </row>
    <row r="32" spans="1:47" x14ac:dyDescent="0.2">
      <c r="A32">
        <v>57571</v>
      </c>
      <c r="B32" t="s">
        <v>1273</v>
      </c>
      <c r="C32" s="507">
        <v>40664</v>
      </c>
      <c r="D32">
        <v>2011</v>
      </c>
      <c r="E32" t="s">
        <v>183</v>
      </c>
      <c r="F32" t="s">
        <v>232</v>
      </c>
      <c r="G32">
        <v>34.833136000000003</v>
      </c>
      <c r="H32">
        <v>-106.772413</v>
      </c>
      <c r="I32" s="606">
        <v>5.6356009132000002</v>
      </c>
      <c r="J32" t="s">
        <v>431</v>
      </c>
      <c r="K32" t="s">
        <v>1251</v>
      </c>
      <c r="L32" s="606">
        <v>8.9</v>
      </c>
      <c r="M32" s="606">
        <v>7</v>
      </c>
      <c r="N32" s="606">
        <v>1.2714285714285716</v>
      </c>
      <c r="O32" t="s">
        <v>793</v>
      </c>
      <c r="P32" t="s">
        <v>793</v>
      </c>
      <c r="Q32">
        <v>25</v>
      </c>
      <c r="R32">
        <v>180</v>
      </c>
      <c r="Y32">
        <v>11.12</v>
      </c>
      <c r="Z32">
        <v>18.23</v>
      </c>
      <c r="AA32">
        <v>178.29</v>
      </c>
      <c r="AB32">
        <v>120.28</v>
      </c>
      <c r="AC32" t="s">
        <v>329</v>
      </c>
      <c r="AD32" s="508" t="s">
        <v>1233</v>
      </c>
      <c r="AE32" s="1059"/>
      <c r="AF32" s="1059"/>
      <c r="AG32" s="1059"/>
      <c r="AH32" s="1059"/>
      <c r="AI32" s="1059"/>
      <c r="AJ32" s="1059"/>
      <c r="AK32" s="1059">
        <v>0.26541095890410898</v>
      </c>
      <c r="AL32" s="1059">
        <v>0.24908675799086699</v>
      </c>
      <c r="AM32" s="1059">
        <v>0.25104085349986899</v>
      </c>
      <c r="AN32" s="1059">
        <v>0.21914546640574001</v>
      </c>
      <c r="AO32" s="1059">
        <v>0.24417808219178</v>
      </c>
      <c r="AP32" s="1059">
        <v>0.24584148727984301</v>
      </c>
      <c r="AQ32" s="1059">
        <v>0.25313882383554498</v>
      </c>
      <c r="AR32" s="1059">
        <v>0.24832028701891701</v>
      </c>
      <c r="AS32" s="1059">
        <v>0.250521852576647</v>
      </c>
      <c r="AT32" s="1059">
        <v>0.24572733202870101</v>
      </c>
      <c r="AU32" s="1061">
        <v>0.21787991152745201</v>
      </c>
    </row>
    <row r="33" spans="1:47" x14ac:dyDescent="0.2">
      <c r="A33">
        <v>60489</v>
      </c>
      <c r="B33" t="s">
        <v>1274</v>
      </c>
      <c r="C33" s="507">
        <v>40907</v>
      </c>
      <c r="D33">
        <v>2011</v>
      </c>
      <c r="E33" t="s">
        <v>180</v>
      </c>
      <c r="F33" t="s">
        <v>248</v>
      </c>
      <c r="G33">
        <v>40.169021000000001</v>
      </c>
      <c r="H33">
        <v>-74.631200000000007</v>
      </c>
      <c r="I33" s="606">
        <v>4.0016723744</v>
      </c>
      <c r="J33" t="s">
        <v>431</v>
      </c>
      <c r="K33" t="s">
        <v>1249</v>
      </c>
      <c r="L33" s="606">
        <v>8.4545999999999992</v>
      </c>
      <c r="M33" s="606">
        <v>7.5</v>
      </c>
      <c r="N33" s="606">
        <v>1.1272799999999998</v>
      </c>
      <c r="O33" t="s">
        <v>793</v>
      </c>
      <c r="P33" t="s">
        <v>793</v>
      </c>
      <c r="Q33">
        <v>22</v>
      </c>
      <c r="R33">
        <v>180</v>
      </c>
      <c r="Y33">
        <v>27.6</v>
      </c>
      <c r="Z33">
        <v>5.32</v>
      </c>
      <c r="AC33" t="s">
        <v>333</v>
      </c>
      <c r="AD33" s="508" t="s">
        <v>1233</v>
      </c>
      <c r="AE33" s="1059"/>
      <c r="AF33" s="1059"/>
      <c r="AG33" s="1059"/>
      <c r="AH33" s="1059"/>
      <c r="AI33" s="1059"/>
      <c r="AJ33" s="1059"/>
      <c r="AK33" s="1059"/>
      <c r="AL33" s="1059"/>
      <c r="AM33" s="1059"/>
      <c r="AN33" s="1059">
        <v>0.15859969558599599</v>
      </c>
      <c r="AO33" s="1059">
        <v>0.147062404870624</v>
      </c>
      <c r="AP33" s="1059">
        <v>0.15654490106544899</v>
      </c>
      <c r="AQ33" s="1059">
        <v>0.13618700667880901</v>
      </c>
      <c r="AR33" s="1059">
        <v>0.13954337899543301</v>
      </c>
      <c r="AS33" s="1059">
        <v>0.14929984779299799</v>
      </c>
      <c r="AT33" s="1059">
        <v>0.13811263318112599</v>
      </c>
      <c r="AU33" s="1061">
        <v>0.137583485124468</v>
      </c>
    </row>
    <row r="34" spans="1:47" x14ac:dyDescent="0.2">
      <c r="A34">
        <v>57485</v>
      </c>
      <c r="B34" t="s">
        <v>1275</v>
      </c>
      <c r="C34" s="507">
        <v>40908</v>
      </c>
      <c r="D34">
        <v>2011</v>
      </c>
      <c r="E34" t="s">
        <v>180</v>
      </c>
      <c r="F34" t="s">
        <v>248</v>
      </c>
      <c r="G34">
        <v>40.486671000000001</v>
      </c>
      <c r="H34">
        <v>-74.8536</v>
      </c>
      <c r="I34" s="606">
        <v>3.9719244292</v>
      </c>
      <c r="J34" t="s">
        <v>431</v>
      </c>
      <c r="K34" t="s">
        <v>1249</v>
      </c>
      <c r="L34" s="606">
        <v>9.3640499999999989</v>
      </c>
      <c r="M34" s="606">
        <v>8</v>
      </c>
      <c r="N34" s="606">
        <v>1.1705062499999999</v>
      </c>
      <c r="O34" t="s">
        <v>793</v>
      </c>
      <c r="P34" t="s">
        <v>793</v>
      </c>
      <c r="Q34">
        <v>25</v>
      </c>
      <c r="R34">
        <v>180</v>
      </c>
      <c r="Y34">
        <v>27.27</v>
      </c>
      <c r="Z34">
        <v>5.88</v>
      </c>
      <c r="AA34">
        <v>288.41000000000003</v>
      </c>
      <c r="AB34">
        <v>192.09</v>
      </c>
      <c r="AC34" t="s">
        <v>333</v>
      </c>
      <c r="AD34" s="508" t="s">
        <v>1233</v>
      </c>
      <c r="AE34" s="1059"/>
      <c r="AF34" s="1059"/>
      <c r="AG34" s="1059"/>
      <c r="AH34" s="1059"/>
      <c r="AI34" s="1059">
        <v>0.17301343351548201</v>
      </c>
      <c r="AJ34" s="1059">
        <v>0.18182491438356099</v>
      </c>
      <c r="AK34" s="1059">
        <v>0.174529109589041</v>
      </c>
      <c r="AL34" s="1059">
        <v>0.186429794520548</v>
      </c>
      <c r="AM34" s="1059">
        <v>0.19068761384335101</v>
      </c>
      <c r="AN34" s="1059">
        <v>0.17836757990867499</v>
      </c>
      <c r="AO34" s="1059">
        <v>0.16767979452054699</v>
      </c>
      <c r="AP34" s="1059">
        <v>0.175713470319634</v>
      </c>
      <c r="AQ34" s="1059">
        <v>0.17511953551912501</v>
      </c>
      <c r="AR34" s="1059">
        <v>0.16896404109589</v>
      </c>
      <c r="AS34" s="1059">
        <v>0.172945205479452</v>
      </c>
      <c r="AT34" s="1059">
        <v>0.16395547945205399</v>
      </c>
      <c r="AU34" s="1061">
        <v>0.15980760473588301</v>
      </c>
    </row>
    <row r="35" spans="1:47" x14ac:dyDescent="0.2">
      <c r="A35">
        <v>57462</v>
      </c>
      <c r="B35" t="s">
        <v>1276</v>
      </c>
      <c r="C35" s="507">
        <v>40900</v>
      </c>
      <c r="D35">
        <v>2011</v>
      </c>
      <c r="E35" t="s">
        <v>180</v>
      </c>
      <c r="F35" t="s">
        <v>229</v>
      </c>
      <c r="G35">
        <v>41.387450999999999</v>
      </c>
      <c r="H35">
        <v>-84.092860000000002</v>
      </c>
      <c r="I35" s="606">
        <v>3.8701515982000001</v>
      </c>
      <c r="J35" t="s">
        <v>431</v>
      </c>
      <c r="K35" t="s">
        <v>1249</v>
      </c>
      <c r="L35" s="606">
        <v>9.7919999999999998</v>
      </c>
      <c r="M35" s="606">
        <v>8.08</v>
      </c>
      <c r="N35" s="606">
        <v>1.2118811881188118</v>
      </c>
      <c r="O35" t="s">
        <v>799</v>
      </c>
      <c r="P35" t="s">
        <v>1231</v>
      </c>
      <c r="Q35" t="s">
        <v>799</v>
      </c>
      <c r="R35">
        <v>179</v>
      </c>
      <c r="Y35">
        <v>32.24</v>
      </c>
      <c r="Z35">
        <v>3.86</v>
      </c>
      <c r="AA35">
        <v>207.86</v>
      </c>
      <c r="AB35">
        <v>142.15</v>
      </c>
      <c r="AC35" t="s">
        <v>332</v>
      </c>
      <c r="AD35" s="508" t="s">
        <v>1233</v>
      </c>
      <c r="AE35" s="1059"/>
      <c r="AF35" s="1059"/>
      <c r="AG35" s="1059"/>
      <c r="AH35" s="1059"/>
      <c r="AI35" s="1059">
        <v>0.20026848996374999</v>
      </c>
      <c r="AJ35" s="1059">
        <v>0.20263969890139699</v>
      </c>
      <c r="AK35" s="1059">
        <v>0.20179201139292</v>
      </c>
      <c r="AL35" s="1059">
        <v>0.18839854875898501</v>
      </c>
      <c r="AM35" s="1059">
        <v>0.19239244621183399</v>
      </c>
      <c r="AN35" s="1059">
        <v>0.17942718929427101</v>
      </c>
      <c r="AO35" s="1059">
        <v>0.165482729779827</v>
      </c>
      <c r="AP35" s="1059">
        <v>0.17284348297843399</v>
      </c>
      <c r="AQ35" s="1059">
        <v>0.16808801781817501</v>
      </c>
      <c r="AR35" s="1059">
        <v>0.18396231746462299</v>
      </c>
      <c r="AS35" s="1059">
        <v>0.12798668565486601</v>
      </c>
      <c r="AT35" s="1059">
        <v>0.133044554455445</v>
      </c>
      <c r="AU35" s="1061">
        <v>0.15282906364406901</v>
      </c>
    </row>
    <row r="36" spans="1:47" x14ac:dyDescent="0.2">
      <c r="A36" t="s">
        <v>1277</v>
      </c>
      <c r="B36" t="s">
        <v>1278</v>
      </c>
      <c r="C36" s="507">
        <v>40907</v>
      </c>
      <c r="D36">
        <v>2011</v>
      </c>
      <c r="E36" t="s">
        <v>183</v>
      </c>
      <c r="F36" t="s">
        <v>222</v>
      </c>
      <c r="G36">
        <v>38.464320999999998</v>
      </c>
      <c r="H36">
        <v>-121.17956</v>
      </c>
      <c r="I36" s="606">
        <v>5.0575778538999998</v>
      </c>
      <c r="J36" t="s">
        <v>431</v>
      </c>
      <c r="K36" t="s">
        <v>1249</v>
      </c>
      <c r="L36" s="606">
        <v>12.03</v>
      </c>
      <c r="M36" s="606">
        <v>8.91</v>
      </c>
      <c r="N36" s="606">
        <v>1.3501683501683501</v>
      </c>
      <c r="O36" t="s">
        <v>799</v>
      </c>
      <c r="P36" t="s">
        <v>1231</v>
      </c>
      <c r="Q36" t="s">
        <v>799</v>
      </c>
      <c r="R36">
        <v>180</v>
      </c>
      <c r="AA36">
        <v>225.21</v>
      </c>
      <c r="AB36">
        <v>150.1</v>
      </c>
      <c r="AC36" t="s">
        <v>1259</v>
      </c>
      <c r="AD36" s="508" t="s">
        <v>1233</v>
      </c>
      <c r="AE36" s="1059"/>
      <c r="AF36" s="1059"/>
      <c r="AG36" s="1059"/>
      <c r="AH36" s="1059"/>
      <c r="AI36" s="1059"/>
      <c r="AJ36" s="1059"/>
      <c r="AK36" s="1059"/>
      <c r="AL36" s="1059"/>
      <c r="AM36" s="1059"/>
      <c r="AN36" s="1059"/>
      <c r="AO36" s="1059"/>
      <c r="AP36" s="1059"/>
      <c r="AQ36" s="1059"/>
      <c r="AR36" s="1059"/>
      <c r="AS36" s="1059"/>
      <c r="AT36" s="1059"/>
    </row>
    <row r="37" spans="1:47" x14ac:dyDescent="0.2">
      <c r="A37">
        <v>57575</v>
      </c>
      <c r="B37" t="s">
        <v>1279</v>
      </c>
      <c r="C37" s="507">
        <v>40756</v>
      </c>
      <c r="D37">
        <v>2011</v>
      </c>
      <c r="E37" t="s">
        <v>183</v>
      </c>
      <c r="F37" t="s">
        <v>232</v>
      </c>
      <c r="G37">
        <v>34.833340999999997</v>
      </c>
      <c r="H37">
        <v>-106.77197099999999</v>
      </c>
      <c r="I37" s="606">
        <v>5.6356009132000002</v>
      </c>
      <c r="J37" t="s">
        <v>431</v>
      </c>
      <c r="K37" t="s">
        <v>1251</v>
      </c>
      <c r="L37" s="606">
        <v>11.2</v>
      </c>
      <c r="M37" s="606">
        <v>9</v>
      </c>
      <c r="N37" s="606">
        <v>1.2444444444444445</v>
      </c>
      <c r="O37" t="s">
        <v>793</v>
      </c>
      <c r="P37" t="s">
        <v>793</v>
      </c>
      <c r="Q37">
        <v>25</v>
      </c>
      <c r="R37">
        <v>180</v>
      </c>
      <c r="Y37">
        <v>11.08</v>
      </c>
      <c r="Z37">
        <v>18.2</v>
      </c>
      <c r="AA37">
        <v>150.36000000000001</v>
      </c>
      <c r="AB37">
        <v>102.33</v>
      </c>
      <c r="AC37" t="s">
        <v>329</v>
      </c>
      <c r="AD37" s="508" t="s">
        <v>1233</v>
      </c>
      <c r="AE37" s="1059"/>
      <c r="AF37" s="1059"/>
      <c r="AG37" s="1059"/>
      <c r="AH37" s="1059"/>
      <c r="AI37" s="1059"/>
      <c r="AJ37" s="1059"/>
      <c r="AK37" s="1059">
        <v>0.26808726534753902</v>
      </c>
      <c r="AL37" s="1059">
        <v>0.25362760020294201</v>
      </c>
      <c r="AM37" s="1059">
        <v>0.263914187411455</v>
      </c>
      <c r="AN37" s="1059">
        <v>0.22371892440385499</v>
      </c>
      <c r="AO37" s="1059">
        <v>0.25572044647387099</v>
      </c>
      <c r="AP37" s="1059">
        <v>0.23821664129883299</v>
      </c>
      <c r="AQ37" s="1059">
        <v>0.25903157255616199</v>
      </c>
      <c r="AR37" s="1059">
        <v>0.25404616945712799</v>
      </c>
      <c r="AS37" s="1059">
        <v>0.237176560121765</v>
      </c>
      <c r="AT37" s="1059">
        <v>0.24594114662607799</v>
      </c>
      <c r="AU37" s="1061">
        <v>0.25266899413074201</v>
      </c>
    </row>
    <row r="38" spans="1:47" x14ac:dyDescent="0.2">
      <c r="A38">
        <v>57740</v>
      </c>
      <c r="B38" t="s">
        <v>1280</v>
      </c>
      <c r="C38" s="507">
        <v>40787</v>
      </c>
      <c r="D38">
        <v>2011</v>
      </c>
      <c r="E38" t="s">
        <v>178</v>
      </c>
      <c r="F38" t="s">
        <v>232</v>
      </c>
      <c r="G38">
        <v>32.345311000000002</v>
      </c>
      <c r="H38">
        <v>-104.234871</v>
      </c>
      <c r="I38" s="606">
        <v>5.6309292236999999</v>
      </c>
      <c r="J38" t="s">
        <v>431</v>
      </c>
      <c r="K38" t="s">
        <v>1249</v>
      </c>
      <c r="L38" s="606">
        <v>10.873699999999999</v>
      </c>
      <c r="M38" s="606">
        <v>9.9</v>
      </c>
      <c r="N38" s="606">
        <v>1.0983535353535352</v>
      </c>
      <c r="O38" t="s">
        <v>799</v>
      </c>
      <c r="P38" t="s">
        <v>1231</v>
      </c>
      <c r="Q38" t="s">
        <v>799</v>
      </c>
      <c r="R38">
        <v>180</v>
      </c>
      <c r="Y38">
        <v>42.02</v>
      </c>
      <c r="Z38">
        <v>23.96</v>
      </c>
      <c r="AC38" t="s">
        <v>333</v>
      </c>
      <c r="AD38" s="508" t="s">
        <v>1233</v>
      </c>
      <c r="AE38" s="1059"/>
      <c r="AF38" s="1059"/>
      <c r="AG38" s="1059"/>
      <c r="AH38" s="1059"/>
      <c r="AI38" s="1059">
        <v>0.282170521241559</v>
      </c>
      <c r="AJ38" s="1059">
        <v>0.27616346109496698</v>
      </c>
      <c r="AK38" s="1059">
        <v>0.25405885337392098</v>
      </c>
      <c r="AL38" s="1059">
        <v>0.245018679950186</v>
      </c>
      <c r="AM38" s="1059">
        <v>0.24859908289659099</v>
      </c>
      <c r="AN38" s="1059">
        <v>0.23338635851617401</v>
      </c>
      <c r="AO38" s="1059">
        <v>0.230247682302476</v>
      </c>
      <c r="AP38" s="1059">
        <v>0.214369724643697</v>
      </c>
      <c r="AQ38" s="1059">
        <v>0.25296222700594201</v>
      </c>
      <c r="AR38" s="1059">
        <v>0.23293436649600999</v>
      </c>
      <c r="AS38" s="1059">
        <v>0.243681103270144</v>
      </c>
      <c r="AT38" s="1059">
        <v>0.22985563396522299</v>
      </c>
      <c r="AU38" s="1061">
        <v>0.25326120954536202</v>
      </c>
    </row>
    <row r="39" spans="1:47" x14ac:dyDescent="0.2">
      <c r="A39">
        <v>57736</v>
      </c>
      <c r="B39" t="s">
        <v>1281</v>
      </c>
      <c r="C39" s="507">
        <v>40787</v>
      </c>
      <c r="D39">
        <v>2011</v>
      </c>
      <c r="E39" t="s">
        <v>178</v>
      </c>
      <c r="F39" t="s">
        <v>232</v>
      </c>
      <c r="G39">
        <v>32.128481000000001</v>
      </c>
      <c r="H39">
        <v>-103.13771</v>
      </c>
      <c r="I39" s="606">
        <v>5.5821390410999996</v>
      </c>
      <c r="J39" t="s">
        <v>431</v>
      </c>
      <c r="K39" t="s">
        <v>1249</v>
      </c>
      <c r="L39" s="606">
        <v>10.8864</v>
      </c>
      <c r="M39" s="606">
        <v>9.9</v>
      </c>
      <c r="N39" s="606">
        <v>1.0996363636363635</v>
      </c>
      <c r="O39" t="s">
        <v>799</v>
      </c>
      <c r="P39" t="s">
        <v>1231</v>
      </c>
      <c r="Q39" t="s">
        <v>799</v>
      </c>
      <c r="R39">
        <v>181</v>
      </c>
      <c r="Y39">
        <v>45.26</v>
      </c>
      <c r="Z39">
        <v>23.52</v>
      </c>
      <c r="AC39" t="s">
        <v>333</v>
      </c>
      <c r="AD39" s="508">
        <v>150.8336730650166</v>
      </c>
      <c r="AE39" s="1059"/>
      <c r="AF39" s="1059"/>
      <c r="AG39" s="1059"/>
      <c r="AH39" s="1059"/>
      <c r="AI39" s="1059">
        <v>0.25582555978730798</v>
      </c>
      <c r="AJ39" s="1059">
        <v>0.26542825515428198</v>
      </c>
      <c r="AK39" s="1059">
        <v>0.25505050505050503</v>
      </c>
      <c r="AL39" s="1059">
        <v>0.24519164245191599</v>
      </c>
      <c r="AM39" s="1059">
        <v>0.24859908289659099</v>
      </c>
      <c r="AN39" s="1059">
        <v>0.23338635851617401</v>
      </c>
      <c r="AO39" s="1059">
        <v>0.20305797703057901</v>
      </c>
      <c r="AP39" s="1059">
        <v>0.21943176052765001</v>
      </c>
      <c r="AQ39" s="1059">
        <v>0.244510220603116</v>
      </c>
      <c r="AR39" s="1059">
        <v>0.24632166412988299</v>
      </c>
      <c r="AS39" s="1059">
        <v>0.26008947926756099</v>
      </c>
      <c r="AT39" s="1059">
        <v>0.25503897421705601</v>
      </c>
      <c r="AU39" s="1061">
        <v>0.26484103328365599</v>
      </c>
    </row>
    <row r="40" spans="1:47" x14ac:dyDescent="0.2">
      <c r="A40">
        <v>57737</v>
      </c>
      <c r="B40" t="s">
        <v>1282</v>
      </c>
      <c r="C40" s="507">
        <v>40878</v>
      </c>
      <c r="D40">
        <v>2011</v>
      </c>
      <c r="E40" t="s">
        <v>178</v>
      </c>
      <c r="F40" t="s">
        <v>232</v>
      </c>
      <c r="G40">
        <v>32.467671000000003</v>
      </c>
      <c r="H40">
        <v>-103.32561</v>
      </c>
      <c r="I40" s="606">
        <v>5.5919570776</v>
      </c>
      <c r="J40" t="s">
        <v>431</v>
      </c>
      <c r="K40" t="s">
        <v>1249</v>
      </c>
      <c r="L40" s="606">
        <v>10.7714</v>
      </c>
      <c r="M40" s="606">
        <v>9.9</v>
      </c>
      <c r="N40" s="606">
        <v>1.0880202020202019</v>
      </c>
      <c r="O40" t="s">
        <v>799</v>
      </c>
      <c r="P40" t="s">
        <v>1231</v>
      </c>
      <c r="Q40" t="s">
        <v>799</v>
      </c>
      <c r="R40">
        <v>181</v>
      </c>
      <c r="Y40">
        <v>43.63</v>
      </c>
      <c r="Z40">
        <v>23.25</v>
      </c>
      <c r="AC40" t="s">
        <v>333</v>
      </c>
      <c r="AD40" s="508" t="s">
        <v>1233</v>
      </c>
      <c r="AE40" s="1059"/>
      <c r="AF40" s="1059"/>
      <c r="AG40" s="1059"/>
      <c r="AH40" s="1059"/>
      <c r="AI40" s="1059">
        <v>0.26608296075509102</v>
      </c>
      <c r="AJ40" s="1059">
        <v>0.26823024768230203</v>
      </c>
      <c r="AK40" s="1059">
        <v>0.25627277339606003</v>
      </c>
      <c r="AL40" s="1059">
        <v>0.246148701628153</v>
      </c>
      <c r="AM40" s="1059">
        <v>0.24859908289659099</v>
      </c>
      <c r="AN40" s="1059">
        <v>0.23338635851617401</v>
      </c>
      <c r="AO40" s="1059">
        <v>0.22337530556708601</v>
      </c>
      <c r="AP40" s="1059">
        <v>0.22870255062035799</v>
      </c>
      <c r="AQ40" s="1059">
        <v>0.25166280289231102</v>
      </c>
      <c r="AR40" s="1059">
        <v>0.25172962501729601</v>
      </c>
      <c r="AS40" s="1059">
        <v>0.25912088925787502</v>
      </c>
      <c r="AT40" s="1059">
        <v>0.21834786218347799</v>
      </c>
      <c r="AU40" s="1061">
        <v>0.24286581663630799</v>
      </c>
    </row>
    <row r="41" spans="1:47" x14ac:dyDescent="0.2">
      <c r="A41">
        <v>57337</v>
      </c>
      <c r="B41" t="s">
        <v>1283</v>
      </c>
      <c r="C41" s="507">
        <v>40752</v>
      </c>
      <c r="D41">
        <v>2011</v>
      </c>
      <c r="E41" t="s">
        <v>180</v>
      </c>
      <c r="F41" t="s">
        <v>266</v>
      </c>
      <c r="G41">
        <v>39.186490999999997</v>
      </c>
      <c r="H41">
        <v>-75.506190000000004</v>
      </c>
      <c r="I41" s="606">
        <v>4.1256714611999996</v>
      </c>
      <c r="J41" t="s">
        <v>431</v>
      </c>
      <c r="K41" t="s">
        <v>1249</v>
      </c>
      <c r="L41" s="606">
        <v>11.2</v>
      </c>
      <c r="M41" s="606">
        <v>10</v>
      </c>
      <c r="N41" s="606">
        <v>1.1199999999999999</v>
      </c>
      <c r="O41" t="s">
        <v>799</v>
      </c>
      <c r="P41" t="s">
        <v>1231</v>
      </c>
      <c r="Q41" t="s">
        <v>799</v>
      </c>
      <c r="R41">
        <v>180</v>
      </c>
      <c r="Y41">
        <v>30.1</v>
      </c>
      <c r="Z41">
        <v>9.43</v>
      </c>
      <c r="AA41">
        <v>286.45</v>
      </c>
      <c r="AB41">
        <v>189.55</v>
      </c>
      <c r="AC41" t="s">
        <v>333</v>
      </c>
      <c r="AD41" s="508" t="s">
        <v>1233</v>
      </c>
      <c r="AE41" s="1059"/>
      <c r="AF41" s="1059"/>
      <c r="AG41" s="1059"/>
      <c r="AH41" s="1059"/>
      <c r="AI41" s="1059">
        <v>0.211008652094717</v>
      </c>
      <c r="AJ41" s="1059">
        <v>0.20721461187214599</v>
      </c>
      <c r="AK41" s="1059">
        <v>0.20310502283105</v>
      </c>
      <c r="AL41" s="1059">
        <v>0.19907534246575301</v>
      </c>
      <c r="AM41" s="1059">
        <v>0.20031876138433499</v>
      </c>
      <c r="AN41" s="1059">
        <v>0.18939965753424601</v>
      </c>
      <c r="AO41" s="1059">
        <v>0.18451746575342401</v>
      </c>
      <c r="AP41" s="1059">
        <v>0.19663253424657501</v>
      </c>
      <c r="AQ41" s="1059">
        <v>0.18103369763205801</v>
      </c>
      <c r="AR41" s="1059">
        <v>0.19545662100456601</v>
      </c>
      <c r="AS41" s="1059">
        <v>0.189246575342465</v>
      </c>
      <c r="AT41" s="1059">
        <v>0.18687214611872099</v>
      </c>
      <c r="AU41" s="1061">
        <v>0.143806921675774</v>
      </c>
    </row>
    <row r="42" spans="1:47" x14ac:dyDescent="0.2">
      <c r="A42">
        <v>57948</v>
      </c>
      <c r="B42" t="s">
        <v>1284</v>
      </c>
      <c r="C42" s="507">
        <v>40907</v>
      </c>
      <c r="D42">
        <v>2011</v>
      </c>
      <c r="E42" t="s">
        <v>180</v>
      </c>
      <c r="F42" t="s">
        <v>248</v>
      </c>
      <c r="G42">
        <v>39.380690999999999</v>
      </c>
      <c r="H42">
        <v>-75.18956</v>
      </c>
      <c r="I42" s="606">
        <v>4.1567333333000001</v>
      </c>
      <c r="J42" t="s">
        <v>431</v>
      </c>
      <c r="K42" t="s">
        <v>1249</v>
      </c>
      <c r="L42" s="606">
        <v>12.502000000000001</v>
      </c>
      <c r="M42" s="606">
        <v>10</v>
      </c>
      <c r="N42" s="606">
        <v>1.2502</v>
      </c>
      <c r="O42" t="s">
        <v>793</v>
      </c>
      <c r="P42" t="s">
        <v>793</v>
      </c>
      <c r="Q42">
        <v>15</v>
      </c>
      <c r="R42">
        <v>182</v>
      </c>
      <c r="Y42">
        <v>29.08</v>
      </c>
      <c r="Z42">
        <v>5.71</v>
      </c>
      <c r="AA42">
        <v>317.25</v>
      </c>
      <c r="AB42">
        <v>210.28</v>
      </c>
      <c r="AC42" t="s">
        <v>1259</v>
      </c>
      <c r="AD42" s="508" t="s">
        <v>1233</v>
      </c>
      <c r="AE42" s="1059"/>
      <c r="AF42" s="1059"/>
      <c r="AG42" s="1059"/>
      <c r="AH42" s="1059"/>
      <c r="AI42" s="1059">
        <v>0.19246357012750401</v>
      </c>
      <c r="AJ42" s="1059">
        <v>0.19696347031963399</v>
      </c>
      <c r="AK42" s="1059">
        <v>0.19060502283104999</v>
      </c>
      <c r="AL42" s="1059">
        <v>0.18174657534246499</v>
      </c>
      <c r="AM42" s="1059">
        <v>0.18209244080145701</v>
      </c>
      <c r="AN42" s="1059">
        <v>0.17312785388127799</v>
      </c>
      <c r="AO42" s="1059">
        <v>0.157397260273972</v>
      </c>
      <c r="AP42" s="1059">
        <v>0.16696347031963399</v>
      </c>
      <c r="AQ42" s="1059">
        <v>0.15</v>
      </c>
      <c r="AR42" s="1059">
        <v>0.19045662100456601</v>
      </c>
      <c r="AS42" s="1059">
        <v>0.173047945205479</v>
      </c>
      <c r="AT42" s="1059">
        <v>0.17594748858447401</v>
      </c>
      <c r="AU42" s="1061">
        <v>0.19581056466302299</v>
      </c>
    </row>
    <row r="43" spans="1:47" x14ac:dyDescent="0.2">
      <c r="A43">
        <v>57738</v>
      </c>
      <c r="B43" t="s">
        <v>1285</v>
      </c>
      <c r="C43" s="507">
        <v>40878</v>
      </c>
      <c r="D43">
        <v>2011</v>
      </c>
      <c r="E43" t="s">
        <v>178</v>
      </c>
      <c r="F43" t="s">
        <v>232</v>
      </c>
      <c r="G43">
        <v>32.682580000000002</v>
      </c>
      <c r="H43">
        <v>-103.302402</v>
      </c>
      <c r="I43" s="606">
        <v>5.5677890411000002</v>
      </c>
      <c r="J43" t="s">
        <v>431</v>
      </c>
      <c r="K43" t="s">
        <v>1249</v>
      </c>
      <c r="L43" s="606">
        <v>10.632</v>
      </c>
      <c r="M43" s="606">
        <v>10.08</v>
      </c>
      <c r="N43" s="606">
        <v>1.0547619047619048</v>
      </c>
      <c r="O43" t="s">
        <v>799</v>
      </c>
      <c r="P43" t="s">
        <v>1231</v>
      </c>
      <c r="Q43" t="s">
        <v>799</v>
      </c>
      <c r="R43">
        <v>181</v>
      </c>
      <c r="Y43">
        <v>44.22</v>
      </c>
      <c r="Z43">
        <v>23.71</v>
      </c>
      <c r="AC43" t="s">
        <v>333</v>
      </c>
      <c r="AD43" s="508" t="s">
        <v>1233</v>
      </c>
      <c r="AE43" s="1059"/>
      <c r="AF43" s="1059"/>
      <c r="AG43" s="1059"/>
      <c r="AH43" s="1059"/>
      <c r="AI43" s="1059">
        <v>0.26459544048341799</v>
      </c>
      <c r="AJ43" s="1059">
        <v>0.25895575125027098</v>
      </c>
      <c r="AK43" s="1059">
        <v>0.25289691599623099</v>
      </c>
      <c r="AL43" s="1059">
        <v>0.233304794520548</v>
      </c>
      <c r="AM43" s="1059">
        <v>0.24859908289659099</v>
      </c>
      <c r="AN43" s="1059">
        <v>0.23338635851617401</v>
      </c>
      <c r="AO43" s="1059">
        <v>0.214482767993042</v>
      </c>
      <c r="AP43" s="1059">
        <v>0.20621557222584599</v>
      </c>
      <c r="AQ43" s="1059">
        <v>0.24284322866973099</v>
      </c>
      <c r="AR43" s="1059">
        <v>0.23691744582155499</v>
      </c>
      <c r="AS43" s="1059">
        <v>0.229125896934116</v>
      </c>
      <c r="AT43" s="1059">
        <v>0.26090363847213099</v>
      </c>
      <c r="AU43" s="1061">
        <v>0.25979549758579801</v>
      </c>
    </row>
    <row r="44" spans="1:47" x14ac:dyDescent="0.2">
      <c r="A44">
        <v>57739</v>
      </c>
      <c r="B44" t="s">
        <v>1286</v>
      </c>
      <c r="C44" s="507">
        <v>40878</v>
      </c>
      <c r="D44">
        <v>2011</v>
      </c>
      <c r="E44" t="s">
        <v>178</v>
      </c>
      <c r="F44" t="s">
        <v>232</v>
      </c>
      <c r="G44">
        <v>32.344870999999998</v>
      </c>
      <c r="H44">
        <v>-104.23515</v>
      </c>
      <c r="I44" s="606">
        <v>5.6309292236999999</v>
      </c>
      <c r="J44" t="s">
        <v>431</v>
      </c>
      <c r="K44" t="s">
        <v>1249</v>
      </c>
      <c r="L44" s="606">
        <v>10.8355</v>
      </c>
      <c r="M44" s="606">
        <v>10.08</v>
      </c>
      <c r="N44" s="606">
        <v>1.0749503968253968</v>
      </c>
      <c r="O44" t="s">
        <v>799</v>
      </c>
      <c r="P44" t="s">
        <v>1231</v>
      </c>
      <c r="Q44" t="s">
        <v>799</v>
      </c>
      <c r="R44">
        <v>180</v>
      </c>
      <c r="Y44">
        <v>42.02</v>
      </c>
      <c r="Z44">
        <v>23.9</v>
      </c>
      <c r="AC44" t="s">
        <v>333</v>
      </c>
      <c r="AD44" s="508" t="s">
        <v>1233</v>
      </c>
      <c r="AE44" s="1059"/>
      <c r="AF44" s="1059"/>
      <c r="AG44" s="1059"/>
      <c r="AH44" s="1059"/>
      <c r="AI44" s="1059">
        <v>0.27369839101396398</v>
      </c>
      <c r="AJ44" s="1059">
        <v>0.27533159382474398</v>
      </c>
      <c r="AK44" s="1059">
        <v>0.26271562658548903</v>
      </c>
      <c r="AL44" s="1059">
        <v>0.25331593824744503</v>
      </c>
      <c r="AM44" s="1059">
        <v>0.24859908289659099</v>
      </c>
      <c r="AN44" s="1059">
        <v>0.23338635851617401</v>
      </c>
      <c r="AO44" s="1059">
        <v>0.230824635790389</v>
      </c>
      <c r="AP44" s="1059">
        <v>0.23346334348046599</v>
      </c>
      <c r="AQ44" s="1059">
        <v>0.25382098042617102</v>
      </c>
      <c r="AR44" s="1059">
        <v>0.249023791403928</v>
      </c>
      <c r="AS44" s="1059">
        <v>0.25216079582517897</v>
      </c>
      <c r="AT44" s="1059">
        <v>0.25276101688772901</v>
      </c>
      <c r="AU44" s="1061">
        <v>0.25815787000896201</v>
      </c>
    </row>
    <row r="45" spans="1:47" x14ac:dyDescent="0.2">
      <c r="A45">
        <v>58147</v>
      </c>
      <c r="B45" t="s">
        <v>1287</v>
      </c>
      <c r="C45" s="507">
        <v>40848</v>
      </c>
      <c r="D45">
        <v>2011</v>
      </c>
      <c r="E45" t="s">
        <v>183</v>
      </c>
      <c r="F45" t="s">
        <v>226</v>
      </c>
      <c r="G45">
        <v>34.683230999999999</v>
      </c>
      <c r="H45">
        <v>-112.40561</v>
      </c>
      <c r="I45" s="606">
        <v>5.5269963469999999</v>
      </c>
      <c r="J45" t="s">
        <v>431</v>
      </c>
      <c r="K45" t="s">
        <v>1249</v>
      </c>
      <c r="L45" s="606">
        <v>11.751480000000001</v>
      </c>
      <c r="M45" s="606">
        <v>10.4</v>
      </c>
      <c r="N45" s="606">
        <v>1.12995</v>
      </c>
      <c r="O45" t="s">
        <v>799</v>
      </c>
      <c r="P45" t="s">
        <v>1231</v>
      </c>
      <c r="Q45" t="s">
        <v>799</v>
      </c>
      <c r="R45">
        <v>180</v>
      </c>
      <c r="Y45">
        <v>10.84</v>
      </c>
      <c r="Z45">
        <v>19.489999999999998</v>
      </c>
      <c r="AA45">
        <v>172.66</v>
      </c>
      <c r="AB45">
        <v>115.33</v>
      </c>
      <c r="AC45" t="s">
        <v>329</v>
      </c>
      <c r="AD45" s="508" t="s">
        <v>1233</v>
      </c>
      <c r="AE45" s="1059"/>
      <c r="AF45" s="1059"/>
      <c r="AG45" s="1059"/>
      <c r="AH45" s="1059"/>
      <c r="AI45" s="1059">
        <v>0.29959410466582498</v>
      </c>
      <c r="AJ45" s="1059">
        <v>0.29208377239199101</v>
      </c>
      <c r="AK45" s="1059">
        <v>0.292094748858447</v>
      </c>
      <c r="AL45" s="1059">
        <v>0.28070117667720401</v>
      </c>
      <c r="AM45" s="1059">
        <v>0.28616277847835198</v>
      </c>
      <c r="AN45" s="1059">
        <v>0.27733140147523699</v>
      </c>
      <c r="AO45" s="1059">
        <v>0.159839304531085</v>
      </c>
      <c r="AP45" s="1059">
        <v>0.25760669125395103</v>
      </c>
      <c r="AQ45" s="1059">
        <v>0.27314741838307399</v>
      </c>
      <c r="AR45" s="1059">
        <v>0.24973656480505699</v>
      </c>
      <c r="AS45" s="1059">
        <v>0.25097690551457602</v>
      </c>
      <c r="AT45" s="1059">
        <v>0.251086670179135</v>
      </c>
      <c r="AU45" s="1061">
        <v>0.25206450539442299</v>
      </c>
    </row>
    <row r="46" spans="1:47" x14ac:dyDescent="0.2">
      <c r="A46">
        <v>57662</v>
      </c>
      <c r="B46" t="s">
        <v>1288</v>
      </c>
      <c r="C46" s="507">
        <v>40878</v>
      </c>
      <c r="D46">
        <v>2011</v>
      </c>
      <c r="E46" t="s">
        <v>180</v>
      </c>
      <c r="F46" t="s">
        <v>248</v>
      </c>
      <c r="G46">
        <v>40.277441000000003</v>
      </c>
      <c r="H46">
        <v>-74.556950999999998</v>
      </c>
      <c r="I46" s="606">
        <v>3.9866360731000001</v>
      </c>
      <c r="J46" t="s">
        <v>431</v>
      </c>
      <c r="K46" t="s">
        <v>1249</v>
      </c>
      <c r="L46" s="606">
        <v>14.112</v>
      </c>
      <c r="M46" s="606">
        <v>12</v>
      </c>
      <c r="N46" s="606">
        <v>1.1759999999999999</v>
      </c>
      <c r="O46" t="s">
        <v>793</v>
      </c>
      <c r="P46" t="s">
        <v>793</v>
      </c>
      <c r="Q46">
        <v>25</v>
      </c>
      <c r="R46">
        <v>180</v>
      </c>
      <c r="Y46">
        <v>27.1</v>
      </c>
      <c r="Z46">
        <v>5.37</v>
      </c>
      <c r="AA46">
        <v>353.76</v>
      </c>
      <c r="AB46">
        <v>233.46</v>
      </c>
      <c r="AC46" t="s">
        <v>332</v>
      </c>
      <c r="AD46" s="508" t="s">
        <v>1233</v>
      </c>
      <c r="AE46" s="1059"/>
      <c r="AF46" s="1059"/>
      <c r="AG46" s="1059"/>
      <c r="AH46" s="1059"/>
      <c r="AI46" s="1059">
        <v>0.17897123557984199</v>
      </c>
      <c r="AJ46" s="1059">
        <v>0.177492389649923</v>
      </c>
      <c r="AK46" s="1059">
        <v>0.16832191780821901</v>
      </c>
      <c r="AL46" s="1059">
        <v>0.17224124809741201</v>
      </c>
      <c r="AM46" s="1059">
        <v>0.170395036429872</v>
      </c>
      <c r="AN46" s="1059">
        <v>0.16318493150684901</v>
      </c>
      <c r="AO46" s="1059">
        <v>0.15730593607305901</v>
      </c>
      <c r="AP46" s="1059">
        <v>0.17175608828006</v>
      </c>
      <c r="AQ46" s="1059">
        <v>0.16666666666666599</v>
      </c>
      <c r="AR46" s="1059">
        <v>0.16096841704718401</v>
      </c>
      <c r="AS46" s="1059">
        <v>0.16586757990867501</v>
      </c>
      <c r="AT46" s="1059">
        <v>0.16335616438356099</v>
      </c>
      <c r="AU46" s="1061">
        <v>0.16079424711596799</v>
      </c>
    </row>
    <row r="47" spans="1:47" x14ac:dyDescent="0.2">
      <c r="A47">
        <v>57498</v>
      </c>
      <c r="B47" t="s">
        <v>1289</v>
      </c>
      <c r="C47" s="507">
        <v>40787</v>
      </c>
      <c r="D47">
        <v>2011</v>
      </c>
      <c r="E47" t="s">
        <v>176</v>
      </c>
      <c r="F47" t="s">
        <v>222</v>
      </c>
      <c r="G47">
        <v>36.395530999999998</v>
      </c>
      <c r="H47">
        <v>-120.1078</v>
      </c>
      <c r="I47" s="606">
        <v>5.3627531962999999</v>
      </c>
      <c r="J47" t="s">
        <v>431</v>
      </c>
      <c r="K47" t="s">
        <v>1249</v>
      </c>
      <c r="L47" s="606">
        <v>17.600000000000001</v>
      </c>
      <c r="M47" s="606">
        <v>15</v>
      </c>
      <c r="N47" s="606">
        <v>1.1733333333333333</v>
      </c>
      <c r="O47" t="s">
        <v>793</v>
      </c>
      <c r="P47" t="s">
        <v>793</v>
      </c>
      <c r="Q47">
        <v>25</v>
      </c>
      <c r="R47">
        <v>179</v>
      </c>
      <c r="Y47">
        <v>0.55000000000000004</v>
      </c>
      <c r="Z47">
        <v>20.87</v>
      </c>
      <c r="AA47">
        <v>242.85</v>
      </c>
      <c r="AB47">
        <v>163.22999999999999</v>
      </c>
      <c r="AC47" t="s">
        <v>333</v>
      </c>
      <c r="AD47" s="508" t="s">
        <v>1233</v>
      </c>
      <c r="AE47" s="1059"/>
      <c r="AF47" s="1059"/>
      <c r="AG47" s="1059"/>
      <c r="AH47" s="1059"/>
      <c r="AI47" s="1059">
        <v>0.22729204614450499</v>
      </c>
      <c r="AJ47" s="1059">
        <v>0.21566210045662099</v>
      </c>
      <c r="AK47" s="1059">
        <v>0.21536529680365199</v>
      </c>
      <c r="AL47" s="1059">
        <v>0.19384322678843199</v>
      </c>
      <c r="AM47" s="1059">
        <v>0.22646478445658699</v>
      </c>
      <c r="AN47" s="1059">
        <v>0.210867579908675</v>
      </c>
      <c r="AO47" s="1059">
        <v>0.218409436834094</v>
      </c>
      <c r="AP47" s="1059">
        <v>0.19945966514459601</v>
      </c>
      <c r="AQ47" s="1059">
        <v>0.18321190042501501</v>
      </c>
      <c r="AR47" s="1059">
        <v>0.15941400304414</v>
      </c>
      <c r="AS47" s="1059">
        <v>0.13686453576864499</v>
      </c>
      <c r="AT47" s="1059">
        <v>0.14362252663622499</v>
      </c>
      <c r="AU47" s="1061">
        <v>0.116970248937462</v>
      </c>
    </row>
    <row r="48" spans="1:47" x14ac:dyDescent="0.2">
      <c r="A48">
        <v>57499</v>
      </c>
      <c r="B48" t="s">
        <v>1290</v>
      </c>
      <c r="C48" s="507">
        <v>40799</v>
      </c>
      <c r="D48">
        <v>2011</v>
      </c>
      <c r="E48" t="s">
        <v>176</v>
      </c>
      <c r="F48" t="s">
        <v>222</v>
      </c>
      <c r="G48">
        <v>36.378470999999998</v>
      </c>
      <c r="H48">
        <v>-120.12391</v>
      </c>
      <c r="I48" s="606">
        <v>5.3627531962999999</v>
      </c>
      <c r="J48" t="s">
        <v>431</v>
      </c>
      <c r="K48" t="s">
        <v>1249</v>
      </c>
      <c r="L48" s="606">
        <v>18.48</v>
      </c>
      <c r="M48" s="606">
        <v>15</v>
      </c>
      <c r="N48" s="606">
        <v>1.232</v>
      </c>
      <c r="O48" t="s">
        <v>793</v>
      </c>
      <c r="P48" t="s">
        <v>793</v>
      </c>
      <c r="Q48">
        <v>25</v>
      </c>
      <c r="R48">
        <v>180</v>
      </c>
      <c r="Y48">
        <v>0.79</v>
      </c>
      <c r="Z48">
        <v>23.19</v>
      </c>
      <c r="AA48">
        <v>222.59</v>
      </c>
      <c r="AB48">
        <v>150.78</v>
      </c>
      <c r="AC48" t="s">
        <v>333</v>
      </c>
      <c r="AD48" s="508" t="s">
        <v>1233</v>
      </c>
      <c r="AE48" s="1059"/>
      <c r="AF48" s="1059"/>
      <c r="AG48" s="1059"/>
      <c r="AH48" s="1059"/>
      <c r="AI48" s="1059">
        <v>0.24515027322404301</v>
      </c>
      <c r="AJ48" s="1059">
        <v>0.24841704718416999</v>
      </c>
      <c r="AK48" s="1059">
        <v>0.244307458143074</v>
      </c>
      <c r="AL48" s="1059">
        <v>0.21851598173515899</v>
      </c>
      <c r="AM48" s="1059">
        <v>0.23233151183970799</v>
      </c>
      <c r="AN48" s="1059">
        <v>0.19317351598173499</v>
      </c>
      <c r="AO48" s="1059">
        <v>0.218477929984779</v>
      </c>
      <c r="AP48" s="1059">
        <v>0.21052511415525099</v>
      </c>
      <c r="AQ48" s="1059">
        <v>0.185101700060716</v>
      </c>
      <c r="AR48" s="1059">
        <v>0.15859969558599599</v>
      </c>
      <c r="AS48" s="1059">
        <v>0.134695585996955</v>
      </c>
      <c r="AT48" s="1059">
        <v>0.14101217656012099</v>
      </c>
      <c r="AU48" s="1061">
        <v>0.10526715239829899</v>
      </c>
    </row>
    <row r="49" spans="1:47" x14ac:dyDescent="0.2">
      <c r="A49">
        <v>57790</v>
      </c>
      <c r="B49" t="s">
        <v>1291</v>
      </c>
      <c r="C49" s="507">
        <v>40878</v>
      </c>
      <c r="D49">
        <v>2011</v>
      </c>
      <c r="E49" t="s">
        <v>183</v>
      </c>
      <c r="F49" t="s">
        <v>226</v>
      </c>
      <c r="G49">
        <v>34.587881000000003</v>
      </c>
      <c r="H49">
        <v>-113.17564</v>
      </c>
      <c r="I49" s="606">
        <v>5.7090787671000003</v>
      </c>
      <c r="J49" t="s">
        <v>431</v>
      </c>
      <c r="K49" t="s">
        <v>1249</v>
      </c>
      <c r="L49" s="606">
        <v>16.593580000000003</v>
      </c>
      <c r="M49" s="606">
        <v>15</v>
      </c>
      <c r="N49" s="606">
        <v>1.1062386666666668</v>
      </c>
      <c r="O49" t="s">
        <v>799</v>
      </c>
      <c r="P49" t="s">
        <v>1231</v>
      </c>
      <c r="Q49" t="s">
        <v>799</v>
      </c>
      <c r="R49">
        <v>180</v>
      </c>
      <c r="Y49">
        <v>12.51</v>
      </c>
      <c r="Z49">
        <v>24.35</v>
      </c>
      <c r="AA49">
        <v>243.32</v>
      </c>
      <c r="AB49">
        <v>159.97999999999999</v>
      </c>
      <c r="AC49" t="s">
        <v>329</v>
      </c>
      <c r="AD49" s="508" t="s">
        <v>1233</v>
      </c>
      <c r="AE49" s="1059"/>
      <c r="AF49" s="1059"/>
      <c r="AG49" s="1059"/>
      <c r="AH49" s="1059"/>
      <c r="AI49" s="1059">
        <v>0.27304189435336901</v>
      </c>
      <c r="AJ49" s="1059">
        <v>0.26140791476407899</v>
      </c>
      <c r="AK49" s="1059">
        <v>0.2691400304414</v>
      </c>
      <c r="AL49" s="1059">
        <v>0.25963470319634702</v>
      </c>
      <c r="AM49" s="1059">
        <v>0.26457194899817799</v>
      </c>
      <c r="AN49" s="1059">
        <v>0.25975646879756398</v>
      </c>
      <c r="AO49" s="1059">
        <v>0.26136986301369802</v>
      </c>
      <c r="AP49" s="1059">
        <v>0.248751902587519</v>
      </c>
      <c r="AQ49" s="1059">
        <v>0.23871432908318099</v>
      </c>
      <c r="AR49" s="1059">
        <v>0.197975646879756</v>
      </c>
      <c r="AS49" s="1059">
        <v>0.21905631659056299</v>
      </c>
      <c r="AT49" s="1059">
        <v>0.241552511415525</v>
      </c>
      <c r="AU49" s="1061">
        <v>0.23727990285367301</v>
      </c>
    </row>
    <row r="50" spans="1:47" x14ac:dyDescent="0.2">
      <c r="A50">
        <v>57561</v>
      </c>
      <c r="B50" t="s">
        <v>1292</v>
      </c>
      <c r="C50" s="507">
        <v>40827</v>
      </c>
      <c r="D50">
        <v>2011</v>
      </c>
      <c r="E50" t="s">
        <v>183</v>
      </c>
      <c r="F50" t="s">
        <v>226</v>
      </c>
      <c r="G50">
        <v>33.035209999999999</v>
      </c>
      <c r="H50">
        <v>-112.66059</v>
      </c>
      <c r="I50" s="606">
        <v>5.8092182648000001</v>
      </c>
      <c r="J50" t="s">
        <v>431</v>
      </c>
      <c r="K50" t="s">
        <v>1249</v>
      </c>
      <c r="L50" s="606">
        <v>21</v>
      </c>
      <c r="M50" s="606">
        <v>17</v>
      </c>
      <c r="N50" s="606">
        <v>1.2352941176470589</v>
      </c>
      <c r="O50" t="s">
        <v>799</v>
      </c>
      <c r="P50" t="s">
        <v>1231</v>
      </c>
      <c r="Q50" t="s">
        <v>799</v>
      </c>
      <c r="R50">
        <v>180</v>
      </c>
      <c r="S50" t="s">
        <v>1293</v>
      </c>
      <c r="T50" t="s">
        <v>1294</v>
      </c>
      <c r="U50" t="s">
        <v>1295</v>
      </c>
      <c r="V50">
        <v>2023</v>
      </c>
      <c r="W50">
        <v>17</v>
      </c>
      <c r="X50">
        <v>51</v>
      </c>
      <c r="Y50">
        <v>10.55</v>
      </c>
      <c r="Z50">
        <v>24.79</v>
      </c>
      <c r="AA50">
        <v>211.42</v>
      </c>
      <c r="AB50">
        <v>140.13</v>
      </c>
      <c r="AC50" t="s">
        <v>329</v>
      </c>
      <c r="AD50" s="508" t="s">
        <v>1233</v>
      </c>
      <c r="AE50" s="1059"/>
      <c r="AF50" s="1059"/>
      <c r="AG50" s="1059"/>
      <c r="AH50" s="1059"/>
      <c r="AI50" s="1059">
        <v>0.30919854280510001</v>
      </c>
      <c r="AJ50" s="1059">
        <v>0.29316411496105199</v>
      </c>
      <c r="AK50" s="1059">
        <v>0.29309696481332198</v>
      </c>
      <c r="AL50" s="1059">
        <v>0.28738920225624498</v>
      </c>
      <c r="AM50" s="1059">
        <v>0.26112316511303901</v>
      </c>
      <c r="AN50" s="1059">
        <v>0.21886919151222101</v>
      </c>
      <c r="AO50" s="1059">
        <v>0.247058823529411</v>
      </c>
      <c r="AP50" s="1059">
        <v>0.26238920225624401</v>
      </c>
      <c r="AQ50" s="1059">
        <v>0.26171247187399499</v>
      </c>
      <c r="AR50" s="1059">
        <v>0.274409078699973</v>
      </c>
      <c r="AS50" s="1059">
        <v>0.233776524308353</v>
      </c>
      <c r="AT50" s="1059">
        <v>0.27632957292506</v>
      </c>
      <c r="AU50" s="1061">
        <v>0.26410987892424698</v>
      </c>
    </row>
    <row r="51" spans="1:47" x14ac:dyDescent="0.2">
      <c r="A51">
        <v>57563</v>
      </c>
      <c r="B51" t="s">
        <v>1296</v>
      </c>
      <c r="C51" s="507">
        <v>40817</v>
      </c>
      <c r="D51">
        <v>2011</v>
      </c>
      <c r="E51" t="s">
        <v>183</v>
      </c>
      <c r="F51" t="s">
        <v>226</v>
      </c>
      <c r="G51">
        <v>33.026251000000002</v>
      </c>
      <c r="H51">
        <v>-113.35328</v>
      </c>
      <c r="I51" s="606">
        <v>5.8588940639000002</v>
      </c>
      <c r="J51" t="s">
        <v>431</v>
      </c>
      <c r="K51" t="s">
        <v>1249</v>
      </c>
      <c r="L51" s="606">
        <v>21</v>
      </c>
      <c r="M51" s="606">
        <v>17</v>
      </c>
      <c r="N51" s="606">
        <v>1.2352941176470589</v>
      </c>
      <c r="O51" t="s">
        <v>799</v>
      </c>
      <c r="P51" t="s">
        <v>1231</v>
      </c>
      <c r="Q51" t="s">
        <v>799</v>
      </c>
      <c r="R51">
        <v>180</v>
      </c>
      <c r="S51" t="s">
        <v>1293</v>
      </c>
      <c r="T51" t="s">
        <v>1294</v>
      </c>
      <c r="U51" t="s">
        <v>1295</v>
      </c>
      <c r="V51">
        <v>2023</v>
      </c>
      <c r="W51">
        <v>16</v>
      </c>
      <c r="X51">
        <v>48</v>
      </c>
      <c r="Y51">
        <v>10.48</v>
      </c>
      <c r="Z51">
        <v>25.46</v>
      </c>
      <c r="AA51">
        <v>187.76</v>
      </c>
      <c r="AB51">
        <v>125.05</v>
      </c>
      <c r="AC51" t="s">
        <v>329</v>
      </c>
      <c r="AD51" s="508" t="s">
        <v>1233</v>
      </c>
      <c r="AE51" s="1059"/>
      <c r="AF51" s="1059"/>
      <c r="AG51" s="1059"/>
      <c r="AH51" s="1059"/>
      <c r="AI51" s="1059"/>
      <c r="AJ51" s="1059">
        <v>0.29559075342465702</v>
      </c>
      <c r="AK51" s="1059">
        <v>0.299586187214611</v>
      </c>
      <c r="AL51" s="1059">
        <v>0.29968607305936001</v>
      </c>
      <c r="AM51" s="1059">
        <v>0.28926884107468098</v>
      </c>
      <c r="AN51" s="1059">
        <v>0.27456478310502203</v>
      </c>
      <c r="AO51" s="1059">
        <v>0.26954908675799</v>
      </c>
      <c r="AP51" s="1059">
        <v>0.26521832191780798</v>
      </c>
      <c r="AQ51" s="1059">
        <v>0.25861651867030899</v>
      </c>
      <c r="AR51" s="1059">
        <v>0.28973316210045602</v>
      </c>
      <c r="AS51" s="1059">
        <v>0.28705051369862999</v>
      </c>
      <c r="AT51" s="1059">
        <v>0.27009803921568598</v>
      </c>
      <c r="AU51" s="1061">
        <v>0.25298001714346902</v>
      </c>
    </row>
    <row r="52" spans="1:47" x14ac:dyDescent="0.2">
      <c r="A52">
        <v>57562</v>
      </c>
      <c r="B52" t="s">
        <v>1297</v>
      </c>
      <c r="C52" s="507">
        <v>40827</v>
      </c>
      <c r="D52">
        <v>2011</v>
      </c>
      <c r="E52" t="s">
        <v>183</v>
      </c>
      <c r="F52" t="s">
        <v>226</v>
      </c>
      <c r="G52">
        <v>33.020640999999998</v>
      </c>
      <c r="H52">
        <v>-112.66173999999999</v>
      </c>
      <c r="I52" s="606">
        <v>5.8092182648000001</v>
      </c>
      <c r="J52" t="s">
        <v>431</v>
      </c>
      <c r="K52" t="s">
        <v>1251</v>
      </c>
      <c r="L52" s="606">
        <v>22.5</v>
      </c>
      <c r="M52" s="606">
        <v>17.600000000000001</v>
      </c>
      <c r="N52" s="606">
        <v>1.2784090909090908</v>
      </c>
      <c r="O52" t="s">
        <v>793</v>
      </c>
      <c r="P52" t="s">
        <v>793</v>
      </c>
      <c r="Q52">
        <v>25</v>
      </c>
      <c r="R52">
        <v>190</v>
      </c>
      <c r="S52" t="s">
        <v>1293</v>
      </c>
      <c r="T52" t="s">
        <v>1294</v>
      </c>
      <c r="U52" t="s">
        <v>1295</v>
      </c>
      <c r="V52">
        <v>2023</v>
      </c>
      <c r="W52">
        <v>17</v>
      </c>
      <c r="X52">
        <v>51</v>
      </c>
      <c r="Y52">
        <v>9.4</v>
      </c>
      <c r="Z52">
        <v>17.600000000000001</v>
      </c>
      <c r="AA52">
        <v>188.65</v>
      </c>
      <c r="AB52">
        <v>126.77</v>
      </c>
      <c r="AC52" t="s">
        <v>329</v>
      </c>
      <c r="AD52" s="508" t="s">
        <v>1233</v>
      </c>
      <c r="AE52" s="1059"/>
      <c r="AF52" s="1059"/>
      <c r="AG52" s="1059"/>
      <c r="AH52" s="1059"/>
      <c r="AI52" s="1059">
        <v>0.27712447218082398</v>
      </c>
      <c r="AJ52" s="1059">
        <v>0.26991230801162303</v>
      </c>
      <c r="AK52" s="1059">
        <v>0.26137660855126599</v>
      </c>
      <c r="AL52" s="1059">
        <v>0.25462458488999501</v>
      </c>
      <c r="AM52" s="1059">
        <v>0.243611835568802</v>
      </c>
      <c r="AN52" s="1059">
        <v>0.25031133250311299</v>
      </c>
      <c r="AO52" s="1059">
        <v>0.24556999792445</v>
      </c>
      <c r="AP52" s="1059">
        <v>0.249558945620589</v>
      </c>
      <c r="AQ52" s="1059">
        <v>0.25346316650107598</v>
      </c>
      <c r="AR52" s="1059">
        <v>0.256544468659194</v>
      </c>
      <c r="AS52" s="1059">
        <v>0.21876945828144401</v>
      </c>
      <c r="AT52" s="1059">
        <v>0.25272415940224102</v>
      </c>
      <c r="AU52" s="1061">
        <v>0.225817343517138</v>
      </c>
    </row>
    <row r="53" spans="1:47" x14ac:dyDescent="0.2">
      <c r="A53">
        <v>57448</v>
      </c>
      <c r="B53" t="s">
        <v>1298</v>
      </c>
      <c r="C53" s="507">
        <v>40847</v>
      </c>
      <c r="D53">
        <v>2011</v>
      </c>
      <c r="E53" t="s">
        <v>180</v>
      </c>
      <c r="F53" t="s">
        <v>248</v>
      </c>
      <c r="G53">
        <v>39.612670999999999</v>
      </c>
      <c r="H53">
        <v>-75.310059999999993</v>
      </c>
      <c r="I53" s="606">
        <v>4.0945557077999997</v>
      </c>
      <c r="J53" t="s">
        <v>431</v>
      </c>
      <c r="K53" t="s">
        <v>1249</v>
      </c>
      <c r="L53" s="606">
        <v>19.900079999999999</v>
      </c>
      <c r="M53" s="606">
        <v>18</v>
      </c>
      <c r="N53" s="606">
        <v>1.1055599999999999</v>
      </c>
      <c r="O53" t="s">
        <v>793</v>
      </c>
      <c r="P53" t="s">
        <v>793</v>
      </c>
      <c r="Q53">
        <v>25</v>
      </c>
      <c r="R53">
        <v>180</v>
      </c>
      <c r="Y53">
        <v>28</v>
      </c>
      <c r="Z53">
        <v>5.89</v>
      </c>
      <c r="AA53">
        <v>314.44</v>
      </c>
      <c r="AB53">
        <v>208.16</v>
      </c>
      <c r="AC53" t="s">
        <v>1259</v>
      </c>
      <c r="AD53" s="508" t="s">
        <v>1233</v>
      </c>
      <c r="AE53" s="1059"/>
      <c r="AF53" s="1059"/>
      <c r="AG53" s="1059"/>
      <c r="AH53" s="1059"/>
      <c r="AI53" s="1059">
        <v>0.17399134790528201</v>
      </c>
      <c r="AJ53" s="1059">
        <v>0.16990981735159799</v>
      </c>
      <c r="AK53" s="1059">
        <v>0.17239979705733099</v>
      </c>
      <c r="AL53" s="1059">
        <v>0.17736555048198799</v>
      </c>
      <c r="AM53" s="1059">
        <v>0.18003061121230499</v>
      </c>
      <c r="AN53" s="1059">
        <v>0.16410451547437799</v>
      </c>
      <c r="AO53" s="1059">
        <v>0.16266489091831501</v>
      </c>
      <c r="AP53" s="1059">
        <v>0.167719431760527</v>
      </c>
      <c r="AQ53" s="1059">
        <v>0.16594565877352699</v>
      </c>
      <c r="AR53" s="1059">
        <v>0.1458967529173</v>
      </c>
      <c r="AS53" s="1059">
        <v>0.16860096397767599</v>
      </c>
      <c r="AT53" s="1059">
        <v>0.16558219178082101</v>
      </c>
      <c r="AU53" s="1061">
        <v>0.15621837684679199</v>
      </c>
    </row>
    <row r="54" spans="1:47" x14ac:dyDescent="0.2">
      <c r="A54">
        <v>57669</v>
      </c>
      <c r="B54" t="s">
        <v>1299</v>
      </c>
      <c r="C54" s="507">
        <v>40905</v>
      </c>
      <c r="D54">
        <v>2011</v>
      </c>
      <c r="E54" t="s">
        <v>183</v>
      </c>
      <c r="F54" t="s">
        <v>222</v>
      </c>
      <c r="G54">
        <v>38.36515</v>
      </c>
      <c r="H54">
        <v>-121.41326100000001</v>
      </c>
      <c r="I54" s="606">
        <v>5.0825618721000003</v>
      </c>
      <c r="J54" t="s">
        <v>431</v>
      </c>
      <c r="K54" t="s">
        <v>1251</v>
      </c>
      <c r="L54" s="606">
        <v>21.902000000000001</v>
      </c>
      <c r="M54" s="606">
        <v>18</v>
      </c>
      <c r="N54" s="606">
        <v>1.2167777777777777</v>
      </c>
      <c r="O54" t="s">
        <v>793</v>
      </c>
      <c r="P54" t="s">
        <v>793</v>
      </c>
      <c r="Q54">
        <v>20</v>
      </c>
      <c r="R54">
        <v>210</v>
      </c>
      <c r="Y54">
        <v>26.73</v>
      </c>
      <c r="Z54">
        <v>33.700000000000003</v>
      </c>
      <c r="AA54">
        <v>224.24</v>
      </c>
      <c r="AB54">
        <v>150.66999999999999</v>
      </c>
      <c r="AC54" t="s">
        <v>1259</v>
      </c>
      <c r="AD54" s="508" t="s">
        <v>1233</v>
      </c>
      <c r="AE54" s="1059"/>
      <c r="AF54" s="1059"/>
      <c r="AG54" s="1059"/>
      <c r="AH54" s="1059"/>
      <c r="AI54" s="1059">
        <v>0.22540983606557299</v>
      </c>
      <c r="AJ54" s="1059">
        <v>0.23854642313546401</v>
      </c>
      <c r="AK54" s="1059">
        <v>0.22068746829020799</v>
      </c>
      <c r="AL54" s="1059">
        <v>0.218892694063926</v>
      </c>
      <c r="AM54" s="1059">
        <v>0.203317901234567</v>
      </c>
      <c r="AN54" s="1059">
        <v>0.202638254693049</v>
      </c>
      <c r="AO54" s="1059">
        <v>0.21017250126839099</v>
      </c>
      <c r="AP54" s="1059">
        <v>0.205580923389142</v>
      </c>
      <c r="AQ54" s="1059">
        <v>0.20445633475005001</v>
      </c>
      <c r="AR54" s="1059">
        <v>0.19092465753424601</v>
      </c>
      <c r="AS54" s="1059">
        <v>0.197355403348554</v>
      </c>
      <c r="AT54" s="1059">
        <v>0.153228056823947</v>
      </c>
      <c r="AU54" s="1061">
        <v>0.18584294677190799</v>
      </c>
    </row>
    <row r="55" spans="1:47" x14ac:dyDescent="0.2">
      <c r="A55">
        <v>57361</v>
      </c>
      <c r="B55" t="s">
        <v>1300</v>
      </c>
      <c r="C55" s="507">
        <v>40766</v>
      </c>
      <c r="D55">
        <v>2011</v>
      </c>
      <c r="E55" t="s">
        <v>176</v>
      </c>
      <c r="F55" t="s">
        <v>222</v>
      </c>
      <c r="G55">
        <v>35.980590999999997</v>
      </c>
      <c r="H55">
        <v>-120.102951</v>
      </c>
      <c r="I55" s="606">
        <v>5.3520027396999996</v>
      </c>
      <c r="J55" t="s">
        <v>431</v>
      </c>
      <c r="K55" t="s">
        <v>1251</v>
      </c>
      <c r="L55" s="606">
        <v>24.36</v>
      </c>
      <c r="M55" s="606">
        <v>19</v>
      </c>
      <c r="N55" s="606">
        <v>1.2821052631578946</v>
      </c>
      <c r="O55" t="s">
        <v>793</v>
      </c>
      <c r="P55" t="s">
        <v>793</v>
      </c>
      <c r="Q55">
        <v>25</v>
      </c>
      <c r="R55">
        <v>180</v>
      </c>
      <c r="Y55">
        <v>-39.56</v>
      </c>
      <c r="Z55">
        <v>14.46</v>
      </c>
      <c r="AA55">
        <v>241.77</v>
      </c>
      <c r="AB55">
        <v>161.52000000000001</v>
      </c>
      <c r="AC55" t="s">
        <v>333</v>
      </c>
      <c r="AD55" s="508">
        <v>288.62246720202688</v>
      </c>
      <c r="AE55" s="1059"/>
      <c r="AF55" s="1059"/>
      <c r="AG55" s="1059"/>
      <c r="AH55" s="1059"/>
      <c r="AI55" s="1059">
        <v>0.24180927044386899</v>
      </c>
      <c r="AJ55" s="1059">
        <v>0.25426580149002598</v>
      </c>
      <c r="AK55" s="1059">
        <v>0.24470680124969901</v>
      </c>
      <c r="AL55" s="1059">
        <v>0.24391372266282099</v>
      </c>
      <c r="AM55" s="1059">
        <v>0.24066484517304099</v>
      </c>
      <c r="AN55" s="1059">
        <v>0.203893294881038</v>
      </c>
      <c r="AO55" s="1059">
        <v>0.21252102859889399</v>
      </c>
      <c r="AP55" s="1059">
        <v>0.19074741648642099</v>
      </c>
      <c r="AQ55" s="1059">
        <v>0.21503211580864701</v>
      </c>
      <c r="AR55" s="1059">
        <v>0.22109468877673599</v>
      </c>
      <c r="AS55" s="1059">
        <v>0.21332612352799801</v>
      </c>
      <c r="AT55" s="1059">
        <v>0.200769045902427</v>
      </c>
      <c r="AU55" s="1061">
        <v>0.16891956667625299</v>
      </c>
    </row>
    <row r="56" spans="1:47" x14ac:dyDescent="0.2">
      <c r="A56">
        <v>57360</v>
      </c>
      <c r="B56" t="s">
        <v>1301</v>
      </c>
      <c r="C56" s="507">
        <v>40760</v>
      </c>
      <c r="D56">
        <v>2011</v>
      </c>
      <c r="E56" t="s">
        <v>176</v>
      </c>
      <c r="F56" t="s">
        <v>222</v>
      </c>
      <c r="G56">
        <v>35.984951000000002</v>
      </c>
      <c r="H56">
        <v>-120.10099099999999</v>
      </c>
      <c r="I56" s="606">
        <v>5.3520027396999996</v>
      </c>
      <c r="J56" t="s">
        <v>431</v>
      </c>
      <c r="K56" t="s">
        <v>1251</v>
      </c>
      <c r="L56" s="606">
        <v>25.64</v>
      </c>
      <c r="M56" s="606">
        <v>20</v>
      </c>
      <c r="N56" s="606">
        <v>1.282</v>
      </c>
      <c r="O56" t="s">
        <v>793</v>
      </c>
      <c r="P56" t="s">
        <v>793</v>
      </c>
      <c r="Q56">
        <v>25</v>
      </c>
      <c r="R56">
        <v>180</v>
      </c>
      <c r="Y56">
        <v>-39.58</v>
      </c>
      <c r="Z56">
        <v>12.66</v>
      </c>
      <c r="AA56">
        <v>241.46</v>
      </c>
      <c r="AB56">
        <v>161.22</v>
      </c>
      <c r="AC56" t="s">
        <v>333</v>
      </c>
      <c r="AD56" s="508">
        <v>288.622467202027</v>
      </c>
      <c r="AE56" s="1059"/>
      <c r="AF56" s="1059"/>
      <c r="AG56" s="1059"/>
      <c r="AH56" s="1059"/>
      <c r="AI56" s="1059">
        <v>0.244780282331511</v>
      </c>
      <c r="AJ56" s="1059">
        <v>0.25284246575342401</v>
      </c>
      <c r="AK56" s="1059">
        <v>0.244845890410958</v>
      </c>
      <c r="AL56" s="1059">
        <v>0.24369292237442899</v>
      </c>
      <c r="AM56" s="1059">
        <v>0.23878642987249499</v>
      </c>
      <c r="AN56" s="1059">
        <v>0.20267123287671199</v>
      </c>
      <c r="AO56" s="1059">
        <v>0.211963470319634</v>
      </c>
      <c r="AP56" s="1059">
        <v>0.18498287671232799</v>
      </c>
      <c r="AQ56" s="1059">
        <v>0.21461748633879699</v>
      </c>
      <c r="AR56" s="1059">
        <v>0.20840753424657499</v>
      </c>
      <c r="AS56" s="1059">
        <v>0.20658675799086701</v>
      </c>
      <c r="AT56" s="1059">
        <v>0.19597602739726</v>
      </c>
      <c r="AU56" s="1061">
        <v>0.192964480874316</v>
      </c>
    </row>
    <row r="57" spans="1:47" x14ac:dyDescent="0.2">
      <c r="A57">
        <v>57318</v>
      </c>
      <c r="B57" t="s">
        <v>1302</v>
      </c>
      <c r="C57" s="507">
        <v>40816</v>
      </c>
      <c r="D57">
        <v>2011</v>
      </c>
      <c r="E57" t="s">
        <v>183</v>
      </c>
      <c r="F57" t="s">
        <v>226</v>
      </c>
      <c r="G57">
        <v>33.159131000000002</v>
      </c>
      <c r="H57">
        <v>-111.48137</v>
      </c>
      <c r="I57" s="606">
        <v>5.7625168950000001</v>
      </c>
      <c r="J57" t="s">
        <v>431</v>
      </c>
      <c r="K57" t="s">
        <v>1249</v>
      </c>
      <c r="L57" s="606">
        <v>25</v>
      </c>
      <c r="M57" s="606">
        <v>20</v>
      </c>
      <c r="N57" s="606">
        <v>1.25</v>
      </c>
      <c r="O57" t="s">
        <v>799</v>
      </c>
      <c r="P57" t="s">
        <v>1231</v>
      </c>
      <c r="Q57" t="s">
        <v>799</v>
      </c>
      <c r="R57">
        <v>180</v>
      </c>
      <c r="Y57">
        <v>15.15</v>
      </c>
      <c r="Z57">
        <v>28.34</v>
      </c>
      <c r="AA57">
        <v>173.51</v>
      </c>
      <c r="AB57">
        <v>115.8</v>
      </c>
      <c r="AC57" t="s">
        <v>1259</v>
      </c>
      <c r="AD57" s="508">
        <v>151.5366663549656</v>
      </c>
      <c r="AE57" s="1059"/>
      <c r="AF57" s="1059"/>
      <c r="AG57" s="1059"/>
      <c r="AH57" s="1059"/>
      <c r="AI57" s="1059">
        <v>0.29087545537340598</v>
      </c>
      <c r="AJ57" s="1059">
        <v>0.30503424657534201</v>
      </c>
      <c r="AK57" s="1059">
        <v>0.30276255707762501</v>
      </c>
      <c r="AL57" s="1059">
        <v>0.29554223744292202</v>
      </c>
      <c r="AM57" s="1059">
        <v>0.30848132969034597</v>
      </c>
      <c r="AN57" s="1059">
        <v>0.30003995433789898</v>
      </c>
      <c r="AO57" s="1059">
        <v>0.28589611872146098</v>
      </c>
      <c r="AP57" s="1059">
        <v>0.29364726027397198</v>
      </c>
      <c r="AQ57" s="1059">
        <v>0.30106443533697602</v>
      </c>
      <c r="AR57" s="1059">
        <v>0.291729452054794</v>
      </c>
      <c r="AS57" s="1059">
        <v>0.299155251141552</v>
      </c>
      <c r="AT57" s="1059">
        <v>0.29314497716894899</v>
      </c>
      <c r="AU57" s="1061">
        <v>0.285911885245901</v>
      </c>
    </row>
    <row r="58" spans="1:47" x14ac:dyDescent="0.2">
      <c r="A58">
        <v>57497</v>
      </c>
      <c r="B58" t="s">
        <v>638</v>
      </c>
      <c r="C58" s="507">
        <v>40820</v>
      </c>
      <c r="D58">
        <v>2011</v>
      </c>
      <c r="E58" t="s">
        <v>176</v>
      </c>
      <c r="F58" t="s">
        <v>222</v>
      </c>
      <c r="G58">
        <v>36.523761</v>
      </c>
      <c r="H58">
        <v>-120.12336000000001</v>
      </c>
      <c r="I58" s="606">
        <v>5.2963639268999998</v>
      </c>
      <c r="J58" t="s">
        <v>431</v>
      </c>
      <c r="K58" t="s">
        <v>1249</v>
      </c>
      <c r="L58" s="606">
        <v>24.64</v>
      </c>
      <c r="M58" s="606">
        <v>20</v>
      </c>
      <c r="N58" s="606">
        <v>1.232</v>
      </c>
      <c r="O58" t="s">
        <v>793</v>
      </c>
      <c r="P58" t="s">
        <v>793</v>
      </c>
      <c r="Q58">
        <v>25</v>
      </c>
      <c r="R58">
        <v>181</v>
      </c>
      <c r="Y58">
        <v>1.74</v>
      </c>
      <c r="Z58">
        <v>20.149999999999999</v>
      </c>
      <c r="AA58">
        <v>207.54</v>
      </c>
      <c r="AB58">
        <v>140.91999999999999</v>
      </c>
      <c r="AC58" t="s">
        <v>333</v>
      </c>
      <c r="AD58" s="508" t="s">
        <v>1233</v>
      </c>
      <c r="AE58" s="1059"/>
      <c r="AF58" s="1059"/>
      <c r="AG58" s="1059"/>
      <c r="AH58" s="1059"/>
      <c r="AI58" s="1059">
        <v>0.24513319672131101</v>
      </c>
      <c r="AJ58" s="1059">
        <v>0.25646689497716801</v>
      </c>
      <c r="AK58" s="1059">
        <v>0.24380707762557</v>
      </c>
      <c r="AL58" s="1059">
        <v>0.23382420091324199</v>
      </c>
      <c r="AM58" s="1059">
        <v>0.21937044626593799</v>
      </c>
      <c r="AN58" s="1059">
        <v>0.19835045662100401</v>
      </c>
      <c r="AO58" s="1059">
        <v>0.21312214611872099</v>
      </c>
      <c r="AP58" s="1059">
        <v>0.191261415525114</v>
      </c>
      <c r="AQ58" s="1059">
        <v>0.19185450819672101</v>
      </c>
      <c r="AR58" s="1059">
        <v>0.182631278538812</v>
      </c>
      <c r="AS58" s="1059">
        <v>0.168447488584474</v>
      </c>
      <c r="AT58" s="1059">
        <v>0.13967465753424599</v>
      </c>
      <c r="AU58" s="1061">
        <v>0.121061020036429</v>
      </c>
    </row>
    <row r="59" spans="1:47" x14ac:dyDescent="0.2">
      <c r="A59">
        <v>57338</v>
      </c>
      <c r="B59" t="s">
        <v>1303</v>
      </c>
      <c r="C59" s="507">
        <v>40784</v>
      </c>
      <c r="D59">
        <v>2011</v>
      </c>
      <c r="E59" t="s">
        <v>183</v>
      </c>
      <c r="F59" t="s">
        <v>232</v>
      </c>
      <c r="G59">
        <v>31.803160999999999</v>
      </c>
      <c r="H59">
        <v>-106.67058</v>
      </c>
      <c r="I59" s="606">
        <v>5.8972486301</v>
      </c>
      <c r="J59" t="s">
        <v>431</v>
      </c>
      <c r="K59" t="s">
        <v>1251</v>
      </c>
      <c r="L59" s="606">
        <v>23.918399999999998</v>
      </c>
      <c r="M59" s="606">
        <v>20.16</v>
      </c>
      <c r="N59" s="606">
        <v>1.1864285714285714</v>
      </c>
      <c r="O59" t="s">
        <v>799</v>
      </c>
      <c r="P59" t="s">
        <v>1231</v>
      </c>
      <c r="Q59" t="s">
        <v>799</v>
      </c>
      <c r="R59">
        <v>180</v>
      </c>
      <c r="AA59">
        <v>156.16999999999999</v>
      </c>
      <c r="AB59">
        <v>104.91</v>
      </c>
      <c r="AC59" t="s">
        <v>333</v>
      </c>
      <c r="AD59" s="508">
        <v>147.05638704663039</v>
      </c>
      <c r="AE59" s="1059"/>
      <c r="AF59" s="1059"/>
      <c r="AG59" s="1059"/>
      <c r="AH59" s="1059"/>
      <c r="AI59" s="1059">
        <v>0.30203499508485798</v>
      </c>
      <c r="AJ59" s="1059">
        <v>0.29998029462926701</v>
      </c>
      <c r="AK59" s="1059">
        <v>0.29120913966804302</v>
      </c>
      <c r="AL59" s="1059">
        <v>0.28610159817351599</v>
      </c>
      <c r="AM59" s="1059">
        <v>0.29571601143493198</v>
      </c>
      <c r="AN59" s="1059">
        <v>0.29577308472856401</v>
      </c>
      <c r="AO59" s="1059">
        <v>0.28030889867362402</v>
      </c>
      <c r="AP59" s="1059">
        <v>0.29003700985721498</v>
      </c>
      <c r="AQ59" s="1059">
        <v>0.28150253346633097</v>
      </c>
      <c r="AR59" s="1059">
        <v>0.26865555011959102</v>
      </c>
      <c r="AS59" s="1059">
        <v>0.266084791983764</v>
      </c>
      <c r="AT59" s="1059"/>
      <c r="AU59" s="1061">
        <v>0.26240440772544599</v>
      </c>
    </row>
    <row r="60" spans="1:47" x14ac:dyDescent="0.2">
      <c r="A60">
        <v>57699</v>
      </c>
      <c r="B60" t="s">
        <v>1304</v>
      </c>
      <c r="C60" s="507">
        <v>40906</v>
      </c>
      <c r="D60">
        <v>2011</v>
      </c>
      <c r="E60" t="s">
        <v>177</v>
      </c>
      <c r="F60" t="s">
        <v>221</v>
      </c>
      <c r="G60">
        <v>30.238790999999999</v>
      </c>
      <c r="H60">
        <v>-97.508719999999997</v>
      </c>
      <c r="I60" s="606">
        <v>4.7175917808000003</v>
      </c>
      <c r="J60" t="s">
        <v>431</v>
      </c>
      <c r="K60" t="s">
        <v>1249</v>
      </c>
      <c r="L60" s="606">
        <v>34.991999999999997</v>
      </c>
      <c r="M60" s="606">
        <v>30</v>
      </c>
      <c r="N60" s="606">
        <v>1.1663999999999999</v>
      </c>
      <c r="O60" t="s">
        <v>799</v>
      </c>
      <c r="P60" t="s">
        <v>1231</v>
      </c>
      <c r="Q60" t="s">
        <v>799</v>
      </c>
      <c r="R60">
        <v>182</v>
      </c>
      <c r="Y60">
        <v>24.04</v>
      </c>
      <c r="AA60">
        <v>221.88</v>
      </c>
      <c r="AB60">
        <v>147.9</v>
      </c>
      <c r="AC60" t="s">
        <v>1259</v>
      </c>
      <c r="AD60" s="508">
        <v>180.65458530684251</v>
      </c>
      <c r="AE60" s="1059"/>
      <c r="AF60" s="1059"/>
      <c r="AG60" s="1059"/>
      <c r="AH60" s="1059"/>
      <c r="AI60" s="1059">
        <v>0.242789921068609</v>
      </c>
      <c r="AJ60" s="1059">
        <v>0.22442161339421601</v>
      </c>
      <c r="AK60" s="1059">
        <v>0.22054794520547899</v>
      </c>
      <c r="AL60" s="1059">
        <v>0.20444824961948199</v>
      </c>
      <c r="AM60" s="1059">
        <v>0.167315573770491</v>
      </c>
      <c r="AN60" s="1059">
        <v>0.23761035007610301</v>
      </c>
      <c r="AO60" s="1059">
        <v>0.21773211567732101</v>
      </c>
      <c r="AP60" s="1059">
        <v>0.21492770167427599</v>
      </c>
      <c r="AQ60" s="1059">
        <v>0.217824074074074</v>
      </c>
      <c r="AR60" s="1059">
        <v>0.20945205479452</v>
      </c>
      <c r="AS60" s="1059">
        <v>0.238839421613394</v>
      </c>
      <c r="AT60" s="1059">
        <v>0.21472602739725999</v>
      </c>
      <c r="AU60" s="1061">
        <v>0.21346766848816001</v>
      </c>
    </row>
    <row r="61" spans="1:47" x14ac:dyDescent="0.2">
      <c r="A61">
        <v>57317</v>
      </c>
      <c r="B61" t="s">
        <v>1305</v>
      </c>
      <c r="C61" s="507">
        <v>40848</v>
      </c>
      <c r="D61">
        <v>2011</v>
      </c>
      <c r="E61" t="s">
        <v>183</v>
      </c>
      <c r="F61" t="s">
        <v>234</v>
      </c>
      <c r="G61">
        <v>37.694141000000002</v>
      </c>
      <c r="H61">
        <v>-105.91996</v>
      </c>
      <c r="I61" s="606">
        <v>5.3455022831000001</v>
      </c>
      <c r="J61" t="s">
        <v>431</v>
      </c>
      <c r="K61" t="s">
        <v>1249</v>
      </c>
      <c r="L61" s="606">
        <v>35.1</v>
      </c>
      <c r="M61" s="606">
        <v>30.4</v>
      </c>
      <c r="N61" s="606">
        <v>1.1546052631578949</v>
      </c>
      <c r="O61" t="s">
        <v>799</v>
      </c>
      <c r="P61" t="s">
        <v>1231</v>
      </c>
      <c r="Q61" t="s">
        <v>799</v>
      </c>
      <c r="R61">
        <v>180</v>
      </c>
      <c r="Y61">
        <v>15.68</v>
      </c>
      <c r="Z61">
        <v>24.97</v>
      </c>
      <c r="AA61">
        <v>171.15</v>
      </c>
      <c r="AB61">
        <v>114.25</v>
      </c>
      <c r="AC61" t="s">
        <v>333</v>
      </c>
      <c r="AD61" s="508">
        <v>151.34880442988785</v>
      </c>
      <c r="AE61" s="1059"/>
      <c r="AF61" s="1059"/>
      <c r="AG61" s="1059"/>
      <c r="AH61" s="1059"/>
      <c r="AI61" s="1059">
        <v>0.29047876372111903</v>
      </c>
      <c r="AJ61" s="1059">
        <v>0.27312394857005501</v>
      </c>
      <c r="AK61" s="1059">
        <v>0.29474960946887702</v>
      </c>
      <c r="AL61" s="1059">
        <v>0.277036770007209</v>
      </c>
      <c r="AM61" s="1059">
        <v>0.28925947895695497</v>
      </c>
      <c r="AN61" s="1059">
        <v>0.28635319033885998</v>
      </c>
      <c r="AO61" s="1059">
        <v>0.291722993270848</v>
      </c>
      <c r="AP61" s="1059">
        <v>0.27343562244652703</v>
      </c>
      <c r="AQ61" s="1059">
        <v>0.28651825088677901</v>
      </c>
      <c r="AR61" s="1059">
        <v>0.24671803652968</v>
      </c>
      <c r="AS61" s="1059">
        <v>0.24220439798125401</v>
      </c>
      <c r="AT61" s="1059">
        <v>0.27325162220619997</v>
      </c>
      <c r="AU61" s="1061">
        <v>0.26870775812482001</v>
      </c>
    </row>
    <row r="62" spans="1:47" x14ac:dyDescent="0.2">
      <c r="A62">
        <v>57589</v>
      </c>
      <c r="B62" t="s">
        <v>1306</v>
      </c>
      <c r="C62" s="507">
        <v>40848</v>
      </c>
      <c r="D62">
        <v>2011</v>
      </c>
      <c r="E62" t="s">
        <v>181</v>
      </c>
      <c r="F62" t="s">
        <v>244</v>
      </c>
      <c r="G62">
        <v>40.865720000000003</v>
      </c>
      <c r="H62">
        <v>-72.850241999999994</v>
      </c>
      <c r="I62" s="606">
        <v>4.0036356164000004</v>
      </c>
      <c r="J62" t="s">
        <v>431</v>
      </c>
      <c r="K62" t="s">
        <v>1249</v>
      </c>
      <c r="L62" s="606">
        <v>37.69</v>
      </c>
      <c r="M62" s="606">
        <v>31.5</v>
      </c>
      <c r="N62" s="606">
        <v>1.1965079365079365</v>
      </c>
      <c r="O62" t="s">
        <v>793</v>
      </c>
      <c r="P62" t="s">
        <v>793</v>
      </c>
      <c r="Q62">
        <v>28</v>
      </c>
      <c r="R62">
        <v>180</v>
      </c>
      <c r="Y62">
        <v>43.78</v>
      </c>
      <c r="Z62">
        <v>8.7799999999999994</v>
      </c>
      <c r="AA62">
        <v>319.42</v>
      </c>
      <c r="AB62">
        <v>211.31</v>
      </c>
      <c r="AC62" t="s">
        <v>1259</v>
      </c>
      <c r="AD62" s="508">
        <v>363.39549287811911</v>
      </c>
      <c r="AE62" s="1059"/>
      <c r="AF62" s="1059"/>
      <c r="AG62" s="1059"/>
      <c r="AH62" s="1059"/>
      <c r="AI62" s="1059">
        <v>0.190508717148061</v>
      </c>
      <c r="AJ62" s="1059">
        <v>0.18778357613974</v>
      </c>
      <c r="AK62" s="1059">
        <v>0.18417771979415801</v>
      </c>
      <c r="AL62" s="1059">
        <v>0.189486844966297</v>
      </c>
      <c r="AM62" s="1059">
        <v>0.194108335501778</v>
      </c>
      <c r="AN62" s="1059">
        <v>0.17145393926215799</v>
      </c>
      <c r="AO62" s="1059">
        <v>0.17670508081466901</v>
      </c>
      <c r="AP62" s="1059">
        <v>0.183467420453721</v>
      </c>
      <c r="AQ62" s="1059">
        <v>0.175257322115245</v>
      </c>
      <c r="AR62" s="1059">
        <v>0.18141262593317301</v>
      </c>
      <c r="AS62" s="1059">
        <v>0.18193447850982</v>
      </c>
      <c r="AT62" s="1059">
        <v>0.165383779082409</v>
      </c>
      <c r="AU62" s="1061">
        <v>0.17303466620406499</v>
      </c>
    </row>
    <row r="63" spans="1:47" x14ac:dyDescent="0.2">
      <c r="A63">
        <v>59455</v>
      </c>
      <c r="B63" t="s">
        <v>1307</v>
      </c>
      <c r="C63" s="507">
        <v>41262</v>
      </c>
      <c r="D63">
        <v>2012</v>
      </c>
      <c r="E63" t="s">
        <v>183</v>
      </c>
      <c r="F63" t="s">
        <v>226</v>
      </c>
      <c r="G63">
        <v>32.101880999999999</v>
      </c>
      <c r="H63">
        <v>-110.816671</v>
      </c>
      <c r="I63" s="606">
        <v>5.7976952055000002</v>
      </c>
      <c r="J63" t="s">
        <v>431</v>
      </c>
      <c r="K63" t="s">
        <v>1251</v>
      </c>
      <c r="L63" s="606">
        <v>6.1</v>
      </c>
      <c r="M63" s="606">
        <v>5.0999999999999996</v>
      </c>
      <c r="N63" s="606">
        <v>1.196078431372549</v>
      </c>
      <c r="O63" t="s">
        <v>793</v>
      </c>
      <c r="P63" t="s">
        <v>793</v>
      </c>
      <c r="R63">
        <v>180</v>
      </c>
      <c r="Y63">
        <v>13.91</v>
      </c>
      <c r="Z63">
        <v>15.8</v>
      </c>
      <c r="AA63">
        <v>110.53</v>
      </c>
      <c r="AB63">
        <v>75.17</v>
      </c>
      <c r="AC63" t="s">
        <v>333</v>
      </c>
      <c r="AD63" s="508" t="s">
        <v>1233</v>
      </c>
      <c r="AE63" s="1059"/>
      <c r="AF63" s="1059"/>
      <c r="AG63" s="1059"/>
      <c r="AH63" s="1059"/>
      <c r="AI63" s="1059"/>
      <c r="AJ63" s="1059"/>
      <c r="AK63" s="1059"/>
      <c r="AL63" s="1059"/>
      <c r="AM63" s="1059"/>
      <c r="AN63" s="1059"/>
      <c r="AO63" s="1059"/>
      <c r="AP63" s="1059"/>
      <c r="AQ63" s="1059"/>
      <c r="AR63" s="1059"/>
      <c r="AS63" s="1059"/>
      <c r="AT63" s="1059"/>
    </row>
    <row r="64" spans="1:47" x14ac:dyDescent="0.2">
      <c r="A64">
        <v>58030</v>
      </c>
      <c r="B64" t="s">
        <v>1308</v>
      </c>
      <c r="C64" s="507">
        <v>40934</v>
      </c>
      <c r="D64">
        <v>2012</v>
      </c>
      <c r="E64" t="s">
        <v>180</v>
      </c>
      <c r="F64" t="s">
        <v>248</v>
      </c>
      <c r="G64">
        <v>39.928491000000001</v>
      </c>
      <c r="H64">
        <v>-74.81626</v>
      </c>
      <c r="I64" s="606">
        <v>4.027356621</v>
      </c>
      <c r="J64" t="s">
        <v>431</v>
      </c>
      <c r="K64" t="s">
        <v>1249</v>
      </c>
      <c r="L64" s="606">
        <v>6.6920000000000002</v>
      </c>
      <c r="M64" s="606">
        <v>5.5</v>
      </c>
      <c r="N64" s="606">
        <v>1.2167272727272727</v>
      </c>
      <c r="O64" t="s">
        <v>793</v>
      </c>
      <c r="P64" t="s">
        <v>793</v>
      </c>
      <c r="Q64">
        <v>25</v>
      </c>
      <c r="R64">
        <v>180</v>
      </c>
      <c r="Y64">
        <v>27.84</v>
      </c>
      <c r="Z64">
        <v>5.52</v>
      </c>
      <c r="AA64">
        <v>199.73</v>
      </c>
      <c r="AB64">
        <v>135.56</v>
      </c>
      <c r="AC64" t="s">
        <v>328</v>
      </c>
      <c r="AD64" s="508" t="s">
        <v>1233</v>
      </c>
      <c r="AE64" s="1059"/>
      <c r="AF64" s="1059"/>
      <c r="AG64" s="1059"/>
      <c r="AH64" s="1059"/>
      <c r="AI64" s="1059"/>
      <c r="AJ64" s="1059">
        <v>0.188937318389373</v>
      </c>
      <c r="AK64" s="1059">
        <v>0.179742631797426</v>
      </c>
      <c r="AL64" s="1059">
        <v>0.184993773349937</v>
      </c>
      <c r="AM64" s="1059">
        <v>0.18322569961914201</v>
      </c>
      <c r="AN64" s="1059">
        <v>0.16753839767538301</v>
      </c>
      <c r="AO64" s="1059">
        <v>0.167123287671232</v>
      </c>
      <c r="AP64" s="1059">
        <v>0.17953507679535</v>
      </c>
      <c r="AQ64" s="1059">
        <v>0.16685295578738199</v>
      </c>
      <c r="AR64" s="1059">
        <v>0.18277293482772899</v>
      </c>
      <c r="AS64" s="1059">
        <v>0.191427978414279</v>
      </c>
      <c r="AT64" s="1059">
        <v>0.18215026982150201</v>
      </c>
      <c r="AU64" s="1061">
        <v>0.184260639178671</v>
      </c>
    </row>
    <row r="65" spans="1:47" x14ac:dyDescent="0.2">
      <c r="A65">
        <v>58356</v>
      </c>
      <c r="B65" t="s">
        <v>1309</v>
      </c>
      <c r="C65" s="507">
        <v>41065</v>
      </c>
      <c r="D65">
        <v>2012</v>
      </c>
      <c r="E65" t="s">
        <v>180</v>
      </c>
      <c r="F65" t="s">
        <v>248</v>
      </c>
      <c r="G65">
        <v>40.299670999999996</v>
      </c>
      <c r="H65">
        <v>-74.71978</v>
      </c>
      <c r="I65" s="606">
        <v>3.9864716895000001</v>
      </c>
      <c r="J65" t="s">
        <v>431</v>
      </c>
      <c r="K65" t="s">
        <v>1249</v>
      </c>
      <c r="L65" s="606">
        <v>6.1120000000000001</v>
      </c>
      <c r="M65" s="606">
        <v>5.5</v>
      </c>
      <c r="N65" s="606">
        <v>1.1112727272727272</v>
      </c>
      <c r="O65" t="s">
        <v>799</v>
      </c>
      <c r="P65" t="s">
        <v>1231</v>
      </c>
      <c r="Q65" t="s">
        <v>799</v>
      </c>
      <c r="R65">
        <v>160</v>
      </c>
      <c r="Y65">
        <v>28.18</v>
      </c>
      <c r="Z65">
        <v>6.36</v>
      </c>
      <c r="AA65">
        <v>322.5</v>
      </c>
      <c r="AB65">
        <v>212.5</v>
      </c>
      <c r="AC65" t="s">
        <v>327</v>
      </c>
      <c r="AD65" s="508" t="s">
        <v>1233</v>
      </c>
      <c r="AE65" s="1059"/>
      <c r="AF65" s="1059"/>
      <c r="AG65" s="1059"/>
      <c r="AH65" s="1059"/>
      <c r="AI65" s="1059"/>
      <c r="AJ65" s="1059">
        <v>0.184993773349937</v>
      </c>
      <c r="AK65" s="1059">
        <v>0.18462328767123201</v>
      </c>
      <c r="AL65" s="1059">
        <v>0.19103362391033599</v>
      </c>
      <c r="AM65" s="1059">
        <v>0.19156731246895101</v>
      </c>
      <c r="AN65" s="1059">
        <v>0.17909921129099199</v>
      </c>
      <c r="AO65" s="1059">
        <v>0.167600664176006</v>
      </c>
      <c r="AP65" s="1059">
        <v>0.18107098381070899</v>
      </c>
      <c r="AQ65" s="1059">
        <v>0.17014406358668599</v>
      </c>
      <c r="AR65" s="1059">
        <v>0.15745122457451199</v>
      </c>
      <c r="AS65" s="1059">
        <v>0.16330427563304201</v>
      </c>
      <c r="AT65" s="1059">
        <v>0.14626400996264</v>
      </c>
    </row>
    <row r="66" spans="1:47" x14ac:dyDescent="0.2">
      <c r="A66">
        <v>58463</v>
      </c>
      <c r="B66" t="s">
        <v>1310</v>
      </c>
      <c r="C66" s="507">
        <v>41231</v>
      </c>
      <c r="D66">
        <v>2012</v>
      </c>
      <c r="E66" t="s">
        <v>180</v>
      </c>
      <c r="F66" t="s">
        <v>253</v>
      </c>
      <c r="G66">
        <v>38.546021000000003</v>
      </c>
      <c r="H66">
        <v>-76.800250000000005</v>
      </c>
      <c r="I66" s="606">
        <v>4.1924143836000001</v>
      </c>
      <c r="J66" t="s">
        <v>431</v>
      </c>
      <c r="K66" t="s">
        <v>1249</v>
      </c>
      <c r="L66" s="606">
        <v>6.6404799999999993</v>
      </c>
      <c r="M66" s="606">
        <v>5.5</v>
      </c>
      <c r="N66" s="606">
        <v>1.2073599999999998</v>
      </c>
      <c r="O66" t="s">
        <v>793</v>
      </c>
      <c r="P66" t="s">
        <v>793</v>
      </c>
      <c r="Q66">
        <v>20</v>
      </c>
      <c r="R66">
        <v>180</v>
      </c>
      <c r="Y66">
        <v>38.340000000000003</v>
      </c>
      <c r="Z66">
        <v>5.25</v>
      </c>
      <c r="AA66">
        <v>253.83</v>
      </c>
      <c r="AB66">
        <v>170.31</v>
      </c>
      <c r="AC66" t="s">
        <v>1259</v>
      </c>
      <c r="AD66" s="508" t="s">
        <v>1233</v>
      </c>
      <c r="AE66" s="1059"/>
      <c r="AF66" s="1059"/>
      <c r="AG66" s="1059"/>
      <c r="AH66" s="1059"/>
      <c r="AI66" s="1059"/>
      <c r="AJ66" s="1059">
        <v>0.18289746782897401</v>
      </c>
      <c r="AK66" s="1059">
        <v>0.17733499377334899</v>
      </c>
      <c r="AL66" s="1059">
        <v>0.175736820257368</v>
      </c>
      <c r="AM66" s="1059">
        <v>0.18401225368438401</v>
      </c>
      <c r="AN66" s="1059">
        <v>0.17909921129099199</v>
      </c>
      <c r="AO66" s="1059">
        <v>0.16791199667911899</v>
      </c>
      <c r="AP66" s="1059">
        <v>0.17691988376919801</v>
      </c>
      <c r="AQ66" s="1059">
        <v>0.15824225865209399</v>
      </c>
      <c r="AR66" s="1059">
        <v>0.158115400581153</v>
      </c>
      <c r="AS66" s="1059">
        <v>0.173080116230801</v>
      </c>
      <c r="AT66" s="1059">
        <v>0.15850975508509699</v>
      </c>
      <c r="AU66" s="1061">
        <v>0.15151515151515099</v>
      </c>
    </row>
    <row r="67" spans="1:47" x14ac:dyDescent="0.2">
      <c r="A67">
        <v>58549</v>
      </c>
      <c r="B67" t="s">
        <v>1311</v>
      </c>
      <c r="C67" s="507">
        <v>41255</v>
      </c>
      <c r="D67">
        <v>2012</v>
      </c>
      <c r="E67" t="s">
        <v>216</v>
      </c>
      <c r="F67" t="s">
        <v>216</v>
      </c>
      <c r="G67">
        <v>21.901461000000001</v>
      </c>
      <c r="H67">
        <v>-159.58287000000001</v>
      </c>
      <c r="I67" s="606">
        <v>5.3850440638999997</v>
      </c>
      <c r="J67" t="s">
        <v>431</v>
      </c>
      <c r="K67" t="s">
        <v>1249</v>
      </c>
      <c r="L67" s="606">
        <v>7.2</v>
      </c>
      <c r="M67" s="606">
        <v>5.7600000000000007</v>
      </c>
      <c r="N67" s="606">
        <v>1.2499999999999998</v>
      </c>
      <c r="O67" t="s">
        <v>793</v>
      </c>
      <c r="P67" t="s">
        <v>793</v>
      </c>
      <c r="Q67">
        <v>10</v>
      </c>
      <c r="R67">
        <v>180</v>
      </c>
      <c r="S67" t="s">
        <v>1293</v>
      </c>
      <c r="T67" t="s">
        <v>1312</v>
      </c>
      <c r="U67" t="s">
        <v>1295</v>
      </c>
      <c r="V67">
        <v>2012</v>
      </c>
      <c r="W67">
        <v>3</v>
      </c>
      <c r="X67">
        <v>2.0100000000000002</v>
      </c>
      <c r="Y67">
        <v>172.03</v>
      </c>
      <c r="AA67">
        <v>224.43</v>
      </c>
      <c r="AB67">
        <v>149.80000000000001</v>
      </c>
      <c r="AC67" t="s">
        <v>1259</v>
      </c>
      <c r="AD67" s="508">
        <v>222.32448766033556</v>
      </c>
      <c r="AE67" s="1059"/>
      <c r="AF67" s="1059"/>
      <c r="AG67" s="1059"/>
      <c r="AH67" s="1059"/>
      <c r="AI67" s="1059"/>
      <c r="AJ67" s="1059">
        <v>0.23795620243531199</v>
      </c>
      <c r="AK67" s="1059">
        <v>0.22475547945205401</v>
      </c>
      <c r="AL67" s="1059">
        <v>0.21418767123287599</v>
      </c>
      <c r="AM67" s="1059">
        <v>0.20286885245901601</v>
      </c>
      <c r="AN67" s="1059">
        <v>0.21033105022831</v>
      </c>
      <c r="AO67" s="1059">
        <v>0.222526636225266</v>
      </c>
      <c r="AP67" s="1059">
        <v>0.21158675799086701</v>
      </c>
      <c r="AQ67" s="1059">
        <v>0.174559805707346</v>
      </c>
      <c r="AR67" s="1059">
        <v>0.23474124809741201</v>
      </c>
      <c r="AS67" s="1059">
        <v>0.215639269406392</v>
      </c>
      <c r="AT67" s="1059">
        <v>0.19792855783866001</v>
      </c>
    </row>
    <row r="68" spans="1:47" x14ac:dyDescent="0.2">
      <c r="A68" t="s">
        <v>1313</v>
      </c>
      <c r="B68" t="s">
        <v>1314</v>
      </c>
      <c r="C68" s="507">
        <v>41061</v>
      </c>
      <c r="D68">
        <v>2012</v>
      </c>
      <c r="E68" t="s">
        <v>176</v>
      </c>
      <c r="F68" t="s">
        <v>222</v>
      </c>
      <c r="G68">
        <v>33.805911000000002</v>
      </c>
      <c r="H68">
        <v>-116.495891</v>
      </c>
      <c r="I68" s="606">
        <v>5.7726582192000002</v>
      </c>
      <c r="J68" t="s">
        <v>431</v>
      </c>
      <c r="K68" t="s">
        <v>1249</v>
      </c>
      <c r="L68" s="606">
        <v>7.7923999999999998</v>
      </c>
      <c r="M68" s="606">
        <v>6.5</v>
      </c>
      <c r="N68" s="606">
        <v>1.1988307692307691</v>
      </c>
      <c r="O68" t="s">
        <v>799</v>
      </c>
      <c r="P68" t="s">
        <v>1231</v>
      </c>
      <c r="Q68" t="s">
        <v>799</v>
      </c>
      <c r="R68">
        <v>188</v>
      </c>
      <c r="Y68">
        <v>11.92</v>
      </c>
      <c r="Z68">
        <v>9.8699999999999992</v>
      </c>
      <c r="AC68" t="s">
        <v>333</v>
      </c>
      <c r="AD68" s="508" t="s">
        <v>1233</v>
      </c>
      <c r="AE68" s="1059"/>
      <c r="AF68" s="1059"/>
      <c r="AG68" s="1059"/>
      <c r="AH68" s="1059"/>
      <c r="AI68" s="1059"/>
      <c r="AJ68" s="1059"/>
      <c r="AK68" s="1059"/>
      <c r="AL68" s="1059"/>
      <c r="AM68" s="1059"/>
      <c r="AN68" s="1059"/>
      <c r="AO68" s="1059"/>
      <c r="AP68" s="1059"/>
      <c r="AQ68" s="1059"/>
      <c r="AR68" s="1059"/>
      <c r="AS68" s="1059"/>
      <c r="AT68" s="1059"/>
    </row>
    <row r="69" spans="1:47" x14ac:dyDescent="0.2">
      <c r="A69">
        <v>58401</v>
      </c>
      <c r="B69" t="s">
        <v>1315</v>
      </c>
      <c r="C69" s="507">
        <v>41263</v>
      </c>
      <c r="D69">
        <v>2012</v>
      </c>
      <c r="E69" t="s">
        <v>199</v>
      </c>
      <c r="F69" t="s">
        <v>249</v>
      </c>
      <c r="G69">
        <v>35.097161</v>
      </c>
      <c r="H69">
        <v>-85.128339999999994</v>
      </c>
      <c r="I69" s="606">
        <v>4.3379680365000004</v>
      </c>
      <c r="J69" t="s">
        <v>431</v>
      </c>
      <c r="K69" t="s">
        <v>1249</v>
      </c>
      <c r="L69" s="606">
        <v>9.5760000000000005</v>
      </c>
      <c r="M69" s="606">
        <v>7.6</v>
      </c>
      <c r="N69" s="606">
        <v>1.2600000000000002</v>
      </c>
      <c r="O69" t="s">
        <v>793</v>
      </c>
      <c r="P69" t="s">
        <v>793</v>
      </c>
      <c r="Q69">
        <v>25</v>
      </c>
      <c r="R69">
        <v>180</v>
      </c>
      <c r="Y69">
        <v>23.47</v>
      </c>
      <c r="Z69">
        <v>31.74</v>
      </c>
      <c r="AA69">
        <v>219.04</v>
      </c>
      <c r="AB69">
        <v>148</v>
      </c>
      <c r="AC69" t="s">
        <v>332</v>
      </c>
      <c r="AD69" s="508" t="s">
        <v>1233</v>
      </c>
      <c r="AE69" s="1059"/>
      <c r="AF69" s="1059"/>
      <c r="AG69" s="1059"/>
      <c r="AH69" s="1059"/>
      <c r="AI69" s="1059"/>
      <c r="AJ69" s="1059">
        <v>0.19980173035328</v>
      </c>
      <c r="AK69" s="1059">
        <v>0.20954998798365701</v>
      </c>
      <c r="AL69" s="1059">
        <v>0.194229151646238</v>
      </c>
      <c r="AM69" s="1059">
        <v>0.21428015051289401</v>
      </c>
      <c r="AN69" s="1059">
        <v>0.19322278298485901</v>
      </c>
      <c r="AO69" s="1059">
        <v>0.174687575102138</v>
      </c>
      <c r="AP69" s="1059">
        <v>0.18598293679403899</v>
      </c>
      <c r="AQ69" s="1059">
        <v>0.177610607803662</v>
      </c>
      <c r="AR69" s="1059">
        <v>0.17605443403028101</v>
      </c>
      <c r="AS69" s="1059">
        <v>0.16791336217255401</v>
      </c>
      <c r="AT69" s="1059">
        <v>0.166486421533285</v>
      </c>
      <c r="AU69" s="1061">
        <v>0.17540863771450399</v>
      </c>
    </row>
    <row r="70" spans="1:47" x14ac:dyDescent="0.2">
      <c r="A70">
        <v>58042</v>
      </c>
      <c r="B70" t="s">
        <v>1316</v>
      </c>
      <c r="C70" s="507">
        <v>41258</v>
      </c>
      <c r="D70">
        <v>2012</v>
      </c>
      <c r="E70" t="s">
        <v>183</v>
      </c>
      <c r="F70" t="s">
        <v>226</v>
      </c>
      <c r="G70">
        <v>35.022790999999998</v>
      </c>
      <c r="H70">
        <v>-114.16237</v>
      </c>
      <c r="I70" s="606">
        <v>5.7839205479000002</v>
      </c>
      <c r="J70" t="s">
        <v>431</v>
      </c>
      <c r="K70" t="s">
        <v>1249</v>
      </c>
      <c r="L70" s="606">
        <v>9.9749999999999996</v>
      </c>
      <c r="M70" s="606">
        <v>9</v>
      </c>
      <c r="N70" s="606">
        <v>1.1083333333333334</v>
      </c>
      <c r="O70" t="s">
        <v>799</v>
      </c>
      <c r="P70" t="s">
        <v>1231</v>
      </c>
      <c r="Q70" t="s">
        <v>799</v>
      </c>
      <c r="R70">
        <v>180</v>
      </c>
      <c r="Y70">
        <v>12.7</v>
      </c>
      <c r="Z70">
        <v>26.91</v>
      </c>
      <c r="AA70">
        <v>165.22</v>
      </c>
      <c r="AB70">
        <v>110.11</v>
      </c>
      <c r="AC70" t="s">
        <v>333</v>
      </c>
      <c r="AD70" s="508">
        <v>155.92727942057638</v>
      </c>
      <c r="AE70" s="1059"/>
      <c r="AF70" s="1059"/>
      <c r="AG70" s="1059"/>
      <c r="AH70" s="1059"/>
      <c r="AI70" s="1059"/>
      <c r="AJ70" s="1059">
        <v>0.28498224251648901</v>
      </c>
      <c r="AK70" s="1059">
        <v>0.28318112633181097</v>
      </c>
      <c r="AL70" s="1059">
        <v>0.27834855403348502</v>
      </c>
      <c r="AM70" s="1059">
        <v>0.26123254401942902</v>
      </c>
      <c r="AN70" s="1059">
        <v>0.26817605276509299</v>
      </c>
      <c r="AO70" s="1059">
        <v>0.26737696600710298</v>
      </c>
      <c r="AP70" s="1059">
        <v>0.264180618975139</v>
      </c>
      <c r="AQ70" s="1059">
        <v>0.259752580449301</v>
      </c>
      <c r="AR70" s="1059">
        <v>0.25854895991882298</v>
      </c>
      <c r="AS70" s="1059">
        <v>0.26462455606291202</v>
      </c>
      <c r="AT70" s="1059">
        <v>0.25710299340436299</v>
      </c>
      <c r="AU70" s="1061">
        <v>0.244497571341833</v>
      </c>
    </row>
    <row r="71" spans="1:47" x14ac:dyDescent="0.2">
      <c r="A71">
        <v>58068</v>
      </c>
      <c r="B71" t="s">
        <v>1317</v>
      </c>
      <c r="C71" s="507">
        <v>41047</v>
      </c>
      <c r="D71">
        <v>2012</v>
      </c>
      <c r="E71" t="s">
        <v>177</v>
      </c>
      <c r="F71" t="s">
        <v>221</v>
      </c>
      <c r="G71">
        <v>29.241810999999998</v>
      </c>
      <c r="H71">
        <v>-98.418049999999994</v>
      </c>
      <c r="I71" s="606">
        <v>4.7920499999999997</v>
      </c>
      <c r="J71" t="s">
        <v>431</v>
      </c>
      <c r="K71" t="s">
        <v>1249</v>
      </c>
      <c r="L71" s="606">
        <v>11.5665</v>
      </c>
      <c r="M71" s="606">
        <v>9.9</v>
      </c>
      <c r="N71" s="606">
        <v>1.1683333333333332</v>
      </c>
      <c r="O71" t="s">
        <v>799</v>
      </c>
      <c r="P71" t="s">
        <v>1231</v>
      </c>
      <c r="Q71" t="s">
        <v>799</v>
      </c>
      <c r="R71">
        <v>180</v>
      </c>
      <c r="Y71">
        <v>23.73</v>
      </c>
      <c r="AA71">
        <v>274.68</v>
      </c>
      <c r="AB71">
        <v>183.23</v>
      </c>
      <c r="AC71" t="s">
        <v>1259</v>
      </c>
      <c r="AD71" s="508" t="s">
        <v>1233</v>
      </c>
      <c r="AE71" s="1059"/>
      <c r="AF71" s="1059"/>
      <c r="AG71" s="1059"/>
      <c r="AH71" s="1059"/>
      <c r="AI71" s="1059"/>
      <c r="AJ71" s="1059">
        <v>0.21413910797472399</v>
      </c>
      <c r="AK71" s="1059">
        <v>0.221910889719108</v>
      </c>
      <c r="AL71" s="1059">
        <v>0.20470688621373501</v>
      </c>
      <c r="AM71" s="1059">
        <v>0.22243150999981501</v>
      </c>
      <c r="AN71" s="1059">
        <v>0.22097689220976799</v>
      </c>
      <c r="AO71" s="1059">
        <v>0.187422166874221</v>
      </c>
      <c r="AP71" s="1059">
        <v>0.19025875190258701</v>
      </c>
      <c r="AQ71" s="1059">
        <v>0.19035988298283299</v>
      </c>
      <c r="AR71" s="1059">
        <v>0.135441169687745</v>
      </c>
      <c r="AS71" s="1059">
        <v>0.14523084728564101</v>
      </c>
      <c r="AT71" s="1059">
        <v>0.103316267699829</v>
      </c>
    </row>
    <row r="72" spans="1:47" x14ac:dyDescent="0.2">
      <c r="A72">
        <v>58027</v>
      </c>
      <c r="B72" t="s">
        <v>1318</v>
      </c>
      <c r="C72" s="507">
        <v>41047</v>
      </c>
      <c r="D72">
        <v>2012</v>
      </c>
      <c r="E72" t="s">
        <v>177</v>
      </c>
      <c r="F72" t="s">
        <v>221</v>
      </c>
      <c r="G72">
        <v>29.234110999999999</v>
      </c>
      <c r="H72">
        <v>-98.428871000000001</v>
      </c>
      <c r="I72" s="606">
        <v>4.7920499999999997</v>
      </c>
      <c r="J72" t="s">
        <v>431</v>
      </c>
      <c r="K72" t="s">
        <v>1249</v>
      </c>
      <c r="L72" s="606">
        <v>11.5665</v>
      </c>
      <c r="M72" s="606">
        <v>9.9</v>
      </c>
      <c r="N72" s="606">
        <v>1.1683333333333332</v>
      </c>
      <c r="O72" t="s">
        <v>799</v>
      </c>
      <c r="P72" t="s">
        <v>1231</v>
      </c>
      <c r="Q72" t="s">
        <v>799</v>
      </c>
      <c r="R72">
        <v>180</v>
      </c>
      <c r="Y72">
        <v>23.74</v>
      </c>
      <c r="AA72">
        <v>288.35000000000002</v>
      </c>
      <c r="AB72">
        <v>192.35</v>
      </c>
      <c r="AC72" t="s">
        <v>1259</v>
      </c>
      <c r="AD72" s="508" t="s">
        <v>1233</v>
      </c>
      <c r="AE72" s="1059"/>
      <c r="AF72" s="1059"/>
      <c r="AG72" s="1059"/>
      <c r="AH72" s="1059"/>
      <c r="AI72" s="1059"/>
      <c r="AJ72" s="1059">
        <v>0.22697292560306201</v>
      </c>
      <c r="AK72" s="1059">
        <v>0.22358286056916099</v>
      </c>
      <c r="AL72" s="1059">
        <v>0.20195101701950999</v>
      </c>
      <c r="AM72" s="1059">
        <v>0.22118958252838</v>
      </c>
      <c r="AN72" s="1059">
        <v>0.22093076887597399</v>
      </c>
      <c r="AO72" s="1059">
        <v>0.19295696692956901</v>
      </c>
      <c r="AP72" s="1059">
        <v>0.19939117199391099</v>
      </c>
      <c r="AQ72" s="1059">
        <v>0.18919845081047201</v>
      </c>
      <c r="AR72" s="1059">
        <v>0.14134495641344899</v>
      </c>
      <c r="AS72" s="1059">
        <v>0.12439463124394599</v>
      </c>
      <c r="AT72" s="1059">
        <v>0.111307135279738</v>
      </c>
      <c r="AU72" s="1061">
        <v>7.9920332652573006E-2</v>
      </c>
    </row>
    <row r="73" spans="1:47" x14ac:dyDescent="0.2">
      <c r="A73">
        <v>57986</v>
      </c>
      <c r="B73" t="s">
        <v>1319</v>
      </c>
      <c r="C73" s="507">
        <v>41061</v>
      </c>
      <c r="D73">
        <v>2012</v>
      </c>
      <c r="E73" t="s">
        <v>183</v>
      </c>
      <c r="F73" t="s">
        <v>232</v>
      </c>
      <c r="G73">
        <v>32.035409999999999</v>
      </c>
      <c r="H73">
        <v>-106.33749</v>
      </c>
      <c r="I73" s="606">
        <v>5.8384073058999997</v>
      </c>
      <c r="J73" t="s">
        <v>431</v>
      </c>
      <c r="K73" t="s">
        <v>1249</v>
      </c>
      <c r="L73" s="606">
        <v>11.3</v>
      </c>
      <c r="M73" s="606">
        <v>10</v>
      </c>
      <c r="N73" s="606">
        <v>1.1300000000000001</v>
      </c>
      <c r="O73" t="s">
        <v>799</v>
      </c>
      <c r="P73" t="s">
        <v>1231</v>
      </c>
      <c r="Q73">
        <v>38</v>
      </c>
      <c r="R73">
        <v>180</v>
      </c>
      <c r="AC73" t="s">
        <v>333</v>
      </c>
      <c r="AD73" s="508">
        <v>113.94580882964735</v>
      </c>
      <c r="AE73" s="1059"/>
      <c r="AF73" s="1059"/>
      <c r="AG73" s="1059"/>
      <c r="AH73" s="1059"/>
      <c r="AI73" s="1059"/>
      <c r="AJ73" s="1059">
        <v>0.30116438356164299</v>
      </c>
      <c r="AK73" s="1059">
        <v>0.30956621004566198</v>
      </c>
      <c r="AL73" s="1059">
        <v>0.29638127853881202</v>
      </c>
      <c r="AM73" s="1059">
        <v>0.30256147540983602</v>
      </c>
      <c r="AN73" s="1059">
        <v>0.31308219178082097</v>
      </c>
      <c r="AO73" s="1059">
        <v>0.26529680365296798</v>
      </c>
      <c r="AP73" s="1059">
        <v>0.29013698630136903</v>
      </c>
      <c r="AQ73" s="1059">
        <v>0.26058743169398901</v>
      </c>
      <c r="AR73" s="1059">
        <v>0.273538812785388</v>
      </c>
      <c r="AS73" s="1059">
        <v>0.29311643835616402</v>
      </c>
      <c r="AT73" s="1059">
        <v>0.29247716894977099</v>
      </c>
      <c r="AU73" s="1061">
        <v>0.30757058287795902</v>
      </c>
    </row>
    <row r="74" spans="1:47" x14ac:dyDescent="0.2">
      <c r="A74">
        <v>57305</v>
      </c>
      <c r="B74" t="s">
        <v>1320</v>
      </c>
      <c r="C74" s="507">
        <v>41091</v>
      </c>
      <c r="D74">
        <v>2012</v>
      </c>
      <c r="E74" t="s">
        <v>183</v>
      </c>
      <c r="F74" t="s">
        <v>222</v>
      </c>
      <c r="G74">
        <v>34.548020999999999</v>
      </c>
      <c r="H74">
        <v>-117.4401</v>
      </c>
      <c r="I74" s="606">
        <v>5.9183289953999996</v>
      </c>
      <c r="J74" t="s">
        <v>431</v>
      </c>
      <c r="K74" t="s">
        <v>1249</v>
      </c>
      <c r="L74" s="606">
        <v>11.4</v>
      </c>
      <c r="M74" s="606">
        <v>10</v>
      </c>
      <c r="N74" s="606">
        <v>1.1400000000000001</v>
      </c>
      <c r="O74" t="s">
        <v>793</v>
      </c>
      <c r="P74" t="s">
        <v>793</v>
      </c>
      <c r="Q74">
        <v>30</v>
      </c>
      <c r="R74">
        <v>180</v>
      </c>
      <c r="Y74">
        <v>7.95</v>
      </c>
      <c r="Z74">
        <v>13.21</v>
      </c>
      <c r="AA74">
        <v>350.1</v>
      </c>
      <c r="AB74">
        <v>230.77</v>
      </c>
      <c r="AC74" t="s">
        <v>1259</v>
      </c>
      <c r="AD74" s="508" t="s">
        <v>1233</v>
      </c>
      <c r="AE74" s="1059"/>
      <c r="AF74" s="1059"/>
      <c r="AG74" s="1059"/>
      <c r="AH74" s="1059"/>
      <c r="AI74" s="1059"/>
      <c r="AJ74" s="1059">
        <v>0.24148401826484001</v>
      </c>
      <c r="AK74" s="1059">
        <v>0.22759132420091299</v>
      </c>
      <c r="AL74" s="1059">
        <v>0.207534246575342</v>
      </c>
      <c r="AM74" s="1059">
        <v>0.18493852459016299</v>
      </c>
      <c r="AN74" s="1059">
        <v>0.196643835616438</v>
      </c>
      <c r="AO74" s="1059">
        <v>0.178470319634703</v>
      </c>
      <c r="AP74" s="1059">
        <v>0.145559360730593</v>
      </c>
      <c r="AQ74" s="1059">
        <v>0.140152550091074</v>
      </c>
      <c r="AR74" s="1059">
        <v>9.9486301369863001E-2</v>
      </c>
      <c r="AS74" s="1059">
        <v>0.128961187214611</v>
      </c>
      <c r="AT74" s="1059"/>
    </row>
    <row r="75" spans="1:47" x14ac:dyDescent="0.2">
      <c r="A75">
        <v>57521</v>
      </c>
      <c r="B75" t="s">
        <v>635</v>
      </c>
      <c r="C75" s="507">
        <v>41115</v>
      </c>
      <c r="D75">
        <v>2012</v>
      </c>
      <c r="E75" t="s">
        <v>176</v>
      </c>
      <c r="F75" t="s">
        <v>222</v>
      </c>
      <c r="G75">
        <v>36.527639999999998</v>
      </c>
      <c r="H75">
        <v>-120.31192299999999</v>
      </c>
      <c r="I75" s="606">
        <v>5.3220723744000002</v>
      </c>
      <c r="J75" t="s">
        <v>431</v>
      </c>
      <c r="K75" t="s">
        <v>1249</v>
      </c>
      <c r="L75" s="606">
        <v>12.91</v>
      </c>
      <c r="M75" s="606">
        <v>10</v>
      </c>
      <c r="N75" s="606">
        <v>1.2909999999999999</v>
      </c>
      <c r="O75" t="s">
        <v>793</v>
      </c>
      <c r="P75" t="s">
        <v>793</v>
      </c>
      <c r="Q75">
        <v>25</v>
      </c>
      <c r="R75">
        <v>179</v>
      </c>
      <c r="Y75">
        <v>-16.559999999999999</v>
      </c>
      <c r="Z75">
        <v>15.82</v>
      </c>
      <c r="AA75">
        <v>199.2</v>
      </c>
      <c r="AB75">
        <v>135.05000000000001</v>
      </c>
      <c r="AC75" t="s">
        <v>333</v>
      </c>
      <c r="AD75" s="508" t="s">
        <v>1233</v>
      </c>
      <c r="AE75" s="1059"/>
      <c r="AF75" s="1059"/>
      <c r="AG75" s="1059"/>
      <c r="AH75" s="1059"/>
      <c r="AI75" s="1059"/>
      <c r="AJ75" s="1059">
        <v>0.27397260273972601</v>
      </c>
      <c r="AK75" s="1059">
        <v>0.245639269406392</v>
      </c>
      <c r="AL75" s="1059">
        <v>0.248538812785388</v>
      </c>
      <c r="AM75" s="1059">
        <v>0.23540528233151101</v>
      </c>
      <c r="AN75" s="1059">
        <v>0.207477168949771</v>
      </c>
      <c r="AO75" s="1059">
        <v>0.21630136986301299</v>
      </c>
      <c r="AP75" s="1059">
        <v>0.19936073059360701</v>
      </c>
      <c r="AQ75" s="1059">
        <v>0.216712204007286</v>
      </c>
      <c r="AR75" s="1059">
        <v>0.113961187214611</v>
      </c>
      <c r="AS75" s="1059">
        <v>0.196244292237442</v>
      </c>
      <c r="AT75" s="1059">
        <v>0.15251141552511399</v>
      </c>
      <c r="AU75" s="1061">
        <v>0.154303278688524</v>
      </c>
    </row>
    <row r="76" spans="1:47" x14ac:dyDescent="0.2">
      <c r="A76">
        <v>57256</v>
      </c>
      <c r="B76" t="s">
        <v>1321</v>
      </c>
      <c r="C76" s="507">
        <v>41198</v>
      </c>
      <c r="D76">
        <v>2012</v>
      </c>
      <c r="E76" t="s">
        <v>180</v>
      </c>
      <c r="F76" t="s">
        <v>243</v>
      </c>
      <c r="G76">
        <v>40.860142000000003</v>
      </c>
      <c r="H76">
        <v>-75.852205999999995</v>
      </c>
      <c r="I76" s="606">
        <v>3.8493595890000001</v>
      </c>
      <c r="J76" t="s">
        <v>431</v>
      </c>
      <c r="K76" t="s">
        <v>1249</v>
      </c>
      <c r="L76" s="606">
        <v>11.476000000000001</v>
      </c>
      <c r="M76" s="606">
        <v>10</v>
      </c>
      <c r="N76" s="606">
        <v>1.1476000000000002</v>
      </c>
      <c r="O76" t="s">
        <v>793</v>
      </c>
      <c r="P76" t="s">
        <v>793</v>
      </c>
      <c r="Q76">
        <v>25</v>
      </c>
      <c r="R76">
        <v>180</v>
      </c>
      <c r="Y76">
        <v>26.48</v>
      </c>
      <c r="Z76">
        <v>5.18</v>
      </c>
      <c r="AA76">
        <v>328.02</v>
      </c>
      <c r="AB76">
        <v>217.42</v>
      </c>
      <c r="AC76" t="s">
        <v>333</v>
      </c>
      <c r="AD76" s="508" t="s">
        <v>1233</v>
      </c>
      <c r="AE76" s="1059"/>
      <c r="AF76" s="1059"/>
      <c r="AG76" s="1059"/>
      <c r="AH76" s="1059"/>
      <c r="AI76" s="1059"/>
      <c r="AJ76" s="1059">
        <v>0.15882945205479401</v>
      </c>
      <c r="AK76" s="1059">
        <v>0.158835616438356</v>
      </c>
      <c r="AL76" s="1059">
        <v>0.16605022831050201</v>
      </c>
      <c r="AM76" s="1059">
        <v>0.172119763205828</v>
      </c>
      <c r="AN76" s="1059">
        <v>0.15945205479451999</v>
      </c>
      <c r="AO76" s="1059">
        <v>0.14068493150684899</v>
      </c>
      <c r="AP76" s="1059">
        <v>0.153367579908675</v>
      </c>
      <c r="AQ76" s="1059">
        <v>0.15412112932604699</v>
      </c>
      <c r="AR76" s="1059">
        <v>0.14081050228310499</v>
      </c>
      <c r="AS76" s="1059">
        <v>0.146369863013698</v>
      </c>
      <c r="AT76" s="1059">
        <v>0.14860730593607299</v>
      </c>
      <c r="AU76" s="1061">
        <v>0.14010701275045501</v>
      </c>
    </row>
    <row r="77" spans="1:47" x14ac:dyDescent="0.2">
      <c r="A77">
        <v>58009</v>
      </c>
      <c r="B77" t="s">
        <v>1322</v>
      </c>
      <c r="C77" s="507">
        <v>41122</v>
      </c>
      <c r="D77">
        <v>2012</v>
      </c>
      <c r="E77" t="s">
        <v>177</v>
      </c>
      <c r="F77" t="s">
        <v>221</v>
      </c>
      <c r="G77">
        <v>29.225860999999998</v>
      </c>
      <c r="H77">
        <v>-98.672030000000007</v>
      </c>
      <c r="I77" s="606">
        <v>4.7976424658000001</v>
      </c>
      <c r="J77" t="s">
        <v>431</v>
      </c>
      <c r="K77" t="s">
        <v>1249</v>
      </c>
      <c r="L77" s="606">
        <v>12.3</v>
      </c>
      <c r="M77" s="606">
        <v>10.6</v>
      </c>
      <c r="N77" s="606">
        <v>1.1603773584905661</v>
      </c>
      <c r="O77" t="s">
        <v>799</v>
      </c>
      <c r="P77" t="s">
        <v>1231</v>
      </c>
      <c r="Q77" t="s">
        <v>799</v>
      </c>
      <c r="R77">
        <v>180</v>
      </c>
      <c r="Y77">
        <v>25.25</v>
      </c>
      <c r="AA77">
        <v>286.14999999999998</v>
      </c>
      <c r="AB77">
        <v>190.87</v>
      </c>
      <c r="AC77" t="s">
        <v>1259</v>
      </c>
      <c r="AD77" s="508" t="s">
        <v>1233</v>
      </c>
      <c r="AE77" s="1059"/>
      <c r="AF77" s="1059"/>
      <c r="AG77" s="1059"/>
      <c r="AH77" s="1059"/>
      <c r="AI77" s="1059"/>
      <c r="AJ77" s="1059">
        <v>0.23122899974153499</v>
      </c>
      <c r="AK77" s="1059">
        <v>0.223464288791246</v>
      </c>
      <c r="AL77" s="1059">
        <v>0.20983027483415101</v>
      </c>
      <c r="AM77" s="1059">
        <v>0.226644929030484</v>
      </c>
      <c r="AN77" s="1059">
        <v>0.22252735418281999</v>
      </c>
      <c r="AO77" s="1059">
        <v>0.17686525372619899</v>
      </c>
      <c r="AP77" s="1059">
        <v>0.19477470491944501</v>
      </c>
      <c r="AQ77" s="1059">
        <v>0.18627349898614901</v>
      </c>
      <c r="AR77" s="1059">
        <v>0.13888170931334501</v>
      </c>
      <c r="AS77" s="1059">
        <v>0.13345395020246401</v>
      </c>
      <c r="AT77" s="1059">
        <v>0.11097828896355599</v>
      </c>
      <c r="AU77" s="1061">
        <v>7.7187940337491795E-2</v>
      </c>
    </row>
    <row r="78" spans="1:47" x14ac:dyDescent="0.2">
      <c r="A78">
        <v>57764</v>
      </c>
      <c r="B78" t="s">
        <v>1323</v>
      </c>
      <c r="C78" s="507">
        <v>41205</v>
      </c>
      <c r="D78">
        <v>2012</v>
      </c>
      <c r="E78" t="s">
        <v>176</v>
      </c>
      <c r="F78" t="s">
        <v>222</v>
      </c>
      <c r="G78">
        <v>35.634</v>
      </c>
      <c r="H78">
        <v>-117.652</v>
      </c>
      <c r="I78" s="606">
        <v>5.8819429224000004</v>
      </c>
      <c r="J78" t="s">
        <v>431</v>
      </c>
      <c r="K78" t="s">
        <v>1249</v>
      </c>
      <c r="L78" s="606">
        <v>13.78</v>
      </c>
      <c r="M78" s="606">
        <v>11.120000000000001</v>
      </c>
      <c r="N78" s="606">
        <v>1.239208633093525</v>
      </c>
      <c r="O78" t="s">
        <v>799</v>
      </c>
      <c r="P78" t="s">
        <v>1231</v>
      </c>
      <c r="Q78" t="s">
        <v>799</v>
      </c>
      <c r="R78">
        <v>180</v>
      </c>
      <c r="Y78">
        <v>-11.48</v>
      </c>
      <c r="Z78">
        <v>9.8000000000000007</v>
      </c>
      <c r="AA78">
        <v>185.97</v>
      </c>
      <c r="AB78">
        <v>124.16</v>
      </c>
      <c r="AC78" t="s">
        <v>326</v>
      </c>
      <c r="AD78" s="508" t="s">
        <v>1233</v>
      </c>
      <c r="AE78" s="1059"/>
      <c r="AF78" s="1059"/>
      <c r="AG78" s="1059"/>
      <c r="AH78" s="1059"/>
      <c r="AI78" s="1059"/>
      <c r="AJ78" s="1059">
        <v>0.24534139811438499</v>
      </c>
      <c r="AK78" s="1059">
        <v>0.29864122400709497</v>
      </c>
      <c r="AL78" s="1059">
        <v>0.28798536513255102</v>
      </c>
      <c r="AM78" s="1059">
        <v>0.301234422298227</v>
      </c>
      <c r="AN78" s="1059">
        <v>0.29232778161032802</v>
      </c>
      <c r="AO78" s="1059">
        <v>0.27537901185900598</v>
      </c>
      <c r="AP78" s="1059">
        <v>0.24588548339410601</v>
      </c>
      <c r="AQ78" s="1059">
        <v>0.27120721455622399</v>
      </c>
      <c r="AR78" s="1059">
        <v>0.25100809763148302</v>
      </c>
      <c r="AS78" s="1059">
        <v>0.24251831411583</v>
      </c>
      <c r="AT78" s="1059">
        <v>0.23923327091751201</v>
      </c>
      <c r="AU78" s="1061">
        <v>0.22529107861251901</v>
      </c>
    </row>
    <row r="79" spans="1:47" x14ac:dyDescent="0.2">
      <c r="A79">
        <v>57985</v>
      </c>
      <c r="B79" t="s">
        <v>1324</v>
      </c>
      <c r="C79" s="507">
        <v>41030</v>
      </c>
      <c r="D79">
        <v>2012</v>
      </c>
      <c r="E79" t="s">
        <v>183</v>
      </c>
      <c r="F79" t="s">
        <v>232</v>
      </c>
      <c r="G79">
        <v>32.247557999999998</v>
      </c>
      <c r="H79">
        <v>-106.91173000000001</v>
      </c>
      <c r="I79" s="606">
        <v>5.8929127854000001</v>
      </c>
      <c r="J79" t="s">
        <v>431</v>
      </c>
      <c r="K79" t="s">
        <v>1249</v>
      </c>
      <c r="L79" s="606">
        <v>13.692</v>
      </c>
      <c r="M79" s="606">
        <v>12</v>
      </c>
      <c r="N79" s="606">
        <v>1.141</v>
      </c>
      <c r="O79" t="s">
        <v>799</v>
      </c>
      <c r="P79" t="s">
        <v>1231</v>
      </c>
      <c r="Q79">
        <v>38</v>
      </c>
      <c r="R79">
        <v>180</v>
      </c>
      <c r="AA79">
        <v>170.27</v>
      </c>
      <c r="AB79">
        <v>112.99</v>
      </c>
      <c r="AC79" t="s">
        <v>333</v>
      </c>
      <c r="AD79" s="508">
        <v>113.96247525081375</v>
      </c>
      <c r="AE79" s="1059"/>
      <c r="AF79" s="1059"/>
      <c r="AG79" s="1059"/>
      <c r="AH79" s="1059"/>
      <c r="AI79" s="1059"/>
      <c r="AJ79" s="1059">
        <v>0.317808219178082</v>
      </c>
      <c r="AK79" s="1059">
        <v>0.31294710806697101</v>
      </c>
      <c r="AL79" s="1059">
        <v>0.294739345509893</v>
      </c>
      <c r="AM79" s="1059">
        <v>0.30405661809350298</v>
      </c>
      <c r="AN79" s="1059">
        <v>0.29804033485540299</v>
      </c>
      <c r="AO79" s="1059">
        <v>0.25408105022831001</v>
      </c>
      <c r="AP79" s="1059">
        <v>0.27701674277016702</v>
      </c>
      <c r="AQ79" s="1059">
        <v>0.29603066180935</v>
      </c>
      <c r="AR79" s="1059">
        <v>0.275599315068493</v>
      </c>
      <c r="AS79" s="1059">
        <v>0.28013698630136902</v>
      </c>
      <c r="AT79" s="1059">
        <v>0.24996194824961901</v>
      </c>
      <c r="AU79" s="1061">
        <v>0.27699984820886397</v>
      </c>
    </row>
    <row r="80" spans="1:47" x14ac:dyDescent="0.2">
      <c r="A80">
        <v>58228</v>
      </c>
      <c r="B80" t="s">
        <v>1325</v>
      </c>
      <c r="C80" s="507">
        <v>41214</v>
      </c>
      <c r="D80">
        <v>2012</v>
      </c>
      <c r="E80" t="s">
        <v>180</v>
      </c>
      <c r="F80" t="s">
        <v>266</v>
      </c>
      <c r="G80">
        <v>38.924931000000001</v>
      </c>
      <c r="H80">
        <v>-75.448359999999994</v>
      </c>
      <c r="I80" s="606">
        <v>4.1331461187</v>
      </c>
      <c r="J80" t="s">
        <v>431</v>
      </c>
      <c r="K80" t="s">
        <v>1249</v>
      </c>
      <c r="L80" s="606">
        <v>15</v>
      </c>
      <c r="M80" s="606">
        <v>12</v>
      </c>
      <c r="N80" s="606">
        <v>1.25</v>
      </c>
      <c r="O80" t="s">
        <v>793</v>
      </c>
      <c r="P80" t="s">
        <v>793</v>
      </c>
      <c r="Q80">
        <v>20</v>
      </c>
      <c r="R80">
        <v>180</v>
      </c>
      <c r="Y80">
        <v>31.5</v>
      </c>
      <c r="Z80">
        <v>7.11</v>
      </c>
      <c r="AA80">
        <v>260.72000000000003</v>
      </c>
      <c r="AB80">
        <v>174.41</v>
      </c>
      <c r="AC80" t="s">
        <v>1259</v>
      </c>
      <c r="AD80" s="508" t="s">
        <v>1233</v>
      </c>
      <c r="AE80" s="1059"/>
      <c r="AF80" s="1059"/>
      <c r="AG80" s="1059"/>
      <c r="AH80" s="1059"/>
      <c r="AI80" s="1059"/>
      <c r="AJ80" s="1059">
        <v>0.201217656012176</v>
      </c>
      <c r="AK80" s="1059">
        <v>0.19534817351598099</v>
      </c>
      <c r="AL80" s="1059">
        <v>0.18353310502283099</v>
      </c>
      <c r="AM80" s="1059">
        <v>0.192822176684881</v>
      </c>
      <c r="AN80" s="1059">
        <v>0.189516742770167</v>
      </c>
      <c r="AO80" s="1059">
        <v>0.17819634703196299</v>
      </c>
      <c r="AP80" s="1059">
        <v>0.18499809741247999</v>
      </c>
      <c r="AQ80" s="1059">
        <v>0.17709282027929499</v>
      </c>
      <c r="AR80" s="1059">
        <v>0.18789003044140001</v>
      </c>
      <c r="AS80" s="1059">
        <v>0.190268264840182</v>
      </c>
      <c r="AT80" s="1059">
        <v>0.173630136986301</v>
      </c>
      <c r="AU80" s="1061">
        <v>0.13911657559198501</v>
      </c>
    </row>
    <row r="81" spans="1:47" x14ac:dyDescent="0.2">
      <c r="A81">
        <v>58135</v>
      </c>
      <c r="B81" t="s">
        <v>1326</v>
      </c>
      <c r="C81" s="507">
        <v>41264</v>
      </c>
      <c r="D81">
        <v>2012</v>
      </c>
      <c r="E81" t="s">
        <v>199</v>
      </c>
      <c r="F81" t="s">
        <v>228</v>
      </c>
      <c r="G81">
        <v>35.504443999999999</v>
      </c>
      <c r="H81">
        <v>-76.848611000000005</v>
      </c>
      <c r="I81" s="606">
        <v>4.4052141553000004</v>
      </c>
      <c r="J81" t="s">
        <v>431</v>
      </c>
      <c r="K81" t="s">
        <v>1249</v>
      </c>
      <c r="L81" s="606">
        <v>14.787000000000001</v>
      </c>
      <c r="M81" s="606">
        <v>12.5</v>
      </c>
      <c r="N81" s="606">
        <v>1.18296</v>
      </c>
      <c r="O81" t="s">
        <v>793</v>
      </c>
      <c r="P81" t="s">
        <v>793</v>
      </c>
      <c r="Q81">
        <v>25</v>
      </c>
      <c r="R81">
        <v>181</v>
      </c>
      <c r="Y81">
        <v>20.350000000000001</v>
      </c>
      <c r="Z81">
        <v>5.48</v>
      </c>
      <c r="AA81">
        <v>189.69</v>
      </c>
      <c r="AB81">
        <v>128.80000000000001</v>
      </c>
      <c r="AC81" t="s">
        <v>1259</v>
      </c>
      <c r="AD81" s="508" t="s">
        <v>1233</v>
      </c>
      <c r="AE81" s="1059"/>
      <c r="AF81" s="1059"/>
      <c r="AG81" s="1059"/>
      <c r="AH81" s="1059"/>
      <c r="AI81" s="1059"/>
      <c r="AJ81" s="1059">
        <v>0.201826484018264</v>
      </c>
      <c r="AK81" s="1059">
        <v>0.19852054794520499</v>
      </c>
      <c r="AL81" s="1059">
        <v>0.196383561643835</v>
      </c>
      <c r="AM81" s="1059">
        <v>0.20497267759562801</v>
      </c>
      <c r="AN81" s="1059">
        <v>0.205077625570776</v>
      </c>
      <c r="AO81" s="1059">
        <v>0.19507762557077599</v>
      </c>
      <c r="AP81" s="1059">
        <v>0.18333333333333299</v>
      </c>
      <c r="AQ81" s="1059">
        <v>0.18023679417121999</v>
      </c>
      <c r="AR81" s="1059">
        <v>0.180438356164383</v>
      </c>
      <c r="AS81" s="1059">
        <v>0.18271232876712301</v>
      </c>
      <c r="AT81" s="1059">
        <v>0.17547945205479401</v>
      </c>
      <c r="AU81" s="1061">
        <v>0.169362477231329</v>
      </c>
    </row>
    <row r="82" spans="1:47" x14ac:dyDescent="0.2">
      <c r="A82">
        <v>57758</v>
      </c>
      <c r="B82" t="s">
        <v>1327</v>
      </c>
      <c r="C82" s="507">
        <v>41122</v>
      </c>
      <c r="D82">
        <v>2012</v>
      </c>
      <c r="E82" t="s">
        <v>180</v>
      </c>
      <c r="F82" t="s">
        <v>253</v>
      </c>
      <c r="G82">
        <v>39.674880999999999</v>
      </c>
      <c r="H82">
        <v>-77.345179999999999</v>
      </c>
      <c r="I82" s="606">
        <v>4.0358657534000004</v>
      </c>
      <c r="J82" t="s">
        <v>431</v>
      </c>
      <c r="K82" t="s">
        <v>1251</v>
      </c>
      <c r="L82" s="606">
        <v>16.113600000000002</v>
      </c>
      <c r="M82" s="606">
        <v>13</v>
      </c>
      <c r="N82" s="606">
        <v>1.2395076923076924</v>
      </c>
      <c r="O82" t="s">
        <v>793</v>
      </c>
      <c r="P82" t="s">
        <v>793</v>
      </c>
      <c r="Q82">
        <v>25</v>
      </c>
      <c r="R82">
        <v>169.29000000000002</v>
      </c>
      <c r="Y82">
        <v>37.17</v>
      </c>
      <c r="Z82">
        <v>2.9</v>
      </c>
      <c r="AA82">
        <v>307.14999999999998</v>
      </c>
      <c r="AB82">
        <v>203.44</v>
      </c>
      <c r="AC82" t="s">
        <v>327</v>
      </c>
      <c r="AD82" s="508" t="s">
        <v>1233</v>
      </c>
      <c r="AE82" s="1059"/>
      <c r="AF82" s="1059"/>
      <c r="AG82" s="1059"/>
      <c r="AH82" s="1059"/>
      <c r="AI82" s="1059"/>
      <c r="AJ82" s="1059">
        <v>0.20740252897787101</v>
      </c>
      <c r="AK82" s="1059">
        <v>0.20354759395855199</v>
      </c>
      <c r="AL82" s="1059">
        <v>0.20359149982437599</v>
      </c>
      <c r="AM82" s="1059">
        <v>0.19130061650553401</v>
      </c>
      <c r="AN82" s="1059">
        <v>0.18363189322093401</v>
      </c>
      <c r="AO82" s="1059">
        <v>0.17251492799438001</v>
      </c>
      <c r="AP82" s="1059">
        <v>0.176431331225851</v>
      </c>
      <c r="AQ82" s="1059">
        <v>0.18160641726215401</v>
      </c>
      <c r="AR82" s="1059">
        <v>0.17513171759747101</v>
      </c>
      <c r="AS82" s="1059">
        <v>0.171188970846505</v>
      </c>
      <c r="AT82" s="1059">
        <v>0.15643659992975001</v>
      </c>
      <c r="AU82" s="1061">
        <v>0.156490822474429</v>
      </c>
    </row>
    <row r="83" spans="1:47" x14ac:dyDescent="0.2">
      <c r="A83" t="s">
        <v>1328</v>
      </c>
      <c r="B83" t="s">
        <v>1329</v>
      </c>
      <c r="C83" s="507">
        <v>40967</v>
      </c>
      <c r="D83">
        <v>2012</v>
      </c>
      <c r="E83" t="s">
        <v>183</v>
      </c>
      <c r="F83" t="s">
        <v>222</v>
      </c>
      <c r="G83">
        <v>38.347931000000003</v>
      </c>
      <c r="H83">
        <v>-121.41278</v>
      </c>
      <c r="I83" s="606">
        <v>5.0825618721000003</v>
      </c>
      <c r="J83" t="s">
        <v>431</v>
      </c>
      <c r="K83" t="s">
        <v>1249</v>
      </c>
      <c r="L83" s="606">
        <v>19.149999999999999</v>
      </c>
      <c r="M83" s="606">
        <v>14.850000000000001</v>
      </c>
      <c r="N83" s="606">
        <v>1.2895622895622894</v>
      </c>
      <c r="O83" t="s">
        <v>799</v>
      </c>
      <c r="P83" t="s">
        <v>1231</v>
      </c>
      <c r="Q83" t="s">
        <v>799</v>
      </c>
      <c r="R83">
        <v>180</v>
      </c>
      <c r="AA83">
        <v>198.29</v>
      </c>
      <c r="AB83">
        <v>131.99</v>
      </c>
      <c r="AC83" t="s">
        <v>1259</v>
      </c>
      <c r="AD83" s="508" t="s">
        <v>1233</v>
      </c>
      <c r="AE83" s="1059"/>
      <c r="AF83" s="1059"/>
      <c r="AG83" s="1059"/>
      <c r="AH83" s="1059"/>
      <c r="AI83" s="1059"/>
      <c r="AJ83" s="1059"/>
      <c r="AK83" s="1059"/>
      <c r="AL83" s="1059"/>
      <c r="AM83" s="1059"/>
      <c r="AN83" s="1059"/>
      <c r="AO83" s="1059"/>
      <c r="AP83" s="1059"/>
      <c r="AQ83" s="1059"/>
      <c r="AR83" s="1059"/>
      <c r="AS83" s="1059"/>
      <c r="AT83" s="1059"/>
    </row>
    <row r="84" spans="1:47" x14ac:dyDescent="0.2">
      <c r="A84" t="s">
        <v>1330</v>
      </c>
      <c r="B84" t="s">
        <v>1331</v>
      </c>
      <c r="C84" s="507">
        <v>40967</v>
      </c>
      <c r="D84">
        <v>2012</v>
      </c>
      <c r="E84" t="s">
        <v>183</v>
      </c>
      <c r="F84" t="s">
        <v>222</v>
      </c>
      <c r="G84">
        <v>38.363011</v>
      </c>
      <c r="H84">
        <v>-121.38511</v>
      </c>
      <c r="I84" s="606">
        <v>5.0761180364999996</v>
      </c>
      <c r="J84" t="s">
        <v>431</v>
      </c>
      <c r="K84" t="s">
        <v>1249</v>
      </c>
      <c r="L84" s="606">
        <v>19.149999999999999</v>
      </c>
      <c r="M84" s="606">
        <v>14.850000000000001</v>
      </c>
      <c r="N84" s="606">
        <v>1.2895622895622894</v>
      </c>
      <c r="O84" t="s">
        <v>799</v>
      </c>
      <c r="P84" t="s">
        <v>1231</v>
      </c>
      <c r="Q84" t="s">
        <v>799</v>
      </c>
      <c r="R84">
        <v>180</v>
      </c>
      <c r="AA84">
        <v>198.29</v>
      </c>
      <c r="AB84">
        <v>131.99</v>
      </c>
      <c r="AC84" t="s">
        <v>1259</v>
      </c>
      <c r="AD84" s="508" t="s">
        <v>1233</v>
      </c>
      <c r="AE84" s="1059"/>
      <c r="AF84" s="1059"/>
      <c r="AG84" s="1059"/>
      <c r="AH84" s="1059"/>
      <c r="AI84" s="1059"/>
      <c r="AJ84" s="1059"/>
      <c r="AK84" s="1059"/>
      <c r="AL84" s="1059"/>
      <c r="AM84" s="1059"/>
      <c r="AN84" s="1059"/>
      <c r="AO84" s="1059"/>
      <c r="AP84" s="1059"/>
      <c r="AQ84" s="1059"/>
      <c r="AR84" s="1059"/>
      <c r="AS84" s="1059"/>
      <c r="AT84" s="1059"/>
    </row>
    <row r="85" spans="1:47" x14ac:dyDescent="0.2">
      <c r="A85">
        <v>58213</v>
      </c>
      <c r="B85" t="s">
        <v>1332</v>
      </c>
      <c r="C85" s="507">
        <v>40909</v>
      </c>
      <c r="D85">
        <v>2012</v>
      </c>
      <c r="E85" t="s">
        <v>183</v>
      </c>
      <c r="F85" t="s">
        <v>226</v>
      </c>
      <c r="G85">
        <v>33.381211</v>
      </c>
      <c r="H85">
        <v>-113.18445</v>
      </c>
      <c r="I85" s="606">
        <v>5.8609155251000002</v>
      </c>
      <c r="J85" t="s">
        <v>431</v>
      </c>
      <c r="K85" t="s">
        <v>1249</v>
      </c>
      <c r="L85" s="606">
        <v>16.920000000000002</v>
      </c>
      <c r="M85" s="606">
        <v>15</v>
      </c>
      <c r="N85" s="606">
        <v>1.1280000000000001</v>
      </c>
      <c r="O85" t="s">
        <v>799</v>
      </c>
      <c r="P85" t="s">
        <v>1231</v>
      </c>
      <c r="Q85" t="s">
        <v>799</v>
      </c>
      <c r="R85">
        <v>181</v>
      </c>
      <c r="Y85">
        <v>10.35</v>
      </c>
      <c r="Z85">
        <v>26.02</v>
      </c>
      <c r="AC85" t="s">
        <v>329</v>
      </c>
      <c r="AD85" s="508" t="s">
        <v>1233</v>
      </c>
      <c r="AE85" s="1059"/>
      <c r="AF85" s="1059"/>
      <c r="AG85" s="1059"/>
      <c r="AH85" s="1059"/>
      <c r="AI85" s="1059"/>
      <c r="AJ85" s="1059">
        <v>0.298158295281582</v>
      </c>
      <c r="AK85" s="1059">
        <v>0.285837138508371</v>
      </c>
      <c r="AL85" s="1059">
        <v>0.272290715372907</v>
      </c>
      <c r="AM85" s="1059">
        <v>0.260799939283545</v>
      </c>
      <c r="AN85" s="1059">
        <v>0.241468797564688</v>
      </c>
      <c r="AO85" s="1059">
        <v>0.26276255707762503</v>
      </c>
      <c r="AP85" s="1059">
        <v>0.26772450532724501</v>
      </c>
      <c r="AQ85" s="1059">
        <v>0.26565725561627201</v>
      </c>
      <c r="AR85" s="1059">
        <v>0.26076103500761</v>
      </c>
      <c r="AS85" s="1059">
        <v>0.25649162861491598</v>
      </c>
      <c r="AT85" s="1059">
        <v>0.235190258751902</v>
      </c>
      <c r="AU85" s="1061">
        <v>0.26169550698239202</v>
      </c>
    </row>
    <row r="86" spans="1:47" x14ac:dyDescent="0.2">
      <c r="A86">
        <v>58483</v>
      </c>
      <c r="B86" t="s">
        <v>1333</v>
      </c>
      <c r="C86" s="507">
        <v>41183</v>
      </c>
      <c r="D86">
        <v>2012</v>
      </c>
      <c r="E86" t="s">
        <v>180</v>
      </c>
      <c r="F86" t="s">
        <v>248</v>
      </c>
      <c r="G86">
        <v>40.263140999999997</v>
      </c>
      <c r="H86">
        <v>-74.083449999999999</v>
      </c>
      <c r="I86" s="606">
        <v>4.0130954338000002</v>
      </c>
      <c r="J86" t="s">
        <v>431</v>
      </c>
      <c r="K86" t="s">
        <v>1249</v>
      </c>
      <c r="L86" s="606">
        <v>19.88</v>
      </c>
      <c r="M86" s="606">
        <v>15.904</v>
      </c>
      <c r="N86" s="606">
        <v>1.25</v>
      </c>
      <c r="O86" t="s">
        <v>793</v>
      </c>
      <c r="P86" t="s">
        <v>793</v>
      </c>
      <c r="Q86">
        <v>18</v>
      </c>
      <c r="R86">
        <v>180</v>
      </c>
      <c r="Y86">
        <v>28.87</v>
      </c>
      <c r="Z86">
        <v>5.76</v>
      </c>
      <c r="AA86">
        <v>286.08</v>
      </c>
      <c r="AB86">
        <v>190.65</v>
      </c>
      <c r="AC86" t="s">
        <v>328</v>
      </c>
      <c r="AD86" s="508" t="s">
        <v>1233</v>
      </c>
      <c r="AE86" s="1059"/>
      <c r="AF86" s="1059"/>
      <c r="AG86" s="1059"/>
      <c r="AH86" s="1059"/>
      <c r="AI86" s="1059"/>
      <c r="AJ86" s="1059">
        <v>0.18917730125042401</v>
      </c>
      <c r="AK86" s="1059">
        <v>0.17910689019964501</v>
      </c>
      <c r="AL86" s="1059">
        <v>0.18025533337008301</v>
      </c>
      <c r="AM86" s="1059">
        <v>0.19345638952109701</v>
      </c>
      <c r="AN86" s="1059">
        <v>0.178815185634354</v>
      </c>
      <c r="AO86" s="1059">
        <v>0.179365289912993</v>
      </c>
      <c r="AP86" s="1059">
        <v>0.16374646279503499</v>
      </c>
      <c r="AQ86" s="1059">
        <v>0.183442125888298</v>
      </c>
      <c r="AR86" s="1059">
        <v>0.166445304245564</v>
      </c>
      <c r="AS86" s="1059">
        <v>0.159332134358663</v>
      </c>
      <c r="AT86" s="1059"/>
    </row>
    <row r="87" spans="1:47" x14ac:dyDescent="0.2">
      <c r="A87">
        <v>57560</v>
      </c>
      <c r="B87" t="s">
        <v>1334</v>
      </c>
      <c r="C87" s="507">
        <v>41274</v>
      </c>
      <c r="D87">
        <v>2012</v>
      </c>
      <c r="E87" t="s">
        <v>183</v>
      </c>
      <c r="F87" t="s">
        <v>226</v>
      </c>
      <c r="G87">
        <v>34.724361000000002</v>
      </c>
      <c r="H87">
        <v>-112.43245</v>
      </c>
      <c r="I87" s="606">
        <v>5.5992618720999996</v>
      </c>
      <c r="J87" t="s">
        <v>431</v>
      </c>
      <c r="K87" t="s">
        <v>1249</v>
      </c>
      <c r="L87" s="606">
        <v>21</v>
      </c>
      <c r="M87" s="606">
        <v>19</v>
      </c>
      <c r="N87" s="606">
        <v>1.1052631578947369</v>
      </c>
      <c r="O87" t="s">
        <v>799</v>
      </c>
      <c r="P87" t="s">
        <v>1231</v>
      </c>
      <c r="Q87" t="s">
        <v>799</v>
      </c>
      <c r="R87">
        <v>180</v>
      </c>
      <c r="S87" t="s">
        <v>1293</v>
      </c>
      <c r="T87" t="s">
        <v>1335</v>
      </c>
      <c r="U87" t="s">
        <v>1295</v>
      </c>
      <c r="V87">
        <v>2023</v>
      </c>
      <c r="W87">
        <v>19</v>
      </c>
      <c r="X87">
        <v>76</v>
      </c>
      <c r="Y87">
        <v>10.68</v>
      </c>
      <c r="Z87">
        <v>19.690000000000001</v>
      </c>
      <c r="AA87">
        <v>196</v>
      </c>
      <c r="AB87">
        <v>129.05000000000001</v>
      </c>
      <c r="AC87" t="s">
        <v>329</v>
      </c>
      <c r="AD87" s="508" t="s">
        <v>1233</v>
      </c>
      <c r="AE87" s="1059"/>
      <c r="AF87" s="1059"/>
      <c r="AG87" s="1059"/>
      <c r="AH87" s="1059"/>
      <c r="AI87" s="1059"/>
      <c r="AJ87" s="1059">
        <v>0.29727829848594001</v>
      </c>
      <c r="AK87" s="1059">
        <v>0.282924777697668</v>
      </c>
      <c r="AL87" s="1059">
        <v>0.27923576063446198</v>
      </c>
      <c r="AM87" s="1059">
        <v>0.27402693893202901</v>
      </c>
      <c r="AN87" s="1059">
        <v>0.25076904590242699</v>
      </c>
      <c r="AO87" s="1059">
        <v>0.26783225186253301</v>
      </c>
      <c r="AP87" s="1059">
        <v>0.26932227829848598</v>
      </c>
      <c r="AQ87" s="1059">
        <v>0.29342824273799201</v>
      </c>
      <c r="AR87" s="1059">
        <v>0.28100216294160002</v>
      </c>
      <c r="AS87" s="1059">
        <v>0.28899303052150899</v>
      </c>
      <c r="AT87" s="1059"/>
      <c r="AU87" s="1061">
        <v>0.26501533889368201</v>
      </c>
    </row>
    <row r="88" spans="1:47" x14ac:dyDescent="0.2">
      <c r="A88">
        <v>57883</v>
      </c>
      <c r="B88" t="s">
        <v>1336</v>
      </c>
      <c r="C88" s="507">
        <v>41183</v>
      </c>
      <c r="D88">
        <v>2012</v>
      </c>
      <c r="E88" t="s">
        <v>183</v>
      </c>
      <c r="F88" t="s">
        <v>226</v>
      </c>
      <c r="G88">
        <v>33.266711000000001</v>
      </c>
      <c r="H88">
        <v>-111.61336</v>
      </c>
      <c r="I88" s="606">
        <v>5.8016344749000002</v>
      </c>
      <c r="J88" t="s">
        <v>431</v>
      </c>
      <c r="K88" t="s">
        <v>1249</v>
      </c>
      <c r="L88" s="606">
        <v>25.283999999999999</v>
      </c>
      <c r="M88" s="606">
        <v>19</v>
      </c>
      <c r="N88" s="606">
        <v>1.330736842105263</v>
      </c>
      <c r="O88" t="s">
        <v>799</v>
      </c>
      <c r="P88" t="s">
        <v>1231</v>
      </c>
      <c r="Q88" t="s">
        <v>799</v>
      </c>
      <c r="R88">
        <v>180</v>
      </c>
      <c r="Y88">
        <v>15.74</v>
      </c>
      <c r="Z88">
        <v>28.6</v>
      </c>
      <c r="AA88">
        <v>164.62</v>
      </c>
      <c r="AB88">
        <v>110.47</v>
      </c>
      <c r="AC88" t="s">
        <v>1259</v>
      </c>
      <c r="AD88" s="508">
        <v>122.10097961373098</v>
      </c>
      <c r="AE88" s="1059"/>
      <c r="AF88" s="1059"/>
      <c r="AG88" s="1059"/>
      <c r="AH88" s="1059"/>
      <c r="AI88" s="1059"/>
      <c r="AJ88" s="1059">
        <v>0.32012136505647598</v>
      </c>
      <c r="AK88" s="1059">
        <v>0.31315789473684202</v>
      </c>
      <c r="AL88" s="1059">
        <v>0.30435592405671702</v>
      </c>
      <c r="AM88" s="1059">
        <v>0.31242809893586398</v>
      </c>
      <c r="AN88" s="1059">
        <v>0.30754025474645502</v>
      </c>
      <c r="AO88" s="1059">
        <v>0.29774693583273198</v>
      </c>
      <c r="AP88" s="1059">
        <v>0.28610310021629398</v>
      </c>
      <c r="AQ88" s="1059">
        <v>0.284212923017927</v>
      </c>
      <c r="AR88" s="1059">
        <v>0.29178683008892098</v>
      </c>
      <c r="AS88" s="1059">
        <v>0.26490627253064097</v>
      </c>
      <c r="AT88" s="1059">
        <v>0.27904349915885601</v>
      </c>
      <c r="AU88" s="1061">
        <v>0.24360080529191799</v>
      </c>
    </row>
    <row r="89" spans="1:47" x14ac:dyDescent="0.2">
      <c r="A89">
        <v>57912</v>
      </c>
      <c r="B89" t="s">
        <v>1337</v>
      </c>
      <c r="C89" s="507">
        <v>41117</v>
      </c>
      <c r="D89">
        <v>2012</v>
      </c>
      <c r="E89" t="s">
        <v>180</v>
      </c>
      <c r="F89" t="s">
        <v>230</v>
      </c>
      <c r="G89">
        <v>41.146351000000003</v>
      </c>
      <c r="H89">
        <v>-88.754260000000002</v>
      </c>
      <c r="I89" s="606">
        <v>3.9462602740000001</v>
      </c>
      <c r="J89" t="s">
        <v>431</v>
      </c>
      <c r="K89" t="s">
        <v>1251</v>
      </c>
      <c r="L89" s="606">
        <v>22.76</v>
      </c>
      <c r="M89" s="606">
        <v>20</v>
      </c>
      <c r="N89" s="606">
        <v>1.1380000000000001</v>
      </c>
      <c r="O89" t="s">
        <v>793</v>
      </c>
      <c r="P89" t="s">
        <v>793</v>
      </c>
      <c r="Q89">
        <v>25</v>
      </c>
      <c r="R89">
        <v>180</v>
      </c>
      <c r="S89" t="s">
        <v>1338</v>
      </c>
      <c r="T89" t="s">
        <v>1335</v>
      </c>
      <c r="U89" t="s">
        <v>1295</v>
      </c>
      <c r="V89">
        <v>2013</v>
      </c>
      <c r="W89">
        <v>33</v>
      </c>
      <c r="X89">
        <v>13.5</v>
      </c>
      <c r="Y89">
        <v>28.53</v>
      </c>
      <c r="Z89">
        <v>3.51</v>
      </c>
      <c r="AA89">
        <v>243.92</v>
      </c>
      <c r="AB89">
        <v>163.56</v>
      </c>
      <c r="AC89" t="s">
        <v>333</v>
      </c>
      <c r="AD89" s="508" t="s">
        <v>1233</v>
      </c>
      <c r="AE89" s="1059"/>
      <c r="AF89" s="1059"/>
      <c r="AG89" s="1059"/>
      <c r="AH89" s="1059"/>
      <c r="AI89" s="1059"/>
      <c r="AJ89" s="1059">
        <v>0.19595319634703101</v>
      </c>
      <c r="AK89" s="1059">
        <v>0.17871575342465701</v>
      </c>
      <c r="AL89" s="1059">
        <v>0.17204337899543301</v>
      </c>
      <c r="AM89" s="1059">
        <v>0.16706511839708499</v>
      </c>
      <c r="AN89" s="1059">
        <v>0.18459474885844701</v>
      </c>
      <c r="AO89" s="1059">
        <v>0.177888127853881</v>
      </c>
      <c r="AP89" s="1059">
        <v>0.17344748858447401</v>
      </c>
      <c r="AQ89" s="1059">
        <v>0.17126024590163899</v>
      </c>
      <c r="AR89" s="1059">
        <v>0.16928082191780799</v>
      </c>
      <c r="AS89" s="1059">
        <v>0.16034246575342401</v>
      </c>
      <c r="AT89" s="1059">
        <v>0.158675799086758</v>
      </c>
      <c r="AU89" s="1061">
        <v>0.13883765938069201</v>
      </c>
    </row>
    <row r="90" spans="1:47" x14ac:dyDescent="0.2">
      <c r="A90">
        <v>57522</v>
      </c>
      <c r="B90" t="s">
        <v>632</v>
      </c>
      <c r="C90" s="507">
        <v>41115</v>
      </c>
      <c r="D90">
        <v>2012</v>
      </c>
      <c r="E90" t="s">
        <v>176</v>
      </c>
      <c r="F90" t="s">
        <v>222</v>
      </c>
      <c r="G90">
        <v>36.424571</v>
      </c>
      <c r="H90">
        <v>-120.34296000000001</v>
      </c>
      <c r="I90" s="606">
        <v>5.3470885844999998</v>
      </c>
      <c r="J90" t="s">
        <v>431</v>
      </c>
      <c r="K90" t="s">
        <v>1249</v>
      </c>
      <c r="L90" s="606">
        <v>25.81</v>
      </c>
      <c r="M90" s="606">
        <v>20</v>
      </c>
      <c r="N90" s="606">
        <v>1.2905</v>
      </c>
      <c r="O90" t="s">
        <v>793</v>
      </c>
      <c r="P90" t="s">
        <v>793</v>
      </c>
      <c r="Q90">
        <v>25</v>
      </c>
      <c r="R90">
        <v>179</v>
      </c>
      <c r="Y90">
        <v>1.05</v>
      </c>
      <c r="Z90">
        <v>13.75</v>
      </c>
      <c r="AA90">
        <v>157.58000000000001</v>
      </c>
      <c r="AB90">
        <v>107.87</v>
      </c>
      <c r="AC90" t="s">
        <v>333</v>
      </c>
      <c r="AD90" s="508" t="s">
        <v>1233</v>
      </c>
      <c r="AE90" s="1059"/>
      <c r="AF90" s="1059"/>
      <c r="AG90" s="1059"/>
      <c r="AH90" s="1059"/>
      <c r="AI90" s="1059"/>
      <c r="AJ90" s="1059">
        <v>0.27497146118721399</v>
      </c>
      <c r="AK90" s="1059">
        <v>0.24662671232876701</v>
      </c>
      <c r="AL90" s="1059">
        <v>0.24284817351598101</v>
      </c>
      <c r="AM90" s="1059">
        <v>0.24932832422586501</v>
      </c>
      <c r="AN90" s="1059">
        <v>0.22729452054794499</v>
      </c>
      <c r="AO90" s="1059">
        <v>0.240998858447488</v>
      </c>
      <c r="AP90" s="1059">
        <v>0.230393835616438</v>
      </c>
      <c r="AQ90" s="1059">
        <v>0.24116575591985401</v>
      </c>
      <c r="AR90" s="1059">
        <v>0.230365296803653</v>
      </c>
      <c r="AS90" s="1059">
        <v>0.20892123287671199</v>
      </c>
      <c r="AT90" s="1059">
        <v>0.19351027397260201</v>
      </c>
      <c r="AU90" s="1061">
        <v>0.177669626593806</v>
      </c>
    </row>
    <row r="91" spans="1:47" x14ac:dyDescent="0.2">
      <c r="A91">
        <v>57523</v>
      </c>
      <c r="B91" t="s">
        <v>637</v>
      </c>
      <c r="C91" s="507">
        <v>41151</v>
      </c>
      <c r="D91">
        <v>2012</v>
      </c>
      <c r="E91" t="s">
        <v>176</v>
      </c>
      <c r="F91" t="s">
        <v>222</v>
      </c>
      <c r="G91">
        <v>36.177509999999998</v>
      </c>
      <c r="H91">
        <v>-120.11206</v>
      </c>
      <c r="I91" s="606">
        <v>5.3794212329000004</v>
      </c>
      <c r="J91" t="s">
        <v>431</v>
      </c>
      <c r="K91" t="s">
        <v>1249</v>
      </c>
      <c r="L91" s="606">
        <v>26.8</v>
      </c>
      <c r="M91" s="606">
        <v>20</v>
      </c>
      <c r="N91" s="606">
        <v>1.34</v>
      </c>
      <c r="O91" t="s">
        <v>793</v>
      </c>
      <c r="P91" t="s">
        <v>793</v>
      </c>
      <c r="Q91">
        <v>25</v>
      </c>
      <c r="R91">
        <v>179</v>
      </c>
      <c r="Y91">
        <v>4.28</v>
      </c>
      <c r="Z91">
        <v>14.91</v>
      </c>
      <c r="AA91">
        <v>184.2</v>
      </c>
      <c r="AB91">
        <v>125.58</v>
      </c>
      <c r="AC91" t="s">
        <v>333</v>
      </c>
      <c r="AD91" s="508" t="s">
        <v>1233</v>
      </c>
      <c r="AE91" s="1059"/>
      <c r="AF91" s="1059"/>
      <c r="AG91" s="1059"/>
      <c r="AH91" s="1059"/>
      <c r="AI91" s="1059"/>
      <c r="AJ91" s="1059">
        <v>0.25711757990867501</v>
      </c>
      <c r="AK91" s="1059">
        <v>0.251221461187214</v>
      </c>
      <c r="AL91" s="1059">
        <v>0.244206621004566</v>
      </c>
      <c r="AM91" s="1059">
        <v>0.24193989071038199</v>
      </c>
      <c r="AN91" s="1059">
        <v>0.23066780821917801</v>
      </c>
      <c r="AO91" s="1059">
        <v>0.23580479452054701</v>
      </c>
      <c r="AP91" s="1059">
        <v>0.22797374429223699</v>
      </c>
      <c r="AQ91" s="1059">
        <v>0.21438979963570101</v>
      </c>
      <c r="AR91" s="1059">
        <v>0.19987442922374399</v>
      </c>
      <c r="AS91" s="1059">
        <v>0.16708904109589001</v>
      </c>
      <c r="AT91" s="1059">
        <v>0.178652968036529</v>
      </c>
      <c r="AU91" s="1061">
        <v>0.163769353369763</v>
      </c>
    </row>
    <row r="92" spans="1:47" x14ac:dyDescent="0.2">
      <c r="A92">
        <v>58489</v>
      </c>
      <c r="B92" t="s">
        <v>1339</v>
      </c>
      <c r="C92" s="507">
        <v>41153</v>
      </c>
      <c r="D92">
        <v>2012</v>
      </c>
      <c r="E92" t="s">
        <v>183</v>
      </c>
      <c r="F92" t="s">
        <v>224</v>
      </c>
      <c r="G92">
        <v>36.392260999999998</v>
      </c>
      <c r="H92">
        <v>-114.96456000000001</v>
      </c>
      <c r="I92" s="606">
        <v>5.6922251142000002</v>
      </c>
      <c r="J92" t="s">
        <v>431</v>
      </c>
      <c r="K92" t="s">
        <v>1249</v>
      </c>
      <c r="L92" s="606">
        <v>24.8</v>
      </c>
      <c r="M92" s="606">
        <v>20</v>
      </c>
      <c r="N92" s="606">
        <v>1.24</v>
      </c>
      <c r="O92" t="s">
        <v>799</v>
      </c>
      <c r="P92" t="s">
        <v>1231</v>
      </c>
      <c r="Q92" t="s">
        <v>799</v>
      </c>
      <c r="R92">
        <v>190</v>
      </c>
      <c r="Y92">
        <v>10.58</v>
      </c>
      <c r="Z92">
        <v>10.87</v>
      </c>
      <c r="AA92">
        <v>197.77</v>
      </c>
      <c r="AB92">
        <v>130.58000000000001</v>
      </c>
      <c r="AC92" t="s">
        <v>333</v>
      </c>
      <c r="AD92" s="508">
        <v>147.19768550331648</v>
      </c>
      <c r="AE92" s="1059"/>
      <c r="AF92" s="1059"/>
      <c r="AG92" s="1059"/>
      <c r="AH92" s="1059"/>
      <c r="AI92" s="1059"/>
      <c r="AJ92" s="1059">
        <v>0.30083904109588999</v>
      </c>
      <c r="AK92" s="1059">
        <v>0.29843607305935999</v>
      </c>
      <c r="AL92" s="1059">
        <v>0.27928082191780801</v>
      </c>
      <c r="AM92" s="1059">
        <v>0.29731329690345998</v>
      </c>
      <c r="AN92" s="1059">
        <v>0.29570776255707698</v>
      </c>
      <c r="AO92" s="1059">
        <v>0.29653538812785302</v>
      </c>
      <c r="AP92" s="1059">
        <v>0.29284246575342399</v>
      </c>
      <c r="AQ92" s="1059">
        <v>0.30183857012750398</v>
      </c>
      <c r="AR92" s="1059">
        <v>0.28904109589040999</v>
      </c>
      <c r="AS92" s="1059">
        <v>0.294668949771689</v>
      </c>
      <c r="AT92" s="1059">
        <v>0.283464611872146</v>
      </c>
      <c r="AU92" s="1061">
        <v>0.28613957194899797</v>
      </c>
    </row>
    <row r="93" spans="1:47" x14ac:dyDescent="0.2">
      <c r="A93">
        <v>58486</v>
      </c>
      <c r="B93" t="s">
        <v>1340</v>
      </c>
      <c r="C93" s="507">
        <v>41242</v>
      </c>
      <c r="D93">
        <v>2012</v>
      </c>
      <c r="E93" t="s">
        <v>183</v>
      </c>
      <c r="F93" t="s">
        <v>226</v>
      </c>
      <c r="G93">
        <v>32.369722000000003</v>
      </c>
      <c r="H93">
        <v>-111.242778</v>
      </c>
      <c r="I93" s="606">
        <v>5.7922134703000001</v>
      </c>
      <c r="J93" t="s">
        <v>431</v>
      </c>
      <c r="K93" t="s">
        <v>1249</v>
      </c>
      <c r="L93" s="606">
        <v>25.16</v>
      </c>
      <c r="M93" s="606">
        <v>20</v>
      </c>
      <c r="N93" s="606">
        <v>1.258</v>
      </c>
      <c r="O93" t="s">
        <v>799</v>
      </c>
      <c r="P93" t="s">
        <v>1231</v>
      </c>
      <c r="Q93" t="s">
        <v>799</v>
      </c>
      <c r="R93">
        <v>180</v>
      </c>
      <c r="Y93">
        <v>10.94</v>
      </c>
      <c r="Z93">
        <v>23.78</v>
      </c>
      <c r="AA93">
        <v>151.88</v>
      </c>
      <c r="AB93">
        <v>101.78</v>
      </c>
      <c r="AC93" t="s">
        <v>333</v>
      </c>
      <c r="AD93" s="508">
        <v>150.30574576065052</v>
      </c>
      <c r="AE93" s="1059"/>
      <c r="AF93" s="1059"/>
      <c r="AG93" s="1059"/>
      <c r="AH93" s="1059"/>
      <c r="AI93" s="1059"/>
      <c r="AJ93" s="1059">
        <v>0.31959474885844702</v>
      </c>
      <c r="AK93" s="1059">
        <v>0.31337328767123201</v>
      </c>
      <c r="AL93" s="1059">
        <v>0.300091324200913</v>
      </c>
      <c r="AM93" s="1059">
        <v>0.31732695810564598</v>
      </c>
      <c r="AN93" s="1059">
        <v>0.30487442922374403</v>
      </c>
      <c r="AO93" s="1059">
        <v>0.299880136986301</v>
      </c>
      <c r="AP93" s="1059">
        <v>0.29398401826484</v>
      </c>
      <c r="AQ93" s="1059">
        <v>0.30090505464480799</v>
      </c>
      <c r="AR93" s="1059">
        <v>0.29214611872146101</v>
      </c>
      <c r="AS93" s="1059">
        <v>0.30074771689497698</v>
      </c>
      <c r="AT93" s="1059">
        <v>0.27960045662100402</v>
      </c>
      <c r="AU93" s="1061">
        <v>0.28362363387978101</v>
      </c>
    </row>
    <row r="94" spans="1:47" x14ac:dyDescent="0.2">
      <c r="A94">
        <v>57994</v>
      </c>
      <c r="B94" t="s">
        <v>1341</v>
      </c>
      <c r="C94" s="507">
        <v>41244</v>
      </c>
      <c r="D94">
        <v>2012</v>
      </c>
      <c r="E94" t="s">
        <v>199</v>
      </c>
      <c r="F94" t="s">
        <v>228</v>
      </c>
      <c r="G94">
        <v>35.588135000000001</v>
      </c>
      <c r="H94">
        <v>-81.251981000000001</v>
      </c>
      <c r="I94" s="606">
        <v>4.4911753425000001</v>
      </c>
      <c r="J94" t="s">
        <v>431</v>
      </c>
      <c r="K94" t="s">
        <v>1249</v>
      </c>
      <c r="L94" s="606">
        <v>24.951599999999999</v>
      </c>
      <c r="M94" s="606">
        <v>20</v>
      </c>
      <c r="N94" s="606">
        <v>1.2475799999999999</v>
      </c>
      <c r="O94" t="s">
        <v>799</v>
      </c>
      <c r="P94" t="s">
        <v>1231</v>
      </c>
      <c r="Q94" t="s">
        <v>799</v>
      </c>
      <c r="R94">
        <v>179</v>
      </c>
      <c r="Y94">
        <v>23.51</v>
      </c>
      <c r="Z94">
        <v>34.56</v>
      </c>
      <c r="AA94">
        <v>226.02</v>
      </c>
      <c r="AB94">
        <v>151.26</v>
      </c>
      <c r="AC94" t="s">
        <v>332</v>
      </c>
      <c r="AD94" s="508" t="s">
        <v>1233</v>
      </c>
      <c r="AE94" s="1059"/>
      <c r="AF94" s="1059"/>
      <c r="AG94" s="1059"/>
      <c r="AH94" s="1059"/>
      <c r="AI94" s="1059"/>
      <c r="AJ94" s="1059">
        <v>0.22039823874755299</v>
      </c>
      <c r="AK94" s="1059">
        <v>0.20033702978908399</v>
      </c>
      <c r="AL94" s="1059">
        <v>0.21235594694498799</v>
      </c>
      <c r="AM94" s="1059">
        <v>0.23267412611674901</v>
      </c>
      <c r="AN94" s="1059">
        <v>0.21515546858012599</v>
      </c>
      <c r="AO94" s="1059">
        <v>0.206066536203522</v>
      </c>
      <c r="AP94" s="1059">
        <v>0.18161013263752901</v>
      </c>
      <c r="AQ94" s="1059">
        <v>0.174608595715153</v>
      </c>
      <c r="AR94" s="1059">
        <v>0.21399217221135</v>
      </c>
      <c r="AS94" s="1059">
        <v>0.21467710371819901</v>
      </c>
      <c r="AT94" s="1059">
        <v>0.20305365296803601</v>
      </c>
      <c r="AU94" s="1061">
        <v>0.179354508196721</v>
      </c>
    </row>
    <row r="95" spans="1:47" x14ac:dyDescent="0.2">
      <c r="A95">
        <v>58408</v>
      </c>
      <c r="B95" t="s">
        <v>1342</v>
      </c>
      <c r="C95" s="507">
        <v>41244</v>
      </c>
      <c r="D95">
        <v>2012</v>
      </c>
      <c r="E95" t="s">
        <v>180</v>
      </c>
      <c r="F95" t="s">
        <v>253</v>
      </c>
      <c r="G95">
        <v>39.562891</v>
      </c>
      <c r="H95">
        <v>-77.718830999999994</v>
      </c>
      <c r="I95" s="606">
        <v>4.0483876712000004</v>
      </c>
      <c r="J95" t="s">
        <v>431</v>
      </c>
      <c r="K95" t="s">
        <v>1251</v>
      </c>
      <c r="L95" s="606">
        <v>29.05875</v>
      </c>
      <c r="M95" s="606">
        <v>20</v>
      </c>
      <c r="N95" s="606">
        <v>1.4529375</v>
      </c>
      <c r="O95" t="s">
        <v>793</v>
      </c>
      <c r="P95" t="s">
        <v>793</v>
      </c>
      <c r="Q95">
        <v>20</v>
      </c>
      <c r="R95">
        <v>180</v>
      </c>
      <c r="Y95">
        <v>37.17</v>
      </c>
      <c r="Z95">
        <v>3.33</v>
      </c>
      <c r="AA95">
        <v>219.39</v>
      </c>
      <c r="AB95">
        <v>149.13999999999999</v>
      </c>
      <c r="AC95" t="s">
        <v>333</v>
      </c>
      <c r="AD95" s="508">
        <v>255.67316080938596</v>
      </c>
      <c r="AE95" s="1059"/>
      <c r="AF95" s="1059"/>
      <c r="AG95" s="1059"/>
      <c r="AH95" s="1059"/>
      <c r="AI95" s="1059"/>
      <c r="AJ95" s="1059">
        <v>0.22002283105022799</v>
      </c>
      <c r="AK95" s="1059">
        <v>0.205958904109589</v>
      </c>
      <c r="AL95" s="1059">
        <v>0.20853881278538799</v>
      </c>
      <c r="AM95" s="1059">
        <v>0.21597791438979899</v>
      </c>
      <c r="AN95" s="1059">
        <v>0.203966894977168</v>
      </c>
      <c r="AO95" s="1059">
        <v>0.195393835616438</v>
      </c>
      <c r="AP95" s="1059">
        <v>0.19828196347031901</v>
      </c>
      <c r="AQ95" s="1059">
        <v>0.185655737704918</v>
      </c>
      <c r="AR95" s="1059">
        <v>0.18904109589040999</v>
      </c>
      <c r="AS95" s="1059">
        <v>0.17060502283105</v>
      </c>
      <c r="AT95" s="1059">
        <v>0.187214611872146</v>
      </c>
      <c r="AU95" s="1061">
        <v>0.182103825136612</v>
      </c>
    </row>
    <row r="96" spans="1:47" x14ac:dyDescent="0.2">
      <c r="A96">
        <v>58002</v>
      </c>
      <c r="B96" t="s">
        <v>1343</v>
      </c>
      <c r="C96" s="507">
        <v>41271</v>
      </c>
      <c r="D96">
        <v>2012</v>
      </c>
      <c r="E96" t="s">
        <v>176</v>
      </c>
      <c r="F96" t="s">
        <v>222</v>
      </c>
      <c r="G96">
        <v>35.909770999999999</v>
      </c>
      <c r="H96">
        <v>-119.426211</v>
      </c>
      <c r="I96" s="606">
        <v>5.3093230593999996</v>
      </c>
      <c r="J96" t="s">
        <v>431</v>
      </c>
      <c r="K96" t="s">
        <v>1249</v>
      </c>
      <c r="L96" s="606">
        <v>26.53</v>
      </c>
      <c r="M96" s="606">
        <v>20</v>
      </c>
      <c r="N96" s="606">
        <v>1.3265</v>
      </c>
      <c r="O96" t="s">
        <v>799</v>
      </c>
      <c r="P96" t="s">
        <v>1231</v>
      </c>
      <c r="Q96" t="s">
        <v>799</v>
      </c>
      <c r="R96">
        <v>180</v>
      </c>
      <c r="Y96">
        <v>7.45</v>
      </c>
      <c r="Z96">
        <v>13.65</v>
      </c>
      <c r="AA96">
        <v>185.87</v>
      </c>
      <c r="AB96">
        <v>125.29</v>
      </c>
      <c r="AC96" t="s">
        <v>333</v>
      </c>
      <c r="AD96" s="508">
        <v>186.76275696577079</v>
      </c>
      <c r="AE96" s="1059"/>
      <c r="AF96" s="1059"/>
      <c r="AG96" s="1059"/>
      <c r="AH96" s="1059"/>
      <c r="AI96" s="1059"/>
      <c r="AJ96" s="1059">
        <v>0.29172791095890399</v>
      </c>
      <c r="AK96" s="1059">
        <v>0.305530821917808</v>
      </c>
      <c r="AL96" s="1059">
        <v>0.28906963470319602</v>
      </c>
      <c r="AM96" s="1059">
        <v>0.29867372495446198</v>
      </c>
      <c r="AN96" s="1059">
        <v>0.28775114155251102</v>
      </c>
      <c r="AO96" s="1059">
        <v>0.27744292237442902</v>
      </c>
      <c r="AP96" s="1059">
        <v>0.259372146118721</v>
      </c>
      <c r="AQ96" s="1059">
        <v>0.25624999999999998</v>
      </c>
      <c r="AR96" s="1059">
        <v>0.24882990867579899</v>
      </c>
      <c r="AS96" s="1059">
        <v>0.26670091324200901</v>
      </c>
      <c r="AT96" s="1059">
        <v>0.12776255707762499</v>
      </c>
      <c r="AU96" s="1061">
        <v>0.17887636612021801</v>
      </c>
    </row>
    <row r="97" spans="1:47" x14ac:dyDescent="0.2">
      <c r="A97">
        <v>50765</v>
      </c>
      <c r="B97" t="s">
        <v>1344</v>
      </c>
      <c r="C97" s="507">
        <v>40973</v>
      </c>
      <c r="D97">
        <v>2012</v>
      </c>
      <c r="E97" t="s">
        <v>183</v>
      </c>
      <c r="F97" t="s">
        <v>224</v>
      </c>
      <c r="G97">
        <v>39.543590999999999</v>
      </c>
      <c r="H97">
        <v>-118.56045</v>
      </c>
      <c r="I97" s="606">
        <v>5.2686705479000002</v>
      </c>
      <c r="J97" t="s">
        <v>431</v>
      </c>
      <c r="K97" t="s">
        <v>1249</v>
      </c>
      <c r="L97" s="606">
        <v>26.2</v>
      </c>
      <c r="M97" s="606">
        <v>21.8</v>
      </c>
      <c r="N97" s="606">
        <v>1.201834862385321</v>
      </c>
      <c r="O97" t="s">
        <v>793</v>
      </c>
      <c r="P97" t="s">
        <v>793</v>
      </c>
      <c r="Q97">
        <v>16.2</v>
      </c>
      <c r="R97">
        <v>180</v>
      </c>
      <c r="S97" t="s">
        <v>1345</v>
      </c>
      <c r="Y97">
        <v>18.46</v>
      </c>
      <c r="Z97">
        <v>9.7799999999999994</v>
      </c>
      <c r="AA97">
        <v>184.25</v>
      </c>
      <c r="AB97">
        <v>124.48</v>
      </c>
      <c r="AC97" t="s">
        <v>333</v>
      </c>
      <c r="AD97" s="508" t="s">
        <v>1233</v>
      </c>
      <c r="AE97" s="1059"/>
      <c r="AF97" s="1059"/>
      <c r="AG97" s="1059"/>
      <c r="AH97" s="1059"/>
      <c r="AI97" s="1059"/>
      <c r="AJ97" s="1059">
        <v>0.23091531755915301</v>
      </c>
      <c r="AK97" s="1059">
        <v>0.22381174761311701</v>
      </c>
      <c r="AL97" s="1059">
        <v>0.216630344541303</v>
      </c>
      <c r="AM97" s="1059">
        <v>0.21989878291107801</v>
      </c>
      <c r="AN97" s="1059">
        <v>0.20871731008717301</v>
      </c>
      <c r="AO97" s="1059">
        <v>0.20507471980074701</v>
      </c>
      <c r="AP97" s="1059">
        <v>0.20432233291822299</v>
      </c>
      <c r="AQ97" s="1059">
        <v>0.19600720317933401</v>
      </c>
      <c r="AR97" s="1059">
        <v>0.20879514321295101</v>
      </c>
      <c r="AS97" s="1059">
        <v>0.206537982565379</v>
      </c>
      <c r="AT97" s="1059">
        <v>0.19423673076117401</v>
      </c>
      <c r="AU97" s="1061">
        <v>0.19774799050818001</v>
      </c>
    </row>
    <row r="98" spans="1:47" x14ac:dyDescent="0.2">
      <c r="A98">
        <v>58062</v>
      </c>
      <c r="B98" t="s">
        <v>1346</v>
      </c>
      <c r="C98" s="507">
        <v>41030</v>
      </c>
      <c r="D98">
        <v>2012</v>
      </c>
      <c r="E98" t="s">
        <v>183</v>
      </c>
      <c r="F98" t="s">
        <v>222</v>
      </c>
      <c r="G98">
        <v>33.246831</v>
      </c>
      <c r="H98">
        <v>-115.49733000000001</v>
      </c>
      <c r="I98" s="606">
        <v>5.8325257990999999</v>
      </c>
      <c r="J98" t="s">
        <v>431</v>
      </c>
      <c r="K98" t="s">
        <v>1249</v>
      </c>
      <c r="L98" s="606">
        <v>28.565999999999999</v>
      </c>
      <c r="M98" s="606">
        <v>23</v>
      </c>
      <c r="N98" s="606">
        <v>1.242</v>
      </c>
      <c r="O98" t="s">
        <v>793</v>
      </c>
      <c r="P98" t="s">
        <v>793</v>
      </c>
      <c r="Q98">
        <v>30</v>
      </c>
      <c r="R98">
        <v>180</v>
      </c>
      <c r="Y98">
        <v>10.42</v>
      </c>
      <c r="Z98">
        <v>6.42</v>
      </c>
      <c r="AA98">
        <v>195.61</v>
      </c>
      <c r="AB98">
        <v>131.97999999999999</v>
      </c>
      <c r="AC98" t="s">
        <v>1259</v>
      </c>
      <c r="AD98" s="508">
        <v>128.53778262874599</v>
      </c>
      <c r="AE98" s="1059"/>
      <c r="AF98" s="1059"/>
      <c r="AG98" s="1059"/>
      <c r="AH98" s="1059"/>
      <c r="AI98" s="1059"/>
      <c r="AJ98" s="1059">
        <v>0.27063728409767701</v>
      </c>
      <c r="AK98" s="1059">
        <v>0.26030375223347202</v>
      </c>
      <c r="AL98" s="1059">
        <v>0.26119714115544901</v>
      </c>
      <c r="AM98" s="1059">
        <v>0.26203274728755799</v>
      </c>
      <c r="AN98" s="1059">
        <v>0.25663093110978702</v>
      </c>
      <c r="AO98" s="1059">
        <v>0.217962080603533</v>
      </c>
      <c r="AP98" s="1059">
        <v>0.23577526305340399</v>
      </c>
      <c r="AQ98" s="1059">
        <v>0.21216440959847899</v>
      </c>
      <c r="AR98" s="1059">
        <v>0.166676593210244</v>
      </c>
      <c r="AS98" s="1059">
        <v>0.141815564820329</v>
      </c>
      <c r="AT98" s="1059">
        <v>0.16318741314274299</v>
      </c>
      <c r="AU98" s="1061">
        <v>0.17355666429080499</v>
      </c>
    </row>
    <row r="99" spans="1:47" x14ac:dyDescent="0.2">
      <c r="A99">
        <v>58039</v>
      </c>
      <c r="B99" t="s">
        <v>1347</v>
      </c>
      <c r="C99" s="507">
        <v>41244</v>
      </c>
      <c r="D99">
        <v>2012</v>
      </c>
      <c r="E99" t="s">
        <v>176</v>
      </c>
      <c r="F99" t="s">
        <v>222</v>
      </c>
      <c r="G99">
        <v>37.736471000000002</v>
      </c>
      <c r="H99">
        <v>-120.9905</v>
      </c>
      <c r="I99" s="606">
        <v>5.1402089040999996</v>
      </c>
      <c r="J99" t="s">
        <v>431</v>
      </c>
      <c r="K99" t="s">
        <v>1249</v>
      </c>
      <c r="L99" s="606">
        <v>31.2</v>
      </c>
      <c r="M99" s="606">
        <v>25.8</v>
      </c>
      <c r="N99" s="606">
        <v>1.2093023255813953</v>
      </c>
      <c r="O99" t="s">
        <v>799</v>
      </c>
      <c r="P99" t="s">
        <v>1231</v>
      </c>
      <c r="Q99" t="s">
        <v>799</v>
      </c>
      <c r="R99">
        <v>180</v>
      </c>
      <c r="Y99">
        <v>25.45</v>
      </c>
      <c r="Z99">
        <v>11.15</v>
      </c>
      <c r="AA99">
        <v>189.96</v>
      </c>
      <c r="AB99">
        <v>126.31</v>
      </c>
      <c r="AC99" t="s">
        <v>1259</v>
      </c>
      <c r="AD99" s="508">
        <v>181.37800364175843</v>
      </c>
      <c r="AE99" s="1059"/>
      <c r="AF99" s="1059"/>
      <c r="AG99" s="1059"/>
      <c r="AH99" s="1059"/>
      <c r="AI99" s="1059"/>
      <c r="AJ99" s="1059">
        <v>0.29521521362075598</v>
      </c>
      <c r="AK99" s="1059">
        <v>0.28767123287671198</v>
      </c>
      <c r="AL99" s="1059">
        <v>0.28453860040352502</v>
      </c>
      <c r="AM99" s="1059">
        <v>0.28360673387836899</v>
      </c>
      <c r="AN99" s="1059">
        <v>0.27590616261371198</v>
      </c>
      <c r="AO99" s="1059">
        <v>0.28286166861349998</v>
      </c>
      <c r="AP99" s="1059">
        <v>0.27059219142685198</v>
      </c>
      <c r="AQ99" s="1059">
        <v>0.26991464396153603</v>
      </c>
      <c r="AR99" s="1059">
        <v>0.27547254964425999</v>
      </c>
      <c r="AS99" s="1059">
        <v>0.27450355739619797</v>
      </c>
      <c r="AT99" s="1059">
        <v>0.23777034441258699</v>
      </c>
      <c r="AU99" s="1061">
        <v>0.208964325553155</v>
      </c>
    </row>
    <row r="100" spans="1:47" x14ac:dyDescent="0.2">
      <c r="A100">
        <v>57657</v>
      </c>
      <c r="B100" t="s">
        <v>1348</v>
      </c>
      <c r="C100" s="507">
        <v>41257</v>
      </c>
      <c r="D100">
        <v>2012</v>
      </c>
      <c r="E100" t="s">
        <v>183</v>
      </c>
      <c r="F100" t="s">
        <v>226</v>
      </c>
      <c r="G100">
        <v>32.371667000000002</v>
      </c>
      <c r="H100">
        <v>-111.282777</v>
      </c>
      <c r="I100" s="606">
        <v>5.7922134703000001</v>
      </c>
      <c r="J100" t="s">
        <v>431</v>
      </c>
      <c r="K100" t="s">
        <v>1251</v>
      </c>
      <c r="L100" s="606">
        <v>34</v>
      </c>
      <c r="M100" s="606">
        <v>26.46</v>
      </c>
      <c r="N100" s="606">
        <v>1.2849584278155706</v>
      </c>
      <c r="O100" t="s">
        <v>799</v>
      </c>
      <c r="P100" t="s">
        <v>1231</v>
      </c>
      <c r="Q100" t="s">
        <v>799</v>
      </c>
      <c r="R100">
        <v>180</v>
      </c>
      <c r="Y100">
        <v>11.06</v>
      </c>
      <c r="Z100">
        <v>21.67</v>
      </c>
      <c r="AA100">
        <v>155.16999999999999</v>
      </c>
      <c r="AB100">
        <v>104.07</v>
      </c>
      <c r="AC100" t="s">
        <v>333</v>
      </c>
      <c r="AD100" s="508">
        <v>150.3057457606505</v>
      </c>
      <c r="AE100" s="1059"/>
      <c r="AF100" s="1059"/>
      <c r="AG100" s="1059"/>
      <c r="AH100" s="1059"/>
      <c r="AI100" s="1059"/>
      <c r="AJ100" s="1059">
        <v>0.32707248297593999</v>
      </c>
      <c r="AK100" s="1059">
        <v>0.31991944418558799</v>
      </c>
      <c r="AL100" s="1059">
        <v>0.30643175103628401</v>
      </c>
      <c r="AM100" s="1059">
        <v>0.32202265646189598</v>
      </c>
      <c r="AN100" s="1059">
        <v>0.31806862775551598</v>
      </c>
      <c r="AO100" s="1059">
        <v>0.31134270044902701</v>
      </c>
      <c r="AP100" s="1059">
        <v>0.29502617891397998</v>
      </c>
      <c r="AQ100" s="1059">
        <v>0.28086953259344599</v>
      </c>
      <c r="AR100" s="1059">
        <v>0.28998281199846698</v>
      </c>
      <c r="AS100" s="1059">
        <v>0.275357479369221</v>
      </c>
      <c r="AT100" s="1059">
        <v>0.27938268153532297</v>
      </c>
      <c r="AU100" s="1061">
        <v>0.26904634551655099</v>
      </c>
    </row>
    <row r="101" spans="1:47" x14ac:dyDescent="0.2">
      <c r="A101">
        <v>57368</v>
      </c>
      <c r="B101" t="s">
        <v>1349</v>
      </c>
      <c r="C101" s="507">
        <v>41000</v>
      </c>
      <c r="D101">
        <v>2012</v>
      </c>
      <c r="E101" t="s">
        <v>183</v>
      </c>
      <c r="F101" t="s">
        <v>234</v>
      </c>
      <c r="G101">
        <v>37.598761000000003</v>
      </c>
      <c r="H101">
        <v>-105.95180000000001</v>
      </c>
      <c r="I101" s="606">
        <v>5.3435148402000001</v>
      </c>
      <c r="J101" t="s">
        <v>431</v>
      </c>
      <c r="K101" t="s">
        <v>1268</v>
      </c>
      <c r="L101" s="606">
        <v>36.700000000000003</v>
      </c>
      <c r="M101" s="606">
        <v>30</v>
      </c>
      <c r="N101" s="606">
        <v>1.2233333333333334</v>
      </c>
      <c r="O101" t="s">
        <v>799</v>
      </c>
      <c r="P101" t="s">
        <v>1269</v>
      </c>
      <c r="Q101" t="s">
        <v>799</v>
      </c>
      <c r="Y101">
        <v>15.75</v>
      </c>
      <c r="Z101">
        <v>24.41</v>
      </c>
      <c r="AA101">
        <v>240.58</v>
      </c>
      <c r="AB101">
        <v>160.91999999999999</v>
      </c>
      <c r="AC101" t="s">
        <v>333</v>
      </c>
      <c r="AD101" s="508" t="s">
        <v>1233</v>
      </c>
      <c r="AE101" s="1059"/>
      <c r="AF101" s="1059"/>
      <c r="AG101" s="1059"/>
      <c r="AH101" s="1059"/>
      <c r="AI101" s="1059"/>
      <c r="AJ101" s="1059">
        <v>0.24958904109589</v>
      </c>
      <c r="AK101" s="1059">
        <v>0.24221461187214599</v>
      </c>
      <c r="AL101" s="1059">
        <v>0.22395357686453499</v>
      </c>
      <c r="AM101" s="1059">
        <v>0.242289010321797</v>
      </c>
      <c r="AN101" s="1059">
        <v>0.225437595129375</v>
      </c>
      <c r="AO101" s="1059">
        <v>0.225068493150684</v>
      </c>
      <c r="AP101" s="1059">
        <v>0.208641552511415</v>
      </c>
      <c r="AQ101" s="1059">
        <v>0.20565042501517899</v>
      </c>
      <c r="AR101" s="1059">
        <v>0.16722602739726</v>
      </c>
      <c r="AS101" s="1059">
        <v>0.15624809741248</v>
      </c>
      <c r="AT101" s="1059">
        <v>0.133687214611872</v>
      </c>
    </row>
    <row r="102" spans="1:47" x14ac:dyDescent="0.2">
      <c r="A102">
        <v>57816</v>
      </c>
      <c r="B102" t="s">
        <v>1350</v>
      </c>
      <c r="C102" s="507">
        <v>41221</v>
      </c>
      <c r="D102">
        <v>2012</v>
      </c>
      <c r="E102" t="s">
        <v>183</v>
      </c>
      <c r="F102" t="s">
        <v>222</v>
      </c>
      <c r="G102">
        <v>38.307051000000001</v>
      </c>
      <c r="H102">
        <v>-121.29078</v>
      </c>
      <c r="I102" s="606">
        <v>5.0652563927000003</v>
      </c>
      <c r="J102" t="s">
        <v>431</v>
      </c>
      <c r="K102" t="s">
        <v>1249</v>
      </c>
      <c r="L102" s="606">
        <v>38.299999999999997</v>
      </c>
      <c r="M102" s="606">
        <v>30</v>
      </c>
      <c r="N102" s="606">
        <v>1.2766666666666666</v>
      </c>
      <c r="O102" t="s">
        <v>799</v>
      </c>
      <c r="P102" t="s">
        <v>1231</v>
      </c>
      <c r="Q102" t="s">
        <v>799</v>
      </c>
      <c r="R102">
        <v>180</v>
      </c>
      <c r="Y102">
        <v>26.64</v>
      </c>
      <c r="Z102">
        <v>34.36</v>
      </c>
      <c r="AA102">
        <v>167.81</v>
      </c>
      <c r="AB102">
        <v>112.29</v>
      </c>
      <c r="AC102" t="s">
        <v>1259</v>
      </c>
      <c r="AD102" s="508" t="s">
        <v>1233</v>
      </c>
      <c r="AE102" s="1059"/>
      <c r="AF102" s="1059"/>
      <c r="AG102" s="1059"/>
      <c r="AH102" s="1059"/>
      <c r="AI102" s="1059"/>
      <c r="AJ102" s="1059"/>
      <c r="AK102" s="1059"/>
      <c r="AL102" s="1059"/>
      <c r="AM102" s="1059"/>
      <c r="AN102" s="1059"/>
      <c r="AO102" s="1059"/>
      <c r="AP102" s="1059"/>
      <c r="AQ102" s="1059"/>
      <c r="AR102" s="1059"/>
      <c r="AS102" s="1059"/>
      <c r="AT102" s="1059"/>
    </row>
    <row r="103" spans="1:47" x14ac:dyDescent="0.2">
      <c r="A103">
        <v>58003</v>
      </c>
      <c r="B103" t="s">
        <v>1351</v>
      </c>
      <c r="C103" s="507">
        <v>41271</v>
      </c>
      <c r="D103">
        <v>2012</v>
      </c>
      <c r="E103" t="s">
        <v>176</v>
      </c>
      <c r="F103" t="s">
        <v>222</v>
      </c>
      <c r="G103">
        <v>35.899721</v>
      </c>
      <c r="H103">
        <v>-119.439521</v>
      </c>
      <c r="I103" s="606">
        <v>5.3114335616000004</v>
      </c>
      <c r="J103" t="s">
        <v>431</v>
      </c>
      <c r="K103" t="s">
        <v>1249</v>
      </c>
      <c r="L103" s="606">
        <v>66.25</v>
      </c>
      <c r="M103" s="606">
        <v>50</v>
      </c>
      <c r="N103" s="606">
        <v>1.325</v>
      </c>
      <c r="O103" t="s">
        <v>799</v>
      </c>
      <c r="P103" t="s">
        <v>1231</v>
      </c>
      <c r="Q103" t="s">
        <v>799</v>
      </c>
      <c r="R103">
        <v>180</v>
      </c>
      <c r="Y103">
        <v>7.45</v>
      </c>
      <c r="Z103">
        <v>12.66</v>
      </c>
      <c r="AA103">
        <v>177.62</v>
      </c>
      <c r="AB103">
        <v>119.73</v>
      </c>
      <c r="AC103" t="s">
        <v>333</v>
      </c>
      <c r="AD103" s="508">
        <v>186.76275696577088</v>
      </c>
      <c r="AE103" s="1059"/>
      <c r="AF103" s="1059"/>
      <c r="AG103" s="1059"/>
      <c r="AH103" s="1059"/>
      <c r="AI103" s="1059"/>
      <c r="AJ103" s="1059">
        <v>0.28891499999999998</v>
      </c>
      <c r="AK103" s="1059">
        <v>0.303875753424657</v>
      </c>
      <c r="AL103" s="1059">
        <v>0.30267310502283101</v>
      </c>
      <c r="AM103" s="1059">
        <v>0.30349726775956198</v>
      </c>
      <c r="AN103" s="1059">
        <v>0.292326484018264</v>
      </c>
      <c r="AO103" s="1059">
        <v>0.27806392694063897</v>
      </c>
      <c r="AP103" s="1059">
        <v>0.24791324200913201</v>
      </c>
      <c r="AQ103" s="1059">
        <v>0.29620218579234903</v>
      </c>
      <c r="AR103" s="1059">
        <v>0.25631506849315</v>
      </c>
      <c r="AS103" s="1059">
        <v>0.26200000000000001</v>
      </c>
      <c r="AT103" s="1059">
        <v>0.16361415525114101</v>
      </c>
      <c r="AU103" s="1061">
        <v>0.192934881602914</v>
      </c>
    </row>
    <row r="104" spans="1:47" x14ac:dyDescent="0.2">
      <c r="A104">
        <v>57442</v>
      </c>
      <c r="B104" t="s">
        <v>1352</v>
      </c>
      <c r="C104" s="507">
        <v>41015</v>
      </c>
      <c r="D104">
        <v>2012</v>
      </c>
      <c r="E104" t="s">
        <v>183</v>
      </c>
      <c r="F104" t="s">
        <v>224</v>
      </c>
      <c r="G104">
        <v>35.624341000000001</v>
      </c>
      <c r="H104">
        <v>-115.35256099999999</v>
      </c>
      <c r="I104" s="606">
        <v>5.5147972602999999</v>
      </c>
      <c r="J104" t="s">
        <v>431</v>
      </c>
      <c r="K104" t="s">
        <v>1251</v>
      </c>
      <c r="L104" s="606">
        <v>63.5</v>
      </c>
      <c r="M104" s="606">
        <v>52</v>
      </c>
      <c r="N104" s="606">
        <v>1.2211538461538463</v>
      </c>
      <c r="O104" t="s">
        <v>793</v>
      </c>
      <c r="P104" t="s">
        <v>793</v>
      </c>
      <c r="Q104">
        <v>25</v>
      </c>
      <c r="R104">
        <v>180</v>
      </c>
      <c r="Y104">
        <v>9.5500000000000007</v>
      </c>
      <c r="Z104">
        <v>6.44</v>
      </c>
      <c r="AA104">
        <v>163.38</v>
      </c>
      <c r="AB104">
        <v>109.86</v>
      </c>
      <c r="AC104" t="s">
        <v>333</v>
      </c>
      <c r="AD104" s="508">
        <v>156.97797907285303</v>
      </c>
      <c r="AE104" s="1059"/>
      <c r="AF104" s="1059"/>
      <c r="AG104" s="1059"/>
      <c r="AH104" s="1059"/>
      <c r="AI104" s="1059"/>
      <c r="AJ104" s="1059">
        <v>0.26837021426062502</v>
      </c>
      <c r="AK104" s="1059">
        <v>0.26297857393747798</v>
      </c>
      <c r="AL104" s="1059">
        <v>0.26305321390937803</v>
      </c>
      <c r="AM104" s="1059">
        <v>0.257342896174863</v>
      </c>
      <c r="AN104" s="1059">
        <v>0.25598656480505799</v>
      </c>
      <c r="AO104" s="1059">
        <v>0.25916315419739999</v>
      </c>
      <c r="AP104" s="1059">
        <v>0.24955216016859799</v>
      </c>
      <c r="AQ104" s="1059">
        <v>0.25913373966652598</v>
      </c>
      <c r="AR104" s="1059">
        <v>0.25296145064980602</v>
      </c>
      <c r="AS104" s="1059">
        <v>0.25727300667369102</v>
      </c>
      <c r="AT104" s="1059">
        <v>0.24732393747804701</v>
      </c>
      <c r="AU104" s="1061">
        <v>0.24540904791929299</v>
      </c>
    </row>
    <row r="105" spans="1:47" x14ac:dyDescent="0.2">
      <c r="A105">
        <v>58017</v>
      </c>
      <c r="B105" t="s">
        <v>1353</v>
      </c>
      <c r="C105" s="507">
        <v>41234</v>
      </c>
      <c r="D105">
        <v>2012</v>
      </c>
      <c r="E105" t="s">
        <v>176</v>
      </c>
      <c r="F105" t="s">
        <v>224</v>
      </c>
      <c r="G105">
        <v>35.804620999999997</v>
      </c>
      <c r="H105">
        <v>-114.967071</v>
      </c>
      <c r="I105" s="606">
        <v>5.4780166667000003</v>
      </c>
      <c r="J105" t="s">
        <v>431</v>
      </c>
      <c r="K105" t="s">
        <v>1251</v>
      </c>
      <c r="L105" s="606">
        <v>114.375</v>
      </c>
      <c r="M105" s="606">
        <v>92</v>
      </c>
      <c r="N105" s="606">
        <v>1.2432065217391304</v>
      </c>
      <c r="O105" t="s">
        <v>793</v>
      </c>
      <c r="P105" t="s">
        <v>793</v>
      </c>
      <c r="Q105">
        <v>25</v>
      </c>
      <c r="R105">
        <v>180</v>
      </c>
      <c r="Y105">
        <v>9.98</v>
      </c>
      <c r="Z105">
        <v>8.39</v>
      </c>
      <c r="AA105">
        <v>131.02000000000001</v>
      </c>
      <c r="AB105">
        <v>89.17</v>
      </c>
      <c r="AC105" t="s">
        <v>333</v>
      </c>
      <c r="AD105" s="508">
        <v>133.11107309402237</v>
      </c>
      <c r="AE105" s="1059"/>
      <c r="AF105" s="1059"/>
      <c r="AG105" s="1059"/>
      <c r="AH105" s="1059"/>
      <c r="AI105" s="1059"/>
      <c r="AJ105" s="1059">
        <v>0.281585020845741</v>
      </c>
      <c r="AK105" s="1059">
        <v>0.27916666666666601</v>
      </c>
      <c r="AL105" s="1059"/>
      <c r="AM105" s="1059">
        <v>0.27066863995142598</v>
      </c>
      <c r="AN105" s="1059">
        <v>0.27881354642313499</v>
      </c>
      <c r="AO105" s="1059">
        <v>0.27966057838660502</v>
      </c>
      <c r="AP105" s="1059">
        <v>0.27241628614916202</v>
      </c>
      <c r="AQ105" s="1059">
        <v>0.282003642987249</v>
      </c>
      <c r="AR105" s="1059">
        <v>0.27185083713850799</v>
      </c>
      <c r="AS105" s="1059">
        <v>0.27759817351598098</v>
      </c>
      <c r="AT105" s="1059">
        <v>0.26539117199391099</v>
      </c>
      <c r="AU105" s="1061">
        <v>0.27028309046751597</v>
      </c>
    </row>
    <row r="106" spans="1:47" x14ac:dyDescent="0.2">
      <c r="A106">
        <v>57707</v>
      </c>
      <c r="B106" t="s">
        <v>1354</v>
      </c>
      <c r="C106" s="507">
        <v>41274</v>
      </c>
      <c r="D106">
        <v>2012</v>
      </c>
      <c r="E106" t="s">
        <v>176</v>
      </c>
      <c r="F106" t="s">
        <v>226</v>
      </c>
      <c r="G106">
        <v>33.342699000000003</v>
      </c>
      <c r="H106">
        <v>-112.924136</v>
      </c>
      <c r="I106" s="606">
        <v>5.8711141552999999</v>
      </c>
      <c r="J106" t="s">
        <v>431</v>
      </c>
      <c r="K106" t="s">
        <v>1249</v>
      </c>
      <c r="L106" s="606">
        <v>235.1</v>
      </c>
      <c r="M106" s="606">
        <v>170</v>
      </c>
      <c r="N106" s="606">
        <v>1.3829411764705881</v>
      </c>
      <c r="O106" t="s">
        <v>793</v>
      </c>
      <c r="P106" t="s">
        <v>793</v>
      </c>
      <c r="Q106">
        <v>20</v>
      </c>
      <c r="R106">
        <v>180</v>
      </c>
      <c r="Y106">
        <v>8.5500000000000007</v>
      </c>
      <c r="Z106">
        <v>8.24</v>
      </c>
      <c r="AA106">
        <v>124.49</v>
      </c>
      <c r="AB106">
        <v>85.88</v>
      </c>
      <c r="AC106" t="s">
        <v>333</v>
      </c>
      <c r="AD106" s="508">
        <v>179.36097096553206</v>
      </c>
      <c r="AE106" s="1059"/>
      <c r="AF106" s="1059"/>
      <c r="AG106" s="1059"/>
      <c r="AH106" s="1059"/>
      <c r="AI106" s="1059"/>
      <c r="AJ106" s="1059">
        <v>0.27774039752887397</v>
      </c>
      <c r="AK106" s="1059">
        <v>0.27317082997582498</v>
      </c>
      <c r="AL106" s="1059">
        <v>0.266988315874294</v>
      </c>
      <c r="AM106" s="1059">
        <v>0.27339146040930001</v>
      </c>
      <c r="AN106" s="1059">
        <v>0.27782299221058199</v>
      </c>
      <c r="AO106" s="1059">
        <v>0.27867579908675699</v>
      </c>
      <c r="AP106" s="1059">
        <v>0.27353276927209202</v>
      </c>
      <c r="AQ106" s="1059">
        <v>0.27923899067823799</v>
      </c>
      <c r="AR106" s="1059">
        <v>0.271939967767929</v>
      </c>
      <c r="AS106" s="1059">
        <v>0.27836690840719802</v>
      </c>
      <c r="AT106" s="1059">
        <v>0.27122280419016898</v>
      </c>
      <c r="AU106" s="1061">
        <v>0.26879084967320199</v>
      </c>
    </row>
    <row r="107" spans="1:47" x14ac:dyDescent="0.2">
      <c r="A107">
        <v>58882</v>
      </c>
      <c r="B107" t="s">
        <v>1355</v>
      </c>
      <c r="C107" s="507">
        <v>41534</v>
      </c>
      <c r="D107">
        <v>2013</v>
      </c>
      <c r="E107" t="s">
        <v>180</v>
      </c>
      <c r="F107" t="s">
        <v>248</v>
      </c>
      <c r="G107">
        <v>40.256610000000002</v>
      </c>
      <c r="H107">
        <v>-74.645020000000002</v>
      </c>
      <c r="I107" s="606">
        <v>4.0037073058999999</v>
      </c>
      <c r="J107" t="s">
        <v>431</v>
      </c>
      <c r="K107" t="s">
        <v>1251</v>
      </c>
      <c r="L107" s="606">
        <v>8.3000000000000007</v>
      </c>
      <c r="M107" s="606">
        <v>7.5</v>
      </c>
      <c r="N107" s="606">
        <v>1.1066666666666667</v>
      </c>
      <c r="O107" t="s">
        <v>793</v>
      </c>
      <c r="P107" t="s">
        <v>793</v>
      </c>
      <c r="Q107">
        <v>30</v>
      </c>
      <c r="R107">
        <v>180</v>
      </c>
      <c r="Y107">
        <v>27.19</v>
      </c>
      <c r="Z107">
        <v>5.42</v>
      </c>
      <c r="AA107">
        <v>406.3</v>
      </c>
      <c r="AB107">
        <v>264.63</v>
      </c>
      <c r="AC107" t="s">
        <v>327</v>
      </c>
      <c r="AD107" s="508" t="s">
        <v>1233</v>
      </c>
      <c r="AE107" s="1059"/>
      <c r="AF107" s="1059"/>
      <c r="AG107" s="1059"/>
      <c r="AH107" s="1059"/>
      <c r="AI107" s="1059"/>
      <c r="AJ107" s="1059"/>
      <c r="AK107" s="1059">
        <v>0.16410958904109499</v>
      </c>
      <c r="AL107" s="1059">
        <v>0.168660578386605</v>
      </c>
      <c r="AM107" s="1059">
        <v>0.16847298117789899</v>
      </c>
      <c r="AN107" s="1059">
        <v>0.15919330289193301</v>
      </c>
      <c r="AO107" s="1059">
        <v>0.146453576864535</v>
      </c>
      <c r="AP107" s="1059">
        <v>0.164809741248097</v>
      </c>
      <c r="AQ107" s="1059">
        <v>0.154341226472374</v>
      </c>
      <c r="AR107" s="1059">
        <v>0.14995433789954299</v>
      </c>
      <c r="AS107" s="1059">
        <v>0.17214611872146099</v>
      </c>
      <c r="AT107" s="1059">
        <v>0.148767123287671</v>
      </c>
      <c r="AU107" s="1061">
        <v>0.137279902853673</v>
      </c>
    </row>
    <row r="108" spans="1:47" x14ac:dyDescent="0.2">
      <c r="A108">
        <v>58520</v>
      </c>
      <c r="B108" t="s">
        <v>1356</v>
      </c>
      <c r="C108" s="507">
        <v>41623</v>
      </c>
      <c r="D108">
        <v>2013</v>
      </c>
      <c r="E108" t="s">
        <v>183</v>
      </c>
      <c r="F108" t="s">
        <v>232</v>
      </c>
      <c r="G108">
        <v>32.977991000000003</v>
      </c>
      <c r="H108">
        <v>-105.97159000000001</v>
      </c>
      <c r="I108" s="606">
        <v>5.6873579908999998</v>
      </c>
      <c r="J108" t="s">
        <v>431</v>
      </c>
      <c r="K108" t="s">
        <v>1251</v>
      </c>
      <c r="L108" s="606">
        <v>9.6187500000000004</v>
      </c>
      <c r="M108" s="606">
        <v>7.5</v>
      </c>
      <c r="N108" s="606">
        <v>1.2825</v>
      </c>
      <c r="O108" t="s">
        <v>793</v>
      </c>
      <c r="P108" t="s">
        <v>793</v>
      </c>
      <c r="Q108">
        <v>25</v>
      </c>
      <c r="R108">
        <v>180</v>
      </c>
      <c r="Y108">
        <v>11.09</v>
      </c>
      <c r="Z108">
        <v>16.7</v>
      </c>
      <c r="AA108">
        <v>101.13</v>
      </c>
      <c r="AB108">
        <v>70.209999999999994</v>
      </c>
      <c r="AC108" t="s">
        <v>329</v>
      </c>
      <c r="AD108" s="508" t="s">
        <v>1233</v>
      </c>
      <c r="AE108" s="1059"/>
      <c r="AF108" s="1059"/>
      <c r="AG108" s="1059"/>
      <c r="AH108" s="1059"/>
      <c r="AI108" s="1059"/>
      <c r="AJ108" s="1059"/>
      <c r="AK108" s="1059">
        <v>0.28121765601217602</v>
      </c>
      <c r="AL108" s="1059">
        <v>0.27108066971080602</v>
      </c>
      <c r="AM108" s="1059">
        <v>0.28164845173041803</v>
      </c>
      <c r="AN108" s="1059">
        <v>0.284474885844748</v>
      </c>
      <c r="AO108" s="1059">
        <v>0.273485540334855</v>
      </c>
      <c r="AP108" s="1059">
        <v>0.26234398782343898</v>
      </c>
      <c r="AQ108" s="1059">
        <v>0.268639951426836</v>
      </c>
      <c r="AR108" s="1059">
        <v>0.27033485540334801</v>
      </c>
      <c r="AS108" s="1059">
        <v>0.25611872146118703</v>
      </c>
      <c r="AT108" s="1059">
        <v>0.27435312024353098</v>
      </c>
      <c r="AU108" s="1061">
        <v>0.25980570734669001</v>
      </c>
    </row>
    <row r="109" spans="1:47" x14ac:dyDescent="0.2">
      <c r="A109">
        <v>58482</v>
      </c>
      <c r="B109" t="s">
        <v>1357</v>
      </c>
      <c r="C109" s="507">
        <v>41609</v>
      </c>
      <c r="D109">
        <v>2013</v>
      </c>
      <c r="E109" t="s">
        <v>199</v>
      </c>
      <c r="F109" t="s">
        <v>225</v>
      </c>
      <c r="G109">
        <v>32.979531000000001</v>
      </c>
      <c r="H109">
        <v>-82.591930000000005</v>
      </c>
      <c r="I109" s="606">
        <v>4.6805134703000002</v>
      </c>
      <c r="J109" t="s">
        <v>431</v>
      </c>
      <c r="K109" t="s">
        <v>1249</v>
      </c>
      <c r="L109" s="606">
        <v>9.6999999999999993</v>
      </c>
      <c r="M109" s="606">
        <v>7.65</v>
      </c>
      <c r="N109" s="606">
        <v>1.2679738562091503</v>
      </c>
      <c r="O109" t="s">
        <v>793</v>
      </c>
      <c r="P109" t="s">
        <v>793</v>
      </c>
      <c r="Q109">
        <v>20</v>
      </c>
      <c r="R109">
        <v>180</v>
      </c>
      <c r="Y109">
        <v>27.39</v>
      </c>
      <c r="Z109">
        <v>28.64</v>
      </c>
      <c r="AA109">
        <v>203.33</v>
      </c>
      <c r="AB109">
        <v>136.94</v>
      </c>
      <c r="AC109" t="s">
        <v>1259</v>
      </c>
      <c r="AD109" s="508">
        <v>166.76386166531847</v>
      </c>
      <c r="AE109" s="1059"/>
      <c r="AF109" s="1059"/>
      <c r="AG109" s="1059"/>
      <c r="AH109" s="1059"/>
      <c r="AI109" s="1059"/>
      <c r="AJ109" s="1059"/>
      <c r="AK109" s="1059">
        <v>0.21996896170949301</v>
      </c>
      <c r="AL109" s="1059">
        <v>0.20149520995612799</v>
      </c>
      <c r="AM109" s="1059">
        <v>0.21249270807290699</v>
      </c>
      <c r="AN109" s="1059">
        <v>0.204539349986569</v>
      </c>
      <c r="AO109" s="1059">
        <v>0.18596114244784601</v>
      </c>
      <c r="AP109" s="1059">
        <v>0.194004237920434</v>
      </c>
      <c r="AQ109" s="1059">
        <v>0.18142016976796699</v>
      </c>
      <c r="AR109" s="1059">
        <v>0.16851702629301299</v>
      </c>
      <c r="AS109" s="1059">
        <v>0.177664368639388</v>
      </c>
      <c r="AT109" s="1059">
        <v>0.18202166711433401</v>
      </c>
      <c r="AU109" s="1061">
        <v>0.18042311034917899</v>
      </c>
    </row>
    <row r="110" spans="1:47" x14ac:dyDescent="0.2">
      <c r="A110">
        <v>58521</v>
      </c>
      <c r="B110" t="s">
        <v>1358</v>
      </c>
      <c r="C110" s="507">
        <v>41579</v>
      </c>
      <c r="D110">
        <v>2013</v>
      </c>
      <c r="E110" t="s">
        <v>183</v>
      </c>
      <c r="F110" t="s">
        <v>232</v>
      </c>
      <c r="G110">
        <v>34.746667000000002</v>
      </c>
      <c r="H110">
        <v>-106.654444</v>
      </c>
      <c r="I110" s="606">
        <v>5.6190511416</v>
      </c>
      <c r="J110" t="s">
        <v>431</v>
      </c>
      <c r="K110" t="s">
        <v>1251</v>
      </c>
      <c r="L110" s="606">
        <v>10.26</v>
      </c>
      <c r="M110" s="606">
        <v>8</v>
      </c>
      <c r="N110" s="606">
        <v>1.2825</v>
      </c>
      <c r="O110" t="s">
        <v>793</v>
      </c>
      <c r="P110" t="s">
        <v>793</v>
      </c>
      <c r="Q110">
        <v>25</v>
      </c>
      <c r="R110">
        <v>180</v>
      </c>
      <c r="Y110">
        <v>11.23</v>
      </c>
      <c r="Z110">
        <v>18.32</v>
      </c>
      <c r="AA110">
        <v>106.71</v>
      </c>
      <c r="AB110">
        <v>74.08</v>
      </c>
      <c r="AC110" t="s">
        <v>329</v>
      </c>
      <c r="AD110" s="508" t="s">
        <v>1233</v>
      </c>
      <c r="AE110" s="1059"/>
      <c r="AF110" s="1059"/>
      <c r="AG110" s="1059"/>
      <c r="AH110" s="1059"/>
      <c r="AI110" s="1059"/>
      <c r="AJ110" s="1059"/>
      <c r="AK110" s="1059">
        <v>0.26863584474885799</v>
      </c>
      <c r="AL110" s="1059">
        <v>0.25796232876712299</v>
      </c>
      <c r="AM110" s="1059">
        <v>0.26751764571948999</v>
      </c>
      <c r="AN110" s="1059">
        <v>0.26970605022831001</v>
      </c>
      <c r="AO110" s="1059">
        <v>0.265853310502283</v>
      </c>
      <c r="AP110" s="1059">
        <v>0.25771974885844701</v>
      </c>
      <c r="AQ110" s="1059">
        <v>0.26188239981785</v>
      </c>
      <c r="AR110" s="1059">
        <v>0.230450913242009</v>
      </c>
      <c r="AS110" s="1059">
        <v>0.22579908675798999</v>
      </c>
      <c r="AT110" s="1059">
        <v>0.250228310502283</v>
      </c>
      <c r="AU110" s="1061">
        <v>0.26055897085610202</v>
      </c>
    </row>
    <row r="111" spans="1:47" x14ac:dyDescent="0.2">
      <c r="A111">
        <v>57306</v>
      </c>
      <c r="B111" t="s">
        <v>1359</v>
      </c>
      <c r="C111" s="507">
        <v>41334</v>
      </c>
      <c r="D111">
        <v>2013</v>
      </c>
      <c r="E111" t="s">
        <v>183</v>
      </c>
      <c r="F111" t="s">
        <v>222</v>
      </c>
      <c r="G111">
        <v>35.229061000000002</v>
      </c>
      <c r="H111">
        <v>-118.19559</v>
      </c>
      <c r="I111" s="606">
        <v>5.7857828766999999</v>
      </c>
      <c r="J111" t="s">
        <v>431</v>
      </c>
      <c r="K111" t="s">
        <v>1249</v>
      </c>
      <c r="L111" s="606">
        <v>9.75</v>
      </c>
      <c r="M111" s="606">
        <v>8.5</v>
      </c>
      <c r="N111" s="606">
        <v>1.1470588235294117</v>
      </c>
      <c r="O111" t="s">
        <v>793</v>
      </c>
      <c r="P111" t="s">
        <v>793</v>
      </c>
      <c r="Q111">
        <v>30</v>
      </c>
      <c r="R111">
        <v>180</v>
      </c>
      <c r="Y111">
        <v>7.7</v>
      </c>
      <c r="Z111">
        <v>13.97</v>
      </c>
      <c r="AA111">
        <v>484.76</v>
      </c>
      <c r="AB111">
        <v>315.10000000000002</v>
      </c>
      <c r="AC111" t="s">
        <v>1259</v>
      </c>
      <c r="AD111" s="508" t="s">
        <v>1233</v>
      </c>
      <c r="AE111" s="1059"/>
      <c r="AF111" s="1059"/>
      <c r="AG111" s="1059"/>
      <c r="AH111" s="1059"/>
      <c r="AI111" s="1059"/>
      <c r="AJ111" s="1059"/>
      <c r="AK111" s="1059">
        <v>0.223945742680633</v>
      </c>
      <c r="AL111" s="1059">
        <v>0.13871877518130499</v>
      </c>
      <c r="AM111" s="1059">
        <v>0.15325993785492301</v>
      </c>
      <c r="AN111" s="1059">
        <v>0.197864625302175</v>
      </c>
      <c r="AO111" s="1059">
        <v>0.19689766317485899</v>
      </c>
      <c r="AP111" s="1059">
        <v>0.17066881547139401</v>
      </c>
      <c r="AQ111" s="1059">
        <v>0.135165541626486</v>
      </c>
      <c r="AR111" s="1059">
        <v>0.111522965350523</v>
      </c>
      <c r="AS111" s="1059">
        <v>0.17115229653505201</v>
      </c>
      <c r="AT111" s="1059">
        <v>9.2304593070104704E-2</v>
      </c>
      <c r="AU111" s="1061">
        <v>9.5789135326261599E-2</v>
      </c>
    </row>
    <row r="112" spans="1:47" x14ac:dyDescent="0.2">
      <c r="A112">
        <v>58227</v>
      </c>
      <c r="B112" t="s">
        <v>1360</v>
      </c>
      <c r="C112" s="507">
        <v>41365</v>
      </c>
      <c r="D112">
        <v>2013</v>
      </c>
      <c r="E112" t="s">
        <v>176</v>
      </c>
      <c r="F112" t="s">
        <v>222</v>
      </c>
      <c r="G112">
        <v>34.190190999999999</v>
      </c>
      <c r="H112">
        <v>-116.09159</v>
      </c>
      <c r="I112" s="606">
        <v>5.7987392694000004</v>
      </c>
      <c r="J112" t="s">
        <v>431</v>
      </c>
      <c r="K112" t="s">
        <v>1249</v>
      </c>
      <c r="L112" s="606">
        <v>10.97</v>
      </c>
      <c r="M112" s="606">
        <v>8.5</v>
      </c>
      <c r="N112" s="606">
        <v>1.2905882352941178</v>
      </c>
      <c r="O112" t="s">
        <v>799</v>
      </c>
      <c r="P112" t="s">
        <v>1231</v>
      </c>
      <c r="Q112" t="s">
        <v>799</v>
      </c>
      <c r="R112">
        <v>180</v>
      </c>
      <c r="Y112">
        <v>12.14</v>
      </c>
      <c r="Z112">
        <v>6.8</v>
      </c>
      <c r="AA112">
        <v>115.14</v>
      </c>
      <c r="AB112">
        <v>78.010000000000005</v>
      </c>
      <c r="AC112" t="s">
        <v>333</v>
      </c>
      <c r="AD112" s="508" t="s">
        <v>1233</v>
      </c>
      <c r="AE112" s="1059"/>
      <c r="AF112" s="1059"/>
      <c r="AG112" s="1059"/>
      <c r="AH112" s="1059"/>
      <c r="AI112" s="1059"/>
      <c r="AJ112" s="1059"/>
      <c r="AK112" s="1059">
        <v>0.33018772196854301</v>
      </c>
      <c r="AL112" s="1059">
        <v>0.32327498731608301</v>
      </c>
      <c r="AM112" s="1059">
        <v>0.307756527018822</v>
      </c>
      <c r="AN112" s="1059">
        <v>0.32496194824961899</v>
      </c>
      <c r="AO112" s="1059">
        <v>0.31207508878741702</v>
      </c>
      <c r="AP112" s="1059">
        <v>0.31104769152714301</v>
      </c>
      <c r="AQ112" s="1059">
        <v>0.26125784254199502</v>
      </c>
      <c r="AR112" s="1059">
        <v>0.28154490106544899</v>
      </c>
      <c r="AS112" s="1059">
        <v>0.28460172501268299</v>
      </c>
      <c r="AT112" s="1059">
        <v>0.328323932312651</v>
      </c>
      <c r="AU112" s="1061">
        <v>0.324855351976856</v>
      </c>
    </row>
    <row r="113" spans="1:47" x14ac:dyDescent="0.2">
      <c r="A113">
        <v>58553</v>
      </c>
      <c r="B113" t="s">
        <v>1361</v>
      </c>
      <c r="C113" s="507">
        <v>41624</v>
      </c>
      <c r="D113">
        <v>2013</v>
      </c>
      <c r="E113" t="s">
        <v>179</v>
      </c>
      <c r="F113" t="s">
        <v>231</v>
      </c>
      <c r="G113">
        <v>39.653671000000003</v>
      </c>
      <c r="H113">
        <v>-86.259870000000006</v>
      </c>
      <c r="I113" s="606">
        <v>4.0385221461</v>
      </c>
      <c r="J113" t="s">
        <v>431</v>
      </c>
      <c r="K113" t="s">
        <v>1249</v>
      </c>
      <c r="L113" s="606">
        <v>11.9</v>
      </c>
      <c r="M113" s="606">
        <v>8.6</v>
      </c>
      <c r="N113" s="606">
        <v>1.3837209302325582</v>
      </c>
      <c r="O113" t="s">
        <v>793</v>
      </c>
      <c r="P113" t="s">
        <v>793</v>
      </c>
      <c r="Q113">
        <v>20</v>
      </c>
      <c r="R113">
        <v>177</v>
      </c>
      <c r="Y113">
        <v>30.79</v>
      </c>
      <c r="Z113">
        <v>2.0099999999999998</v>
      </c>
      <c r="AA113">
        <v>191.64</v>
      </c>
      <c r="AB113">
        <v>131.04</v>
      </c>
      <c r="AC113" t="s">
        <v>333</v>
      </c>
      <c r="AD113" s="508" t="s">
        <v>1233</v>
      </c>
      <c r="AE113" s="1059"/>
      <c r="AF113" s="1059"/>
      <c r="AG113" s="1059"/>
      <c r="AH113" s="1059"/>
      <c r="AI113" s="1059"/>
      <c r="AJ113" s="1059"/>
      <c r="AK113" s="1059">
        <v>0.20020972708930601</v>
      </c>
      <c r="AL113" s="1059">
        <v>0.196333758097058</v>
      </c>
      <c r="AM113" s="1059">
        <v>0.230042995721608</v>
      </c>
      <c r="AN113" s="1059">
        <v>0.19054635234150999</v>
      </c>
      <c r="AO113" s="1059">
        <v>0.18221036423489401</v>
      </c>
      <c r="AP113" s="1059">
        <v>0.17882552829988299</v>
      </c>
      <c r="AQ113" s="1059">
        <v>0.17400823908162799</v>
      </c>
      <c r="AR113" s="1059">
        <v>0.14775140702983899</v>
      </c>
      <c r="AS113" s="1059">
        <v>0.159312944674524</v>
      </c>
      <c r="AT113" s="1059">
        <v>0.17112668578103399</v>
      </c>
      <c r="AU113" s="1061">
        <v>0.17899881391112801</v>
      </c>
    </row>
    <row r="114" spans="1:47" x14ac:dyDescent="0.2">
      <c r="A114">
        <v>59454</v>
      </c>
      <c r="B114" t="s">
        <v>1362</v>
      </c>
      <c r="C114" s="507">
        <v>41453</v>
      </c>
      <c r="D114">
        <v>2013</v>
      </c>
      <c r="E114" t="s">
        <v>183</v>
      </c>
      <c r="F114" t="s">
        <v>226</v>
      </c>
      <c r="G114">
        <v>32.145521000000002</v>
      </c>
      <c r="H114">
        <v>-110.87951</v>
      </c>
      <c r="I114" s="606">
        <v>5.7976952055000002</v>
      </c>
      <c r="J114" t="s">
        <v>431</v>
      </c>
      <c r="K114" t="s">
        <v>1249</v>
      </c>
      <c r="L114" s="606">
        <v>12.6936</v>
      </c>
      <c r="M114" s="606">
        <v>9</v>
      </c>
      <c r="N114" s="606">
        <v>1.4104000000000001</v>
      </c>
      <c r="O114" t="s">
        <v>799</v>
      </c>
      <c r="P114" t="s">
        <v>1231</v>
      </c>
      <c r="Q114" t="s">
        <v>799</v>
      </c>
      <c r="R114">
        <v>180</v>
      </c>
      <c r="Y114">
        <v>14.41</v>
      </c>
      <c r="Z114">
        <v>22.23</v>
      </c>
      <c r="AA114">
        <v>92.26</v>
      </c>
      <c r="AB114">
        <v>64.13</v>
      </c>
      <c r="AC114" t="s">
        <v>333</v>
      </c>
      <c r="AD114" s="508">
        <v>157.40350303225091</v>
      </c>
      <c r="AE114" s="1059"/>
      <c r="AF114" s="1059"/>
      <c r="AG114" s="1059"/>
      <c r="AH114" s="1059"/>
      <c r="AI114" s="1059"/>
      <c r="AJ114" s="1059"/>
      <c r="AK114" s="1059">
        <v>0.31887366818873603</v>
      </c>
      <c r="AL114" s="1059">
        <v>0.294571283612379</v>
      </c>
      <c r="AM114" s="1059">
        <v>0.29791540174053799</v>
      </c>
      <c r="AN114" s="1059">
        <v>0.33496955859969502</v>
      </c>
      <c r="AO114" s="1059">
        <v>0.31610857432775202</v>
      </c>
      <c r="AP114" s="1059">
        <v>0.31300101471334302</v>
      </c>
      <c r="AQ114" s="1059">
        <v>0.33875986642380002</v>
      </c>
      <c r="AR114" s="1059">
        <v>0.34081684424150099</v>
      </c>
      <c r="AS114" s="1059">
        <v>0.32926179604261702</v>
      </c>
      <c r="AT114" s="1059">
        <v>0.33257229832572299</v>
      </c>
      <c r="AU114" s="1061">
        <v>0.31138686500708301</v>
      </c>
    </row>
    <row r="115" spans="1:47" x14ac:dyDescent="0.2">
      <c r="A115">
        <v>59097</v>
      </c>
      <c r="B115" t="s">
        <v>1363</v>
      </c>
      <c r="C115" s="507">
        <v>41487</v>
      </c>
      <c r="D115">
        <v>2013</v>
      </c>
      <c r="E115" t="s">
        <v>180</v>
      </c>
      <c r="F115" t="s">
        <v>248</v>
      </c>
      <c r="G115">
        <v>40.695081000000002</v>
      </c>
      <c r="H115">
        <v>-75.146450000000002</v>
      </c>
      <c r="I115" s="606">
        <v>3.9320136986000001</v>
      </c>
      <c r="J115" t="s">
        <v>431</v>
      </c>
      <c r="K115" t="s">
        <v>1249</v>
      </c>
      <c r="L115" s="606">
        <v>13.06</v>
      </c>
      <c r="M115" s="606">
        <v>9.8000000000000007</v>
      </c>
      <c r="N115" s="606">
        <v>1.3326530612244898</v>
      </c>
      <c r="O115" t="s">
        <v>793</v>
      </c>
      <c r="P115" t="s">
        <v>793</v>
      </c>
      <c r="Q115">
        <v>25</v>
      </c>
      <c r="R115">
        <v>180</v>
      </c>
      <c r="Y115">
        <v>27.29</v>
      </c>
      <c r="Z115">
        <v>5.36</v>
      </c>
      <c r="AA115">
        <v>236.49</v>
      </c>
      <c r="AB115">
        <v>158.9</v>
      </c>
      <c r="AC115" t="s">
        <v>332</v>
      </c>
      <c r="AD115" s="508" t="s">
        <v>1233</v>
      </c>
      <c r="AE115" s="1059"/>
      <c r="AF115" s="1059"/>
      <c r="AG115" s="1059"/>
      <c r="AH115" s="1059"/>
      <c r="AI115" s="1059"/>
      <c r="AJ115" s="1059"/>
      <c r="AK115" s="1059">
        <v>0.18481502189917001</v>
      </c>
      <c r="AL115" s="1059">
        <v>0.197022644674308</v>
      </c>
      <c r="AM115" s="1059">
        <v>0.18771374670086599</v>
      </c>
      <c r="AN115" s="1059">
        <v>0.18559547106513799</v>
      </c>
      <c r="AO115" s="1059">
        <v>0.173446090765073</v>
      </c>
      <c r="AP115" s="1059">
        <v>0.18320752958717701</v>
      </c>
      <c r="AQ115" s="1059">
        <v>0.18619196312404701</v>
      </c>
      <c r="AR115" s="1059">
        <v>0.127352995992917</v>
      </c>
      <c r="AS115" s="1059">
        <v>0.17431972789115599</v>
      </c>
      <c r="AT115" s="1059">
        <v>0.18408116671326</v>
      </c>
      <c r="AU115" s="1061">
        <v>0.168197743578305</v>
      </c>
    </row>
    <row r="116" spans="1:47" x14ac:dyDescent="0.2">
      <c r="A116">
        <v>58488</v>
      </c>
      <c r="B116" t="s">
        <v>1364</v>
      </c>
      <c r="C116" s="507">
        <v>41455</v>
      </c>
      <c r="D116">
        <v>2013</v>
      </c>
      <c r="E116" t="s">
        <v>177</v>
      </c>
      <c r="F116" t="s">
        <v>221</v>
      </c>
      <c r="G116">
        <v>29.591570999999998</v>
      </c>
      <c r="H116">
        <v>-104.330411</v>
      </c>
      <c r="I116" s="606">
        <v>5.8602310502000003</v>
      </c>
      <c r="J116" t="s">
        <v>431</v>
      </c>
      <c r="K116" t="s">
        <v>1249</v>
      </c>
      <c r="L116" s="606">
        <v>12.2148</v>
      </c>
      <c r="M116" s="606">
        <v>9.9990000000000006</v>
      </c>
      <c r="N116" s="606">
        <v>1.2216021602160216</v>
      </c>
      <c r="O116" t="s">
        <v>799</v>
      </c>
      <c r="P116" t="s">
        <v>1231</v>
      </c>
      <c r="Q116" t="s">
        <v>799</v>
      </c>
      <c r="R116">
        <v>178</v>
      </c>
      <c r="Y116">
        <v>23.68</v>
      </c>
      <c r="AA116">
        <v>160.97999999999999</v>
      </c>
      <c r="AB116">
        <v>107.08</v>
      </c>
      <c r="AC116" t="s">
        <v>330</v>
      </c>
      <c r="AD116" s="508" t="s">
        <v>1233</v>
      </c>
      <c r="AE116" s="1059"/>
      <c r="AF116" s="1059"/>
      <c r="AG116" s="1059"/>
      <c r="AH116" s="1059"/>
      <c r="AI116" s="1059"/>
      <c r="AJ116" s="1059"/>
      <c r="AK116" s="1059">
        <v>0.298762752987627</v>
      </c>
      <c r="AL116" s="1059">
        <v>0.28324750283247402</v>
      </c>
      <c r="AM116" s="1059">
        <v>0.29174137814509998</v>
      </c>
      <c r="AN116" s="1059">
        <v>0.26934200269342001</v>
      </c>
      <c r="AO116" s="1059">
        <v>0.27898908612322398</v>
      </c>
      <c r="AP116" s="1059">
        <v>0.276146336094796</v>
      </c>
      <c r="AQ116" s="1059">
        <v>0.27283010632575</v>
      </c>
      <c r="AR116" s="1059">
        <v>0.28065591947322499</v>
      </c>
      <c r="AS116" s="1059">
        <v>0.27911466945781299</v>
      </c>
      <c r="AT116" s="1059">
        <v>0.28427500284274998</v>
      </c>
      <c r="AU116" s="1061">
        <v>0.26585081094630397</v>
      </c>
    </row>
    <row r="117" spans="1:47" x14ac:dyDescent="0.2">
      <c r="A117">
        <v>58206</v>
      </c>
      <c r="B117" t="s">
        <v>639</v>
      </c>
      <c r="C117" s="507">
        <v>41449</v>
      </c>
      <c r="D117">
        <v>2013</v>
      </c>
      <c r="E117" t="s">
        <v>176</v>
      </c>
      <c r="F117" t="s">
        <v>222</v>
      </c>
      <c r="G117">
        <v>36.141931</v>
      </c>
      <c r="H117">
        <v>-120.13271</v>
      </c>
      <c r="I117" s="606">
        <v>5.3794212329000004</v>
      </c>
      <c r="J117" t="s">
        <v>431</v>
      </c>
      <c r="K117" t="s">
        <v>1249</v>
      </c>
      <c r="L117" s="606">
        <v>12.9</v>
      </c>
      <c r="M117" s="606">
        <v>10</v>
      </c>
      <c r="N117" s="606">
        <v>1.29</v>
      </c>
      <c r="O117" t="s">
        <v>793</v>
      </c>
      <c r="P117" t="s">
        <v>793</v>
      </c>
      <c r="Q117">
        <v>25</v>
      </c>
      <c r="R117">
        <v>180</v>
      </c>
      <c r="Y117">
        <v>-15.64</v>
      </c>
      <c r="Z117">
        <v>11.14</v>
      </c>
      <c r="AA117">
        <v>175.21</v>
      </c>
      <c r="AB117">
        <v>117.67</v>
      </c>
      <c r="AC117" t="s">
        <v>333</v>
      </c>
      <c r="AD117" s="508" t="s">
        <v>1233</v>
      </c>
      <c r="AE117" s="1059"/>
      <c r="AF117" s="1059"/>
      <c r="AG117" s="1059"/>
      <c r="AH117" s="1059"/>
      <c r="AI117" s="1059"/>
      <c r="AJ117" s="1059"/>
      <c r="AK117" s="1059">
        <v>0.267180365296803</v>
      </c>
      <c r="AL117" s="1059">
        <v>0.25283105022830998</v>
      </c>
      <c r="AM117" s="1059">
        <v>0.25547586520947102</v>
      </c>
      <c r="AN117" s="1059">
        <v>0.24606164383561599</v>
      </c>
      <c r="AO117" s="1059">
        <v>0.24770547945205401</v>
      </c>
      <c r="AP117" s="1059">
        <v>0.206198630136986</v>
      </c>
      <c r="AQ117" s="1059">
        <v>0.21632513661202099</v>
      </c>
      <c r="AR117" s="1059">
        <v>0.21339041095890399</v>
      </c>
      <c r="AS117" s="1059">
        <v>0.22533105022830999</v>
      </c>
      <c r="AT117" s="1059">
        <v>0.23109589041095799</v>
      </c>
      <c r="AU117" s="1061">
        <v>0.21913706739526401</v>
      </c>
    </row>
    <row r="118" spans="1:47" x14ac:dyDescent="0.2">
      <c r="A118">
        <v>58391</v>
      </c>
      <c r="B118" t="s">
        <v>1365</v>
      </c>
      <c r="C118" s="507">
        <v>41548</v>
      </c>
      <c r="D118">
        <v>2013</v>
      </c>
      <c r="E118" t="s">
        <v>179</v>
      </c>
      <c r="F118" t="s">
        <v>231</v>
      </c>
      <c r="G118">
        <v>39.695475000000002</v>
      </c>
      <c r="H118">
        <v>-86.315308000000002</v>
      </c>
      <c r="I118" s="606">
        <v>4.0498899543000002</v>
      </c>
      <c r="J118" t="s">
        <v>431</v>
      </c>
      <c r="K118" t="s">
        <v>1249</v>
      </c>
      <c r="L118" s="606">
        <v>12.568519999999999</v>
      </c>
      <c r="M118" s="606">
        <v>10</v>
      </c>
      <c r="N118" s="606">
        <v>1.2568519999999999</v>
      </c>
      <c r="O118" t="s">
        <v>793</v>
      </c>
      <c r="P118" t="s">
        <v>793</v>
      </c>
      <c r="Q118">
        <v>30</v>
      </c>
      <c r="R118">
        <v>180</v>
      </c>
      <c r="Y118">
        <v>30.58</v>
      </c>
      <c r="Z118">
        <v>2.11</v>
      </c>
      <c r="AA118">
        <v>236.31</v>
      </c>
      <c r="AB118">
        <v>158.93</v>
      </c>
      <c r="AC118" t="s">
        <v>333</v>
      </c>
      <c r="AD118" s="508" t="s">
        <v>1233</v>
      </c>
      <c r="AE118" s="1059"/>
      <c r="AF118" s="1059"/>
      <c r="AG118" s="1059"/>
      <c r="AH118" s="1059"/>
      <c r="AI118" s="1059"/>
      <c r="AJ118" s="1059"/>
      <c r="AK118" s="1059">
        <v>0.178002283105022</v>
      </c>
      <c r="AL118" s="1059">
        <v>0.181506849315068</v>
      </c>
      <c r="AM118" s="1059">
        <v>0.18316256830600999</v>
      </c>
      <c r="AN118" s="1059">
        <v>0.178116438356164</v>
      </c>
      <c r="AO118" s="1059">
        <v>0.15059360730593599</v>
      </c>
      <c r="AP118" s="1059">
        <v>0.165707762557077</v>
      </c>
      <c r="AQ118" s="1059">
        <v>0.14651639344262199</v>
      </c>
      <c r="AR118" s="1059">
        <v>0.16888127853881199</v>
      </c>
      <c r="AS118" s="1059">
        <v>0.16982876712328701</v>
      </c>
      <c r="AT118" s="1059"/>
      <c r="AU118" s="1061">
        <v>0.156113387978142</v>
      </c>
    </row>
    <row r="119" spans="1:47" x14ac:dyDescent="0.2">
      <c r="A119">
        <v>58552</v>
      </c>
      <c r="B119" t="s">
        <v>1366</v>
      </c>
      <c r="C119" s="507">
        <v>41624</v>
      </c>
      <c r="D119">
        <v>2013</v>
      </c>
      <c r="E119" t="s">
        <v>179</v>
      </c>
      <c r="F119" t="s">
        <v>231</v>
      </c>
      <c r="G119">
        <v>39.662160999999998</v>
      </c>
      <c r="H119">
        <v>-85.984210000000004</v>
      </c>
      <c r="I119" s="606">
        <v>4.0303196346999997</v>
      </c>
      <c r="J119" t="s">
        <v>431</v>
      </c>
      <c r="K119" t="s">
        <v>1249</v>
      </c>
      <c r="L119" s="606">
        <v>13.9</v>
      </c>
      <c r="M119" s="606">
        <v>10.1</v>
      </c>
      <c r="N119" s="606">
        <v>1.3762376237623763</v>
      </c>
      <c r="O119" t="s">
        <v>793</v>
      </c>
      <c r="P119" t="s">
        <v>793</v>
      </c>
      <c r="Q119">
        <v>20</v>
      </c>
      <c r="R119">
        <v>180</v>
      </c>
      <c r="Y119">
        <v>32.049999999999997</v>
      </c>
      <c r="Z119">
        <v>2.09</v>
      </c>
      <c r="AA119">
        <v>184.61</v>
      </c>
      <c r="AB119">
        <v>126.82</v>
      </c>
      <c r="AC119" t="s">
        <v>333</v>
      </c>
      <c r="AD119" s="508">
        <v>113.42194146138621</v>
      </c>
      <c r="AE119" s="1059"/>
      <c r="AF119" s="1059"/>
      <c r="AG119" s="1059"/>
      <c r="AH119" s="1059"/>
      <c r="AI119" s="1059"/>
      <c r="AJ119" s="1059"/>
      <c r="AK119" s="1059">
        <v>0.19783896197838899</v>
      </c>
      <c r="AL119" s="1059">
        <v>0.198144129481441</v>
      </c>
      <c r="AM119" s="1059">
        <v>0.2007700770077</v>
      </c>
      <c r="AN119" s="1059">
        <v>0.18263709932637101</v>
      </c>
      <c r="AO119" s="1059">
        <v>0.17432976174329701</v>
      </c>
      <c r="AP119" s="1059">
        <v>0.16741263167412601</v>
      </c>
      <c r="AQ119" s="1059">
        <v>0.16430638965535899</v>
      </c>
      <c r="AR119" s="1059">
        <v>0.169944391699443</v>
      </c>
      <c r="AS119" s="1059">
        <v>0.17072426420724199</v>
      </c>
      <c r="AT119" s="1059">
        <v>0.16831683168316799</v>
      </c>
      <c r="AU119" s="1061">
        <v>0.17052832332413501</v>
      </c>
    </row>
    <row r="120" spans="1:47" x14ac:dyDescent="0.2">
      <c r="A120">
        <v>58556</v>
      </c>
      <c r="B120" t="s">
        <v>1367</v>
      </c>
      <c r="C120" s="507">
        <v>41624</v>
      </c>
      <c r="D120">
        <v>2013</v>
      </c>
      <c r="E120" t="s">
        <v>179</v>
      </c>
      <c r="F120" t="s">
        <v>231</v>
      </c>
      <c r="G120">
        <v>39.662160999999998</v>
      </c>
      <c r="H120">
        <v>-85.984210000000004</v>
      </c>
      <c r="I120" s="606">
        <v>4.0303196346999997</v>
      </c>
      <c r="J120" t="s">
        <v>431</v>
      </c>
      <c r="K120" t="s">
        <v>1249</v>
      </c>
      <c r="L120" s="606">
        <v>13.9</v>
      </c>
      <c r="M120" s="606">
        <v>10.1</v>
      </c>
      <c r="N120" s="606">
        <v>1.3762376237623763</v>
      </c>
      <c r="O120" t="s">
        <v>793</v>
      </c>
      <c r="P120" t="s">
        <v>793</v>
      </c>
      <c r="Q120">
        <v>20</v>
      </c>
      <c r="R120">
        <v>180</v>
      </c>
      <c r="Y120">
        <v>32.049999999999997</v>
      </c>
      <c r="Z120">
        <v>2.09</v>
      </c>
      <c r="AA120">
        <v>183.96</v>
      </c>
      <c r="AB120">
        <v>126.54</v>
      </c>
      <c r="AC120" t="s">
        <v>333</v>
      </c>
      <c r="AD120" s="508" t="s">
        <v>1233</v>
      </c>
      <c r="AE120" s="1059"/>
      <c r="AF120" s="1059"/>
      <c r="AG120" s="1059"/>
      <c r="AH120" s="1059"/>
      <c r="AI120" s="1059"/>
      <c r="AJ120" s="1059"/>
      <c r="AK120" s="1059">
        <v>0.19809891948098901</v>
      </c>
      <c r="AL120" s="1059">
        <v>0.20151227451512199</v>
      </c>
      <c r="AM120" s="1059">
        <v>0.195878194376814</v>
      </c>
      <c r="AN120" s="1059">
        <v>0.18739545187395401</v>
      </c>
      <c r="AO120" s="1059">
        <v>0.17819521678195199</v>
      </c>
      <c r="AP120" s="1059">
        <v>0.17403589674035899</v>
      </c>
      <c r="AQ120" s="1059">
        <v>0.150791718516113</v>
      </c>
      <c r="AR120" s="1059">
        <v>0.16382973913829699</v>
      </c>
      <c r="AS120" s="1059">
        <v>0.163897554138975</v>
      </c>
      <c r="AT120" s="1059">
        <v>0.169469686694696</v>
      </c>
      <c r="AU120" s="1061">
        <v>0.16574915688290101</v>
      </c>
    </row>
    <row r="121" spans="1:47" x14ac:dyDescent="0.2">
      <c r="A121">
        <v>58234</v>
      </c>
      <c r="B121" t="s">
        <v>1368</v>
      </c>
      <c r="C121" s="507">
        <v>41365</v>
      </c>
      <c r="D121">
        <v>2013</v>
      </c>
      <c r="E121" t="s">
        <v>176</v>
      </c>
      <c r="F121" t="s">
        <v>222</v>
      </c>
      <c r="G121">
        <v>34.173141000000001</v>
      </c>
      <c r="H121">
        <v>-116.15367999999999</v>
      </c>
      <c r="I121" s="606">
        <v>5.8315438355999998</v>
      </c>
      <c r="J121" t="s">
        <v>431</v>
      </c>
      <c r="K121" t="s">
        <v>1249</v>
      </c>
      <c r="L121" s="606">
        <v>14.638999999999999</v>
      </c>
      <c r="M121" s="606">
        <v>12</v>
      </c>
      <c r="N121" s="606">
        <v>1.2199166666666665</v>
      </c>
      <c r="O121" t="s">
        <v>799</v>
      </c>
      <c r="P121" t="s">
        <v>1231</v>
      </c>
      <c r="Q121" t="s">
        <v>799</v>
      </c>
      <c r="R121">
        <v>180</v>
      </c>
      <c r="Y121">
        <v>12.09</v>
      </c>
      <c r="Z121">
        <v>7.13</v>
      </c>
      <c r="AA121">
        <v>110.56</v>
      </c>
      <c r="AB121">
        <v>74.92</v>
      </c>
      <c r="AC121" t="s">
        <v>333</v>
      </c>
      <c r="AD121" s="508" t="s">
        <v>1233</v>
      </c>
      <c r="AE121" s="1059"/>
      <c r="AF121" s="1059"/>
      <c r="AG121" s="1059"/>
      <c r="AH121" s="1059"/>
      <c r="AI121" s="1059"/>
      <c r="AJ121" s="1059"/>
      <c r="AK121" s="1059">
        <v>0.31454528158295197</v>
      </c>
      <c r="AL121" s="1059">
        <v>0.324781202435312</v>
      </c>
      <c r="AM121" s="1059">
        <v>0.314160215543412</v>
      </c>
      <c r="AN121" s="1059">
        <v>0.31367009132419998</v>
      </c>
      <c r="AO121" s="1059">
        <v>0.32388698630136897</v>
      </c>
      <c r="AP121" s="1059">
        <v>0.31015030441400299</v>
      </c>
      <c r="AQ121" s="1059">
        <v>0.26365171523983</v>
      </c>
      <c r="AR121" s="1059">
        <v>0.283152587519025</v>
      </c>
      <c r="AS121" s="1059">
        <v>0.30282534246575299</v>
      </c>
      <c r="AT121" s="1059">
        <v>0.311919710806697</v>
      </c>
      <c r="AU121" s="1061">
        <v>0.31010928961748602</v>
      </c>
    </row>
    <row r="122" spans="1:47" x14ac:dyDescent="0.2">
      <c r="A122">
        <v>58383</v>
      </c>
      <c r="B122" t="s">
        <v>1369</v>
      </c>
      <c r="C122" s="507">
        <v>41300</v>
      </c>
      <c r="D122">
        <v>2013</v>
      </c>
      <c r="E122" t="s">
        <v>183</v>
      </c>
      <c r="F122" t="s">
        <v>226</v>
      </c>
      <c r="G122">
        <v>33.026390999999997</v>
      </c>
      <c r="H122">
        <v>-113.35424999999999</v>
      </c>
      <c r="I122" s="606">
        <v>5.8588940639000002</v>
      </c>
      <c r="J122" t="s">
        <v>431</v>
      </c>
      <c r="K122" t="s">
        <v>1249</v>
      </c>
      <c r="L122" s="606">
        <v>21</v>
      </c>
      <c r="M122" s="606">
        <v>14</v>
      </c>
      <c r="N122" s="606">
        <v>1.5</v>
      </c>
      <c r="O122" t="s">
        <v>799</v>
      </c>
      <c r="P122" t="s">
        <v>1231</v>
      </c>
      <c r="Q122" t="s">
        <v>799</v>
      </c>
      <c r="R122">
        <v>180</v>
      </c>
      <c r="S122" t="s">
        <v>1293</v>
      </c>
      <c r="T122" t="s">
        <v>1294</v>
      </c>
      <c r="U122" t="s">
        <v>1295</v>
      </c>
      <c r="V122">
        <v>2023</v>
      </c>
      <c r="W122">
        <v>14</v>
      </c>
      <c r="X122">
        <v>42</v>
      </c>
      <c r="Y122">
        <v>10.97</v>
      </c>
      <c r="Z122">
        <v>25.53</v>
      </c>
      <c r="AA122">
        <v>165.83</v>
      </c>
      <c r="AB122">
        <v>111.15</v>
      </c>
      <c r="AC122" t="s">
        <v>329</v>
      </c>
      <c r="AD122" s="508" t="s">
        <v>1233</v>
      </c>
      <c r="AE122" s="1059"/>
      <c r="AF122" s="1059"/>
      <c r="AG122" s="1059"/>
      <c r="AH122" s="1059"/>
      <c r="AI122" s="1059"/>
      <c r="AJ122" s="1059"/>
      <c r="AK122" s="1059">
        <v>0.34916014350945801</v>
      </c>
      <c r="AL122" s="1059">
        <v>0.357354859752119</v>
      </c>
      <c r="AM122" s="1059">
        <v>0.30171740827478499</v>
      </c>
      <c r="AN122" s="1059">
        <v>0.29680365296803601</v>
      </c>
      <c r="AO122" s="1059">
        <v>0.30220156555772898</v>
      </c>
      <c r="AP122" s="1059">
        <v>0.29880952380952303</v>
      </c>
      <c r="AQ122" s="1059">
        <v>0.31898907103825103</v>
      </c>
      <c r="AR122" s="1059">
        <v>0.31041258969341101</v>
      </c>
      <c r="AS122" s="1059">
        <v>0.28083007175472902</v>
      </c>
      <c r="AT122" s="1059">
        <v>0.246746575342465</v>
      </c>
      <c r="AU122" s="1061">
        <v>0.28426684881602898</v>
      </c>
    </row>
    <row r="123" spans="1:47" x14ac:dyDescent="0.2">
      <c r="A123">
        <v>58262</v>
      </c>
      <c r="B123" t="s">
        <v>1370</v>
      </c>
      <c r="C123" s="507">
        <v>41627</v>
      </c>
      <c r="D123">
        <v>2013</v>
      </c>
      <c r="E123" t="s">
        <v>183</v>
      </c>
      <c r="F123" t="s">
        <v>226</v>
      </c>
      <c r="G123">
        <v>33.498421</v>
      </c>
      <c r="H123">
        <v>-112.81325</v>
      </c>
      <c r="I123" s="606">
        <v>5.8128221461000003</v>
      </c>
      <c r="J123" t="s">
        <v>431</v>
      </c>
      <c r="K123" t="s">
        <v>1249</v>
      </c>
      <c r="L123" s="606">
        <v>19.3</v>
      </c>
      <c r="M123" s="606">
        <v>14.8</v>
      </c>
      <c r="N123" s="606">
        <v>1.3040540540540539</v>
      </c>
      <c r="O123" t="s">
        <v>799</v>
      </c>
      <c r="P123" t="s">
        <v>1231</v>
      </c>
      <c r="Q123" t="s">
        <v>799</v>
      </c>
      <c r="R123">
        <v>180</v>
      </c>
      <c r="Y123">
        <v>10.97</v>
      </c>
      <c r="Z123">
        <v>25.75</v>
      </c>
      <c r="AA123">
        <v>128.99</v>
      </c>
      <c r="AB123">
        <v>87.43</v>
      </c>
      <c r="AC123" t="s">
        <v>329</v>
      </c>
      <c r="AD123" s="508">
        <v>85.949001220506261</v>
      </c>
      <c r="AE123" s="1059"/>
      <c r="AF123" s="1059"/>
      <c r="AG123" s="1059"/>
      <c r="AH123" s="1059"/>
      <c r="AI123" s="1059"/>
      <c r="AJ123" s="1059"/>
      <c r="AK123" s="1059">
        <v>0.30500761035007601</v>
      </c>
      <c r="AL123" s="1059">
        <v>0.30217656012176503</v>
      </c>
      <c r="AM123" s="1059">
        <v>0.31376745598056999</v>
      </c>
      <c r="AN123" s="1059">
        <v>0.30493911719939099</v>
      </c>
      <c r="AO123" s="1059">
        <v>0.30782343987823402</v>
      </c>
      <c r="AP123" s="1059">
        <v>0.29662100456620999</v>
      </c>
      <c r="AQ123" s="1059">
        <v>0.29732088646023003</v>
      </c>
      <c r="AR123" s="1059">
        <v>0.28845509893455101</v>
      </c>
      <c r="AS123" s="1059">
        <v>0.29189497716894902</v>
      </c>
      <c r="AT123" s="1059">
        <v>0.25620140688633802</v>
      </c>
      <c r="AU123" s="1061">
        <v>0.25547832668734299</v>
      </c>
    </row>
    <row r="124" spans="1:47" x14ac:dyDescent="0.2">
      <c r="A124">
        <v>58501</v>
      </c>
      <c r="B124" t="s">
        <v>1371</v>
      </c>
      <c r="C124" s="507">
        <v>41609</v>
      </c>
      <c r="D124">
        <v>2013</v>
      </c>
      <c r="E124" t="s">
        <v>183</v>
      </c>
      <c r="F124" t="s">
        <v>226</v>
      </c>
      <c r="G124">
        <v>33.020681000000003</v>
      </c>
      <c r="H124">
        <v>-112.661681</v>
      </c>
      <c r="I124" s="606">
        <v>5.8092182648000001</v>
      </c>
      <c r="J124" t="s">
        <v>431</v>
      </c>
      <c r="K124" t="s">
        <v>1249</v>
      </c>
      <c r="L124" s="606">
        <v>20.2</v>
      </c>
      <c r="M124" s="606">
        <v>15</v>
      </c>
      <c r="N124" s="606">
        <v>1.3466666666666667</v>
      </c>
      <c r="O124" t="s">
        <v>799</v>
      </c>
      <c r="P124" t="s">
        <v>1231</v>
      </c>
      <c r="Q124" t="s">
        <v>799</v>
      </c>
      <c r="R124">
        <v>190</v>
      </c>
      <c r="Y124">
        <v>10.69</v>
      </c>
      <c r="Z124">
        <v>24.87</v>
      </c>
      <c r="AA124">
        <v>122.93</v>
      </c>
      <c r="AB124">
        <v>83.36</v>
      </c>
      <c r="AC124" t="s">
        <v>329</v>
      </c>
      <c r="AD124" s="508">
        <v>95.798997738884339</v>
      </c>
      <c r="AE124" s="1059"/>
      <c r="AF124" s="1059"/>
      <c r="AG124" s="1059"/>
      <c r="AH124" s="1059"/>
      <c r="AI124" s="1059"/>
      <c r="AJ124" s="1059"/>
      <c r="AK124" s="1059">
        <v>0.33980974124809699</v>
      </c>
      <c r="AL124" s="1059">
        <v>0.32562404870624001</v>
      </c>
      <c r="AM124" s="1059">
        <v>0.33497267759562799</v>
      </c>
      <c r="AN124" s="1059">
        <v>0.32329528158295201</v>
      </c>
      <c r="AO124" s="1059">
        <v>0.31654490106544902</v>
      </c>
      <c r="AP124" s="1059">
        <v>0.32914764079147601</v>
      </c>
      <c r="AQ124" s="1059">
        <v>0.30613236187006598</v>
      </c>
      <c r="AR124" s="1059">
        <v>0.30380517503805099</v>
      </c>
      <c r="AS124" s="1059">
        <v>0.27936834094368301</v>
      </c>
      <c r="AT124" s="1059">
        <v>0.29306697108066898</v>
      </c>
      <c r="AU124" s="1061">
        <v>0.27934881602914302</v>
      </c>
    </row>
    <row r="125" spans="1:47" x14ac:dyDescent="0.2">
      <c r="A125">
        <v>58892</v>
      </c>
      <c r="B125" t="s">
        <v>1372</v>
      </c>
      <c r="C125" s="507">
        <v>41609</v>
      </c>
      <c r="D125">
        <v>2013</v>
      </c>
      <c r="E125" t="s">
        <v>199</v>
      </c>
      <c r="F125" t="s">
        <v>225</v>
      </c>
      <c r="G125">
        <v>31.185590999999999</v>
      </c>
      <c r="H125">
        <v>-84.132480000000001</v>
      </c>
      <c r="I125" s="606">
        <v>4.7725954338000003</v>
      </c>
      <c r="J125" t="s">
        <v>431</v>
      </c>
      <c r="K125" t="s">
        <v>1249</v>
      </c>
      <c r="L125" s="606">
        <v>20.248000000000001</v>
      </c>
      <c r="M125" s="606">
        <v>16</v>
      </c>
      <c r="N125" s="606">
        <v>1.2655000000000001</v>
      </c>
      <c r="O125" t="s">
        <v>793</v>
      </c>
      <c r="P125" t="s">
        <v>793</v>
      </c>
      <c r="Q125">
        <v>30</v>
      </c>
      <c r="R125">
        <v>180</v>
      </c>
      <c r="Y125">
        <v>27.2</v>
      </c>
      <c r="Z125">
        <v>27.21</v>
      </c>
      <c r="AA125">
        <v>176.17</v>
      </c>
      <c r="AB125">
        <v>119.57</v>
      </c>
      <c r="AC125" t="s">
        <v>329</v>
      </c>
      <c r="AD125" s="508" t="s">
        <v>1233</v>
      </c>
      <c r="AE125" s="1059"/>
      <c r="AF125" s="1059"/>
      <c r="AG125" s="1059"/>
      <c r="AH125" s="1059"/>
      <c r="AI125" s="1059"/>
      <c r="AJ125" s="1059"/>
      <c r="AK125" s="1059">
        <v>0.22839611872146101</v>
      </c>
      <c r="AL125" s="1059">
        <v>0.20745576484018199</v>
      </c>
      <c r="AM125" s="1059">
        <v>0.22533868397085599</v>
      </c>
      <c r="AN125" s="1059">
        <v>0.21409817351598101</v>
      </c>
      <c r="AO125" s="1059">
        <v>0.19614012557077601</v>
      </c>
      <c r="AP125" s="1059">
        <v>0.19660388127853801</v>
      </c>
      <c r="AQ125" s="1059">
        <v>0.179217896174863</v>
      </c>
      <c r="AR125" s="1059">
        <v>0.18619434931506801</v>
      </c>
      <c r="AS125" s="1059">
        <v>0.199900114155251</v>
      </c>
      <c r="AT125" s="1059">
        <v>0.179487728310502</v>
      </c>
      <c r="AU125" s="1061">
        <v>0.18626906876138399</v>
      </c>
    </row>
    <row r="126" spans="1:47" x14ac:dyDescent="0.2">
      <c r="A126">
        <v>57891</v>
      </c>
      <c r="B126" t="s">
        <v>636</v>
      </c>
      <c r="C126" s="507">
        <v>41426</v>
      </c>
      <c r="D126">
        <v>2013</v>
      </c>
      <c r="E126" t="s">
        <v>176</v>
      </c>
      <c r="F126" t="s">
        <v>222</v>
      </c>
      <c r="G126">
        <v>36.163471000000001</v>
      </c>
      <c r="H126">
        <v>-119.65024</v>
      </c>
      <c r="I126" s="606">
        <v>5.3007287670999998</v>
      </c>
      <c r="J126" t="s">
        <v>431</v>
      </c>
      <c r="K126" t="s">
        <v>1249</v>
      </c>
      <c r="L126" s="606">
        <v>25.5</v>
      </c>
      <c r="M126" s="606">
        <v>20</v>
      </c>
      <c r="N126" s="606">
        <v>1.2749999999999999</v>
      </c>
      <c r="O126" t="s">
        <v>799</v>
      </c>
      <c r="P126" t="s">
        <v>1231</v>
      </c>
      <c r="Q126" t="s">
        <v>799</v>
      </c>
      <c r="R126">
        <v>180</v>
      </c>
      <c r="Y126">
        <v>3.78</v>
      </c>
      <c r="Z126">
        <v>18.87</v>
      </c>
      <c r="AA126">
        <v>232.45</v>
      </c>
      <c r="AB126">
        <v>154.94999999999999</v>
      </c>
      <c r="AC126" t="s">
        <v>333</v>
      </c>
      <c r="AD126" s="508" t="s">
        <v>1233</v>
      </c>
      <c r="AE126" s="1059"/>
      <c r="AF126" s="1059"/>
      <c r="AG126" s="1059"/>
      <c r="AH126" s="1059"/>
      <c r="AI126" s="1059"/>
      <c r="AJ126" s="1059"/>
      <c r="AK126" s="1059">
        <v>0.26445205479452</v>
      </c>
      <c r="AL126" s="1059">
        <v>0.26345319634703201</v>
      </c>
      <c r="AM126" s="1059">
        <v>0.26139571948998103</v>
      </c>
      <c r="AN126" s="1059">
        <v>0.25157534246575303</v>
      </c>
      <c r="AO126" s="1059">
        <v>0.24952625570776199</v>
      </c>
      <c r="AP126" s="1059">
        <v>0.24590753424657499</v>
      </c>
      <c r="AQ126" s="1059">
        <v>0.23805783242258599</v>
      </c>
      <c r="AR126" s="1059">
        <v>0.22182648401826399</v>
      </c>
      <c r="AS126" s="1059">
        <v>0.17854452054794501</v>
      </c>
      <c r="AT126" s="1059">
        <v>0.138219178082191</v>
      </c>
      <c r="AU126" s="1061">
        <v>0.129417122040072</v>
      </c>
    </row>
    <row r="127" spans="1:47" x14ac:dyDescent="0.2">
      <c r="A127">
        <v>57892</v>
      </c>
      <c r="B127" t="s">
        <v>634</v>
      </c>
      <c r="C127" s="507">
        <v>41426</v>
      </c>
      <c r="D127">
        <v>2013</v>
      </c>
      <c r="E127" t="s">
        <v>176</v>
      </c>
      <c r="F127" t="s">
        <v>222</v>
      </c>
      <c r="G127">
        <v>36.177210000000002</v>
      </c>
      <c r="H127">
        <v>-120.11144</v>
      </c>
      <c r="I127" s="606">
        <v>5.3794212329000004</v>
      </c>
      <c r="J127" t="s">
        <v>431</v>
      </c>
      <c r="K127" t="s">
        <v>1249</v>
      </c>
      <c r="L127" s="606">
        <v>27.7</v>
      </c>
      <c r="M127" s="606">
        <v>20</v>
      </c>
      <c r="N127" s="606">
        <v>1.385</v>
      </c>
      <c r="O127" t="s">
        <v>793</v>
      </c>
      <c r="P127" t="s">
        <v>793</v>
      </c>
      <c r="Q127">
        <v>25</v>
      </c>
      <c r="R127">
        <v>179</v>
      </c>
      <c r="Y127">
        <v>4.3899999999999997</v>
      </c>
      <c r="Z127">
        <v>13.54</v>
      </c>
      <c r="AA127">
        <v>189.33</v>
      </c>
      <c r="AB127">
        <v>128.18</v>
      </c>
      <c r="AC127" t="s">
        <v>333</v>
      </c>
      <c r="AD127" s="508" t="s">
        <v>1233</v>
      </c>
      <c r="AE127" s="1059"/>
      <c r="AF127" s="1059"/>
      <c r="AG127" s="1059"/>
      <c r="AH127" s="1059"/>
      <c r="AI127" s="1059"/>
      <c r="AJ127" s="1059"/>
      <c r="AK127" s="1059">
        <v>0.27195205479452</v>
      </c>
      <c r="AL127" s="1059">
        <v>0.246735159817351</v>
      </c>
      <c r="AM127" s="1059">
        <v>0.24884448998178499</v>
      </c>
      <c r="AN127" s="1059">
        <v>0.24188356164383501</v>
      </c>
      <c r="AO127" s="1059">
        <v>0.24720890410958901</v>
      </c>
      <c r="AP127" s="1059">
        <v>0.18969748858447399</v>
      </c>
      <c r="AQ127" s="1059">
        <v>0.176571038251366</v>
      </c>
      <c r="AR127" s="1059">
        <v>0.15118721461187201</v>
      </c>
      <c r="AS127" s="1059">
        <v>0.155171232876712</v>
      </c>
      <c r="AT127" s="1059">
        <v>0.21413812785388101</v>
      </c>
      <c r="AU127" s="1061">
        <v>0.180470173041894</v>
      </c>
    </row>
    <row r="128" spans="1:47" x14ac:dyDescent="0.2">
      <c r="A128">
        <v>58149</v>
      </c>
      <c r="B128" t="s">
        <v>1373</v>
      </c>
      <c r="C128" s="507">
        <v>41426</v>
      </c>
      <c r="D128">
        <v>2013</v>
      </c>
      <c r="E128" t="s">
        <v>176</v>
      </c>
      <c r="F128" t="s">
        <v>222</v>
      </c>
      <c r="G128">
        <v>34.708888999999999</v>
      </c>
      <c r="H128">
        <v>-118.304722</v>
      </c>
      <c r="I128" s="606">
        <v>5.7811771690000002</v>
      </c>
      <c r="J128" t="s">
        <v>431</v>
      </c>
      <c r="K128" t="s">
        <v>1249</v>
      </c>
      <c r="L128" s="606">
        <v>25.63</v>
      </c>
      <c r="M128" s="606">
        <v>20</v>
      </c>
      <c r="N128" s="606">
        <v>1.2814999999999999</v>
      </c>
      <c r="O128" t="s">
        <v>799</v>
      </c>
      <c r="P128" t="s">
        <v>1231</v>
      </c>
      <c r="Q128" t="s">
        <v>799</v>
      </c>
      <c r="R128">
        <v>180</v>
      </c>
      <c r="Y128">
        <v>9.92</v>
      </c>
      <c r="Z128">
        <v>6.83</v>
      </c>
      <c r="AA128">
        <v>129.94999999999999</v>
      </c>
      <c r="AB128">
        <v>87.51</v>
      </c>
      <c r="AC128" t="s">
        <v>333</v>
      </c>
      <c r="AD128" s="508" t="s">
        <v>1233</v>
      </c>
      <c r="AE128" s="1059"/>
      <c r="AF128" s="1059"/>
      <c r="AG128" s="1059"/>
      <c r="AH128" s="1059"/>
      <c r="AI128" s="1059"/>
      <c r="AJ128" s="1059"/>
      <c r="AK128" s="1059">
        <v>0.32952625570776201</v>
      </c>
      <c r="AL128" s="1059">
        <v>0.32655251141552499</v>
      </c>
      <c r="AM128" s="1059">
        <v>0.318032786885245</v>
      </c>
      <c r="AN128" s="1059">
        <v>0.31535958904109601</v>
      </c>
      <c r="AO128" s="1059">
        <v>0.32050228310502199</v>
      </c>
      <c r="AP128" s="1059">
        <v>0.284360730593607</v>
      </c>
      <c r="AQ128" s="1059">
        <v>0.28309995446265901</v>
      </c>
      <c r="AR128" s="1059">
        <v>0.29150684931506798</v>
      </c>
      <c r="AS128" s="1059">
        <v>0.27030251141552503</v>
      </c>
      <c r="AT128" s="1059">
        <v>0.25892123287671198</v>
      </c>
      <c r="AU128" s="1061">
        <v>0.32345742258651999</v>
      </c>
    </row>
    <row r="129" spans="1:47" x14ac:dyDescent="0.2">
      <c r="A129">
        <v>58148</v>
      </c>
      <c r="B129" t="s">
        <v>1374</v>
      </c>
      <c r="C129" s="507">
        <v>41432</v>
      </c>
      <c r="D129">
        <v>2013</v>
      </c>
      <c r="E129" t="s">
        <v>176</v>
      </c>
      <c r="F129" t="s">
        <v>222</v>
      </c>
      <c r="G129">
        <v>36.226111000000003</v>
      </c>
      <c r="H129">
        <v>-119.83416699999999</v>
      </c>
      <c r="I129" s="606">
        <v>5.3183070776000001</v>
      </c>
      <c r="J129" t="s">
        <v>431</v>
      </c>
      <c r="K129" t="s">
        <v>1249</v>
      </c>
      <c r="L129" s="606">
        <v>27</v>
      </c>
      <c r="M129" s="606">
        <v>20</v>
      </c>
      <c r="N129" s="606">
        <v>1.35</v>
      </c>
      <c r="O129" t="s">
        <v>799</v>
      </c>
      <c r="P129" t="s">
        <v>1231</v>
      </c>
      <c r="Q129" t="s">
        <v>799</v>
      </c>
      <c r="R129">
        <v>180</v>
      </c>
      <c r="Y129">
        <v>4.37</v>
      </c>
      <c r="Z129">
        <v>8.73</v>
      </c>
      <c r="AA129">
        <v>147.12</v>
      </c>
      <c r="AB129">
        <v>98.88</v>
      </c>
      <c r="AC129" t="s">
        <v>333</v>
      </c>
      <c r="AD129" s="508" t="s">
        <v>1233</v>
      </c>
      <c r="AE129" s="1059"/>
      <c r="AF129" s="1059"/>
      <c r="AG129" s="1059"/>
      <c r="AH129" s="1059"/>
      <c r="AI129" s="1059"/>
      <c r="AJ129" s="1059"/>
      <c r="AK129" s="1059">
        <v>0.30290525114155198</v>
      </c>
      <c r="AL129" s="1059">
        <v>0.30012557077625501</v>
      </c>
      <c r="AM129" s="1059">
        <v>0.30198087431693899</v>
      </c>
      <c r="AN129" s="1059">
        <v>0.26408105022831002</v>
      </c>
      <c r="AO129" s="1059">
        <v>0.280199771689497</v>
      </c>
      <c r="AP129" s="1059">
        <v>0.27977168949771603</v>
      </c>
      <c r="AQ129" s="1059">
        <v>0.23701047358834201</v>
      </c>
      <c r="AR129" s="1059">
        <v>0.28937785388127801</v>
      </c>
      <c r="AS129" s="1059">
        <v>0.30392123287671202</v>
      </c>
      <c r="AT129" s="1059">
        <v>0.29164383561643797</v>
      </c>
      <c r="AU129" s="1061">
        <v>0.279963570127504</v>
      </c>
    </row>
    <row r="130" spans="1:47" x14ac:dyDescent="0.2">
      <c r="A130">
        <v>58373</v>
      </c>
      <c r="B130" t="s">
        <v>1375</v>
      </c>
      <c r="C130" s="507">
        <v>41442</v>
      </c>
      <c r="D130">
        <v>2013</v>
      </c>
      <c r="E130" t="s">
        <v>176</v>
      </c>
      <c r="F130" t="s">
        <v>222</v>
      </c>
      <c r="G130">
        <v>35.875821000000002</v>
      </c>
      <c r="H130">
        <v>-119.45849</v>
      </c>
      <c r="I130" s="606">
        <v>5.3114335616000004</v>
      </c>
      <c r="J130" t="s">
        <v>431</v>
      </c>
      <c r="K130" t="s">
        <v>1249</v>
      </c>
      <c r="L130" s="606">
        <v>26.795000000000002</v>
      </c>
      <c r="M130" s="606">
        <v>20</v>
      </c>
      <c r="N130" s="606">
        <v>1.33975</v>
      </c>
      <c r="O130" t="s">
        <v>799</v>
      </c>
      <c r="P130" t="s">
        <v>1231</v>
      </c>
      <c r="Q130" t="s">
        <v>799</v>
      </c>
      <c r="R130">
        <v>180</v>
      </c>
      <c r="Y130">
        <v>7.77</v>
      </c>
      <c r="Z130">
        <v>9.68</v>
      </c>
      <c r="AA130">
        <v>137.38</v>
      </c>
      <c r="AB130">
        <v>93.02</v>
      </c>
      <c r="AC130" t="s">
        <v>333</v>
      </c>
      <c r="AD130" s="508">
        <v>190.61457244036504</v>
      </c>
      <c r="AE130" s="1059"/>
      <c r="AF130" s="1059"/>
      <c r="AG130" s="1059"/>
      <c r="AH130" s="1059"/>
      <c r="AI130" s="1059"/>
      <c r="AJ130" s="1059"/>
      <c r="AK130" s="1059">
        <v>0.30638127853881197</v>
      </c>
      <c r="AL130" s="1059">
        <v>0.30232305936073001</v>
      </c>
      <c r="AM130" s="1059">
        <v>0.30173041894353297</v>
      </c>
      <c r="AN130" s="1059">
        <v>0.29622146118721399</v>
      </c>
      <c r="AO130" s="1059">
        <v>0.29609018264840098</v>
      </c>
      <c r="AP130" s="1059">
        <v>0.26946347031963402</v>
      </c>
      <c r="AQ130" s="1059">
        <v>0.28096539162112899</v>
      </c>
      <c r="AR130" s="1059">
        <v>0.27501712328767097</v>
      </c>
      <c r="AS130" s="1059">
        <v>0.27665525114155198</v>
      </c>
      <c r="AT130" s="1059">
        <v>0.25875570776255702</v>
      </c>
      <c r="AU130" s="1061">
        <v>0.25241347905282302</v>
      </c>
    </row>
    <row r="131" spans="1:47" x14ac:dyDescent="0.2">
      <c r="A131">
        <v>58374</v>
      </c>
      <c r="B131" t="s">
        <v>1376</v>
      </c>
      <c r="C131" s="507">
        <v>41484</v>
      </c>
      <c r="D131">
        <v>2013</v>
      </c>
      <c r="E131" t="s">
        <v>176</v>
      </c>
      <c r="F131" t="s">
        <v>222</v>
      </c>
      <c r="G131">
        <v>36.142240999999999</v>
      </c>
      <c r="H131">
        <v>-119.57283099999999</v>
      </c>
      <c r="I131" s="606">
        <v>5.29148379</v>
      </c>
      <c r="J131" t="s">
        <v>431</v>
      </c>
      <c r="K131" t="s">
        <v>1249</v>
      </c>
      <c r="L131" s="606">
        <v>26</v>
      </c>
      <c r="M131" s="606">
        <v>20</v>
      </c>
      <c r="N131" s="606">
        <v>1.3</v>
      </c>
      <c r="O131" t="s">
        <v>799</v>
      </c>
      <c r="P131" t="s">
        <v>1231</v>
      </c>
      <c r="Q131" t="s">
        <v>799</v>
      </c>
      <c r="R131">
        <v>180</v>
      </c>
      <c r="Y131">
        <v>-8.7200000000000006</v>
      </c>
      <c r="Z131">
        <v>12.39</v>
      </c>
      <c r="AA131">
        <v>147.02000000000001</v>
      </c>
      <c r="AB131">
        <v>99.62</v>
      </c>
      <c r="AC131" t="s">
        <v>333</v>
      </c>
      <c r="AD131" s="508" t="s">
        <v>1233</v>
      </c>
      <c r="AE131" s="1059"/>
      <c r="AF131" s="1059"/>
      <c r="AG131" s="1059"/>
      <c r="AH131" s="1059"/>
      <c r="AI131" s="1059"/>
      <c r="AJ131" s="1059"/>
      <c r="AK131" s="1059">
        <v>0.292397260273972</v>
      </c>
      <c r="AL131" s="1059">
        <v>0.29920091324200898</v>
      </c>
      <c r="AM131" s="1059">
        <v>0.29131944444444402</v>
      </c>
      <c r="AN131" s="1059">
        <v>0.29050228310502202</v>
      </c>
      <c r="AO131" s="1059">
        <v>0.288504566210045</v>
      </c>
      <c r="AP131" s="1059">
        <v>0.25512557077625497</v>
      </c>
      <c r="AQ131" s="1059">
        <v>0.28238274134790498</v>
      </c>
      <c r="AR131" s="1059">
        <v>0.27707762557077598</v>
      </c>
      <c r="AS131" s="1059">
        <v>0.26856735159817302</v>
      </c>
      <c r="AT131" s="1059">
        <v>0.198150684931506</v>
      </c>
      <c r="AU131" s="1061">
        <v>0.197068533697632</v>
      </c>
    </row>
    <row r="132" spans="1:47" x14ac:dyDescent="0.2">
      <c r="A132">
        <v>58701</v>
      </c>
      <c r="B132" t="s">
        <v>1377</v>
      </c>
      <c r="C132" s="507">
        <v>41578</v>
      </c>
      <c r="D132">
        <v>2013</v>
      </c>
      <c r="E132" t="s">
        <v>199</v>
      </c>
      <c r="F132" t="s">
        <v>228</v>
      </c>
      <c r="G132">
        <v>35.739831000000002</v>
      </c>
      <c r="H132">
        <v>-81.212440000000001</v>
      </c>
      <c r="I132" s="606">
        <v>4.4550100456999999</v>
      </c>
      <c r="J132" t="s">
        <v>431</v>
      </c>
      <c r="K132" t="s">
        <v>1249</v>
      </c>
      <c r="L132" s="606">
        <v>25.056000000000001</v>
      </c>
      <c r="M132" s="606">
        <v>20</v>
      </c>
      <c r="N132" s="606">
        <v>1.2528000000000001</v>
      </c>
      <c r="O132" t="s">
        <v>799</v>
      </c>
      <c r="P132" t="s">
        <v>1231</v>
      </c>
      <c r="Q132" t="s">
        <v>799</v>
      </c>
      <c r="R132">
        <v>179</v>
      </c>
      <c r="Y132">
        <v>23.4</v>
      </c>
      <c r="Z132">
        <v>33.340000000000003</v>
      </c>
      <c r="AA132">
        <v>214.03</v>
      </c>
      <c r="AB132">
        <v>142.36000000000001</v>
      </c>
      <c r="AC132" t="s">
        <v>329</v>
      </c>
      <c r="AD132" s="508" t="s">
        <v>1233</v>
      </c>
      <c r="AE132" s="1059"/>
      <c r="AF132" s="1059"/>
      <c r="AG132" s="1059"/>
      <c r="AH132" s="1059"/>
      <c r="AI132" s="1059"/>
      <c r="AJ132" s="1059"/>
      <c r="AK132" s="1059">
        <v>0.22723744292237399</v>
      </c>
      <c r="AL132" s="1059">
        <v>0.218310502283105</v>
      </c>
      <c r="AM132" s="1059">
        <v>0.24552026411657499</v>
      </c>
      <c r="AN132" s="1059">
        <v>0.226415525114155</v>
      </c>
      <c r="AO132" s="1059">
        <v>0.21253424657534201</v>
      </c>
      <c r="AP132" s="1059">
        <v>0.22794520547945199</v>
      </c>
      <c r="AQ132" s="1059">
        <v>0.20348360655737699</v>
      </c>
      <c r="AR132" s="1059">
        <v>0.214617579908675</v>
      </c>
      <c r="AS132" s="1059">
        <v>0.225422374429223</v>
      </c>
      <c r="AT132" s="1059">
        <v>0.21551940639269401</v>
      </c>
      <c r="AU132" s="1061">
        <v>0.196163479052823</v>
      </c>
    </row>
    <row r="133" spans="1:47" x14ac:dyDescent="0.2">
      <c r="A133">
        <v>58621</v>
      </c>
      <c r="B133" t="s">
        <v>1378</v>
      </c>
      <c r="C133" s="507">
        <v>41619</v>
      </c>
      <c r="D133">
        <v>2013</v>
      </c>
      <c r="E133" t="s">
        <v>183</v>
      </c>
      <c r="F133" t="s">
        <v>222</v>
      </c>
      <c r="G133">
        <v>32.803421</v>
      </c>
      <c r="H133">
        <v>-115.54585</v>
      </c>
      <c r="I133" s="606">
        <v>5.8721294521000003</v>
      </c>
      <c r="J133" t="s">
        <v>431</v>
      </c>
      <c r="K133" t="s">
        <v>1249</v>
      </c>
      <c r="L133" s="606">
        <v>25.2</v>
      </c>
      <c r="M133" s="606">
        <v>20</v>
      </c>
      <c r="N133" s="606">
        <v>1.26</v>
      </c>
      <c r="O133" t="s">
        <v>799</v>
      </c>
      <c r="P133" t="s">
        <v>1231</v>
      </c>
      <c r="Q133" t="s">
        <v>799</v>
      </c>
      <c r="R133">
        <v>180</v>
      </c>
      <c r="Y133">
        <v>11.02</v>
      </c>
      <c r="Z133">
        <v>11.69</v>
      </c>
      <c r="AA133">
        <v>122.36</v>
      </c>
      <c r="AB133">
        <v>83.37</v>
      </c>
      <c r="AC133" t="s">
        <v>1259</v>
      </c>
      <c r="AD133" s="508" t="s">
        <v>1233</v>
      </c>
      <c r="AE133" s="1059"/>
      <c r="AF133" s="1059"/>
      <c r="AG133" s="1059"/>
      <c r="AH133" s="1059"/>
      <c r="AI133" s="1059"/>
      <c r="AJ133" s="1059"/>
      <c r="AK133" s="1059">
        <v>0.298641552511415</v>
      </c>
      <c r="AL133" s="1059">
        <v>0.29560502283105</v>
      </c>
      <c r="AM133" s="1059">
        <v>0.29187158469945301</v>
      </c>
      <c r="AN133" s="1059">
        <v>0.279817351598173</v>
      </c>
      <c r="AO133" s="1059">
        <v>0.275445205479452</v>
      </c>
      <c r="AP133" s="1059">
        <v>0.26658675799086701</v>
      </c>
      <c r="AQ133" s="1059">
        <v>0.23479622040072801</v>
      </c>
      <c r="AR133" s="1059">
        <v>0.22517123287671201</v>
      </c>
      <c r="AS133" s="1059">
        <v>0.24939497716894901</v>
      </c>
      <c r="AT133" s="1059">
        <v>0.26377283105022797</v>
      </c>
      <c r="AU133" s="1061">
        <v>0.26814093806921602</v>
      </c>
    </row>
    <row r="134" spans="1:47" x14ac:dyDescent="0.2">
      <c r="A134">
        <v>58366</v>
      </c>
      <c r="B134" t="s">
        <v>1379</v>
      </c>
      <c r="C134" s="507">
        <v>41355</v>
      </c>
      <c r="D134">
        <v>2013</v>
      </c>
      <c r="E134" t="s">
        <v>176</v>
      </c>
      <c r="F134" t="s">
        <v>222</v>
      </c>
      <c r="G134">
        <v>35.815430999999997</v>
      </c>
      <c r="H134">
        <v>-119.45104000000001</v>
      </c>
      <c r="I134" s="606">
        <v>5.3114335616000004</v>
      </c>
      <c r="J134" t="s">
        <v>431</v>
      </c>
      <c r="K134" t="s">
        <v>1251</v>
      </c>
      <c r="L134" s="606">
        <v>23.5</v>
      </c>
      <c r="M134" s="606">
        <v>20.2</v>
      </c>
      <c r="N134" s="606">
        <v>1.1633663366336635</v>
      </c>
      <c r="O134" t="s">
        <v>793</v>
      </c>
      <c r="P134" t="s">
        <v>793</v>
      </c>
      <c r="Q134">
        <v>18</v>
      </c>
      <c r="R134">
        <v>180</v>
      </c>
      <c r="Y134">
        <v>6</v>
      </c>
      <c r="Z134">
        <v>13.01</v>
      </c>
      <c r="AA134">
        <v>216.76</v>
      </c>
      <c r="AB134">
        <v>143.81</v>
      </c>
      <c r="AC134" t="s">
        <v>333</v>
      </c>
      <c r="AD134" s="508" t="s">
        <v>1233</v>
      </c>
      <c r="AE134" s="1059"/>
      <c r="AF134" s="1059"/>
      <c r="AG134" s="1059"/>
      <c r="AH134" s="1059"/>
      <c r="AI134" s="1059"/>
      <c r="AJ134" s="1059"/>
      <c r="AK134" s="1059">
        <v>0.237493783624937</v>
      </c>
      <c r="AL134" s="1059">
        <v>0.233475744834757</v>
      </c>
      <c r="AM134" s="1059">
        <v>0.23250532020415099</v>
      </c>
      <c r="AN134" s="1059">
        <v>0.21510353090103501</v>
      </c>
      <c r="AO134" s="1059">
        <v>0.224795424747954</v>
      </c>
      <c r="AP134" s="1059">
        <v>0.21244744337447399</v>
      </c>
      <c r="AQ134" s="1059">
        <v>0.18492781655214699</v>
      </c>
      <c r="AR134" s="1059">
        <v>0.200766309507663</v>
      </c>
      <c r="AS134" s="1059">
        <v>0.212300510873005</v>
      </c>
      <c r="AT134" s="1059">
        <v>0.18901170939011699</v>
      </c>
      <c r="AU134" s="1061">
        <v>0.18749210986672399</v>
      </c>
    </row>
    <row r="135" spans="1:47" x14ac:dyDescent="0.2">
      <c r="A135">
        <v>57455</v>
      </c>
      <c r="B135" t="s">
        <v>1380</v>
      </c>
      <c r="C135" s="507">
        <v>41317</v>
      </c>
      <c r="D135">
        <v>2013</v>
      </c>
      <c r="E135" t="s">
        <v>176</v>
      </c>
      <c r="F135" t="s">
        <v>222</v>
      </c>
      <c r="G135">
        <v>33.291361000000002</v>
      </c>
      <c r="H135">
        <v>-116.35381</v>
      </c>
      <c r="I135" s="606">
        <v>5.8405652968000004</v>
      </c>
      <c r="J135" t="s">
        <v>431</v>
      </c>
      <c r="K135" t="s">
        <v>1249</v>
      </c>
      <c r="L135" s="606">
        <v>33</v>
      </c>
      <c r="M135" s="606">
        <v>26</v>
      </c>
      <c r="N135" s="606">
        <v>1.2692307692307692</v>
      </c>
      <c r="O135" t="s">
        <v>799</v>
      </c>
      <c r="P135" t="s">
        <v>1231</v>
      </c>
      <c r="Q135" t="s">
        <v>799</v>
      </c>
      <c r="R135">
        <v>180</v>
      </c>
      <c r="Y135">
        <v>5.87</v>
      </c>
      <c r="Z135">
        <v>8.1199999999999992</v>
      </c>
      <c r="AA135">
        <v>145.79</v>
      </c>
      <c r="AB135">
        <v>97.54</v>
      </c>
      <c r="AC135" t="s">
        <v>333</v>
      </c>
      <c r="AD135" s="508">
        <v>152.55658142084891</v>
      </c>
      <c r="AE135" s="1059"/>
      <c r="AF135" s="1059"/>
      <c r="AG135" s="1059"/>
      <c r="AH135" s="1059"/>
      <c r="AI135" s="1059"/>
      <c r="AJ135" s="1059"/>
      <c r="AK135" s="1059">
        <v>0.32111872146118697</v>
      </c>
      <c r="AL135" s="1059">
        <v>0.31368106779065602</v>
      </c>
      <c r="AM135" s="1059">
        <v>0.31123896595208</v>
      </c>
      <c r="AN135" s="1059">
        <v>0.30305584826132698</v>
      </c>
      <c r="AO135" s="1059">
        <v>0.30080786793115499</v>
      </c>
      <c r="AP135" s="1059">
        <v>0.29136810677906499</v>
      </c>
      <c r="AQ135" s="1059">
        <v>0.28533960347484899</v>
      </c>
      <c r="AR135" s="1059">
        <v>0.309176325957147</v>
      </c>
      <c r="AS135" s="1059">
        <v>0.28409729539866502</v>
      </c>
      <c r="AT135" s="1059">
        <v>0.283675799086758</v>
      </c>
      <c r="AU135" s="1061">
        <v>0.27221696791368899</v>
      </c>
    </row>
    <row r="136" spans="1:47" x14ac:dyDescent="0.2">
      <c r="A136">
        <v>58490</v>
      </c>
      <c r="B136" t="s">
        <v>1381</v>
      </c>
      <c r="C136" s="507">
        <v>41548</v>
      </c>
      <c r="D136">
        <v>2013</v>
      </c>
      <c r="E136" t="s">
        <v>183</v>
      </c>
      <c r="F136" t="s">
        <v>224</v>
      </c>
      <c r="G136">
        <v>36.236921000000002</v>
      </c>
      <c r="H136">
        <v>-114.87512</v>
      </c>
      <c r="I136" s="606">
        <v>5.6686463470000001</v>
      </c>
      <c r="J136" t="s">
        <v>431</v>
      </c>
      <c r="K136" t="s">
        <v>1249</v>
      </c>
      <c r="L136" s="606">
        <v>37.6</v>
      </c>
      <c r="M136" s="606">
        <v>30</v>
      </c>
      <c r="N136" s="606">
        <v>1.2533333333333334</v>
      </c>
      <c r="O136" t="s">
        <v>799</v>
      </c>
      <c r="P136" t="s">
        <v>1231</v>
      </c>
      <c r="Q136" t="s">
        <v>799</v>
      </c>
      <c r="R136">
        <v>180</v>
      </c>
      <c r="Y136">
        <v>9.9</v>
      </c>
      <c r="Z136">
        <v>10.28</v>
      </c>
      <c r="AA136">
        <v>130.38</v>
      </c>
      <c r="AB136">
        <v>87.33</v>
      </c>
      <c r="AC136" t="s">
        <v>333</v>
      </c>
      <c r="AD136" s="508">
        <v>128.62522764226901</v>
      </c>
      <c r="AE136" s="1059"/>
      <c r="AF136" s="1059"/>
      <c r="AG136" s="1059"/>
      <c r="AH136" s="1059"/>
      <c r="AI136" s="1059"/>
      <c r="AJ136" s="1059"/>
      <c r="AK136" s="1059">
        <v>0.316700913242009</v>
      </c>
      <c r="AL136" s="1059">
        <v>0.315821917808219</v>
      </c>
      <c r="AM136" s="1059">
        <v>0.31059881602914302</v>
      </c>
      <c r="AN136" s="1059">
        <v>0.31665525114155202</v>
      </c>
      <c r="AO136" s="1059">
        <v>0.31686834094368299</v>
      </c>
      <c r="AP136" s="1059">
        <v>0.31150304414002999</v>
      </c>
      <c r="AQ136" s="1059">
        <v>0.321789617486338</v>
      </c>
      <c r="AR136" s="1059">
        <v>0.31118340943683398</v>
      </c>
      <c r="AS136" s="1059">
        <v>0.3195700152207</v>
      </c>
      <c r="AT136" s="1059">
        <v>0.315905631659056</v>
      </c>
      <c r="AU136" s="1061">
        <v>0.31893594414086202</v>
      </c>
    </row>
    <row r="137" spans="1:47" x14ac:dyDescent="0.2">
      <c r="A137">
        <v>57997</v>
      </c>
      <c r="B137" t="s">
        <v>1382</v>
      </c>
      <c r="C137" s="507">
        <v>41364</v>
      </c>
      <c r="D137">
        <v>2013</v>
      </c>
      <c r="E137" t="s">
        <v>183</v>
      </c>
      <c r="F137" t="s">
        <v>226</v>
      </c>
      <c r="G137">
        <v>32.639431000000002</v>
      </c>
      <c r="H137">
        <v>-114.4316</v>
      </c>
      <c r="I137" s="606">
        <v>5.8991789953999998</v>
      </c>
      <c r="J137" t="s">
        <v>431</v>
      </c>
      <c r="K137" t="s">
        <v>1249</v>
      </c>
      <c r="L137" s="606">
        <v>52</v>
      </c>
      <c r="M137" s="606">
        <v>35</v>
      </c>
      <c r="N137" s="606">
        <v>1.4857142857142858</v>
      </c>
      <c r="O137" t="s">
        <v>799</v>
      </c>
      <c r="P137" t="s">
        <v>1231</v>
      </c>
      <c r="Q137" t="s">
        <v>799</v>
      </c>
      <c r="R137">
        <v>180</v>
      </c>
      <c r="S137" t="s">
        <v>1293</v>
      </c>
      <c r="T137" t="s">
        <v>1294</v>
      </c>
      <c r="U137" t="s">
        <v>1295</v>
      </c>
      <c r="V137">
        <v>2023</v>
      </c>
      <c r="W137">
        <v>38</v>
      </c>
      <c r="X137">
        <v>105</v>
      </c>
      <c r="Y137">
        <v>12.62</v>
      </c>
      <c r="Z137">
        <v>26.07</v>
      </c>
      <c r="AA137">
        <v>139.78</v>
      </c>
      <c r="AB137">
        <v>94.21</v>
      </c>
      <c r="AC137" t="s">
        <v>329</v>
      </c>
      <c r="AD137" s="508" t="s">
        <v>1233</v>
      </c>
      <c r="AE137" s="1059"/>
      <c r="AF137" s="1059"/>
      <c r="AG137" s="1059"/>
      <c r="AH137" s="1059"/>
      <c r="AI137" s="1059"/>
      <c r="AJ137" s="1059"/>
      <c r="AK137" s="1059">
        <v>0.34581052667525197</v>
      </c>
      <c r="AL137" s="1059">
        <v>0.33789222573469102</v>
      </c>
      <c r="AM137" s="1059">
        <v>0.29468825895567702</v>
      </c>
      <c r="AN137" s="1059">
        <v>0.29144957655231601</v>
      </c>
      <c r="AO137" s="1059">
        <v>0.28363494223939401</v>
      </c>
      <c r="AP137" s="1059">
        <v>0.29121175311243802</v>
      </c>
      <c r="AQ137" s="1059">
        <v>0.29745832554917201</v>
      </c>
      <c r="AR137" s="1059">
        <v>0.31794859598797898</v>
      </c>
      <c r="AS137" s="1059">
        <v>0.29530963392264697</v>
      </c>
      <c r="AT137" s="1059">
        <v>0.33108936725374999</v>
      </c>
      <c r="AU137" s="1061">
        <v>0.33820582877959898</v>
      </c>
    </row>
    <row r="138" spans="1:47" x14ac:dyDescent="0.2">
      <c r="A138">
        <v>58537</v>
      </c>
      <c r="B138" t="s">
        <v>1383</v>
      </c>
      <c r="C138" s="507">
        <v>41639</v>
      </c>
      <c r="D138">
        <v>2013</v>
      </c>
      <c r="E138" t="s">
        <v>177</v>
      </c>
      <c r="F138" t="s">
        <v>221</v>
      </c>
      <c r="G138">
        <v>29.271667000000001</v>
      </c>
      <c r="H138">
        <v>-98.444720000000004</v>
      </c>
      <c r="I138" s="606">
        <v>4.7920499999999997</v>
      </c>
      <c r="J138" t="s">
        <v>431</v>
      </c>
      <c r="K138" t="s">
        <v>1249</v>
      </c>
      <c r="L138" s="606">
        <v>49.46</v>
      </c>
      <c r="M138" s="606">
        <v>40.700000000000003</v>
      </c>
      <c r="N138" s="606">
        <v>1.2152334152334152</v>
      </c>
      <c r="O138" t="s">
        <v>799</v>
      </c>
      <c r="P138" t="s">
        <v>1231</v>
      </c>
      <c r="Q138" t="s">
        <v>799</v>
      </c>
      <c r="R138">
        <v>180</v>
      </c>
      <c r="S138" t="s">
        <v>1293</v>
      </c>
      <c r="T138" t="s">
        <v>1384</v>
      </c>
      <c r="U138" t="s">
        <v>1295</v>
      </c>
      <c r="V138">
        <v>2016</v>
      </c>
      <c r="W138">
        <v>1</v>
      </c>
      <c r="X138">
        <v>0.25</v>
      </c>
      <c r="Y138">
        <v>23.59</v>
      </c>
      <c r="AA138">
        <v>167.5</v>
      </c>
      <c r="AB138">
        <v>112.58</v>
      </c>
      <c r="AC138" t="s">
        <v>1259</v>
      </c>
      <c r="AD138" s="508" t="s">
        <v>1233</v>
      </c>
      <c r="AE138" s="1059"/>
      <c r="AF138" s="1059"/>
      <c r="AG138" s="1059"/>
      <c r="AH138" s="1059"/>
      <c r="AI138" s="1059"/>
      <c r="AJ138" s="1059"/>
      <c r="AK138" s="1059">
        <v>0.22478827899769499</v>
      </c>
      <c r="AL138" s="1059">
        <v>0.20365633379331999</v>
      </c>
      <c r="AM138" s="1059">
        <v>0.20843403015534101</v>
      </c>
      <c r="AN138" s="1059">
        <v>0.199513648143785</v>
      </c>
      <c r="AO138" s="1059">
        <v>0.177770859277708</v>
      </c>
      <c r="AP138" s="1059">
        <v>0.15721169488292699</v>
      </c>
      <c r="AQ138" s="1059">
        <v>0.25110990274924599</v>
      </c>
      <c r="AR138" s="1059">
        <v>0.235103721405091</v>
      </c>
      <c r="AS138" s="1059">
        <v>0.25555910829883399</v>
      </c>
      <c r="AT138" s="1059">
        <v>0.24764677504403501</v>
      </c>
      <c r="AU138" s="1061">
        <v>0.23485575739674</v>
      </c>
    </row>
    <row r="139" spans="1:47" x14ac:dyDescent="0.2">
      <c r="A139">
        <v>57295</v>
      </c>
      <c r="B139" t="s">
        <v>1385</v>
      </c>
      <c r="C139" s="507">
        <v>41298</v>
      </c>
      <c r="D139">
        <v>2013</v>
      </c>
      <c r="E139" t="s">
        <v>176</v>
      </c>
      <c r="F139" t="s">
        <v>222</v>
      </c>
      <c r="G139">
        <v>34.794361000000002</v>
      </c>
      <c r="H139">
        <v>-118.51049</v>
      </c>
      <c r="I139" s="606">
        <v>5.6237353881000001</v>
      </c>
      <c r="J139" t="s">
        <v>431</v>
      </c>
      <c r="K139" t="s">
        <v>1251</v>
      </c>
      <c r="L139" s="606">
        <v>86.4</v>
      </c>
      <c r="M139" s="606">
        <v>66</v>
      </c>
      <c r="N139" s="606">
        <v>1.3090909090909091</v>
      </c>
      <c r="O139" t="s">
        <v>793</v>
      </c>
      <c r="P139" t="s">
        <v>793</v>
      </c>
      <c r="Q139">
        <v>25</v>
      </c>
      <c r="R139">
        <v>180</v>
      </c>
      <c r="Y139">
        <v>-2.16</v>
      </c>
      <c r="Z139">
        <v>10.78</v>
      </c>
      <c r="AA139">
        <v>172.04</v>
      </c>
      <c r="AB139">
        <v>114.87</v>
      </c>
      <c r="AC139" t="s">
        <v>333</v>
      </c>
      <c r="AD139" s="508">
        <v>160.41851252062841</v>
      </c>
      <c r="AE139" s="1059"/>
      <c r="AF139" s="1059"/>
      <c r="AG139" s="1059"/>
      <c r="AH139" s="1059"/>
      <c r="AI139" s="1059"/>
      <c r="AJ139" s="1059"/>
      <c r="AK139" s="1059">
        <v>0.28894077763940701</v>
      </c>
      <c r="AL139" s="1059">
        <v>0.28849453438494499</v>
      </c>
      <c r="AM139" s="1059">
        <v>0.28481019208478198</v>
      </c>
      <c r="AN139" s="1059">
        <v>0.28181818181818102</v>
      </c>
      <c r="AO139" s="1059">
        <v>0.27958177667081702</v>
      </c>
      <c r="AP139" s="1059">
        <v>0.26798637055486302</v>
      </c>
      <c r="AQ139" s="1059">
        <v>0.26907911077993002</v>
      </c>
      <c r="AR139" s="1059">
        <v>0.28306178220561701</v>
      </c>
      <c r="AS139" s="1059">
        <v>0.28368963608689601</v>
      </c>
      <c r="AT139" s="1059">
        <v>0.27839525390895198</v>
      </c>
      <c r="AU139" s="1061">
        <v>0.20492148258541701</v>
      </c>
    </row>
    <row r="140" spans="1:47" x14ac:dyDescent="0.2">
      <c r="A140">
        <v>57708</v>
      </c>
      <c r="B140" t="s">
        <v>1386</v>
      </c>
      <c r="C140" s="507">
        <v>41508</v>
      </c>
      <c r="D140">
        <v>2013</v>
      </c>
      <c r="E140" t="s">
        <v>176</v>
      </c>
      <c r="F140" t="s">
        <v>222</v>
      </c>
      <c r="G140">
        <v>34.929571000000003</v>
      </c>
      <c r="H140">
        <v>-118.33254100000001</v>
      </c>
      <c r="I140" s="606">
        <v>5.8249045661999999</v>
      </c>
      <c r="J140" t="s">
        <v>431</v>
      </c>
      <c r="K140" t="s">
        <v>1251</v>
      </c>
      <c r="L140" s="606">
        <v>143</v>
      </c>
      <c r="M140" s="606">
        <v>110</v>
      </c>
      <c r="N140" s="606">
        <v>1.3</v>
      </c>
      <c r="O140" t="s">
        <v>793</v>
      </c>
      <c r="P140" t="s">
        <v>793</v>
      </c>
      <c r="Q140">
        <v>20</v>
      </c>
      <c r="R140">
        <v>180</v>
      </c>
      <c r="S140" t="s">
        <v>1387</v>
      </c>
      <c r="Y140">
        <v>8.7799999999999994</v>
      </c>
      <c r="Z140">
        <v>8.1300000000000008</v>
      </c>
      <c r="AA140">
        <v>122.02</v>
      </c>
      <c r="AB140">
        <v>83.2</v>
      </c>
      <c r="AC140" t="s">
        <v>333</v>
      </c>
      <c r="AD140" s="508">
        <v>134.77224610562345</v>
      </c>
      <c r="AE140" s="1059"/>
      <c r="AF140" s="1059"/>
      <c r="AG140" s="1059"/>
      <c r="AH140" s="1059"/>
      <c r="AI140" s="1059"/>
      <c r="AJ140" s="1059"/>
      <c r="AK140" s="1059">
        <v>0.29886156081361498</v>
      </c>
      <c r="AL140" s="1059">
        <v>0.29046596097965899</v>
      </c>
      <c r="AM140" s="1059">
        <v>0.278779599271402</v>
      </c>
      <c r="AN140" s="1059">
        <v>0.27938978829389699</v>
      </c>
      <c r="AO140" s="1059">
        <v>0.27530095475300898</v>
      </c>
      <c r="AP140" s="1059">
        <v>0.25646118721461098</v>
      </c>
      <c r="AQ140" s="1059">
        <v>0.25944278854114899</v>
      </c>
      <c r="AR140" s="1059">
        <v>0.259575550020755</v>
      </c>
      <c r="AS140" s="1059">
        <v>0.27760066417600598</v>
      </c>
      <c r="AT140" s="1059">
        <v>0.27259236197592301</v>
      </c>
      <c r="AU140" s="1061">
        <v>0.27138806093724099</v>
      </c>
    </row>
    <row r="141" spans="1:47" x14ac:dyDescent="0.2">
      <c r="A141">
        <v>57680</v>
      </c>
      <c r="B141" t="s">
        <v>1388</v>
      </c>
      <c r="C141" s="507">
        <v>41591</v>
      </c>
      <c r="D141">
        <v>2013</v>
      </c>
      <c r="E141" t="s">
        <v>183</v>
      </c>
      <c r="F141" t="s">
        <v>226</v>
      </c>
      <c r="G141">
        <v>33.304951000000003</v>
      </c>
      <c r="H141">
        <v>-112.83365000000001</v>
      </c>
      <c r="I141" s="606">
        <v>5.8517682647999996</v>
      </c>
      <c r="J141" t="s">
        <v>431</v>
      </c>
      <c r="K141" t="s">
        <v>1249</v>
      </c>
      <c r="L141" s="606">
        <v>174.9</v>
      </c>
      <c r="M141" s="606">
        <v>129</v>
      </c>
      <c r="N141" s="606">
        <v>1.3558139534883722</v>
      </c>
      <c r="O141" t="s">
        <v>799</v>
      </c>
      <c r="P141" t="s">
        <v>1231</v>
      </c>
      <c r="Q141" t="s">
        <v>799</v>
      </c>
      <c r="R141">
        <v>180</v>
      </c>
      <c r="Y141">
        <v>11.71</v>
      </c>
      <c r="Z141">
        <v>24.63</v>
      </c>
      <c r="AA141">
        <v>150.65</v>
      </c>
      <c r="AB141">
        <v>100.6</v>
      </c>
      <c r="AC141" t="s">
        <v>333</v>
      </c>
      <c r="AD141" s="508">
        <v>125.07630408162247</v>
      </c>
      <c r="AE141" s="1059"/>
      <c r="AF141" s="1059"/>
      <c r="AG141" s="1059"/>
      <c r="AH141" s="1059"/>
      <c r="AI141" s="1059"/>
      <c r="AJ141" s="1059"/>
      <c r="AK141" s="1059">
        <v>0.32310714664967599</v>
      </c>
      <c r="AL141" s="1059">
        <v>0.31588527839722402</v>
      </c>
      <c r="AM141" s="1059">
        <v>0.321581875432428</v>
      </c>
      <c r="AN141" s="1059">
        <v>0.31679232593536499</v>
      </c>
      <c r="AO141" s="1059">
        <v>0.29655941382605899</v>
      </c>
      <c r="AP141" s="1059">
        <v>0.30829882128066199</v>
      </c>
      <c r="AQ141" s="1059">
        <v>0.319222052780954</v>
      </c>
      <c r="AR141" s="1059">
        <v>0.31263495097518601</v>
      </c>
      <c r="AS141" s="1059">
        <v>0.31357474071714198</v>
      </c>
      <c r="AT141" s="1059">
        <v>0.30843686949134502</v>
      </c>
      <c r="AU141" s="1061">
        <v>0.30107153951511501</v>
      </c>
    </row>
    <row r="142" spans="1:47" x14ac:dyDescent="0.2">
      <c r="A142">
        <v>57490</v>
      </c>
      <c r="B142" t="s">
        <v>1389</v>
      </c>
      <c r="C142" s="507">
        <v>41596</v>
      </c>
      <c r="D142">
        <v>2013</v>
      </c>
      <c r="E142" t="s">
        <v>176</v>
      </c>
      <c r="F142" t="s">
        <v>222</v>
      </c>
      <c r="G142">
        <v>32.662210999999999</v>
      </c>
      <c r="H142">
        <v>-115.65951099999999</v>
      </c>
      <c r="I142" s="606">
        <v>5.6630150685</v>
      </c>
      <c r="J142" t="s">
        <v>431</v>
      </c>
      <c r="K142" t="s">
        <v>1251</v>
      </c>
      <c r="L142" s="606">
        <v>172.3</v>
      </c>
      <c r="M142" s="606">
        <v>130</v>
      </c>
      <c r="N142" s="606">
        <v>1.3253846153846154</v>
      </c>
      <c r="O142" t="s">
        <v>793</v>
      </c>
      <c r="P142" t="s">
        <v>793</v>
      </c>
      <c r="Q142">
        <v>25</v>
      </c>
      <c r="R142">
        <v>180</v>
      </c>
      <c r="Y142">
        <v>9.77</v>
      </c>
      <c r="Z142">
        <v>9.5500000000000007</v>
      </c>
      <c r="AA142">
        <v>175.37</v>
      </c>
      <c r="AB142">
        <v>117.47</v>
      </c>
      <c r="AC142" t="s">
        <v>333</v>
      </c>
      <c r="AD142" s="508">
        <v>148.43843839177669</v>
      </c>
      <c r="AE142" s="1059"/>
      <c r="AF142" s="1059"/>
      <c r="AG142" s="1059"/>
      <c r="AH142" s="1059"/>
      <c r="AI142" s="1059"/>
      <c r="AJ142" s="1059"/>
      <c r="AK142" s="1059">
        <v>0.28432384966631502</v>
      </c>
      <c r="AL142" s="1059">
        <v>0.28077010888654702</v>
      </c>
      <c r="AM142" s="1059">
        <v>0.257628380271822</v>
      </c>
      <c r="AN142" s="1059">
        <v>0.246442746750965</v>
      </c>
      <c r="AO142" s="1059">
        <v>0.24101949420442501</v>
      </c>
      <c r="AP142" s="1059">
        <v>0.24719090270460101</v>
      </c>
      <c r="AQ142" s="1059">
        <v>0.212806501331091</v>
      </c>
      <c r="AR142" s="1059">
        <v>0.25566824727783599</v>
      </c>
      <c r="AS142" s="1059">
        <v>0.25540569020020998</v>
      </c>
      <c r="AT142" s="1059">
        <v>0.24340358271865101</v>
      </c>
      <c r="AU142" s="1061">
        <v>0.23142426789967699</v>
      </c>
    </row>
    <row r="143" spans="1:47" x14ac:dyDescent="0.2">
      <c r="A143">
        <v>58467</v>
      </c>
      <c r="B143" t="s">
        <v>1390</v>
      </c>
      <c r="C143" s="507">
        <v>41487</v>
      </c>
      <c r="D143">
        <v>2013</v>
      </c>
      <c r="E143" t="s">
        <v>176</v>
      </c>
      <c r="F143" t="s">
        <v>222</v>
      </c>
      <c r="G143">
        <v>32.747070999999998</v>
      </c>
      <c r="H143">
        <v>-115.708781</v>
      </c>
      <c r="I143" s="606">
        <v>5.7881271689</v>
      </c>
      <c r="J143" t="s">
        <v>431</v>
      </c>
      <c r="K143" t="s">
        <v>1251</v>
      </c>
      <c r="L143" s="606">
        <v>201.1</v>
      </c>
      <c r="M143" s="606">
        <v>147.4</v>
      </c>
      <c r="N143" s="606">
        <v>1.364314789687924</v>
      </c>
      <c r="O143" t="s">
        <v>793</v>
      </c>
      <c r="P143" t="s">
        <v>793</v>
      </c>
      <c r="Q143">
        <v>25</v>
      </c>
      <c r="R143">
        <v>180</v>
      </c>
      <c r="Y143">
        <v>10.06</v>
      </c>
      <c r="Z143">
        <v>9.7100000000000009</v>
      </c>
      <c r="AA143">
        <v>141.03</v>
      </c>
      <c r="AB143">
        <v>95.62</v>
      </c>
      <c r="AC143" t="s">
        <v>333</v>
      </c>
      <c r="AD143" s="508" t="s">
        <v>1233</v>
      </c>
      <c r="AE143" s="1059"/>
      <c r="AF143" s="1059"/>
      <c r="AG143" s="1059"/>
      <c r="AH143" s="1059"/>
      <c r="AI143" s="1059"/>
      <c r="AJ143" s="1059"/>
      <c r="AK143" s="1059">
        <v>0.30493167110147501</v>
      </c>
      <c r="AL143" s="1059">
        <v>0.30299021057126901</v>
      </c>
      <c r="AM143" s="1059">
        <v>0.29675194270812799</v>
      </c>
      <c r="AN143" s="1059">
        <v>0.28869452383298799</v>
      </c>
      <c r="AO143" s="1059">
        <v>0.268157255017903</v>
      </c>
      <c r="AP143" s="1059">
        <v>0.27580072927958998</v>
      </c>
      <c r="AQ143" s="1059">
        <v>0.27463029576338899</v>
      </c>
      <c r="AR143" s="1059">
        <v>0.283849906376268</v>
      </c>
      <c r="AS143" s="1059">
        <v>0.286744850694786</v>
      </c>
      <c r="AT143" s="1059">
        <v>0.25447095159321698</v>
      </c>
      <c r="AU143" s="1061">
        <v>0.22764576891992999</v>
      </c>
    </row>
    <row r="144" spans="1:47" x14ac:dyDescent="0.2">
      <c r="A144">
        <v>56812</v>
      </c>
      <c r="B144" t="s">
        <v>1391</v>
      </c>
      <c r="C144" s="507">
        <v>41555</v>
      </c>
      <c r="D144">
        <v>2013</v>
      </c>
      <c r="E144" t="s">
        <v>183</v>
      </c>
      <c r="F144" t="s">
        <v>226</v>
      </c>
      <c r="G144">
        <v>32.921560999999997</v>
      </c>
      <c r="H144">
        <v>-112.97705000000001</v>
      </c>
      <c r="I144" s="606">
        <v>5.8138990868000002</v>
      </c>
      <c r="J144" t="s">
        <v>1230</v>
      </c>
      <c r="K144" t="s">
        <v>467</v>
      </c>
      <c r="M144" s="606">
        <v>250</v>
      </c>
      <c r="O144" t="s">
        <v>799</v>
      </c>
      <c r="P144" t="s">
        <v>1231</v>
      </c>
      <c r="Q144" t="s">
        <v>799</v>
      </c>
      <c r="R144">
        <v>180</v>
      </c>
      <c r="S144" t="s">
        <v>1392</v>
      </c>
      <c r="T144" t="s">
        <v>1393</v>
      </c>
      <c r="V144">
        <v>2013</v>
      </c>
      <c r="W144">
        <v>280</v>
      </c>
      <c r="X144">
        <v>1680</v>
      </c>
      <c r="AC144" t="s">
        <v>329</v>
      </c>
      <c r="AD144" s="508" t="s">
        <v>1233</v>
      </c>
      <c r="AE144" s="1059"/>
      <c r="AF144" s="1059"/>
      <c r="AG144" s="1059"/>
      <c r="AH144" s="1059"/>
      <c r="AI144" s="1059"/>
      <c r="AJ144" s="1059"/>
      <c r="AK144" s="1059">
        <v>0.27560136986301298</v>
      </c>
      <c r="AL144" s="1059">
        <v>0.32823881278538802</v>
      </c>
      <c r="AM144" s="1059">
        <v>0.29311020036429802</v>
      </c>
      <c r="AN144" s="1059">
        <v>0.33057808219177998</v>
      </c>
      <c r="AO144" s="1059">
        <v>0.35434383561643801</v>
      </c>
      <c r="AP144" s="1059">
        <v>0.361480365296803</v>
      </c>
      <c r="AQ144" s="1059">
        <v>0.35323497267759502</v>
      </c>
      <c r="AR144" s="1059">
        <v>0.31715479452054801</v>
      </c>
      <c r="AS144" s="1059">
        <v>0.317647488584474</v>
      </c>
      <c r="AT144" s="1059">
        <v>0.35375479452054698</v>
      </c>
      <c r="AU144" s="1061">
        <v>0.37713251366120198</v>
      </c>
    </row>
    <row r="145" spans="1:47" x14ac:dyDescent="0.2">
      <c r="A145">
        <v>57439</v>
      </c>
      <c r="B145" t="s">
        <v>1394</v>
      </c>
      <c r="C145" s="507">
        <v>41579</v>
      </c>
      <c r="D145">
        <v>2013</v>
      </c>
      <c r="E145" t="s">
        <v>176</v>
      </c>
      <c r="F145" t="s">
        <v>222</v>
      </c>
      <c r="G145">
        <v>35.322971000000003</v>
      </c>
      <c r="H145">
        <v>-119.90856100000001</v>
      </c>
      <c r="I145" s="606">
        <v>5.5339874429</v>
      </c>
      <c r="J145" t="s">
        <v>431</v>
      </c>
      <c r="K145" t="s">
        <v>1249</v>
      </c>
      <c r="L145" s="606">
        <v>314.89999999999998</v>
      </c>
      <c r="M145" s="606">
        <v>250</v>
      </c>
      <c r="N145" s="606">
        <v>1.2595999999999998</v>
      </c>
      <c r="O145" t="s">
        <v>799</v>
      </c>
      <c r="P145" t="s">
        <v>1231</v>
      </c>
      <c r="Q145" t="s">
        <v>799</v>
      </c>
      <c r="R145">
        <v>180</v>
      </c>
      <c r="Y145">
        <v>8.73</v>
      </c>
      <c r="Z145">
        <v>8.99</v>
      </c>
      <c r="AA145">
        <v>152.91</v>
      </c>
      <c r="AB145">
        <v>101.91</v>
      </c>
      <c r="AC145" t="s">
        <v>333</v>
      </c>
      <c r="AD145" s="508">
        <v>151.21681650164547</v>
      </c>
      <c r="AE145" s="1059"/>
      <c r="AF145" s="1059"/>
      <c r="AG145" s="1059"/>
      <c r="AH145" s="1059"/>
      <c r="AI145" s="1059"/>
      <c r="AJ145" s="1059"/>
      <c r="AK145" s="1059">
        <v>0.31251278538812699</v>
      </c>
      <c r="AL145" s="1059">
        <v>0.31427077625570699</v>
      </c>
      <c r="AM145" s="1059">
        <v>0.30956102003642899</v>
      </c>
      <c r="AN145" s="1059">
        <v>0.29568082191780798</v>
      </c>
      <c r="AO145" s="1059">
        <v>0.30896484018264803</v>
      </c>
      <c r="AP145" s="1059">
        <v>0.26702968036529601</v>
      </c>
      <c r="AQ145" s="1059">
        <v>0.29305965391621103</v>
      </c>
      <c r="AR145" s="1059">
        <v>0.31536347031963402</v>
      </c>
      <c r="AS145" s="1059">
        <v>0.30790091324200902</v>
      </c>
      <c r="AT145" s="1059">
        <v>0.28482328767123199</v>
      </c>
      <c r="AU145" s="1061">
        <v>0.27216575591985398</v>
      </c>
    </row>
    <row r="146" spans="1:47" x14ac:dyDescent="0.2">
      <c r="A146">
        <v>59630</v>
      </c>
      <c r="B146" t="s">
        <v>1395</v>
      </c>
      <c r="C146" s="507">
        <v>41943</v>
      </c>
      <c r="D146">
        <v>2014</v>
      </c>
      <c r="E146" t="s">
        <v>180</v>
      </c>
      <c r="F146" t="s">
        <v>248</v>
      </c>
      <c r="G146">
        <v>40.235191</v>
      </c>
      <c r="H146">
        <v>-74.321160000000006</v>
      </c>
      <c r="I146" s="606">
        <v>4.0024881279000004</v>
      </c>
      <c r="J146" t="s">
        <v>431</v>
      </c>
      <c r="K146" t="s">
        <v>1249</v>
      </c>
      <c r="L146" s="606">
        <v>6.31</v>
      </c>
      <c r="M146" s="606">
        <v>5.34</v>
      </c>
      <c r="N146" s="606">
        <v>1.1816479400749063</v>
      </c>
      <c r="O146" t="s">
        <v>793</v>
      </c>
      <c r="P146" t="s">
        <v>793</v>
      </c>
      <c r="Q146">
        <v>15</v>
      </c>
      <c r="R146">
        <v>180</v>
      </c>
      <c r="Y146">
        <v>28.07</v>
      </c>
      <c r="Z146">
        <v>5.59</v>
      </c>
      <c r="AA146">
        <v>178.31</v>
      </c>
      <c r="AB146">
        <v>121.51</v>
      </c>
      <c r="AC146" t="s">
        <v>332</v>
      </c>
      <c r="AD146" s="508" t="s">
        <v>1233</v>
      </c>
      <c r="AE146" s="1059"/>
      <c r="AF146" s="1059"/>
      <c r="AG146" s="1059"/>
      <c r="AH146" s="1059"/>
      <c r="AI146" s="1059"/>
      <c r="AJ146" s="1059"/>
      <c r="AK146" s="1059"/>
      <c r="AL146" s="1059">
        <v>0.18162228720948101</v>
      </c>
      <c r="AM146" s="1059">
        <v>0.180784947777027</v>
      </c>
      <c r="AN146" s="1059">
        <v>0.16896687359978099</v>
      </c>
      <c r="AO146" s="1059">
        <v>0.160757956663759</v>
      </c>
      <c r="AP146" s="1059">
        <v>0.17082670634309799</v>
      </c>
      <c r="AQ146" s="1059">
        <v>0.154157542143359</v>
      </c>
      <c r="AR146" s="1059">
        <v>0.15355377695688599</v>
      </c>
      <c r="AS146" s="1059">
        <v>0.16892411882407199</v>
      </c>
      <c r="AT146" s="1059"/>
    </row>
    <row r="147" spans="1:47" x14ac:dyDescent="0.2">
      <c r="A147">
        <v>59044</v>
      </c>
      <c r="B147" t="s">
        <v>709</v>
      </c>
      <c r="C147" s="507">
        <v>41729</v>
      </c>
      <c r="D147">
        <v>2014</v>
      </c>
      <c r="E147" t="s">
        <v>183</v>
      </c>
      <c r="F147" t="s">
        <v>226</v>
      </c>
      <c r="G147">
        <v>31.496490999999999</v>
      </c>
      <c r="H147">
        <v>-111.00718999999999</v>
      </c>
      <c r="I147" s="606">
        <v>5.7151303653000003</v>
      </c>
      <c r="J147" t="s">
        <v>431</v>
      </c>
      <c r="K147" t="s">
        <v>1249</v>
      </c>
      <c r="L147" s="606">
        <v>7.18</v>
      </c>
      <c r="M147" s="606">
        <v>6</v>
      </c>
      <c r="N147" s="606">
        <v>1.1966666666666665</v>
      </c>
      <c r="O147" t="s">
        <v>793</v>
      </c>
      <c r="P147" t="s">
        <v>793</v>
      </c>
      <c r="Q147">
        <v>25</v>
      </c>
      <c r="R147">
        <v>180</v>
      </c>
      <c r="Y147">
        <v>14.36</v>
      </c>
      <c r="Z147">
        <v>13.17</v>
      </c>
      <c r="AA147">
        <v>145.51</v>
      </c>
      <c r="AB147">
        <v>99.89</v>
      </c>
      <c r="AC147" t="s">
        <v>333</v>
      </c>
      <c r="AD147" s="508" t="s">
        <v>1233</v>
      </c>
      <c r="AE147" s="1059"/>
      <c r="AF147" s="1059"/>
      <c r="AG147" s="1059"/>
      <c r="AH147" s="1059"/>
      <c r="AI147" s="1059"/>
      <c r="AJ147" s="1059"/>
      <c r="AK147" s="1059"/>
      <c r="AL147" s="1059">
        <v>0.19556697108066901</v>
      </c>
      <c r="AM147" s="1059">
        <v>0.226756982392228</v>
      </c>
      <c r="AN147" s="1059">
        <v>0.21421232876712301</v>
      </c>
      <c r="AO147" s="1059">
        <v>0.214079147640791</v>
      </c>
      <c r="AP147" s="1059">
        <v>0.21447869101978601</v>
      </c>
      <c r="AQ147" s="1059">
        <v>0.22607392228293799</v>
      </c>
      <c r="AR147" s="1059">
        <v>0.187005327245053</v>
      </c>
      <c r="AS147" s="1059">
        <v>0.14952435312024301</v>
      </c>
      <c r="AT147" s="1059"/>
    </row>
    <row r="148" spans="1:47" x14ac:dyDescent="0.2">
      <c r="A148">
        <v>58545</v>
      </c>
      <c r="B148" t="s">
        <v>1396</v>
      </c>
      <c r="C148" s="507">
        <v>41820</v>
      </c>
      <c r="D148">
        <v>2014</v>
      </c>
      <c r="E148" t="s">
        <v>183</v>
      </c>
      <c r="F148" t="s">
        <v>222</v>
      </c>
      <c r="G148">
        <v>32.983161000000003</v>
      </c>
      <c r="H148">
        <v>-115.48184999999999</v>
      </c>
      <c r="I148" s="606">
        <v>5.8990940638999998</v>
      </c>
      <c r="J148" t="s">
        <v>431</v>
      </c>
      <c r="K148" t="s">
        <v>1249</v>
      </c>
      <c r="L148" s="606">
        <v>7.4999999999999991</v>
      </c>
      <c r="M148" s="606">
        <v>6</v>
      </c>
      <c r="N148" s="606">
        <v>1.2499999999999998</v>
      </c>
      <c r="O148" t="s">
        <v>799</v>
      </c>
      <c r="P148" t="s">
        <v>1231</v>
      </c>
      <c r="Q148" t="s">
        <v>799</v>
      </c>
      <c r="R148">
        <v>181</v>
      </c>
      <c r="Y148">
        <v>11.21</v>
      </c>
      <c r="Z148">
        <v>11.65</v>
      </c>
      <c r="AA148">
        <v>159.6</v>
      </c>
      <c r="AB148">
        <v>106.4</v>
      </c>
      <c r="AC148" t="s">
        <v>1259</v>
      </c>
      <c r="AD148" s="508" t="s">
        <v>1233</v>
      </c>
      <c r="AE148" s="1059"/>
      <c r="AF148" s="1059"/>
      <c r="AG148" s="1059"/>
      <c r="AH148" s="1059"/>
      <c r="AI148" s="1059"/>
      <c r="AJ148" s="1059"/>
      <c r="AK148" s="1059"/>
      <c r="AL148" s="1059">
        <v>0.27545662100456603</v>
      </c>
      <c r="AM148" s="1059">
        <v>0.26474385245901599</v>
      </c>
      <c r="AN148" s="1059">
        <v>0.25958904109588998</v>
      </c>
      <c r="AO148" s="1059">
        <v>0.22317351598173499</v>
      </c>
      <c r="AP148" s="1059">
        <v>0.26402207001521999</v>
      </c>
      <c r="AQ148" s="1059">
        <v>0.26961900425015101</v>
      </c>
      <c r="AR148" s="1059">
        <v>0.259341704718417</v>
      </c>
      <c r="AS148" s="1059">
        <v>0.26738964992389602</v>
      </c>
      <c r="AT148" s="1059">
        <v>0.25378614916286102</v>
      </c>
      <c r="AU148" s="1061">
        <v>0.26407862780813601</v>
      </c>
    </row>
    <row r="149" spans="1:47" x14ac:dyDescent="0.2">
      <c r="A149">
        <v>59558</v>
      </c>
      <c r="B149" t="s">
        <v>1397</v>
      </c>
      <c r="C149" s="507">
        <v>42004</v>
      </c>
      <c r="D149">
        <v>2014</v>
      </c>
      <c r="E149" t="s">
        <v>183</v>
      </c>
      <c r="F149" t="s">
        <v>232</v>
      </c>
      <c r="G149">
        <v>35.283751000000002</v>
      </c>
      <c r="H149">
        <v>-106.81253</v>
      </c>
      <c r="I149" s="606">
        <v>5.5845785387999998</v>
      </c>
      <c r="J149" t="s">
        <v>431</v>
      </c>
      <c r="K149" t="s">
        <v>1251</v>
      </c>
      <c r="L149" s="606">
        <v>7.37</v>
      </c>
      <c r="M149" s="606">
        <v>6.08</v>
      </c>
      <c r="N149" s="606">
        <v>1.212171052631579</v>
      </c>
      <c r="O149" t="s">
        <v>799</v>
      </c>
      <c r="P149" t="s">
        <v>1231</v>
      </c>
      <c r="Q149" t="s">
        <v>799</v>
      </c>
      <c r="R149">
        <v>180</v>
      </c>
      <c r="Y149">
        <v>11.5</v>
      </c>
      <c r="Z149">
        <v>19.45</v>
      </c>
      <c r="AA149">
        <v>82.51</v>
      </c>
      <c r="AB149">
        <v>57.31</v>
      </c>
      <c r="AC149" t="s">
        <v>329</v>
      </c>
      <c r="AD149" s="508" t="s">
        <v>1233</v>
      </c>
      <c r="AE149" s="1059"/>
      <c r="AF149" s="1059"/>
      <c r="AG149" s="1059"/>
      <c r="AH149" s="1059"/>
      <c r="AI149" s="1059"/>
      <c r="AJ149" s="1059"/>
      <c r="AK149" s="1059"/>
      <c r="AL149" s="1059">
        <v>0.28833588680605599</v>
      </c>
      <c r="AM149" s="1059">
        <v>0.30413775644712798</v>
      </c>
      <c r="AN149" s="1059">
        <v>0.30705509492910299</v>
      </c>
      <c r="AO149" s="1059">
        <v>0.30583468517183299</v>
      </c>
      <c r="AP149" s="1059">
        <v>0.28773506969478402</v>
      </c>
      <c r="AQ149" s="1059">
        <v>0.283953030629853</v>
      </c>
      <c r="AR149" s="1059">
        <v>0.26766402307137699</v>
      </c>
      <c r="AS149" s="1059">
        <v>0.29935712569093897</v>
      </c>
      <c r="AT149" s="1059">
        <v>0.29250405551550102</v>
      </c>
      <c r="AU149" s="1061">
        <v>0.291667415636084</v>
      </c>
    </row>
    <row r="150" spans="1:47" x14ac:dyDescent="0.2">
      <c r="A150">
        <v>58682</v>
      </c>
      <c r="B150" t="s">
        <v>1398</v>
      </c>
      <c r="C150" s="507">
        <v>41740</v>
      </c>
      <c r="D150">
        <v>2014</v>
      </c>
      <c r="E150" t="s">
        <v>217</v>
      </c>
      <c r="F150" t="s">
        <v>259</v>
      </c>
      <c r="G150">
        <v>41.676110999999999</v>
      </c>
      <c r="H150">
        <v>-70.996943999999999</v>
      </c>
      <c r="I150" s="606">
        <v>3.8899625571000001</v>
      </c>
      <c r="J150" t="s">
        <v>431</v>
      </c>
      <c r="K150" t="s">
        <v>1249</v>
      </c>
      <c r="L150" s="606">
        <v>7.4584900000000012</v>
      </c>
      <c r="M150" s="606">
        <v>6.25</v>
      </c>
      <c r="N150" s="606">
        <v>1.1933584000000002</v>
      </c>
      <c r="O150" t="s">
        <v>793</v>
      </c>
      <c r="P150" t="s">
        <v>793</v>
      </c>
      <c r="Q150">
        <v>25</v>
      </c>
      <c r="R150">
        <v>180</v>
      </c>
      <c r="Y150">
        <v>31.69</v>
      </c>
      <c r="Z150">
        <v>4.54</v>
      </c>
      <c r="AA150">
        <v>265.64999999999998</v>
      </c>
      <c r="AB150">
        <v>177.2</v>
      </c>
      <c r="AC150" t="s">
        <v>1259</v>
      </c>
      <c r="AD150" s="508" t="s">
        <v>1233</v>
      </c>
      <c r="AE150" s="1059"/>
      <c r="AF150" s="1059"/>
      <c r="AG150" s="1059"/>
      <c r="AH150" s="1059"/>
      <c r="AI150" s="1059"/>
      <c r="AJ150" s="1059"/>
      <c r="AK150" s="1059"/>
      <c r="AL150" s="1059">
        <v>0.173607123287671</v>
      </c>
      <c r="AM150" s="1059">
        <v>0.17262295081967199</v>
      </c>
      <c r="AN150" s="1059">
        <v>0.16069406392694</v>
      </c>
      <c r="AO150" s="1059">
        <v>0.15075799086757899</v>
      </c>
      <c r="AP150" s="1059">
        <v>0.16368949771689401</v>
      </c>
      <c r="AQ150" s="1059">
        <v>0.16812386156648401</v>
      </c>
      <c r="AR150" s="1059">
        <v>0.168365296803652</v>
      </c>
      <c r="AS150" s="1059">
        <v>8.9808219178082196E-2</v>
      </c>
      <c r="AT150" s="1059">
        <v>0.15548858447488501</v>
      </c>
      <c r="AU150" s="1061">
        <v>0.143078324225865</v>
      </c>
    </row>
    <row r="151" spans="1:47" x14ac:dyDescent="0.2">
      <c r="A151">
        <v>57959</v>
      </c>
      <c r="B151" t="s">
        <v>1399</v>
      </c>
      <c r="C151" s="507">
        <v>41982</v>
      </c>
      <c r="D151">
        <v>2014</v>
      </c>
      <c r="E151" t="s">
        <v>176</v>
      </c>
      <c r="F151" t="s">
        <v>222</v>
      </c>
      <c r="G151">
        <v>33.265421000000003</v>
      </c>
      <c r="H151">
        <v>-116.32762099999999</v>
      </c>
      <c r="I151" s="606">
        <v>5.8405652968000004</v>
      </c>
      <c r="J151" t="s">
        <v>431</v>
      </c>
      <c r="K151" t="s">
        <v>1268</v>
      </c>
      <c r="L151" s="606">
        <v>8.8613999999999997</v>
      </c>
      <c r="M151" s="606">
        <v>6.3</v>
      </c>
      <c r="N151" s="606">
        <v>1.4065714285714286</v>
      </c>
      <c r="O151" t="s">
        <v>799</v>
      </c>
      <c r="P151" t="s">
        <v>1269</v>
      </c>
      <c r="Q151" t="s">
        <v>799</v>
      </c>
      <c r="Y151">
        <v>7.91</v>
      </c>
      <c r="Z151">
        <v>11.75</v>
      </c>
      <c r="AA151">
        <v>206.11</v>
      </c>
      <c r="AB151">
        <v>138.02000000000001</v>
      </c>
      <c r="AC151" t="s">
        <v>333</v>
      </c>
      <c r="AD151" s="508" t="s">
        <v>1233</v>
      </c>
      <c r="AE151" s="1059"/>
      <c r="AF151" s="1059"/>
      <c r="AG151" s="1059"/>
      <c r="AH151" s="1059"/>
      <c r="AI151" s="1059"/>
      <c r="AJ151" s="1059"/>
      <c r="AK151" s="1059"/>
      <c r="AL151" s="1059">
        <v>0.28022396173081099</v>
      </c>
      <c r="AM151" s="1059">
        <v>0.25640052620926901</v>
      </c>
      <c r="AN151" s="1059">
        <v>0.24347684279191101</v>
      </c>
      <c r="AO151" s="1059">
        <v>0.244346597086323</v>
      </c>
      <c r="AP151" s="1059">
        <v>0.28045952018554698</v>
      </c>
      <c r="AQ151" s="1059">
        <v>0.246859369127128</v>
      </c>
      <c r="AR151" s="1059">
        <v>0.218779444806842</v>
      </c>
      <c r="AS151" s="1059">
        <v>0.20529825324345799</v>
      </c>
      <c r="AT151" s="1059">
        <v>0.15608465608465599</v>
      </c>
      <c r="AU151" s="1061">
        <v>0.188690837597941</v>
      </c>
    </row>
    <row r="152" spans="1:47" x14ac:dyDescent="0.2">
      <c r="A152">
        <v>58757</v>
      </c>
      <c r="B152" t="s">
        <v>1400</v>
      </c>
      <c r="C152" s="507">
        <v>42004</v>
      </c>
      <c r="D152">
        <v>2014</v>
      </c>
      <c r="E152" t="s">
        <v>176</v>
      </c>
      <c r="F152" t="s">
        <v>222</v>
      </c>
      <c r="G152">
        <v>34.723909999999997</v>
      </c>
      <c r="H152">
        <v>-118.29234099999999</v>
      </c>
      <c r="I152" s="606">
        <v>5.8113525114</v>
      </c>
      <c r="J152" t="s">
        <v>431</v>
      </c>
      <c r="K152" t="s">
        <v>1249</v>
      </c>
      <c r="L152" s="606">
        <v>9.2010000000000005</v>
      </c>
      <c r="M152" s="606">
        <v>6.49</v>
      </c>
      <c r="N152" s="606">
        <v>1.4177195685670263</v>
      </c>
      <c r="O152" t="s">
        <v>793</v>
      </c>
      <c r="P152" t="s">
        <v>793</v>
      </c>
      <c r="Q152">
        <v>25</v>
      </c>
      <c r="R152">
        <v>193</v>
      </c>
      <c r="Y152">
        <v>9.0299999999999994</v>
      </c>
      <c r="Z152">
        <v>12.55</v>
      </c>
      <c r="AA152">
        <v>127.42</v>
      </c>
      <c r="AB152">
        <v>88.53</v>
      </c>
      <c r="AC152" t="s">
        <v>333</v>
      </c>
      <c r="AD152" s="508" t="s">
        <v>1233</v>
      </c>
      <c r="AE152" s="1059"/>
      <c r="AF152" s="1059"/>
      <c r="AG152" s="1059"/>
      <c r="AH152" s="1059"/>
      <c r="AI152" s="1059"/>
      <c r="AJ152" s="1059"/>
      <c r="AK152" s="1059"/>
      <c r="AL152" s="1059">
        <v>0.25240798981221502</v>
      </c>
      <c r="AM152" s="1059">
        <v>0.29018652768305397</v>
      </c>
      <c r="AN152" s="1059">
        <v>0.27706833836390299</v>
      </c>
      <c r="AO152" s="1059">
        <v>0.28573991599299198</v>
      </c>
      <c r="AP152" s="1059">
        <v>0.25233763218439298</v>
      </c>
      <c r="AQ152" s="1059">
        <v>0.245122803472345</v>
      </c>
      <c r="AR152" s="1059">
        <v>0.254782559751215</v>
      </c>
      <c r="AS152" s="1059">
        <v>0.218970527189705</v>
      </c>
      <c r="AT152" s="1059">
        <v>0.19473232440495</v>
      </c>
      <c r="AU152" s="1061">
        <v>0.17586955972618601</v>
      </c>
    </row>
    <row r="153" spans="1:47" x14ac:dyDescent="0.2">
      <c r="A153">
        <v>59366</v>
      </c>
      <c r="B153" t="s">
        <v>1401</v>
      </c>
      <c r="C153" s="507">
        <v>41670</v>
      </c>
      <c r="D153">
        <v>2014</v>
      </c>
      <c r="E153" t="s">
        <v>180</v>
      </c>
      <c r="F153" t="s">
        <v>248</v>
      </c>
      <c r="G153">
        <v>41.188370999999997</v>
      </c>
      <c r="H153">
        <v>-74.590389999999999</v>
      </c>
      <c r="I153" s="606">
        <v>3.8892929224000001</v>
      </c>
      <c r="J153" t="s">
        <v>431</v>
      </c>
      <c r="K153" t="s">
        <v>1249</v>
      </c>
      <c r="L153" s="606">
        <v>8.4459999999999997</v>
      </c>
      <c r="M153" s="606">
        <v>7</v>
      </c>
      <c r="N153" s="606">
        <v>1.2065714285714286</v>
      </c>
      <c r="O153" t="s">
        <v>793</v>
      </c>
      <c r="P153" t="s">
        <v>793</v>
      </c>
      <c r="Q153">
        <v>10</v>
      </c>
      <c r="R153">
        <v>180</v>
      </c>
      <c r="Y153">
        <v>28.36</v>
      </c>
      <c r="Z153">
        <v>5.24</v>
      </c>
      <c r="AA153">
        <v>243.58</v>
      </c>
      <c r="AB153">
        <v>163.38999999999999</v>
      </c>
      <c r="AC153" t="s">
        <v>333</v>
      </c>
      <c r="AD153" s="508" t="s">
        <v>1233</v>
      </c>
      <c r="AE153" s="1059"/>
      <c r="AF153" s="1059"/>
      <c r="AG153" s="1059"/>
      <c r="AH153" s="1059"/>
      <c r="AI153" s="1059"/>
      <c r="AJ153" s="1059"/>
      <c r="AK153" s="1059"/>
      <c r="AL153" s="1059">
        <v>0.15490867579908599</v>
      </c>
      <c r="AM153" s="1059">
        <v>0.16814663023679399</v>
      </c>
      <c r="AN153" s="1059">
        <v>0.15076647097195001</v>
      </c>
      <c r="AO153" s="1059">
        <v>0.139938030006523</v>
      </c>
      <c r="AP153" s="1059">
        <v>0.15174494455316301</v>
      </c>
      <c r="AQ153" s="1059">
        <v>0.158876528753577</v>
      </c>
      <c r="AR153" s="1059">
        <v>0.14011741682974499</v>
      </c>
      <c r="AS153" s="1059">
        <v>0.15441943900847999</v>
      </c>
      <c r="AT153" s="1059">
        <v>0.15280495759947799</v>
      </c>
      <c r="AU153" s="1061">
        <v>0.14308482956023899</v>
      </c>
    </row>
    <row r="154" spans="1:47" x14ac:dyDescent="0.2">
      <c r="A154">
        <v>59186</v>
      </c>
      <c r="B154" t="s">
        <v>1402</v>
      </c>
      <c r="C154" s="507">
        <v>41851</v>
      </c>
      <c r="D154">
        <v>2014</v>
      </c>
      <c r="E154" t="s">
        <v>180</v>
      </c>
      <c r="F154" t="s">
        <v>248</v>
      </c>
      <c r="G154">
        <v>40.006081000000002</v>
      </c>
      <c r="H154">
        <v>-74.730490000000003</v>
      </c>
      <c r="I154" s="606">
        <v>4.0069723744000001</v>
      </c>
      <c r="J154" t="s">
        <v>431</v>
      </c>
      <c r="K154" t="s">
        <v>1249</v>
      </c>
      <c r="L154" s="606">
        <v>9.1898999999999997</v>
      </c>
      <c r="M154" s="606">
        <v>7</v>
      </c>
      <c r="N154" s="606">
        <v>1.3128428571428572</v>
      </c>
      <c r="O154" t="s">
        <v>793</v>
      </c>
      <c r="P154" t="s">
        <v>793</v>
      </c>
      <c r="Q154">
        <v>20</v>
      </c>
      <c r="R154">
        <v>180</v>
      </c>
      <c r="Y154">
        <v>27.82</v>
      </c>
      <c r="Z154">
        <v>5.5</v>
      </c>
      <c r="AA154">
        <v>158.26</v>
      </c>
      <c r="AB154">
        <v>108.73</v>
      </c>
      <c r="AC154" t="s">
        <v>328</v>
      </c>
      <c r="AD154" s="508" t="s">
        <v>1233</v>
      </c>
      <c r="AE154" s="1059"/>
      <c r="AF154" s="1059"/>
      <c r="AG154" s="1059"/>
      <c r="AH154" s="1059"/>
      <c r="AI154" s="1059"/>
      <c r="AJ154" s="1059"/>
      <c r="AK154" s="1059"/>
      <c r="AL154" s="1059">
        <v>0.19719504240052099</v>
      </c>
      <c r="AM154" s="1059">
        <v>0.20337301587301501</v>
      </c>
      <c r="AN154" s="1059">
        <v>0.18855185909980399</v>
      </c>
      <c r="AO154" s="1059">
        <v>0.183985649054142</v>
      </c>
      <c r="AP154" s="1059">
        <v>0.178652968036529</v>
      </c>
      <c r="AQ154" s="1059">
        <v>0.17052107728337201</v>
      </c>
      <c r="AR154" s="1059">
        <v>0.18847031963470301</v>
      </c>
      <c r="AS154" s="1059">
        <v>0.19520547945205399</v>
      </c>
      <c r="AT154" s="1059">
        <v>0.16978147423352899</v>
      </c>
      <c r="AU154" s="1061">
        <v>0.18776021337496701</v>
      </c>
    </row>
    <row r="155" spans="1:47" x14ac:dyDescent="0.2">
      <c r="A155">
        <v>59619</v>
      </c>
      <c r="B155" t="s">
        <v>1403</v>
      </c>
      <c r="C155" s="507">
        <v>42004</v>
      </c>
      <c r="D155">
        <v>2014</v>
      </c>
      <c r="E155" t="s">
        <v>183</v>
      </c>
      <c r="F155" t="s">
        <v>232</v>
      </c>
      <c r="G155">
        <v>35.254280999999999</v>
      </c>
      <c r="H155">
        <v>-107.24519100000001</v>
      </c>
      <c r="I155" s="606">
        <v>5.484536758</v>
      </c>
      <c r="J155" t="s">
        <v>431</v>
      </c>
      <c r="K155" t="s">
        <v>1251</v>
      </c>
      <c r="L155" s="606">
        <v>9.42</v>
      </c>
      <c r="M155" s="606">
        <v>7.6</v>
      </c>
      <c r="N155" s="606">
        <v>1.2394736842105263</v>
      </c>
      <c r="O155" t="s">
        <v>799</v>
      </c>
      <c r="P155" t="s">
        <v>1231</v>
      </c>
      <c r="Q155" t="s">
        <v>799</v>
      </c>
      <c r="R155">
        <v>180</v>
      </c>
      <c r="Y155">
        <v>11.47</v>
      </c>
      <c r="Z155">
        <v>17.96</v>
      </c>
      <c r="AA155">
        <v>74.56</v>
      </c>
      <c r="AB155">
        <v>52.47</v>
      </c>
      <c r="AC155" t="s">
        <v>329</v>
      </c>
      <c r="AD155" s="508" t="s">
        <v>1233</v>
      </c>
      <c r="AE155" s="1059"/>
      <c r="AF155" s="1059"/>
      <c r="AG155" s="1059"/>
      <c r="AH155" s="1059"/>
      <c r="AI155" s="1059"/>
      <c r="AJ155" s="1059"/>
      <c r="AK155" s="1059"/>
      <c r="AL155" s="1059"/>
      <c r="AM155" s="1059">
        <v>0.28685528712491598</v>
      </c>
      <c r="AN155" s="1059">
        <v>0.300153208363374</v>
      </c>
      <c r="AO155" s="1059">
        <v>0.29557197788993</v>
      </c>
      <c r="AP155" s="1059">
        <v>0.29692381639028997</v>
      </c>
      <c r="AQ155" s="1059">
        <v>0.30763169878247498</v>
      </c>
      <c r="AR155" s="1059">
        <v>0.29986782023552</v>
      </c>
      <c r="AS155" s="1059">
        <v>0.30248137466955</v>
      </c>
      <c r="AT155" s="1059">
        <v>0.28767123287671198</v>
      </c>
      <c r="AU155" s="1061">
        <v>0.28734960694084899</v>
      </c>
    </row>
    <row r="156" spans="1:47" x14ac:dyDescent="0.2">
      <c r="A156">
        <v>59631</v>
      </c>
      <c r="B156" t="s">
        <v>1404</v>
      </c>
      <c r="C156" s="507">
        <v>41820</v>
      </c>
      <c r="D156">
        <v>2014</v>
      </c>
      <c r="E156" t="s">
        <v>180</v>
      </c>
      <c r="F156" t="s">
        <v>248</v>
      </c>
      <c r="G156">
        <v>40.559291000000002</v>
      </c>
      <c r="H156">
        <v>-74.713430000000002</v>
      </c>
      <c r="I156" s="606">
        <v>3.9596132420000001</v>
      </c>
      <c r="J156" t="s">
        <v>431</v>
      </c>
      <c r="K156" t="s">
        <v>1249</v>
      </c>
      <c r="L156" s="606">
        <v>9.9499999999999993</v>
      </c>
      <c r="M156" s="606">
        <v>7.726</v>
      </c>
      <c r="N156" s="606">
        <v>1.2878591768055914</v>
      </c>
      <c r="O156" t="s">
        <v>793</v>
      </c>
      <c r="P156" t="s">
        <v>793</v>
      </c>
      <c r="Q156">
        <v>20</v>
      </c>
      <c r="R156">
        <v>180</v>
      </c>
      <c r="Y156">
        <v>27.48</v>
      </c>
      <c r="Z156">
        <v>5.75</v>
      </c>
      <c r="AA156">
        <v>237.43</v>
      </c>
      <c r="AB156">
        <v>158.97</v>
      </c>
      <c r="AC156" t="s">
        <v>332</v>
      </c>
      <c r="AD156" s="508" t="s">
        <v>1233</v>
      </c>
      <c r="AE156" s="1059"/>
      <c r="AF156" s="1059"/>
      <c r="AG156" s="1059"/>
      <c r="AH156" s="1059"/>
      <c r="AI156" s="1059"/>
      <c r="AJ156" s="1059"/>
      <c r="AK156" s="1059"/>
      <c r="AL156" s="1059">
        <v>0.187328767123287</v>
      </c>
      <c r="AM156" s="1059">
        <v>0.193277550091074</v>
      </c>
      <c r="AN156" s="1059">
        <v>0.17799657534246499</v>
      </c>
      <c r="AO156" s="1059">
        <v>0.16767979452054699</v>
      </c>
      <c r="AP156" s="1059">
        <v>0.17611301369863</v>
      </c>
      <c r="AQ156" s="1059">
        <v>0.18823998178506299</v>
      </c>
      <c r="AR156" s="1059">
        <v>0.159160958904109</v>
      </c>
      <c r="AS156" s="1059">
        <v>0.16081621004566199</v>
      </c>
      <c r="AT156" s="1059">
        <v>0.16675591048195201</v>
      </c>
    </row>
    <row r="157" spans="1:47" x14ac:dyDescent="0.2">
      <c r="A157">
        <v>58770</v>
      </c>
      <c r="B157" t="s">
        <v>1405</v>
      </c>
      <c r="C157" s="507">
        <v>41730</v>
      </c>
      <c r="D157">
        <v>2014</v>
      </c>
      <c r="E157" t="s">
        <v>179</v>
      </c>
      <c r="F157" t="s">
        <v>231</v>
      </c>
      <c r="G157">
        <v>39.737690999999998</v>
      </c>
      <c r="H157">
        <v>-86.218220000000002</v>
      </c>
      <c r="I157" s="606">
        <v>4.0079869862999997</v>
      </c>
      <c r="J157" t="s">
        <v>431</v>
      </c>
      <c r="K157" t="s">
        <v>1249</v>
      </c>
      <c r="L157" s="606">
        <v>10.86</v>
      </c>
      <c r="M157" s="606">
        <v>7.8920000000000003</v>
      </c>
      <c r="N157" s="606">
        <v>1.3760770400405473</v>
      </c>
      <c r="O157" t="s">
        <v>793</v>
      </c>
      <c r="P157" t="s">
        <v>793</v>
      </c>
      <c r="Q157">
        <v>20</v>
      </c>
      <c r="R157">
        <v>180</v>
      </c>
      <c r="Y157">
        <v>31.06</v>
      </c>
      <c r="Z157">
        <v>2.16</v>
      </c>
      <c r="AA157">
        <v>234.32</v>
      </c>
      <c r="AB157">
        <v>158.88</v>
      </c>
      <c r="AC157" t="s">
        <v>333</v>
      </c>
      <c r="AD157" s="508" t="s">
        <v>1233</v>
      </c>
      <c r="AE157" s="1059"/>
      <c r="AF157" s="1059"/>
      <c r="AG157" s="1059"/>
      <c r="AH157" s="1059"/>
      <c r="AI157" s="1059"/>
      <c r="AJ157" s="1059"/>
      <c r="AK157" s="1059"/>
      <c r="AL157" s="1059">
        <v>0.157997694908664</v>
      </c>
      <c r="AM157" s="1059">
        <v>0.19197823278189899</v>
      </c>
      <c r="AN157" s="1059">
        <v>0.16800262447146</v>
      </c>
      <c r="AO157" s="1059">
        <v>0.162561012018412</v>
      </c>
      <c r="AP157" s="1059">
        <v>0.15780676113838099</v>
      </c>
      <c r="AQ157" s="1059">
        <v>0.15054095498704201</v>
      </c>
      <c r="AR157" s="1059">
        <v>0.13910682339436201</v>
      </c>
      <c r="AS157" s="1059">
        <v>0.132445983100625</v>
      </c>
      <c r="AT157" s="1059">
        <v>0.138730741725624</v>
      </c>
      <c r="AU157" s="1061">
        <v>0.16351638513373101</v>
      </c>
    </row>
    <row r="158" spans="1:47" x14ac:dyDescent="0.2">
      <c r="A158">
        <v>58564</v>
      </c>
      <c r="B158" t="s">
        <v>1406</v>
      </c>
      <c r="C158" s="507">
        <v>41689</v>
      </c>
      <c r="D158">
        <v>2014</v>
      </c>
      <c r="E158" t="s">
        <v>180</v>
      </c>
      <c r="F158" t="s">
        <v>248</v>
      </c>
      <c r="G158">
        <v>40.483181000000002</v>
      </c>
      <c r="H158">
        <v>-75.015649999999994</v>
      </c>
      <c r="I158" s="606">
        <v>3.9552988584</v>
      </c>
      <c r="J158" t="s">
        <v>431</v>
      </c>
      <c r="K158" t="s">
        <v>1249</v>
      </c>
      <c r="L158" s="606">
        <v>9.9779999999999998</v>
      </c>
      <c r="M158" s="606">
        <v>8</v>
      </c>
      <c r="N158" s="606">
        <v>1.24725</v>
      </c>
      <c r="O158" t="s">
        <v>793</v>
      </c>
      <c r="P158" t="s">
        <v>793</v>
      </c>
      <c r="Q158">
        <v>25</v>
      </c>
      <c r="R158">
        <v>180</v>
      </c>
      <c r="Y158">
        <v>27.27</v>
      </c>
      <c r="Z158">
        <v>5.86</v>
      </c>
      <c r="AA158">
        <v>168.89</v>
      </c>
      <c r="AB158">
        <v>115.8</v>
      </c>
      <c r="AC158" t="s">
        <v>333</v>
      </c>
      <c r="AD158" s="508" t="s">
        <v>1233</v>
      </c>
      <c r="AE158" s="1059"/>
      <c r="AF158" s="1059"/>
      <c r="AG158" s="1059"/>
      <c r="AH158" s="1059"/>
      <c r="AI158" s="1059"/>
      <c r="AJ158" s="1059"/>
      <c r="AK158" s="1059"/>
      <c r="AL158" s="1059">
        <v>0.19327910958904099</v>
      </c>
      <c r="AM158" s="1059">
        <v>0.193747153916211</v>
      </c>
      <c r="AN158" s="1059">
        <v>0.18053652968036499</v>
      </c>
      <c r="AO158" s="1059">
        <v>0.168535958904109</v>
      </c>
      <c r="AP158" s="1059">
        <v>0.17654109589041</v>
      </c>
      <c r="AQ158" s="1059">
        <v>0.18327356557377</v>
      </c>
      <c r="AR158" s="1059">
        <v>0.17920947488584399</v>
      </c>
      <c r="AS158" s="1059">
        <v>0.16075913242009099</v>
      </c>
      <c r="AT158" s="1059">
        <v>0.13648687214611799</v>
      </c>
      <c r="AU158" s="1061">
        <v>0.174208788706739</v>
      </c>
    </row>
    <row r="159" spans="1:47" x14ac:dyDescent="0.2">
      <c r="A159">
        <v>58721</v>
      </c>
      <c r="B159" t="s">
        <v>1407</v>
      </c>
      <c r="C159" s="507">
        <v>41820</v>
      </c>
      <c r="D159">
        <v>2014</v>
      </c>
      <c r="E159" t="s">
        <v>176</v>
      </c>
      <c r="F159" t="s">
        <v>222</v>
      </c>
      <c r="G159">
        <v>35.147810999999997</v>
      </c>
      <c r="H159">
        <v>-118.88466</v>
      </c>
      <c r="I159" s="606">
        <v>5.3860926941000002</v>
      </c>
      <c r="J159" t="s">
        <v>431</v>
      </c>
      <c r="K159" t="s">
        <v>1249</v>
      </c>
      <c r="L159" s="606">
        <v>9.6189419163891969</v>
      </c>
      <c r="M159" s="606">
        <v>8</v>
      </c>
      <c r="N159" s="606">
        <v>1.2023677395486496</v>
      </c>
      <c r="O159" t="s">
        <v>799</v>
      </c>
      <c r="P159" t="s">
        <v>1231</v>
      </c>
      <c r="Q159" t="s">
        <v>799</v>
      </c>
      <c r="R159">
        <v>180</v>
      </c>
      <c r="Y159">
        <v>8.9600000000000009</v>
      </c>
      <c r="Z159">
        <v>9.02</v>
      </c>
      <c r="AA159">
        <v>135.61000000000001</v>
      </c>
      <c r="AB159">
        <v>91.03</v>
      </c>
      <c r="AC159" t="s">
        <v>333</v>
      </c>
      <c r="AD159" s="508" t="s">
        <v>1233</v>
      </c>
      <c r="AE159" s="1059"/>
      <c r="AF159" s="1059"/>
      <c r="AG159" s="1059"/>
      <c r="AH159" s="1059"/>
      <c r="AI159" s="1059"/>
      <c r="AJ159" s="1059"/>
      <c r="AK159" s="1059"/>
      <c r="AL159" s="1059">
        <v>0.29352168949771601</v>
      </c>
      <c r="AM159" s="1059">
        <v>0.27988387978141999</v>
      </c>
      <c r="AN159" s="1059">
        <v>0.24646118721461099</v>
      </c>
      <c r="AO159" s="1059">
        <v>0.25081335616438299</v>
      </c>
      <c r="AP159" s="1059">
        <v>0.25976027397260198</v>
      </c>
      <c r="AQ159" s="1059">
        <v>0.238672586520947</v>
      </c>
      <c r="AR159" s="1059">
        <v>0.26295662100456602</v>
      </c>
      <c r="AS159" s="1059">
        <v>0.26485445205479402</v>
      </c>
      <c r="AT159" s="1059">
        <v>0.26065924657534201</v>
      </c>
      <c r="AU159" s="1061">
        <v>0.27087602459016302</v>
      </c>
    </row>
    <row r="160" spans="1:47" x14ac:dyDescent="0.2">
      <c r="A160">
        <v>59319</v>
      </c>
      <c r="B160" t="s">
        <v>1408</v>
      </c>
      <c r="C160" s="507">
        <v>41973</v>
      </c>
      <c r="D160">
        <v>2014</v>
      </c>
      <c r="E160" t="s">
        <v>180</v>
      </c>
      <c r="F160" t="s">
        <v>248</v>
      </c>
      <c r="G160">
        <v>40.230141000000003</v>
      </c>
      <c r="H160">
        <v>-74.225830000000002</v>
      </c>
      <c r="I160" s="606">
        <v>4.0066308219</v>
      </c>
      <c r="J160" t="s">
        <v>431</v>
      </c>
      <c r="K160" t="s">
        <v>1249</v>
      </c>
      <c r="L160" s="606">
        <v>9.9360999999999997</v>
      </c>
      <c r="M160" s="606">
        <v>8</v>
      </c>
      <c r="N160" s="606">
        <v>1.2420125</v>
      </c>
      <c r="O160" t="s">
        <v>793</v>
      </c>
      <c r="P160" t="s">
        <v>793</v>
      </c>
      <c r="Q160">
        <v>20</v>
      </c>
      <c r="R160">
        <v>180</v>
      </c>
      <c r="Y160">
        <v>28.73</v>
      </c>
      <c r="Z160">
        <v>5.46</v>
      </c>
      <c r="AA160">
        <v>163.21</v>
      </c>
      <c r="AB160">
        <v>111.35</v>
      </c>
      <c r="AC160" t="s">
        <v>328</v>
      </c>
      <c r="AD160" s="508" t="s">
        <v>1233</v>
      </c>
      <c r="AE160" s="1059"/>
      <c r="AF160" s="1059"/>
      <c r="AG160" s="1059"/>
      <c r="AH160" s="1059"/>
      <c r="AI160" s="1059"/>
      <c r="AJ160" s="1059"/>
      <c r="AK160" s="1059"/>
      <c r="AL160" s="1059">
        <v>0.19365011415525099</v>
      </c>
      <c r="AM160" s="1059">
        <v>0.17728255919854199</v>
      </c>
      <c r="AN160" s="1059">
        <v>0.182719748858447</v>
      </c>
      <c r="AO160" s="1059">
        <v>0.17023401826484</v>
      </c>
      <c r="AP160" s="1059">
        <v>0.190696347031963</v>
      </c>
      <c r="AQ160" s="1059">
        <v>0.17628642987249499</v>
      </c>
      <c r="AR160" s="1059">
        <v>0.18330479452054799</v>
      </c>
      <c r="AS160" s="1059">
        <v>0.19489155251141499</v>
      </c>
      <c r="AT160" s="1059">
        <v>0.18316210045662101</v>
      </c>
      <c r="AU160" s="1061">
        <v>0.18199282786885199</v>
      </c>
    </row>
    <row r="161" spans="1:47" x14ac:dyDescent="0.2">
      <c r="A161">
        <v>58615</v>
      </c>
      <c r="B161" t="s">
        <v>1409</v>
      </c>
      <c r="C161" s="507">
        <v>41851</v>
      </c>
      <c r="D161">
        <v>2014</v>
      </c>
      <c r="E161" t="s">
        <v>179</v>
      </c>
      <c r="F161" t="s">
        <v>231</v>
      </c>
      <c r="G161">
        <v>39.797790999999997</v>
      </c>
      <c r="H161">
        <v>-86.223510000000005</v>
      </c>
      <c r="I161" s="606">
        <v>4.0079869862999997</v>
      </c>
      <c r="J161" t="s">
        <v>431</v>
      </c>
      <c r="K161" t="s">
        <v>1249</v>
      </c>
      <c r="L161" s="606">
        <v>11.20392</v>
      </c>
      <c r="M161" s="606">
        <v>8.8204999999999991</v>
      </c>
      <c r="N161" s="606">
        <v>1.2702137067059691</v>
      </c>
      <c r="O161" t="s">
        <v>793</v>
      </c>
      <c r="P161" t="s">
        <v>793</v>
      </c>
      <c r="Q161">
        <v>26</v>
      </c>
      <c r="R161">
        <v>180</v>
      </c>
      <c r="Y161">
        <v>30.91</v>
      </c>
      <c r="Z161">
        <v>2.1</v>
      </c>
      <c r="AA161">
        <v>137.43</v>
      </c>
      <c r="AB161">
        <v>96.67</v>
      </c>
      <c r="AC161" t="s">
        <v>333</v>
      </c>
      <c r="AD161" s="508" t="s">
        <v>1233</v>
      </c>
      <c r="AE161" s="1059"/>
      <c r="AF161" s="1059"/>
      <c r="AG161" s="1059"/>
      <c r="AH161" s="1059"/>
      <c r="AI161" s="1059"/>
      <c r="AJ161" s="1059"/>
      <c r="AK161" s="1059"/>
      <c r="AL161" s="1059">
        <v>0.18477929984779301</v>
      </c>
      <c r="AM161" s="1059">
        <v>0.17892380085003001</v>
      </c>
      <c r="AN161" s="1059">
        <v>0.17860223236935499</v>
      </c>
      <c r="AO161" s="1059">
        <v>0.16953323186199801</v>
      </c>
      <c r="AP161" s="1059">
        <v>0.161783358701166</v>
      </c>
      <c r="AQ161" s="1059">
        <v>0.157356810362274</v>
      </c>
      <c r="AR161" s="1059">
        <v>0.155416032470827</v>
      </c>
      <c r="AS161" s="1059">
        <v>0.16179604261795999</v>
      </c>
      <c r="AT161" s="1059">
        <v>0.15819053735085201</v>
      </c>
    </row>
    <row r="162" spans="1:47" x14ac:dyDescent="0.2">
      <c r="A162">
        <v>59618</v>
      </c>
      <c r="B162" t="s">
        <v>1410</v>
      </c>
      <c r="C162" s="507">
        <v>42004</v>
      </c>
      <c r="D162">
        <v>2014</v>
      </c>
      <c r="E162" t="s">
        <v>183</v>
      </c>
      <c r="F162" t="s">
        <v>232</v>
      </c>
      <c r="G162">
        <v>34.809911</v>
      </c>
      <c r="H162">
        <v>-106.51749</v>
      </c>
      <c r="I162" s="606">
        <v>5.6456440638999998</v>
      </c>
      <c r="J162" t="s">
        <v>431</v>
      </c>
      <c r="K162" t="s">
        <v>1251</v>
      </c>
      <c r="L162" s="606">
        <v>11.37</v>
      </c>
      <c r="M162" s="606">
        <v>9.1199999999999992</v>
      </c>
      <c r="N162" s="606">
        <v>1.2467105263157896</v>
      </c>
      <c r="O162" t="s">
        <v>799</v>
      </c>
      <c r="P162" t="s">
        <v>1231</v>
      </c>
      <c r="Q162" t="s">
        <v>799</v>
      </c>
      <c r="R162">
        <v>180</v>
      </c>
      <c r="Y162">
        <v>11.59</v>
      </c>
      <c r="Z162">
        <v>18.59</v>
      </c>
      <c r="AA162">
        <v>72.58</v>
      </c>
      <c r="AB162">
        <v>51.08</v>
      </c>
      <c r="AC162" t="s">
        <v>329</v>
      </c>
      <c r="AD162" s="508" t="s">
        <v>1233</v>
      </c>
      <c r="AE162" s="1059"/>
      <c r="AF162" s="1059"/>
      <c r="AG162" s="1059"/>
      <c r="AH162" s="1059"/>
      <c r="AI162" s="1059"/>
      <c r="AJ162" s="1059"/>
      <c r="AK162" s="1059"/>
      <c r="AL162" s="1059"/>
      <c r="AM162" s="1059">
        <v>0.307426980474866</v>
      </c>
      <c r="AN162" s="1059">
        <v>0.31034707201794398</v>
      </c>
      <c r="AO162" s="1059">
        <v>0.31077265080509497</v>
      </c>
      <c r="AP162" s="1059">
        <v>0.29725426580149</v>
      </c>
      <c r="AQ162" s="1059">
        <v>0.311259207330712</v>
      </c>
      <c r="AR162" s="1059">
        <v>0.306792237442922</v>
      </c>
      <c r="AS162" s="1059">
        <v>0.29799277016742698</v>
      </c>
      <c r="AT162" s="1059">
        <v>0.30203576864535697</v>
      </c>
      <c r="AU162" s="1061">
        <v>0.29525622743105401</v>
      </c>
    </row>
    <row r="163" spans="1:47" x14ac:dyDescent="0.2">
      <c r="A163">
        <v>58502</v>
      </c>
      <c r="B163" t="s">
        <v>1411</v>
      </c>
      <c r="C163" s="507">
        <v>41698</v>
      </c>
      <c r="D163">
        <v>2014</v>
      </c>
      <c r="E163" t="s">
        <v>176</v>
      </c>
      <c r="F163" t="s">
        <v>222</v>
      </c>
      <c r="G163">
        <v>35.018821000000003</v>
      </c>
      <c r="H163">
        <v>-118.17665</v>
      </c>
      <c r="I163" s="606">
        <v>5.8443696346999996</v>
      </c>
      <c r="J163" t="s">
        <v>431</v>
      </c>
      <c r="K163" t="s">
        <v>1249</v>
      </c>
      <c r="L163" s="606">
        <v>11.058</v>
      </c>
      <c r="M163" s="606">
        <v>10</v>
      </c>
      <c r="N163" s="606">
        <v>1.1057999999999999</v>
      </c>
      <c r="O163" t="s">
        <v>799</v>
      </c>
      <c r="P163" t="s">
        <v>1231</v>
      </c>
      <c r="Q163" t="s">
        <v>799</v>
      </c>
      <c r="R163">
        <v>180</v>
      </c>
      <c r="Y163">
        <v>9.7200000000000006</v>
      </c>
      <c r="Z163">
        <v>8.11</v>
      </c>
      <c r="AA163">
        <v>104.94</v>
      </c>
      <c r="AB163">
        <v>71.33</v>
      </c>
      <c r="AC163" t="s">
        <v>333</v>
      </c>
      <c r="AD163" s="508" t="s">
        <v>1233</v>
      </c>
      <c r="AE163" s="1059"/>
      <c r="AF163" s="1059"/>
      <c r="AG163" s="1059"/>
      <c r="AH163" s="1059"/>
      <c r="AI163" s="1059"/>
      <c r="AJ163" s="1059"/>
      <c r="AK163" s="1059"/>
      <c r="AL163" s="1059">
        <v>0.29445205479452002</v>
      </c>
      <c r="AM163" s="1059">
        <v>0.30111566484517299</v>
      </c>
      <c r="AN163" s="1059">
        <v>0.28820776255707697</v>
      </c>
      <c r="AO163" s="1059">
        <v>0.28744292237442898</v>
      </c>
      <c r="AP163" s="1059">
        <v>0.261187214611872</v>
      </c>
      <c r="AQ163" s="1059">
        <v>0.26161202185792298</v>
      </c>
      <c r="AR163" s="1059">
        <v>0.25966894977168897</v>
      </c>
      <c r="AS163" s="1059">
        <v>0.237477168949771</v>
      </c>
      <c r="AT163" s="1059">
        <v>0.24995433789954299</v>
      </c>
      <c r="AU163" s="1061">
        <v>0.271960382513661</v>
      </c>
    </row>
    <row r="164" spans="1:47" x14ac:dyDescent="0.2">
      <c r="A164">
        <v>58398</v>
      </c>
      <c r="B164" t="s">
        <v>1412</v>
      </c>
      <c r="C164" s="507">
        <v>41790</v>
      </c>
      <c r="D164">
        <v>2014</v>
      </c>
      <c r="E164" t="s">
        <v>183</v>
      </c>
      <c r="F164" t="s">
        <v>222</v>
      </c>
      <c r="G164">
        <v>32.712651000000001</v>
      </c>
      <c r="H164">
        <v>-115.54043</v>
      </c>
      <c r="I164" s="606">
        <v>5.8901109589000002</v>
      </c>
      <c r="J164" t="s">
        <v>431</v>
      </c>
      <c r="K164" t="s">
        <v>1249</v>
      </c>
      <c r="L164" s="606">
        <v>13.127000000000001</v>
      </c>
      <c r="M164" s="606">
        <v>10</v>
      </c>
      <c r="N164" s="606">
        <v>1.3127</v>
      </c>
      <c r="O164" t="s">
        <v>799</v>
      </c>
      <c r="P164" t="s">
        <v>1231</v>
      </c>
      <c r="Q164" t="s">
        <v>799</v>
      </c>
      <c r="R164">
        <v>180</v>
      </c>
      <c r="Y164">
        <v>11.23</v>
      </c>
      <c r="Z164">
        <v>11.26</v>
      </c>
      <c r="AA164">
        <v>121.02</v>
      </c>
      <c r="AB164">
        <v>81.92</v>
      </c>
      <c r="AC164" t="s">
        <v>1259</v>
      </c>
      <c r="AD164" s="508" t="s">
        <v>1233</v>
      </c>
      <c r="AE164" s="1059"/>
      <c r="AF164" s="1059"/>
      <c r="AG164" s="1059"/>
      <c r="AH164" s="1059"/>
      <c r="AI164" s="1059"/>
      <c r="AJ164" s="1059"/>
      <c r="AK164" s="1059"/>
      <c r="AL164" s="1059">
        <v>0.30210045662100399</v>
      </c>
      <c r="AM164" s="1059">
        <v>0.29513888888888801</v>
      </c>
      <c r="AN164" s="1059">
        <v>0.298356164383561</v>
      </c>
      <c r="AO164" s="1059">
        <v>0.29278538812785398</v>
      </c>
      <c r="AP164" s="1059">
        <v>0.29702054794520499</v>
      </c>
      <c r="AQ164" s="1059">
        <v>0.279337431693989</v>
      </c>
      <c r="AR164" s="1059">
        <v>0.29235159817351603</v>
      </c>
      <c r="AS164" s="1059">
        <v>0.29413242009132401</v>
      </c>
      <c r="AT164" s="1059">
        <v>0.29133561643835598</v>
      </c>
      <c r="AU164" s="1061">
        <v>0.27995218579234898</v>
      </c>
    </row>
    <row r="165" spans="1:47" x14ac:dyDescent="0.2">
      <c r="A165">
        <v>58417</v>
      </c>
      <c r="B165" t="s">
        <v>1413</v>
      </c>
      <c r="C165" s="507">
        <v>41973</v>
      </c>
      <c r="D165">
        <v>2014</v>
      </c>
      <c r="E165" t="s">
        <v>176</v>
      </c>
      <c r="F165" t="s">
        <v>222</v>
      </c>
      <c r="G165">
        <v>34.397761000000003</v>
      </c>
      <c r="H165">
        <v>-116.86548000000001</v>
      </c>
      <c r="I165" s="606">
        <v>5.7028573059000003</v>
      </c>
      <c r="J165" t="s">
        <v>431</v>
      </c>
      <c r="K165" t="s">
        <v>1249</v>
      </c>
      <c r="L165" s="606">
        <v>12.4</v>
      </c>
      <c r="M165" s="606">
        <v>10</v>
      </c>
      <c r="N165" s="606">
        <v>1.24</v>
      </c>
      <c r="O165" t="s">
        <v>799</v>
      </c>
      <c r="P165" t="s">
        <v>1231</v>
      </c>
      <c r="Q165" t="s">
        <v>799</v>
      </c>
      <c r="R165">
        <v>180</v>
      </c>
      <c r="Y165">
        <v>10.51</v>
      </c>
      <c r="Z165">
        <v>8.2100000000000009</v>
      </c>
      <c r="AA165">
        <v>92.41</v>
      </c>
      <c r="AB165">
        <v>64.11</v>
      </c>
      <c r="AC165" t="s">
        <v>333</v>
      </c>
      <c r="AD165" s="508">
        <v>101.29155712360749</v>
      </c>
      <c r="AE165" s="1059"/>
      <c r="AF165" s="1059"/>
      <c r="AG165" s="1059"/>
      <c r="AH165" s="1059"/>
      <c r="AI165" s="1059"/>
      <c r="AJ165" s="1059"/>
      <c r="AK165" s="1059"/>
      <c r="AL165" s="1059">
        <v>0.28619863013698599</v>
      </c>
      <c r="AM165" s="1059">
        <v>0.26131602914389701</v>
      </c>
      <c r="AN165" s="1059">
        <v>0.27198630136986301</v>
      </c>
      <c r="AO165" s="1059">
        <v>0.27529680365296799</v>
      </c>
      <c r="AP165" s="1059">
        <v>0.27184931506849302</v>
      </c>
      <c r="AQ165" s="1059">
        <v>0.26145264116575501</v>
      </c>
      <c r="AR165" s="1059">
        <v>0.25847031963470302</v>
      </c>
      <c r="AS165" s="1059">
        <v>0.26908675799086701</v>
      </c>
      <c r="AT165" s="1059">
        <v>0.271381278538812</v>
      </c>
      <c r="AU165" s="1061">
        <v>0.26901183970856102</v>
      </c>
    </row>
    <row r="166" spans="1:47" x14ac:dyDescent="0.2">
      <c r="A166">
        <v>59407</v>
      </c>
      <c r="B166" t="s">
        <v>1414</v>
      </c>
      <c r="C166" s="507">
        <v>41942</v>
      </c>
      <c r="D166">
        <v>2014</v>
      </c>
      <c r="E166" t="s">
        <v>183</v>
      </c>
      <c r="F166" t="s">
        <v>221</v>
      </c>
      <c r="G166">
        <v>31.978332999999999</v>
      </c>
      <c r="H166">
        <v>-106.42749999999999</v>
      </c>
      <c r="I166" s="606">
        <v>5.7401369862999996</v>
      </c>
      <c r="J166" t="s">
        <v>431</v>
      </c>
      <c r="K166" t="s">
        <v>1249</v>
      </c>
      <c r="L166" s="606">
        <v>13.047929999999999</v>
      </c>
      <c r="M166" s="606">
        <v>10.416</v>
      </c>
      <c r="N166" s="606">
        <v>1.252681451612903</v>
      </c>
      <c r="O166" t="s">
        <v>799</v>
      </c>
      <c r="P166" t="s">
        <v>1231</v>
      </c>
      <c r="Q166" t="s">
        <v>799</v>
      </c>
      <c r="R166">
        <v>177</v>
      </c>
      <c r="AA166">
        <v>93.34</v>
      </c>
      <c r="AB166">
        <v>65.209999999999994</v>
      </c>
      <c r="AC166" t="s">
        <v>333</v>
      </c>
      <c r="AD166" s="508">
        <v>53.522946769280672</v>
      </c>
      <c r="AE166" s="1059"/>
      <c r="AF166" s="1059"/>
      <c r="AG166" s="1059"/>
      <c r="AH166" s="1059"/>
      <c r="AI166" s="1059"/>
      <c r="AJ166" s="1059"/>
      <c r="AK166" s="1059"/>
      <c r="AL166" s="1059">
        <v>0.29827662395050802</v>
      </c>
      <c r="AM166" s="1059">
        <v>0.30830388445406898</v>
      </c>
      <c r="AN166" s="1059">
        <v>0.30138915191942101</v>
      </c>
      <c r="AO166" s="1059">
        <v>0.28852257503384299</v>
      </c>
      <c r="AP166" s="1059">
        <v>0.295832631918579</v>
      </c>
      <c r="AQ166" s="1059">
        <v>0.31382336338378097</v>
      </c>
      <c r="AR166" s="1059">
        <v>0.28510317811024799</v>
      </c>
      <c r="AS166" s="1059">
        <v>0.28168378118665299</v>
      </c>
      <c r="AT166" s="1059"/>
      <c r="AU166" s="1061">
        <v>0.14396549794487301</v>
      </c>
    </row>
    <row r="167" spans="1:47" x14ac:dyDescent="0.2">
      <c r="A167">
        <v>58718</v>
      </c>
      <c r="B167" t="s">
        <v>1415</v>
      </c>
      <c r="C167" s="507">
        <v>41759</v>
      </c>
      <c r="D167">
        <v>2014</v>
      </c>
      <c r="E167" t="s">
        <v>176</v>
      </c>
      <c r="F167" t="s">
        <v>222</v>
      </c>
      <c r="G167">
        <v>35.147120999999999</v>
      </c>
      <c r="H167">
        <v>-118.886191</v>
      </c>
      <c r="I167" s="606">
        <v>5.3860926941000002</v>
      </c>
      <c r="J167" t="s">
        <v>431</v>
      </c>
      <c r="K167" t="s">
        <v>1249</v>
      </c>
      <c r="L167" s="606">
        <v>15.684697365775186</v>
      </c>
      <c r="M167" s="606">
        <v>12</v>
      </c>
      <c r="N167" s="606">
        <v>1.3070581138145989</v>
      </c>
      <c r="O167" t="s">
        <v>799</v>
      </c>
      <c r="P167" t="s">
        <v>1231</v>
      </c>
      <c r="Q167" t="s">
        <v>799</v>
      </c>
      <c r="R167">
        <v>180</v>
      </c>
      <c r="Y167">
        <v>8.9700000000000006</v>
      </c>
      <c r="Z167">
        <v>9.1</v>
      </c>
      <c r="AA167">
        <v>144.43</v>
      </c>
      <c r="AB167">
        <v>96.94</v>
      </c>
      <c r="AC167" t="s">
        <v>333</v>
      </c>
      <c r="AD167" s="508" t="s">
        <v>1233</v>
      </c>
      <c r="AE167" s="1059"/>
      <c r="AF167" s="1059"/>
      <c r="AG167" s="1059"/>
      <c r="AH167" s="1059"/>
      <c r="AI167" s="1059"/>
      <c r="AJ167" s="1059"/>
      <c r="AK167" s="1059"/>
      <c r="AL167" s="1059">
        <v>0.29189497716894902</v>
      </c>
      <c r="AM167" s="1059">
        <v>0.28998747723132901</v>
      </c>
      <c r="AN167" s="1059">
        <v>0.26757039573820401</v>
      </c>
      <c r="AO167" s="1059">
        <v>0.24384512937595099</v>
      </c>
      <c r="AP167" s="1059">
        <v>0.25833333333333303</v>
      </c>
      <c r="AQ167" s="1059">
        <v>0.245835230722525</v>
      </c>
      <c r="AR167" s="1059">
        <v>0.27478120243531201</v>
      </c>
      <c r="AS167" s="1059">
        <v>0.279004946727549</v>
      </c>
      <c r="AT167" s="1059">
        <v>0.27499048706240398</v>
      </c>
      <c r="AU167" s="1061">
        <v>0.26867030965391597</v>
      </c>
    </row>
    <row r="168" spans="1:47" x14ac:dyDescent="0.2">
      <c r="A168">
        <v>58640</v>
      </c>
      <c r="B168" t="s">
        <v>1416</v>
      </c>
      <c r="C168" s="507">
        <v>41912</v>
      </c>
      <c r="D168">
        <v>2014</v>
      </c>
      <c r="E168" t="s">
        <v>216</v>
      </c>
      <c r="F168" t="s">
        <v>216</v>
      </c>
      <c r="G168">
        <v>21.901841000000001</v>
      </c>
      <c r="H168">
        <v>-159.45128</v>
      </c>
      <c r="I168" s="606">
        <v>4.7876168950000002</v>
      </c>
      <c r="J168" t="s">
        <v>431</v>
      </c>
      <c r="K168" t="s">
        <v>1249</v>
      </c>
      <c r="L168" s="606">
        <v>14.257</v>
      </c>
      <c r="M168" s="606">
        <v>12</v>
      </c>
      <c r="N168" s="606">
        <v>1.1880833333333334</v>
      </c>
      <c r="O168" t="s">
        <v>793</v>
      </c>
      <c r="P168" t="s">
        <v>793</v>
      </c>
      <c r="Q168">
        <v>20</v>
      </c>
      <c r="R168">
        <v>180</v>
      </c>
      <c r="Y168">
        <v>171.64</v>
      </c>
      <c r="AA168">
        <v>183.99</v>
      </c>
      <c r="AB168">
        <v>123.44</v>
      </c>
      <c r="AC168" t="s">
        <v>1259</v>
      </c>
      <c r="AD168" s="508">
        <v>169.97782124207822</v>
      </c>
      <c r="AE168" s="1059"/>
      <c r="AF168" s="1059"/>
      <c r="AG168" s="1059"/>
      <c r="AH168" s="1059"/>
      <c r="AI168" s="1059"/>
      <c r="AJ168" s="1059"/>
      <c r="AK168" s="1059"/>
      <c r="AL168" s="1059">
        <v>0.20534246575342399</v>
      </c>
      <c r="AM168" s="1059">
        <v>0.21371243169398901</v>
      </c>
      <c r="AN168" s="1059">
        <v>0.207505707762557</v>
      </c>
      <c r="AO168" s="1059">
        <v>0.17596080669710801</v>
      </c>
      <c r="AP168" s="1059">
        <v>0.16862633181126299</v>
      </c>
      <c r="AQ168" s="1059">
        <v>0.19946303885853001</v>
      </c>
      <c r="AR168" s="1059">
        <v>0.19559550989345501</v>
      </c>
      <c r="AS168" s="1059">
        <v>0.203700532724505</v>
      </c>
      <c r="AT168" s="1059">
        <v>0.197241248097412</v>
      </c>
      <c r="AU168" s="1061">
        <v>0.187955373406193</v>
      </c>
    </row>
    <row r="169" spans="1:47" x14ac:dyDescent="0.2">
      <c r="A169">
        <v>59779</v>
      </c>
      <c r="B169" t="s">
        <v>1417</v>
      </c>
      <c r="C169" s="507">
        <v>41690</v>
      </c>
      <c r="D169">
        <v>2014</v>
      </c>
      <c r="E169" t="s">
        <v>183</v>
      </c>
      <c r="F169" t="s">
        <v>226</v>
      </c>
      <c r="G169">
        <v>32.145881000000003</v>
      </c>
      <c r="H169">
        <v>-110.879541</v>
      </c>
      <c r="I169" s="606">
        <v>5.7976952055000002</v>
      </c>
      <c r="J169" t="s">
        <v>431</v>
      </c>
      <c r="K169" t="s">
        <v>1249</v>
      </c>
      <c r="L169" s="606">
        <v>16.53</v>
      </c>
      <c r="M169" s="606">
        <v>12.6</v>
      </c>
      <c r="N169" s="606">
        <v>1.3119047619047621</v>
      </c>
      <c r="O169" t="s">
        <v>799</v>
      </c>
      <c r="P169" t="s">
        <v>1231</v>
      </c>
      <c r="Q169" t="s">
        <v>799</v>
      </c>
      <c r="R169">
        <v>180</v>
      </c>
      <c r="Y169">
        <v>14.2</v>
      </c>
      <c r="Z169">
        <v>21.67</v>
      </c>
      <c r="AA169">
        <v>142.15</v>
      </c>
      <c r="AB169">
        <v>95.49</v>
      </c>
      <c r="AC169" t="s">
        <v>326</v>
      </c>
      <c r="AD169" s="508" t="s">
        <v>1233</v>
      </c>
      <c r="AE169" s="1059"/>
      <c r="AF169" s="1059"/>
      <c r="AG169" s="1059"/>
      <c r="AH169" s="1059"/>
      <c r="AI169" s="1059"/>
      <c r="AJ169" s="1059"/>
      <c r="AK169" s="1059"/>
      <c r="AL169" s="1059"/>
      <c r="AM169" s="1059"/>
      <c r="AN169" s="1059"/>
      <c r="AO169" s="1059"/>
      <c r="AP169" s="1059">
        <v>0.27321156773211502</v>
      </c>
      <c r="AQ169" s="1059">
        <v>0.28229537109318498</v>
      </c>
      <c r="AR169" s="1059">
        <v>0.25057077625570701</v>
      </c>
      <c r="AS169" s="1059">
        <v>0.249882220772631</v>
      </c>
      <c r="AT169" s="1059">
        <v>0.28497137058780803</v>
      </c>
      <c r="AU169" s="1061">
        <v>0.27248315841212001</v>
      </c>
    </row>
    <row r="170" spans="1:47" x14ac:dyDescent="0.2">
      <c r="A170">
        <v>8223</v>
      </c>
      <c r="B170" t="s">
        <v>1418</v>
      </c>
      <c r="C170" s="507">
        <v>42004</v>
      </c>
      <c r="D170">
        <v>2014</v>
      </c>
      <c r="E170" t="s">
        <v>183</v>
      </c>
      <c r="F170" t="s">
        <v>226</v>
      </c>
      <c r="G170">
        <v>34.296030999999999</v>
      </c>
      <c r="H170">
        <v>-109.26772099999999</v>
      </c>
      <c r="I170" s="606">
        <v>5.4530627854000002</v>
      </c>
      <c r="J170" t="s">
        <v>431</v>
      </c>
      <c r="K170" t="s">
        <v>1419</v>
      </c>
      <c r="L170" s="606">
        <v>16.61</v>
      </c>
      <c r="M170" s="606">
        <v>13.624000000000001</v>
      </c>
      <c r="N170" s="606">
        <v>1.2191720493247209</v>
      </c>
      <c r="O170" t="s">
        <v>1246</v>
      </c>
      <c r="P170" t="s">
        <v>1420</v>
      </c>
      <c r="Q170" t="s">
        <v>799</v>
      </c>
      <c r="R170">
        <v>180</v>
      </c>
      <c r="S170" t="s">
        <v>1232</v>
      </c>
      <c r="Y170">
        <v>15.7</v>
      </c>
      <c r="Z170">
        <v>15.4</v>
      </c>
      <c r="AA170">
        <v>326.89999999999998</v>
      </c>
      <c r="AB170">
        <v>214.07</v>
      </c>
      <c r="AC170" t="s">
        <v>333</v>
      </c>
      <c r="AD170" s="508" t="s">
        <v>1233</v>
      </c>
      <c r="AE170" s="1059"/>
      <c r="AF170" s="1059"/>
      <c r="AG170" s="1059"/>
      <c r="AH170" s="1059"/>
      <c r="AI170" s="1059"/>
      <c r="AJ170" s="1059"/>
      <c r="AK170" s="1059"/>
      <c r="AL170" s="1059"/>
      <c r="AM170" s="1059"/>
      <c r="AN170" s="1059"/>
      <c r="AO170" s="1059"/>
      <c r="AP170" s="1059"/>
      <c r="AQ170" s="1059"/>
      <c r="AR170" s="1059"/>
      <c r="AS170" s="1059"/>
      <c r="AT170" s="1059"/>
    </row>
    <row r="171" spans="1:47" x14ac:dyDescent="0.2">
      <c r="A171" t="s">
        <v>1421</v>
      </c>
      <c r="B171" t="s">
        <v>1422</v>
      </c>
      <c r="C171" s="507">
        <v>41730</v>
      </c>
      <c r="D171">
        <v>2014</v>
      </c>
      <c r="E171" t="s">
        <v>217</v>
      </c>
      <c r="F171" t="s">
        <v>259</v>
      </c>
      <c r="G171">
        <v>42.199320999999998</v>
      </c>
      <c r="H171">
        <v>-72.22439</v>
      </c>
      <c r="I171" s="606">
        <v>3.8116696346999999</v>
      </c>
      <c r="J171" t="s">
        <v>431</v>
      </c>
      <c r="K171" t="s">
        <v>1249</v>
      </c>
      <c r="L171" s="606">
        <v>17.2</v>
      </c>
      <c r="M171" s="606">
        <v>14</v>
      </c>
      <c r="N171" s="606">
        <v>1.2285714285714284</v>
      </c>
      <c r="O171" t="s">
        <v>793</v>
      </c>
      <c r="P171" t="s">
        <v>793</v>
      </c>
      <c r="Q171">
        <v>25</v>
      </c>
      <c r="R171">
        <v>180</v>
      </c>
      <c r="Y171">
        <v>31.48</v>
      </c>
      <c r="Z171">
        <v>3.09</v>
      </c>
      <c r="AC171" t="s">
        <v>327</v>
      </c>
      <c r="AD171" s="508" t="s">
        <v>1233</v>
      </c>
      <c r="AE171" s="1059"/>
      <c r="AF171" s="1059"/>
      <c r="AG171" s="1059"/>
      <c r="AH171" s="1059"/>
      <c r="AI171" s="1059"/>
      <c r="AJ171" s="1059"/>
      <c r="AK171" s="1059"/>
      <c r="AL171" s="1059"/>
      <c r="AM171" s="1059"/>
      <c r="AN171" s="1059"/>
      <c r="AO171" s="1059"/>
      <c r="AP171" s="1059"/>
      <c r="AQ171" s="1059"/>
      <c r="AR171" s="1059"/>
      <c r="AS171" s="1059"/>
      <c r="AT171" s="1059"/>
    </row>
    <row r="172" spans="1:47" x14ac:dyDescent="0.2">
      <c r="A172">
        <v>58990</v>
      </c>
      <c r="B172" t="s">
        <v>1423</v>
      </c>
      <c r="C172" s="507">
        <v>42004</v>
      </c>
      <c r="D172">
        <v>2014</v>
      </c>
      <c r="E172" t="s">
        <v>176</v>
      </c>
      <c r="F172" t="s">
        <v>222</v>
      </c>
      <c r="G172">
        <v>35.020350999999998</v>
      </c>
      <c r="H172">
        <v>-118.17667</v>
      </c>
      <c r="I172" s="606">
        <v>5.8443696346999996</v>
      </c>
      <c r="J172" t="s">
        <v>431</v>
      </c>
      <c r="K172" t="s">
        <v>1249</v>
      </c>
      <c r="L172" s="606">
        <v>19.95</v>
      </c>
      <c r="M172" s="606">
        <v>15</v>
      </c>
      <c r="N172" s="606">
        <v>1.3299999999999998</v>
      </c>
      <c r="O172" t="s">
        <v>799</v>
      </c>
      <c r="P172" t="s">
        <v>1231</v>
      </c>
      <c r="Q172" t="s">
        <v>799</v>
      </c>
      <c r="R172">
        <v>180</v>
      </c>
      <c r="Y172">
        <v>10</v>
      </c>
      <c r="Z172">
        <v>7.2</v>
      </c>
      <c r="AA172">
        <v>110.04</v>
      </c>
      <c r="AB172">
        <v>74.87</v>
      </c>
      <c r="AC172" t="s">
        <v>333</v>
      </c>
      <c r="AD172" s="508">
        <v>74.028341914409992</v>
      </c>
      <c r="AE172" s="1059"/>
      <c r="AF172" s="1059"/>
      <c r="AG172" s="1059"/>
      <c r="AH172" s="1059"/>
      <c r="AI172" s="1059"/>
      <c r="AJ172" s="1059"/>
      <c r="AK172" s="1059"/>
      <c r="AL172" s="1059">
        <v>0.328318112633181</v>
      </c>
      <c r="AM172" s="1059">
        <v>0.33576199149969599</v>
      </c>
      <c r="AN172" s="1059">
        <v>0.32015220700152203</v>
      </c>
      <c r="AO172" s="1059">
        <v>0.31263318112633098</v>
      </c>
      <c r="AP172" s="1059">
        <v>0.31943683409436802</v>
      </c>
      <c r="AQ172" s="1059">
        <v>0.32342137219186401</v>
      </c>
      <c r="AR172" s="1059">
        <v>0.31592085235920803</v>
      </c>
      <c r="AS172" s="1059">
        <v>0.29687214611872098</v>
      </c>
      <c r="AT172" s="1059">
        <v>0.260479452054794</v>
      </c>
      <c r="AU172" s="1061">
        <v>0.30658014571948999</v>
      </c>
    </row>
    <row r="173" spans="1:47" x14ac:dyDescent="0.2">
      <c r="A173">
        <v>59188</v>
      </c>
      <c r="B173" t="s">
        <v>1424</v>
      </c>
      <c r="C173" s="507">
        <v>41973</v>
      </c>
      <c r="D173">
        <v>2014</v>
      </c>
      <c r="E173" t="s">
        <v>199</v>
      </c>
      <c r="F173" t="s">
        <v>249</v>
      </c>
      <c r="G173">
        <v>35.148651000000001</v>
      </c>
      <c r="H173">
        <v>-88.555989999999994</v>
      </c>
      <c r="I173" s="606">
        <v>4.3718141553000001</v>
      </c>
      <c r="J173" t="s">
        <v>431</v>
      </c>
      <c r="K173" t="s">
        <v>1249</v>
      </c>
      <c r="L173" s="606">
        <v>20</v>
      </c>
      <c r="M173" s="606">
        <v>15.84</v>
      </c>
      <c r="N173" s="606">
        <v>1.2626262626262625</v>
      </c>
      <c r="O173" t="s">
        <v>793</v>
      </c>
      <c r="P173" t="s">
        <v>793</v>
      </c>
      <c r="Q173">
        <v>25</v>
      </c>
      <c r="R173">
        <v>178</v>
      </c>
      <c r="Y173">
        <v>23.51</v>
      </c>
      <c r="Z173">
        <v>36.92</v>
      </c>
      <c r="AA173">
        <v>120.13</v>
      </c>
      <c r="AB173">
        <v>84.47</v>
      </c>
      <c r="AC173" t="s">
        <v>333</v>
      </c>
      <c r="AD173" s="508" t="s">
        <v>1233</v>
      </c>
      <c r="AE173" s="1059"/>
      <c r="AF173" s="1059"/>
      <c r="AG173" s="1059"/>
      <c r="AH173" s="1059"/>
      <c r="AI173" s="1059"/>
      <c r="AJ173" s="1059"/>
      <c r="AK173" s="1059"/>
      <c r="AL173" s="1059">
        <v>0.196687191550205</v>
      </c>
      <c r="AM173" s="1059">
        <v>0.19976489623006</v>
      </c>
      <c r="AN173" s="1059">
        <v>0.19825106083667701</v>
      </c>
      <c r="AO173" s="1059">
        <v>0.18479601955629299</v>
      </c>
      <c r="AP173" s="1059">
        <v>0.18679950186799499</v>
      </c>
      <c r="AQ173" s="1059">
        <v>0.17574567395264101</v>
      </c>
      <c r="AR173" s="1059">
        <v>0.18571848623218401</v>
      </c>
      <c r="AS173" s="1059">
        <v>0.199461798348784</v>
      </c>
      <c r="AT173" s="1059">
        <v>0.18739766385314299</v>
      </c>
      <c r="AU173" s="1061">
        <v>0.17295708680613001</v>
      </c>
    </row>
    <row r="174" spans="1:47" x14ac:dyDescent="0.2">
      <c r="A174">
        <v>59184</v>
      </c>
      <c r="B174" t="s">
        <v>1425</v>
      </c>
      <c r="C174" s="507">
        <v>42004</v>
      </c>
      <c r="D174">
        <v>2014</v>
      </c>
      <c r="E174" t="s">
        <v>199</v>
      </c>
      <c r="F174" t="s">
        <v>249</v>
      </c>
      <c r="G174">
        <v>35.131943999999997</v>
      </c>
      <c r="H174">
        <v>-88.586667000000006</v>
      </c>
      <c r="I174" s="606">
        <v>4.3718141553000001</v>
      </c>
      <c r="J174" t="s">
        <v>431</v>
      </c>
      <c r="K174" t="s">
        <v>1249</v>
      </c>
      <c r="L174" s="606">
        <v>20</v>
      </c>
      <c r="M174" s="606">
        <v>15.84</v>
      </c>
      <c r="N174" s="606">
        <v>1.2626262626262625</v>
      </c>
      <c r="O174" t="s">
        <v>793</v>
      </c>
      <c r="P174" t="s">
        <v>793</v>
      </c>
      <c r="Q174">
        <v>25</v>
      </c>
      <c r="R174">
        <v>179</v>
      </c>
      <c r="Y174">
        <v>23.56</v>
      </c>
      <c r="Z174">
        <v>36.25</v>
      </c>
      <c r="AA174">
        <v>121.99</v>
      </c>
      <c r="AB174">
        <v>85.75</v>
      </c>
      <c r="AC174" t="s">
        <v>333</v>
      </c>
      <c r="AD174" s="508" t="s">
        <v>1233</v>
      </c>
      <c r="AE174" s="1059"/>
      <c r="AF174" s="1059"/>
      <c r="AG174" s="1059"/>
      <c r="AH174" s="1059"/>
      <c r="AI174" s="1059"/>
      <c r="AJ174" s="1059"/>
      <c r="AK174" s="1059"/>
      <c r="AL174" s="1059">
        <v>0.197191665513583</v>
      </c>
      <c r="AM174" s="1059">
        <v>0.19644446514323499</v>
      </c>
      <c r="AN174" s="1059">
        <v>0.18451495549098201</v>
      </c>
      <c r="AO174" s="1059">
        <v>0.18365014298233401</v>
      </c>
      <c r="AP174" s="1059">
        <v>0.16603679488953399</v>
      </c>
      <c r="AQ174" s="1059">
        <v>0.17173528315946299</v>
      </c>
      <c r="AR174" s="1059">
        <v>0.18403210184032101</v>
      </c>
      <c r="AS174" s="1059">
        <v>0.19497918684562501</v>
      </c>
      <c r="AT174" s="1059">
        <v>0.187325596144089</v>
      </c>
      <c r="AU174" s="1061">
        <v>0.17432981913856199</v>
      </c>
    </row>
    <row r="175" spans="1:47" x14ac:dyDescent="0.2">
      <c r="A175">
        <v>59404</v>
      </c>
      <c r="B175" t="s">
        <v>1426</v>
      </c>
      <c r="C175" s="507">
        <v>42004</v>
      </c>
      <c r="D175">
        <v>2014</v>
      </c>
      <c r="E175" t="s">
        <v>183</v>
      </c>
      <c r="F175" t="s">
        <v>224</v>
      </c>
      <c r="G175">
        <v>35.486361000000002</v>
      </c>
      <c r="H175">
        <v>-114.93603</v>
      </c>
      <c r="I175" s="606">
        <v>5.7400509132000002</v>
      </c>
      <c r="J175" t="s">
        <v>431</v>
      </c>
      <c r="K175" t="s">
        <v>1249</v>
      </c>
      <c r="L175" s="606">
        <v>21.472000000000001</v>
      </c>
      <c r="M175" s="606">
        <v>17.494</v>
      </c>
      <c r="N175" s="606">
        <v>1.2273922487710074</v>
      </c>
      <c r="O175" t="s">
        <v>799</v>
      </c>
      <c r="P175" t="s">
        <v>1231</v>
      </c>
      <c r="Q175" t="s">
        <v>799</v>
      </c>
      <c r="R175">
        <v>180</v>
      </c>
      <c r="Y175">
        <v>9.61</v>
      </c>
      <c r="Z175">
        <v>10.51</v>
      </c>
      <c r="AA175">
        <v>146.32</v>
      </c>
      <c r="AB175">
        <v>97.1</v>
      </c>
      <c r="AC175" t="s">
        <v>333</v>
      </c>
      <c r="AD175" s="508" t="s">
        <v>1233</v>
      </c>
      <c r="AE175" s="1059"/>
      <c r="AF175" s="1059"/>
      <c r="AG175" s="1059"/>
      <c r="AH175" s="1059"/>
      <c r="AI175" s="1059"/>
      <c r="AJ175" s="1059"/>
      <c r="AK175" s="1059"/>
      <c r="AL175" s="1059">
        <v>0.31576383918713402</v>
      </c>
      <c r="AM175" s="1059">
        <v>0.31642386679336099</v>
      </c>
      <c r="AN175" s="1059">
        <v>0.31282088627385801</v>
      </c>
      <c r="AO175" s="1059">
        <v>0.32095805319814802</v>
      </c>
      <c r="AP175" s="1059">
        <v>0.31316020678714102</v>
      </c>
      <c r="AQ175" s="1059">
        <v>0.29483176433325098</v>
      </c>
      <c r="AR175" s="1059">
        <v>0.31009327137862702</v>
      </c>
      <c r="AS175" s="1059">
        <v>0.31489596172046902</v>
      </c>
      <c r="AT175" s="1059">
        <v>0.27826892246943802</v>
      </c>
      <c r="AU175" s="1061">
        <v>0.29740225272135901</v>
      </c>
    </row>
    <row r="176" spans="1:47" x14ac:dyDescent="0.2">
      <c r="A176">
        <v>58202</v>
      </c>
      <c r="B176" t="s">
        <v>1427</v>
      </c>
      <c r="C176" s="507">
        <v>41698</v>
      </c>
      <c r="D176">
        <v>2014</v>
      </c>
      <c r="E176" t="s">
        <v>176</v>
      </c>
      <c r="F176" t="s">
        <v>222</v>
      </c>
      <c r="G176">
        <v>34.512309999999999</v>
      </c>
      <c r="H176">
        <v>-117.477791</v>
      </c>
      <c r="I176" s="606">
        <v>5.9183289953999996</v>
      </c>
      <c r="J176" t="s">
        <v>431</v>
      </c>
      <c r="K176" t="s">
        <v>1249</v>
      </c>
      <c r="L176" s="606">
        <v>22.4</v>
      </c>
      <c r="M176" s="606">
        <v>17.5</v>
      </c>
      <c r="N176" s="606">
        <v>1.28</v>
      </c>
      <c r="O176" t="s">
        <v>799</v>
      </c>
      <c r="P176" t="s">
        <v>1231</v>
      </c>
      <c r="Q176" t="s">
        <v>799</v>
      </c>
      <c r="R176">
        <v>180</v>
      </c>
      <c r="Y176">
        <v>10.81</v>
      </c>
      <c r="Z176">
        <v>7.6</v>
      </c>
      <c r="AA176">
        <v>162.36000000000001</v>
      </c>
      <c r="AB176">
        <v>107.67</v>
      </c>
      <c r="AC176" t="s">
        <v>333</v>
      </c>
      <c r="AD176" s="508" t="s">
        <v>1233</v>
      </c>
      <c r="AE176" s="1059"/>
      <c r="AF176" s="1059"/>
      <c r="AG176" s="1059"/>
      <c r="AH176" s="1059"/>
      <c r="AI176" s="1059"/>
      <c r="AJ176" s="1059"/>
      <c r="AK176" s="1059"/>
      <c r="AL176" s="1059">
        <v>0.31110893672537498</v>
      </c>
      <c r="AM176" s="1059">
        <v>0.32332812906583402</v>
      </c>
      <c r="AN176" s="1059">
        <v>0.30802348336594898</v>
      </c>
      <c r="AO176" s="1059">
        <v>0.30784735812133002</v>
      </c>
      <c r="AP176" s="1059">
        <v>0.28374429223744202</v>
      </c>
      <c r="AQ176" s="1059">
        <v>0.28693728857663198</v>
      </c>
      <c r="AR176" s="1059">
        <v>0.29683626875407698</v>
      </c>
      <c r="AS176" s="1059">
        <v>0.27471624266144801</v>
      </c>
      <c r="AT176" s="1059">
        <v>0.25787345075016299</v>
      </c>
      <c r="AU176" s="1061">
        <v>0.29058027582617701</v>
      </c>
    </row>
    <row r="177" spans="1:47" x14ac:dyDescent="0.2">
      <c r="A177">
        <v>58972</v>
      </c>
      <c r="B177" t="s">
        <v>1428</v>
      </c>
      <c r="C177" s="507">
        <v>42004</v>
      </c>
      <c r="D177">
        <v>2014</v>
      </c>
      <c r="E177" t="s">
        <v>183</v>
      </c>
      <c r="F177" t="s">
        <v>226</v>
      </c>
      <c r="G177">
        <v>31.555841000000001</v>
      </c>
      <c r="H177">
        <v>-110.32008</v>
      </c>
      <c r="I177" s="606">
        <v>5.5542616438000003</v>
      </c>
      <c r="J177" t="s">
        <v>431</v>
      </c>
      <c r="K177" t="s">
        <v>1249</v>
      </c>
      <c r="L177" s="606">
        <v>22.2</v>
      </c>
      <c r="M177" s="606">
        <v>17.7</v>
      </c>
      <c r="N177" s="606">
        <v>1.2542372881355932</v>
      </c>
      <c r="O177" t="s">
        <v>793</v>
      </c>
      <c r="P177" t="s">
        <v>793</v>
      </c>
      <c r="Q177">
        <v>25</v>
      </c>
      <c r="R177">
        <v>169</v>
      </c>
      <c r="Y177">
        <v>13.78</v>
      </c>
      <c r="Z177">
        <v>12.03</v>
      </c>
      <c r="AA177">
        <v>130.12</v>
      </c>
      <c r="AB177">
        <v>88.29</v>
      </c>
      <c r="AC177" t="s">
        <v>326</v>
      </c>
      <c r="AD177" s="508" t="s">
        <v>1233</v>
      </c>
      <c r="AE177" s="1059"/>
      <c r="AF177" s="1059"/>
      <c r="AG177" s="1059"/>
      <c r="AH177" s="1059"/>
      <c r="AI177" s="1059"/>
      <c r="AJ177" s="1059"/>
      <c r="AK177" s="1059"/>
      <c r="AL177" s="1059">
        <v>0.24795192049422499</v>
      </c>
      <c r="AM177" s="1059">
        <v>0.26164717936354798</v>
      </c>
      <c r="AN177" s="1059">
        <v>0.23630136986301301</v>
      </c>
      <c r="AO177" s="1059">
        <v>0.23210277842272201</v>
      </c>
      <c r="AP177" s="1059">
        <v>0.24060960193999401</v>
      </c>
      <c r="AQ177" s="1059">
        <v>0.25705442869932998</v>
      </c>
      <c r="AR177" s="1059">
        <v>0.25839073343136498</v>
      </c>
      <c r="AS177" s="1059">
        <v>0.25729432706446798</v>
      </c>
      <c r="AT177" s="1059">
        <v>0.23997110646750699</v>
      </c>
      <c r="AU177" s="1061">
        <v>0.25796774824282398</v>
      </c>
    </row>
    <row r="178" spans="1:47" x14ac:dyDescent="0.2">
      <c r="A178">
        <v>58616</v>
      </c>
      <c r="B178" t="s">
        <v>1429</v>
      </c>
      <c r="C178" s="507">
        <v>41698</v>
      </c>
      <c r="D178">
        <v>2014</v>
      </c>
      <c r="E178" t="s">
        <v>176</v>
      </c>
      <c r="F178" t="s">
        <v>222</v>
      </c>
      <c r="G178">
        <v>36.127591000000002</v>
      </c>
      <c r="H178">
        <v>-120.142241</v>
      </c>
      <c r="I178" s="606">
        <v>5.3794212329000004</v>
      </c>
      <c r="J178" t="s">
        <v>431</v>
      </c>
      <c r="K178" t="s">
        <v>1249</v>
      </c>
      <c r="L178" s="606">
        <v>23.099999999999998</v>
      </c>
      <c r="M178" s="606">
        <v>18</v>
      </c>
      <c r="N178" s="606">
        <v>1.2833333333333332</v>
      </c>
      <c r="O178" t="s">
        <v>799</v>
      </c>
      <c r="P178" t="s">
        <v>1231</v>
      </c>
      <c r="Q178" t="s">
        <v>799</v>
      </c>
      <c r="R178">
        <v>179</v>
      </c>
      <c r="Y178">
        <v>5.82</v>
      </c>
      <c r="Z178">
        <v>9.66</v>
      </c>
      <c r="AA178">
        <v>110.64</v>
      </c>
      <c r="AB178">
        <v>76.040000000000006</v>
      </c>
      <c r="AC178" t="s">
        <v>333</v>
      </c>
      <c r="AD178" s="508" t="s">
        <v>1233</v>
      </c>
      <c r="AE178" s="1059"/>
      <c r="AF178" s="1059"/>
      <c r="AG178" s="1059"/>
      <c r="AH178" s="1059"/>
      <c r="AI178" s="1059"/>
      <c r="AJ178" s="1059"/>
      <c r="AK178" s="1059"/>
      <c r="AL178" s="1059">
        <v>0.28996067985794</v>
      </c>
      <c r="AM178" s="1059">
        <v>0.28735326856911497</v>
      </c>
      <c r="AN178" s="1059">
        <v>0.27443556570268901</v>
      </c>
      <c r="AO178" s="1059">
        <v>0.27899543378995401</v>
      </c>
      <c r="AP178" s="1059">
        <v>0.27177828513444902</v>
      </c>
      <c r="AQ178" s="1059">
        <v>0.269214227889091</v>
      </c>
      <c r="AR178" s="1059">
        <v>0.25820649416539798</v>
      </c>
      <c r="AS178" s="1059">
        <v>0.254439370877727</v>
      </c>
      <c r="AT178" s="1059">
        <v>0.23970065956367301</v>
      </c>
    </row>
    <row r="179" spans="1:47" x14ac:dyDescent="0.2">
      <c r="A179">
        <v>58590</v>
      </c>
      <c r="B179" t="s">
        <v>1430</v>
      </c>
      <c r="C179" s="507">
        <v>41670</v>
      </c>
      <c r="D179">
        <v>2014</v>
      </c>
      <c r="E179" t="s">
        <v>176</v>
      </c>
      <c r="F179" t="s">
        <v>222</v>
      </c>
      <c r="G179">
        <v>34.157221999999997</v>
      </c>
      <c r="H179">
        <v>-116.234444</v>
      </c>
      <c r="I179" s="606">
        <v>5.9317593607000001</v>
      </c>
      <c r="J179" t="s">
        <v>431</v>
      </c>
      <c r="K179" t="s">
        <v>1249</v>
      </c>
      <c r="L179" s="606">
        <v>23.919</v>
      </c>
      <c r="M179" s="606">
        <v>18.5</v>
      </c>
      <c r="N179" s="606">
        <v>1.292918918918919</v>
      </c>
      <c r="O179" t="s">
        <v>799</v>
      </c>
      <c r="P179" t="s">
        <v>1231</v>
      </c>
      <c r="Q179" t="s">
        <v>799</v>
      </c>
      <c r="R179">
        <v>181</v>
      </c>
      <c r="Y179">
        <v>12.31</v>
      </c>
      <c r="Z179">
        <v>6.98</v>
      </c>
      <c r="AA179">
        <v>101.92</v>
      </c>
      <c r="AB179">
        <v>69.209999999999994</v>
      </c>
      <c r="AC179" t="s">
        <v>333</v>
      </c>
      <c r="AD179" s="508" t="s">
        <v>1233</v>
      </c>
      <c r="AE179" s="1059"/>
      <c r="AF179" s="1059"/>
      <c r="AG179" s="1059"/>
      <c r="AH179" s="1059"/>
      <c r="AI179" s="1059"/>
      <c r="AJ179" s="1059"/>
      <c r="AK179" s="1059"/>
      <c r="AL179" s="1059">
        <v>0.32789707515734901</v>
      </c>
      <c r="AM179" s="1059">
        <v>0.32308127799931002</v>
      </c>
      <c r="AN179" s="1059">
        <v>0.342768110576329</v>
      </c>
      <c r="AO179" s="1059">
        <v>0.342768110576329</v>
      </c>
      <c r="AP179" s="1059">
        <v>0.31735159817351499</v>
      </c>
      <c r="AQ179" s="1059">
        <v>0.329616501747649</v>
      </c>
      <c r="AR179" s="1059">
        <v>0.31885721337776102</v>
      </c>
      <c r="AS179" s="1059">
        <v>0.33453659138590602</v>
      </c>
      <c r="AT179" s="1059">
        <v>0.32682339874120597</v>
      </c>
      <c r="AU179" s="1061">
        <v>0.31688450745827701</v>
      </c>
    </row>
    <row r="180" spans="1:47" x14ac:dyDescent="0.2">
      <c r="A180">
        <v>58984</v>
      </c>
      <c r="B180" t="s">
        <v>1431</v>
      </c>
      <c r="C180" s="507">
        <v>42004</v>
      </c>
      <c r="D180">
        <v>2014</v>
      </c>
      <c r="E180" t="s">
        <v>176</v>
      </c>
      <c r="F180" t="s">
        <v>222</v>
      </c>
      <c r="G180">
        <v>36.613781000000003</v>
      </c>
      <c r="H180">
        <v>-120.38355</v>
      </c>
      <c r="I180" s="606">
        <v>5.3066899543000003</v>
      </c>
      <c r="J180" t="s">
        <v>431</v>
      </c>
      <c r="K180" t="s">
        <v>1251</v>
      </c>
      <c r="L180" s="606">
        <v>24.87</v>
      </c>
      <c r="M180" s="606">
        <v>19</v>
      </c>
      <c r="N180" s="606">
        <v>1.3089473684210526</v>
      </c>
      <c r="O180" t="s">
        <v>799</v>
      </c>
      <c r="P180" t="s">
        <v>1231</v>
      </c>
      <c r="Q180" t="s">
        <v>799</v>
      </c>
      <c r="R180">
        <v>179</v>
      </c>
      <c r="Y180">
        <v>1.78</v>
      </c>
      <c r="Z180">
        <v>10.37</v>
      </c>
      <c r="AA180">
        <v>126.4</v>
      </c>
      <c r="AB180">
        <v>86.26</v>
      </c>
      <c r="AC180" t="s">
        <v>333</v>
      </c>
      <c r="AD180" s="508" t="s">
        <v>1233</v>
      </c>
      <c r="AE180" s="1059"/>
      <c r="AF180" s="1059"/>
      <c r="AG180" s="1059"/>
      <c r="AH180" s="1059"/>
      <c r="AI180" s="1059"/>
      <c r="AJ180" s="1059"/>
      <c r="AK180" s="1059"/>
      <c r="AL180" s="1059">
        <v>0.30669310261956201</v>
      </c>
      <c r="AM180" s="1059">
        <v>0.29887474834627498</v>
      </c>
      <c r="AN180" s="1059">
        <v>0.30261355443402999</v>
      </c>
      <c r="AO180" s="1059">
        <v>0.306416726748377</v>
      </c>
      <c r="AP180" s="1059">
        <v>0.29733838019706799</v>
      </c>
      <c r="AQ180" s="1059">
        <v>0.26048557185312998</v>
      </c>
      <c r="AR180" s="1059">
        <v>0.26913001682287901</v>
      </c>
      <c r="AS180" s="1059">
        <v>0.24792718096611299</v>
      </c>
      <c r="AT180" s="1059">
        <v>0.179596250901225</v>
      </c>
      <c r="AU180" s="1061">
        <v>0.23557185313009299</v>
      </c>
    </row>
    <row r="181" spans="1:47" x14ac:dyDescent="0.2">
      <c r="A181">
        <v>58991</v>
      </c>
      <c r="B181" t="s">
        <v>1432</v>
      </c>
      <c r="C181" s="507">
        <v>42004</v>
      </c>
      <c r="D181">
        <v>2014</v>
      </c>
      <c r="E181" t="s">
        <v>176</v>
      </c>
      <c r="F181" t="s">
        <v>222</v>
      </c>
      <c r="G181">
        <v>36.231831</v>
      </c>
      <c r="H181">
        <v>-119.91383999999999</v>
      </c>
      <c r="I181" s="606">
        <v>5.3587312784999996</v>
      </c>
      <c r="J181" t="s">
        <v>431</v>
      </c>
      <c r="K181" t="s">
        <v>1251</v>
      </c>
      <c r="L181" s="606">
        <v>26.6</v>
      </c>
      <c r="M181" s="606">
        <v>19.405999999999999</v>
      </c>
      <c r="N181" s="606">
        <v>1.3707100896629909</v>
      </c>
      <c r="O181" t="s">
        <v>799</v>
      </c>
      <c r="P181" t="s">
        <v>1231</v>
      </c>
      <c r="Q181" t="s">
        <v>799</v>
      </c>
      <c r="R181">
        <v>180</v>
      </c>
      <c r="Y181">
        <v>5.2</v>
      </c>
      <c r="Z181">
        <v>9.41</v>
      </c>
      <c r="AA181">
        <v>120.94</v>
      </c>
      <c r="AB181">
        <v>82.55</v>
      </c>
      <c r="AC181" t="s">
        <v>333</v>
      </c>
      <c r="AD181" s="508" t="s">
        <v>1233</v>
      </c>
      <c r="AE181" s="1059"/>
      <c r="AF181" s="1059"/>
      <c r="AG181" s="1059"/>
      <c r="AH181" s="1059"/>
      <c r="AI181" s="1059"/>
      <c r="AJ181" s="1059"/>
      <c r="AK181" s="1059"/>
      <c r="AL181" s="1059">
        <v>0.30695776255707702</v>
      </c>
      <c r="AM181" s="1059">
        <v>0.30440573770491802</v>
      </c>
      <c r="AN181" s="1059">
        <v>0.30342465753424602</v>
      </c>
      <c r="AO181" s="1059">
        <v>0.29674657534246501</v>
      </c>
      <c r="AP181" s="1059">
        <v>0.29349315068493098</v>
      </c>
      <c r="AQ181" s="1059">
        <v>0.274567395264116</v>
      </c>
      <c r="AR181" s="1059">
        <v>0.27880136986301302</v>
      </c>
      <c r="AS181" s="1059">
        <v>0.28120433789954302</v>
      </c>
      <c r="AT181" s="1059">
        <v>0.239016601277108</v>
      </c>
      <c r="AU181" s="1061">
        <v>0.25967618037123302</v>
      </c>
    </row>
    <row r="182" spans="1:47" x14ac:dyDescent="0.2">
      <c r="A182">
        <v>57651</v>
      </c>
      <c r="B182" t="s">
        <v>1433</v>
      </c>
      <c r="C182" s="507">
        <v>41790</v>
      </c>
      <c r="D182">
        <v>2014</v>
      </c>
      <c r="E182" t="s">
        <v>176</v>
      </c>
      <c r="F182" t="s">
        <v>222</v>
      </c>
      <c r="G182">
        <v>35.104160999999998</v>
      </c>
      <c r="H182">
        <v>-118.953931</v>
      </c>
      <c r="I182" s="606">
        <v>5.4025652967999998</v>
      </c>
      <c r="J182" t="s">
        <v>431</v>
      </c>
      <c r="K182" t="s">
        <v>1249</v>
      </c>
      <c r="L182" s="606">
        <v>26</v>
      </c>
      <c r="M182" s="606">
        <v>19.568000000000001</v>
      </c>
      <c r="N182" s="606">
        <v>1.328699918233851</v>
      </c>
      <c r="O182" t="s">
        <v>799</v>
      </c>
      <c r="P182" t="s">
        <v>1231</v>
      </c>
      <c r="Q182" t="s">
        <v>799</v>
      </c>
      <c r="R182">
        <v>180</v>
      </c>
      <c r="Y182">
        <v>8.84</v>
      </c>
      <c r="Z182">
        <v>10.6</v>
      </c>
      <c r="AA182">
        <v>193.85</v>
      </c>
      <c r="AB182">
        <v>128.49</v>
      </c>
      <c r="AC182" t="s">
        <v>333</v>
      </c>
      <c r="AD182" s="508" t="s">
        <v>1233</v>
      </c>
      <c r="AE182" s="1059"/>
      <c r="AF182" s="1059"/>
      <c r="AG182" s="1059"/>
      <c r="AH182" s="1059"/>
      <c r="AI182" s="1059"/>
      <c r="AJ182" s="1059"/>
      <c r="AK182" s="1059"/>
      <c r="AL182" s="1059">
        <v>0.28577625570776199</v>
      </c>
      <c r="AM182" s="1059">
        <v>0.28621357012750398</v>
      </c>
      <c r="AN182" s="1059">
        <v>0.283196347031963</v>
      </c>
      <c r="AO182" s="1059">
        <v>0.28688356164383499</v>
      </c>
      <c r="AP182" s="1059">
        <v>0.27261986301369801</v>
      </c>
      <c r="AQ182" s="1059">
        <v>0.25614754098360598</v>
      </c>
      <c r="AR182" s="1059">
        <v>0.26755136986301298</v>
      </c>
      <c r="AS182" s="1059">
        <v>0.25081050228310497</v>
      </c>
      <c r="AT182" s="1059">
        <v>0.227517109286618</v>
      </c>
      <c r="AU182" s="1061">
        <v>0.230496716322102</v>
      </c>
    </row>
    <row r="183" spans="1:47" x14ac:dyDescent="0.2">
      <c r="A183">
        <v>58943</v>
      </c>
      <c r="B183" t="s">
        <v>1434</v>
      </c>
      <c r="C183" s="507">
        <v>42004</v>
      </c>
      <c r="D183">
        <v>2014</v>
      </c>
      <c r="E183" t="s">
        <v>180</v>
      </c>
      <c r="F183" t="s">
        <v>228</v>
      </c>
      <c r="G183">
        <v>36.439499099999999</v>
      </c>
      <c r="H183">
        <v>-77.709844000000004</v>
      </c>
      <c r="I183" s="606">
        <v>4.4025239726000001</v>
      </c>
      <c r="J183" t="s">
        <v>431</v>
      </c>
      <c r="K183" t="s">
        <v>1249</v>
      </c>
      <c r="L183" s="606">
        <v>29.702999999999999</v>
      </c>
      <c r="M183" s="606">
        <v>19.646000000000001</v>
      </c>
      <c r="N183" s="606">
        <v>1.5119108215412806</v>
      </c>
      <c r="O183" t="s">
        <v>793</v>
      </c>
      <c r="P183" t="s">
        <v>793</v>
      </c>
      <c r="Q183">
        <v>20</v>
      </c>
      <c r="R183">
        <v>180</v>
      </c>
      <c r="Y183">
        <v>25.72</v>
      </c>
      <c r="Z183">
        <v>2.87</v>
      </c>
      <c r="AA183">
        <v>172</v>
      </c>
      <c r="AB183">
        <v>119.95</v>
      </c>
      <c r="AC183" t="s">
        <v>333</v>
      </c>
      <c r="AD183" s="508" t="s">
        <v>1233</v>
      </c>
      <c r="AE183" s="1059"/>
      <c r="AF183" s="1059"/>
      <c r="AG183" s="1059"/>
      <c r="AH183" s="1059"/>
      <c r="AI183" s="1059"/>
      <c r="AJ183" s="1059"/>
      <c r="AK183" s="1059"/>
      <c r="AL183" s="1059">
        <v>0.15961187214611799</v>
      </c>
      <c r="AM183" s="1059">
        <v>0.171317167577413</v>
      </c>
      <c r="AN183" s="1059">
        <v>9.7522831050228201E-2</v>
      </c>
      <c r="AO183" s="1059">
        <v>0.19127283105022799</v>
      </c>
      <c r="AP183" s="1059">
        <v>0.21128995433789899</v>
      </c>
      <c r="AQ183" s="1059">
        <v>0.20673952641165699</v>
      </c>
      <c r="AR183" s="1059">
        <v>0.20762557077625499</v>
      </c>
      <c r="AS183" s="1059">
        <v>0.16996004566209999</v>
      </c>
      <c r="AT183" s="1059">
        <v>0.19369669636585801</v>
      </c>
      <c r="AU183" s="1061">
        <v>0.140296313974099</v>
      </c>
    </row>
    <row r="184" spans="1:47" x14ac:dyDescent="0.2">
      <c r="A184">
        <v>58986</v>
      </c>
      <c r="B184" t="s">
        <v>1435</v>
      </c>
      <c r="C184" s="507">
        <v>42004</v>
      </c>
      <c r="D184">
        <v>2014</v>
      </c>
      <c r="E184" t="s">
        <v>176</v>
      </c>
      <c r="F184" t="s">
        <v>222</v>
      </c>
      <c r="G184">
        <v>35.219211000000001</v>
      </c>
      <c r="H184">
        <v>-119.08114999999999</v>
      </c>
      <c r="I184" s="606">
        <v>5.3936634702999999</v>
      </c>
      <c r="J184" t="s">
        <v>431</v>
      </c>
      <c r="K184" t="s">
        <v>1251</v>
      </c>
      <c r="L184" s="606">
        <v>26.15</v>
      </c>
      <c r="M184" s="606">
        <v>19.649999999999999</v>
      </c>
      <c r="N184" s="606">
        <v>1.3307888040712468</v>
      </c>
      <c r="O184" t="s">
        <v>799</v>
      </c>
      <c r="P184" t="s">
        <v>1231</v>
      </c>
      <c r="Q184" t="s">
        <v>799</v>
      </c>
      <c r="R184">
        <v>180</v>
      </c>
      <c r="Y184">
        <v>9.5</v>
      </c>
      <c r="Z184">
        <v>11.84</v>
      </c>
      <c r="AA184">
        <v>135.91999999999999</v>
      </c>
      <c r="AB184">
        <v>92.52</v>
      </c>
      <c r="AC184" t="s">
        <v>333</v>
      </c>
      <c r="AD184" s="508" t="s">
        <v>1233</v>
      </c>
      <c r="AE184" s="1059"/>
      <c r="AF184" s="1059"/>
      <c r="AG184" s="1059"/>
      <c r="AH184" s="1059"/>
      <c r="AI184" s="1059"/>
      <c r="AJ184" s="1059"/>
      <c r="AK184" s="1059"/>
      <c r="AL184" s="1059">
        <v>0.29014840182648399</v>
      </c>
      <c r="AM184" s="1059">
        <v>0.29080145719489903</v>
      </c>
      <c r="AN184" s="1059">
        <v>0.29176369863013701</v>
      </c>
      <c r="AO184" s="1059">
        <v>0.28515410958904103</v>
      </c>
      <c r="AP184" s="1059">
        <v>0.28321347031963401</v>
      </c>
      <c r="AQ184" s="1059">
        <v>0.26817509107468102</v>
      </c>
      <c r="AR184" s="1059">
        <v>0.256986301369863</v>
      </c>
      <c r="AS184" s="1059">
        <v>0.26460045662100401</v>
      </c>
      <c r="AT184" s="1059">
        <v>0.20155227903842299</v>
      </c>
      <c r="AU184" s="1061">
        <v>0.206412769921717</v>
      </c>
    </row>
    <row r="185" spans="1:47" x14ac:dyDescent="0.2">
      <c r="A185">
        <v>59443</v>
      </c>
      <c r="B185" t="s">
        <v>1436</v>
      </c>
      <c r="C185" s="507">
        <v>41973</v>
      </c>
      <c r="D185">
        <v>2014</v>
      </c>
      <c r="E185" t="s">
        <v>176</v>
      </c>
      <c r="F185" t="s">
        <v>222</v>
      </c>
      <c r="G185">
        <v>34.688591000000002</v>
      </c>
      <c r="H185">
        <v>-118.325891</v>
      </c>
      <c r="I185" s="606">
        <v>5.6208550227999998</v>
      </c>
      <c r="J185" t="s">
        <v>431</v>
      </c>
      <c r="K185" t="s">
        <v>1249</v>
      </c>
      <c r="L185" s="606">
        <v>28.3413</v>
      </c>
      <c r="M185" s="606">
        <v>19.7</v>
      </c>
      <c r="N185" s="606">
        <v>1.4386446700507616</v>
      </c>
      <c r="O185" t="s">
        <v>799</v>
      </c>
      <c r="P185" t="s">
        <v>1231</v>
      </c>
      <c r="Q185" t="s">
        <v>799</v>
      </c>
      <c r="R185">
        <v>180</v>
      </c>
      <c r="Y185">
        <v>10.48</v>
      </c>
      <c r="Z185">
        <v>7.37</v>
      </c>
      <c r="AA185">
        <v>130.72</v>
      </c>
      <c r="AB185">
        <v>87.94</v>
      </c>
      <c r="AC185" t="s">
        <v>333</v>
      </c>
      <c r="AD185" s="508" t="s">
        <v>1233</v>
      </c>
      <c r="AE185" s="1059"/>
      <c r="AF185" s="1059"/>
      <c r="AG185" s="1059"/>
      <c r="AH185" s="1059"/>
      <c r="AI185" s="1059"/>
      <c r="AJ185" s="1059"/>
      <c r="AK185" s="1059"/>
      <c r="AL185" s="1059">
        <v>0.356672374429223</v>
      </c>
      <c r="AM185" s="1059">
        <v>0.353073770491803</v>
      </c>
      <c r="AN185" s="1059">
        <v>0.33756849315068399</v>
      </c>
      <c r="AO185" s="1059">
        <v>0.22189497716894899</v>
      </c>
      <c r="AP185" s="1059">
        <v>0.329908675799086</v>
      </c>
      <c r="AQ185" s="1059">
        <v>0.32967896174863398</v>
      </c>
      <c r="AR185" s="1059">
        <v>0.326912100456621</v>
      </c>
      <c r="AS185" s="1059">
        <v>0.35752283105022797</v>
      </c>
      <c r="AT185" s="1059">
        <v>0.30927381035162099</v>
      </c>
      <c r="AU185" s="1061">
        <v>0.30033840947546497</v>
      </c>
    </row>
    <row r="186" spans="1:47" x14ac:dyDescent="0.2">
      <c r="A186">
        <v>59183</v>
      </c>
      <c r="B186" t="s">
        <v>1437</v>
      </c>
      <c r="C186" s="507">
        <v>41988</v>
      </c>
      <c r="D186">
        <v>2014</v>
      </c>
      <c r="E186" t="s">
        <v>176</v>
      </c>
      <c r="F186" t="s">
        <v>222</v>
      </c>
      <c r="G186">
        <v>36.137481000000001</v>
      </c>
      <c r="H186">
        <v>-119.56249</v>
      </c>
      <c r="I186" s="606">
        <v>5.29148379</v>
      </c>
      <c r="J186" t="s">
        <v>431</v>
      </c>
      <c r="K186" t="s">
        <v>1251</v>
      </c>
      <c r="L186" s="606">
        <v>27.23</v>
      </c>
      <c r="M186" s="606">
        <v>19.760000000000002</v>
      </c>
      <c r="N186" s="606">
        <v>1.3780364372469636</v>
      </c>
      <c r="O186" t="s">
        <v>799</v>
      </c>
      <c r="P186" t="s">
        <v>1231</v>
      </c>
      <c r="Q186" t="s">
        <v>799</v>
      </c>
      <c r="R186">
        <v>180</v>
      </c>
      <c r="Y186">
        <v>-8.5</v>
      </c>
      <c r="Z186">
        <v>9.43</v>
      </c>
      <c r="AA186">
        <v>141.49</v>
      </c>
      <c r="AB186">
        <v>95.47</v>
      </c>
      <c r="AC186" t="s">
        <v>333</v>
      </c>
      <c r="AD186" s="508">
        <v>117.2442686999335</v>
      </c>
      <c r="AE186" s="1059"/>
      <c r="AF186" s="1059"/>
      <c r="AG186" s="1059"/>
      <c r="AH186" s="1059"/>
      <c r="AI186" s="1059"/>
      <c r="AJ186" s="1059"/>
      <c r="AK186" s="1059"/>
      <c r="AL186" s="1059">
        <v>0.311315697040282</v>
      </c>
      <c r="AM186" s="1059">
        <v>0.30917457578372098</v>
      </c>
      <c r="AN186" s="1059">
        <v>0.30313534098681799</v>
      </c>
      <c r="AO186" s="1059">
        <v>0.30259229475163102</v>
      </c>
      <c r="AP186" s="1059">
        <v>0.27061611483925802</v>
      </c>
      <c r="AQ186" s="1059">
        <v>0.27400181965000697</v>
      </c>
      <c r="AR186" s="1059">
        <v>0.284336697909156</v>
      </c>
      <c r="AS186" s="1059">
        <v>0.292927227182814</v>
      </c>
      <c r="AT186" s="1059">
        <v>0.22509266448523799</v>
      </c>
      <c r="AU186" s="1061">
        <v>0.25905699910768898</v>
      </c>
    </row>
    <row r="187" spans="1:47" x14ac:dyDescent="0.2">
      <c r="A187">
        <v>58844</v>
      </c>
      <c r="B187" t="s">
        <v>1438</v>
      </c>
      <c r="C187" s="507">
        <v>41670</v>
      </c>
      <c r="D187">
        <v>2014</v>
      </c>
      <c r="E187" t="s">
        <v>180</v>
      </c>
      <c r="F187" t="s">
        <v>228</v>
      </c>
      <c r="G187">
        <v>36.122250999999999</v>
      </c>
      <c r="H187">
        <v>-77.405779999999993</v>
      </c>
      <c r="I187" s="606">
        <v>4.4319378995000003</v>
      </c>
      <c r="J187" t="s">
        <v>431</v>
      </c>
      <c r="K187" t="s">
        <v>1249</v>
      </c>
      <c r="L187" s="606">
        <v>27.806000000000001</v>
      </c>
      <c r="M187" s="606">
        <v>19.79</v>
      </c>
      <c r="N187" s="606">
        <v>1.4050530570995454</v>
      </c>
      <c r="O187" t="s">
        <v>799</v>
      </c>
      <c r="P187" t="s">
        <v>1231</v>
      </c>
      <c r="Q187" t="s">
        <v>799</v>
      </c>
      <c r="R187">
        <v>181</v>
      </c>
      <c r="Y187">
        <v>27.61</v>
      </c>
      <c r="Z187">
        <v>3.44</v>
      </c>
      <c r="AA187">
        <v>167.3</v>
      </c>
      <c r="AB187">
        <v>115.82</v>
      </c>
      <c r="AC187" t="s">
        <v>329</v>
      </c>
      <c r="AD187" s="508" t="s">
        <v>1233</v>
      </c>
      <c r="AE187" s="1059"/>
      <c r="AF187" s="1059"/>
      <c r="AG187" s="1059"/>
      <c r="AH187" s="1059"/>
      <c r="AI187" s="1059"/>
      <c r="AJ187" s="1059"/>
      <c r="AK187" s="1059"/>
      <c r="AL187" s="1059">
        <v>0.21984589041095801</v>
      </c>
      <c r="AM187" s="1059">
        <v>0.23350979052823301</v>
      </c>
      <c r="AN187" s="1059">
        <v>0.23958333333333301</v>
      </c>
      <c r="AO187" s="1059">
        <v>0.20024543378995399</v>
      </c>
      <c r="AP187" s="1059">
        <v>0.20076484018264801</v>
      </c>
      <c r="AQ187" s="1059">
        <v>0.21140141165755899</v>
      </c>
      <c r="AR187" s="1059">
        <v>0.21513698630136899</v>
      </c>
      <c r="AS187" s="1059">
        <v>0.18422374429223701</v>
      </c>
      <c r="AT187" s="1059">
        <v>0.164426247286</v>
      </c>
      <c r="AU187" s="1061">
        <v>0.10597958896279699</v>
      </c>
    </row>
    <row r="188" spans="1:47" x14ac:dyDescent="0.2">
      <c r="A188">
        <v>58626</v>
      </c>
      <c r="B188" t="s">
        <v>1439</v>
      </c>
      <c r="C188" s="507">
        <v>41957</v>
      </c>
      <c r="D188">
        <v>2014</v>
      </c>
      <c r="E188" t="s">
        <v>176</v>
      </c>
      <c r="F188" t="s">
        <v>222</v>
      </c>
      <c r="G188">
        <v>34.677670999999997</v>
      </c>
      <c r="H188">
        <v>-118.31866100000001</v>
      </c>
      <c r="I188" s="606">
        <v>5.6208550227999998</v>
      </c>
      <c r="J188" t="s">
        <v>431</v>
      </c>
      <c r="K188" t="s">
        <v>1249</v>
      </c>
      <c r="L188" s="606">
        <v>23.922000000000001</v>
      </c>
      <c r="M188" s="606">
        <v>19.945</v>
      </c>
      <c r="N188" s="606">
        <v>1.1993983454499875</v>
      </c>
      <c r="O188" t="s">
        <v>799</v>
      </c>
      <c r="P188" t="s">
        <v>1231</v>
      </c>
      <c r="Q188" t="s">
        <v>799</v>
      </c>
      <c r="R188">
        <v>180</v>
      </c>
      <c r="Y188">
        <v>10.29</v>
      </c>
      <c r="Z188">
        <v>8.64</v>
      </c>
      <c r="AA188">
        <v>91.85</v>
      </c>
      <c r="AB188">
        <v>63.47</v>
      </c>
      <c r="AC188" t="s">
        <v>333</v>
      </c>
      <c r="AD188" s="508">
        <v>91.169698638580897</v>
      </c>
      <c r="AE188" s="1059"/>
      <c r="AF188" s="1059"/>
      <c r="AG188" s="1059"/>
      <c r="AH188" s="1059"/>
      <c r="AI188" s="1059"/>
      <c r="AJ188" s="1059"/>
      <c r="AK188" s="1059"/>
      <c r="AL188" s="1059">
        <v>0.298429127589455</v>
      </c>
      <c r="AM188" s="1059">
        <v>0.297961927175872</v>
      </c>
      <c r="AN188" s="1059">
        <v>0.30177165286730201</v>
      </c>
      <c r="AO188" s="1059">
        <v>0.30454182792633999</v>
      </c>
      <c r="AP188" s="1059">
        <v>0.29438261154247197</v>
      </c>
      <c r="AQ188" s="1059">
        <v>0.25939959661382</v>
      </c>
      <c r="AR188" s="1059">
        <v>0.28516777301963903</v>
      </c>
      <c r="AS188" s="1059">
        <v>0.28394294355138699</v>
      </c>
      <c r="AT188" s="1059">
        <v>0.25477597640085498</v>
      </c>
      <c r="AU188" s="1061">
        <v>0.255722133864484</v>
      </c>
    </row>
    <row r="189" spans="1:47" x14ac:dyDescent="0.2">
      <c r="A189">
        <v>59530</v>
      </c>
      <c r="B189" t="s">
        <v>1440</v>
      </c>
      <c r="C189" s="507">
        <v>41981</v>
      </c>
      <c r="D189">
        <v>2014</v>
      </c>
      <c r="E189" t="s">
        <v>180</v>
      </c>
      <c r="F189" t="s">
        <v>228</v>
      </c>
      <c r="G189">
        <v>36.272221000000002</v>
      </c>
      <c r="H189">
        <v>-76.307160999999994</v>
      </c>
      <c r="I189" s="606">
        <v>4.4491212328999996</v>
      </c>
      <c r="J189" t="s">
        <v>431</v>
      </c>
      <c r="K189" t="s">
        <v>1249</v>
      </c>
      <c r="L189" s="606">
        <v>28.015000000000001</v>
      </c>
      <c r="M189" s="606">
        <v>19.946000000000002</v>
      </c>
      <c r="N189" s="606">
        <v>1.4045422641131053</v>
      </c>
      <c r="O189" t="s">
        <v>799</v>
      </c>
      <c r="P189" t="s">
        <v>1231</v>
      </c>
      <c r="Q189" t="s">
        <v>799</v>
      </c>
      <c r="R189">
        <v>181</v>
      </c>
      <c r="Y189">
        <v>31.21</v>
      </c>
      <c r="Z189">
        <v>3.83</v>
      </c>
      <c r="AA189">
        <v>133.63999999999999</v>
      </c>
      <c r="AB189">
        <v>92.63</v>
      </c>
      <c r="AC189" t="s">
        <v>327</v>
      </c>
      <c r="AD189" s="508" t="s">
        <v>1233</v>
      </c>
      <c r="AE189" s="1059"/>
      <c r="AF189" s="1059"/>
      <c r="AG189" s="1059"/>
      <c r="AH189" s="1059"/>
      <c r="AI189" s="1059"/>
      <c r="AJ189" s="1059"/>
      <c r="AK189" s="1059"/>
      <c r="AL189" s="1059">
        <v>0.24819867523592201</v>
      </c>
      <c r="AM189" s="1059">
        <v>0.25885007918465402</v>
      </c>
      <c r="AN189" s="1059">
        <v>0.258139900104711</v>
      </c>
      <c r="AO189" s="1059">
        <v>0.25096871141122101</v>
      </c>
      <c r="AP189" s="1059">
        <v>0.20357476602351399</v>
      </c>
      <c r="AQ189" s="1059">
        <v>0.21431955533127001</v>
      </c>
      <c r="AR189" s="1059">
        <v>0.24406079061868799</v>
      </c>
      <c r="AS189" s="1059">
        <v>0.221070635006755</v>
      </c>
      <c r="AT189" s="1059">
        <v>0.196970175638607</v>
      </c>
      <c r="AU189" s="1061">
        <v>0.18109003599335599</v>
      </c>
    </row>
    <row r="190" spans="1:47" x14ac:dyDescent="0.2">
      <c r="A190">
        <v>58544</v>
      </c>
      <c r="B190" t="s">
        <v>698</v>
      </c>
      <c r="C190" s="507">
        <v>41670</v>
      </c>
      <c r="D190">
        <v>2014</v>
      </c>
      <c r="E190" t="s">
        <v>183</v>
      </c>
      <c r="F190" t="s">
        <v>224</v>
      </c>
      <c r="G190">
        <v>36.390555999999997</v>
      </c>
      <c r="H190">
        <v>-114.964444</v>
      </c>
      <c r="I190" s="606">
        <v>5.6922251142000002</v>
      </c>
      <c r="J190" t="s">
        <v>431</v>
      </c>
      <c r="K190" t="s">
        <v>1249</v>
      </c>
      <c r="L190" s="606">
        <v>25.007850000000001</v>
      </c>
      <c r="M190" s="606">
        <v>20</v>
      </c>
      <c r="N190" s="606">
        <v>1.2503925</v>
      </c>
      <c r="O190" t="s">
        <v>799</v>
      </c>
      <c r="P190" t="s">
        <v>1231</v>
      </c>
      <c r="Q190" t="s">
        <v>799</v>
      </c>
      <c r="R190">
        <v>190</v>
      </c>
      <c r="Y190">
        <v>10.71</v>
      </c>
      <c r="Z190">
        <v>10.81</v>
      </c>
      <c r="AA190">
        <v>103.15</v>
      </c>
      <c r="AB190">
        <v>70.16</v>
      </c>
      <c r="AC190" t="s">
        <v>333</v>
      </c>
      <c r="AD190" s="508">
        <v>131.99789775718207</v>
      </c>
      <c r="AE190" s="1059"/>
      <c r="AF190" s="1059"/>
      <c r="AG190" s="1059"/>
      <c r="AH190" s="1059"/>
      <c r="AI190" s="1059"/>
      <c r="AJ190" s="1059"/>
      <c r="AK190" s="1059"/>
      <c r="AL190" s="1059">
        <v>0.30437214611872099</v>
      </c>
      <c r="AM190" s="1059">
        <v>0.30235655737704897</v>
      </c>
      <c r="AN190" s="1059">
        <v>0.305342465753424</v>
      </c>
      <c r="AO190" s="1059">
        <v>0.31035958904109501</v>
      </c>
      <c r="AP190" s="1059">
        <v>0.30339041095890401</v>
      </c>
      <c r="AQ190" s="1059">
        <v>0.31376366120218502</v>
      </c>
      <c r="AR190" s="1059">
        <v>0.30481735159817303</v>
      </c>
      <c r="AS190" s="1059">
        <v>0.31179794520547899</v>
      </c>
      <c r="AT190" s="1059">
        <v>0.29613013698630097</v>
      </c>
      <c r="AU190" s="1061">
        <v>0.30622723132968999</v>
      </c>
    </row>
    <row r="191" spans="1:47" x14ac:dyDescent="0.2">
      <c r="A191">
        <v>58498</v>
      </c>
      <c r="B191" t="s">
        <v>1441</v>
      </c>
      <c r="C191" s="507">
        <v>41698</v>
      </c>
      <c r="D191">
        <v>2014</v>
      </c>
      <c r="E191" t="s">
        <v>176</v>
      </c>
      <c r="F191" t="s">
        <v>222</v>
      </c>
      <c r="G191">
        <v>34.903761000000003</v>
      </c>
      <c r="H191">
        <v>-118.25094</v>
      </c>
      <c r="I191" s="606">
        <v>5.8357687215</v>
      </c>
      <c r="J191" t="s">
        <v>431</v>
      </c>
      <c r="K191" t="s">
        <v>1249</v>
      </c>
      <c r="L191" s="606">
        <v>26.2</v>
      </c>
      <c r="M191" s="606">
        <v>20</v>
      </c>
      <c r="N191" s="606">
        <v>1.31</v>
      </c>
      <c r="O191" t="s">
        <v>799</v>
      </c>
      <c r="P191" t="s">
        <v>1231</v>
      </c>
      <c r="Q191" t="s">
        <v>799</v>
      </c>
      <c r="R191">
        <v>180</v>
      </c>
      <c r="Y191">
        <v>9.36</v>
      </c>
      <c r="Z191">
        <v>7.42</v>
      </c>
      <c r="AA191">
        <v>101.75</v>
      </c>
      <c r="AB191">
        <v>69.430000000000007</v>
      </c>
      <c r="AC191" t="s">
        <v>333</v>
      </c>
      <c r="AD191" s="508">
        <v>113.16550285696491</v>
      </c>
      <c r="AE191" s="1059"/>
      <c r="AF191" s="1059"/>
      <c r="AG191" s="1059"/>
      <c r="AH191" s="1059"/>
      <c r="AI191" s="1059"/>
      <c r="AJ191" s="1059"/>
      <c r="AK191" s="1059"/>
      <c r="AL191" s="1059">
        <v>0.33300799086757898</v>
      </c>
      <c r="AM191" s="1059">
        <v>0.33707877959927102</v>
      </c>
      <c r="AN191" s="1059">
        <v>0.32917808219178002</v>
      </c>
      <c r="AO191" s="1059">
        <v>0.34127283105022799</v>
      </c>
      <c r="AP191" s="1059">
        <v>0.32650114155251098</v>
      </c>
      <c r="AQ191" s="1059">
        <v>0.32506830601092901</v>
      </c>
      <c r="AR191" s="1059">
        <v>0.33906392694063903</v>
      </c>
      <c r="AS191" s="1059">
        <v>0.32347602739726</v>
      </c>
      <c r="AT191" s="1059">
        <v>0.28010844748858399</v>
      </c>
      <c r="AU191" s="1061">
        <v>0.29770605646630199</v>
      </c>
    </row>
    <row r="192" spans="1:47" x14ac:dyDescent="0.2">
      <c r="A192">
        <v>58499</v>
      </c>
      <c r="B192" t="s">
        <v>1442</v>
      </c>
      <c r="C192" s="507">
        <v>41698</v>
      </c>
      <c r="D192">
        <v>2014</v>
      </c>
      <c r="E192" t="s">
        <v>176</v>
      </c>
      <c r="F192" t="s">
        <v>222</v>
      </c>
      <c r="G192">
        <v>34.903461</v>
      </c>
      <c r="H192">
        <v>-118.24294999999999</v>
      </c>
      <c r="I192" s="606">
        <v>5.8357687215</v>
      </c>
      <c r="J192" t="s">
        <v>431</v>
      </c>
      <c r="K192" t="s">
        <v>1249</v>
      </c>
      <c r="L192" s="606">
        <v>20.95</v>
      </c>
      <c r="M192" s="606">
        <v>20</v>
      </c>
      <c r="N192" s="606">
        <v>1.0474999999999999</v>
      </c>
      <c r="O192" t="s">
        <v>799</v>
      </c>
      <c r="P192" t="s">
        <v>1231</v>
      </c>
      <c r="Q192" t="s">
        <v>799</v>
      </c>
      <c r="R192">
        <v>180</v>
      </c>
      <c r="Y192">
        <v>9.1999999999999993</v>
      </c>
      <c r="Z192">
        <v>8.0299999999999994</v>
      </c>
      <c r="AA192">
        <v>101.65</v>
      </c>
      <c r="AB192">
        <v>69.2</v>
      </c>
      <c r="AC192" t="s">
        <v>333</v>
      </c>
      <c r="AD192" s="508">
        <v>169.06121252464246</v>
      </c>
      <c r="AE192" s="1059"/>
      <c r="AF192" s="1059"/>
      <c r="AG192" s="1059"/>
      <c r="AH192" s="1059"/>
      <c r="AI192" s="1059"/>
      <c r="AJ192" s="1059"/>
      <c r="AK192" s="1059"/>
      <c r="AL192" s="1059">
        <v>0.28175799086757902</v>
      </c>
      <c r="AM192" s="1059">
        <v>0.28535974499089201</v>
      </c>
      <c r="AN192" s="1059">
        <v>0.28281963470319599</v>
      </c>
      <c r="AO192" s="1059">
        <v>0.28009703196347002</v>
      </c>
      <c r="AP192" s="1059">
        <v>0.25523972602739697</v>
      </c>
      <c r="AQ192" s="1059">
        <v>0.250905054644808</v>
      </c>
      <c r="AR192" s="1059">
        <v>0.25394406392694002</v>
      </c>
      <c r="AS192" s="1059">
        <v>0.22851027397260201</v>
      </c>
      <c r="AT192" s="1059">
        <v>0.21711187214611799</v>
      </c>
      <c r="AU192" s="1061">
        <v>0.27484061930783199</v>
      </c>
    </row>
    <row r="193" spans="1:47" x14ac:dyDescent="0.2">
      <c r="A193">
        <v>58973</v>
      </c>
      <c r="B193" t="s">
        <v>1443</v>
      </c>
      <c r="C193" s="507">
        <v>41943</v>
      </c>
      <c r="D193">
        <v>2014</v>
      </c>
      <c r="E193" t="s">
        <v>176</v>
      </c>
      <c r="F193" t="s">
        <v>222</v>
      </c>
      <c r="G193">
        <v>35.845230999999998</v>
      </c>
      <c r="H193">
        <v>-119.06272</v>
      </c>
      <c r="I193" s="606">
        <v>5.3359831050000004</v>
      </c>
      <c r="J193" t="s">
        <v>431</v>
      </c>
      <c r="K193" t="s">
        <v>1249</v>
      </c>
      <c r="L193" s="606">
        <v>26</v>
      </c>
      <c r="M193" s="606">
        <v>20</v>
      </c>
      <c r="N193" s="606">
        <v>1.3</v>
      </c>
      <c r="O193" t="s">
        <v>799</v>
      </c>
      <c r="P193" t="s">
        <v>1231</v>
      </c>
      <c r="Q193" t="s">
        <v>799</v>
      </c>
      <c r="R193">
        <v>180</v>
      </c>
      <c r="Y193">
        <v>8.07</v>
      </c>
      <c r="Z193">
        <v>8.86</v>
      </c>
      <c r="AA193">
        <v>95.66</v>
      </c>
      <c r="AB193">
        <v>66.09</v>
      </c>
      <c r="AC193" t="s">
        <v>333</v>
      </c>
      <c r="AD193" s="508">
        <v>97.995567686910974</v>
      </c>
      <c r="AE193" s="1059"/>
      <c r="AF193" s="1059"/>
      <c r="AG193" s="1059"/>
      <c r="AH193" s="1059"/>
      <c r="AI193" s="1059"/>
      <c r="AJ193" s="1059"/>
      <c r="AK193" s="1059"/>
      <c r="AL193" s="1059">
        <v>0.30281963470319601</v>
      </c>
      <c r="AM193" s="1059">
        <v>0.30097336065573699</v>
      </c>
      <c r="AN193" s="1059">
        <v>0.29210616438356102</v>
      </c>
      <c r="AO193" s="1059">
        <v>0.28361301369863001</v>
      </c>
      <c r="AP193" s="1059">
        <v>0.28483447488584401</v>
      </c>
      <c r="AQ193" s="1059">
        <v>0.28089708561019999</v>
      </c>
      <c r="AR193" s="1059">
        <v>0.28556506849315</v>
      </c>
      <c r="AS193" s="1059">
        <v>0.298162100456621</v>
      </c>
      <c r="AT193" s="1059">
        <v>0.28120433789954302</v>
      </c>
      <c r="AU193" s="1061">
        <v>0.275717213114754</v>
      </c>
    </row>
    <row r="194" spans="1:47" x14ac:dyDescent="0.2">
      <c r="A194">
        <v>59237</v>
      </c>
      <c r="B194" t="s">
        <v>1444</v>
      </c>
      <c r="C194" s="507">
        <v>41973</v>
      </c>
      <c r="D194">
        <v>2014</v>
      </c>
      <c r="E194" t="s">
        <v>176</v>
      </c>
      <c r="F194" t="s">
        <v>222</v>
      </c>
      <c r="G194">
        <v>34.407291000000001</v>
      </c>
      <c r="H194">
        <v>-116.86243</v>
      </c>
      <c r="I194" s="606">
        <v>5.887906621</v>
      </c>
      <c r="J194" t="s">
        <v>431</v>
      </c>
      <c r="K194" t="s">
        <v>1249</v>
      </c>
      <c r="L194" s="606">
        <v>24.8</v>
      </c>
      <c r="M194" s="606">
        <v>20</v>
      </c>
      <c r="N194" s="606">
        <v>1.24</v>
      </c>
      <c r="O194" t="s">
        <v>799</v>
      </c>
      <c r="P194" t="s">
        <v>1231</v>
      </c>
      <c r="Q194" t="s">
        <v>799</v>
      </c>
      <c r="R194">
        <v>180</v>
      </c>
      <c r="Y194">
        <v>10.51</v>
      </c>
      <c r="Z194">
        <v>7.83</v>
      </c>
      <c r="AA194">
        <v>88.54</v>
      </c>
      <c r="AB194">
        <v>61.42</v>
      </c>
      <c r="AC194" t="s">
        <v>333</v>
      </c>
      <c r="AD194" s="508">
        <v>100.76496064890334</v>
      </c>
      <c r="AE194" s="1059"/>
      <c r="AF194" s="1059"/>
      <c r="AG194" s="1059"/>
      <c r="AH194" s="1059"/>
      <c r="AI194" s="1059"/>
      <c r="AJ194" s="1059"/>
      <c r="AK194" s="1059"/>
      <c r="AL194" s="1059">
        <v>0.30354452054794501</v>
      </c>
      <c r="AM194" s="1059">
        <v>0.255948315118397</v>
      </c>
      <c r="AN194" s="1059">
        <v>0.28876141552511397</v>
      </c>
      <c r="AO194" s="1059">
        <v>0.292990867579908</v>
      </c>
      <c r="AP194" s="1059">
        <v>0.263230593607305</v>
      </c>
      <c r="AQ194" s="1059">
        <v>0.26198770491803203</v>
      </c>
      <c r="AR194" s="1059">
        <v>0.27724315068493099</v>
      </c>
      <c r="AS194" s="1059">
        <v>0.28456050228310498</v>
      </c>
      <c r="AT194" s="1059">
        <v>0.28440639269406298</v>
      </c>
      <c r="AU194" s="1061">
        <v>0.28189890710382498</v>
      </c>
    </row>
    <row r="195" spans="1:47" x14ac:dyDescent="0.2">
      <c r="A195">
        <v>58985</v>
      </c>
      <c r="B195" t="s">
        <v>1445</v>
      </c>
      <c r="C195" s="507">
        <v>42004</v>
      </c>
      <c r="D195">
        <v>2014</v>
      </c>
      <c r="E195" t="s">
        <v>176</v>
      </c>
      <c r="F195" t="s">
        <v>222</v>
      </c>
      <c r="G195">
        <v>36.244290999999997</v>
      </c>
      <c r="H195">
        <v>-119.82814999999999</v>
      </c>
      <c r="I195" s="606">
        <v>5.3183070776000001</v>
      </c>
      <c r="J195" t="s">
        <v>431</v>
      </c>
      <c r="K195" t="s">
        <v>1251</v>
      </c>
      <c r="L195" s="606">
        <v>27.8</v>
      </c>
      <c r="M195" s="606">
        <v>20</v>
      </c>
      <c r="N195" s="606">
        <v>1.3900000000000001</v>
      </c>
      <c r="O195" t="s">
        <v>799</v>
      </c>
      <c r="P195" t="s">
        <v>1231</v>
      </c>
      <c r="Q195" t="s">
        <v>799</v>
      </c>
      <c r="R195">
        <v>180</v>
      </c>
      <c r="Y195">
        <v>3.06</v>
      </c>
      <c r="Z195">
        <v>12.03</v>
      </c>
      <c r="AA195">
        <v>127.56</v>
      </c>
      <c r="AB195">
        <v>87.55</v>
      </c>
      <c r="AC195" t="s">
        <v>333</v>
      </c>
      <c r="AD195" s="508">
        <v>105.29585647945277</v>
      </c>
      <c r="AE195" s="1059"/>
      <c r="AF195" s="1059"/>
      <c r="AG195" s="1059"/>
      <c r="AH195" s="1059"/>
      <c r="AI195" s="1059"/>
      <c r="AJ195" s="1059"/>
      <c r="AK195" s="1059"/>
      <c r="AL195" s="1059">
        <v>0.285296803652968</v>
      </c>
      <c r="AM195" s="1059">
        <v>0.30589139344262301</v>
      </c>
      <c r="AN195" s="1059">
        <v>0.30471461187214599</v>
      </c>
      <c r="AO195" s="1059">
        <v>0.29995433789954301</v>
      </c>
      <c r="AP195" s="1059">
        <v>0.283350456621004</v>
      </c>
      <c r="AQ195" s="1059">
        <v>0.25632969034608299</v>
      </c>
      <c r="AR195" s="1059">
        <v>0.269166666666666</v>
      </c>
      <c r="AS195" s="1059">
        <v>0.246832191780821</v>
      </c>
      <c r="AT195" s="1059">
        <v>0.22110159817351599</v>
      </c>
      <c r="AU195" s="1061">
        <v>0.20313069216757701</v>
      </c>
    </row>
    <row r="196" spans="1:47" x14ac:dyDescent="0.2">
      <c r="A196">
        <v>59168</v>
      </c>
      <c r="B196" t="s">
        <v>1446</v>
      </c>
      <c r="C196" s="507">
        <v>41981</v>
      </c>
      <c r="D196">
        <v>2014</v>
      </c>
      <c r="E196" t="s">
        <v>183</v>
      </c>
      <c r="F196" t="s">
        <v>226</v>
      </c>
      <c r="G196">
        <v>32.030931000000002</v>
      </c>
      <c r="H196">
        <v>-110.958651</v>
      </c>
      <c r="I196" s="606">
        <v>5.7775589041000002</v>
      </c>
      <c r="J196" t="s">
        <v>431</v>
      </c>
      <c r="K196" t="s">
        <v>1249</v>
      </c>
      <c r="L196" s="606">
        <v>35.1</v>
      </c>
      <c r="M196" s="606">
        <v>29</v>
      </c>
      <c r="N196" s="606">
        <v>1.210344827586207</v>
      </c>
      <c r="O196" t="s">
        <v>799</v>
      </c>
      <c r="P196" t="s">
        <v>1231</v>
      </c>
      <c r="Q196" t="s">
        <v>799</v>
      </c>
      <c r="R196">
        <v>180</v>
      </c>
      <c r="Y196">
        <v>11.02</v>
      </c>
      <c r="Z196">
        <v>19.43</v>
      </c>
      <c r="AA196">
        <v>165.17</v>
      </c>
      <c r="AB196">
        <v>109.21</v>
      </c>
      <c r="AC196" t="s">
        <v>333</v>
      </c>
      <c r="AD196" s="508">
        <v>119.742411304211</v>
      </c>
      <c r="AE196" s="1059"/>
      <c r="AF196" s="1059"/>
      <c r="AG196" s="1059"/>
      <c r="AH196" s="1059"/>
      <c r="AI196" s="1059"/>
      <c r="AJ196" s="1059"/>
      <c r="AK196" s="1059"/>
      <c r="AL196" s="1059">
        <v>0.296272240592032</v>
      </c>
      <c r="AM196" s="1059">
        <v>0.31312417561710898</v>
      </c>
      <c r="AN196" s="1059">
        <v>0.30793575814832302</v>
      </c>
      <c r="AO196" s="1059">
        <v>0.30337348449063101</v>
      </c>
      <c r="AP196" s="1059">
        <v>0.29111557235080998</v>
      </c>
      <c r="AQ196" s="1059">
        <v>0.29346460649456602</v>
      </c>
      <c r="AR196" s="1059">
        <v>0.28314832309872401</v>
      </c>
      <c r="AS196" s="1059">
        <v>0.29231223429381198</v>
      </c>
      <c r="AT196" s="1059">
        <v>0.27892851519445699</v>
      </c>
      <c r="AU196" s="1061">
        <v>0.25376468186671602</v>
      </c>
    </row>
    <row r="197" spans="1:47" x14ac:dyDescent="0.2">
      <c r="A197">
        <v>58628</v>
      </c>
      <c r="B197" t="s">
        <v>1447</v>
      </c>
      <c r="C197" s="507">
        <v>41640</v>
      </c>
      <c r="D197">
        <v>2014</v>
      </c>
      <c r="E197" t="s">
        <v>199</v>
      </c>
      <c r="F197" t="s">
        <v>225</v>
      </c>
      <c r="G197">
        <v>33.675480999999998</v>
      </c>
      <c r="H197">
        <v>-83.673760000000001</v>
      </c>
      <c r="I197" s="606">
        <v>4.5645682648000001</v>
      </c>
      <c r="J197" t="s">
        <v>431</v>
      </c>
      <c r="K197" t="s">
        <v>1249</v>
      </c>
      <c r="L197" s="606">
        <v>38.6</v>
      </c>
      <c r="M197" s="606">
        <v>30</v>
      </c>
      <c r="N197" s="606">
        <v>1.2866666666666666</v>
      </c>
      <c r="O197" t="s">
        <v>793</v>
      </c>
      <c r="P197" t="s">
        <v>793</v>
      </c>
      <c r="Q197">
        <v>20</v>
      </c>
      <c r="R197">
        <v>180</v>
      </c>
      <c r="Y197">
        <v>27.82</v>
      </c>
      <c r="Z197">
        <v>31.72</v>
      </c>
      <c r="AA197">
        <v>165.11</v>
      </c>
      <c r="AB197">
        <v>112.42</v>
      </c>
      <c r="AC197" t="s">
        <v>329</v>
      </c>
      <c r="AD197" s="508">
        <v>128.70570630715847</v>
      </c>
      <c r="AE197" s="1059"/>
      <c r="AF197" s="1059"/>
      <c r="AG197" s="1059"/>
      <c r="AH197" s="1059"/>
      <c r="AI197" s="1059"/>
      <c r="AJ197" s="1059"/>
      <c r="AK197" s="1059"/>
      <c r="AL197" s="1059">
        <v>0.211990106544901</v>
      </c>
      <c r="AM197" s="1059">
        <v>0.23147768670309599</v>
      </c>
      <c r="AN197" s="1059">
        <v>0.21429984779299799</v>
      </c>
      <c r="AO197" s="1059">
        <v>0.17316971080669699</v>
      </c>
      <c r="AP197" s="1059">
        <v>0.20833713850837099</v>
      </c>
      <c r="AQ197" s="1059">
        <v>0.18981481481481399</v>
      </c>
      <c r="AR197" s="1059">
        <v>0.19304414003044101</v>
      </c>
      <c r="AS197" s="1059">
        <v>0.199227549467275</v>
      </c>
      <c r="AT197" s="1059">
        <v>0.184802130898021</v>
      </c>
      <c r="AU197" s="1061">
        <v>0.180088797814207</v>
      </c>
    </row>
    <row r="198" spans="1:47" x14ac:dyDescent="0.2">
      <c r="A198">
        <v>59020</v>
      </c>
      <c r="B198" t="s">
        <v>1448</v>
      </c>
      <c r="C198" s="507">
        <v>42004</v>
      </c>
      <c r="D198">
        <v>2014</v>
      </c>
      <c r="E198" t="s">
        <v>183</v>
      </c>
      <c r="F198" t="s">
        <v>226</v>
      </c>
      <c r="G198">
        <v>32.948731000000002</v>
      </c>
      <c r="H198">
        <v>-112.76985000000001</v>
      </c>
      <c r="I198" s="606">
        <v>5.8028424658000004</v>
      </c>
      <c r="J198" t="s">
        <v>431</v>
      </c>
      <c r="K198" t="s">
        <v>1249</v>
      </c>
      <c r="L198" s="606">
        <v>51.03</v>
      </c>
      <c r="M198" s="606">
        <v>37.119999999999997</v>
      </c>
      <c r="N198" s="606">
        <v>1.374730603448276</v>
      </c>
      <c r="O198" t="s">
        <v>799</v>
      </c>
      <c r="P198" t="s">
        <v>1231</v>
      </c>
      <c r="Q198" t="s">
        <v>799</v>
      </c>
      <c r="R198">
        <v>180</v>
      </c>
      <c r="S198" t="s">
        <v>1293</v>
      </c>
      <c r="T198" t="s">
        <v>1294</v>
      </c>
      <c r="U198" t="s">
        <v>1295</v>
      </c>
      <c r="V198">
        <v>2023</v>
      </c>
      <c r="W198">
        <v>36</v>
      </c>
      <c r="X198">
        <v>96</v>
      </c>
      <c r="Y198">
        <v>9.94</v>
      </c>
      <c r="Z198">
        <v>24.3</v>
      </c>
      <c r="AA198">
        <v>113.5</v>
      </c>
      <c r="AB198">
        <v>77.69</v>
      </c>
      <c r="AC198" t="s">
        <v>329</v>
      </c>
      <c r="AD198" s="508" t="s">
        <v>1233</v>
      </c>
      <c r="AE198" s="1059"/>
      <c r="AF198" s="1059"/>
      <c r="AG198" s="1059"/>
      <c r="AH198" s="1059"/>
      <c r="AI198" s="1059"/>
      <c r="AJ198" s="1059"/>
      <c r="AK198" s="1059"/>
      <c r="AL198" s="1059">
        <v>0.32229791568256899</v>
      </c>
      <c r="AM198" s="1059">
        <v>0.31581409282551298</v>
      </c>
      <c r="AN198" s="1059">
        <v>0.308139220201543</v>
      </c>
      <c r="AO198" s="1059">
        <v>0.29588721264367801</v>
      </c>
      <c r="AP198" s="1059">
        <v>0.29143109844906301</v>
      </c>
      <c r="AQ198" s="1059">
        <v>0.222135612948307</v>
      </c>
      <c r="AR198" s="1059">
        <v>0.29536133581325702</v>
      </c>
      <c r="AS198" s="1059">
        <v>0.30049401669028503</v>
      </c>
      <c r="AT198" s="1059">
        <v>0.24612265784915699</v>
      </c>
      <c r="AU198" s="1061">
        <v>0.27674791254475201</v>
      </c>
    </row>
    <row r="199" spans="1:47" x14ac:dyDescent="0.2">
      <c r="A199">
        <v>58717</v>
      </c>
      <c r="B199" t="s">
        <v>1449</v>
      </c>
      <c r="C199" s="507">
        <v>41882</v>
      </c>
      <c r="D199">
        <v>2014</v>
      </c>
      <c r="E199" t="s">
        <v>177</v>
      </c>
      <c r="F199" t="s">
        <v>221</v>
      </c>
      <c r="G199">
        <v>29.322610999999998</v>
      </c>
      <c r="H199">
        <v>-100.38459</v>
      </c>
      <c r="I199" s="606">
        <v>4.9138586758000002</v>
      </c>
      <c r="J199" t="s">
        <v>431</v>
      </c>
      <c r="K199" t="s">
        <v>1249</v>
      </c>
      <c r="L199" s="606">
        <v>48.1</v>
      </c>
      <c r="M199" s="606">
        <v>39.6</v>
      </c>
      <c r="N199" s="606">
        <v>1.2146464646464645</v>
      </c>
      <c r="O199" t="s">
        <v>799</v>
      </c>
      <c r="P199" t="s">
        <v>1269</v>
      </c>
      <c r="Q199" t="s">
        <v>799</v>
      </c>
      <c r="R199">
        <v>180</v>
      </c>
      <c r="Y199">
        <v>21.26</v>
      </c>
      <c r="AC199" t="s">
        <v>1259</v>
      </c>
      <c r="AD199" s="508" t="s">
        <v>1233</v>
      </c>
      <c r="AE199" s="1059"/>
      <c r="AF199" s="1059"/>
      <c r="AG199" s="1059"/>
      <c r="AH199" s="1059"/>
      <c r="AI199" s="1059"/>
      <c r="AJ199" s="1059"/>
      <c r="AK199" s="1059"/>
      <c r="AL199" s="1059">
        <v>0.22463819127346499</v>
      </c>
      <c r="AM199" s="1059">
        <v>0.22564557229857701</v>
      </c>
      <c r="AN199" s="1059">
        <v>0.217517642175176</v>
      </c>
      <c r="AO199" s="1059">
        <v>0.18677067478437301</v>
      </c>
      <c r="AP199" s="1059">
        <v>0.20309545223928699</v>
      </c>
      <c r="AQ199" s="1059">
        <v>0.229995193280712</v>
      </c>
      <c r="AR199" s="1059">
        <v>0.22141794658917899</v>
      </c>
      <c r="AS199" s="1059">
        <v>0.215560283197269</v>
      </c>
      <c r="AT199" s="1059">
        <v>0.227339029565056</v>
      </c>
      <c r="AU199" s="1061">
        <v>0.218524613162591</v>
      </c>
    </row>
    <row r="200" spans="1:47" x14ac:dyDescent="0.2">
      <c r="A200">
        <v>58983</v>
      </c>
      <c r="B200" t="s">
        <v>1450</v>
      </c>
      <c r="C200" s="507">
        <v>42004</v>
      </c>
      <c r="D200">
        <v>2014</v>
      </c>
      <c r="E200" t="s">
        <v>176</v>
      </c>
      <c r="F200" t="s">
        <v>222</v>
      </c>
      <c r="G200">
        <v>35.017091000000001</v>
      </c>
      <c r="H200">
        <v>-118.17636</v>
      </c>
      <c r="I200" s="606">
        <v>5.8443696346999996</v>
      </c>
      <c r="J200" t="s">
        <v>431</v>
      </c>
      <c r="K200" t="s">
        <v>1249</v>
      </c>
      <c r="L200" s="606">
        <v>59.1</v>
      </c>
      <c r="M200" s="606">
        <v>45</v>
      </c>
      <c r="N200" s="606">
        <v>1.3133333333333335</v>
      </c>
      <c r="O200" t="s">
        <v>799</v>
      </c>
      <c r="P200" t="s">
        <v>1231</v>
      </c>
      <c r="Q200" t="s">
        <v>799</v>
      </c>
      <c r="R200">
        <v>180</v>
      </c>
      <c r="Y200">
        <v>9.68</v>
      </c>
      <c r="Z200">
        <v>6.98</v>
      </c>
      <c r="AA200">
        <v>99.13</v>
      </c>
      <c r="AB200">
        <v>67.77</v>
      </c>
      <c r="AC200" t="s">
        <v>1259</v>
      </c>
      <c r="AD200" s="508">
        <v>89.864356182182505</v>
      </c>
      <c r="AE200" s="1059"/>
      <c r="AF200" s="1059"/>
      <c r="AG200" s="1059"/>
      <c r="AH200" s="1059"/>
      <c r="AI200" s="1059"/>
      <c r="AJ200" s="1059"/>
      <c r="AK200" s="1059"/>
      <c r="AL200" s="1059">
        <v>0.32728817858954801</v>
      </c>
      <c r="AM200" s="1059">
        <v>0.33335610200364202</v>
      </c>
      <c r="AN200" s="1059">
        <v>0.32168949771689398</v>
      </c>
      <c r="AO200" s="1059">
        <v>0.330304414003044</v>
      </c>
      <c r="AP200" s="1059">
        <v>0.31376966007102902</v>
      </c>
      <c r="AQ200" s="1059">
        <v>0.31358024691358</v>
      </c>
      <c r="AR200" s="1059">
        <v>0.294289700659563</v>
      </c>
      <c r="AS200" s="1059">
        <v>0.30572298325722902</v>
      </c>
      <c r="AT200" s="1059">
        <v>0.29841958396752899</v>
      </c>
      <c r="AU200" s="1061">
        <v>0.31638332321392398</v>
      </c>
    </row>
    <row r="201" spans="1:47" x14ac:dyDescent="0.2">
      <c r="A201">
        <v>59010</v>
      </c>
      <c r="B201" t="s">
        <v>1451</v>
      </c>
      <c r="C201" s="507">
        <v>41790</v>
      </c>
      <c r="D201">
        <v>2014</v>
      </c>
      <c r="E201" t="s">
        <v>183</v>
      </c>
      <c r="F201" t="s">
        <v>232</v>
      </c>
      <c r="G201">
        <v>32.571340999999997</v>
      </c>
      <c r="H201">
        <v>-107.488221</v>
      </c>
      <c r="I201" s="606">
        <v>5.8230972603</v>
      </c>
      <c r="J201" t="s">
        <v>431</v>
      </c>
      <c r="K201" t="s">
        <v>1251</v>
      </c>
      <c r="L201" s="606">
        <v>65.134799999999998</v>
      </c>
      <c r="M201" s="606">
        <v>52.2</v>
      </c>
      <c r="N201" s="606">
        <v>1.2477931034482759</v>
      </c>
      <c r="O201" t="s">
        <v>799</v>
      </c>
      <c r="P201" t="s">
        <v>1231</v>
      </c>
      <c r="Q201" t="s">
        <v>799</v>
      </c>
      <c r="R201">
        <v>180</v>
      </c>
      <c r="S201" t="s">
        <v>1452</v>
      </c>
      <c r="AA201">
        <v>95.81</v>
      </c>
      <c r="AB201">
        <v>66</v>
      </c>
      <c r="AC201" t="s">
        <v>333</v>
      </c>
      <c r="AD201" s="508">
        <v>62.793903287420981</v>
      </c>
      <c r="AE201" s="1059"/>
      <c r="AF201" s="1059"/>
      <c r="AG201" s="1059"/>
      <c r="AH201" s="1059"/>
      <c r="AI201" s="1059"/>
      <c r="AJ201" s="1059"/>
      <c r="AK201" s="1059"/>
      <c r="AL201" s="1059">
        <v>0.297031088717437</v>
      </c>
      <c r="AM201" s="1059">
        <v>0.31346832276029502</v>
      </c>
      <c r="AN201" s="1059">
        <v>0.31092872513514902</v>
      </c>
      <c r="AO201" s="1059">
        <v>0.30580486012701402</v>
      </c>
      <c r="AP201" s="1059">
        <v>0.30370545320946801</v>
      </c>
      <c r="AQ201" s="1059">
        <v>0.31198312501308501</v>
      </c>
      <c r="AR201" s="1059">
        <v>0.30389133819695902</v>
      </c>
      <c r="AS201" s="1059">
        <v>0.29153982749873097</v>
      </c>
      <c r="AT201" s="1059">
        <v>0.25254771776973001</v>
      </c>
      <c r="AU201" s="1061">
        <v>0.26755368520961098</v>
      </c>
    </row>
    <row r="202" spans="1:47" x14ac:dyDescent="0.2">
      <c r="A202">
        <v>57650</v>
      </c>
      <c r="B202" t="s">
        <v>1453</v>
      </c>
      <c r="C202" s="507">
        <v>41973</v>
      </c>
      <c r="D202">
        <v>2014</v>
      </c>
      <c r="E202" t="s">
        <v>176</v>
      </c>
      <c r="F202" t="s">
        <v>222</v>
      </c>
      <c r="G202">
        <v>35.299560999999997</v>
      </c>
      <c r="H202">
        <v>-118.8509</v>
      </c>
      <c r="I202" s="606">
        <v>5.3805716895</v>
      </c>
      <c r="J202" t="s">
        <v>431</v>
      </c>
      <c r="K202" t="s">
        <v>1249</v>
      </c>
      <c r="L202" s="606">
        <v>81.599999999999994</v>
      </c>
      <c r="M202" s="606">
        <v>60</v>
      </c>
      <c r="N202" s="606">
        <v>1.3599999999999999</v>
      </c>
      <c r="O202" t="s">
        <v>799</v>
      </c>
      <c r="P202" t="s">
        <v>1231</v>
      </c>
      <c r="Q202" t="s">
        <v>799</v>
      </c>
      <c r="R202">
        <v>180</v>
      </c>
      <c r="Y202">
        <v>9.16</v>
      </c>
      <c r="Z202">
        <v>8.39</v>
      </c>
      <c r="AA202">
        <v>140.36000000000001</v>
      </c>
      <c r="AB202">
        <v>94.17</v>
      </c>
      <c r="AC202" t="s">
        <v>333</v>
      </c>
      <c r="AD202" s="508">
        <v>151.00851224967349</v>
      </c>
      <c r="AE202" s="1059"/>
      <c r="AF202" s="1059"/>
      <c r="AG202" s="1059"/>
      <c r="AH202" s="1059"/>
      <c r="AI202" s="1059"/>
      <c r="AJ202" s="1059"/>
      <c r="AK202" s="1059"/>
      <c r="AL202" s="1059">
        <v>0.31586187214611799</v>
      </c>
      <c r="AM202" s="1059">
        <v>0.28647161505767998</v>
      </c>
      <c r="AN202" s="1059">
        <v>0.293746194824961</v>
      </c>
      <c r="AO202" s="1059">
        <v>0.309275114155251</v>
      </c>
      <c r="AP202" s="1059">
        <v>0.29960996955859898</v>
      </c>
      <c r="AQ202" s="1059">
        <v>0.28249468731026101</v>
      </c>
      <c r="AR202" s="1059">
        <v>0.299651826484018</v>
      </c>
      <c r="AS202" s="1059">
        <v>0.30113964992389602</v>
      </c>
      <c r="AT202" s="1059">
        <v>0.274958143074581</v>
      </c>
      <c r="AU202" s="1061">
        <v>0.291376366120218</v>
      </c>
    </row>
    <row r="203" spans="1:47" x14ac:dyDescent="0.2">
      <c r="A203">
        <v>58592</v>
      </c>
      <c r="B203" t="s">
        <v>1454</v>
      </c>
      <c r="C203" s="507">
        <v>42004</v>
      </c>
      <c r="D203">
        <v>2014</v>
      </c>
      <c r="E203" t="s">
        <v>176</v>
      </c>
      <c r="F203" t="s">
        <v>222</v>
      </c>
      <c r="G203">
        <v>33.082870999999997</v>
      </c>
      <c r="H203">
        <v>-115.46742</v>
      </c>
      <c r="I203" s="606">
        <v>5.9011614154999998</v>
      </c>
      <c r="J203" t="s">
        <v>431</v>
      </c>
      <c r="K203" t="s">
        <v>1251</v>
      </c>
      <c r="L203" s="606">
        <v>194.7</v>
      </c>
      <c r="M203" s="606">
        <v>155.1</v>
      </c>
      <c r="N203" s="606">
        <v>1.2553191489361701</v>
      </c>
      <c r="O203" t="s">
        <v>799</v>
      </c>
      <c r="P203" t="s">
        <v>1231</v>
      </c>
      <c r="Q203" t="s">
        <v>799</v>
      </c>
      <c r="R203">
        <v>180</v>
      </c>
      <c r="Y203">
        <v>8.31</v>
      </c>
      <c r="Z203">
        <v>8.27</v>
      </c>
      <c r="AA203">
        <v>161.08000000000001</v>
      </c>
      <c r="AB203">
        <v>106.81</v>
      </c>
      <c r="AC203" t="s">
        <v>333</v>
      </c>
      <c r="AD203" s="508">
        <v>120.9076441882458</v>
      </c>
      <c r="AE203" s="1059"/>
      <c r="AF203" s="1059"/>
      <c r="AG203" s="1059"/>
      <c r="AH203" s="1059"/>
      <c r="AI203" s="1059"/>
      <c r="AJ203" s="1059"/>
      <c r="AK203" s="1059"/>
      <c r="AL203" s="1059">
        <v>0.30824199441220701</v>
      </c>
      <c r="AM203" s="1059">
        <v>0.30712748928653999</v>
      </c>
      <c r="AN203" s="1059">
        <v>0.29834706729198102</v>
      </c>
      <c r="AO203" s="1059">
        <v>0.28341341129157999</v>
      </c>
      <c r="AP203" s="1059">
        <v>0.27967742125422101</v>
      </c>
      <c r="AQ203" s="1059">
        <v>0.290000340575855</v>
      </c>
      <c r="AR203" s="1059">
        <v>0.283200704214985</v>
      </c>
      <c r="AS203" s="1059">
        <v>0.29770526600896702</v>
      </c>
      <c r="AT203" s="1059">
        <v>0.27714407261186602</v>
      </c>
      <c r="AU203" s="1061">
        <v>0.26732782422527801</v>
      </c>
    </row>
    <row r="204" spans="1:47" x14ac:dyDescent="0.2">
      <c r="A204">
        <v>58430</v>
      </c>
      <c r="B204" t="s">
        <v>1455</v>
      </c>
      <c r="C204" s="507">
        <v>41882</v>
      </c>
      <c r="D204">
        <v>2014</v>
      </c>
      <c r="E204" t="s">
        <v>176</v>
      </c>
      <c r="F204" t="s">
        <v>222</v>
      </c>
      <c r="G204">
        <v>32.687080999999999</v>
      </c>
      <c r="H204">
        <v>-115.646871</v>
      </c>
      <c r="I204" s="606">
        <v>5.6630150685</v>
      </c>
      <c r="J204" t="s">
        <v>431</v>
      </c>
      <c r="K204" t="s">
        <v>1249</v>
      </c>
      <c r="L204" s="606">
        <v>215.9</v>
      </c>
      <c r="M204" s="606">
        <v>170</v>
      </c>
      <c r="N204" s="606">
        <v>1.27</v>
      </c>
      <c r="O204" t="s">
        <v>799</v>
      </c>
      <c r="P204" t="s">
        <v>1231</v>
      </c>
      <c r="Q204" t="s">
        <v>799</v>
      </c>
      <c r="R204">
        <v>180</v>
      </c>
      <c r="Y204">
        <v>11.18</v>
      </c>
      <c r="Z204">
        <v>9.36</v>
      </c>
      <c r="AA204">
        <v>134.35</v>
      </c>
      <c r="AB204">
        <v>89.75</v>
      </c>
      <c r="AC204" t="s">
        <v>333</v>
      </c>
      <c r="AD204" s="508">
        <v>149.20730283132048</v>
      </c>
      <c r="AE204" s="1059"/>
      <c r="AF204" s="1059"/>
      <c r="AG204" s="1059"/>
      <c r="AH204" s="1059"/>
      <c r="AI204" s="1059"/>
      <c r="AJ204" s="1059"/>
      <c r="AK204" s="1059"/>
      <c r="AL204" s="1059">
        <v>0.34236569970453901</v>
      </c>
      <c r="AM204" s="1059">
        <v>0.32463034394085499</v>
      </c>
      <c r="AN204" s="1059">
        <v>0.31399274778404501</v>
      </c>
      <c r="AO204" s="1059">
        <v>0.30808487778673099</v>
      </c>
      <c r="AP204" s="1059">
        <v>0.32481668009669601</v>
      </c>
      <c r="AQ204" s="1059">
        <v>0.334160371798992</v>
      </c>
      <c r="AR204" s="1059">
        <v>0.336855358581788</v>
      </c>
      <c r="AS204" s="1059">
        <v>0.33798952457695403</v>
      </c>
      <c r="AT204" s="1059">
        <v>0.33010811173784499</v>
      </c>
      <c r="AU204" s="1061">
        <v>0.23621892746169501</v>
      </c>
    </row>
    <row r="205" spans="1:47" x14ac:dyDescent="0.2">
      <c r="A205">
        <v>56917</v>
      </c>
      <c r="B205" t="s">
        <v>1456</v>
      </c>
      <c r="C205" s="507">
        <v>41729</v>
      </c>
      <c r="D205">
        <v>2014</v>
      </c>
      <c r="E205" t="s">
        <v>176</v>
      </c>
      <c r="F205" t="s">
        <v>222</v>
      </c>
      <c r="G205">
        <v>32.673341000000001</v>
      </c>
      <c r="H205">
        <v>-115.586991</v>
      </c>
      <c r="I205" s="606">
        <v>5.8522068492999999</v>
      </c>
      <c r="J205" t="s">
        <v>431</v>
      </c>
      <c r="K205" t="s">
        <v>1251</v>
      </c>
      <c r="L205" s="606">
        <v>265.77999999999997</v>
      </c>
      <c r="M205" s="606">
        <v>206.72</v>
      </c>
      <c r="N205" s="606">
        <v>1.2857004643962846</v>
      </c>
      <c r="O205" t="s">
        <v>799</v>
      </c>
      <c r="P205" t="s">
        <v>1231</v>
      </c>
      <c r="Q205" t="s">
        <v>799</v>
      </c>
      <c r="R205">
        <v>180</v>
      </c>
      <c r="Y205">
        <v>11.15</v>
      </c>
      <c r="Z205">
        <v>9.0500000000000007</v>
      </c>
      <c r="AA205">
        <v>170.73</v>
      </c>
      <c r="AB205">
        <v>114.07</v>
      </c>
      <c r="AC205" t="s">
        <v>333</v>
      </c>
      <c r="AD205" s="508">
        <v>99.162975624810329</v>
      </c>
      <c r="AE205" s="1059"/>
      <c r="AF205" s="1059"/>
      <c r="AG205" s="1059"/>
      <c r="AH205" s="1059"/>
      <c r="AI205" s="1059"/>
      <c r="AJ205" s="1059"/>
      <c r="AK205" s="1059"/>
      <c r="AL205" s="1059">
        <v>0.30762241851519301</v>
      </c>
      <c r="AM205" s="1059">
        <v>0.30555179684559902</v>
      </c>
      <c r="AN205" s="1059">
        <v>0.30613651574645701</v>
      </c>
      <c r="AO205" s="1059">
        <v>0.28169621340350498</v>
      </c>
      <c r="AP205" s="1059">
        <v>0.279346865213428</v>
      </c>
      <c r="AQ205" s="1059">
        <v>0.23543818812867201</v>
      </c>
      <c r="AR205" s="1059">
        <v>0.212095202852567</v>
      </c>
      <c r="AS205" s="1059">
        <v>0.193978267672649</v>
      </c>
      <c r="AT205" s="1059">
        <v>0.19128404335779001</v>
      </c>
      <c r="AU205" s="1061">
        <v>0.24426481073807099</v>
      </c>
    </row>
    <row r="206" spans="1:47" x14ac:dyDescent="0.2">
      <c r="A206">
        <v>57378</v>
      </c>
      <c r="B206" t="s">
        <v>1457</v>
      </c>
      <c r="C206" s="507">
        <v>41882</v>
      </c>
      <c r="D206">
        <v>2014</v>
      </c>
      <c r="E206" t="s">
        <v>176</v>
      </c>
      <c r="F206" t="s">
        <v>222</v>
      </c>
      <c r="G206">
        <v>34.784131000000002</v>
      </c>
      <c r="H206">
        <v>-118.432451</v>
      </c>
      <c r="I206" s="606">
        <v>5.7207748858</v>
      </c>
      <c r="J206" t="s">
        <v>431</v>
      </c>
      <c r="K206" t="s">
        <v>1251</v>
      </c>
      <c r="L206" s="606">
        <v>283.7</v>
      </c>
      <c r="M206" s="606">
        <v>241.5</v>
      </c>
      <c r="N206" s="606">
        <v>1.1747412008281573</v>
      </c>
      <c r="O206" t="s">
        <v>793</v>
      </c>
      <c r="P206" t="s">
        <v>793</v>
      </c>
      <c r="Q206">
        <v>25</v>
      </c>
      <c r="R206">
        <v>180</v>
      </c>
      <c r="Y206">
        <v>8.66</v>
      </c>
      <c r="Z206">
        <v>8.27</v>
      </c>
      <c r="AA206">
        <v>182.2</v>
      </c>
      <c r="AB206">
        <v>119.79</v>
      </c>
      <c r="AC206" t="s">
        <v>333</v>
      </c>
      <c r="AD206" s="508">
        <v>165.86731438856421</v>
      </c>
      <c r="AE206" s="1059"/>
      <c r="AF206" s="1059"/>
      <c r="AG206" s="1059"/>
      <c r="AH206" s="1059"/>
      <c r="AI206" s="1059"/>
      <c r="AJ206" s="1059"/>
      <c r="AK206" s="1059"/>
      <c r="AL206" s="1059">
        <v>0.29278954782230499</v>
      </c>
      <c r="AM206" s="1059">
        <v>0.28957883145338598</v>
      </c>
      <c r="AN206" s="1059">
        <v>0.28737296387683497</v>
      </c>
      <c r="AO206" s="1059">
        <v>0.28656276884388798</v>
      </c>
      <c r="AP206" s="1059">
        <v>0.27209790408122703</v>
      </c>
      <c r="AQ206" s="1059">
        <v>0.268760818653904</v>
      </c>
      <c r="AR206" s="1059">
        <v>0.28063142271003999</v>
      </c>
      <c r="AS206" s="1059">
        <v>0.28679344280892799</v>
      </c>
      <c r="AT206" s="1059">
        <v>0.26835985138546098</v>
      </c>
      <c r="AU206" s="1061">
        <v>0.26678564828956802</v>
      </c>
    </row>
    <row r="207" spans="1:47" x14ac:dyDescent="0.2">
      <c r="A207">
        <v>58542</v>
      </c>
      <c r="B207" t="s">
        <v>1458</v>
      </c>
      <c r="C207" s="507">
        <v>41943</v>
      </c>
      <c r="D207">
        <v>2014</v>
      </c>
      <c r="E207" t="s">
        <v>176</v>
      </c>
      <c r="F207" t="s">
        <v>222</v>
      </c>
      <c r="G207">
        <v>33.812460999999999</v>
      </c>
      <c r="H207">
        <v>-115.374211</v>
      </c>
      <c r="I207" s="606">
        <v>5.7074497717000003</v>
      </c>
      <c r="J207" t="s">
        <v>431</v>
      </c>
      <c r="K207" t="s">
        <v>1251</v>
      </c>
      <c r="L207" s="606">
        <v>333.62</v>
      </c>
      <c r="M207" s="606">
        <v>249.7</v>
      </c>
      <c r="N207" s="606">
        <v>1.3360832999599521</v>
      </c>
      <c r="O207" t="s">
        <v>793</v>
      </c>
      <c r="P207" t="s">
        <v>793</v>
      </c>
      <c r="Q207">
        <v>22.5</v>
      </c>
      <c r="R207">
        <v>191</v>
      </c>
      <c r="S207" t="s">
        <v>1293</v>
      </c>
      <c r="T207" t="s">
        <v>1335</v>
      </c>
      <c r="U207" t="s">
        <v>1295</v>
      </c>
      <c r="V207">
        <v>2022</v>
      </c>
      <c r="W207">
        <v>230</v>
      </c>
      <c r="X207">
        <v>920</v>
      </c>
      <c r="Y207">
        <v>4.8</v>
      </c>
      <c r="Z207">
        <v>8.7100000000000009</v>
      </c>
      <c r="AA207">
        <v>150.74</v>
      </c>
      <c r="AB207">
        <v>101.47</v>
      </c>
      <c r="AC207" t="s">
        <v>333</v>
      </c>
      <c r="AD207" s="508">
        <v>164.4117033715599</v>
      </c>
      <c r="AE207" s="1059"/>
      <c r="AF207" s="1059"/>
      <c r="AG207" s="1059"/>
      <c r="AH207" s="1059"/>
      <c r="AI207" s="1059"/>
      <c r="AJ207" s="1059"/>
      <c r="AK207" s="1059"/>
      <c r="AL207" s="1059">
        <v>0.28067516636402001</v>
      </c>
      <c r="AM207" s="1059">
        <v>0.28437677125118399</v>
      </c>
      <c r="AN207" s="1059">
        <v>0.28262270889450902</v>
      </c>
      <c r="AO207" s="1059">
        <v>0.28340904062043398</v>
      </c>
      <c r="AP207" s="1059">
        <v>0.27600792183496903</v>
      </c>
      <c r="AQ207" s="1059">
        <v>0.278413330969841</v>
      </c>
      <c r="AR207" s="1059">
        <v>0.26881161503393097</v>
      </c>
      <c r="AS207" s="1059">
        <v>0.19479128378711899</v>
      </c>
      <c r="AT207" s="1059">
        <v>0.24848311124033701</v>
      </c>
      <c r="AU207" s="1061">
        <v>0.25337508835739497</v>
      </c>
    </row>
    <row r="208" spans="1:47" x14ac:dyDescent="0.2">
      <c r="A208">
        <v>57394</v>
      </c>
      <c r="B208" t="s">
        <v>1459</v>
      </c>
      <c r="C208" s="507">
        <v>41729</v>
      </c>
      <c r="D208">
        <v>2014</v>
      </c>
      <c r="E208" t="s">
        <v>176</v>
      </c>
      <c r="F208" t="s">
        <v>222</v>
      </c>
      <c r="G208">
        <v>33.664910999999996</v>
      </c>
      <c r="H208">
        <v>-114.99567999999999</v>
      </c>
      <c r="I208" s="606">
        <v>5.8585641552999999</v>
      </c>
      <c r="J208" t="s">
        <v>1230</v>
      </c>
      <c r="K208" t="s">
        <v>467</v>
      </c>
      <c r="M208" s="606">
        <v>250</v>
      </c>
      <c r="O208" t="s">
        <v>799</v>
      </c>
      <c r="P208" t="s">
        <v>1231</v>
      </c>
      <c r="Q208" t="s">
        <v>799</v>
      </c>
      <c r="R208">
        <v>181</v>
      </c>
      <c r="AC208" t="s">
        <v>333</v>
      </c>
      <c r="AD208" s="508" t="s">
        <v>1233</v>
      </c>
      <c r="AE208" s="1059"/>
      <c r="AF208" s="1059"/>
      <c r="AG208" s="1059"/>
      <c r="AH208" s="1059"/>
      <c r="AI208" s="1059"/>
      <c r="AJ208" s="1059"/>
      <c r="AK208" s="1059">
        <v>0.28731150740188699</v>
      </c>
      <c r="AL208" s="1059">
        <v>0.28376894977168898</v>
      </c>
      <c r="AM208" s="1059">
        <v>0.28357059776867</v>
      </c>
      <c r="AN208" s="1059">
        <v>0.28668082191780803</v>
      </c>
      <c r="AO208" s="1059">
        <v>0.28453972602739702</v>
      </c>
      <c r="AP208" s="1059">
        <v>0.28175479452054802</v>
      </c>
      <c r="AQ208" s="1059">
        <v>0.27738114754098298</v>
      </c>
      <c r="AR208" s="1059">
        <v>0.24593926940639199</v>
      </c>
      <c r="AS208" s="1059">
        <v>0.28023150684931503</v>
      </c>
      <c r="AT208" s="1059">
        <v>0.28227579908675798</v>
      </c>
      <c r="AU208" s="1061">
        <v>0.28401593806921599</v>
      </c>
    </row>
    <row r="209" spans="1:47" x14ac:dyDescent="0.2">
      <c r="A209">
        <v>57331</v>
      </c>
      <c r="B209" t="s">
        <v>1460</v>
      </c>
      <c r="C209" s="507">
        <v>42004</v>
      </c>
      <c r="D209">
        <v>2014</v>
      </c>
      <c r="E209" t="s">
        <v>176</v>
      </c>
      <c r="F209" t="s">
        <v>222</v>
      </c>
      <c r="G209">
        <v>35.010171</v>
      </c>
      <c r="H209">
        <v>-117.31892000000001</v>
      </c>
      <c r="I209" s="606">
        <v>5.9371958904</v>
      </c>
      <c r="J209" t="s">
        <v>1230</v>
      </c>
      <c r="K209" t="s">
        <v>467</v>
      </c>
      <c r="M209" s="606">
        <v>250</v>
      </c>
      <c r="O209" t="s">
        <v>799</v>
      </c>
      <c r="P209" t="s">
        <v>1231</v>
      </c>
      <c r="Q209" t="s">
        <v>799</v>
      </c>
      <c r="R209">
        <v>180</v>
      </c>
      <c r="AC209" t="s">
        <v>333</v>
      </c>
      <c r="AD209" s="508" t="s">
        <v>1233</v>
      </c>
      <c r="AE209" s="1059"/>
      <c r="AF209" s="1059"/>
      <c r="AG209" s="1059"/>
      <c r="AH209" s="1059"/>
      <c r="AI209" s="1059"/>
      <c r="AJ209" s="1059"/>
      <c r="AK209" s="1059"/>
      <c r="AL209" s="1059">
        <v>0.22995302100456599</v>
      </c>
      <c r="AM209" s="1059">
        <v>0.28456541347905201</v>
      </c>
      <c r="AN209" s="1059">
        <v>0.27124657534246499</v>
      </c>
      <c r="AO209" s="1059">
        <v>0.27633789954337901</v>
      </c>
      <c r="AP209" s="1059">
        <v>0.23492420091324201</v>
      </c>
      <c r="AQ209" s="1059">
        <v>0.25428688524590098</v>
      </c>
      <c r="AR209" s="1059">
        <v>0.26848264840182601</v>
      </c>
      <c r="AS209" s="1059">
        <v>0.27201004566210002</v>
      </c>
      <c r="AT209" s="1059">
        <v>0.27963561643835599</v>
      </c>
      <c r="AU209" s="1061">
        <v>0.28647586520947099</v>
      </c>
    </row>
    <row r="210" spans="1:47" x14ac:dyDescent="0.2">
      <c r="A210">
        <v>57373</v>
      </c>
      <c r="B210" t="s">
        <v>1461</v>
      </c>
      <c r="C210" s="507">
        <v>41698</v>
      </c>
      <c r="D210">
        <v>2014</v>
      </c>
      <c r="E210" t="s">
        <v>176</v>
      </c>
      <c r="F210" t="s">
        <v>226</v>
      </c>
      <c r="G210">
        <v>32.977981</v>
      </c>
      <c r="H210">
        <v>-113.49459</v>
      </c>
      <c r="I210" s="606">
        <v>5.8554977169000004</v>
      </c>
      <c r="J210" t="s">
        <v>431</v>
      </c>
      <c r="K210" t="s">
        <v>1251</v>
      </c>
      <c r="L210" s="606">
        <v>398.59999999999997</v>
      </c>
      <c r="M210" s="606">
        <v>290</v>
      </c>
      <c r="N210" s="606">
        <v>1.3744827586206896</v>
      </c>
      <c r="O210" t="s">
        <v>793</v>
      </c>
      <c r="P210" t="s">
        <v>793</v>
      </c>
      <c r="Q210">
        <v>15</v>
      </c>
      <c r="R210">
        <v>195</v>
      </c>
      <c r="Y210">
        <v>7.85</v>
      </c>
      <c r="Z210">
        <v>8.58</v>
      </c>
      <c r="AA210">
        <v>162.34</v>
      </c>
      <c r="AB210">
        <v>108.39</v>
      </c>
      <c r="AC210" t="s">
        <v>333</v>
      </c>
      <c r="AD210" s="508">
        <v>233.84548358131346</v>
      </c>
      <c r="AE210" s="1059"/>
      <c r="AF210" s="1059"/>
      <c r="AG210" s="1059"/>
      <c r="AH210" s="1059"/>
      <c r="AI210" s="1059"/>
      <c r="AJ210" s="1059"/>
      <c r="AK210" s="1059"/>
      <c r="AL210" s="1059">
        <v>0.29118800188946597</v>
      </c>
      <c r="AM210" s="1059">
        <v>0.29188375416117002</v>
      </c>
      <c r="AN210" s="1059">
        <v>0.28686033695481</v>
      </c>
      <c r="AO210" s="1059">
        <v>0.28472838923004201</v>
      </c>
      <c r="AP210" s="1059">
        <v>0.28191111635962801</v>
      </c>
      <c r="AQ210" s="1059">
        <v>0.28448315118397</v>
      </c>
      <c r="AR210" s="1059">
        <v>0.27828727759407901</v>
      </c>
      <c r="AS210" s="1059">
        <v>0.28604944103290803</v>
      </c>
      <c r="AT210" s="1059">
        <v>0.27213588411273798</v>
      </c>
      <c r="AU210" s="1061">
        <v>0.257541533195151</v>
      </c>
    </row>
    <row r="211" spans="1:47" x14ac:dyDescent="0.2">
      <c r="A211">
        <v>57993</v>
      </c>
      <c r="B211" t="s">
        <v>1462</v>
      </c>
      <c r="C211" s="507">
        <v>41943</v>
      </c>
      <c r="D211">
        <v>2014</v>
      </c>
      <c r="E211" t="s">
        <v>176</v>
      </c>
      <c r="F211" t="s">
        <v>222</v>
      </c>
      <c r="G211">
        <v>33.823151000000003</v>
      </c>
      <c r="H211">
        <v>-115.39679</v>
      </c>
      <c r="I211" s="606">
        <v>5.7074497717000003</v>
      </c>
      <c r="J211" t="s">
        <v>431</v>
      </c>
      <c r="K211" t="s">
        <v>1251</v>
      </c>
      <c r="L211" s="606">
        <v>407.06</v>
      </c>
      <c r="M211" s="606">
        <v>313.7</v>
      </c>
      <c r="N211" s="606">
        <v>1.2976091807459356</v>
      </c>
      <c r="O211" t="s">
        <v>793</v>
      </c>
      <c r="P211" t="s">
        <v>793</v>
      </c>
      <c r="Q211">
        <v>22.5</v>
      </c>
      <c r="R211">
        <v>191</v>
      </c>
      <c r="S211" t="s">
        <v>1293</v>
      </c>
      <c r="T211" t="s">
        <v>1335</v>
      </c>
      <c r="U211" t="s">
        <v>1295</v>
      </c>
      <c r="V211">
        <v>2024</v>
      </c>
      <c r="W211">
        <v>230</v>
      </c>
      <c r="X211">
        <v>920</v>
      </c>
      <c r="Y211">
        <v>4.74</v>
      </c>
      <c r="Z211">
        <v>9.1199999999999992</v>
      </c>
      <c r="AA211">
        <v>150.56</v>
      </c>
      <c r="AB211">
        <v>101.41</v>
      </c>
      <c r="AC211" t="s">
        <v>333</v>
      </c>
      <c r="AD211" s="508">
        <v>160.95082735842956</v>
      </c>
      <c r="AE211" s="1059"/>
      <c r="AF211" s="1059"/>
      <c r="AG211" s="1059"/>
      <c r="AH211" s="1059"/>
      <c r="AI211" s="1059"/>
      <c r="AJ211" s="1059"/>
      <c r="AK211" s="1059"/>
      <c r="AL211" s="1059">
        <v>0.24483954218540499</v>
      </c>
      <c r="AM211" s="1059">
        <v>0.26221350088519801</v>
      </c>
      <c r="AN211" s="1059">
        <v>0.25579509842023901</v>
      </c>
      <c r="AO211" s="1059">
        <v>0.26379797468133298</v>
      </c>
      <c r="AP211" s="1059">
        <v>0.25300726488821701</v>
      </c>
      <c r="AQ211" s="1059">
        <v>0.23895926345928101</v>
      </c>
      <c r="AR211" s="1059">
        <v>0.25340027627244699</v>
      </c>
      <c r="AS211" s="1059">
        <v>0.249774746252927</v>
      </c>
      <c r="AT211" s="1059">
        <v>0.23996656492038601</v>
      </c>
      <c r="AU211" s="1061">
        <v>0.24201891694000599</v>
      </c>
    </row>
    <row r="212" spans="1:47" x14ac:dyDescent="0.2">
      <c r="A212" t="s">
        <v>1463</v>
      </c>
      <c r="B212" t="s">
        <v>1464</v>
      </c>
      <c r="C212" s="507">
        <v>41698</v>
      </c>
      <c r="D212">
        <v>2014</v>
      </c>
      <c r="E212" t="s">
        <v>176</v>
      </c>
      <c r="F212" t="s">
        <v>222</v>
      </c>
      <c r="G212">
        <v>35.556668000000002</v>
      </c>
      <c r="H212">
        <v>-115.47039599999999</v>
      </c>
      <c r="I212" s="606">
        <v>5.7195168949999999</v>
      </c>
      <c r="J212" t="s">
        <v>1230</v>
      </c>
      <c r="K212" t="s">
        <v>466</v>
      </c>
      <c r="M212" s="606">
        <v>370</v>
      </c>
      <c r="O212" t="s">
        <v>799</v>
      </c>
      <c r="P212" t="s">
        <v>1269</v>
      </c>
      <c r="Q212" t="s">
        <v>799</v>
      </c>
      <c r="AC212" t="s">
        <v>333</v>
      </c>
      <c r="AD212" s="508" t="s">
        <v>1233</v>
      </c>
      <c r="AE212" s="1059"/>
      <c r="AF212" s="1059"/>
      <c r="AG212" s="1059"/>
      <c r="AH212" s="1059"/>
      <c r="AI212" s="1059"/>
      <c r="AJ212" s="1059"/>
      <c r="AK212" s="1059"/>
      <c r="AL212" s="1059"/>
      <c r="AM212" s="1059"/>
      <c r="AN212" s="1059"/>
      <c r="AO212" s="1059"/>
      <c r="AP212" s="1059"/>
      <c r="AQ212" s="1059"/>
      <c r="AR212" s="1059"/>
      <c r="AS212" s="1059"/>
      <c r="AT212" s="1059">
        <v>0.17313124768604199</v>
      </c>
      <c r="AU212" s="1061">
        <v>0.21432857037365199</v>
      </c>
    </row>
    <row r="213" spans="1:47" x14ac:dyDescent="0.2">
      <c r="A213">
        <v>57695</v>
      </c>
      <c r="B213" t="s">
        <v>1465</v>
      </c>
      <c r="C213" s="507">
        <v>41943</v>
      </c>
      <c r="D213">
        <v>2014</v>
      </c>
      <c r="E213" t="s">
        <v>176</v>
      </c>
      <c r="F213" t="s">
        <v>222</v>
      </c>
      <c r="G213">
        <v>35.372340999999999</v>
      </c>
      <c r="H213">
        <v>-120.05654</v>
      </c>
      <c r="I213" s="606">
        <v>5.4923541095999999</v>
      </c>
      <c r="J213" t="s">
        <v>431</v>
      </c>
      <c r="K213" t="s">
        <v>1251</v>
      </c>
      <c r="L213" s="606">
        <v>757.90000000000009</v>
      </c>
      <c r="M213" s="606">
        <v>585.90000000000009</v>
      </c>
      <c r="N213" s="606">
        <v>1.2935654548557773</v>
      </c>
      <c r="O213" t="s">
        <v>793</v>
      </c>
      <c r="P213" t="s">
        <v>793</v>
      </c>
      <c r="Q213">
        <v>25</v>
      </c>
      <c r="R213">
        <v>180</v>
      </c>
      <c r="Y213">
        <v>6.96</v>
      </c>
      <c r="Z213">
        <v>11.74</v>
      </c>
      <c r="AA213">
        <v>139.86000000000001</v>
      </c>
      <c r="AB213">
        <v>95.29</v>
      </c>
      <c r="AC213" t="s">
        <v>333</v>
      </c>
      <c r="AD213" s="508">
        <v>170.77315952453679</v>
      </c>
      <c r="AE213" s="1059"/>
      <c r="AF213" s="1059"/>
      <c r="AG213" s="1059"/>
      <c r="AH213" s="1059"/>
      <c r="AI213" s="1059"/>
      <c r="AJ213" s="1059"/>
      <c r="AK213" s="1059"/>
      <c r="AL213" s="1059">
        <v>0.25354915865300298</v>
      </c>
      <c r="AM213" s="1059">
        <v>0.24594360924344999</v>
      </c>
      <c r="AN213" s="1059">
        <v>0.241117556333346</v>
      </c>
      <c r="AO213" s="1059">
        <v>0.26024961792379597</v>
      </c>
      <c r="AP213" s="1059">
        <v>0.244661649213129</v>
      </c>
      <c r="AQ213" s="1059">
        <v>0.24923824632973199</v>
      </c>
      <c r="AR213" s="1059">
        <v>0.25344219290308501</v>
      </c>
      <c r="AS213" s="1059">
        <v>0.23797638726199599</v>
      </c>
      <c r="AT213" s="1059">
        <v>0.202002383251462</v>
      </c>
      <c r="AU213" s="1061">
        <v>0.208115517328749</v>
      </c>
    </row>
    <row r="214" spans="1:47" x14ac:dyDescent="0.2">
      <c r="A214">
        <v>60239</v>
      </c>
      <c r="B214" t="s">
        <v>1466</v>
      </c>
      <c r="C214" s="507">
        <v>42364</v>
      </c>
      <c r="D214">
        <v>2015</v>
      </c>
      <c r="E214" t="s">
        <v>179</v>
      </c>
      <c r="F214" t="s">
        <v>231</v>
      </c>
      <c r="G214">
        <v>39.521180999999999</v>
      </c>
      <c r="H214">
        <v>-87.180411000000007</v>
      </c>
      <c r="I214" s="606">
        <v>4.0474342466</v>
      </c>
      <c r="J214" t="s">
        <v>431</v>
      </c>
      <c r="K214" t="s">
        <v>1251</v>
      </c>
      <c r="L214" s="606">
        <v>6.93</v>
      </c>
      <c r="M214" s="606">
        <v>5.2</v>
      </c>
      <c r="N214" s="606">
        <v>1.3326923076923076</v>
      </c>
      <c r="O214" t="s">
        <v>793</v>
      </c>
      <c r="P214" t="s">
        <v>793</v>
      </c>
      <c r="Q214">
        <v>20</v>
      </c>
      <c r="R214">
        <v>180</v>
      </c>
      <c r="Y214">
        <v>31.63</v>
      </c>
      <c r="Z214">
        <v>2.2000000000000002</v>
      </c>
      <c r="AA214">
        <v>178.49</v>
      </c>
      <c r="AB214">
        <v>120.4</v>
      </c>
      <c r="AC214" t="s">
        <v>329</v>
      </c>
      <c r="AD214" s="508" t="s">
        <v>1233</v>
      </c>
      <c r="AE214" s="1059"/>
      <c r="AF214" s="1059"/>
      <c r="AG214" s="1059"/>
      <c r="AH214" s="1059"/>
      <c r="AI214" s="1059"/>
      <c r="AJ214" s="1059"/>
      <c r="AK214" s="1059"/>
      <c r="AL214" s="1059"/>
      <c r="AM214" s="1059">
        <v>0.21279949558638001</v>
      </c>
      <c r="AN214" s="1059">
        <v>0.204623287671232</v>
      </c>
      <c r="AO214" s="1059">
        <v>0.19985950122936399</v>
      </c>
      <c r="AP214" s="1059">
        <v>0.191583245521601</v>
      </c>
      <c r="AQ214" s="1059">
        <v>0.19592002942412701</v>
      </c>
      <c r="AR214" s="1059">
        <v>0.19586406743940901</v>
      </c>
      <c r="AS214" s="1059">
        <v>0.18965138742536</v>
      </c>
      <c r="AT214" s="1059">
        <v>0.19696171408500099</v>
      </c>
      <c r="AU214" s="1061">
        <v>0.19705846293960999</v>
      </c>
    </row>
    <row r="215" spans="1:47" x14ac:dyDescent="0.2">
      <c r="A215">
        <v>60238</v>
      </c>
      <c r="B215" t="s">
        <v>1467</v>
      </c>
      <c r="C215" s="507">
        <v>42364</v>
      </c>
      <c r="D215">
        <v>2015</v>
      </c>
      <c r="E215" t="s">
        <v>179</v>
      </c>
      <c r="F215" t="s">
        <v>231</v>
      </c>
      <c r="G215">
        <v>39.595151000000001</v>
      </c>
      <c r="H215">
        <v>-87.474091000000001</v>
      </c>
      <c r="I215" s="606">
        <v>4.0697605023000003</v>
      </c>
      <c r="J215" t="s">
        <v>431</v>
      </c>
      <c r="K215" t="s">
        <v>1251</v>
      </c>
      <c r="L215" s="606">
        <v>7.1400000000000006</v>
      </c>
      <c r="M215" s="606">
        <v>5.2</v>
      </c>
      <c r="N215" s="606">
        <v>1.3730769230769231</v>
      </c>
      <c r="O215" t="s">
        <v>793</v>
      </c>
      <c r="P215" t="s">
        <v>793</v>
      </c>
      <c r="Q215">
        <v>20</v>
      </c>
      <c r="R215">
        <v>180</v>
      </c>
      <c r="Y215">
        <v>32.630000000000003</v>
      </c>
      <c r="Z215">
        <v>2.2400000000000002</v>
      </c>
      <c r="AA215">
        <v>191.24</v>
      </c>
      <c r="AB215">
        <v>129.24</v>
      </c>
      <c r="AC215" t="s">
        <v>329</v>
      </c>
      <c r="AD215" s="508" t="s">
        <v>1233</v>
      </c>
      <c r="AE215" s="1059"/>
      <c r="AF215" s="1059"/>
      <c r="AG215" s="1059"/>
      <c r="AH215" s="1059"/>
      <c r="AI215" s="1059"/>
      <c r="AJ215" s="1059"/>
      <c r="AK215" s="1059"/>
      <c r="AL215" s="1059"/>
      <c r="AM215" s="1059">
        <v>0.207807902480033</v>
      </c>
      <c r="AN215" s="1059">
        <v>0.20034246575342399</v>
      </c>
      <c r="AO215" s="1059">
        <v>0.19847646645591799</v>
      </c>
      <c r="AP215" s="1059">
        <v>0.12985159817351499</v>
      </c>
      <c r="AQ215" s="1059">
        <v>0.19160711783662601</v>
      </c>
      <c r="AR215" s="1059">
        <v>0.190595363540569</v>
      </c>
      <c r="AS215" s="1059">
        <v>0.19131981032665901</v>
      </c>
      <c r="AT215" s="1059">
        <v>0.193559009483667</v>
      </c>
      <c r="AU215" s="1061">
        <v>0.17144370884124899</v>
      </c>
    </row>
    <row r="216" spans="1:47" x14ac:dyDescent="0.2">
      <c r="A216">
        <v>59204</v>
      </c>
      <c r="B216" t="s">
        <v>1468</v>
      </c>
      <c r="C216" s="507">
        <v>42005</v>
      </c>
      <c r="D216">
        <v>2015</v>
      </c>
      <c r="E216" t="s">
        <v>177</v>
      </c>
      <c r="F216" t="s">
        <v>221</v>
      </c>
      <c r="G216">
        <v>29.479590999999999</v>
      </c>
      <c r="H216">
        <v>-98.299121</v>
      </c>
      <c r="I216" s="606">
        <v>4.7654947489000001</v>
      </c>
      <c r="J216" t="s">
        <v>431</v>
      </c>
      <c r="K216" t="s">
        <v>1249</v>
      </c>
      <c r="L216" s="606">
        <v>6.7473000000000001</v>
      </c>
      <c r="M216" s="606">
        <v>5.5</v>
      </c>
      <c r="N216" s="606">
        <v>1.2267818181818182</v>
      </c>
      <c r="O216" t="s">
        <v>799</v>
      </c>
      <c r="P216" t="s">
        <v>1269</v>
      </c>
      <c r="Q216" t="s">
        <v>799</v>
      </c>
      <c r="Y216">
        <v>24.27</v>
      </c>
      <c r="AA216">
        <v>145.91</v>
      </c>
      <c r="AB216">
        <v>98.49</v>
      </c>
      <c r="AC216" t="s">
        <v>1259</v>
      </c>
      <c r="AD216" s="508" t="s">
        <v>1233</v>
      </c>
      <c r="AE216" s="1059"/>
      <c r="AF216" s="1059"/>
      <c r="AG216" s="1059"/>
      <c r="AH216" s="1059"/>
      <c r="AI216" s="1059"/>
      <c r="AJ216" s="1059"/>
      <c r="AK216" s="1059"/>
      <c r="AL216" s="1059"/>
      <c r="AM216" s="1059">
        <v>0.24875807252856399</v>
      </c>
      <c r="AN216" s="1059">
        <v>0.242548775425487</v>
      </c>
      <c r="AO216" s="1059">
        <v>0.219219593192196</v>
      </c>
      <c r="AP216" s="1059">
        <v>0.22432544624325401</v>
      </c>
      <c r="AQ216" s="1059">
        <v>0.22333995694651401</v>
      </c>
      <c r="AR216" s="1059">
        <v>0.221959319219593</v>
      </c>
      <c r="AS216" s="1059">
        <v>0.23827314238273101</v>
      </c>
      <c r="AT216" s="1059">
        <v>0.21384391863843899</v>
      </c>
      <c r="AU216" s="1061">
        <v>0.20392449080973599</v>
      </c>
    </row>
    <row r="217" spans="1:47" x14ac:dyDescent="0.2">
      <c r="A217">
        <v>59556</v>
      </c>
      <c r="B217" t="s">
        <v>1469</v>
      </c>
      <c r="C217" s="507">
        <v>42137</v>
      </c>
      <c r="D217">
        <v>2015</v>
      </c>
      <c r="E217" t="s">
        <v>199</v>
      </c>
      <c r="F217" t="s">
        <v>225</v>
      </c>
      <c r="G217">
        <v>34.712741000000001</v>
      </c>
      <c r="H217">
        <v>-84.918441000000001</v>
      </c>
      <c r="I217" s="606">
        <v>4.3715703196</v>
      </c>
      <c r="J217" t="s">
        <v>431</v>
      </c>
      <c r="K217" t="s">
        <v>1249</v>
      </c>
      <c r="L217" s="606">
        <v>7.1</v>
      </c>
      <c r="M217" s="606">
        <v>5.5</v>
      </c>
      <c r="N217" s="606">
        <v>1.2909090909090908</v>
      </c>
      <c r="O217" t="s">
        <v>793</v>
      </c>
      <c r="P217" t="s">
        <v>793</v>
      </c>
      <c r="Q217">
        <v>22</v>
      </c>
      <c r="R217">
        <v>180</v>
      </c>
      <c r="Y217">
        <v>27.68</v>
      </c>
      <c r="Z217">
        <v>30.28</v>
      </c>
      <c r="AA217">
        <v>107.98</v>
      </c>
      <c r="AB217">
        <v>77.05</v>
      </c>
      <c r="AC217" t="s">
        <v>1259</v>
      </c>
      <c r="AD217" s="508" t="s">
        <v>1233</v>
      </c>
      <c r="AE217" s="1059"/>
      <c r="AF217" s="1059"/>
      <c r="AG217" s="1059"/>
      <c r="AH217" s="1059"/>
      <c r="AI217" s="1059"/>
      <c r="AJ217" s="1059"/>
      <c r="AK217" s="1059"/>
      <c r="AL217" s="1059"/>
      <c r="AM217" s="1059">
        <v>0.229156317271071</v>
      </c>
      <c r="AN217" s="1059">
        <v>0.21799501867995</v>
      </c>
      <c r="AO217" s="1059">
        <v>0.19850560398505601</v>
      </c>
      <c r="AP217" s="1059">
        <v>0.20649647156496401</v>
      </c>
      <c r="AQ217" s="1059">
        <v>0.18560606060606</v>
      </c>
      <c r="AR217" s="1059">
        <v>0.21892901618929</v>
      </c>
      <c r="AS217" s="1059">
        <v>0.20985886259858799</v>
      </c>
      <c r="AT217" s="1059">
        <v>0.17930676629306699</v>
      </c>
      <c r="AU217" s="1061">
        <v>0.121667494618314</v>
      </c>
    </row>
    <row r="218" spans="1:47" x14ac:dyDescent="0.2">
      <c r="A218">
        <v>59611</v>
      </c>
      <c r="B218" t="s">
        <v>1470</v>
      </c>
      <c r="C218" s="507">
        <v>42217</v>
      </c>
      <c r="D218">
        <v>2015</v>
      </c>
      <c r="E218" t="s">
        <v>199</v>
      </c>
      <c r="F218" t="s">
        <v>223</v>
      </c>
      <c r="G218">
        <v>28.066831000000001</v>
      </c>
      <c r="H218">
        <v>-82.017431000000002</v>
      </c>
      <c r="I218" s="606">
        <v>4.9721349315000003</v>
      </c>
      <c r="J218" t="s">
        <v>431</v>
      </c>
      <c r="K218" t="s">
        <v>1249</v>
      </c>
      <c r="L218" s="606">
        <v>7.6890000000000001</v>
      </c>
      <c r="M218" s="606">
        <v>6</v>
      </c>
      <c r="N218" s="606">
        <v>1.2815000000000001</v>
      </c>
      <c r="O218" t="s">
        <v>799</v>
      </c>
      <c r="P218" t="s">
        <v>1231</v>
      </c>
      <c r="Q218" t="s">
        <v>799</v>
      </c>
      <c r="R218">
        <v>180</v>
      </c>
      <c r="AA218">
        <v>131.4</v>
      </c>
      <c r="AB218">
        <v>91.57</v>
      </c>
      <c r="AC218" t="s">
        <v>1259</v>
      </c>
      <c r="AD218" s="508">
        <v>110.4342556603612</v>
      </c>
      <c r="AE218" s="1059"/>
      <c r="AF218" s="1059"/>
      <c r="AG218" s="1059"/>
      <c r="AH218" s="1059"/>
      <c r="AI218" s="1059"/>
      <c r="AJ218" s="1059"/>
      <c r="AK218" s="1059"/>
      <c r="AL218" s="1059"/>
      <c r="AM218" s="1059">
        <v>0.201825288403157</v>
      </c>
      <c r="AN218" s="1059">
        <v>0.215981735159817</v>
      </c>
      <c r="AO218" s="1059">
        <v>0.20273972602739701</v>
      </c>
      <c r="AP218" s="1059">
        <v>0.210445205479452</v>
      </c>
      <c r="AQ218" s="1059">
        <v>0.18357240437158401</v>
      </c>
      <c r="AR218" s="1059">
        <v>0.17176560121765599</v>
      </c>
      <c r="AS218" s="1059">
        <v>0.18871765601217599</v>
      </c>
      <c r="AT218" s="1059">
        <v>0.15367199391171901</v>
      </c>
      <c r="AU218" s="1061">
        <v>0.16814663023679399</v>
      </c>
    </row>
    <row r="219" spans="1:47" x14ac:dyDescent="0.2">
      <c r="A219">
        <v>60734</v>
      </c>
      <c r="B219" t="s">
        <v>1471</v>
      </c>
      <c r="C219" s="507">
        <v>42368</v>
      </c>
      <c r="D219">
        <v>2015</v>
      </c>
      <c r="E219" t="s">
        <v>180</v>
      </c>
      <c r="F219" t="s">
        <v>248</v>
      </c>
      <c r="G219">
        <v>40.038611000000003</v>
      </c>
      <c r="H219">
        <v>-74.776640999999998</v>
      </c>
      <c r="I219" s="606">
        <v>4.0069723744000001</v>
      </c>
      <c r="J219" t="s">
        <v>431</v>
      </c>
      <c r="K219" t="s">
        <v>1249</v>
      </c>
      <c r="L219" s="606">
        <v>8.5</v>
      </c>
      <c r="M219" s="606">
        <v>6.8</v>
      </c>
      <c r="N219" s="606">
        <v>1.25</v>
      </c>
      <c r="O219" t="s">
        <v>793</v>
      </c>
      <c r="P219" t="s">
        <v>793</v>
      </c>
      <c r="Q219">
        <v>19</v>
      </c>
      <c r="R219">
        <v>195</v>
      </c>
      <c r="Y219">
        <v>28.28</v>
      </c>
      <c r="Z219">
        <v>5.85</v>
      </c>
      <c r="AC219" t="s">
        <v>333</v>
      </c>
      <c r="AD219" s="508" t="s">
        <v>1233</v>
      </c>
      <c r="AE219" s="1059"/>
      <c r="AF219" s="1059"/>
      <c r="AG219" s="1059"/>
      <c r="AH219" s="1059"/>
      <c r="AI219" s="1059"/>
      <c r="AJ219" s="1059"/>
      <c r="AK219" s="1059"/>
      <c r="AL219" s="1059"/>
      <c r="AM219" s="1059"/>
      <c r="AN219" s="1059">
        <v>0.18145648670427</v>
      </c>
      <c r="AO219" s="1059">
        <v>0.17400282030620401</v>
      </c>
      <c r="AP219" s="1059">
        <v>0.17977773301101199</v>
      </c>
      <c r="AQ219" s="1059">
        <v>0.17587123647273101</v>
      </c>
      <c r="AR219" s="1059">
        <v>0.165995165189363</v>
      </c>
      <c r="AS219" s="1059">
        <v>0.10913577759871</v>
      </c>
      <c r="AT219" s="1059">
        <v>0.16774106903035099</v>
      </c>
      <c r="AU219" s="1061">
        <v>0.155446399871423</v>
      </c>
    </row>
    <row r="220" spans="1:47" x14ac:dyDescent="0.2">
      <c r="A220">
        <v>59440</v>
      </c>
      <c r="B220" t="s">
        <v>1472</v>
      </c>
      <c r="C220" s="507">
        <v>42188</v>
      </c>
      <c r="D220">
        <v>2015</v>
      </c>
      <c r="E220" t="s">
        <v>176</v>
      </c>
      <c r="F220" t="s">
        <v>222</v>
      </c>
      <c r="G220">
        <v>34.553970999999997</v>
      </c>
      <c r="H220">
        <v>-117.369651</v>
      </c>
      <c r="I220" s="606">
        <v>5.9188707763000004</v>
      </c>
      <c r="J220" t="s">
        <v>431</v>
      </c>
      <c r="K220" t="s">
        <v>1249</v>
      </c>
      <c r="L220" s="606">
        <v>8.5490570286317773</v>
      </c>
      <c r="M220" s="606">
        <v>7</v>
      </c>
      <c r="N220" s="606">
        <v>1.221293861233111</v>
      </c>
      <c r="O220" t="s">
        <v>799</v>
      </c>
      <c r="P220" t="s">
        <v>1231</v>
      </c>
      <c r="Q220" t="s">
        <v>799</v>
      </c>
      <c r="R220">
        <v>180</v>
      </c>
      <c r="Y220">
        <v>10.7</v>
      </c>
      <c r="Z220">
        <v>9.41</v>
      </c>
      <c r="AA220">
        <v>101.88</v>
      </c>
      <c r="AB220">
        <v>69.67</v>
      </c>
      <c r="AC220" t="s">
        <v>333</v>
      </c>
      <c r="AD220" s="508">
        <v>85.04028493078107</v>
      </c>
      <c r="AE220" s="1059"/>
      <c r="AF220" s="1059"/>
      <c r="AG220" s="1059"/>
      <c r="AH220" s="1059"/>
      <c r="AI220" s="1059"/>
      <c r="AJ220" s="1059"/>
      <c r="AK220" s="1059"/>
      <c r="AL220" s="1059"/>
      <c r="AM220" s="1059">
        <v>0.27976190476190399</v>
      </c>
      <c r="AN220" s="1059">
        <v>0.30272341813437698</v>
      </c>
      <c r="AO220" s="1059">
        <v>0.30745270711024097</v>
      </c>
      <c r="AP220" s="1059">
        <v>0.29815720808871399</v>
      </c>
      <c r="AQ220" s="1059">
        <v>0.26680002602133701</v>
      </c>
      <c r="AR220" s="1059">
        <v>0.28237116764513998</v>
      </c>
      <c r="AS220" s="1059">
        <v>0.27005870841487201</v>
      </c>
      <c r="AT220" s="1059">
        <v>0.27752772341813398</v>
      </c>
      <c r="AU220" s="1061">
        <v>0.23472872755659599</v>
      </c>
    </row>
    <row r="221" spans="1:47" x14ac:dyDescent="0.2">
      <c r="A221">
        <v>60035</v>
      </c>
      <c r="B221" t="s">
        <v>1473</v>
      </c>
      <c r="C221" s="507">
        <v>42307</v>
      </c>
      <c r="D221">
        <v>2015</v>
      </c>
      <c r="E221" t="s">
        <v>176</v>
      </c>
      <c r="F221" t="s">
        <v>222</v>
      </c>
      <c r="G221">
        <v>33.974860999999997</v>
      </c>
      <c r="H221">
        <v>-117.407201</v>
      </c>
      <c r="I221" s="606">
        <v>5.4522308218999997</v>
      </c>
      <c r="J221" t="s">
        <v>431</v>
      </c>
      <c r="K221" t="s">
        <v>1249</v>
      </c>
      <c r="L221" s="606">
        <v>9.3960000000000008</v>
      </c>
      <c r="M221" s="606">
        <v>7.5</v>
      </c>
      <c r="N221" s="606">
        <v>1.2528000000000001</v>
      </c>
      <c r="O221" t="s">
        <v>793</v>
      </c>
      <c r="P221" t="s">
        <v>793</v>
      </c>
      <c r="Q221">
        <v>7.5</v>
      </c>
      <c r="R221">
        <v>180</v>
      </c>
      <c r="Y221">
        <v>11.9</v>
      </c>
      <c r="Z221">
        <v>11.45</v>
      </c>
      <c r="AA221">
        <v>128.19999999999999</v>
      </c>
      <c r="AB221">
        <v>88.26</v>
      </c>
      <c r="AC221" t="s">
        <v>1259</v>
      </c>
      <c r="AD221" s="508">
        <v>90.490681082552868</v>
      </c>
      <c r="AE221" s="1059"/>
      <c r="AF221" s="1059"/>
      <c r="AG221" s="1059"/>
      <c r="AH221" s="1059"/>
      <c r="AI221" s="1059"/>
      <c r="AJ221" s="1059"/>
      <c r="AK221" s="1059"/>
      <c r="AL221" s="1059"/>
      <c r="AM221" s="1059">
        <v>0.23325743776563401</v>
      </c>
      <c r="AN221" s="1059">
        <v>0.22350076103500699</v>
      </c>
      <c r="AO221" s="1059">
        <v>0.22602739726027399</v>
      </c>
      <c r="AP221" s="1059">
        <v>0.22050228310502201</v>
      </c>
      <c r="AQ221" s="1059">
        <v>0.21117182756527</v>
      </c>
      <c r="AR221" s="1059">
        <v>0.12561643835616401</v>
      </c>
      <c r="AS221" s="1059">
        <v>0.199710806697108</v>
      </c>
      <c r="AT221" s="1059">
        <v>0.20070015220700099</v>
      </c>
      <c r="AU221" s="1061">
        <v>0.19301760777170601</v>
      </c>
    </row>
    <row r="222" spans="1:47" x14ac:dyDescent="0.2">
      <c r="A222">
        <v>59001</v>
      </c>
      <c r="B222" t="s">
        <v>1474</v>
      </c>
      <c r="C222" s="507">
        <v>42005</v>
      </c>
      <c r="D222">
        <v>2015</v>
      </c>
      <c r="E222" t="s">
        <v>180</v>
      </c>
      <c r="F222" t="s">
        <v>248</v>
      </c>
      <c r="G222">
        <v>40.127271</v>
      </c>
      <c r="H222">
        <v>-74.711160000000007</v>
      </c>
      <c r="I222" s="606">
        <v>3.9679479452000002</v>
      </c>
      <c r="J222" t="s">
        <v>431</v>
      </c>
      <c r="K222" t="s">
        <v>1249</v>
      </c>
      <c r="L222" s="606">
        <v>10.14</v>
      </c>
      <c r="M222" s="606">
        <v>7.8</v>
      </c>
      <c r="N222" s="606">
        <v>1.3</v>
      </c>
      <c r="O222" t="s">
        <v>793</v>
      </c>
      <c r="P222" t="s">
        <v>793</v>
      </c>
      <c r="Q222">
        <v>15</v>
      </c>
      <c r="R222">
        <v>180</v>
      </c>
      <c r="Y222">
        <v>27.88</v>
      </c>
      <c r="Z222">
        <v>5.26</v>
      </c>
      <c r="AA222">
        <v>168.45</v>
      </c>
      <c r="AB222">
        <v>115</v>
      </c>
      <c r="AC222" t="s">
        <v>333</v>
      </c>
      <c r="AD222" s="508" t="s">
        <v>1233</v>
      </c>
      <c r="AE222" s="1059"/>
      <c r="AF222" s="1059"/>
      <c r="AG222" s="1059"/>
      <c r="AH222" s="1059"/>
      <c r="AI222" s="1059"/>
      <c r="AJ222" s="1059"/>
      <c r="AK222" s="1059"/>
      <c r="AL222" s="1059"/>
      <c r="AM222" s="1059">
        <v>0.171305053477184</v>
      </c>
      <c r="AN222" s="1059">
        <v>0.173515981735159</v>
      </c>
      <c r="AO222" s="1059">
        <v>0.16807165437302399</v>
      </c>
      <c r="AP222" s="1059">
        <v>0.186614565039222</v>
      </c>
      <c r="AQ222" s="1059">
        <v>0.17965356592405701</v>
      </c>
      <c r="AR222" s="1059">
        <v>0.18384849549233101</v>
      </c>
      <c r="AS222" s="1059">
        <v>0.17385259337314099</v>
      </c>
      <c r="AT222" s="1059">
        <v>0.18021894391757401</v>
      </c>
      <c r="AU222" s="1061">
        <v>0.17244348699266701</v>
      </c>
    </row>
    <row r="223" spans="1:47" x14ac:dyDescent="0.2">
      <c r="A223">
        <v>58877</v>
      </c>
      <c r="B223" t="s">
        <v>1475</v>
      </c>
      <c r="C223" s="507">
        <v>42005</v>
      </c>
      <c r="D223">
        <v>2015</v>
      </c>
      <c r="E223" t="s">
        <v>180</v>
      </c>
      <c r="F223" t="s">
        <v>248</v>
      </c>
      <c r="G223">
        <v>39.793680999999999</v>
      </c>
      <c r="H223">
        <v>-75.106261000000003</v>
      </c>
      <c r="I223" s="606">
        <v>4.0834452055000003</v>
      </c>
      <c r="J223" t="s">
        <v>431</v>
      </c>
      <c r="K223" t="s">
        <v>1249</v>
      </c>
      <c r="L223" s="606">
        <v>11.18</v>
      </c>
      <c r="M223" s="606">
        <v>8.6</v>
      </c>
      <c r="N223" s="606">
        <v>1.3</v>
      </c>
      <c r="O223" t="s">
        <v>793</v>
      </c>
      <c r="P223" t="s">
        <v>793</v>
      </c>
      <c r="Q223">
        <v>10</v>
      </c>
      <c r="R223">
        <v>180</v>
      </c>
      <c r="Y223">
        <v>28.59</v>
      </c>
      <c r="Z223">
        <v>5.62</v>
      </c>
      <c r="AA223">
        <v>188.56</v>
      </c>
      <c r="AB223">
        <v>128.24</v>
      </c>
      <c r="AC223" t="s">
        <v>333</v>
      </c>
      <c r="AD223" s="508" t="s">
        <v>1233</v>
      </c>
      <c r="AE223" s="1059"/>
      <c r="AF223" s="1059"/>
      <c r="AG223" s="1059"/>
      <c r="AH223" s="1059"/>
      <c r="AI223" s="1059"/>
      <c r="AJ223" s="1059"/>
      <c r="AK223" s="1059"/>
      <c r="AL223" s="1059"/>
      <c r="AM223" s="1059">
        <v>0.19750497733722999</v>
      </c>
      <c r="AN223" s="1059">
        <v>0.180763512796007</v>
      </c>
      <c r="AO223" s="1059">
        <v>0.17225496442603799</v>
      </c>
      <c r="AP223" s="1059">
        <v>0.19065254327280401</v>
      </c>
      <c r="AQ223" s="1059">
        <v>0.13454695641123399</v>
      </c>
      <c r="AR223" s="1059">
        <v>0.17590527768928499</v>
      </c>
      <c r="AS223" s="1059">
        <v>0.166679940533078</v>
      </c>
      <c r="AT223" s="1059">
        <v>0.15152118509079299</v>
      </c>
      <c r="AU223" s="1061">
        <v>0.15546236285847401</v>
      </c>
    </row>
    <row r="224" spans="1:47" x14ac:dyDescent="0.2">
      <c r="A224">
        <v>60196</v>
      </c>
      <c r="B224" t="s">
        <v>1476</v>
      </c>
      <c r="C224" s="507">
        <v>42369</v>
      </c>
      <c r="D224">
        <v>2015</v>
      </c>
      <c r="E224" t="s">
        <v>183</v>
      </c>
      <c r="F224" t="s">
        <v>232</v>
      </c>
      <c r="G224">
        <v>35.561940999999997</v>
      </c>
      <c r="H224">
        <v>-106.08501099999999</v>
      </c>
      <c r="I224" s="606">
        <v>5.5176280821999999</v>
      </c>
      <c r="J224" t="s">
        <v>431</v>
      </c>
      <c r="K224" t="s">
        <v>1249</v>
      </c>
      <c r="L224" s="606">
        <v>11.6</v>
      </c>
      <c r="M224" s="606">
        <v>9.5</v>
      </c>
      <c r="N224" s="606">
        <v>1.2210526315789474</v>
      </c>
      <c r="O224" t="s">
        <v>799</v>
      </c>
      <c r="P224" t="s">
        <v>1231</v>
      </c>
      <c r="Q224" t="s">
        <v>799</v>
      </c>
      <c r="R224">
        <v>180</v>
      </c>
      <c r="Y224">
        <v>11.56</v>
      </c>
      <c r="Z224">
        <v>16.79</v>
      </c>
      <c r="AA224">
        <v>70.56</v>
      </c>
      <c r="AB224">
        <v>49.79</v>
      </c>
      <c r="AC224" t="s">
        <v>329</v>
      </c>
      <c r="AD224" s="508" t="s">
        <v>1233</v>
      </c>
      <c r="AE224" s="1059"/>
      <c r="AF224" s="1059"/>
      <c r="AG224" s="1059"/>
      <c r="AH224" s="1059"/>
      <c r="AI224" s="1059"/>
      <c r="AJ224" s="1059"/>
      <c r="AK224" s="1059"/>
      <c r="AL224" s="1059"/>
      <c r="AM224" s="1059">
        <v>0.26587815166331102</v>
      </c>
      <c r="AN224" s="1059">
        <v>0.259937515020427</v>
      </c>
      <c r="AO224" s="1059">
        <v>0.28955779860610398</v>
      </c>
      <c r="AP224" s="1059">
        <v>0.286974285027637</v>
      </c>
      <c r="AQ224" s="1059">
        <v>0.26348144952545199</v>
      </c>
      <c r="AR224" s="1059">
        <v>0.27238644556596903</v>
      </c>
      <c r="AS224" s="1059">
        <v>0.26965873588079697</v>
      </c>
      <c r="AT224" s="1059">
        <v>0.28759913482335903</v>
      </c>
      <c r="AU224" s="1061">
        <v>0.29308072092800302</v>
      </c>
    </row>
    <row r="225" spans="1:47" x14ac:dyDescent="0.2">
      <c r="A225">
        <v>59273</v>
      </c>
      <c r="B225" t="s">
        <v>1477</v>
      </c>
      <c r="C225" s="507">
        <v>42304</v>
      </c>
      <c r="D225">
        <v>2015</v>
      </c>
      <c r="E225" t="s">
        <v>176</v>
      </c>
      <c r="F225" t="s">
        <v>222</v>
      </c>
      <c r="G225">
        <v>34.613056</v>
      </c>
      <c r="H225">
        <v>-117.938889</v>
      </c>
      <c r="I225" s="606">
        <v>5.8909061643999996</v>
      </c>
      <c r="J225" t="s">
        <v>431</v>
      </c>
      <c r="K225" t="s">
        <v>1249</v>
      </c>
      <c r="L225" s="606">
        <v>11.497</v>
      </c>
      <c r="M225" s="606">
        <v>9.98</v>
      </c>
      <c r="N225" s="606">
        <v>1.1520040080160321</v>
      </c>
      <c r="O225" t="s">
        <v>799</v>
      </c>
      <c r="P225" t="s">
        <v>1231</v>
      </c>
      <c r="Q225" t="s">
        <v>799</v>
      </c>
      <c r="R225">
        <v>180</v>
      </c>
      <c r="Y225">
        <v>9.9499999999999993</v>
      </c>
      <c r="Z225">
        <v>7.73</v>
      </c>
      <c r="AA225">
        <v>99.78</v>
      </c>
      <c r="AB225">
        <v>67.59</v>
      </c>
      <c r="AC225" t="s">
        <v>333</v>
      </c>
      <c r="AD225" s="508" t="s">
        <v>1233</v>
      </c>
      <c r="AE225" s="1059"/>
      <c r="AF225" s="1059"/>
      <c r="AG225" s="1059"/>
      <c r="AH225" s="1059"/>
      <c r="AI225" s="1059"/>
      <c r="AJ225" s="1059"/>
      <c r="AK225" s="1059"/>
      <c r="AL225" s="1059"/>
      <c r="AM225" s="1059">
        <v>0.31160063752276801</v>
      </c>
      <c r="AN225" s="1059">
        <v>0.30148401826484</v>
      </c>
      <c r="AO225" s="1059">
        <v>0.30843607305935999</v>
      </c>
      <c r="AP225" s="1059">
        <v>0.296598173515981</v>
      </c>
      <c r="AQ225" s="1059">
        <v>0.28000910746812302</v>
      </c>
      <c r="AR225" s="1059">
        <v>0.29486301369862999</v>
      </c>
      <c r="AS225" s="1059">
        <v>0.28695205479452002</v>
      </c>
      <c r="AT225" s="1059">
        <v>0.277712960166909</v>
      </c>
      <c r="AU225" s="1061">
        <v>0.28565783662041699</v>
      </c>
    </row>
    <row r="226" spans="1:47" x14ac:dyDescent="0.2">
      <c r="A226">
        <v>59444</v>
      </c>
      <c r="B226" t="s">
        <v>1478</v>
      </c>
      <c r="C226" s="507">
        <v>42165</v>
      </c>
      <c r="D226">
        <v>2015</v>
      </c>
      <c r="E226" t="s">
        <v>183</v>
      </c>
      <c r="F226" t="s">
        <v>226</v>
      </c>
      <c r="G226">
        <v>33.144050999999997</v>
      </c>
      <c r="H226">
        <v>-112.66264099999999</v>
      </c>
      <c r="I226" s="606">
        <v>5.8535942922000004</v>
      </c>
      <c r="J226" t="s">
        <v>431</v>
      </c>
      <c r="K226" t="s">
        <v>1249</v>
      </c>
      <c r="L226" s="606">
        <v>15.624000000000001</v>
      </c>
      <c r="M226" s="606">
        <v>10</v>
      </c>
      <c r="N226" s="606">
        <v>1.5624</v>
      </c>
      <c r="O226" t="s">
        <v>799</v>
      </c>
      <c r="P226" t="s">
        <v>1231</v>
      </c>
      <c r="Q226" t="s">
        <v>799</v>
      </c>
      <c r="R226">
        <v>180</v>
      </c>
      <c r="S226" t="s">
        <v>1293</v>
      </c>
      <c r="T226" t="s">
        <v>1294</v>
      </c>
      <c r="U226" t="s">
        <v>1295</v>
      </c>
      <c r="V226">
        <v>2023</v>
      </c>
      <c r="W226">
        <v>10</v>
      </c>
      <c r="X226">
        <v>30</v>
      </c>
      <c r="Y226">
        <v>11.23</v>
      </c>
      <c r="Z226">
        <v>25.72</v>
      </c>
      <c r="AA226">
        <v>98.07</v>
      </c>
      <c r="AB226">
        <v>67.459999999999994</v>
      </c>
      <c r="AC226" t="s">
        <v>329</v>
      </c>
      <c r="AD226" s="508" t="s">
        <v>1233</v>
      </c>
      <c r="AE226" s="1059"/>
      <c r="AF226" s="1059"/>
      <c r="AG226" s="1059"/>
      <c r="AH226" s="1059"/>
      <c r="AI226" s="1059"/>
      <c r="AJ226" s="1059"/>
      <c r="AK226" s="1059"/>
      <c r="AL226" s="1059"/>
      <c r="AM226" s="1059"/>
      <c r="AN226" s="1059"/>
      <c r="AO226" s="1059">
        <v>0.30261333985649003</v>
      </c>
      <c r="AP226" s="1059">
        <v>0.31602658186562299</v>
      </c>
      <c r="AQ226" s="1059">
        <v>0.32964765482695801</v>
      </c>
      <c r="AR226" s="1059">
        <v>0.322356082844096</v>
      </c>
      <c r="AS226" s="1059">
        <v>0.31506849315068503</v>
      </c>
      <c r="AT226" s="1059">
        <v>0.34221461187214602</v>
      </c>
      <c r="AU226" s="1061">
        <v>0.354291894353369</v>
      </c>
    </row>
    <row r="227" spans="1:47" x14ac:dyDescent="0.2">
      <c r="A227" t="s">
        <v>1479</v>
      </c>
      <c r="B227" t="s">
        <v>1480</v>
      </c>
      <c r="C227" s="507">
        <v>42241</v>
      </c>
      <c r="D227">
        <v>2015</v>
      </c>
      <c r="E227" t="s">
        <v>176</v>
      </c>
      <c r="F227" t="s">
        <v>222</v>
      </c>
      <c r="G227">
        <v>34.497751000000001</v>
      </c>
      <c r="H227">
        <v>-117.47107099999999</v>
      </c>
      <c r="I227" s="606">
        <v>5.8946315067999997</v>
      </c>
      <c r="J227" t="s">
        <v>431</v>
      </c>
      <c r="K227" t="s">
        <v>1249</v>
      </c>
      <c r="L227" s="606">
        <v>11</v>
      </c>
      <c r="M227" s="606">
        <v>10</v>
      </c>
      <c r="N227" s="606">
        <v>1.1000000000000001</v>
      </c>
      <c r="O227" t="s">
        <v>793</v>
      </c>
      <c r="P227" t="s">
        <v>793</v>
      </c>
      <c r="Q227">
        <v>15</v>
      </c>
      <c r="R227">
        <v>192</v>
      </c>
      <c r="Y227">
        <v>9.48</v>
      </c>
      <c r="Z227">
        <v>9.9700000000000006</v>
      </c>
      <c r="AA227">
        <v>92.66</v>
      </c>
      <c r="AB227">
        <v>63.2</v>
      </c>
      <c r="AC227" t="s">
        <v>333</v>
      </c>
      <c r="AD227" s="508" t="s">
        <v>1233</v>
      </c>
      <c r="AE227" s="1059"/>
      <c r="AF227" s="1059"/>
      <c r="AG227" s="1059"/>
      <c r="AH227" s="1059"/>
      <c r="AI227" s="1059"/>
      <c r="AJ227" s="1059"/>
      <c r="AK227" s="1059"/>
      <c r="AL227" s="1059"/>
      <c r="AM227" s="1059"/>
      <c r="AN227" s="1059"/>
      <c r="AO227" s="1059"/>
      <c r="AP227" s="1059"/>
      <c r="AQ227" s="1059"/>
      <c r="AR227" s="1059"/>
      <c r="AS227" s="1059"/>
      <c r="AT227" s="1059"/>
    </row>
    <row r="228" spans="1:47" x14ac:dyDescent="0.2">
      <c r="A228" t="s">
        <v>1481</v>
      </c>
      <c r="B228" t="s">
        <v>1482</v>
      </c>
      <c r="C228" s="507">
        <v>42277</v>
      </c>
      <c r="D228">
        <v>2015</v>
      </c>
      <c r="E228" t="s">
        <v>179</v>
      </c>
      <c r="F228" t="s">
        <v>231</v>
      </c>
      <c r="G228">
        <v>39.694721999999999</v>
      </c>
      <c r="H228">
        <v>-86.321667000000005</v>
      </c>
      <c r="I228" s="606">
        <v>4.0498899543000002</v>
      </c>
      <c r="J228" t="s">
        <v>431</v>
      </c>
      <c r="K228" t="s">
        <v>1249</v>
      </c>
      <c r="L228" s="606">
        <v>13.2</v>
      </c>
      <c r="M228" s="606">
        <v>10</v>
      </c>
      <c r="N228" s="606">
        <v>1.3199999999999998</v>
      </c>
      <c r="O228" t="s">
        <v>799</v>
      </c>
      <c r="P228" t="s">
        <v>1231</v>
      </c>
      <c r="Q228" t="s">
        <v>799</v>
      </c>
      <c r="R228">
        <v>180</v>
      </c>
      <c r="Y228">
        <v>31.34</v>
      </c>
      <c r="Z228">
        <v>2.42</v>
      </c>
      <c r="AA228">
        <v>199.91</v>
      </c>
      <c r="AB228">
        <v>134.81</v>
      </c>
      <c r="AC228" t="s">
        <v>333</v>
      </c>
      <c r="AD228" s="508" t="s">
        <v>1233</v>
      </c>
      <c r="AE228" s="1059"/>
      <c r="AF228" s="1059"/>
      <c r="AG228" s="1059"/>
      <c r="AH228" s="1059"/>
      <c r="AI228" s="1059"/>
      <c r="AJ228" s="1059"/>
      <c r="AK228" s="1059"/>
      <c r="AL228" s="1059"/>
      <c r="AM228" s="1059"/>
      <c r="AN228" s="1059"/>
      <c r="AO228" s="1059"/>
      <c r="AP228" s="1059"/>
      <c r="AQ228" s="1059"/>
      <c r="AR228" s="1059"/>
      <c r="AS228" s="1059"/>
      <c r="AT228" s="1059"/>
    </row>
    <row r="229" spans="1:47" x14ac:dyDescent="0.2">
      <c r="A229">
        <v>59601</v>
      </c>
      <c r="B229" t="s">
        <v>1483</v>
      </c>
      <c r="C229" s="507">
        <v>42368</v>
      </c>
      <c r="D229">
        <v>2015</v>
      </c>
      <c r="E229" t="s">
        <v>180</v>
      </c>
      <c r="F229" t="s">
        <v>248</v>
      </c>
      <c r="G229">
        <v>39.981440999999997</v>
      </c>
      <c r="H229">
        <v>-74.765220999999997</v>
      </c>
      <c r="I229" s="606">
        <v>4.0293312784999999</v>
      </c>
      <c r="J229" t="s">
        <v>431</v>
      </c>
      <c r="K229" t="s">
        <v>1249</v>
      </c>
      <c r="L229" s="606">
        <v>12.93</v>
      </c>
      <c r="M229" s="606">
        <v>10</v>
      </c>
      <c r="N229" s="606">
        <v>1.2929999999999999</v>
      </c>
      <c r="O229" t="s">
        <v>793</v>
      </c>
      <c r="P229" t="s">
        <v>793</v>
      </c>
      <c r="Q229">
        <v>20</v>
      </c>
      <c r="R229">
        <v>180</v>
      </c>
      <c r="Y229">
        <v>27.83</v>
      </c>
      <c r="Z229">
        <v>5.47</v>
      </c>
      <c r="AA229">
        <v>208.83</v>
      </c>
      <c r="AB229">
        <v>139.72</v>
      </c>
      <c r="AC229" t="s">
        <v>333</v>
      </c>
      <c r="AD229" s="508" t="s">
        <v>1233</v>
      </c>
      <c r="AE229" s="1059"/>
      <c r="AF229" s="1059"/>
      <c r="AG229" s="1059"/>
      <c r="AH229" s="1059"/>
      <c r="AI229" s="1059"/>
      <c r="AJ229" s="1059"/>
      <c r="AK229" s="1059"/>
      <c r="AL229" s="1059"/>
      <c r="AM229" s="1059">
        <v>0.189674408014572</v>
      </c>
      <c r="AN229" s="1059">
        <v>0.18938356164383499</v>
      </c>
      <c r="AO229" s="1059">
        <v>0.17982876712328699</v>
      </c>
      <c r="AP229" s="1059">
        <v>0.19073059360730499</v>
      </c>
      <c r="AQ229" s="1059">
        <v>0.18461976320582801</v>
      </c>
      <c r="AR229" s="1059">
        <v>0.19288812785388099</v>
      </c>
      <c r="AS229" s="1059">
        <v>0.190593607305936</v>
      </c>
      <c r="AT229" s="1059">
        <v>0.16488584474885801</v>
      </c>
      <c r="AU229" s="1061">
        <v>0.19175774134790499</v>
      </c>
    </row>
    <row r="230" spans="1:47" x14ac:dyDescent="0.2">
      <c r="A230">
        <v>60195</v>
      </c>
      <c r="B230" t="s">
        <v>1484</v>
      </c>
      <c r="C230" s="507">
        <v>42369</v>
      </c>
      <c r="D230">
        <v>2015</v>
      </c>
      <c r="E230" t="s">
        <v>183</v>
      </c>
      <c r="F230" t="s">
        <v>232</v>
      </c>
      <c r="G230">
        <v>34.985610999999999</v>
      </c>
      <c r="H230">
        <v>-106.729851</v>
      </c>
      <c r="I230" s="606">
        <v>5.6095006849000004</v>
      </c>
      <c r="J230" t="s">
        <v>431</v>
      </c>
      <c r="K230" t="s">
        <v>1249</v>
      </c>
      <c r="L230" s="606">
        <v>12.4</v>
      </c>
      <c r="M230" s="606">
        <v>10</v>
      </c>
      <c r="N230" s="606">
        <v>1.24</v>
      </c>
      <c r="O230" t="s">
        <v>799</v>
      </c>
      <c r="P230" t="s">
        <v>1231</v>
      </c>
      <c r="Q230" t="s">
        <v>799</v>
      </c>
      <c r="R230">
        <v>180</v>
      </c>
      <c r="Y230">
        <v>11.41</v>
      </c>
      <c r="Z230">
        <v>19.850000000000001</v>
      </c>
      <c r="AA230">
        <v>73.040000000000006</v>
      </c>
      <c r="AB230">
        <v>51.56</v>
      </c>
      <c r="AC230" t="s">
        <v>329</v>
      </c>
      <c r="AD230" s="508" t="s">
        <v>1233</v>
      </c>
      <c r="AE230" s="1059"/>
      <c r="AF230" s="1059"/>
      <c r="AG230" s="1059"/>
      <c r="AH230" s="1059"/>
      <c r="AI230" s="1059"/>
      <c r="AJ230" s="1059"/>
      <c r="AK230" s="1059"/>
      <c r="AL230" s="1059"/>
      <c r="AM230" s="1059">
        <v>0.28147768670309598</v>
      </c>
      <c r="AN230" s="1059">
        <v>0.21689497716894901</v>
      </c>
      <c r="AO230" s="1059">
        <v>0.288276255707762</v>
      </c>
      <c r="AP230" s="1059">
        <v>0.27591324200913198</v>
      </c>
      <c r="AQ230" s="1059">
        <v>0.300387067395264</v>
      </c>
      <c r="AR230" s="1059">
        <v>0.26329908675799002</v>
      </c>
      <c r="AS230" s="1059">
        <v>0.24740867579908599</v>
      </c>
      <c r="AT230" s="1059">
        <v>0.285239726027397</v>
      </c>
      <c r="AU230" s="1061">
        <v>0.28406193078324199</v>
      </c>
    </row>
    <row r="231" spans="1:47" x14ac:dyDescent="0.2">
      <c r="A231">
        <v>60198</v>
      </c>
      <c r="B231" t="s">
        <v>1485</v>
      </c>
      <c r="C231" s="507">
        <v>42369</v>
      </c>
      <c r="D231">
        <v>2015</v>
      </c>
      <c r="E231" t="s">
        <v>183</v>
      </c>
      <c r="F231" t="s">
        <v>232</v>
      </c>
      <c r="G231">
        <v>34.637891000000003</v>
      </c>
      <c r="H231">
        <v>-106.701571</v>
      </c>
      <c r="I231" s="606">
        <v>5.6543541095999998</v>
      </c>
      <c r="J231" t="s">
        <v>431</v>
      </c>
      <c r="K231" t="s">
        <v>1249</v>
      </c>
      <c r="L231" s="606">
        <v>12.4</v>
      </c>
      <c r="M231" s="606">
        <v>10</v>
      </c>
      <c r="N231" s="606">
        <v>1.24</v>
      </c>
      <c r="O231" t="s">
        <v>799</v>
      </c>
      <c r="P231" t="s">
        <v>1231</v>
      </c>
      <c r="Q231" t="s">
        <v>799</v>
      </c>
      <c r="R231">
        <v>180</v>
      </c>
      <c r="Y231">
        <v>11.61</v>
      </c>
      <c r="Z231">
        <v>19.88</v>
      </c>
      <c r="AA231">
        <v>70.989999999999995</v>
      </c>
      <c r="AB231">
        <v>50.08</v>
      </c>
      <c r="AC231" t="s">
        <v>329</v>
      </c>
      <c r="AD231" s="508" t="s">
        <v>1233</v>
      </c>
      <c r="AE231" s="1059"/>
      <c r="AF231" s="1059"/>
      <c r="AG231" s="1059"/>
      <c r="AH231" s="1059"/>
      <c r="AI231" s="1059"/>
      <c r="AJ231" s="1059"/>
      <c r="AK231" s="1059"/>
      <c r="AL231" s="1059"/>
      <c r="AM231" s="1059">
        <v>0.26855646630236801</v>
      </c>
      <c r="AN231" s="1059">
        <v>0.27512557077625499</v>
      </c>
      <c r="AO231" s="1059">
        <v>0.26843607305936001</v>
      </c>
      <c r="AP231" s="1059">
        <v>0.27554794520547898</v>
      </c>
      <c r="AQ231" s="1059">
        <v>0.27978142076502699</v>
      </c>
      <c r="AR231" s="1059">
        <v>0.26994292237442902</v>
      </c>
      <c r="AS231" s="1059">
        <v>0.26319634703196298</v>
      </c>
      <c r="AT231" s="1059">
        <v>0.29084474885844702</v>
      </c>
      <c r="AU231" s="1061">
        <v>0.30464480874316902</v>
      </c>
    </row>
    <row r="232" spans="1:47" x14ac:dyDescent="0.2">
      <c r="A232">
        <v>64190</v>
      </c>
      <c r="B232" t="s">
        <v>1486</v>
      </c>
      <c r="C232" s="507">
        <v>42308</v>
      </c>
      <c r="D232">
        <v>2015</v>
      </c>
      <c r="E232" t="s">
        <v>216</v>
      </c>
      <c r="F232" t="s">
        <v>216</v>
      </c>
      <c r="G232">
        <v>21.366375999999999</v>
      </c>
      <c r="H232">
        <v>-157.98520600000001</v>
      </c>
      <c r="I232" s="606">
        <v>5.7239705478999996</v>
      </c>
      <c r="J232" t="s">
        <v>431</v>
      </c>
      <c r="K232" t="s">
        <v>1249</v>
      </c>
      <c r="L232" s="606">
        <v>14.3</v>
      </c>
      <c r="M232" s="606">
        <v>10.199999999999999</v>
      </c>
      <c r="N232" s="606">
        <v>1.4019607843137256</v>
      </c>
      <c r="O232" t="s">
        <v>793</v>
      </c>
      <c r="P232" t="s">
        <v>793</v>
      </c>
      <c r="Q232">
        <v>10</v>
      </c>
      <c r="R232">
        <v>180</v>
      </c>
      <c r="Y232">
        <v>171.07</v>
      </c>
      <c r="AC232" t="s">
        <v>326</v>
      </c>
      <c r="AD232" s="508" t="s">
        <v>1233</v>
      </c>
      <c r="AE232" s="1059"/>
      <c r="AF232" s="1059"/>
      <c r="AG232" s="1059"/>
      <c r="AH232" s="1059"/>
      <c r="AI232" s="1059"/>
      <c r="AJ232" s="1059"/>
      <c r="AK232" s="1059"/>
      <c r="AL232" s="1059"/>
      <c r="AM232" s="1059"/>
      <c r="AN232" s="1059"/>
      <c r="AO232" s="1059"/>
      <c r="AP232" s="1059"/>
      <c r="AQ232" s="1059">
        <v>0.24080973671137601</v>
      </c>
      <c r="AR232" s="1059">
        <v>0.25763802407637998</v>
      </c>
      <c r="AS232" s="1059">
        <v>0.24392901618929</v>
      </c>
      <c r="AT232" s="1059">
        <v>0.26557883427343498</v>
      </c>
      <c r="AU232" s="1061">
        <v>0.195732436872745</v>
      </c>
    </row>
    <row r="233" spans="1:47" x14ac:dyDescent="0.2">
      <c r="A233">
        <v>59811</v>
      </c>
      <c r="B233" t="s">
        <v>1487</v>
      </c>
      <c r="C233" s="507">
        <v>42217</v>
      </c>
      <c r="D233">
        <v>2015</v>
      </c>
      <c r="E233" t="s">
        <v>180</v>
      </c>
      <c r="F233" t="s">
        <v>253</v>
      </c>
      <c r="G233">
        <v>38.589720999999997</v>
      </c>
      <c r="H233">
        <v>-76.876510999999994</v>
      </c>
      <c r="I233" s="606">
        <v>4.1924143836000001</v>
      </c>
      <c r="J233" t="s">
        <v>431</v>
      </c>
      <c r="K233" t="s">
        <v>1249</v>
      </c>
      <c r="L233" s="606">
        <v>13.09</v>
      </c>
      <c r="M233" s="606">
        <v>10.3</v>
      </c>
      <c r="N233" s="606">
        <v>1.2708737864077668</v>
      </c>
      <c r="O233" t="s">
        <v>799</v>
      </c>
      <c r="P233" t="s">
        <v>1231</v>
      </c>
      <c r="Q233" t="s">
        <v>799</v>
      </c>
      <c r="R233">
        <v>180</v>
      </c>
      <c r="Y233">
        <v>40.25</v>
      </c>
      <c r="Z233">
        <v>6.16</v>
      </c>
      <c r="AA233">
        <v>121.53</v>
      </c>
      <c r="AB233">
        <v>85</v>
      </c>
      <c r="AC233" t="s">
        <v>1259</v>
      </c>
      <c r="AD233" s="508">
        <v>72.306875738267976</v>
      </c>
      <c r="AE233" s="1059"/>
      <c r="AF233" s="1059"/>
      <c r="AG233" s="1059"/>
      <c r="AH233" s="1059"/>
      <c r="AI233" s="1059"/>
      <c r="AJ233" s="1059"/>
      <c r="AK233" s="1059"/>
      <c r="AL233" s="1059"/>
      <c r="AM233" s="1059">
        <v>0.22401718924080799</v>
      </c>
      <c r="AN233" s="1059">
        <v>0.22307931019195801</v>
      </c>
      <c r="AO233" s="1059">
        <v>0.20852728642993301</v>
      </c>
      <c r="AP233" s="1059">
        <v>0.22469743316930399</v>
      </c>
      <c r="AQ233" s="1059">
        <v>0.203083275859019</v>
      </c>
      <c r="AR233" s="1059">
        <v>0.21645165580529299</v>
      </c>
      <c r="AS233" s="1059">
        <v>0.200835660770492</v>
      </c>
      <c r="AT233" s="1059">
        <v>0.161468723677794</v>
      </c>
      <c r="AU233" s="1061">
        <v>0.15661750402320099</v>
      </c>
    </row>
    <row r="234" spans="1:47" x14ac:dyDescent="0.2">
      <c r="A234">
        <v>60197</v>
      </c>
      <c r="B234" t="s">
        <v>1488</v>
      </c>
      <c r="C234" s="507">
        <v>42369</v>
      </c>
      <c r="D234">
        <v>2015</v>
      </c>
      <c r="E234" t="s">
        <v>183</v>
      </c>
      <c r="F234" t="s">
        <v>232</v>
      </c>
      <c r="G234">
        <v>35.012560999999998</v>
      </c>
      <c r="H234">
        <v>-106.860871</v>
      </c>
      <c r="I234" s="606">
        <v>5.6324237442999996</v>
      </c>
      <c r="J234" t="s">
        <v>431</v>
      </c>
      <c r="K234" t="s">
        <v>1249</v>
      </c>
      <c r="L234" s="606">
        <v>12.4</v>
      </c>
      <c r="M234" s="606">
        <v>10.5</v>
      </c>
      <c r="N234" s="606">
        <v>1.180952380952381</v>
      </c>
      <c r="O234" t="s">
        <v>799</v>
      </c>
      <c r="P234" t="s">
        <v>1231</v>
      </c>
      <c r="Q234" t="s">
        <v>799</v>
      </c>
      <c r="R234">
        <v>180</v>
      </c>
      <c r="Y234">
        <v>11.49</v>
      </c>
      <c r="Z234">
        <v>20.02</v>
      </c>
      <c r="AA234">
        <v>69.36</v>
      </c>
      <c r="AB234">
        <v>48.98</v>
      </c>
      <c r="AC234" t="s">
        <v>329</v>
      </c>
      <c r="AD234" s="508" t="s">
        <v>1233</v>
      </c>
      <c r="AE234" s="1059"/>
      <c r="AF234" s="1059"/>
      <c r="AG234" s="1059"/>
      <c r="AH234" s="1059"/>
      <c r="AI234" s="1059"/>
      <c r="AJ234" s="1059"/>
      <c r="AK234" s="1059"/>
      <c r="AL234" s="1059"/>
      <c r="AM234" s="1059">
        <v>0.27464437505421102</v>
      </c>
      <c r="AN234" s="1059">
        <v>0.28682322243966002</v>
      </c>
      <c r="AO234" s="1059">
        <v>0.28889976081756902</v>
      </c>
      <c r="AP234" s="1059">
        <v>0.26860186997173302</v>
      </c>
      <c r="AQ234" s="1059">
        <v>0.28320973198022298</v>
      </c>
      <c r="AR234" s="1059">
        <v>0.28222439660795801</v>
      </c>
      <c r="AS234" s="1059">
        <v>0.25709936942813599</v>
      </c>
      <c r="AT234" s="1059">
        <v>0.24929332463578999</v>
      </c>
      <c r="AU234" s="1061">
        <v>0.296849249718102</v>
      </c>
    </row>
    <row r="235" spans="1:47" x14ac:dyDescent="0.2">
      <c r="A235">
        <v>57324</v>
      </c>
      <c r="B235" t="s">
        <v>1489</v>
      </c>
      <c r="C235" s="507">
        <v>42198</v>
      </c>
      <c r="D235">
        <v>2015</v>
      </c>
      <c r="E235" t="s">
        <v>183</v>
      </c>
      <c r="F235" t="s">
        <v>226</v>
      </c>
      <c r="G235">
        <v>33.526480999999997</v>
      </c>
      <c r="H235">
        <v>-112.380741</v>
      </c>
      <c r="I235" s="606">
        <v>5.8058650685000002</v>
      </c>
      <c r="J235" t="s">
        <v>431</v>
      </c>
      <c r="K235" t="s">
        <v>1249</v>
      </c>
      <c r="L235" s="606">
        <v>15.624000000000001</v>
      </c>
      <c r="M235" s="606">
        <v>11.200000000000001</v>
      </c>
      <c r="N235" s="606">
        <v>1.395</v>
      </c>
      <c r="O235" t="s">
        <v>799</v>
      </c>
      <c r="P235" t="s">
        <v>1231</v>
      </c>
      <c r="Q235" t="s">
        <v>799</v>
      </c>
      <c r="R235">
        <v>180</v>
      </c>
      <c r="Y235">
        <v>11.95</v>
      </c>
      <c r="Z235">
        <v>25.33</v>
      </c>
      <c r="AA235">
        <v>88.74</v>
      </c>
      <c r="AB235">
        <v>61.05</v>
      </c>
      <c r="AC235" t="s">
        <v>326</v>
      </c>
      <c r="AD235" s="508" t="s">
        <v>1233</v>
      </c>
      <c r="AE235" s="1059"/>
      <c r="AF235" s="1059"/>
      <c r="AG235" s="1059"/>
      <c r="AH235" s="1059"/>
      <c r="AI235" s="1059"/>
      <c r="AJ235" s="1059"/>
      <c r="AK235" s="1059"/>
      <c r="AL235" s="1059"/>
      <c r="AM235" s="1059"/>
      <c r="AN235" s="1059"/>
      <c r="AO235" s="1059"/>
      <c r="AP235" s="1059">
        <v>0.314059442270058</v>
      </c>
      <c r="AQ235" s="1059">
        <v>0.32796033372365302</v>
      </c>
      <c r="AR235" s="1059">
        <v>0.31363136007827702</v>
      </c>
      <c r="AS235" s="1059">
        <v>0.33401622635355499</v>
      </c>
      <c r="AT235" s="1059">
        <v>0.33397545662100397</v>
      </c>
      <c r="AU235" s="1061">
        <v>0.327004862737444</v>
      </c>
    </row>
    <row r="236" spans="1:47" x14ac:dyDescent="0.2">
      <c r="A236">
        <v>59498</v>
      </c>
      <c r="B236" t="s">
        <v>1490</v>
      </c>
      <c r="C236" s="507">
        <v>42339</v>
      </c>
      <c r="D236">
        <v>2015</v>
      </c>
      <c r="E236" t="s">
        <v>199</v>
      </c>
      <c r="F236" t="s">
        <v>228</v>
      </c>
      <c r="G236">
        <v>35.797541000000002</v>
      </c>
      <c r="H236">
        <v>-78.141181000000003</v>
      </c>
      <c r="I236" s="606">
        <v>4.4295815068</v>
      </c>
      <c r="J236" t="s">
        <v>431</v>
      </c>
      <c r="K236" t="s">
        <v>1249</v>
      </c>
      <c r="L236" s="606">
        <v>14.000109999999999</v>
      </c>
      <c r="M236" s="606">
        <v>11.661999999999999</v>
      </c>
      <c r="N236" s="606">
        <v>1.2004896244211971</v>
      </c>
      <c r="O236" t="s">
        <v>793</v>
      </c>
      <c r="P236" t="s">
        <v>793</v>
      </c>
      <c r="Q236">
        <v>20</v>
      </c>
      <c r="R236">
        <v>181</v>
      </c>
      <c r="Y236">
        <v>22.71</v>
      </c>
      <c r="Z236">
        <v>33.22</v>
      </c>
      <c r="AA236">
        <v>118.63</v>
      </c>
      <c r="AB236">
        <v>83.52</v>
      </c>
      <c r="AC236" t="s">
        <v>329</v>
      </c>
      <c r="AD236" s="508" t="s">
        <v>1233</v>
      </c>
      <c r="AE236" s="1059"/>
      <c r="AF236" s="1059"/>
      <c r="AG236" s="1059"/>
      <c r="AH236" s="1059"/>
      <c r="AI236" s="1059"/>
      <c r="AJ236" s="1059"/>
      <c r="AK236" s="1059"/>
      <c r="AL236" s="1059"/>
      <c r="AM236" s="1059">
        <v>0.19092336388107101</v>
      </c>
      <c r="AN236" s="1059">
        <v>0.193609733521588</v>
      </c>
      <c r="AO236" s="1059">
        <v>0.181060682590061</v>
      </c>
      <c r="AP236" s="1059">
        <v>0.181569692456238</v>
      </c>
      <c r="AQ236" s="1059">
        <v>0.16854907458689899</v>
      </c>
      <c r="AR236" s="1059">
        <v>0.174120528837758</v>
      </c>
      <c r="AS236" s="1059">
        <v>0.147446454119808</v>
      </c>
      <c r="AT236" s="1059">
        <v>0.162520977079677</v>
      </c>
      <c r="AU236" s="1061">
        <v>0.16398050242735601</v>
      </c>
    </row>
    <row r="237" spans="1:47" x14ac:dyDescent="0.2">
      <c r="A237">
        <v>58639</v>
      </c>
      <c r="B237" t="s">
        <v>1491</v>
      </c>
      <c r="C237" s="507">
        <v>42217</v>
      </c>
      <c r="D237">
        <v>2015</v>
      </c>
      <c r="E237" t="s">
        <v>216</v>
      </c>
      <c r="F237" t="s">
        <v>216</v>
      </c>
      <c r="G237">
        <v>22.129660999999999</v>
      </c>
      <c r="H237">
        <v>-159.30711099999999</v>
      </c>
      <c r="I237" s="606">
        <v>4.3563369862999997</v>
      </c>
      <c r="J237" t="s">
        <v>431</v>
      </c>
      <c r="K237" t="s">
        <v>1249</v>
      </c>
      <c r="L237" s="606">
        <v>14.53</v>
      </c>
      <c r="M237" s="606">
        <v>12</v>
      </c>
      <c r="N237" s="606">
        <v>1.2108333333333332</v>
      </c>
      <c r="O237" t="s">
        <v>793</v>
      </c>
      <c r="P237" t="s">
        <v>793</v>
      </c>
      <c r="Q237">
        <v>20</v>
      </c>
      <c r="R237">
        <v>180</v>
      </c>
      <c r="S237" t="s">
        <v>1293</v>
      </c>
      <c r="T237" t="s">
        <v>1384</v>
      </c>
      <c r="U237" t="s">
        <v>1295</v>
      </c>
      <c r="V237">
        <v>2015</v>
      </c>
      <c r="W237">
        <v>6</v>
      </c>
      <c r="X237">
        <v>4.63</v>
      </c>
      <c r="Y237">
        <v>172.18</v>
      </c>
      <c r="AA237">
        <v>165.56</v>
      </c>
      <c r="AB237">
        <v>111.64</v>
      </c>
      <c r="AC237" t="s">
        <v>1259</v>
      </c>
      <c r="AD237" s="508" t="s">
        <v>1233</v>
      </c>
      <c r="AE237" s="1059"/>
      <c r="AF237" s="1059"/>
      <c r="AG237" s="1059"/>
      <c r="AH237" s="1059"/>
      <c r="AI237" s="1059"/>
      <c r="AJ237" s="1059"/>
      <c r="AK237" s="1059"/>
      <c r="AL237" s="1059"/>
      <c r="AM237" s="1059">
        <v>0.20056352459016299</v>
      </c>
      <c r="AN237" s="1059">
        <v>0.20481354642313501</v>
      </c>
      <c r="AO237" s="1059">
        <v>0.183266742770167</v>
      </c>
      <c r="AP237" s="1059">
        <v>0.17122336377473299</v>
      </c>
      <c r="AQ237" s="1059">
        <v>0.19651259866423801</v>
      </c>
      <c r="AR237" s="1059">
        <v>0.207106164383561</v>
      </c>
      <c r="AS237" s="1059">
        <v>0.21913051750380499</v>
      </c>
      <c r="AT237" s="1059">
        <v>0.178386605783866</v>
      </c>
      <c r="AU237" s="1061">
        <v>0.194662644201578</v>
      </c>
    </row>
    <row r="238" spans="1:47" x14ac:dyDescent="0.2">
      <c r="A238">
        <v>59087</v>
      </c>
      <c r="B238" t="s">
        <v>1492</v>
      </c>
      <c r="C238" s="507">
        <v>42125</v>
      </c>
      <c r="D238">
        <v>2015</v>
      </c>
      <c r="E238" t="s">
        <v>176</v>
      </c>
      <c r="F238" t="s">
        <v>222</v>
      </c>
      <c r="G238">
        <v>36.136301000000003</v>
      </c>
      <c r="H238">
        <v>-119.55662100000001</v>
      </c>
      <c r="I238" s="606">
        <v>5.29148379</v>
      </c>
      <c r="J238" t="s">
        <v>431</v>
      </c>
      <c r="K238" t="s">
        <v>1251</v>
      </c>
      <c r="L238" s="606">
        <v>14.9</v>
      </c>
      <c r="M238" s="606">
        <v>12</v>
      </c>
      <c r="N238" s="606">
        <v>1.2416666666666667</v>
      </c>
      <c r="O238" t="s">
        <v>799</v>
      </c>
      <c r="P238" t="s">
        <v>1231</v>
      </c>
      <c r="Q238" t="s">
        <v>799</v>
      </c>
      <c r="R238">
        <v>180</v>
      </c>
      <c r="Y238">
        <v>-8.7100000000000009</v>
      </c>
      <c r="Z238">
        <v>11.25</v>
      </c>
      <c r="AA238">
        <v>162.84</v>
      </c>
      <c r="AB238">
        <v>108.66</v>
      </c>
      <c r="AC238" t="s">
        <v>333</v>
      </c>
      <c r="AD238" s="508" t="s">
        <v>1233</v>
      </c>
      <c r="AE238" s="1059"/>
      <c r="AF238" s="1059"/>
      <c r="AG238" s="1059"/>
      <c r="AH238" s="1059"/>
      <c r="AI238" s="1059"/>
      <c r="AJ238" s="1059"/>
      <c r="AK238" s="1059"/>
      <c r="AL238" s="1059"/>
      <c r="AM238" s="1059">
        <v>0.28139230418943501</v>
      </c>
      <c r="AN238" s="1059">
        <v>0.26330859969558601</v>
      </c>
      <c r="AO238" s="1059">
        <v>0.273125951293759</v>
      </c>
      <c r="AP238" s="1059">
        <v>0.24679414003044101</v>
      </c>
      <c r="AQ238" s="1059">
        <v>0.25036999089253098</v>
      </c>
      <c r="AR238" s="1059">
        <v>0.25498477929984698</v>
      </c>
      <c r="AS238" s="1059">
        <v>0.268103120243531</v>
      </c>
      <c r="AT238" s="1059">
        <v>0.20095129375951201</v>
      </c>
      <c r="AU238" s="1061">
        <v>0.217089784456587</v>
      </c>
    </row>
    <row r="239" spans="1:47" x14ac:dyDescent="0.2">
      <c r="A239">
        <v>59086</v>
      </c>
      <c r="B239" t="s">
        <v>1493</v>
      </c>
      <c r="C239" s="507">
        <v>42212</v>
      </c>
      <c r="D239">
        <v>2015</v>
      </c>
      <c r="E239" t="s">
        <v>176</v>
      </c>
      <c r="F239" t="s">
        <v>222</v>
      </c>
      <c r="G239">
        <v>35.590361000000001</v>
      </c>
      <c r="H239">
        <v>-119.575731</v>
      </c>
      <c r="I239" s="606">
        <v>5.3367968037000004</v>
      </c>
      <c r="J239" t="s">
        <v>431</v>
      </c>
      <c r="K239" t="s">
        <v>1251</v>
      </c>
      <c r="L239" s="606">
        <v>16.8675</v>
      </c>
      <c r="M239" s="606">
        <v>12</v>
      </c>
      <c r="N239" s="606">
        <v>1.4056249999999999</v>
      </c>
      <c r="O239" t="s">
        <v>799</v>
      </c>
      <c r="P239" t="s">
        <v>1231</v>
      </c>
      <c r="Q239" t="s">
        <v>799</v>
      </c>
      <c r="R239">
        <v>179</v>
      </c>
      <c r="Y239">
        <v>8.25</v>
      </c>
      <c r="Z239">
        <v>8.17</v>
      </c>
      <c r="AA239">
        <v>148.75</v>
      </c>
      <c r="AB239">
        <v>99.21</v>
      </c>
      <c r="AC239" t="s">
        <v>1259</v>
      </c>
      <c r="AD239" s="508">
        <v>140.55181998200905</v>
      </c>
      <c r="AE239" s="1059"/>
      <c r="AF239" s="1059"/>
      <c r="AG239" s="1059"/>
      <c r="AH239" s="1059"/>
      <c r="AI239" s="1059"/>
      <c r="AJ239" s="1059"/>
      <c r="AK239" s="1059"/>
      <c r="AL239" s="1059"/>
      <c r="AM239" s="1059">
        <v>0.33400690649665998</v>
      </c>
      <c r="AN239" s="1059">
        <v>0.33155441400304397</v>
      </c>
      <c r="AO239" s="1059">
        <v>0.32591324200913202</v>
      </c>
      <c r="AP239" s="1059">
        <v>0.30703957382039498</v>
      </c>
      <c r="AQ239" s="1059">
        <v>0.29806086824529399</v>
      </c>
      <c r="AR239" s="1059">
        <v>0.316133942161339</v>
      </c>
      <c r="AS239" s="1059">
        <v>0.31187214611872099</v>
      </c>
      <c r="AT239" s="1059">
        <v>0.240915144596651</v>
      </c>
      <c r="AU239" s="1061">
        <v>0.299019049787492</v>
      </c>
    </row>
    <row r="240" spans="1:47" x14ac:dyDescent="0.2">
      <c r="A240">
        <v>59526</v>
      </c>
      <c r="B240" t="s">
        <v>1494</v>
      </c>
      <c r="C240" s="507">
        <v>42339</v>
      </c>
      <c r="D240">
        <v>2015</v>
      </c>
      <c r="E240" t="s">
        <v>180</v>
      </c>
      <c r="F240" t="s">
        <v>228</v>
      </c>
      <c r="G240">
        <v>36.130661000000003</v>
      </c>
      <c r="H240">
        <v>-77.736610999999996</v>
      </c>
      <c r="I240" s="606">
        <v>4.4320954337999998</v>
      </c>
      <c r="J240" t="s">
        <v>431</v>
      </c>
      <c r="K240" t="s">
        <v>1249</v>
      </c>
      <c r="L240" s="606">
        <v>16.875</v>
      </c>
      <c r="M240" s="606">
        <v>12</v>
      </c>
      <c r="N240" s="606">
        <v>1.40625</v>
      </c>
      <c r="O240" t="s">
        <v>799</v>
      </c>
      <c r="P240" t="s">
        <v>1231</v>
      </c>
      <c r="Q240" t="s">
        <v>799</v>
      </c>
      <c r="R240">
        <v>181</v>
      </c>
      <c r="Y240">
        <v>27.59</v>
      </c>
      <c r="Z240">
        <v>4</v>
      </c>
      <c r="AA240">
        <v>120.78</v>
      </c>
      <c r="AB240">
        <v>83.51</v>
      </c>
      <c r="AC240" t="s">
        <v>327</v>
      </c>
      <c r="AD240" s="508" t="s">
        <v>1233</v>
      </c>
      <c r="AE240" s="1059"/>
      <c r="AF240" s="1059"/>
      <c r="AG240" s="1059"/>
      <c r="AH240" s="1059"/>
      <c r="AI240" s="1059"/>
      <c r="AJ240" s="1059"/>
      <c r="AK240" s="1059"/>
      <c r="AL240" s="1059"/>
      <c r="AM240" s="1059">
        <v>0.25175508500303501</v>
      </c>
      <c r="AN240" s="1059">
        <v>0.265620243531202</v>
      </c>
      <c r="AO240" s="1059">
        <v>0.25029490106544799</v>
      </c>
      <c r="AP240" s="1059">
        <v>0.255764840182648</v>
      </c>
      <c r="AQ240" s="1059">
        <v>0.23435602610807499</v>
      </c>
      <c r="AR240" s="1059">
        <v>0.25084665144596602</v>
      </c>
      <c r="AS240" s="1059">
        <v>0.25008561643835597</v>
      </c>
      <c r="AT240" s="1059">
        <v>0.216305175038051</v>
      </c>
      <c r="AU240" s="1061">
        <v>0.207156952034001</v>
      </c>
    </row>
    <row r="241" spans="1:47" x14ac:dyDescent="0.2">
      <c r="A241">
        <v>59947</v>
      </c>
      <c r="B241" t="s">
        <v>1495</v>
      </c>
      <c r="C241" s="507">
        <v>42368</v>
      </c>
      <c r="D241">
        <v>2015</v>
      </c>
      <c r="E241" t="s">
        <v>183</v>
      </c>
      <c r="F241" t="s">
        <v>236</v>
      </c>
      <c r="G241">
        <v>33.636861000000003</v>
      </c>
      <c r="H241">
        <v>-92.705371</v>
      </c>
      <c r="I241" s="606">
        <v>4.5111123288000003</v>
      </c>
      <c r="J241" t="s">
        <v>431</v>
      </c>
      <c r="K241" t="s">
        <v>1251</v>
      </c>
      <c r="L241" s="606">
        <v>16.820999999999998</v>
      </c>
      <c r="M241" s="606">
        <v>12.5</v>
      </c>
      <c r="N241" s="606">
        <v>1.3456799999999998</v>
      </c>
      <c r="O241" t="s">
        <v>799</v>
      </c>
      <c r="P241" t="s">
        <v>1231</v>
      </c>
      <c r="Q241" t="s">
        <v>799</v>
      </c>
      <c r="R241">
        <v>180</v>
      </c>
      <c r="AA241">
        <v>129.88999999999999</v>
      </c>
      <c r="AB241">
        <v>89.51</v>
      </c>
      <c r="AC241" t="s">
        <v>332</v>
      </c>
      <c r="AD241" s="508" t="s">
        <v>1233</v>
      </c>
      <c r="AE241" s="1059"/>
      <c r="AF241" s="1059"/>
      <c r="AG241" s="1059"/>
      <c r="AH241" s="1059"/>
      <c r="AI241" s="1059"/>
      <c r="AJ241" s="1059"/>
      <c r="AK241" s="1059"/>
      <c r="AL241" s="1059"/>
      <c r="AM241" s="1059">
        <v>0.22351548269581001</v>
      </c>
      <c r="AN241" s="1059">
        <v>0.24256621004566201</v>
      </c>
      <c r="AO241" s="1059">
        <v>0.24587214611872099</v>
      </c>
      <c r="AP241" s="1059">
        <v>0.237616438356164</v>
      </c>
      <c r="AQ241" s="1059">
        <v>0.220180874316939</v>
      </c>
      <c r="AR241" s="1059">
        <v>0.21362557077625499</v>
      </c>
      <c r="AS241" s="1059">
        <v>0.231251141552511</v>
      </c>
      <c r="AT241" s="1059">
        <v>0.20139726027397201</v>
      </c>
      <c r="AU241" s="1061">
        <v>0.19111111111111101</v>
      </c>
    </row>
    <row r="242" spans="1:47" x14ac:dyDescent="0.2">
      <c r="A242">
        <v>59966</v>
      </c>
      <c r="B242" t="s">
        <v>1496</v>
      </c>
      <c r="C242" s="507">
        <v>42339</v>
      </c>
      <c r="D242">
        <v>2015</v>
      </c>
      <c r="E242" t="s">
        <v>199</v>
      </c>
      <c r="F242" t="s">
        <v>228</v>
      </c>
      <c r="G242">
        <v>34.723180999999997</v>
      </c>
      <c r="H242">
        <v>-77.349641000000005</v>
      </c>
      <c r="I242" s="606">
        <v>4.4517246574999998</v>
      </c>
      <c r="J242" t="s">
        <v>431</v>
      </c>
      <c r="K242" t="s">
        <v>1249</v>
      </c>
      <c r="L242" s="606">
        <v>17</v>
      </c>
      <c r="M242" s="606">
        <v>12.8</v>
      </c>
      <c r="N242" s="606">
        <v>1.328125</v>
      </c>
      <c r="O242" t="s">
        <v>793</v>
      </c>
      <c r="P242" t="s">
        <v>793</v>
      </c>
      <c r="Q242">
        <v>20</v>
      </c>
      <c r="R242">
        <v>181</v>
      </c>
      <c r="S242" t="s">
        <v>1293</v>
      </c>
      <c r="T242" t="s">
        <v>1294</v>
      </c>
      <c r="U242" t="s">
        <v>1497</v>
      </c>
      <c r="V242">
        <v>2023</v>
      </c>
      <c r="W242">
        <v>11</v>
      </c>
      <c r="X242">
        <v>11</v>
      </c>
      <c r="Y242">
        <v>22.64</v>
      </c>
      <c r="Z242">
        <v>31.06</v>
      </c>
      <c r="AA242">
        <v>122.66</v>
      </c>
      <c r="AB242">
        <v>86.11</v>
      </c>
      <c r="AC242" t="s">
        <v>329</v>
      </c>
      <c r="AD242" s="508" t="s">
        <v>1233</v>
      </c>
      <c r="AE242" s="1059"/>
      <c r="AF242" s="1059"/>
      <c r="AG242" s="1059"/>
      <c r="AH242" s="1059"/>
      <c r="AI242" s="1059"/>
      <c r="AJ242" s="1059"/>
      <c r="AK242" s="1059"/>
      <c r="AL242" s="1059"/>
      <c r="AM242" s="1059">
        <v>0.21036116803278601</v>
      </c>
      <c r="AN242" s="1059">
        <v>0.199343607305936</v>
      </c>
      <c r="AO242" s="1059">
        <v>0.17630743436072999</v>
      </c>
      <c r="AP242" s="1059">
        <v>0.19390339611872101</v>
      </c>
      <c r="AQ242" s="1059">
        <v>0.18502212830145701</v>
      </c>
      <c r="AR242" s="1059">
        <v>0.162252069063926</v>
      </c>
      <c r="AS242" s="1059">
        <v>0.15986194349315</v>
      </c>
      <c r="AT242" s="1059">
        <v>0.18715218321917801</v>
      </c>
      <c r="AU242" s="1061">
        <v>0.18525337260928901</v>
      </c>
    </row>
    <row r="243" spans="1:47" x14ac:dyDescent="0.2">
      <c r="A243">
        <v>59872</v>
      </c>
      <c r="B243" t="s">
        <v>1498</v>
      </c>
      <c r="C243" s="507">
        <v>42328</v>
      </c>
      <c r="D243">
        <v>2015</v>
      </c>
      <c r="E243" t="s">
        <v>176</v>
      </c>
      <c r="F243" t="s">
        <v>222</v>
      </c>
      <c r="G243">
        <v>38.520040999999999</v>
      </c>
      <c r="H243">
        <v>-121.74031100000001</v>
      </c>
      <c r="I243" s="606">
        <v>5.0824422373999996</v>
      </c>
      <c r="J243" t="s">
        <v>431</v>
      </c>
      <c r="K243" t="s">
        <v>1249</v>
      </c>
      <c r="L243" s="606">
        <v>16.3</v>
      </c>
      <c r="M243" s="606">
        <v>13</v>
      </c>
      <c r="N243" s="606">
        <v>1.2538461538461538</v>
      </c>
      <c r="O243" t="s">
        <v>799</v>
      </c>
      <c r="P243" t="s">
        <v>1231</v>
      </c>
      <c r="Q243" t="s">
        <v>799</v>
      </c>
      <c r="R243">
        <v>180</v>
      </c>
      <c r="Y243">
        <v>32.89</v>
      </c>
      <c r="Z243">
        <v>11.1</v>
      </c>
      <c r="AA243">
        <v>99.27</v>
      </c>
      <c r="AB243">
        <v>69.209999999999994</v>
      </c>
      <c r="AC243" t="s">
        <v>327</v>
      </c>
      <c r="AD243" s="508" t="s">
        <v>1233</v>
      </c>
      <c r="AE243" s="1059"/>
      <c r="AF243" s="1059"/>
      <c r="AG243" s="1059"/>
      <c r="AH243" s="1059"/>
      <c r="AI243" s="1059"/>
      <c r="AJ243" s="1059"/>
      <c r="AK243" s="1059"/>
      <c r="AL243" s="1059"/>
      <c r="AM243" s="1059">
        <v>0.25965917051982601</v>
      </c>
      <c r="AN243" s="1059">
        <v>0.25864067439409799</v>
      </c>
      <c r="AO243" s="1059">
        <v>0.27064453811029099</v>
      </c>
      <c r="AP243" s="1059">
        <v>0.262355110642781</v>
      </c>
      <c r="AQ243" s="1059">
        <v>0.24338832842931199</v>
      </c>
      <c r="AR243" s="1059">
        <v>0.25067615033368401</v>
      </c>
      <c r="AS243" s="1059">
        <v>0.21928345626975701</v>
      </c>
      <c r="AT243" s="1059">
        <v>0.205497014401124</v>
      </c>
    </row>
    <row r="244" spans="1:47" x14ac:dyDescent="0.2">
      <c r="A244">
        <v>59548</v>
      </c>
      <c r="B244" t="s">
        <v>1499</v>
      </c>
      <c r="C244" s="507">
        <v>42125</v>
      </c>
      <c r="D244">
        <v>2015</v>
      </c>
      <c r="E244" t="s">
        <v>180</v>
      </c>
      <c r="F244" t="s">
        <v>228</v>
      </c>
      <c r="G244">
        <v>35.886960999999999</v>
      </c>
      <c r="H244">
        <v>-76.379271000000003</v>
      </c>
      <c r="I244" s="606">
        <v>4.3901821918000001</v>
      </c>
      <c r="J244" t="s">
        <v>431</v>
      </c>
      <c r="K244" t="s">
        <v>1249</v>
      </c>
      <c r="L244" s="606">
        <v>19.600000000000001</v>
      </c>
      <c r="M244" s="606">
        <v>14</v>
      </c>
      <c r="N244" s="606">
        <v>1.4000000000000001</v>
      </c>
      <c r="O244" t="s">
        <v>799</v>
      </c>
      <c r="P244" t="s">
        <v>1231</v>
      </c>
      <c r="Q244" t="s">
        <v>799</v>
      </c>
      <c r="R244">
        <v>180</v>
      </c>
      <c r="Y244">
        <v>29.33</v>
      </c>
      <c r="Z244">
        <v>3.61</v>
      </c>
      <c r="AA244">
        <v>132.36000000000001</v>
      </c>
      <c r="AB244">
        <v>91.58</v>
      </c>
      <c r="AC244" t="s">
        <v>329</v>
      </c>
      <c r="AD244" s="508" t="s">
        <v>1233</v>
      </c>
      <c r="AE244" s="1059"/>
      <c r="AF244" s="1059"/>
      <c r="AG244" s="1059"/>
      <c r="AH244" s="1059"/>
      <c r="AI244" s="1059"/>
      <c r="AJ244" s="1059"/>
      <c r="AK244" s="1059"/>
      <c r="AL244" s="1059"/>
      <c r="AM244" s="1059">
        <v>0.24149427530574999</v>
      </c>
      <c r="AN244" s="1059">
        <v>0.25203033268101699</v>
      </c>
      <c r="AO244" s="1059">
        <v>0.24863829093281101</v>
      </c>
      <c r="AP244" s="1059">
        <v>0.206033920417482</v>
      </c>
      <c r="AQ244" s="1059">
        <v>0.112135701275045</v>
      </c>
      <c r="AR244" s="1059">
        <v>0.22579908675798999</v>
      </c>
      <c r="AS244" s="1059">
        <v>0.21337247227658099</v>
      </c>
      <c r="AT244" s="1059">
        <v>0.193003913894324</v>
      </c>
      <c r="AU244" s="1061">
        <v>0.20152712724433999</v>
      </c>
    </row>
    <row r="245" spans="1:47" x14ac:dyDescent="0.2">
      <c r="A245">
        <v>59008</v>
      </c>
      <c r="B245" t="s">
        <v>1500</v>
      </c>
      <c r="C245" s="507">
        <v>42356</v>
      </c>
      <c r="D245">
        <v>2015</v>
      </c>
      <c r="E245" t="s">
        <v>176</v>
      </c>
      <c r="F245" t="s">
        <v>222</v>
      </c>
      <c r="G245">
        <v>35.323056000000001</v>
      </c>
      <c r="H245">
        <v>-118.821389</v>
      </c>
      <c r="I245" s="606">
        <v>5.3686031962999996</v>
      </c>
      <c r="J245" t="s">
        <v>431</v>
      </c>
      <c r="K245" t="s">
        <v>1251</v>
      </c>
      <c r="L245" s="606">
        <v>18.75225</v>
      </c>
      <c r="M245" s="606">
        <v>14.994</v>
      </c>
      <c r="N245" s="606">
        <v>1.2506502601040417</v>
      </c>
      <c r="O245" t="s">
        <v>799</v>
      </c>
      <c r="P245" t="s">
        <v>1231</v>
      </c>
      <c r="Q245" t="s">
        <v>799</v>
      </c>
      <c r="R245">
        <v>180</v>
      </c>
      <c r="Y245">
        <v>9.02</v>
      </c>
      <c r="Z245">
        <v>13.18</v>
      </c>
      <c r="AA245">
        <v>116.99</v>
      </c>
      <c r="AB245">
        <v>80.099999999999994</v>
      </c>
      <c r="AC245" t="s">
        <v>333</v>
      </c>
      <c r="AD245" s="508" t="s">
        <v>1233</v>
      </c>
      <c r="AE245" s="1059"/>
      <c r="AF245" s="1059"/>
      <c r="AG245" s="1059"/>
      <c r="AH245" s="1059"/>
      <c r="AI245" s="1059"/>
      <c r="AJ245" s="1059"/>
      <c r="AK245" s="1059"/>
      <c r="AL245" s="1059"/>
      <c r="AM245" s="1059">
        <v>0.27270319178065799</v>
      </c>
      <c r="AN245" s="1059">
        <v>0.278269603122832</v>
      </c>
      <c r="AO245" s="1059">
        <v>0.26710836541618099</v>
      </c>
      <c r="AP245" s="1059">
        <v>0.27746258320679801</v>
      </c>
      <c r="AQ245" s="1059">
        <v>0.27083541370403602</v>
      </c>
      <c r="AR245" s="1059">
        <v>0.27227786091605499</v>
      </c>
      <c r="AS245" s="1059">
        <v>0.25057968392836499</v>
      </c>
      <c r="AT245" s="1059">
        <v>0.23569549585435301</v>
      </c>
      <c r="AU245" s="1061">
        <v>0.18549465930877501</v>
      </c>
    </row>
    <row r="246" spans="1:47" x14ac:dyDescent="0.2">
      <c r="A246" t="s">
        <v>1501</v>
      </c>
      <c r="B246" t="s">
        <v>1502</v>
      </c>
      <c r="C246" s="507">
        <v>42277</v>
      </c>
      <c r="D246">
        <v>2015</v>
      </c>
      <c r="E246" t="s">
        <v>180</v>
      </c>
      <c r="F246" t="s">
        <v>248</v>
      </c>
      <c r="G246">
        <v>40.063530999999998</v>
      </c>
      <c r="H246">
        <v>-74.580731</v>
      </c>
      <c r="I246" s="606">
        <v>4.0338438355999999</v>
      </c>
      <c r="J246" t="s">
        <v>431</v>
      </c>
      <c r="K246" t="s">
        <v>1249</v>
      </c>
      <c r="L246" s="606">
        <v>18.343739999999997</v>
      </c>
      <c r="M246" s="606">
        <v>15</v>
      </c>
      <c r="N246" s="606">
        <v>1.2229159999999999</v>
      </c>
      <c r="O246" t="s">
        <v>793</v>
      </c>
      <c r="P246" t="s">
        <v>793</v>
      </c>
      <c r="Q246">
        <v>20</v>
      </c>
      <c r="R246">
        <v>180</v>
      </c>
      <c r="Y246">
        <v>28.7</v>
      </c>
      <c r="Z246">
        <v>5.18</v>
      </c>
      <c r="AA246">
        <v>149.01</v>
      </c>
      <c r="AB246">
        <v>102.09</v>
      </c>
      <c r="AC246" t="s">
        <v>328</v>
      </c>
      <c r="AD246" s="508" t="s">
        <v>1233</v>
      </c>
      <c r="AE246" s="1059"/>
      <c r="AF246" s="1059"/>
      <c r="AG246" s="1059"/>
      <c r="AH246" s="1059"/>
      <c r="AI246" s="1059"/>
      <c r="AJ246" s="1059"/>
      <c r="AK246" s="1059"/>
      <c r="AL246" s="1059"/>
      <c r="AM246" s="1059"/>
      <c r="AN246" s="1059"/>
      <c r="AO246" s="1059"/>
      <c r="AP246" s="1059"/>
      <c r="AQ246" s="1059"/>
      <c r="AR246" s="1059"/>
      <c r="AS246" s="1059"/>
      <c r="AT246" s="1059"/>
    </row>
    <row r="247" spans="1:47" x14ac:dyDescent="0.2">
      <c r="A247">
        <v>60007</v>
      </c>
      <c r="B247" t="s">
        <v>1503</v>
      </c>
      <c r="C247" s="507">
        <v>42338</v>
      </c>
      <c r="D247">
        <v>2015</v>
      </c>
      <c r="E247" t="s">
        <v>176</v>
      </c>
      <c r="F247" t="s">
        <v>222</v>
      </c>
      <c r="G247">
        <v>35.727410999999996</v>
      </c>
      <c r="H247">
        <v>-119.901291</v>
      </c>
      <c r="I247" s="606">
        <v>5.3774134702999996</v>
      </c>
      <c r="J247" t="s">
        <v>431</v>
      </c>
      <c r="K247" t="s">
        <v>1251</v>
      </c>
      <c r="L247" s="606">
        <v>18.72</v>
      </c>
      <c r="M247" s="606">
        <v>15</v>
      </c>
      <c r="N247" s="606">
        <v>1.248</v>
      </c>
      <c r="O247" t="s">
        <v>799</v>
      </c>
      <c r="P247" t="s">
        <v>1231</v>
      </c>
      <c r="Q247" t="s">
        <v>799</v>
      </c>
      <c r="R247">
        <v>180</v>
      </c>
      <c r="Y247">
        <v>6.75</v>
      </c>
      <c r="Z247">
        <v>10.76</v>
      </c>
      <c r="AA247">
        <v>117.67</v>
      </c>
      <c r="AB247">
        <v>80.069999999999993</v>
      </c>
      <c r="AC247" t="s">
        <v>333</v>
      </c>
      <c r="AD247" s="508" t="s">
        <v>1233</v>
      </c>
      <c r="AE247" s="1059"/>
      <c r="AF247" s="1059"/>
      <c r="AG247" s="1059"/>
      <c r="AH247" s="1059"/>
      <c r="AI247" s="1059"/>
      <c r="AJ247" s="1059"/>
      <c r="AK247" s="1059"/>
      <c r="AL247" s="1059"/>
      <c r="AM247" s="1059">
        <v>0.29632665452337498</v>
      </c>
      <c r="AN247" s="1059">
        <v>0.29506088280060799</v>
      </c>
      <c r="AO247" s="1059">
        <v>0.29493150684931502</v>
      </c>
      <c r="AP247" s="1059">
        <v>0.27361491628614898</v>
      </c>
      <c r="AQ247" s="1059">
        <v>0.269960534304796</v>
      </c>
      <c r="AR247" s="1059">
        <v>0.26914764079147602</v>
      </c>
      <c r="AS247" s="1059">
        <v>0.26066210045662103</v>
      </c>
      <c r="AT247" s="1059">
        <v>0.22471841704718401</v>
      </c>
      <c r="AU247" s="1061">
        <v>0.22714025500910701</v>
      </c>
    </row>
    <row r="248" spans="1:47" x14ac:dyDescent="0.2">
      <c r="A248">
        <v>59887</v>
      </c>
      <c r="B248" t="s">
        <v>1504</v>
      </c>
      <c r="C248" s="507">
        <v>42339</v>
      </c>
      <c r="D248">
        <v>2015</v>
      </c>
      <c r="E248" t="s">
        <v>199</v>
      </c>
      <c r="F248" t="s">
        <v>228</v>
      </c>
      <c r="G248">
        <v>35.456040999999999</v>
      </c>
      <c r="H248">
        <v>-77.135470999999995</v>
      </c>
      <c r="I248" s="606">
        <v>4.4015856164000002</v>
      </c>
      <c r="J248" t="s">
        <v>431</v>
      </c>
      <c r="K248" t="s">
        <v>1249</v>
      </c>
      <c r="L248" s="606">
        <v>21.007350000000002</v>
      </c>
      <c r="M248" s="606">
        <v>15.003</v>
      </c>
      <c r="N248" s="606">
        <v>1.4002099580083984</v>
      </c>
      <c r="O248" t="s">
        <v>793</v>
      </c>
      <c r="P248" t="s">
        <v>793</v>
      </c>
      <c r="Q248">
        <v>20</v>
      </c>
      <c r="R248">
        <v>176</v>
      </c>
      <c r="Y248">
        <v>20.46</v>
      </c>
      <c r="Z248">
        <v>5.45</v>
      </c>
      <c r="AA248">
        <v>119.21</v>
      </c>
      <c r="AB248">
        <v>83.45</v>
      </c>
      <c r="AC248" t="s">
        <v>329</v>
      </c>
      <c r="AD248" s="508" t="s">
        <v>1233</v>
      </c>
      <c r="AE248" s="1059"/>
      <c r="AF248" s="1059"/>
      <c r="AG248" s="1059"/>
      <c r="AH248" s="1059"/>
      <c r="AI248" s="1059"/>
      <c r="AJ248" s="1059"/>
      <c r="AK248" s="1059"/>
      <c r="AL248" s="1059"/>
      <c r="AM248" s="1059">
        <v>0.22020489648275501</v>
      </c>
      <c r="AN248" s="1059">
        <v>0.204898137571876</v>
      </c>
      <c r="AO248" s="1059">
        <v>0.20573510868602499</v>
      </c>
      <c r="AP248" s="1059">
        <v>0.22202561009867999</v>
      </c>
      <c r="AQ248" s="1059">
        <v>0.20901253871872799</v>
      </c>
      <c r="AR248" s="1059">
        <v>0.216455947775437</v>
      </c>
      <c r="AS248" s="1059">
        <v>0.21618202995626101</v>
      </c>
      <c r="AT248" s="1059">
        <v>0.21017866441932301</v>
      </c>
      <c r="AU248" s="1061">
        <v>0.186863052404698</v>
      </c>
    </row>
    <row r="249" spans="1:47" x14ac:dyDescent="0.2">
      <c r="A249">
        <v>59919</v>
      </c>
      <c r="B249" t="s">
        <v>1505</v>
      </c>
      <c r="C249" s="507">
        <v>42326</v>
      </c>
      <c r="D249">
        <v>2015</v>
      </c>
      <c r="E249" t="s">
        <v>183</v>
      </c>
      <c r="F249" t="s">
        <v>224</v>
      </c>
      <c r="G249">
        <v>36.207641000000002</v>
      </c>
      <c r="H249">
        <v>-115.046971</v>
      </c>
      <c r="I249" s="606">
        <v>5.6199872146000001</v>
      </c>
      <c r="J249" t="s">
        <v>431</v>
      </c>
      <c r="K249" t="s">
        <v>1249</v>
      </c>
      <c r="L249" s="606">
        <v>19</v>
      </c>
      <c r="M249" s="606">
        <v>15.5</v>
      </c>
      <c r="N249" s="606">
        <v>1.2258064516129032</v>
      </c>
      <c r="O249" t="s">
        <v>799</v>
      </c>
      <c r="P249" t="s">
        <v>1231</v>
      </c>
      <c r="Q249" t="s">
        <v>799</v>
      </c>
      <c r="R249">
        <v>180</v>
      </c>
      <c r="Y249">
        <v>10.65</v>
      </c>
      <c r="Z249">
        <v>10.82</v>
      </c>
      <c r="AA249">
        <v>99.97</v>
      </c>
      <c r="AB249">
        <v>68.17</v>
      </c>
      <c r="AC249" t="s">
        <v>333</v>
      </c>
      <c r="AD249" s="508" t="s">
        <v>1233</v>
      </c>
      <c r="AE249" s="1059"/>
      <c r="AF249" s="1059"/>
      <c r="AG249" s="1059"/>
      <c r="AH249" s="1059"/>
      <c r="AI249" s="1059"/>
      <c r="AJ249" s="1059"/>
      <c r="AK249" s="1059"/>
      <c r="AL249" s="1059"/>
      <c r="AM249" s="1059">
        <v>0.297946412832716</v>
      </c>
      <c r="AN249" s="1059">
        <v>0.296251288849609</v>
      </c>
      <c r="AO249" s="1059">
        <v>0.29938135218736101</v>
      </c>
      <c r="AP249" s="1059">
        <v>0.29049933716305698</v>
      </c>
      <c r="AQ249" s="1059">
        <v>0.29443563076561402</v>
      </c>
      <c r="AR249" s="1059">
        <v>0.26776403004860799</v>
      </c>
      <c r="AS249" s="1059">
        <v>0.28797319192811899</v>
      </c>
      <c r="AT249" s="1059">
        <v>0.27574016791869199</v>
      </c>
      <c r="AU249" s="1061">
        <v>0.27503084787590298</v>
      </c>
    </row>
    <row r="250" spans="1:47" x14ac:dyDescent="0.2">
      <c r="A250">
        <v>58831</v>
      </c>
      <c r="B250" t="s">
        <v>1506</v>
      </c>
      <c r="C250" s="507">
        <v>42314</v>
      </c>
      <c r="D250">
        <v>2015</v>
      </c>
      <c r="E250" t="s">
        <v>176</v>
      </c>
      <c r="F250" t="s">
        <v>222</v>
      </c>
      <c r="G250">
        <v>35.321944000000002</v>
      </c>
      <c r="H250">
        <v>-118.81277799999999</v>
      </c>
      <c r="I250" s="606">
        <v>5.3686031962999996</v>
      </c>
      <c r="J250" t="s">
        <v>431</v>
      </c>
      <c r="K250" t="s">
        <v>1251</v>
      </c>
      <c r="L250" s="606">
        <v>20.856000000000002</v>
      </c>
      <c r="M250" s="606">
        <v>16.66</v>
      </c>
      <c r="N250" s="606">
        <v>1.2518607442977192</v>
      </c>
      <c r="O250" t="s">
        <v>799</v>
      </c>
      <c r="P250" t="s">
        <v>1231</v>
      </c>
      <c r="Q250" t="s">
        <v>799</v>
      </c>
      <c r="R250">
        <v>180</v>
      </c>
      <c r="Y250">
        <v>9.02</v>
      </c>
      <c r="Z250">
        <v>14.28</v>
      </c>
      <c r="AA250">
        <v>134.06</v>
      </c>
      <c r="AB250">
        <v>91.64</v>
      </c>
      <c r="AC250" t="s">
        <v>333</v>
      </c>
      <c r="AD250" s="508" t="s">
        <v>1233</v>
      </c>
      <c r="AE250" s="1059"/>
      <c r="AF250" s="1059"/>
      <c r="AG250" s="1059"/>
      <c r="AH250" s="1059"/>
      <c r="AI250" s="1059"/>
      <c r="AJ250" s="1059"/>
      <c r="AK250" s="1059"/>
      <c r="AL250" s="1059"/>
      <c r="AM250" s="1059">
        <v>0.27643571089638003</v>
      </c>
      <c r="AN250" s="1059">
        <v>0.27696009910813602</v>
      </c>
      <c r="AO250" s="1059">
        <v>0.26387267235661299</v>
      </c>
      <c r="AP250" s="1059">
        <v>0.27737807451747798</v>
      </c>
      <c r="AQ250" s="1059">
        <v>0.23130153700824499</v>
      </c>
      <c r="AR250" s="1059">
        <v>0.23583405965125701</v>
      </c>
      <c r="AS250" s="1059">
        <v>0.18660203807550399</v>
      </c>
      <c r="AT250" s="1059">
        <v>0.19205627456461999</v>
      </c>
      <c r="AU250" s="1061">
        <v>0.17120236072571099</v>
      </c>
    </row>
    <row r="251" spans="1:47" x14ac:dyDescent="0.2">
      <c r="A251">
        <v>59474</v>
      </c>
      <c r="B251" t="s">
        <v>1507</v>
      </c>
      <c r="C251" s="507">
        <v>42339</v>
      </c>
      <c r="D251">
        <v>2015</v>
      </c>
      <c r="E251" t="s">
        <v>199</v>
      </c>
      <c r="F251" t="s">
        <v>228</v>
      </c>
      <c r="G251">
        <v>35.695870999999997</v>
      </c>
      <c r="H251">
        <v>-81.151670999999993</v>
      </c>
      <c r="I251" s="606">
        <v>4.4909810502000003</v>
      </c>
      <c r="J251" t="s">
        <v>431</v>
      </c>
      <c r="K251" t="s">
        <v>1249</v>
      </c>
      <c r="L251" s="606">
        <v>21.923999999999999</v>
      </c>
      <c r="M251" s="606">
        <v>17.5</v>
      </c>
      <c r="N251" s="606">
        <v>1.2527999999999999</v>
      </c>
      <c r="O251" t="s">
        <v>799</v>
      </c>
      <c r="P251" t="s">
        <v>1231</v>
      </c>
      <c r="Q251" t="s">
        <v>799</v>
      </c>
      <c r="R251">
        <v>178</v>
      </c>
      <c r="Y251">
        <v>23.38</v>
      </c>
      <c r="Z251">
        <v>33.39</v>
      </c>
      <c r="AA251">
        <v>153.54</v>
      </c>
      <c r="AB251">
        <v>103.51</v>
      </c>
      <c r="AC251" t="s">
        <v>329</v>
      </c>
      <c r="AD251" s="508" t="s">
        <v>1233</v>
      </c>
      <c r="AE251" s="1059"/>
      <c r="AF251" s="1059"/>
      <c r="AG251" s="1059"/>
      <c r="AH251" s="1059"/>
      <c r="AI251" s="1059"/>
      <c r="AJ251" s="1059"/>
      <c r="AK251" s="1059"/>
      <c r="AL251" s="1059"/>
      <c r="AM251" s="1059">
        <v>0.25369502992453802</v>
      </c>
      <c r="AN251" s="1059">
        <v>0.23915851272015601</v>
      </c>
      <c r="AO251" s="1059">
        <v>0.23119373776908</v>
      </c>
      <c r="AP251" s="1059">
        <v>0.235772994129158</v>
      </c>
      <c r="AQ251" s="1059">
        <v>0.21373926619828201</v>
      </c>
      <c r="AR251" s="1059">
        <v>0.23045009784735801</v>
      </c>
      <c r="AS251" s="1059">
        <v>0.23357469015003199</v>
      </c>
      <c r="AT251" s="1059">
        <v>0.19742335290280399</v>
      </c>
      <c r="AU251" s="1061">
        <v>0.203408795212073</v>
      </c>
    </row>
    <row r="252" spans="1:47" x14ac:dyDescent="0.2">
      <c r="A252">
        <v>59472</v>
      </c>
      <c r="B252" t="s">
        <v>1508</v>
      </c>
      <c r="C252" s="507">
        <v>42155</v>
      </c>
      <c r="D252">
        <v>2015</v>
      </c>
      <c r="E252" t="s">
        <v>183</v>
      </c>
      <c r="F252" t="s">
        <v>224</v>
      </c>
      <c r="G252">
        <v>39.120761000000002</v>
      </c>
      <c r="H252">
        <v>-119.14074100000001</v>
      </c>
      <c r="I252" s="606">
        <v>5.2611678081999997</v>
      </c>
      <c r="J252" t="s">
        <v>431</v>
      </c>
      <c r="K252" t="s">
        <v>1268</v>
      </c>
      <c r="L252" s="606">
        <v>19.740672</v>
      </c>
      <c r="M252" s="606">
        <v>18</v>
      </c>
      <c r="N252" s="606">
        <v>1.0967039999999999</v>
      </c>
      <c r="O252" t="s">
        <v>799</v>
      </c>
      <c r="P252" t="s">
        <v>1231</v>
      </c>
      <c r="Q252" t="s">
        <v>799</v>
      </c>
      <c r="R252">
        <v>179</v>
      </c>
      <c r="Y252">
        <v>20.46</v>
      </c>
      <c r="Z252">
        <v>12.51</v>
      </c>
      <c r="AA252">
        <v>159.19999999999999</v>
      </c>
      <c r="AB252">
        <v>107.64</v>
      </c>
      <c r="AC252" t="s">
        <v>332</v>
      </c>
      <c r="AD252" s="508" t="s">
        <v>1233</v>
      </c>
      <c r="AE252" s="1059"/>
      <c r="AF252" s="1059"/>
      <c r="AG252" s="1059"/>
      <c r="AH252" s="1059"/>
      <c r="AI252" s="1059"/>
      <c r="AJ252" s="1059"/>
      <c r="AK252" s="1059"/>
      <c r="AL252" s="1059"/>
      <c r="AM252" s="1059">
        <v>0.25198593402145297</v>
      </c>
      <c r="AN252" s="1059">
        <v>0.23153855910705201</v>
      </c>
      <c r="AO252" s="1059">
        <v>0.22447995941146601</v>
      </c>
      <c r="AP252" s="1059">
        <v>0.23092338914256699</v>
      </c>
      <c r="AQ252" s="1059">
        <v>0.23179771301356</v>
      </c>
      <c r="AR252" s="1059">
        <v>0.193499492643328</v>
      </c>
      <c r="AS252" s="1059">
        <v>0.164351851851851</v>
      </c>
      <c r="AT252" s="1059">
        <v>0.15031709791983699</v>
      </c>
      <c r="AU252" s="1061">
        <v>0.140204412062335</v>
      </c>
    </row>
    <row r="253" spans="1:47" x14ac:dyDescent="0.2">
      <c r="A253">
        <v>59334</v>
      </c>
      <c r="B253" t="s">
        <v>1509</v>
      </c>
      <c r="C253" s="507">
        <v>42207</v>
      </c>
      <c r="D253">
        <v>2015</v>
      </c>
      <c r="E253" t="s">
        <v>176</v>
      </c>
      <c r="F253" t="s">
        <v>222</v>
      </c>
      <c r="G253">
        <v>34.921201000000003</v>
      </c>
      <c r="H253">
        <v>-118.362281</v>
      </c>
      <c r="I253" s="606">
        <v>5.8249045661999999</v>
      </c>
      <c r="J253" t="s">
        <v>431</v>
      </c>
      <c r="K253" t="s">
        <v>1249</v>
      </c>
      <c r="L253" s="606">
        <v>24.276799999999998</v>
      </c>
      <c r="M253" s="606">
        <v>18.400000000000002</v>
      </c>
      <c r="N253" s="606">
        <v>1.3193913043478258</v>
      </c>
      <c r="O253" t="s">
        <v>799</v>
      </c>
      <c r="P253" t="s">
        <v>1231</v>
      </c>
      <c r="Q253" t="s">
        <v>799</v>
      </c>
      <c r="R253">
        <v>180</v>
      </c>
      <c r="Y253">
        <v>10.130000000000001</v>
      </c>
      <c r="Z253">
        <v>6.76</v>
      </c>
      <c r="AA253">
        <v>113.06</v>
      </c>
      <c r="AB253">
        <v>76.2</v>
      </c>
      <c r="AC253" t="s">
        <v>333</v>
      </c>
      <c r="AD253" s="508" t="s">
        <v>1233</v>
      </c>
      <c r="AE253" s="1059"/>
      <c r="AF253" s="1059"/>
      <c r="AG253" s="1059"/>
      <c r="AH253" s="1059"/>
      <c r="AI253" s="1059"/>
      <c r="AJ253" s="1059"/>
      <c r="AK253" s="1059"/>
      <c r="AL253" s="1059"/>
      <c r="AM253" s="1059">
        <v>0.34967851627464902</v>
      </c>
      <c r="AN253" s="1059">
        <v>0.34368795910263999</v>
      </c>
      <c r="AO253" s="1059">
        <v>0.34760273972602701</v>
      </c>
      <c r="AP253" s="1059">
        <v>0.32531144530474398</v>
      </c>
      <c r="AQ253" s="1059">
        <v>0.29806540548032001</v>
      </c>
      <c r="AR253" s="1059">
        <v>0.29906814572165902</v>
      </c>
      <c r="AS253" s="1059">
        <v>0.29025833829660502</v>
      </c>
      <c r="AT253" s="1059">
        <v>0.27912820131030303</v>
      </c>
      <c r="AU253" s="1061">
        <v>0.32658192761542698</v>
      </c>
    </row>
    <row r="254" spans="1:47" x14ac:dyDescent="0.2">
      <c r="A254">
        <v>59469</v>
      </c>
      <c r="B254" t="s">
        <v>1510</v>
      </c>
      <c r="C254" s="507">
        <v>42125</v>
      </c>
      <c r="D254">
        <v>2015</v>
      </c>
      <c r="E254" t="s">
        <v>176</v>
      </c>
      <c r="F254" t="s">
        <v>222</v>
      </c>
      <c r="G254">
        <v>34.686041000000003</v>
      </c>
      <c r="H254">
        <v>-117.34521100000001</v>
      </c>
      <c r="I254" s="606">
        <v>5.9224933789999996</v>
      </c>
      <c r="J254" t="s">
        <v>431</v>
      </c>
      <c r="K254" t="s">
        <v>1249</v>
      </c>
      <c r="L254" s="606">
        <v>23.353499999999993</v>
      </c>
      <c r="M254" s="606">
        <v>18.7</v>
      </c>
      <c r="N254" s="606">
        <v>1.2488502673796789</v>
      </c>
      <c r="O254" t="s">
        <v>799</v>
      </c>
      <c r="P254" t="s">
        <v>1231</v>
      </c>
      <c r="Q254" t="s">
        <v>799</v>
      </c>
      <c r="R254">
        <v>180</v>
      </c>
      <c r="Y254">
        <v>10.53</v>
      </c>
      <c r="Z254">
        <v>7.61</v>
      </c>
      <c r="AA254">
        <v>117.13</v>
      </c>
      <c r="AB254">
        <v>78.83</v>
      </c>
      <c r="AC254" t="s">
        <v>333</v>
      </c>
      <c r="AD254" s="508" t="s">
        <v>1233</v>
      </c>
      <c r="AE254" s="1059"/>
      <c r="AF254" s="1059"/>
      <c r="AG254" s="1059"/>
      <c r="AH254" s="1059"/>
      <c r="AI254" s="1059"/>
      <c r="AJ254" s="1059"/>
      <c r="AK254" s="1059"/>
      <c r="AL254" s="1059"/>
      <c r="AM254" s="1059">
        <v>0.32016768456016198</v>
      </c>
      <c r="AN254" s="1059">
        <v>0.311344712231094</v>
      </c>
      <c r="AO254" s="1059">
        <v>0.319152443044465</v>
      </c>
      <c r="AP254" s="1059">
        <v>0.25529265255292599</v>
      </c>
      <c r="AQ254" s="1059">
        <v>0.25306707382406501</v>
      </c>
      <c r="AR254" s="1059">
        <v>0.28847093009059099</v>
      </c>
      <c r="AS254" s="1059">
        <v>0.31998876761165201</v>
      </c>
      <c r="AT254" s="1059">
        <v>0.26682416428588801</v>
      </c>
      <c r="AU254" s="1061">
        <v>0.29031881008737298</v>
      </c>
    </row>
    <row r="255" spans="1:47" x14ac:dyDescent="0.2">
      <c r="A255">
        <v>59449</v>
      </c>
      <c r="B255" t="s">
        <v>1511</v>
      </c>
      <c r="C255" s="507">
        <v>42339</v>
      </c>
      <c r="D255">
        <v>2015</v>
      </c>
      <c r="E255" t="s">
        <v>199</v>
      </c>
      <c r="F255" t="s">
        <v>225</v>
      </c>
      <c r="G255">
        <v>30.967071000000001</v>
      </c>
      <c r="H255">
        <v>-84.625840999999994</v>
      </c>
      <c r="I255" s="606">
        <v>4.7772376712</v>
      </c>
      <c r="J255" t="s">
        <v>431</v>
      </c>
      <c r="K255" t="s">
        <v>1249</v>
      </c>
      <c r="L255" s="606">
        <v>27</v>
      </c>
      <c r="M255" s="606">
        <v>18.972000000000001</v>
      </c>
      <c r="N255" s="606">
        <v>1.4231499051233396</v>
      </c>
      <c r="O255" t="s">
        <v>799</v>
      </c>
      <c r="P255" t="s">
        <v>1231</v>
      </c>
      <c r="Q255" t="s">
        <v>799</v>
      </c>
      <c r="R255">
        <v>180</v>
      </c>
      <c r="Y255">
        <v>27.68</v>
      </c>
      <c r="Z255">
        <v>32.409999999999997</v>
      </c>
      <c r="AA255">
        <v>98.72</v>
      </c>
      <c r="AB255">
        <v>68.98</v>
      </c>
      <c r="AC255" t="s">
        <v>329</v>
      </c>
      <c r="AD255" s="508" t="s">
        <v>1233</v>
      </c>
      <c r="AE255" s="1059"/>
      <c r="AF255" s="1059"/>
      <c r="AG255" s="1059"/>
      <c r="AH255" s="1059"/>
      <c r="AI255" s="1059"/>
      <c r="AJ255" s="1059"/>
      <c r="AK255" s="1059"/>
      <c r="AL255" s="1059"/>
      <c r="AM255" s="1059">
        <v>0.27881780148062102</v>
      </c>
      <c r="AN255" s="1059">
        <v>0.26432849370906603</v>
      </c>
      <c r="AO255" s="1059">
        <v>0.24592839050482401</v>
      </c>
      <c r="AP255" s="1059">
        <v>0.25905155109620798</v>
      </c>
      <c r="AQ255" s="1059">
        <v>0.250002928291985</v>
      </c>
      <c r="AR255" s="1059">
        <v>0.239129137195212</v>
      </c>
      <c r="AS255" s="1059">
        <v>0.26423823813415898</v>
      </c>
      <c r="AT255" s="1059">
        <v>0.25051939074839402</v>
      </c>
      <c r="AU255" s="1061">
        <v>0.25307523463779602</v>
      </c>
    </row>
    <row r="256" spans="1:47" x14ac:dyDescent="0.2">
      <c r="A256">
        <v>59979</v>
      </c>
      <c r="B256" t="s">
        <v>1512</v>
      </c>
      <c r="C256" s="507">
        <v>42308</v>
      </c>
      <c r="D256">
        <v>2015</v>
      </c>
      <c r="E256" t="s">
        <v>176</v>
      </c>
      <c r="F256" t="s">
        <v>222</v>
      </c>
      <c r="G256">
        <v>38.019671000000002</v>
      </c>
      <c r="H256">
        <v>-121.865061</v>
      </c>
      <c r="I256" s="606">
        <v>5.0391020547999998</v>
      </c>
      <c r="J256" t="s">
        <v>431</v>
      </c>
      <c r="K256" t="s">
        <v>1249</v>
      </c>
      <c r="L256" s="606">
        <v>25.407899999999998</v>
      </c>
      <c r="M256" s="606">
        <v>19.2</v>
      </c>
      <c r="N256" s="606">
        <v>1.323328125</v>
      </c>
      <c r="O256" t="s">
        <v>793</v>
      </c>
      <c r="P256" t="s">
        <v>793</v>
      </c>
      <c r="Q256">
        <v>20</v>
      </c>
      <c r="R256">
        <v>203</v>
      </c>
      <c r="Y256">
        <v>10.85</v>
      </c>
      <c r="Z256">
        <v>19.87</v>
      </c>
      <c r="AA256">
        <v>185.87</v>
      </c>
      <c r="AB256">
        <v>127.34</v>
      </c>
      <c r="AC256" t="s">
        <v>333</v>
      </c>
      <c r="AD256" s="508" t="s">
        <v>1233</v>
      </c>
      <c r="AE256" s="1059"/>
      <c r="AF256" s="1059"/>
      <c r="AG256" s="1059"/>
      <c r="AH256" s="1059"/>
      <c r="AI256" s="1059"/>
      <c r="AJ256" s="1059"/>
      <c r="AK256" s="1059"/>
      <c r="AL256" s="1059"/>
      <c r="AM256" s="1059">
        <v>0.241881545992714</v>
      </c>
      <c r="AN256" s="1059">
        <v>0.24564188546423099</v>
      </c>
      <c r="AO256" s="1059">
        <v>0.23373882229832499</v>
      </c>
      <c r="AP256" s="1059">
        <v>0.22809051560121699</v>
      </c>
      <c r="AQ256" s="1059">
        <v>0.198028138281724</v>
      </c>
      <c r="AR256" s="1059">
        <v>0.19361800799086701</v>
      </c>
      <c r="AS256" s="1059">
        <v>0.13930507990867499</v>
      </c>
      <c r="AT256" s="1059">
        <v>0.11734208523592</v>
      </c>
      <c r="AU256" s="1061">
        <v>0.110884610276259</v>
      </c>
    </row>
    <row r="257" spans="1:47" x14ac:dyDescent="0.2">
      <c r="A257">
        <v>60422</v>
      </c>
      <c r="B257" t="s">
        <v>1513</v>
      </c>
      <c r="C257" s="507">
        <v>42339</v>
      </c>
      <c r="D257">
        <v>2015</v>
      </c>
      <c r="E257" t="s">
        <v>180</v>
      </c>
      <c r="F257" t="s">
        <v>228</v>
      </c>
      <c r="G257">
        <v>36.421064000000001</v>
      </c>
      <c r="H257">
        <v>-76.364243999999999</v>
      </c>
      <c r="I257" s="606">
        <v>4.4046742008999997</v>
      </c>
      <c r="J257" t="s">
        <v>431</v>
      </c>
      <c r="K257" t="s">
        <v>1249</v>
      </c>
      <c r="L257" s="606">
        <v>25</v>
      </c>
      <c r="M257" s="606">
        <v>19.654</v>
      </c>
      <c r="N257" s="606">
        <v>1.2720056985855297</v>
      </c>
      <c r="O257" t="s">
        <v>793</v>
      </c>
      <c r="P257" t="s">
        <v>793</v>
      </c>
      <c r="Q257">
        <v>20</v>
      </c>
      <c r="R257">
        <v>181</v>
      </c>
      <c r="Y257">
        <v>29.06</v>
      </c>
      <c r="Z257">
        <v>2.84</v>
      </c>
      <c r="AA257">
        <v>154.24</v>
      </c>
      <c r="AB257">
        <v>106.5</v>
      </c>
      <c r="AC257" t="s">
        <v>326</v>
      </c>
      <c r="AD257" s="508" t="s">
        <v>1233</v>
      </c>
      <c r="AE257" s="1059"/>
      <c r="AF257" s="1059"/>
      <c r="AG257" s="1059"/>
      <c r="AH257" s="1059"/>
      <c r="AI257" s="1059"/>
      <c r="AJ257" s="1059"/>
      <c r="AK257" s="1059"/>
      <c r="AL257" s="1059"/>
      <c r="AM257" s="1059">
        <v>0.18843351548269499</v>
      </c>
      <c r="AN257" s="1059">
        <v>0.19091324200913201</v>
      </c>
      <c r="AO257" s="1059">
        <v>0.15902968036529599</v>
      </c>
      <c r="AP257" s="1059">
        <v>0.168304794520547</v>
      </c>
      <c r="AQ257" s="1059">
        <v>0.174795081967213</v>
      </c>
      <c r="AR257" s="1059">
        <v>0.17630136986301301</v>
      </c>
      <c r="AS257" s="1059">
        <v>0.14311073059360699</v>
      </c>
      <c r="AT257" s="1059">
        <v>0.16439657211308101</v>
      </c>
      <c r="AU257" s="1061">
        <v>0.161097552318127</v>
      </c>
    </row>
    <row r="258" spans="1:47" x14ac:dyDescent="0.2">
      <c r="A258">
        <v>59413</v>
      </c>
      <c r="B258" t="s">
        <v>1514</v>
      </c>
      <c r="C258" s="507">
        <v>42212</v>
      </c>
      <c r="D258">
        <v>2015</v>
      </c>
      <c r="E258" t="s">
        <v>176</v>
      </c>
      <c r="F258" t="s">
        <v>222</v>
      </c>
      <c r="G258">
        <v>36.141891000000001</v>
      </c>
      <c r="H258">
        <v>-119.58181</v>
      </c>
      <c r="I258" s="606">
        <v>5.29148379</v>
      </c>
      <c r="J258" t="s">
        <v>431</v>
      </c>
      <c r="K258" t="s">
        <v>1249</v>
      </c>
      <c r="L258" s="606">
        <v>28</v>
      </c>
      <c r="M258" s="606">
        <v>19.75</v>
      </c>
      <c r="N258" s="606">
        <v>1.4177215189873418</v>
      </c>
      <c r="O258" t="s">
        <v>799</v>
      </c>
      <c r="P258" t="s">
        <v>1231</v>
      </c>
      <c r="Q258" t="s">
        <v>799</v>
      </c>
      <c r="R258">
        <v>180</v>
      </c>
      <c r="Y258">
        <v>-8.35</v>
      </c>
      <c r="Z258">
        <v>9.2799999999999994</v>
      </c>
      <c r="AA258">
        <v>120.07</v>
      </c>
      <c r="AB258">
        <v>81.75</v>
      </c>
      <c r="AC258" t="s">
        <v>333</v>
      </c>
      <c r="AD258" s="508" t="s">
        <v>1233</v>
      </c>
      <c r="AE258" s="1059"/>
      <c r="AF258" s="1059"/>
      <c r="AG258" s="1059"/>
      <c r="AH258" s="1059"/>
      <c r="AI258" s="1059"/>
      <c r="AJ258" s="1059"/>
      <c r="AK258" s="1059"/>
      <c r="AL258" s="1059"/>
      <c r="AM258" s="1059">
        <v>0.29317977450369997</v>
      </c>
      <c r="AN258" s="1059">
        <v>0.29047453904398501</v>
      </c>
      <c r="AO258" s="1059">
        <v>0.290630599387318</v>
      </c>
      <c r="AP258" s="1059">
        <v>0.28293740246228499</v>
      </c>
      <c r="AQ258" s="1059">
        <v>0.27684397408406503</v>
      </c>
      <c r="AR258" s="1059">
        <v>0.28879255534362103</v>
      </c>
      <c r="AS258" s="1059">
        <v>0.29398300676261402</v>
      </c>
      <c r="AT258" s="1059">
        <v>0.27053927518640503</v>
      </c>
      <c r="AU258" s="1061">
        <v>0.263119365474625</v>
      </c>
    </row>
    <row r="259" spans="1:47" x14ac:dyDescent="0.2">
      <c r="A259">
        <v>59322</v>
      </c>
      <c r="B259" t="s">
        <v>1515</v>
      </c>
      <c r="C259" s="507">
        <v>42063</v>
      </c>
      <c r="D259">
        <v>2015</v>
      </c>
      <c r="E259" t="s">
        <v>176</v>
      </c>
      <c r="F259" t="s">
        <v>222</v>
      </c>
      <c r="G259">
        <v>35.416111000000001</v>
      </c>
      <c r="H259">
        <v>-119.63774100000001</v>
      </c>
      <c r="I259" s="606">
        <v>5.3259349315</v>
      </c>
      <c r="J259" t="s">
        <v>431</v>
      </c>
      <c r="K259" t="s">
        <v>1249</v>
      </c>
      <c r="L259" s="606">
        <v>26.320889999999999</v>
      </c>
      <c r="M259" s="606">
        <v>20</v>
      </c>
      <c r="N259" s="606">
        <v>1.3160444999999998</v>
      </c>
      <c r="O259" t="s">
        <v>799</v>
      </c>
      <c r="P259" t="s">
        <v>1231</v>
      </c>
      <c r="Q259" t="s">
        <v>799</v>
      </c>
      <c r="R259">
        <v>179</v>
      </c>
      <c r="Y259">
        <v>7.02</v>
      </c>
      <c r="Z259">
        <v>9.2799999999999994</v>
      </c>
      <c r="AA259">
        <v>106.06</v>
      </c>
      <c r="AB259">
        <v>72.7</v>
      </c>
      <c r="AC259" t="s">
        <v>333</v>
      </c>
      <c r="AD259" s="508">
        <v>100.97758432465874</v>
      </c>
      <c r="AE259" s="1059"/>
      <c r="AF259" s="1059"/>
      <c r="AG259" s="1059"/>
      <c r="AH259" s="1059"/>
      <c r="AI259" s="1059"/>
      <c r="AJ259" s="1059"/>
      <c r="AK259" s="1059"/>
      <c r="AL259" s="1059"/>
      <c r="AM259" s="1059">
        <v>0.283549635701275</v>
      </c>
      <c r="AN259" s="1059">
        <v>0.28359018264840102</v>
      </c>
      <c r="AO259" s="1059">
        <v>0.28792237442922303</v>
      </c>
      <c r="AP259" s="1059">
        <v>0.29130707762557001</v>
      </c>
      <c r="AQ259" s="1059">
        <v>0.25656876138433499</v>
      </c>
      <c r="AR259" s="1059">
        <v>0.281021689497716</v>
      </c>
      <c r="AS259" s="1059">
        <v>0.28321917808219099</v>
      </c>
      <c r="AT259" s="1059">
        <v>0.24973744292237399</v>
      </c>
      <c r="AU259" s="1061">
        <v>0.26323998178506303</v>
      </c>
    </row>
    <row r="260" spans="1:47" x14ac:dyDescent="0.2">
      <c r="A260">
        <v>59380</v>
      </c>
      <c r="B260" t="s">
        <v>1516</v>
      </c>
      <c r="C260" s="507">
        <v>42064</v>
      </c>
      <c r="D260">
        <v>2015</v>
      </c>
      <c r="E260" t="s">
        <v>176</v>
      </c>
      <c r="F260" t="s">
        <v>222</v>
      </c>
      <c r="G260">
        <v>35.621350999999997</v>
      </c>
      <c r="H260">
        <v>-119.567775</v>
      </c>
      <c r="I260" s="606">
        <v>5.3805184931000003</v>
      </c>
      <c r="J260" t="s">
        <v>431</v>
      </c>
      <c r="K260" t="s">
        <v>1249</v>
      </c>
      <c r="L260" s="606">
        <v>26.077500000000001</v>
      </c>
      <c r="M260" s="606">
        <v>20</v>
      </c>
      <c r="N260" s="606">
        <v>1.3038750000000001</v>
      </c>
      <c r="O260" t="s">
        <v>799</v>
      </c>
      <c r="P260" t="s">
        <v>1231</v>
      </c>
      <c r="Q260" t="s">
        <v>799</v>
      </c>
      <c r="R260">
        <v>179</v>
      </c>
      <c r="Y260">
        <v>8.1</v>
      </c>
      <c r="Z260">
        <v>10.25</v>
      </c>
      <c r="AA260">
        <v>113.38</v>
      </c>
      <c r="AB260">
        <v>77.540000000000006</v>
      </c>
      <c r="AC260" t="s">
        <v>333</v>
      </c>
      <c r="AD260" s="508">
        <v>102.55283464012339</v>
      </c>
      <c r="AE260" s="1059"/>
      <c r="AF260" s="1059"/>
      <c r="AG260" s="1059"/>
      <c r="AH260" s="1059"/>
      <c r="AI260" s="1059"/>
      <c r="AJ260" s="1059"/>
      <c r="AK260" s="1059"/>
      <c r="AL260" s="1059"/>
      <c r="AM260" s="1059">
        <v>0.26497040072859701</v>
      </c>
      <c r="AN260" s="1059">
        <v>0.26068493150684902</v>
      </c>
      <c r="AO260" s="1059">
        <v>0.28464611872146101</v>
      </c>
      <c r="AP260" s="1059">
        <v>0.28266552511415499</v>
      </c>
      <c r="AQ260" s="1059">
        <v>0.25022199453551902</v>
      </c>
      <c r="AR260" s="1059">
        <v>0.26742009132420003</v>
      </c>
      <c r="AS260" s="1059">
        <v>0.26827625570776198</v>
      </c>
      <c r="AT260" s="1059">
        <v>0.25520547945205402</v>
      </c>
      <c r="AU260" s="1061">
        <v>0.238308287795992</v>
      </c>
    </row>
    <row r="261" spans="1:47" x14ac:dyDescent="0.2">
      <c r="A261">
        <v>59555</v>
      </c>
      <c r="B261" t="s">
        <v>1517</v>
      </c>
      <c r="C261" s="507">
        <v>42150</v>
      </c>
      <c r="D261">
        <v>2015</v>
      </c>
      <c r="E261" t="s">
        <v>176</v>
      </c>
      <c r="F261" t="s">
        <v>222</v>
      </c>
      <c r="G261">
        <v>36.927481</v>
      </c>
      <c r="H261">
        <v>-120.809471</v>
      </c>
      <c r="I261" s="606">
        <v>5.2043260273999996</v>
      </c>
      <c r="J261" t="s">
        <v>431</v>
      </c>
      <c r="K261" t="s">
        <v>1249</v>
      </c>
      <c r="L261" s="606">
        <v>25.819859999999998</v>
      </c>
      <c r="M261" s="606">
        <v>20</v>
      </c>
      <c r="N261" s="606">
        <v>1.2909929999999998</v>
      </c>
      <c r="O261" t="s">
        <v>799</v>
      </c>
      <c r="P261" t="s">
        <v>1231</v>
      </c>
      <c r="Q261" t="s">
        <v>799</v>
      </c>
      <c r="R261">
        <v>180</v>
      </c>
      <c r="Y261">
        <v>20.3</v>
      </c>
      <c r="Z261">
        <v>8.4</v>
      </c>
      <c r="AA261">
        <v>75.290000000000006</v>
      </c>
      <c r="AB261">
        <v>53.07</v>
      </c>
      <c r="AC261" t="s">
        <v>333</v>
      </c>
      <c r="AD261" s="508" t="s">
        <v>1233</v>
      </c>
      <c r="AE261" s="1059"/>
      <c r="AF261" s="1059"/>
      <c r="AG261" s="1059"/>
      <c r="AH261" s="1059"/>
      <c r="AI261" s="1059"/>
      <c r="AJ261" s="1059"/>
      <c r="AK261" s="1059"/>
      <c r="AL261" s="1059"/>
      <c r="AM261" s="1059">
        <v>0.29766051912568298</v>
      </c>
      <c r="AN261" s="1059">
        <v>0.29075342465753401</v>
      </c>
      <c r="AO261" s="1059">
        <v>0.29352739726027399</v>
      </c>
      <c r="AP261" s="1059">
        <v>0.28056506849314999</v>
      </c>
      <c r="AQ261" s="1059">
        <v>0.24523565573770401</v>
      </c>
      <c r="AR261" s="1059">
        <v>0.28533105022831001</v>
      </c>
      <c r="AS261" s="1059">
        <v>0.26845319634703202</v>
      </c>
      <c r="AT261" s="1059">
        <v>0.27250000000000002</v>
      </c>
      <c r="AU261" s="1061">
        <v>0.29086407103825102</v>
      </c>
    </row>
    <row r="262" spans="1:47" x14ac:dyDescent="0.2">
      <c r="A262">
        <v>59638</v>
      </c>
      <c r="B262" t="s">
        <v>1518</v>
      </c>
      <c r="C262" s="507">
        <v>42154</v>
      </c>
      <c r="D262">
        <v>2015</v>
      </c>
      <c r="E262" t="s">
        <v>176</v>
      </c>
      <c r="F262" t="s">
        <v>222</v>
      </c>
      <c r="G262">
        <v>35.727321000000003</v>
      </c>
      <c r="H262">
        <v>-119.905411</v>
      </c>
      <c r="I262" s="606">
        <v>5.3774134702999996</v>
      </c>
      <c r="J262" t="s">
        <v>431</v>
      </c>
      <c r="K262" t="s">
        <v>1249</v>
      </c>
      <c r="L262" s="606">
        <v>25.990400000000001</v>
      </c>
      <c r="M262" s="606">
        <v>20</v>
      </c>
      <c r="N262" s="606">
        <v>1.29952</v>
      </c>
      <c r="O262" t="s">
        <v>799</v>
      </c>
      <c r="P262" t="s">
        <v>1231</v>
      </c>
      <c r="Q262" t="s">
        <v>799</v>
      </c>
      <c r="R262">
        <v>179</v>
      </c>
      <c r="Y262">
        <v>6.74</v>
      </c>
      <c r="Z262">
        <v>11.47</v>
      </c>
      <c r="AA262">
        <v>144.1</v>
      </c>
      <c r="AB262">
        <v>96.58</v>
      </c>
      <c r="AC262" t="s">
        <v>333</v>
      </c>
      <c r="AD262" s="508" t="s">
        <v>1233</v>
      </c>
      <c r="AE262" s="1059"/>
      <c r="AF262" s="1059"/>
      <c r="AG262" s="1059"/>
      <c r="AH262" s="1059"/>
      <c r="AI262" s="1059"/>
      <c r="AJ262" s="1059"/>
      <c r="AK262" s="1059"/>
      <c r="AL262" s="1059"/>
      <c r="AM262" s="1059">
        <v>0.31227231329690303</v>
      </c>
      <c r="AN262" s="1059">
        <v>0.29733447488584402</v>
      </c>
      <c r="AO262" s="1059">
        <v>0.30039954337899499</v>
      </c>
      <c r="AP262" s="1059">
        <v>0.28930365296803601</v>
      </c>
      <c r="AQ262" s="1059">
        <v>0.26389458105646602</v>
      </c>
      <c r="AR262" s="1059">
        <v>0.29292808219178001</v>
      </c>
      <c r="AS262" s="1059">
        <v>0.27043949771689402</v>
      </c>
      <c r="AT262" s="1059"/>
      <c r="AU262" s="1061">
        <v>0.21315459927140201</v>
      </c>
    </row>
    <row r="263" spans="1:47" x14ac:dyDescent="0.2">
      <c r="A263">
        <v>59408</v>
      </c>
      <c r="B263" t="s">
        <v>1519</v>
      </c>
      <c r="C263" s="507">
        <v>42177</v>
      </c>
      <c r="D263">
        <v>2015</v>
      </c>
      <c r="E263" t="s">
        <v>176</v>
      </c>
      <c r="F263" t="s">
        <v>222</v>
      </c>
      <c r="G263">
        <v>35.451141</v>
      </c>
      <c r="H263">
        <v>-119.126301</v>
      </c>
      <c r="I263" s="606">
        <v>5.3633888128000002</v>
      </c>
      <c r="J263" t="s">
        <v>431</v>
      </c>
      <c r="K263" t="s">
        <v>1249</v>
      </c>
      <c r="L263" s="606">
        <v>26.802600000000002</v>
      </c>
      <c r="M263" s="606">
        <v>20</v>
      </c>
      <c r="N263" s="606">
        <v>1.34013</v>
      </c>
      <c r="O263" t="s">
        <v>799</v>
      </c>
      <c r="P263" t="s">
        <v>1231</v>
      </c>
      <c r="Q263" t="s">
        <v>799</v>
      </c>
      <c r="R263">
        <v>180</v>
      </c>
      <c r="Y263">
        <v>9.16</v>
      </c>
      <c r="Z263">
        <v>9.2799999999999994</v>
      </c>
      <c r="AA263">
        <v>100.96</v>
      </c>
      <c r="AB263">
        <v>69.41</v>
      </c>
      <c r="AC263" t="s">
        <v>333</v>
      </c>
      <c r="AD263" s="508">
        <v>97.62021083470367</v>
      </c>
      <c r="AE263" s="1059"/>
      <c r="AF263" s="1059"/>
      <c r="AG263" s="1059"/>
      <c r="AH263" s="1059"/>
      <c r="AI263" s="1059"/>
      <c r="AJ263" s="1059"/>
      <c r="AK263" s="1059"/>
      <c r="AL263" s="1059"/>
      <c r="AM263" s="1059">
        <v>0.29406876138433502</v>
      </c>
      <c r="AN263" s="1059">
        <v>0.29885273972602699</v>
      </c>
      <c r="AO263" s="1059">
        <v>0.29703196347031902</v>
      </c>
      <c r="AP263" s="1059">
        <v>0.295873287671232</v>
      </c>
      <c r="AQ263" s="1059">
        <v>0.28343010018214898</v>
      </c>
      <c r="AR263" s="1059">
        <v>0.29107876712328701</v>
      </c>
      <c r="AS263" s="1059">
        <v>0.28089611872146097</v>
      </c>
      <c r="AT263" s="1059">
        <v>0.27518264840182599</v>
      </c>
      <c r="AU263" s="1061">
        <v>0.26330259562841501</v>
      </c>
    </row>
    <row r="264" spans="1:47" x14ac:dyDescent="0.2">
      <c r="A264">
        <v>59633</v>
      </c>
      <c r="B264" t="s">
        <v>1520</v>
      </c>
      <c r="C264" s="507">
        <v>42230</v>
      </c>
      <c r="D264">
        <v>2015</v>
      </c>
      <c r="E264" t="s">
        <v>176</v>
      </c>
      <c r="F264" t="s">
        <v>222</v>
      </c>
      <c r="G264">
        <v>36.058470999999997</v>
      </c>
      <c r="H264">
        <v>-119.946541</v>
      </c>
      <c r="I264" s="606">
        <v>5.3556942921999999</v>
      </c>
      <c r="J264" t="s">
        <v>431</v>
      </c>
      <c r="K264" t="s">
        <v>1249</v>
      </c>
      <c r="L264" s="606">
        <v>26.97</v>
      </c>
      <c r="M264" s="606">
        <v>20</v>
      </c>
      <c r="N264" s="606">
        <v>1.3485</v>
      </c>
      <c r="O264" t="s">
        <v>799</v>
      </c>
      <c r="P264" t="s">
        <v>1231</v>
      </c>
      <c r="Q264" t="s">
        <v>799</v>
      </c>
      <c r="R264">
        <v>180</v>
      </c>
      <c r="Y264">
        <v>26.41</v>
      </c>
      <c r="Z264">
        <v>9.5399999999999991</v>
      </c>
      <c r="AA264">
        <v>89.54</v>
      </c>
      <c r="AB264">
        <v>62.45</v>
      </c>
      <c r="AC264" t="s">
        <v>1259</v>
      </c>
      <c r="AD264" s="508">
        <v>79.525750308369439</v>
      </c>
      <c r="AE264" s="1059"/>
      <c r="AF264" s="1059"/>
      <c r="AG264" s="1059"/>
      <c r="AH264" s="1059"/>
      <c r="AI264" s="1059"/>
      <c r="AJ264" s="1059"/>
      <c r="AK264" s="1059"/>
      <c r="AL264" s="1059"/>
      <c r="AM264" s="1059">
        <v>0.31874999999999898</v>
      </c>
      <c r="AN264" s="1059">
        <v>0.29151255707762502</v>
      </c>
      <c r="AO264" s="1059">
        <v>0.30769977168949703</v>
      </c>
      <c r="AP264" s="1059">
        <v>0.303755707762557</v>
      </c>
      <c r="AQ264" s="1059">
        <v>0.27451616575591897</v>
      </c>
      <c r="AR264" s="1059">
        <v>0.30511986301369798</v>
      </c>
      <c r="AS264" s="1059">
        <v>0.30332762557077603</v>
      </c>
      <c r="AT264" s="1059">
        <v>0.21494863013698601</v>
      </c>
    </row>
    <row r="265" spans="1:47" x14ac:dyDescent="0.2">
      <c r="A265">
        <v>59441</v>
      </c>
      <c r="B265" t="s">
        <v>1521</v>
      </c>
      <c r="C265" s="507">
        <v>42250</v>
      </c>
      <c r="D265">
        <v>2015</v>
      </c>
      <c r="E265" t="s">
        <v>176</v>
      </c>
      <c r="F265" t="s">
        <v>222</v>
      </c>
      <c r="G265">
        <v>34.553511</v>
      </c>
      <c r="H265">
        <v>-117.377161</v>
      </c>
      <c r="I265" s="606">
        <v>5.9188707763000004</v>
      </c>
      <c r="J265" t="s">
        <v>431</v>
      </c>
      <c r="K265" t="s">
        <v>1249</v>
      </c>
      <c r="L265" s="606">
        <v>24.425398439514016</v>
      </c>
      <c r="M265" s="606">
        <v>20</v>
      </c>
      <c r="N265" s="606">
        <v>1.2212699219757008</v>
      </c>
      <c r="O265" t="s">
        <v>799</v>
      </c>
      <c r="P265" t="s">
        <v>1231</v>
      </c>
      <c r="Q265" t="s">
        <v>799</v>
      </c>
      <c r="R265">
        <v>180</v>
      </c>
      <c r="Y265">
        <v>10.74</v>
      </c>
      <c r="Z265">
        <v>7.29</v>
      </c>
      <c r="AA265">
        <v>94.49</v>
      </c>
      <c r="AB265">
        <v>64.180000000000007</v>
      </c>
      <c r="AC265" t="s">
        <v>333</v>
      </c>
      <c r="AD265" s="508">
        <v>76.336870614450092</v>
      </c>
      <c r="AE265" s="1059"/>
      <c r="AF265" s="1059"/>
      <c r="AG265" s="1059"/>
      <c r="AH265" s="1059"/>
      <c r="AI265" s="1059"/>
      <c r="AJ265" s="1059"/>
      <c r="AK265" s="1059"/>
      <c r="AL265" s="1059"/>
      <c r="AM265" s="1059">
        <v>0.32548383424408001</v>
      </c>
      <c r="AN265" s="1059">
        <v>0.34599315068493097</v>
      </c>
      <c r="AO265" s="1059">
        <v>0.34267694063926901</v>
      </c>
      <c r="AP265" s="1059">
        <v>0.34259703196347002</v>
      </c>
      <c r="AQ265" s="1059">
        <v>0.30998406193078298</v>
      </c>
      <c r="AR265" s="1059">
        <v>0.32105022831050201</v>
      </c>
      <c r="AS265" s="1059">
        <v>0.28739155251141502</v>
      </c>
      <c r="AT265" s="1059">
        <v>0.313167808219178</v>
      </c>
      <c r="AU265" s="1061">
        <v>0.30294854280509997</v>
      </c>
    </row>
    <row r="266" spans="1:47" x14ac:dyDescent="0.2">
      <c r="A266">
        <v>59155</v>
      </c>
      <c r="B266" t="s">
        <v>1522</v>
      </c>
      <c r="C266" s="507">
        <v>42278</v>
      </c>
      <c r="D266">
        <v>2015</v>
      </c>
      <c r="E266" t="s">
        <v>180</v>
      </c>
      <c r="F266" t="s">
        <v>228</v>
      </c>
      <c r="G266">
        <v>36.432321000000002</v>
      </c>
      <c r="H266">
        <v>-76.085811000000007</v>
      </c>
      <c r="I266" s="606">
        <v>4.3925611872000001</v>
      </c>
      <c r="J266" t="s">
        <v>431</v>
      </c>
      <c r="K266" t="s">
        <v>1249</v>
      </c>
      <c r="L266" s="606">
        <v>29.497119999999999</v>
      </c>
      <c r="M266" s="606">
        <v>20</v>
      </c>
      <c r="N266" s="606">
        <v>1.4748559999999999</v>
      </c>
      <c r="O266" t="s">
        <v>793</v>
      </c>
      <c r="P266" t="s">
        <v>793</v>
      </c>
      <c r="Q266">
        <v>25</v>
      </c>
      <c r="R266">
        <v>182</v>
      </c>
      <c r="Y266">
        <v>29.84</v>
      </c>
      <c r="Z266">
        <v>3.05</v>
      </c>
      <c r="AA266">
        <v>123.39</v>
      </c>
      <c r="AB266">
        <v>86.33</v>
      </c>
      <c r="AC266" t="s">
        <v>333</v>
      </c>
      <c r="AD266" s="508" t="s">
        <v>1233</v>
      </c>
      <c r="AE266" s="1059"/>
      <c r="AF266" s="1059"/>
      <c r="AG266" s="1059"/>
      <c r="AH266" s="1059"/>
      <c r="AI266" s="1059"/>
      <c r="AJ266" s="1059"/>
      <c r="AK266" s="1059"/>
      <c r="AL266" s="1059"/>
      <c r="AM266" s="1059">
        <v>0.21392873406193</v>
      </c>
      <c r="AN266" s="1059">
        <v>0.22031963470319599</v>
      </c>
      <c r="AO266" s="1059">
        <v>0.21658105022831001</v>
      </c>
      <c r="AP266" s="1059">
        <v>0.19150684931506801</v>
      </c>
      <c r="AQ266" s="1059">
        <v>0.205054644808743</v>
      </c>
      <c r="AR266" s="1059">
        <v>0.22382990867579899</v>
      </c>
      <c r="AS266" s="1059">
        <v>0.21480022831050199</v>
      </c>
      <c r="AT266" s="1059">
        <v>0.204098173515981</v>
      </c>
      <c r="AU266" s="1061">
        <v>0.20983606557376999</v>
      </c>
    </row>
    <row r="267" spans="1:47" x14ac:dyDescent="0.2">
      <c r="A267">
        <v>59610</v>
      </c>
      <c r="B267" t="s">
        <v>1523</v>
      </c>
      <c r="C267" s="507">
        <v>42304</v>
      </c>
      <c r="D267">
        <v>2015</v>
      </c>
      <c r="E267" t="s">
        <v>176</v>
      </c>
      <c r="F267" t="s">
        <v>222</v>
      </c>
      <c r="G267">
        <v>33.741151000000002</v>
      </c>
      <c r="H267">
        <v>-117.010761</v>
      </c>
      <c r="I267" s="606">
        <v>5.5127598174000001</v>
      </c>
      <c r="J267" t="s">
        <v>431</v>
      </c>
      <c r="K267" t="s">
        <v>1249</v>
      </c>
      <c r="L267" s="606">
        <v>24.059699999999999</v>
      </c>
      <c r="M267" s="606">
        <v>20</v>
      </c>
      <c r="N267" s="606">
        <v>1.202985</v>
      </c>
      <c r="O267" t="s">
        <v>799</v>
      </c>
      <c r="P267" t="s">
        <v>1231</v>
      </c>
      <c r="Q267" t="s">
        <v>799</v>
      </c>
      <c r="R267">
        <v>180</v>
      </c>
      <c r="Y267">
        <v>10.44</v>
      </c>
      <c r="Z267">
        <v>9.8000000000000007</v>
      </c>
      <c r="AA267">
        <v>108.88</v>
      </c>
      <c r="AB267">
        <v>75.510000000000005</v>
      </c>
      <c r="AC267" t="s">
        <v>1259</v>
      </c>
      <c r="AD267" s="508">
        <v>91.358904398216666</v>
      </c>
      <c r="AE267" s="1059"/>
      <c r="AF267" s="1059"/>
      <c r="AG267" s="1059"/>
      <c r="AH267" s="1059"/>
      <c r="AI267" s="1059"/>
      <c r="AJ267" s="1059"/>
      <c r="AK267" s="1059"/>
      <c r="AL267" s="1059"/>
      <c r="AM267" s="1059">
        <v>0.27421448087431599</v>
      </c>
      <c r="AN267" s="1059">
        <v>0.23970319634703099</v>
      </c>
      <c r="AO267" s="1059">
        <v>0.26281392694063899</v>
      </c>
      <c r="AP267" s="1059">
        <v>0.24308219178082099</v>
      </c>
      <c r="AQ267" s="1059">
        <v>0.246920537340619</v>
      </c>
      <c r="AR267" s="1059">
        <v>0.184160958904109</v>
      </c>
      <c r="AS267" s="1059">
        <v>0.177305936073059</v>
      </c>
      <c r="AT267" s="1059">
        <v>0.15765981735159801</v>
      </c>
      <c r="AU267" s="1061">
        <v>0.22566029143898</v>
      </c>
    </row>
    <row r="268" spans="1:47" x14ac:dyDescent="0.2">
      <c r="A268">
        <v>59607</v>
      </c>
      <c r="B268" t="s">
        <v>1524</v>
      </c>
      <c r="C268" s="507">
        <v>42317</v>
      </c>
      <c r="D268">
        <v>2015</v>
      </c>
      <c r="E268" t="s">
        <v>176</v>
      </c>
      <c r="F268" t="s">
        <v>222</v>
      </c>
      <c r="G268">
        <v>35.112611000000001</v>
      </c>
      <c r="H268">
        <v>-119.326881</v>
      </c>
      <c r="I268" s="606">
        <v>5.4082363013999997</v>
      </c>
      <c r="J268" t="s">
        <v>431</v>
      </c>
      <c r="K268" t="s">
        <v>1249</v>
      </c>
      <c r="L268" s="606">
        <v>28</v>
      </c>
      <c r="M268" s="606">
        <v>20</v>
      </c>
      <c r="N268" s="606">
        <v>1.4</v>
      </c>
      <c r="O268" t="s">
        <v>799</v>
      </c>
      <c r="P268" t="s">
        <v>1231</v>
      </c>
      <c r="Q268" t="s">
        <v>799</v>
      </c>
      <c r="R268">
        <v>180</v>
      </c>
      <c r="Y268">
        <v>0.33</v>
      </c>
      <c r="Z268">
        <v>9.02</v>
      </c>
      <c r="AA268">
        <v>122.58</v>
      </c>
      <c r="AB268">
        <v>83.74</v>
      </c>
      <c r="AC268" t="s">
        <v>333</v>
      </c>
      <c r="AD268" s="508">
        <v>71.775221535534726</v>
      </c>
      <c r="AE268" s="1059"/>
      <c r="AF268" s="1059"/>
      <c r="AG268" s="1059"/>
      <c r="AH268" s="1059"/>
      <c r="AI268" s="1059"/>
      <c r="AJ268" s="1059"/>
      <c r="AK268" s="1059"/>
      <c r="AL268" s="1059"/>
      <c r="AM268" s="1059">
        <v>0.29921448087431701</v>
      </c>
      <c r="AN268" s="1059">
        <v>0.27248287671232801</v>
      </c>
      <c r="AO268" s="1059">
        <v>0.282243150684931</v>
      </c>
      <c r="AP268" s="1059">
        <v>0.257465753424657</v>
      </c>
      <c r="AQ268" s="1059">
        <v>0.23722108378870599</v>
      </c>
      <c r="AR268" s="1059">
        <v>0.21061073059360699</v>
      </c>
      <c r="AS268" s="1059">
        <v>0.24506849315068399</v>
      </c>
      <c r="AT268" s="1059">
        <v>0.231626712328767</v>
      </c>
      <c r="AU268" s="1061">
        <v>0.27100409836065498</v>
      </c>
    </row>
    <row r="269" spans="1:47" x14ac:dyDescent="0.2">
      <c r="A269">
        <v>59431</v>
      </c>
      <c r="B269" t="s">
        <v>1525</v>
      </c>
      <c r="C269" s="507">
        <v>42338</v>
      </c>
      <c r="D269">
        <v>2015</v>
      </c>
      <c r="E269" t="s">
        <v>176</v>
      </c>
      <c r="F269" t="s">
        <v>222</v>
      </c>
      <c r="G269">
        <v>34.699630999999997</v>
      </c>
      <c r="H269">
        <v>-118.337481</v>
      </c>
      <c r="I269" s="606">
        <v>5.6208550227999998</v>
      </c>
      <c r="J269" t="s">
        <v>431</v>
      </c>
      <c r="K269" t="s">
        <v>1251</v>
      </c>
      <c r="L269" s="606">
        <v>22.47</v>
      </c>
      <c r="M269" s="606">
        <v>20</v>
      </c>
      <c r="N269" s="606">
        <v>1.1234999999999999</v>
      </c>
      <c r="O269" t="s">
        <v>793</v>
      </c>
      <c r="P269" t="s">
        <v>793</v>
      </c>
      <c r="Q269">
        <v>25</v>
      </c>
      <c r="R269">
        <v>197</v>
      </c>
      <c r="Y269">
        <v>9.3800000000000008</v>
      </c>
      <c r="Z269">
        <v>9.8000000000000007</v>
      </c>
      <c r="AA269">
        <v>105.37</v>
      </c>
      <c r="AB269">
        <v>72.48</v>
      </c>
      <c r="AC269" t="s">
        <v>333</v>
      </c>
      <c r="AD269" s="508">
        <v>103.04140781826288</v>
      </c>
      <c r="AE269" s="1059"/>
      <c r="AF269" s="1059"/>
      <c r="AG269" s="1059"/>
      <c r="AH269" s="1059"/>
      <c r="AI269" s="1059"/>
      <c r="AJ269" s="1059"/>
      <c r="AK269" s="1059"/>
      <c r="AL269" s="1059"/>
      <c r="AM269" s="1059">
        <v>0.25457081056466302</v>
      </c>
      <c r="AN269" s="1059">
        <v>0.25132990867579902</v>
      </c>
      <c r="AO269" s="1059">
        <v>0.25706621004566199</v>
      </c>
      <c r="AP269" s="1059">
        <v>0.24335045662100399</v>
      </c>
      <c r="AQ269" s="1059">
        <v>0.23173952641165699</v>
      </c>
      <c r="AR269" s="1059">
        <v>0.21932077625570701</v>
      </c>
      <c r="AS269" s="1059">
        <v>0.20822488584474799</v>
      </c>
      <c r="AT269" s="1059">
        <v>0.19361301369862999</v>
      </c>
      <c r="AU269" s="1061">
        <v>0.22480077413478999</v>
      </c>
    </row>
    <row r="270" spans="1:47" x14ac:dyDescent="0.2">
      <c r="A270">
        <v>58649</v>
      </c>
      <c r="B270" t="s">
        <v>1526</v>
      </c>
      <c r="C270" s="507">
        <v>42339</v>
      </c>
      <c r="D270">
        <v>2015</v>
      </c>
      <c r="E270" t="s">
        <v>199</v>
      </c>
      <c r="F270" t="s">
        <v>228</v>
      </c>
      <c r="G270">
        <v>35.345090999999996</v>
      </c>
      <c r="H270">
        <v>-79.763970999999998</v>
      </c>
      <c r="I270" s="606">
        <v>4.4828812784999998</v>
      </c>
      <c r="J270" t="s">
        <v>431</v>
      </c>
      <c r="K270" t="s">
        <v>1249</v>
      </c>
      <c r="L270" s="606">
        <v>28.034760000000002</v>
      </c>
      <c r="M270" s="606">
        <v>20</v>
      </c>
      <c r="N270" s="606">
        <v>1.4017380000000002</v>
      </c>
      <c r="O270" t="s">
        <v>793</v>
      </c>
      <c r="P270" t="s">
        <v>793</v>
      </c>
      <c r="Q270">
        <v>20</v>
      </c>
      <c r="R270">
        <v>180</v>
      </c>
      <c r="Y270">
        <v>22.86</v>
      </c>
      <c r="Z270">
        <v>35.43</v>
      </c>
      <c r="AA270">
        <v>152.25</v>
      </c>
      <c r="AB270">
        <v>103.87</v>
      </c>
      <c r="AC270" t="s">
        <v>329</v>
      </c>
      <c r="AD270" s="508" t="s">
        <v>1233</v>
      </c>
      <c r="AE270" s="1059"/>
      <c r="AF270" s="1059"/>
      <c r="AG270" s="1059"/>
      <c r="AH270" s="1059"/>
      <c r="AI270" s="1059"/>
      <c r="AJ270" s="1059"/>
      <c r="AK270" s="1059"/>
      <c r="AL270" s="1059"/>
      <c r="AM270" s="1059">
        <v>0.22895605646630199</v>
      </c>
      <c r="AN270" s="1059">
        <v>0.232962328767123</v>
      </c>
      <c r="AO270" s="1059">
        <v>0.21803082191780801</v>
      </c>
      <c r="AP270" s="1059">
        <v>0.21970890410958899</v>
      </c>
      <c r="AQ270" s="1059">
        <v>0.21289845173041799</v>
      </c>
      <c r="AR270" s="1059">
        <v>0.22073059360730499</v>
      </c>
      <c r="AS270" s="1059">
        <v>0.22449200913242001</v>
      </c>
      <c r="AT270" s="1059">
        <v>0.20558219178082099</v>
      </c>
      <c r="AU270" s="1061">
        <v>0.19554872495446199</v>
      </c>
    </row>
    <row r="271" spans="1:47" x14ac:dyDescent="0.2">
      <c r="A271">
        <v>59874</v>
      </c>
      <c r="B271" t="s">
        <v>1527</v>
      </c>
      <c r="C271" s="507">
        <v>42339</v>
      </c>
      <c r="D271">
        <v>2015</v>
      </c>
      <c r="E271" t="s">
        <v>199</v>
      </c>
      <c r="F271" t="s">
        <v>225</v>
      </c>
      <c r="G271">
        <v>32.624071000000001</v>
      </c>
      <c r="H271">
        <v>-83.380041000000006</v>
      </c>
      <c r="I271" s="606">
        <v>4.6744703196000001</v>
      </c>
      <c r="J271" t="s">
        <v>431</v>
      </c>
      <c r="K271" t="s">
        <v>1249</v>
      </c>
      <c r="L271" s="606">
        <v>33.443770000000001</v>
      </c>
      <c r="M271" s="606">
        <v>20</v>
      </c>
      <c r="N271" s="606">
        <v>1.6721885000000001</v>
      </c>
      <c r="O271" t="s">
        <v>793</v>
      </c>
      <c r="P271" t="s">
        <v>793</v>
      </c>
      <c r="Q271">
        <v>20</v>
      </c>
      <c r="R271">
        <v>180</v>
      </c>
      <c r="AA271">
        <v>121.93</v>
      </c>
      <c r="AB271">
        <v>85.8</v>
      </c>
      <c r="AC271" t="s">
        <v>329</v>
      </c>
      <c r="AD271" s="508">
        <v>74.578911600002314</v>
      </c>
      <c r="AE271" s="1059"/>
      <c r="AF271" s="1059"/>
      <c r="AG271" s="1059"/>
      <c r="AH271" s="1059"/>
      <c r="AI271" s="1059"/>
      <c r="AJ271" s="1059"/>
      <c r="AK271" s="1059"/>
      <c r="AL271" s="1059"/>
      <c r="AM271" s="1059">
        <v>0.26749772313296899</v>
      </c>
      <c r="AN271" s="1059">
        <v>0.23521118721461101</v>
      </c>
      <c r="AO271" s="1059">
        <v>0.22938926940639201</v>
      </c>
      <c r="AP271" s="1059">
        <v>0.244474885844748</v>
      </c>
      <c r="AQ271" s="1059">
        <v>0.23056693989071</v>
      </c>
      <c r="AR271" s="1059">
        <v>0.220610730593607</v>
      </c>
      <c r="AS271" s="1059">
        <v>0.23894977168949699</v>
      </c>
      <c r="AT271" s="1059">
        <v>0.19194063926940599</v>
      </c>
      <c r="AU271" s="1061">
        <v>0.235245901639344</v>
      </c>
    </row>
    <row r="272" spans="1:47" x14ac:dyDescent="0.2">
      <c r="A272">
        <v>58623</v>
      </c>
      <c r="B272" t="s">
        <v>1528</v>
      </c>
      <c r="C272" s="507">
        <v>42339</v>
      </c>
      <c r="D272">
        <v>2015</v>
      </c>
      <c r="E272" t="s">
        <v>199</v>
      </c>
      <c r="F272" t="s">
        <v>228</v>
      </c>
      <c r="G272">
        <v>34.774450999999999</v>
      </c>
      <c r="H272">
        <v>-79.340350999999998</v>
      </c>
      <c r="I272" s="606">
        <v>4.5270518265000002</v>
      </c>
      <c r="J272" t="s">
        <v>431</v>
      </c>
      <c r="K272" t="s">
        <v>1249</v>
      </c>
      <c r="L272" s="606">
        <v>25.600080000000002</v>
      </c>
      <c r="M272" s="606">
        <v>20</v>
      </c>
      <c r="N272" s="606">
        <v>1.2800040000000001</v>
      </c>
      <c r="O272" t="s">
        <v>793</v>
      </c>
      <c r="P272" t="s">
        <v>793</v>
      </c>
      <c r="Q272">
        <v>20</v>
      </c>
      <c r="R272">
        <v>180</v>
      </c>
      <c r="Y272">
        <v>20.56</v>
      </c>
      <c r="Z272">
        <v>5.41</v>
      </c>
      <c r="AA272">
        <v>94.48</v>
      </c>
      <c r="AB272">
        <v>67.459999999999994</v>
      </c>
      <c r="AC272" t="s">
        <v>329</v>
      </c>
      <c r="AD272" s="508" t="s">
        <v>1233</v>
      </c>
      <c r="AE272" s="1059"/>
      <c r="AF272" s="1059"/>
      <c r="AG272" s="1059"/>
      <c r="AH272" s="1059"/>
      <c r="AI272" s="1059"/>
      <c r="AJ272" s="1059"/>
      <c r="AK272" s="1059"/>
      <c r="AL272" s="1059"/>
      <c r="AM272" s="1059">
        <v>0.20600523679417099</v>
      </c>
      <c r="AN272" s="1059">
        <v>0.222836757990867</v>
      </c>
      <c r="AO272" s="1059">
        <v>0.19421803652968</v>
      </c>
      <c r="AP272" s="1059">
        <v>0.197437214611872</v>
      </c>
      <c r="AQ272" s="1059">
        <v>0.190266393442622</v>
      </c>
      <c r="AR272" s="1059">
        <v>0.19445205479451999</v>
      </c>
      <c r="AS272" s="1059">
        <v>0.18206621004566201</v>
      </c>
      <c r="AT272" s="1059">
        <v>0.205062785388127</v>
      </c>
      <c r="AU272" s="1061">
        <v>0.201457194899817</v>
      </c>
    </row>
    <row r="273" spans="1:47" x14ac:dyDescent="0.2">
      <c r="A273">
        <v>59153</v>
      </c>
      <c r="B273" t="s">
        <v>1529</v>
      </c>
      <c r="C273" s="507">
        <v>42368</v>
      </c>
      <c r="D273">
        <v>2015</v>
      </c>
      <c r="E273" t="s">
        <v>180</v>
      </c>
      <c r="F273" t="s">
        <v>228</v>
      </c>
      <c r="G273">
        <v>36.127881000000002</v>
      </c>
      <c r="H273">
        <v>-77.721371000000005</v>
      </c>
      <c r="I273" s="606">
        <v>4.4320954337999998</v>
      </c>
      <c r="J273" t="s">
        <v>431</v>
      </c>
      <c r="K273" t="s">
        <v>1251</v>
      </c>
      <c r="L273" s="606">
        <v>25.500000000000004</v>
      </c>
      <c r="M273" s="606">
        <v>20</v>
      </c>
      <c r="N273" s="606">
        <v>1.2750000000000001</v>
      </c>
      <c r="O273" t="s">
        <v>793</v>
      </c>
      <c r="P273" t="s">
        <v>793</v>
      </c>
      <c r="Q273">
        <v>20</v>
      </c>
      <c r="R273">
        <v>191</v>
      </c>
      <c r="Y273">
        <v>26.17</v>
      </c>
      <c r="Z273">
        <v>3.36</v>
      </c>
      <c r="AA273">
        <v>113.39</v>
      </c>
      <c r="AB273">
        <v>79.91</v>
      </c>
      <c r="AC273" t="s">
        <v>329</v>
      </c>
      <c r="AD273" s="508" t="s">
        <v>1233</v>
      </c>
      <c r="AE273" s="1059"/>
      <c r="AF273" s="1059"/>
      <c r="AG273" s="1059"/>
      <c r="AH273" s="1059"/>
      <c r="AI273" s="1059"/>
      <c r="AJ273" s="1059"/>
      <c r="AK273" s="1059"/>
      <c r="AL273" s="1059"/>
      <c r="AM273" s="1059">
        <v>0.190977914389799</v>
      </c>
      <c r="AN273" s="1059">
        <v>0.196912100456621</v>
      </c>
      <c r="AO273" s="1059">
        <v>0.19843607305936001</v>
      </c>
      <c r="AP273" s="1059">
        <v>0.196147260273972</v>
      </c>
      <c r="AQ273" s="1059">
        <v>0.17193192167577401</v>
      </c>
      <c r="AR273" s="1059">
        <v>0.194115296803652</v>
      </c>
      <c r="AS273" s="1059">
        <v>0.19042808219178001</v>
      </c>
      <c r="AT273" s="1059">
        <v>0.18404109589041001</v>
      </c>
      <c r="AU273" s="1061">
        <v>0.176206739526411</v>
      </c>
    </row>
    <row r="274" spans="1:47" x14ac:dyDescent="0.2">
      <c r="A274">
        <v>59722</v>
      </c>
      <c r="B274" t="s">
        <v>1530</v>
      </c>
      <c r="C274" s="507">
        <v>42369</v>
      </c>
      <c r="D274">
        <v>2015</v>
      </c>
      <c r="E274" t="s">
        <v>183</v>
      </c>
      <c r="F274" t="s">
        <v>222</v>
      </c>
      <c r="G274">
        <v>33.113841000000001</v>
      </c>
      <c r="H274">
        <v>-116.00263099999999</v>
      </c>
      <c r="I274" s="606">
        <v>5.9014166667000003</v>
      </c>
      <c r="J274" t="s">
        <v>431</v>
      </c>
      <c r="K274" t="s">
        <v>1251</v>
      </c>
      <c r="L274" s="606">
        <v>27.3</v>
      </c>
      <c r="M274" s="606">
        <v>20</v>
      </c>
      <c r="N274" s="606">
        <v>1.365</v>
      </c>
      <c r="O274" t="s">
        <v>799</v>
      </c>
      <c r="P274" t="s">
        <v>1231</v>
      </c>
      <c r="Q274" t="s">
        <v>799</v>
      </c>
      <c r="R274">
        <v>180</v>
      </c>
      <c r="Y274">
        <v>11.26</v>
      </c>
      <c r="Z274">
        <v>11.72</v>
      </c>
      <c r="AA274">
        <v>121.65</v>
      </c>
      <c r="AB274">
        <v>81.77</v>
      </c>
      <c r="AC274" t="s">
        <v>333</v>
      </c>
      <c r="AD274" s="508">
        <v>95.57159581020403</v>
      </c>
      <c r="AE274" s="1059"/>
      <c r="AF274" s="1059"/>
      <c r="AG274" s="1059"/>
      <c r="AH274" s="1059"/>
      <c r="AI274" s="1059"/>
      <c r="AJ274" s="1059"/>
      <c r="AK274" s="1059"/>
      <c r="AL274" s="1059"/>
      <c r="AM274" s="1059">
        <v>0.37342896174863299</v>
      </c>
      <c r="AN274" s="1059">
        <v>0.35234589041095798</v>
      </c>
      <c r="AO274" s="1059">
        <v>0.29918378995433698</v>
      </c>
      <c r="AP274" s="1059">
        <v>0.29948630136986298</v>
      </c>
      <c r="AQ274" s="1059">
        <v>0.29312955373406102</v>
      </c>
      <c r="AR274" s="1059">
        <v>0.30814497716894901</v>
      </c>
      <c r="AS274" s="1059">
        <v>0.33641552511415501</v>
      </c>
      <c r="AT274" s="1059">
        <v>0.27317922374429199</v>
      </c>
      <c r="AU274" s="1061">
        <v>0.30819672131147502</v>
      </c>
    </row>
    <row r="275" spans="1:47" x14ac:dyDescent="0.2">
      <c r="A275">
        <v>60027</v>
      </c>
      <c r="B275" t="s">
        <v>1531</v>
      </c>
      <c r="C275" s="507">
        <v>42366</v>
      </c>
      <c r="D275">
        <v>2015</v>
      </c>
      <c r="E275" t="s">
        <v>176</v>
      </c>
      <c r="F275" t="s">
        <v>222</v>
      </c>
      <c r="G275">
        <v>37.120586000000003</v>
      </c>
      <c r="H275">
        <v>-120.324881</v>
      </c>
      <c r="I275" s="606">
        <v>5.2126495434000004</v>
      </c>
      <c r="J275" t="s">
        <v>431</v>
      </c>
      <c r="K275" t="s">
        <v>1249</v>
      </c>
      <c r="L275" s="606">
        <v>26.498799999999999</v>
      </c>
      <c r="M275" s="606">
        <v>20.004000000000001</v>
      </c>
      <c r="N275" s="606">
        <v>1.3246750649870025</v>
      </c>
      <c r="O275" t="s">
        <v>793</v>
      </c>
      <c r="P275" t="s">
        <v>793</v>
      </c>
      <c r="Q275">
        <v>25</v>
      </c>
      <c r="R275">
        <v>180</v>
      </c>
      <c r="Y275">
        <v>-55.33</v>
      </c>
      <c r="Z275">
        <v>24.84</v>
      </c>
      <c r="AA275">
        <v>143.97999999999999</v>
      </c>
      <c r="AB275">
        <v>100.99</v>
      </c>
      <c r="AC275" t="s">
        <v>333</v>
      </c>
      <c r="AD275" s="508" t="s">
        <v>1233</v>
      </c>
      <c r="AE275" s="1059"/>
      <c r="AF275" s="1059"/>
      <c r="AG275" s="1059"/>
      <c r="AH275" s="1059"/>
      <c r="AI275" s="1059"/>
      <c r="AJ275" s="1059"/>
      <c r="AK275" s="1059"/>
      <c r="AL275" s="1059"/>
      <c r="AM275" s="1059">
        <v>0.21495332422586499</v>
      </c>
      <c r="AN275" s="1059">
        <v>0.22485159817351599</v>
      </c>
      <c r="AO275" s="1059">
        <v>0.245256849315068</v>
      </c>
      <c r="AP275" s="1059">
        <v>0.24164383561643801</v>
      </c>
      <c r="AQ275" s="1059">
        <v>0.210137750455373</v>
      </c>
      <c r="AR275" s="1059">
        <v>0.15472031963470301</v>
      </c>
      <c r="AS275" s="1059">
        <v>0.15050799086757899</v>
      </c>
      <c r="AT275" s="1059">
        <v>0.15618451652135301</v>
      </c>
      <c r="AU275" s="1061">
        <v>9.8215784894022995E-2</v>
      </c>
    </row>
    <row r="276" spans="1:47" x14ac:dyDescent="0.2">
      <c r="A276">
        <v>59657</v>
      </c>
      <c r="B276" t="s">
        <v>1532</v>
      </c>
      <c r="C276" s="507">
        <v>42241</v>
      </c>
      <c r="D276">
        <v>2015</v>
      </c>
      <c r="E276" t="s">
        <v>183</v>
      </c>
      <c r="F276" t="s">
        <v>222</v>
      </c>
      <c r="G276">
        <v>33.251261</v>
      </c>
      <c r="H276">
        <v>-115.49743100000001</v>
      </c>
      <c r="I276" s="606">
        <v>5.8325257990999999</v>
      </c>
      <c r="J276" t="s">
        <v>431</v>
      </c>
      <c r="K276" t="s">
        <v>1249</v>
      </c>
      <c r="L276" s="606">
        <v>26.352</v>
      </c>
      <c r="M276" s="606">
        <v>20.007000000000001</v>
      </c>
      <c r="N276" s="606">
        <v>1.3171390013495277</v>
      </c>
      <c r="O276" t="s">
        <v>793</v>
      </c>
      <c r="P276" t="s">
        <v>793</v>
      </c>
      <c r="Q276">
        <v>25</v>
      </c>
      <c r="R276">
        <v>180</v>
      </c>
      <c r="Y276">
        <v>10.4</v>
      </c>
      <c r="Z276">
        <v>6.44</v>
      </c>
      <c r="AA276">
        <v>133.99</v>
      </c>
      <c r="AB276">
        <v>90.51</v>
      </c>
      <c r="AC276" t="s">
        <v>1259</v>
      </c>
      <c r="AD276" s="508">
        <v>94.211914160424215</v>
      </c>
      <c r="AE276" s="1059"/>
      <c r="AF276" s="1059"/>
      <c r="AG276" s="1059"/>
      <c r="AH276" s="1059"/>
      <c r="AI276" s="1059"/>
      <c r="AJ276" s="1059"/>
      <c r="AK276" s="1059"/>
      <c r="AL276" s="1059"/>
      <c r="AM276" s="1059">
        <v>0.282638888888888</v>
      </c>
      <c r="AN276" s="1059">
        <v>0.27563356164383501</v>
      </c>
      <c r="AO276" s="1059">
        <v>0.27715182648401798</v>
      </c>
      <c r="AP276" s="1059">
        <v>0.27027968036529598</v>
      </c>
      <c r="AQ276" s="1059">
        <v>0.25040414389799598</v>
      </c>
      <c r="AR276" s="1059">
        <v>0.26203196347031898</v>
      </c>
      <c r="AS276" s="1059">
        <v>0.257979452054794</v>
      </c>
      <c r="AT276" s="1059">
        <v>0.218559348976716</v>
      </c>
      <c r="AU276" s="1061">
        <v>0.26278370876204199</v>
      </c>
    </row>
    <row r="277" spans="1:47" x14ac:dyDescent="0.2">
      <c r="A277">
        <v>59414</v>
      </c>
      <c r="B277" t="s">
        <v>1533</v>
      </c>
      <c r="C277" s="507">
        <v>42125</v>
      </c>
      <c r="D277">
        <v>2015</v>
      </c>
      <c r="E277" t="s">
        <v>176</v>
      </c>
      <c r="F277" t="s">
        <v>222</v>
      </c>
      <c r="G277">
        <v>35.815111000000002</v>
      </c>
      <c r="H277">
        <v>-119.459611</v>
      </c>
      <c r="I277" s="606">
        <v>5.3114335616000004</v>
      </c>
      <c r="J277" t="s">
        <v>431</v>
      </c>
      <c r="K277" t="s">
        <v>1249</v>
      </c>
      <c r="L277" s="606">
        <v>30</v>
      </c>
      <c r="M277" s="606">
        <v>20.02</v>
      </c>
      <c r="N277" s="606">
        <v>1.4985014985014986</v>
      </c>
      <c r="O277" t="s">
        <v>799</v>
      </c>
      <c r="P277" t="s">
        <v>1231</v>
      </c>
      <c r="Q277" t="s">
        <v>799</v>
      </c>
      <c r="R277">
        <v>180</v>
      </c>
      <c r="Y277">
        <v>8.0500000000000007</v>
      </c>
      <c r="Z277">
        <v>9.4600000000000009</v>
      </c>
      <c r="AA277">
        <v>113.69</v>
      </c>
      <c r="AB277">
        <v>78.25</v>
      </c>
      <c r="AC277" t="s">
        <v>333</v>
      </c>
      <c r="AD277" s="508" t="s">
        <v>1233</v>
      </c>
      <c r="AE277" s="1059"/>
      <c r="AF277" s="1059"/>
      <c r="AG277" s="1059"/>
      <c r="AH277" s="1059"/>
      <c r="AI277" s="1059"/>
      <c r="AJ277" s="1059"/>
      <c r="AK277" s="1059"/>
      <c r="AL277" s="1059"/>
      <c r="AM277" s="1059">
        <v>0.324334016393442</v>
      </c>
      <c r="AN277" s="1059">
        <v>0.31799086757990802</v>
      </c>
      <c r="AO277" s="1059">
        <v>0.31627283105022802</v>
      </c>
      <c r="AP277" s="1059">
        <v>0.30381849315068399</v>
      </c>
      <c r="AQ277" s="1059">
        <v>0.294228142076502</v>
      </c>
      <c r="AR277" s="1059">
        <v>0.21121575342465701</v>
      </c>
      <c r="AS277" s="1059">
        <v>0.251946347031963</v>
      </c>
      <c r="AT277" s="1059">
        <v>0.26539100169237101</v>
      </c>
      <c r="AU277" s="1061">
        <v>0.25824585250814702</v>
      </c>
    </row>
    <row r="278" spans="1:47" x14ac:dyDescent="0.2">
      <c r="A278">
        <v>59535</v>
      </c>
      <c r="B278" t="s">
        <v>1534</v>
      </c>
      <c r="C278" s="507">
        <v>42309</v>
      </c>
      <c r="D278">
        <v>2015</v>
      </c>
      <c r="E278" t="s">
        <v>199</v>
      </c>
      <c r="F278" t="s">
        <v>225</v>
      </c>
      <c r="G278">
        <v>31.809450999999999</v>
      </c>
      <c r="H278">
        <v>-82.576631000000006</v>
      </c>
      <c r="I278" s="606">
        <v>4.7292486300999999</v>
      </c>
      <c r="J278" t="s">
        <v>431</v>
      </c>
      <c r="K278" t="s">
        <v>1249</v>
      </c>
      <c r="L278" s="606">
        <v>27.25</v>
      </c>
      <c r="M278" s="606">
        <v>21</v>
      </c>
      <c r="N278" s="606">
        <v>1.2976190476190477</v>
      </c>
      <c r="O278" t="s">
        <v>793</v>
      </c>
      <c r="P278" t="s">
        <v>793</v>
      </c>
      <c r="Q278">
        <v>20</v>
      </c>
      <c r="R278">
        <v>180</v>
      </c>
      <c r="Y278">
        <v>27.14</v>
      </c>
      <c r="Z278">
        <v>26.24</v>
      </c>
      <c r="AA278">
        <v>109.16</v>
      </c>
      <c r="AB278">
        <v>77.19</v>
      </c>
      <c r="AC278" t="s">
        <v>1259</v>
      </c>
      <c r="AD278" s="508">
        <v>72.038139124652886</v>
      </c>
      <c r="AE278" s="1059"/>
      <c r="AF278" s="1059"/>
      <c r="AG278" s="1059"/>
      <c r="AH278" s="1059"/>
      <c r="AI278" s="1059"/>
      <c r="AJ278" s="1059"/>
      <c r="AK278" s="1059"/>
      <c r="AL278" s="1059"/>
      <c r="AM278" s="1059">
        <v>0.20961813687223499</v>
      </c>
      <c r="AN278" s="1059">
        <v>0.21052402696238301</v>
      </c>
      <c r="AO278" s="1059">
        <v>0.20362578821482899</v>
      </c>
      <c r="AP278" s="1059">
        <v>0.207594042183083</v>
      </c>
      <c r="AQ278" s="1059">
        <v>0.20624078410963601</v>
      </c>
      <c r="AR278" s="1059">
        <v>0.18994346597086301</v>
      </c>
      <c r="AS278" s="1059">
        <v>0.190959991302457</v>
      </c>
      <c r="AT278" s="1059">
        <v>0.189057403783431</v>
      </c>
      <c r="AU278" s="1061">
        <v>0.172201621996703</v>
      </c>
    </row>
    <row r="279" spans="1:47" x14ac:dyDescent="0.2">
      <c r="A279">
        <v>59527</v>
      </c>
      <c r="B279" t="s">
        <v>1535</v>
      </c>
      <c r="C279" s="507">
        <v>42339</v>
      </c>
      <c r="D279">
        <v>2015</v>
      </c>
      <c r="E279" t="s">
        <v>180</v>
      </c>
      <c r="F279" t="s">
        <v>228</v>
      </c>
      <c r="G279">
        <v>36.155130999999997</v>
      </c>
      <c r="H279">
        <v>-77.207841000000002</v>
      </c>
      <c r="I279" s="606">
        <v>4.4058326483999997</v>
      </c>
      <c r="J279" t="s">
        <v>431</v>
      </c>
      <c r="K279" t="s">
        <v>1249</v>
      </c>
      <c r="L279" s="606">
        <v>30.10455</v>
      </c>
      <c r="M279" s="606">
        <v>21</v>
      </c>
      <c r="N279" s="606">
        <v>1.4335499999999999</v>
      </c>
      <c r="O279" t="s">
        <v>799</v>
      </c>
      <c r="P279" t="s">
        <v>1231</v>
      </c>
      <c r="Q279" t="s">
        <v>799</v>
      </c>
      <c r="R279">
        <v>180</v>
      </c>
      <c r="Y279">
        <v>27.64</v>
      </c>
      <c r="Z279">
        <v>3.61</v>
      </c>
      <c r="AA279">
        <v>132.08000000000001</v>
      </c>
      <c r="AB279">
        <v>91.82</v>
      </c>
      <c r="AC279" t="s">
        <v>327</v>
      </c>
      <c r="AD279" s="508" t="s">
        <v>1233</v>
      </c>
      <c r="AE279" s="1059"/>
      <c r="AF279" s="1059"/>
      <c r="AG279" s="1059"/>
      <c r="AH279" s="1059"/>
      <c r="AI279" s="1059"/>
      <c r="AJ279" s="1059"/>
      <c r="AK279" s="1059"/>
      <c r="AL279" s="1059"/>
      <c r="AM279" s="1059">
        <v>0.24413435683927401</v>
      </c>
      <c r="AN279" s="1059">
        <v>0.239100891498151</v>
      </c>
      <c r="AO279" s="1059">
        <v>0.23351815612089499</v>
      </c>
      <c r="AP279" s="1059">
        <v>0.189405305501195</v>
      </c>
      <c r="AQ279" s="1059">
        <v>0.22176142770405</v>
      </c>
      <c r="AR279" s="1059">
        <v>0.23614372689715099</v>
      </c>
      <c r="AS279" s="1059">
        <v>0.201946075233746</v>
      </c>
      <c r="AT279" s="1059">
        <v>0.14945640356599199</v>
      </c>
      <c r="AU279" s="1061">
        <v>0.211938372799028</v>
      </c>
    </row>
    <row r="280" spans="1:47" x14ac:dyDescent="0.2">
      <c r="A280">
        <v>59412</v>
      </c>
      <c r="B280" t="s">
        <v>1536</v>
      </c>
      <c r="C280" s="507">
        <v>42185</v>
      </c>
      <c r="D280">
        <v>2015</v>
      </c>
      <c r="E280" t="s">
        <v>176</v>
      </c>
      <c r="F280" t="s">
        <v>222</v>
      </c>
      <c r="G280">
        <v>35.127071000000001</v>
      </c>
      <c r="H280">
        <v>-119.243791</v>
      </c>
      <c r="I280" s="606">
        <v>5.3630963469999999</v>
      </c>
      <c r="J280" t="s">
        <v>431</v>
      </c>
      <c r="K280" t="s">
        <v>1249</v>
      </c>
      <c r="L280" s="606">
        <v>25.851799999999997</v>
      </c>
      <c r="M280" s="606">
        <v>22</v>
      </c>
      <c r="N280" s="606">
        <v>1.1750818181818181</v>
      </c>
      <c r="O280" t="s">
        <v>799</v>
      </c>
      <c r="P280" t="s">
        <v>1231</v>
      </c>
      <c r="Q280" t="s">
        <v>799</v>
      </c>
      <c r="R280">
        <v>180</v>
      </c>
      <c r="Y280">
        <v>-0.36</v>
      </c>
      <c r="Z280">
        <v>11.48</v>
      </c>
      <c r="AA280">
        <v>110.87</v>
      </c>
      <c r="AB280">
        <v>75.89</v>
      </c>
      <c r="AC280" t="s">
        <v>333</v>
      </c>
      <c r="AD280" s="508" t="s">
        <v>1233</v>
      </c>
      <c r="AE280" s="1059"/>
      <c r="AF280" s="1059"/>
      <c r="AG280" s="1059"/>
      <c r="AH280" s="1059"/>
      <c r="AI280" s="1059"/>
      <c r="AJ280" s="1059"/>
      <c r="AK280" s="1059"/>
      <c r="AL280" s="1059"/>
      <c r="AM280" s="1059">
        <v>0.237554851796655</v>
      </c>
      <c r="AN280" s="1059">
        <v>0.25051888750518803</v>
      </c>
      <c r="AO280" s="1059">
        <v>0.250342465753424</v>
      </c>
      <c r="AP280" s="1059">
        <v>0.24886363636363601</v>
      </c>
      <c r="AQ280" s="1059">
        <v>0.24026121874482501</v>
      </c>
      <c r="AR280" s="1059">
        <v>0.241396845163968</v>
      </c>
      <c r="AS280" s="1059">
        <v>0.25141137401411301</v>
      </c>
      <c r="AT280" s="1059">
        <v>0.23595371523453701</v>
      </c>
      <c r="AU280" s="1061">
        <v>0.21286636860407299</v>
      </c>
    </row>
    <row r="281" spans="1:47" x14ac:dyDescent="0.2">
      <c r="A281">
        <v>59117</v>
      </c>
      <c r="B281" t="s">
        <v>1537</v>
      </c>
      <c r="C281" s="507">
        <v>42309</v>
      </c>
      <c r="D281">
        <v>2015</v>
      </c>
      <c r="E281" t="s">
        <v>199</v>
      </c>
      <c r="F281" t="s">
        <v>228</v>
      </c>
      <c r="G281">
        <v>34.834510999999999</v>
      </c>
      <c r="H281">
        <v>-78.843181000000001</v>
      </c>
      <c r="I281" s="606">
        <v>4.5063118721000004</v>
      </c>
      <c r="J281" t="s">
        <v>431</v>
      </c>
      <c r="K281" t="s">
        <v>1249</v>
      </c>
      <c r="L281" s="606">
        <v>32.1</v>
      </c>
      <c r="M281" s="606">
        <v>23.1</v>
      </c>
      <c r="N281" s="606">
        <v>1.3896103896103895</v>
      </c>
      <c r="O281" t="s">
        <v>793</v>
      </c>
      <c r="P281" t="s">
        <v>793</v>
      </c>
      <c r="Q281">
        <v>20</v>
      </c>
      <c r="R281">
        <v>180</v>
      </c>
      <c r="Y281">
        <v>22.84</v>
      </c>
      <c r="Z281">
        <v>31.41</v>
      </c>
      <c r="AA281">
        <v>126.72</v>
      </c>
      <c r="AB281">
        <v>89.05</v>
      </c>
      <c r="AC281" t="s">
        <v>329</v>
      </c>
      <c r="AD281" s="508" t="s">
        <v>1233</v>
      </c>
      <c r="AE281" s="1059"/>
      <c r="AF281" s="1059"/>
      <c r="AG281" s="1059"/>
      <c r="AH281" s="1059"/>
      <c r="AI281" s="1059"/>
      <c r="AJ281" s="1059"/>
      <c r="AK281" s="1059"/>
      <c r="AL281" s="1059"/>
      <c r="AM281" s="1059">
        <v>0.17717179602425501</v>
      </c>
      <c r="AN281" s="1059">
        <v>0.17584356282986399</v>
      </c>
      <c r="AO281" s="1059">
        <v>0.114263970428353</v>
      </c>
      <c r="AP281" s="1059">
        <v>0.16113186661131801</v>
      </c>
      <c r="AQ281" s="1059">
        <v>0.19373082897673</v>
      </c>
      <c r="AR281" s="1059">
        <v>0.20219316452193101</v>
      </c>
      <c r="AS281" s="1059">
        <v>0.18465970863231099</v>
      </c>
      <c r="AT281" s="1059">
        <v>0.203848662752772</v>
      </c>
      <c r="AU281" s="1061">
        <v>0.186895299600217</v>
      </c>
    </row>
    <row r="282" spans="1:47" x14ac:dyDescent="0.2">
      <c r="A282">
        <v>59009</v>
      </c>
      <c r="B282" t="s">
        <v>1538</v>
      </c>
      <c r="C282" s="507">
        <v>42368</v>
      </c>
      <c r="D282">
        <v>2015</v>
      </c>
      <c r="E282" t="s">
        <v>176</v>
      </c>
      <c r="F282" t="s">
        <v>222</v>
      </c>
      <c r="G282">
        <v>35.326160999999999</v>
      </c>
      <c r="H282">
        <v>-118.816821</v>
      </c>
      <c r="I282" s="606">
        <v>5.3686031962999996</v>
      </c>
      <c r="J282" t="s">
        <v>431</v>
      </c>
      <c r="K282" t="s">
        <v>1251</v>
      </c>
      <c r="L282" s="606">
        <v>33.2592</v>
      </c>
      <c r="M282" s="606">
        <v>26.655999999999999</v>
      </c>
      <c r="N282" s="606">
        <v>1.2477190876350541</v>
      </c>
      <c r="O282" t="s">
        <v>799</v>
      </c>
      <c r="P282" t="s">
        <v>1231</v>
      </c>
      <c r="Q282" t="s">
        <v>799</v>
      </c>
      <c r="R282">
        <v>180</v>
      </c>
      <c r="Y282">
        <v>9.02</v>
      </c>
      <c r="Z282">
        <v>12.46</v>
      </c>
      <c r="AA282">
        <v>108.23</v>
      </c>
      <c r="AB282">
        <v>74.61</v>
      </c>
      <c r="AC282" t="s">
        <v>1259</v>
      </c>
      <c r="AD282" s="508">
        <v>64.590898336036275</v>
      </c>
      <c r="AE282" s="1059"/>
      <c r="AF282" s="1059"/>
      <c r="AG282" s="1059"/>
      <c r="AH282" s="1059"/>
      <c r="AI282" s="1059"/>
      <c r="AJ282" s="1059"/>
      <c r="AK282" s="1059"/>
      <c r="AL282" s="1059"/>
      <c r="AM282" s="1059">
        <v>0.25293587380307297</v>
      </c>
      <c r="AN282" s="1059">
        <v>0.26237806766542199</v>
      </c>
      <c r="AO282" s="1059">
        <v>0.26065220608791401</v>
      </c>
      <c r="AP282" s="1059">
        <v>0.27417645140247798</v>
      </c>
      <c r="AQ282" s="1059">
        <v>0.20732763733908799</v>
      </c>
      <c r="AR282" s="1059">
        <v>0.17705712421955</v>
      </c>
      <c r="AS282" s="1059">
        <v>0.27797077735203601</v>
      </c>
      <c r="AT282" s="1059">
        <v>0.249920173548871</v>
      </c>
      <c r="AU282" s="1061">
        <v>0.19626617723592099</v>
      </c>
    </row>
    <row r="283" spans="1:47" x14ac:dyDescent="0.2">
      <c r="A283">
        <v>58710</v>
      </c>
      <c r="B283" t="s">
        <v>1539</v>
      </c>
      <c r="C283" s="507">
        <v>42241</v>
      </c>
      <c r="D283">
        <v>2015</v>
      </c>
      <c r="E283" t="s">
        <v>177</v>
      </c>
      <c r="F283" t="s">
        <v>221</v>
      </c>
      <c r="G283">
        <v>30.959591</v>
      </c>
      <c r="H283">
        <v>-103.35164</v>
      </c>
      <c r="I283" s="606">
        <v>5.6109545662000002</v>
      </c>
      <c r="J283" t="s">
        <v>431</v>
      </c>
      <c r="K283" t="s">
        <v>1251</v>
      </c>
      <c r="L283" s="606">
        <v>37.620000000000005</v>
      </c>
      <c r="M283" s="606">
        <v>29.76</v>
      </c>
      <c r="N283" s="606">
        <v>1.2641129032258065</v>
      </c>
      <c r="O283" t="s">
        <v>793</v>
      </c>
      <c r="P283" t="s">
        <v>793</v>
      </c>
      <c r="Q283">
        <v>20</v>
      </c>
      <c r="R283">
        <v>179</v>
      </c>
      <c r="Y283">
        <v>20.02</v>
      </c>
      <c r="AA283">
        <v>65.900000000000006</v>
      </c>
      <c r="AB283">
        <v>48.09</v>
      </c>
      <c r="AC283" t="s">
        <v>328</v>
      </c>
      <c r="AD283" s="508" t="s">
        <v>1233</v>
      </c>
      <c r="AE283" s="1059"/>
      <c r="AF283" s="1059"/>
      <c r="AG283" s="1059"/>
      <c r="AH283" s="1059"/>
      <c r="AI283" s="1059"/>
      <c r="AJ283" s="1059"/>
      <c r="AK283" s="1059"/>
      <c r="AL283" s="1059"/>
      <c r="AM283" s="1059">
        <v>0.233053713251855</v>
      </c>
      <c r="AN283" s="1059">
        <v>0.17277872907153699</v>
      </c>
      <c r="AO283" s="1059">
        <v>0.182445101144007</v>
      </c>
      <c r="AP283" s="1059">
        <v>0.22148266804143901</v>
      </c>
      <c r="AQ283" s="1059">
        <v>0.225456505719098</v>
      </c>
      <c r="AR283" s="1059">
        <v>0.19289015318898201</v>
      </c>
      <c r="AS283" s="1059">
        <v>0.29294094000098198</v>
      </c>
      <c r="AT283" s="1059">
        <v>0.30352791893749598</v>
      </c>
      <c r="AU283" s="1061">
        <v>0.20533499936345601</v>
      </c>
    </row>
    <row r="284" spans="1:47" x14ac:dyDescent="0.2">
      <c r="A284">
        <v>59862</v>
      </c>
      <c r="B284" t="s">
        <v>1540</v>
      </c>
      <c r="C284" s="507">
        <v>42339</v>
      </c>
      <c r="D284">
        <v>2015</v>
      </c>
      <c r="E284" t="s">
        <v>199</v>
      </c>
      <c r="F284" t="s">
        <v>225</v>
      </c>
      <c r="G284">
        <v>32.304198</v>
      </c>
      <c r="H284">
        <v>-84.990718999999999</v>
      </c>
      <c r="I284" s="606">
        <v>4.6137851597999999</v>
      </c>
      <c r="J284" t="s">
        <v>431</v>
      </c>
      <c r="K284" t="s">
        <v>1249</v>
      </c>
      <c r="L284" s="606">
        <v>41.538559999999997</v>
      </c>
      <c r="M284" s="606">
        <v>30</v>
      </c>
      <c r="N284" s="606">
        <v>1.3846186666666667</v>
      </c>
      <c r="O284" t="s">
        <v>793</v>
      </c>
      <c r="P284" t="s">
        <v>793</v>
      </c>
      <c r="Q284">
        <v>20</v>
      </c>
      <c r="R284">
        <v>180</v>
      </c>
      <c r="Y284">
        <v>27.54</v>
      </c>
      <c r="Z284">
        <v>27.47</v>
      </c>
      <c r="AA284">
        <v>124.11</v>
      </c>
      <c r="AB284">
        <v>86.59</v>
      </c>
      <c r="AC284" t="s">
        <v>329</v>
      </c>
      <c r="AD284" s="508" t="s">
        <v>1233</v>
      </c>
      <c r="AE284" s="1059"/>
      <c r="AF284" s="1059"/>
      <c r="AG284" s="1059"/>
      <c r="AH284" s="1059"/>
      <c r="AI284" s="1059"/>
      <c r="AJ284" s="1059"/>
      <c r="AK284" s="1059"/>
      <c r="AL284" s="1059"/>
      <c r="AM284" s="1059">
        <v>0.230305100182149</v>
      </c>
      <c r="AN284" s="1059">
        <v>0.213127853881278</v>
      </c>
      <c r="AO284" s="1059">
        <v>0.210403348554033</v>
      </c>
      <c r="AP284" s="1059">
        <v>0.20278158295281501</v>
      </c>
      <c r="AQ284" s="1059">
        <v>0.19321114146933799</v>
      </c>
      <c r="AR284" s="1059">
        <v>0.182941400304414</v>
      </c>
      <c r="AS284" s="1059">
        <v>0.20152207001521999</v>
      </c>
      <c r="AT284" s="1059">
        <v>0.195859969558599</v>
      </c>
      <c r="AU284" s="1061">
        <v>0.19531724347298099</v>
      </c>
    </row>
    <row r="285" spans="1:47" x14ac:dyDescent="0.2">
      <c r="A285">
        <v>59723</v>
      </c>
      <c r="B285" t="s">
        <v>1541</v>
      </c>
      <c r="C285" s="507">
        <v>42369</v>
      </c>
      <c r="D285">
        <v>2015</v>
      </c>
      <c r="E285" t="s">
        <v>183</v>
      </c>
      <c r="F285" t="s">
        <v>222</v>
      </c>
      <c r="G285">
        <v>33.111781000000001</v>
      </c>
      <c r="H285">
        <v>-116.002551</v>
      </c>
      <c r="I285" s="606">
        <v>5.9014166667000003</v>
      </c>
      <c r="J285" t="s">
        <v>431</v>
      </c>
      <c r="K285" t="s">
        <v>1251</v>
      </c>
      <c r="L285" s="606">
        <v>40.763999999999996</v>
      </c>
      <c r="M285" s="606">
        <v>30</v>
      </c>
      <c r="N285" s="606">
        <v>1.3587999999999998</v>
      </c>
      <c r="O285" t="s">
        <v>799</v>
      </c>
      <c r="P285" t="s">
        <v>1231</v>
      </c>
      <c r="Q285" t="s">
        <v>799</v>
      </c>
      <c r="R285">
        <v>180</v>
      </c>
      <c r="Y285">
        <v>11.25</v>
      </c>
      <c r="Z285">
        <v>11.04</v>
      </c>
      <c r="AA285">
        <v>100.06</v>
      </c>
      <c r="AB285">
        <v>68.150000000000006</v>
      </c>
      <c r="AC285" t="s">
        <v>1259</v>
      </c>
      <c r="AD285" s="508">
        <v>68.88030288905162</v>
      </c>
      <c r="AE285" s="1059"/>
      <c r="AF285" s="1059"/>
      <c r="AG285" s="1059"/>
      <c r="AH285" s="1059"/>
      <c r="AI285" s="1059"/>
      <c r="AJ285" s="1059"/>
      <c r="AK285" s="1059"/>
      <c r="AL285" s="1059"/>
      <c r="AM285" s="1059">
        <v>0.35404902853673298</v>
      </c>
      <c r="AN285" s="1059">
        <v>0.35031963470319599</v>
      </c>
      <c r="AO285" s="1059">
        <v>0.33969939117199299</v>
      </c>
      <c r="AP285" s="1059">
        <v>0.32077625570776203</v>
      </c>
      <c r="AQ285" s="1059">
        <v>0.30326730418943498</v>
      </c>
      <c r="AR285" s="1059">
        <v>0.31380136986301299</v>
      </c>
      <c r="AS285" s="1059">
        <v>0.32945966514459601</v>
      </c>
      <c r="AT285" s="1059">
        <v>0.31597792998477903</v>
      </c>
      <c r="AU285" s="1061">
        <v>0.29409532483302903</v>
      </c>
    </row>
    <row r="286" spans="1:47" x14ac:dyDescent="0.2">
      <c r="A286">
        <v>58711</v>
      </c>
      <c r="B286" t="s">
        <v>1542</v>
      </c>
      <c r="C286" s="507">
        <v>42124</v>
      </c>
      <c r="D286">
        <v>2015</v>
      </c>
      <c r="E286" t="s">
        <v>176</v>
      </c>
      <c r="F286" t="s">
        <v>222</v>
      </c>
      <c r="G286">
        <v>35.622090999999998</v>
      </c>
      <c r="H286">
        <v>-119.854151</v>
      </c>
      <c r="I286" s="606">
        <v>5.3721926940999998</v>
      </c>
      <c r="J286" t="s">
        <v>431</v>
      </c>
      <c r="K286" t="s">
        <v>1251</v>
      </c>
      <c r="L286" s="606">
        <v>43</v>
      </c>
      <c r="M286" s="606">
        <v>32</v>
      </c>
      <c r="N286" s="606">
        <v>1.34375</v>
      </c>
      <c r="O286" t="s">
        <v>799</v>
      </c>
      <c r="P286" t="s">
        <v>1231</v>
      </c>
      <c r="Q286" t="s">
        <v>799</v>
      </c>
      <c r="R286">
        <v>180</v>
      </c>
      <c r="Y286">
        <v>6.74</v>
      </c>
      <c r="Z286">
        <v>8.5299999999999994</v>
      </c>
      <c r="AA286">
        <v>109.88</v>
      </c>
      <c r="AB286">
        <v>74.59</v>
      </c>
      <c r="AC286" t="s">
        <v>333</v>
      </c>
      <c r="AD286" s="508">
        <v>94.401664559256972</v>
      </c>
      <c r="AE286" s="1059"/>
      <c r="AF286" s="1059"/>
      <c r="AG286" s="1059"/>
      <c r="AH286" s="1059"/>
      <c r="AI286" s="1059"/>
      <c r="AJ286" s="1059"/>
      <c r="AK286" s="1059"/>
      <c r="AL286" s="1059"/>
      <c r="AM286" s="1059">
        <v>0.32724271402549998</v>
      </c>
      <c r="AN286" s="1059">
        <v>0.31748002283104998</v>
      </c>
      <c r="AO286" s="1059">
        <v>0.32195704908675798</v>
      </c>
      <c r="AP286" s="1059">
        <v>0.304669663242009</v>
      </c>
      <c r="AQ286" s="1059">
        <v>0.30009818989071002</v>
      </c>
      <c r="AR286" s="1059">
        <v>0.32274543378995402</v>
      </c>
      <c r="AS286" s="1059">
        <v>0.31176512557077601</v>
      </c>
      <c r="AT286" s="1059">
        <v>0.27508918378995401</v>
      </c>
      <c r="AU286" s="1061">
        <v>0.28673582650273199</v>
      </c>
    </row>
    <row r="287" spans="1:47" x14ac:dyDescent="0.2">
      <c r="A287">
        <v>59634</v>
      </c>
      <c r="B287" t="s">
        <v>1543</v>
      </c>
      <c r="C287" s="507">
        <v>42369</v>
      </c>
      <c r="D287">
        <v>2015</v>
      </c>
      <c r="E287" t="s">
        <v>183</v>
      </c>
      <c r="F287" t="s">
        <v>226</v>
      </c>
      <c r="G287">
        <v>33.039881000000001</v>
      </c>
      <c r="H287">
        <v>-111.452011</v>
      </c>
      <c r="I287" s="606">
        <v>5.8013993151000003</v>
      </c>
      <c r="J287" t="s">
        <v>431</v>
      </c>
      <c r="K287" t="s">
        <v>1249</v>
      </c>
      <c r="L287" s="606">
        <v>57.46</v>
      </c>
      <c r="M287" s="606">
        <v>45</v>
      </c>
      <c r="N287" s="606">
        <v>1.276888888888889</v>
      </c>
      <c r="O287" t="s">
        <v>799</v>
      </c>
      <c r="P287" t="s">
        <v>1231</v>
      </c>
      <c r="Q287" t="s">
        <v>799</v>
      </c>
      <c r="R287">
        <v>180</v>
      </c>
      <c r="Y287">
        <v>14.62</v>
      </c>
      <c r="Z287">
        <v>24.76</v>
      </c>
      <c r="AA287">
        <v>72.86</v>
      </c>
      <c r="AB287">
        <v>51.17</v>
      </c>
      <c r="AC287" t="s">
        <v>1259</v>
      </c>
      <c r="AD287" s="508">
        <v>53.98993385010013</v>
      </c>
      <c r="AE287" s="1059"/>
      <c r="AF287" s="1059"/>
      <c r="AG287" s="1059"/>
      <c r="AH287" s="1059"/>
      <c r="AI287" s="1059"/>
      <c r="AJ287" s="1059"/>
      <c r="AK287" s="1059"/>
      <c r="AL287" s="1059"/>
      <c r="AM287" s="1059">
        <v>0.307379579032584</v>
      </c>
      <c r="AN287" s="1059">
        <v>0.315114155251141</v>
      </c>
      <c r="AO287" s="1059">
        <v>0.312473363774733</v>
      </c>
      <c r="AP287" s="1059">
        <v>0.30637239979705699</v>
      </c>
      <c r="AQ287" s="1059">
        <v>0.31701831613033798</v>
      </c>
      <c r="AR287" s="1059">
        <v>0.30262049720953799</v>
      </c>
      <c r="AS287" s="1059">
        <v>0.29565702688990297</v>
      </c>
      <c r="AT287" s="1059">
        <v>0.28184931506849298</v>
      </c>
      <c r="AU287" s="1061">
        <v>0.29655434122647201</v>
      </c>
    </row>
    <row r="288" spans="1:47" x14ac:dyDescent="0.2">
      <c r="A288">
        <v>59778</v>
      </c>
      <c r="B288" t="s">
        <v>1544</v>
      </c>
      <c r="C288" s="507">
        <v>42369</v>
      </c>
      <c r="D288">
        <v>2015</v>
      </c>
      <c r="E288" t="s">
        <v>199</v>
      </c>
      <c r="F288" t="s">
        <v>228</v>
      </c>
      <c r="G288">
        <v>35.153680999999999</v>
      </c>
      <c r="H288">
        <v>-79.635551000000007</v>
      </c>
      <c r="I288" s="606">
        <v>4.4735123288</v>
      </c>
      <c r="J288" t="s">
        <v>431</v>
      </c>
      <c r="K288" t="s">
        <v>1249</v>
      </c>
      <c r="L288" s="606">
        <v>62.052859999999995</v>
      </c>
      <c r="M288" s="606">
        <v>47.7</v>
      </c>
      <c r="N288" s="606">
        <v>1.3008985324947588</v>
      </c>
      <c r="O288" t="s">
        <v>793</v>
      </c>
      <c r="P288" t="s">
        <v>793</v>
      </c>
      <c r="Q288">
        <v>20</v>
      </c>
      <c r="R288">
        <v>180</v>
      </c>
      <c r="Y288">
        <v>22.86</v>
      </c>
      <c r="Z288">
        <v>32.869999999999997</v>
      </c>
      <c r="AA288">
        <v>110.24</v>
      </c>
      <c r="AB288">
        <v>77.430000000000007</v>
      </c>
      <c r="AC288" t="s">
        <v>329</v>
      </c>
      <c r="AD288" s="508" t="s">
        <v>1233</v>
      </c>
      <c r="AE288" s="1059"/>
      <c r="AF288" s="1059"/>
      <c r="AG288" s="1059"/>
      <c r="AH288" s="1059"/>
      <c r="AI288" s="1059"/>
      <c r="AJ288" s="1059"/>
      <c r="AK288" s="1059"/>
      <c r="AL288" s="1059"/>
      <c r="AM288" s="1059">
        <v>0.21749569447785699</v>
      </c>
      <c r="AN288" s="1059">
        <v>0.222545303121679</v>
      </c>
      <c r="AO288" s="1059">
        <v>0.20365583986674701</v>
      </c>
      <c r="AP288" s="1059">
        <v>0.20480935833740099</v>
      </c>
      <c r="AQ288" s="1059">
        <v>0.19253130334169599</v>
      </c>
      <c r="AR288" s="1059">
        <v>0.201150168002067</v>
      </c>
      <c r="AS288" s="1059">
        <v>0.19893885873467099</v>
      </c>
      <c r="AT288" s="1059">
        <v>0.19422187760259599</v>
      </c>
      <c r="AU288" s="1061">
        <v>0.195144688455854</v>
      </c>
    </row>
    <row r="289" spans="1:47" x14ac:dyDescent="0.2">
      <c r="A289">
        <v>59702</v>
      </c>
      <c r="B289" t="s">
        <v>1545</v>
      </c>
      <c r="C289" s="507">
        <v>42369</v>
      </c>
      <c r="D289">
        <v>2015</v>
      </c>
      <c r="E289" t="s">
        <v>183</v>
      </c>
      <c r="F289" t="s">
        <v>233</v>
      </c>
      <c r="G289">
        <v>39.154741000000001</v>
      </c>
      <c r="H289">
        <v>-112.35636100000001</v>
      </c>
      <c r="I289" s="606">
        <v>5.0044614154999998</v>
      </c>
      <c r="J289" t="s">
        <v>431</v>
      </c>
      <c r="K289" t="s">
        <v>1249</v>
      </c>
      <c r="L289" s="606">
        <v>62.5</v>
      </c>
      <c r="M289" s="606">
        <v>50</v>
      </c>
      <c r="N289" s="606">
        <v>1.25</v>
      </c>
      <c r="O289" t="s">
        <v>799</v>
      </c>
      <c r="P289" t="s">
        <v>1231</v>
      </c>
      <c r="Q289" t="s">
        <v>799</v>
      </c>
      <c r="R289">
        <v>180</v>
      </c>
      <c r="Y289">
        <v>17.09</v>
      </c>
      <c r="Z289">
        <v>16.309999999999999</v>
      </c>
      <c r="AA289">
        <v>96.4</v>
      </c>
      <c r="AB289">
        <v>66.91</v>
      </c>
      <c r="AC289" t="s">
        <v>333</v>
      </c>
      <c r="AD289" s="508" t="s">
        <v>1233</v>
      </c>
      <c r="AE289" s="1059"/>
      <c r="AF289" s="1059"/>
      <c r="AG289" s="1059"/>
      <c r="AH289" s="1059"/>
      <c r="AI289" s="1059"/>
      <c r="AJ289" s="1059"/>
      <c r="AK289" s="1059"/>
      <c r="AL289" s="1059"/>
      <c r="AM289" s="1059">
        <v>0.26318078324225802</v>
      </c>
      <c r="AN289" s="1059">
        <v>0.26941095890410899</v>
      </c>
      <c r="AO289" s="1059">
        <v>0.27775799086758002</v>
      </c>
      <c r="AP289" s="1059">
        <v>0.230479452054794</v>
      </c>
      <c r="AQ289" s="1059">
        <v>0.27167805100182102</v>
      </c>
      <c r="AR289" s="1059">
        <v>0.2472100456621</v>
      </c>
      <c r="AS289" s="1059">
        <v>0.23281506849315001</v>
      </c>
      <c r="AT289" s="1059">
        <v>0.22609817351598099</v>
      </c>
      <c r="AU289" s="1061">
        <v>0.25073770491803199</v>
      </c>
    </row>
    <row r="290" spans="1:47" x14ac:dyDescent="0.2">
      <c r="A290">
        <v>60008</v>
      </c>
      <c r="B290" t="s">
        <v>1546</v>
      </c>
      <c r="C290" s="507">
        <v>42369</v>
      </c>
      <c r="D290">
        <v>2015</v>
      </c>
      <c r="E290" t="s">
        <v>183</v>
      </c>
      <c r="F290" t="s">
        <v>234</v>
      </c>
      <c r="G290">
        <v>37.694681000000003</v>
      </c>
      <c r="H290">
        <v>-105.982281</v>
      </c>
      <c r="I290" s="606">
        <v>5.3455022831000001</v>
      </c>
      <c r="J290" t="s">
        <v>431</v>
      </c>
      <c r="K290" t="s">
        <v>1249</v>
      </c>
      <c r="L290" s="606">
        <v>64</v>
      </c>
      <c r="M290" s="606">
        <v>52</v>
      </c>
      <c r="N290" s="606">
        <v>1.2307692307692308</v>
      </c>
      <c r="O290" t="s">
        <v>799</v>
      </c>
      <c r="P290" t="s">
        <v>1231</v>
      </c>
      <c r="Q290" t="s">
        <v>799</v>
      </c>
      <c r="R290">
        <v>180</v>
      </c>
      <c r="Y290">
        <v>15.7</v>
      </c>
      <c r="Z290">
        <v>27.39</v>
      </c>
      <c r="AA290">
        <v>106.83</v>
      </c>
      <c r="AB290">
        <v>73.02</v>
      </c>
      <c r="AC290" t="s">
        <v>333</v>
      </c>
      <c r="AD290" s="508">
        <v>51.385612403690509</v>
      </c>
      <c r="AE290" s="1059"/>
      <c r="AF290" s="1059"/>
      <c r="AG290" s="1059"/>
      <c r="AH290" s="1059"/>
      <c r="AI290" s="1059"/>
      <c r="AJ290" s="1059"/>
      <c r="AK290" s="1059"/>
      <c r="AL290" s="1059"/>
      <c r="AM290" s="1059">
        <v>0.27238773294101098</v>
      </c>
      <c r="AN290" s="1059">
        <v>0.27519757639620601</v>
      </c>
      <c r="AO290" s="1059">
        <v>0.28000307341060698</v>
      </c>
      <c r="AP290" s="1059">
        <v>0.27085967685282702</v>
      </c>
      <c r="AQ290" s="1059">
        <v>0.27447632058287802</v>
      </c>
      <c r="AR290" s="1059">
        <v>0.233480417983842</v>
      </c>
      <c r="AS290" s="1059">
        <v>0.22914690902704599</v>
      </c>
      <c r="AT290" s="1059">
        <v>0.25964831401475202</v>
      </c>
      <c r="AU290" s="1061">
        <v>0.259072439400308</v>
      </c>
    </row>
    <row r="291" spans="1:47" x14ac:dyDescent="0.2">
      <c r="A291">
        <v>58833</v>
      </c>
      <c r="B291" t="s">
        <v>1547</v>
      </c>
      <c r="C291" s="507">
        <v>42231</v>
      </c>
      <c r="D291">
        <v>2015</v>
      </c>
      <c r="E291" t="s">
        <v>183</v>
      </c>
      <c r="F291" t="s">
        <v>226</v>
      </c>
      <c r="G291">
        <v>32.257491000000002</v>
      </c>
      <c r="H291">
        <v>-110.156311</v>
      </c>
      <c r="I291" s="606">
        <v>5.7559735160000001</v>
      </c>
      <c r="J291" t="s">
        <v>431</v>
      </c>
      <c r="K291" t="s">
        <v>1249</v>
      </c>
      <c r="L291" s="606">
        <v>75.868749999999991</v>
      </c>
      <c r="M291" s="606">
        <v>55</v>
      </c>
      <c r="N291" s="606">
        <v>1.3794318181818179</v>
      </c>
      <c r="O291" t="s">
        <v>799</v>
      </c>
      <c r="P291" t="s">
        <v>1231</v>
      </c>
      <c r="Q291" t="s">
        <v>799</v>
      </c>
      <c r="R291">
        <v>180</v>
      </c>
      <c r="S291" t="s">
        <v>1387</v>
      </c>
      <c r="Y291">
        <v>14.63</v>
      </c>
      <c r="Z291">
        <v>22.44</v>
      </c>
      <c r="AA291">
        <v>93.66</v>
      </c>
      <c r="AB291">
        <v>64.650000000000006</v>
      </c>
      <c r="AC291" t="s">
        <v>333</v>
      </c>
      <c r="AD291" s="508" t="s">
        <v>1233</v>
      </c>
      <c r="AE291" s="1059"/>
      <c r="AF291" s="1059"/>
      <c r="AG291" s="1059"/>
      <c r="AH291" s="1059"/>
      <c r="AI291" s="1059"/>
      <c r="AJ291" s="1059"/>
      <c r="AK291" s="1059"/>
      <c r="AL291" s="1059"/>
      <c r="AM291" s="1059">
        <v>0.31943202516973002</v>
      </c>
      <c r="AN291" s="1059">
        <v>0.31488999584889998</v>
      </c>
      <c r="AO291" s="1059">
        <v>0.32610211706102099</v>
      </c>
      <c r="AP291" s="1059">
        <v>0.30874221668742202</v>
      </c>
      <c r="AQ291" s="1059">
        <v>0.32576792515317099</v>
      </c>
      <c r="AR291" s="1059">
        <v>0.31032793690327898</v>
      </c>
      <c r="AS291" s="1059">
        <v>0.30724782067247802</v>
      </c>
      <c r="AT291" s="1059">
        <v>0.27991490244914902</v>
      </c>
      <c r="AU291" s="1061">
        <v>0.27888723298559298</v>
      </c>
    </row>
    <row r="292" spans="1:47" x14ac:dyDescent="0.2">
      <c r="A292" t="s">
        <v>1548</v>
      </c>
      <c r="B292" t="s">
        <v>1549</v>
      </c>
      <c r="C292" s="507">
        <v>42063</v>
      </c>
      <c r="D292">
        <v>2015</v>
      </c>
      <c r="E292" t="s">
        <v>176</v>
      </c>
      <c r="F292" t="s">
        <v>224</v>
      </c>
      <c r="G292">
        <v>35.786389</v>
      </c>
      <c r="H292">
        <v>-114.962778</v>
      </c>
      <c r="I292" s="606">
        <v>5.6636732877</v>
      </c>
      <c r="J292" t="s">
        <v>431</v>
      </c>
      <c r="K292" t="s">
        <v>1251</v>
      </c>
      <c r="L292" s="606">
        <v>77.8</v>
      </c>
      <c r="M292" s="606">
        <v>60.8</v>
      </c>
      <c r="N292" s="606">
        <v>1.2796052631578947</v>
      </c>
      <c r="O292" t="s">
        <v>793</v>
      </c>
      <c r="P292" t="s">
        <v>793</v>
      </c>
      <c r="Q292">
        <v>25</v>
      </c>
      <c r="R292">
        <v>180</v>
      </c>
      <c r="AA292">
        <v>90.33</v>
      </c>
      <c r="AB292">
        <v>62.6</v>
      </c>
      <c r="AC292" t="s">
        <v>333</v>
      </c>
      <c r="AD292" s="508" t="s">
        <v>1233</v>
      </c>
      <c r="AE292" s="1059"/>
      <c r="AF292" s="1059"/>
      <c r="AG292" s="1059"/>
      <c r="AH292" s="1059"/>
      <c r="AI292" s="1059"/>
      <c r="AJ292" s="1059"/>
      <c r="AK292" s="1059"/>
      <c r="AL292" s="1059"/>
      <c r="AM292" s="1059"/>
      <c r="AN292" s="1059"/>
      <c r="AO292" s="1059"/>
      <c r="AP292" s="1059"/>
      <c r="AQ292" s="1059"/>
      <c r="AR292" s="1059"/>
      <c r="AS292" s="1059"/>
      <c r="AT292" s="1059"/>
    </row>
    <row r="293" spans="1:47" x14ac:dyDescent="0.2">
      <c r="A293">
        <v>58713</v>
      </c>
      <c r="B293" t="s">
        <v>1550</v>
      </c>
      <c r="C293" s="507">
        <v>42241</v>
      </c>
      <c r="D293">
        <v>2015</v>
      </c>
      <c r="E293" t="s">
        <v>176</v>
      </c>
      <c r="F293" t="s">
        <v>222</v>
      </c>
      <c r="G293">
        <v>36.728670999999999</v>
      </c>
      <c r="H293">
        <v>-120.415311</v>
      </c>
      <c r="I293" s="606">
        <v>5.2840073059000003</v>
      </c>
      <c r="J293" t="s">
        <v>431</v>
      </c>
      <c r="K293" t="s">
        <v>1251</v>
      </c>
      <c r="L293" s="606">
        <v>73</v>
      </c>
      <c r="M293" s="606">
        <v>62.5</v>
      </c>
      <c r="N293" s="606">
        <v>1.1679999999999999</v>
      </c>
      <c r="O293" t="s">
        <v>799</v>
      </c>
      <c r="P293" t="s">
        <v>1231</v>
      </c>
      <c r="Q293" t="s">
        <v>799</v>
      </c>
      <c r="R293">
        <v>180</v>
      </c>
      <c r="Y293">
        <v>-55.8</v>
      </c>
      <c r="Z293">
        <v>10.14</v>
      </c>
      <c r="AA293">
        <v>156.19</v>
      </c>
      <c r="AB293">
        <v>103.63</v>
      </c>
      <c r="AC293" t="s">
        <v>333</v>
      </c>
      <c r="AD293" s="508">
        <v>146.49971632353379</v>
      </c>
      <c r="AE293" s="1059"/>
      <c r="AF293" s="1059"/>
      <c r="AG293" s="1059"/>
      <c r="AH293" s="1059"/>
      <c r="AI293" s="1059"/>
      <c r="AJ293" s="1059"/>
      <c r="AK293" s="1059"/>
      <c r="AL293" s="1059"/>
      <c r="AM293" s="1059">
        <v>0.27256648451730398</v>
      </c>
      <c r="AN293" s="1059">
        <v>0.28689315068493099</v>
      </c>
      <c r="AO293" s="1059">
        <v>0.28423926940639199</v>
      </c>
      <c r="AP293" s="1059">
        <v>0.27336803652968</v>
      </c>
      <c r="AQ293" s="1059">
        <v>0.26014025500910698</v>
      </c>
      <c r="AR293" s="1059">
        <v>0.23991050228310501</v>
      </c>
      <c r="AS293" s="1059">
        <v>0.25655707762557001</v>
      </c>
      <c r="AT293" s="1059">
        <v>0.24817899543378899</v>
      </c>
      <c r="AU293" s="1061">
        <v>0.24111293260473499</v>
      </c>
    </row>
    <row r="294" spans="1:47" x14ac:dyDescent="0.2">
      <c r="A294">
        <v>58848</v>
      </c>
      <c r="B294" t="s">
        <v>1551</v>
      </c>
      <c r="C294" s="507">
        <v>42368</v>
      </c>
      <c r="D294">
        <v>2015</v>
      </c>
      <c r="E294" t="s">
        <v>199</v>
      </c>
      <c r="F294" t="s">
        <v>228</v>
      </c>
      <c r="G294">
        <v>35.006731000000002</v>
      </c>
      <c r="H294">
        <v>-78.124981000000005</v>
      </c>
      <c r="I294" s="606">
        <v>4.4963607306000002</v>
      </c>
      <c r="J294" t="s">
        <v>431</v>
      </c>
      <c r="K294" t="s">
        <v>1251</v>
      </c>
      <c r="L294" s="606">
        <v>87.5</v>
      </c>
      <c r="M294" s="606">
        <v>64.8</v>
      </c>
      <c r="N294" s="606">
        <v>1.3503086419753088</v>
      </c>
      <c r="O294" t="s">
        <v>793</v>
      </c>
      <c r="P294" t="s">
        <v>793</v>
      </c>
      <c r="Q294">
        <v>20</v>
      </c>
      <c r="R294">
        <v>180</v>
      </c>
      <c r="Y294">
        <v>20.5</v>
      </c>
      <c r="Z294">
        <v>5.46</v>
      </c>
      <c r="AA294">
        <v>107.62</v>
      </c>
      <c r="AB294">
        <v>76.349999999999994</v>
      </c>
      <c r="AC294" t="s">
        <v>329</v>
      </c>
      <c r="AD294" s="508" t="s">
        <v>1233</v>
      </c>
      <c r="AE294" s="1059"/>
      <c r="AF294" s="1059"/>
      <c r="AG294" s="1059"/>
      <c r="AH294" s="1059"/>
      <c r="AI294" s="1059"/>
      <c r="AJ294" s="1059"/>
      <c r="AK294" s="1059"/>
      <c r="AL294" s="1059"/>
      <c r="AM294" s="1059"/>
      <c r="AN294" s="1059">
        <v>0.20431852133716599</v>
      </c>
      <c r="AO294" s="1059">
        <v>0.198938426630588</v>
      </c>
      <c r="AP294" s="1059">
        <v>0.20878431704154701</v>
      </c>
      <c r="AQ294" s="1059">
        <v>0.19576840045874599</v>
      </c>
      <c r="AR294" s="1059">
        <v>0.203855206043181</v>
      </c>
      <c r="AS294" s="1059">
        <v>0.212954154687412</v>
      </c>
      <c r="AT294" s="1059">
        <v>0.21198700603190701</v>
      </c>
      <c r="AU294" s="1061">
        <v>0.16495163765769399</v>
      </c>
    </row>
    <row r="295" spans="1:47" x14ac:dyDescent="0.2">
      <c r="A295">
        <v>58660</v>
      </c>
      <c r="B295" t="s">
        <v>1552</v>
      </c>
      <c r="C295" s="507">
        <v>42353</v>
      </c>
      <c r="D295">
        <v>2015</v>
      </c>
      <c r="E295" t="s">
        <v>183</v>
      </c>
      <c r="F295" t="s">
        <v>233</v>
      </c>
      <c r="G295">
        <v>37.882778000000002</v>
      </c>
      <c r="H295">
        <v>-112.904167</v>
      </c>
      <c r="I295" s="606">
        <v>5.2435632419999996</v>
      </c>
      <c r="J295" t="s">
        <v>431</v>
      </c>
      <c r="K295" t="s">
        <v>1249</v>
      </c>
      <c r="L295" s="606">
        <v>104.75</v>
      </c>
      <c r="M295" s="606">
        <v>80</v>
      </c>
      <c r="N295" s="606">
        <v>1.309375</v>
      </c>
      <c r="O295" t="s">
        <v>799</v>
      </c>
      <c r="P295" t="s">
        <v>1231</v>
      </c>
      <c r="Q295" t="s">
        <v>799</v>
      </c>
      <c r="R295">
        <v>180</v>
      </c>
      <c r="Y295">
        <v>16.05</v>
      </c>
      <c r="Z295">
        <v>11.62</v>
      </c>
      <c r="AA295">
        <v>72.459999999999994</v>
      </c>
      <c r="AB295">
        <v>51.21</v>
      </c>
      <c r="AC295" t="s">
        <v>333</v>
      </c>
      <c r="AD295" s="508" t="s">
        <v>1233</v>
      </c>
      <c r="AE295" s="1059"/>
      <c r="AF295" s="1059"/>
      <c r="AG295" s="1059"/>
      <c r="AH295" s="1059"/>
      <c r="AI295" s="1059"/>
      <c r="AJ295" s="1059"/>
      <c r="AK295" s="1059"/>
      <c r="AL295" s="1059"/>
      <c r="AM295" s="1059">
        <v>0.29609374999999999</v>
      </c>
      <c r="AN295" s="1059">
        <v>0.29904965753424601</v>
      </c>
      <c r="AO295" s="1059">
        <v>0.298914098173516</v>
      </c>
      <c r="AP295" s="1059">
        <v>0.28285958904109598</v>
      </c>
      <c r="AQ295" s="1059">
        <v>0.30877589936247701</v>
      </c>
      <c r="AR295" s="1059">
        <v>0.29829052511415499</v>
      </c>
      <c r="AS295" s="1059">
        <v>0.29115011415525099</v>
      </c>
      <c r="AT295" s="1059">
        <v>0.270823344748858</v>
      </c>
      <c r="AU295" s="1061">
        <v>0.29678961748633798</v>
      </c>
    </row>
    <row r="296" spans="1:47" x14ac:dyDescent="0.2">
      <c r="A296">
        <v>59944</v>
      </c>
      <c r="B296" t="s">
        <v>1553</v>
      </c>
      <c r="C296" s="507">
        <v>42339</v>
      </c>
      <c r="D296">
        <v>2015</v>
      </c>
      <c r="E296" t="s">
        <v>180</v>
      </c>
      <c r="F296" t="s">
        <v>228</v>
      </c>
      <c r="G296">
        <v>35.819031000000003</v>
      </c>
      <c r="H296">
        <v>-77.483641000000006</v>
      </c>
      <c r="I296" s="606">
        <v>4.4406878995000003</v>
      </c>
      <c r="J296" t="s">
        <v>431</v>
      </c>
      <c r="K296" t="s">
        <v>1249</v>
      </c>
      <c r="L296" s="606">
        <v>112.09848</v>
      </c>
      <c r="M296" s="606">
        <v>81</v>
      </c>
      <c r="N296" s="606">
        <v>1.3243510506798517</v>
      </c>
      <c r="O296" t="s">
        <v>799</v>
      </c>
      <c r="P296" t="s">
        <v>1231</v>
      </c>
      <c r="Q296" t="s">
        <v>799</v>
      </c>
      <c r="R296">
        <v>181</v>
      </c>
      <c r="Y296">
        <v>28.07</v>
      </c>
      <c r="Z296">
        <v>3.49</v>
      </c>
      <c r="AA296">
        <v>120.43</v>
      </c>
      <c r="AB296">
        <v>83.72</v>
      </c>
      <c r="AC296" t="s">
        <v>332</v>
      </c>
      <c r="AD296" s="508" t="s">
        <v>1233</v>
      </c>
      <c r="AE296" s="1059"/>
      <c r="AF296" s="1059"/>
      <c r="AG296" s="1059"/>
      <c r="AH296" s="1059"/>
      <c r="AI296" s="1059"/>
      <c r="AJ296" s="1059"/>
      <c r="AK296" s="1059"/>
      <c r="AL296" s="1059"/>
      <c r="AM296" s="1059">
        <v>0.233672614630416</v>
      </c>
      <c r="AN296" s="1059">
        <v>0.24081402559332499</v>
      </c>
      <c r="AO296" s="1059">
        <v>0.22003354191329799</v>
      </c>
      <c r="AP296" s="1059">
        <v>0.220701561531089</v>
      </c>
      <c r="AQ296" s="1059">
        <v>0.21530448177382</v>
      </c>
      <c r="AR296" s="1059">
        <v>0.21548565308078199</v>
      </c>
      <c r="AS296" s="1059">
        <v>0.229717007723096</v>
      </c>
      <c r="AT296" s="1059">
        <v>0.205389255313151</v>
      </c>
      <c r="AU296" s="1061">
        <v>0.17196670714430201</v>
      </c>
    </row>
    <row r="297" spans="1:47" x14ac:dyDescent="0.2">
      <c r="A297">
        <v>59450</v>
      </c>
      <c r="B297" t="s">
        <v>1554</v>
      </c>
      <c r="C297" s="507">
        <v>42339</v>
      </c>
      <c r="D297">
        <v>2015</v>
      </c>
      <c r="E297" t="s">
        <v>199</v>
      </c>
      <c r="F297" t="s">
        <v>225</v>
      </c>
      <c r="G297">
        <v>30.992740999999999</v>
      </c>
      <c r="H297">
        <v>-84.635380999999995</v>
      </c>
      <c r="I297" s="606">
        <v>4.7772376712</v>
      </c>
      <c r="J297" t="s">
        <v>431</v>
      </c>
      <c r="K297" t="s">
        <v>1251</v>
      </c>
      <c r="L297" s="606">
        <v>110</v>
      </c>
      <c r="M297" s="606">
        <v>81.06</v>
      </c>
      <c r="N297" s="606">
        <v>1.3570194917345175</v>
      </c>
      <c r="O297" t="s">
        <v>799</v>
      </c>
      <c r="P297" t="s">
        <v>1231</v>
      </c>
      <c r="Q297" t="s">
        <v>799</v>
      </c>
      <c r="R297">
        <v>180</v>
      </c>
      <c r="Y297">
        <v>27.78</v>
      </c>
      <c r="Z297">
        <v>31.96</v>
      </c>
      <c r="AA297">
        <v>88.94</v>
      </c>
      <c r="AB297">
        <v>62.71</v>
      </c>
      <c r="AC297" t="s">
        <v>329</v>
      </c>
      <c r="AD297" s="508">
        <v>65.920697968918248</v>
      </c>
      <c r="AE297" s="1059"/>
      <c r="AF297" s="1059"/>
      <c r="AG297" s="1059"/>
      <c r="AH297" s="1059"/>
      <c r="AI297" s="1059"/>
      <c r="AJ297" s="1059"/>
      <c r="AK297" s="1059"/>
      <c r="AL297" s="1059"/>
      <c r="AM297" s="1059">
        <v>0.28293203551912499</v>
      </c>
      <c r="AN297" s="1059">
        <v>0.264640410958904</v>
      </c>
      <c r="AO297" s="1059">
        <v>0.249942922374429</v>
      </c>
      <c r="AP297" s="1059">
        <v>0.263858447488584</v>
      </c>
      <c r="AQ297" s="1059">
        <v>0.24701161202185701</v>
      </c>
      <c r="AR297" s="1059">
        <v>0.21918807077625499</v>
      </c>
      <c r="AS297" s="1059">
        <v>0.23714469178082101</v>
      </c>
      <c r="AT297" s="1059">
        <v>0.24160326585977801</v>
      </c>
      <c r="AU297" s="1061">
        <v>0.25095254274307999</v>
      </c>
    </row>
    <row r="298" spans="1:47" x14ac:dyDescent="0.2">
      <c r="A298">
        <v>59205</v>
      </c>
      <c r="B298" t="s">
        <v>1555</v>
      </c>
      <c r="C298" s="507">
        <v>42339</v>
      </c>
      <c r="D298">
        <v>2015</v>
      </c>
      <c r="E298" t="s">
        <v>177</v>
      </c>
      <c r="F298" t="s">
        <v>221</v>
      </c>
      <c r="G298">
        <v>29.218791</v>
      </c>
      <c r="H298">
        <v>-99.705760999999995</v>
      </c>
      <c r="I298" s="606">
        <v>4.8883863013999997</v>
      </c>
      <c r="J298" t="s">
        <v>431</v>
      </c>
      <c r="K298" t="s">
        <v>1249</v>
      </c>
      <c r="L298" s="606">
        <v>118</v>
      </c>
      <c r="M298" s="606">
        <v>95</v>
      </c>
      <c r="N298" s="606">
        <v>1.2421052631578948</v>
      </c>
      <c r="O298" t="s">
        <v>799</v>
      </c>
      <c r="P298" t="s">
        <v>1269</v>
      </c>
      <c r="Q298" t="s">
        <v>799</v>
      </c>
      <c r="Y298">
        <v>22.1</v>
      </c>
      <c r="AA298">
        <v>130.16999999999999</v>
      </c>
      <c r="AB298">
        <v>88.18</v>
      </c>
      <c r="AC298" t="s">
        <v>1259</v>
      </c>
      <c r="AD298" s="508" t="s">
        <v>1233</v>
      </c>
      <c r="AE298" s="1059"/>
      <c r="AF298" s="1059"/>
      <c r="AG298" s="1059"/>
      <c r="AH298" s="1059"/>
      <c r="AI298" s="1059"/>
      <c r="AJ298" s="1059"/>
      <c r="AK298" s="1059"/>
      <c r="AL298" s="1059"/>
      <c r="AM298" s="1059">
        <v>0.259336353178027</v>
      </c>
      <c r="AN298" s="1059">
        <v>0.27531002162941598</v>
      </c>
      <c r="AO298" s="1059">
        <v>0.236440759432828</v>
      </c>
      <c r="AP298" s="1059">
        <v>0.23817712088440199</v>
      </c>
      <c r="AQ298" s="1059">
        <v>0.24201898188093099</v>
      </c>
      <c r="AR298" s="1059">
        <v>0.242702475366498</v>
      </c>
      <c r="AS298" s="1059">
        <v>0.24781302571497199</v>
      </c>
      <c r="AT298" s="1059">
        <v>0.236814467676039</v>
      </c>
      <c r="AU298" s="1061">
        <v>0.22335346563129099</v>
      </c>
    </row>
    <row r="299" spans="1:47" x14ac:dyDescent="0.2">
      <c r="A299">
        <v>59339</v>
      </c>
      <c r="B299" t="s">
        <v>1556</v>
      </c>
      <c r="C299" s="507">
        <v>42338</v>
      </c>
      <c r="D299">
        <v>2015</v>
      </c>
      <c r="E299" t="s">
        <v>176</v>
      </c>
      <c r="F299" t="s">
        <v>222</v>
      </c>
      <c r="G299">
        <v>37.121521000000001</v>
      </c>
      <c r="H299">
        <v>-121.04959100000001</v>
      </c>
      <c r="I299" s="606">
        <v>5.2071694064000003</v>
      </c>
      <c r="J299" t="s">
        <v>431</v>
      </c>
      <c r="K299" t="s">
        <v>1249</v>
      </c>
      <c r="L299" s="606">
        <v>135.6</v>
      </c>
      <c r="M299" s="606">
        <v>105.1</v>
      </c>
      <c r="N299" s="606">
        <v>1.2901998097050429</v>
      </c>
      <c r="O299" t="s">
        <v>799</v>
      </c>
      <c r="P299" t="s">
        <v>1231</v>
      </c>
      <c r="Q299" t="s">
        <v>799</v>
      </c>
      <c r="R299">
        <v>180</v>
      </c>
      <c r="Y299">
        <v>24.74</v>
      </c>
      <c r="Z299">
        <v>8.7799999999999994</v>
      </c>
      <c r="AA299">
        <v>148.66</v>
      </c>
      <c r="AB299">
        <v>99.07</v>
      </c>
      <c r="AC299" t="s">
        <v>333</v>
      </c>
      <c r="AD299" s="508">
        <v>145.28407121428319</v>
      </c>
      <c r="AE299" s="1059"/>
      <c r="AF299" s="1059"/>
      <c r="AG299" s="1059"/>
      <c r="AH299" s="1059"/>
      <c r="AI299" s="1059"/>
      <c r="AJ299" s="1059"/>
      <c r="AK299" s="1059"/>
      <c r="AL299" s="1059"/>
      <c r="AM299" s="1059">
        <v>0.29615610031707401</v>
      </c>
      <c r="AN299" s="1059">
        <v>0.296015315829528</v>
      </c>
      <c r="AO299" s="1059">
        <v>0.29997463216641301</v>
      </c>
      <c r="AP299" s="1059">
        <v>0.273545577541011</v>
      </c>
      <c r="AQ299" s="1059">
        <v>0.28047734095662102</v>
      </c>
      <c r="AR299" s="1059">
        <v>0.29090457466599001</v>
      </c>
      <c r="AS299" s="1059">
        <v>0.29798325722983199</v>
      </c>
      <c r="AT299" s="1059">
        <v>0.231945874553045</v>
      </c>
      <c r="AU299" s="1061">
        <v>0.27837028313740497</v>
      </c>
    </row>
    <row r="300" spans="1:47" x14ac:dyDescent="0.2">
      <c r="A300">
        <v>57275</v>
      </c>
      <c r="B300" t="s">
        <v>1557</v>
      </c>
      <c r="C300" s="507">
        <v>42338</v>
      </c>
      <c r="D300">
        <v>2015</v>
      </c>
      <c r="E300" t="s">
        <v>183</v>
      </c>
      <c r="F300" t="s">
        <v>224</v>
      </c>
      <c r="G300">
        <v>38.238871000000003</v>
      </c>
      <c r="H300">
        <v>-117.363551</v>
      </c>
      <c r="I300" s="606">
        <v>5.5553534246999998</v>
      </c>
      <c r="J300" t="s">
        <v>1230</v>
      </c>
      <c r="K300" t="s">
        <v>466</v>
      </c>
      <c r="M300" s="606">
        <v>110</v>
      </c>
      <c r="O300" t="s">
        <v>799</v>
      </c>
      <c r="P300" t="s">
        <v>1269</v>
      </c>
      <c r="Q300" t="s">
        <v>799</v>
      </c>
      <c r="S300" t="s">
        <v>1392</v>
      </c>
      <c r="T300" t="s">
        <v>1393</v>
      </c>
      <c r="V300">
        <v>2015</v>
      </c>
      <c r="W300">
        <v>110</v>
      </c>
      <c r="X300">
        <v>1100</v>
      </c>
      <c r="AC300" t="s">
        <v>333</v>
      </c>
      <c r="AD300" s="508" t="s">
        <v>1233</v>
      </c>
      <c r="AE300" s="1059"/>
      <c r="AF300" s="1059"/>
      <c r="AG300" s="1059"/>
      <c r="AH300" s="1059"/>
      <c r="AI300" s="1059"/>
      <c r="AJ300" s="1059"/>
      <c r="AK300" s="1059"/>
      <c r="AL300" s="1059"/>
      <c r="AM300" s="1059">
        <v>0.13210711520947099</v>
      </c>
      <c r="AN300" s="1059">
        <v>4.3616645911166402E-2</v>
      </c>
      <c r="AO300" s="1059">
        <v>0.203206724782067</v>
      </c>
      <c r="AP300" s="1059">
        <v>5.2063096720630898E-2</v>
      </c>
      <c r="AQ300" s="1059"/>
      <c r="AR300" s="1059">
        <v>7.7543586550435806E-2</v>
      </c>
      <c r="AS300" s="1059">
        <v>0.10446865919468599</v>
      </c>
      <c r="AT300" s="1059">
        <v>8.3266915732669103E-2</v>
      </c>
      <c r="AU300" s="1061">
        <v>0.15979673787050799</v>
      </c>
    </row>
    <row r="301" spans="1:47" x14ac:dyDescent="0.2">
      <c r="A301">
        <v>58915</v>
      </c>
      <c r="B301" t="s">
        <v>1558</v>
      </c>
      <c r="C301" s="507">
        <v>42035</v>
      </c>
      <c r="D301">
        <v>2015</v>
      </c>
      <c r="E301" t="s">
        <v>183</v>
      </c>
      <c r="F301" t="s">
        <v>224</v>
      </c>
      <c r="G301">
        <v>35.889418999999997</v>
      </c>
      <c r="H301">
        <v>-114.95791199999999</v>
      </c>
      <c r="I301" s="606">
        <v>5.4780166667000003</v>
      </c>
      <c r="J301" t="s">
        <v>431</v>
      </c>
      <c r="K301" t="s">
        <v>1249</v>
      </c>
      <c r="L301" s="606">
        <v>344.98</v>
      </c>
      <c r="M301" s="606">
        <v>255</v>
      </c>
      <c r="N301" s="606">
        <v>1.3528627450980393</v>
      </c>
      <c r="O301" t="s">
        <v>793</v>
      </c>
      <c r="P301" t="s">
        <v>793</v>
      </c>
      <c r="Q301">
        <v>16</v>
      </c>
      <c r="R301">
        <v>180</v>
      </c>
      <c r="Y301">
        <v>10.7</v>
      </c>
      <c r="Z301">
        <v>10.02</v>
      </c>
      <c r="AA301">
        <v>91.66</v>
      </c>
      <c r="AB301">
        <v>63.76</v>
      </c>
      <c r="AC301" t="s">
        <v>333</v>
      </c>
      <c r="AD301" s="508">
        <v>102.92612362975257</v>
      </c>
      <c r="AE301" s="1059"/>
      <c r="AF301" s="1059"/>
      <c r="AG301" s="1059"/>
      <c r="AH301" s="1059"/>
      <c r="AI301" s="1059"/>
      <c r="AJ301" s="1059"/>
      <c r="AK301" s="1059"/>
      <c r="AL301" s="1059"/>
      <c r="AM301" s="1059">
        <v>0.27588979963570098</v>
      </c>
      <c r="AN301" s="1059">
        <v>0.27751643835616402</v>
      </c>
      <c r="AO301" s="1059">
        <v>0.28030410958904101</v>
      </c>
      <c r="AP301" s="1059">
        <v>0.27038858447488501</v>
      </c>
      <c r="AQ301" s="1059">
        <v>0.28643670309653901</v>
      </c>
      <c r="AR301" s="1059">
        <v>0.27636347031963399</v>
      </c>
      <c r="AS301" s="1059">
        <v>0.281783561643835</v>
      </c>
      <c r="AT301" s="1059">
        <v>0.26749798549556802</v>
      </c>
      <c r="AU301" s="1061">
        <v>0.27277045608771699</v>
      </c>
    </row>
    <row r="302" spans="1:47" x14ac:dyDescent="0.2">
      <c r="A302">
        <v>58389</v>
      </c>
      <c r="B302" t="s">
        <v>1559</v>
      </c>
      <c r="C302" s="507">
        <v>42185</v>
      </c>
      <c r="D302">
        <v>2015</v>
      </c>
      <c r="E302" t="s">
        <v>176</v>
      </c>
      <c r="F302" t="s">
        <v>222</v>
      </c>
      <c r="G302">
        <v>34.848610999999998</v>
      </c>
      <c r="H302">
        <v>-118.352778</v>
      </c>
      <c r="I302" s="606">
        <v>5.7757949772000003</v>
      </c>
      <c r="J302" t="s">
        <v>431</v>
      </c>
      <c r="K302" t="s">
        <v>1249</v>
      </c>
      <c r="L302" s="606">
        <v>349.5</v>
      </c>
      <c r="M302" s="606">
        <v>279.5</v>
      </c>
      <c r="N302" s="606">
        <v>1.3243510506798517</v>
      </c>
      <c r="O302" t="s">
        <v>799</v>
      </c>
      <c r="P302" t="s">
        <v>1231</v>
      </c>
      <c r="Q302" t="s">
        <v>799</v>
      </c>
      <c r="R302">
        <v>180</v>
      </c>
      <c r="Y302">
        <v>10.029999999999999</v>
      </c>
      <c r="Z302">
        <v>7.58</v>
      </c>
      <c r="AA302">
        <v>137.15</v>
      </c>
      <c r="AB302">
        <v>91.55</v>
      </c>
      <c r="AC302" t="s">
        <v>333</v>
      </c>
      <c r="AD302" s="508">
        <v>129.00986504825704</v>
      </c>
      <c r="AE302" s="1059"/>
      <c r="AF302" s="1059"/>
      <c r="AG302" s="1059"/>
      <c r="AH302" s="1059"/>
      <c r="AI302" s="1059"/>
      <c r="AJ302" s="1059"/>
      <c r="AK302" s="1059"/>
      <c r="AL302" s="1059"/>
      <c r="AM302" s="1059">
        <v>0.31331322508830001</v>
      </c>
      <c r="AN302" s="1059">
        <v>0.31431114057053</v>
      </c>
      <c r="AO302" s="1059">
        <v>0.32327212320583898</v>
      </c>
      <c r="AP302" s="1059">
        <v>0.30947652247917301</v>
      </c>
      <c r="AQ302" s="1059">
        <v>0.29701036749776299</v>
      </c>
      <c r="AR302" s="1059">
        <v>0.32337727696764301</v>
      </c>
      <c r="AS302" s="1059">
        <v>0.32595456702836201</v>
      </c>
      <c r="AT302" s="1059">
        <v>0.26693745354146697</v>
      </c>
      <c r="AU302" s="1061">
        <v>0.29136851520572399</v>
      </c>
    </row>
    <row r="303" spans="1:47" x14ac:dyDescent="0.2">
      <c r="A303">
        <v>58388</v>
      </c>
      <c r="B303" t="s">
        <v>1560</v>
      </c>
      <c r="C303" s="507">
        <v>42185</v>
      </c>
      <c r="D303">
        <v>2015</v>
      </c>
      <c r="E303" t="s">
        <v>176</v>
      </c>
      <c r="F303" t="s">
        <v>222</v>
      </c>
      <c r="G303">
        <v>34.813870999999999</v>
      </c>
      <c r="H303">
        <v>-118.38936099999999</v>
      </c>
      <c r="I303" s="606">
        <v>5.7757949772000003</v>
      </c>
      <c r="J303" t="s">
        <v>431</v>
      </c>
      <c r="K303" t="s">
        <v>1249</v>
      </c>
      <c r="L303" s="606">
        <v>397.8</v>
      </c>
      <c r="M303" s="606">
        <v>314.39999999999998</v>
      </c>
      <c r="N303" s="606">
        <v>1.3243510506798519</v>
      </c>
      <c r="O303" t="s">
        <v>799</v>
      </c>
      <c r="P303" t="s">
        <v>1231</v>
      </c>
      <c r="Q303" t="s">
        <v>799</v>
      </c>
      <c r="R303">
        <v>180</v>
      </c>
      <c r="Y303">
        <v>10.07</v>
      </c>
      <c r="Z303">
        <v>6.97</v>
      </c>
      <c r="AA303">
        <v>129.65</v>
      </c>
      <c r="AB303">
        <v>86.66</v>
      </c>
      <c r="AC303" t="s">
        <v>333</v>
      </c>
      <c r="AD303" s="508">
        <v>128.72129610356393</v>
      </c>
      <c r="AE303" s="1059"/>
      <c r="AF303" s="1059"/>
      <c r="AG303" s="1059"/>
      <c r="AH303" s="1059"/>
      <c r="AI303" s="1059"/>
      <c r="AJ303" s="1059"/>
      <c r="AK303" s="1059"/>
      <c r="AL303" s="1059"/>
      <c r="AM303" s="1059">
        <v>0.24313717909062699</v>
      </c>
      <c r="AN303" s="1059">
        <v>0.32506641107377698</v>
      </c>
      <c r="AO303" s="1059">
        <v>0.32535718388328799</v>
      </c>
      <c r="AP303" s="1059">
        <v>0.309391961747221</v>
      </c>
      <c r="AQ303" s="1059">
        <v>0.29582087500429599</v>
      </c>
      <c r="AR303" s="1059">
        <v>0.32033578874816898</v>
      </c>
      <c r="AS303" s="1059">
        <v>0.33248147669509698</v>
      </c>
      <c r="AT303" s="1059">
        <v>0.30660016324491302</v>
      </c>
      <c r="AU303" s="1061">
        <v>0.31674196839499902</v>
      </c>
    </row>
    <row r="304" spans="1:47" x14ac:dyDescent="0.2">
      <c r="A304">
        <v>60187</v>
      </c>
      <c r="B304" t="s">
        <v>1561</v>
      </c>
      <c r="C304" s="507">
        <v>42695</v>
      </c>
      <c r="D304">
        <v>2016</v>
      </c>
      <c r="E304" t="s">
        <v>176</v>
      </c>
      <c r="F304" t="s">
        <v>222</v>
      </c>
      <c r="G304">
        <v>34.687041000000001</v>
      </c>
      <c r="H304">
        <v>-118.312281</v>
      </c>
      <c r="I304" s="606">
        <v>5.6208550227999998</v>
      </c>
      <c r="J304" t="s">
        <v>431</v>
      </c>
      <c r="K304" t="s">
        <v>1249</v>
      </c>
      <c r="L304" s="606">
        <v>6.25</v>
      </c>
      <c r="M304" s="606">
        <v>5.0010000000000003</v>
      </c>
      <c r="N304" s="606">
        <v>1.2497500499900018</v>
      </c>
      <c r="O304" t="s">
        <v>799</v>
      </c>
      <c r="P304" t="s">
        <v>1231</v>
      </c>
      <c r="Q304" t="s">
        <v>799</v>
      </c>
      <c r="R304">
        <v>180</v>
      </c>
      <c r="Y304">
        <v>9.83</v>
      </c>
      <c r="Z304">
        <v>8.08</v>
      </c>
      <c r="AA304">
        <v>74.37</v>
      </c>
      <c r="AB304">
        <v>51.71</v>
      </c>
      <c r="AC304" t="s">
        <v>1259</v>
      </c>
      <c r="AD304" s="508" t="s">
        <v>1233</v>
      </c>
      <c r="AE304" s="1059"/>
      <c r="AF304" s="1059"/>
      <c r="AG304" s="1059"/>
      <c r="AH304" s="1059"/>
      <c r="AI304" s="1059"/>
      <c r="AJ304" s="1059"/>
      <c r="AK304" s="1059"/>
      <c r="AL304" s="1059"/>
      <c r="AM304" s="1059"/>
      <c r="AN304" s="1059"/>
      <c r="AO304" s="1059"/>
      <c r="AP304" s="1059"/>
      <c r="AQ304" s="1059"/>
      <c r="AR304" s="1059"/>
      <c r="AS304" s="1059"/>
      <c r="AT304" s="1059">
        <v>0.28690608910181398</v>
      </c>
      <c r="AU304" s="1061">
        <v>0.27341981512622698</v>
      </c>
    </row>
    <row r="305" spans="1:47" x14ac:dyDescent="0.2">
      <c r="A305">
        <v>59854</v>
      </c>
      <c r="B305" t="s">
        <v>1562</v>
      </c>
      <c r="C305" s="507">
        <v>42614</v>
      </c>
      <c r="D305">
        <v>2016</v>
      </c>
      <c r="E305" t="s">
        <v>180</v>
      </c>
      <c r="F305" t="s">
        <v>231</v>
      </c>
      <c r="G305">
        <v>41.713290999999998</v>
      </c>
      <c r="H305">
        <v>-86.487091000000007</v>
      </c>
      <c r="I305" s="606">
        <v>3.8344801369999999</v>
      </c>
      <c r="J305" t="s">
        <v>431</v>
      </c>
      <c r="K305" t="s">
        <v>1251</v>
      </c>
      <c r="L305" s="606">
        <v>6.46875</v>
      </c>
      <c r="M305" s="606">
        <v>5.01</v>
      </c>
      <c r="N305" s="606">
        <v>1.2911676646706587</v>
      </c>
      <c r="O305" t="s">
        <v>793</v>
      </c>
      <c r="P305" t="s">
        <v>793</v>
      </c>
      <c r="Q305">
        <v>25</v>
      </c>
      <c r="R305">
        <v>180</v>
      </c>
      <c r="Y305">
        <v>29.76</v>
      </c>
      <c r="Z305">
        <v>3.39</v>
      </c>
      <c r="AA305">
        <v>120.9</v>
      </c>
      <c r="AB305">
        <v>83.73</v>
      </c>
      <c r="AC305" t="s">
        <v>333</v>
      </c>
      <c r="AD305" s="508" t="s">
        <v>1233</v>
      </c>
      <c r="AE305" s="1059"/>
      <c r="AF305" s="1059"/>
      <c r="AG305" s="1059"/>
      <c r="AH305" s="1059"/>
      <c r="AI305" s="1059"/>
      <c r="AJ305" s="1059"/>
      <c r="AK305" s="1059"/>
      <c r="AL305" s="1059"/>
      <c r="AM305" s="1059"/>
      <c r="AN305" s="1059"/>
      <c r="AO305" s="1059"/>
      <c r="AP305" s="1059"/>
      <c r="AQ305" s="1059"/>
      <c r="AR305" s="1059"/>
      <c r="AS305" s="1059"/>
      <c r="AT305" s="1059">
        <v>0.182762329222832</v>
      </c>
      <c r="AU305" s="1061">
        <v>0.19530610909328799</v>
      </c>
    </row>
    <row r="306" spans="1:47" x14ac:dyDescent="0.2">
      <c r="A306">
        <v>60071</v>
      </c>
      <c r="B306" t="s">
        <v>1563</v>
      </c>
      <c r="C306" s="507">
        <v>42628</v>
      </c>
      <c r="D306">
        <v>2016</v>
      </c>
      <c r="E306" t="s">
        <v>199</v>
      </c>
      <c r="F306" t="s">
        <v>223</v>
      </c>
      <c r="G306">
        <v>30.122551000000001</v>
      </c>
      <c r="H306">
        <v>-83.561060999999995</v>
      </c>
      <c r="I306" s="606">
        <v>4.7835595890000002</v>
      </c>
      <c r="J306" t="s">
        <v>431</v>
      </c>
      <c r="K306" t="s">
        <v>1249</v>
      </c>
      <c r="L306" s="606">
        <v>6.7488000000000001</v>
      </c>
      <c r="M306" s="606">
        <v>5.0999999999999996</v>
      </c>
      <c r="N306" s="606">
        <v>1.323294117647059</v>
      </c>
      <c r="O306" t="s">
        <v>793</v>
      </c>
      <c r="P306" t="s">
        <v>793</v>
      </c>
      <c r="Q306">
        <v>20</v>
      </c>
      <c r="R306">
        <v>180</v>
      </c>
      <c r="Y306">
        <v>19.98</v>
      </c>
      <c r="Z306">
        <v>26.05</v>
      </c>
      <c r="AA306">
        <v>125.13</v>
      </c>
      <c r="AB306">
        <v>87.71</v>
      </c>
      <c r="AC306" t="s">
        <v>329</v>
      </c>
      <c r="AD306" s="508" t="s">
        <v>1233</v>
      </c>
      <c r="AE306" s="1059"/>
      <c r="AF306" s="1059"/>
      <c r="AG306" s="1059"/>
      <c r="AH306" s="1059"/>
      <c r="AI306" s="1059"/>
      <c r="AJ306" s="1059"/>
      <c r="AK306" s="1059"/>
      <c r="AL306" s="1059"/>
      <c r="AM306" s="1059"/>
      <c r="AN306" s="1059">
        <v>0.17891037693616199</v>
      </c>
      <c r="AO306" s="1059">
        <v>0.104015578834273</v>
      </c>
      <c r="AP306" s="1059">
        <v>0.194824961948249</v>
      </c>
      <c r="AQ306" s="1059">
        <v>0.19933747633844001</v>
      </c>
      <c r="AR306" s="1059">
        <v>0.143365565404243</v>
      </c>
      <c r="AS306" s="1059">
        <v>0.17309069746620101</v>
      </c>
      <c r="AT306" s="1059">
        <v>0.16129465484823999</v>
      </c>
      <c r="AU306" s="1061">
        <v>0.17136772741883599</v>
      </c>
    </row>
    <row r="307" spans="1:47" x14ac:dyDescent="0.2">
      <c r="A307">
        <v>60410</v>
      </c>
      <c r="B307" t="s">
        <v>1564</v>
      </c>
      <c r="C307" s="507">
        <v>42614</v>
      </c>
      <c r="D307">
        <v>2016</v>
      </c>
      <c r="E307" t="s">
        <v>179</v>
      </c>
      <c r="F307" t="s">
        <v>231</v>
      </c>
      <c r="G307">
        <v>39.134551000000002</v>
      </c>
      <c r="H307">
        <v>-87.414490999999998</v>
      </c>
      <c r="I307" s="606">
        <v>4.1145121004999998</v>
      </c>
      <c r="J307" t="s">
        <v>431</v>
      </c>
      <c r="K307" t="s">
        <v>1251</v>
      </c>
      <c r="L307" s="606">
        <v>7</v>
      </c>
      <c r="M307" s="606">
        <v>5.2</v>
      </c>
      <c r="N307" s="606">
        <v>1.346153846153846</v>
      </c>
      <c r="O307" t="s">
        <v>793</v>
      </c>
      <c r="P307" t="s">
        <v>793</v>
      </c>
      <c r="Q307">
        <v>20</v>
      </c>
      <c r="R307">
        <v>180</v>
      </c>
      <c r="Y307">
        <v>28.02</v>
      </c>
      <c r="Z307">
        <v>2.23</v>
      </c>
      <c r="AA307">
        <v>132.01</v>
      </c>
      <c r="AB307">
        <v>91.9</v>
      </c>
      <c r="AC307" t="s">
        <v>329</v>
      </c>
      <c r="AD307" s="508" t="s">
        <v>1233</v>
      </c>
      <c r="AE307" s="1059"/>
      <c r="AF307" s="1059"/>
      <c r="AG307" s="1059"/>
      <c r="AH307" s="1059"/>
      <c r="AI307" s="1059"/>
      <c r="AJ307" s="1059"/>
      <c r="AK307" s="1059"/>
      <c r="AL307" s="1059"/>
      <c r="AM307" s="1059"/>
      <c r="AN307" s="1059">
        <v>0.21169213206884399</v>
      </c>
      <c r="AO307" s="1059">
        <v>0.14844573234984099</v>
      </c>
      <c r="AP307" s="1059">
        <v>0.19865208991921299</v>
      </c>
      <c r="AQ307" s="1059">
        <v>0.19587624351968599</v>
      </c>
      <c r="AR307" s="1059">
        <v>0.197225149279943</v>
      </c>
      <c r="AS307" s="1059">
        <v>0.18989286968739</v>
      </c>
      <c r="AT307" s="1059">
        <v>0.123221812434141</v>
      </c>
      <c r="AU307" s="1061">
        <v>0.182193148381672</v>
      </c>
    </row>
    <row r="308" spans="1:47" x14ac:dyDescent="0.2">
      <c r="A308">
        <v>60864</v>
      </c>
      <c r="B308" t="s">
        <v>1565</v>
      </c>
      <c r="C308" s="507">
        <v>42733</v>
      </c>
      <c r="D308">
        <v>2016</v>
      </c>
      <c r="E308" t="s">
        <v>179</v>
      </c>
      <c r="F308" t="s">
        <v>231</v>
      </c>
      <c r="G308">
        <v>40.474390999999997</v>
      </c>
      <c r="H308">
        <v>-86.146180999999999</v>
      </c>
      <c r="I308" s="606">
        <v>3.9513751142000002</v>
      </c>
      <c r="J308" t="s">
        <v>431</v>
      </c>
      <c r="K308" t="s">
        <v>1249</v>
      </c>
      <c r="L308" s="606">
        <v>7.15158</v>
      </c>
      <c r="M308" s="606">
        <v>5.4</v>
      </c>
      <c r="N308" s="606">
        <v>1.3243666666666667</v>
      </c>
      <c r="O308" t="s">
        <v>793</v>
      </c>
      <c r="P308" t="s">
        <v>793</v>
      </c>
      <c r="Q308">
        <v>30</v>
      </c>
      <c r="R308">
        <v>180</v>
      </c>
      <c r="Y308">
        <v>31.71</v>
      </c>
      <c r="Z308">
        <v>2.1800000000000002</v>
      </c>
      <c r="AA308">
        <v>126.04</v>
      </c>
      <c r="AB308">
        <v>89.46</v>
      </c>
      <c r="AC308" t="s">
        <v>329</v>
      </c>
      <c r="AD308" s="508" t="s">
        <v>1233</v>
      </c>
      <c r="AE308" s="1059"/>
      <c r="AF308" s="1059"/>
      <c r="AG308" s="1059"/>
      <c r="AH308" s="1059"/>
      <c r="AI308" s="1059"/>
      <c r="AJ308" s="1059"/>
      <c r="AK308" s="1059"/>
      <c r="AL308" s="1059"/>
      <c r="AM308" s="1059"/>
      <c r="AN308" s="1059">
        <v>0.18423389142567201</v>
      </c>
      <c r="AO308" s="1059">
        <v>0.174678674107897</v>
      </c>
      <c r="AP308" s="1059">
        <v>0.170133603923558</v>
      </c>
      <c r="AQ308" s="1059">
        <v>0.164883120825743</v>
      </c>
      <c r="AR308" s="1059">
        <v>0.164806358870285</v>
      </c>
      <c r="AS308" s="1059">
        <v>0.16265009301538899</v>
      </c>
      <c r="AT308" s="1059">
        <v>0.132610350076103</v>
      </c>
      <c r="AU308" s="1061">
        <v>0.13538925993388601</v>
      </c>
    </row>
    <row r="309" spans="1:47" x14ac:dyDescent="0.2">
      <c r="A309">
        <v>60266</v>
      </c>
      <c r="B309" t="s">
        <v>1566</v>
      </c>
      <c r="C309" s="507">
        <v>42644</v>
      </c>
      <c r="D309">
        <v>2016</v>
      </c>
      <c r="E309" t="s">
        <v>180</v>
      </c>
      <c r="F309" t="s">
        <v>248</v>
      </c>
      <c r="G309">
        <v>39.503221000000003</v>
      </c>
      <c r="H309">
        <v>-74.964031000000006</v>
      </c>
      <c r="I309" s="606">
        <v>4.1014714612000001</v>
      </c>
      <c r="J309" t="s">
        <v>431</v>
      </c>
      <c r="K309" t="s">
        <v>1249</v>
      </c>
      <c r="L309" s="606">
        <v>7.1460900000000001</v>
      </c>
      <c r="M309" s="606">
        <v>5.9</v>
      </c>
      <c r="N309" s="606">
        <v>1.2112016949152542</v>
      </c>
      <c r="O309" t="s">
        <v>793</v>
      </c>
      <c r="P309" t="s">
        <v>793</v>
      </c>
      <c r="Q309">
        <v>20</v>
      </c>
      <c r="R309">
        <v>184</v>
      </c>
      <c r="Y309">
        <v>28.47</v>
      </c>
      <c r="Z309">
        <v>5.96</v>
      </c>
      <c r="AA309">
        <v>114.17</v>
      </c>
      <c r="AB309">
        <v>79.099999999999994</v>
      </c>
      <c r="AC309" t="s">
        <v>328</v>
      </c>
      <c r="AD309" s="508" t="s">
        <v>1233</v>
      </c>
      <c r="AE309" s="1059"/>
      <c r="AF309" s="1059"/>
      <c r="AG309" s="1059"/>
      <c r="AH309" s="1059"/>
      <c r="AI309" s="1059"/>
      <c r="AJ309" s="1059"/>
      <c r="AK309" s="1059"/>
      <c r="AL309" s="1059"/>
      <c r="AM309" s="1059"/>
      <c r="AN309" s="1059">
        <v>0.18798854577818999</v>
      </c>
      <c r="AO309" s="1059">
        <v>0.167150375357944</v>
      </c>
      <c r="AP309" s="1059">
        <v>0.19731444934602499</v>
      </c>
      <c r="AQ309" s="1059">
        <v>0.18149331604457999</v>
      </c>
      <c r="AR309" s="1059">
        <v>0.19272889095271201</v>
      </c>
      <c r="AS309" s="1059">
        <v>0.19789489977555899</v>
      </c>
      <c r="AT309" s="1059">
        <v>0.18858834455537399</v>
      </c>
      <c r="AU309" s="1061">
        <v>0.18608564107313699</v>
      </c>
    </row>
    <row r="310" spans="1:47" x14ac:dyDescent="0.2">
      <c r="A310">
        <v>60737</v>
      </c>
      <c r="B310" t="s">
        <v>1567</v>
      </c>
      <c r="C310" s="507">
        <v>42491</v>
      </c>
      <c r="D310">
        <v>2016</v>
      </c>
      <c r="E310" t="s">
        <v>180</v>
      </c>
      <c r="F310" t="s">
        <v>253</v>
      </c>
      <c r="G310">
        <v>39.113731000000001</v>
      </c>
      <c r="H310">
        <v>-75.961940999999996</v>
      </c>
      <c r="I310" s="606">
        <v>4.1698474886000003</v>
      </c>
      <c r="J310" t="s">
        <v>431</v>
      </c>
      <c r="K310" t="s">
        <v>1249</v>
      </c>
      <c r="L310" s="606">
        <v>7.36</v>
      </c>
      <c r="M310" s="606">
        <v>6</v>
      </c>
      <c r="N310" s="606">
        <v>1.2266666666666668</v>
      </c>
      <c r="O310" t="s">
        <v>793</v>
      </c>
      <c r="P310" t="s">
        <v>793</v>
      </c>
      <c r="Q310">
        <v>20</v>
      </c>
      <c r="R310">
        <v>180</v>
      </c>
      <c r="Y310">
        <v>30.28</v>
      </c>
      <c r="Z310">
        <v>7.99</v>
      </c>
      <c r="AC310" t="s">
        <v>328</v>
      </c>
      <c r="AD310" s="508" t="s">
        <v>1233</v>
      </c>
      <c r="AE310" s="1059"/>
      <c r="AF310" s="1059"/>
      <c r="AG310" s="1059"/>
      <c r="AH310" s="1059"/>
      <c r="AI310" s="1059"/>
      <c r="AJ310" s="1059"/>
      <c r="AK310" s="1059"/>
      <c r="AL310" s="1059"/>
      <c r="AM310" s="1059"/>
      <c r="AN310" s="1059">
        <v>0.19037290715372901</v>
      </c>
      <c r="AO310" s="1059">
        <v>0.18348554033485501</v>
      </c>
      <c r="AP310" s="1059">
        <v>0.19062024353120199</v>
      </c>
      <c r="AQ310" s="1059">
        <v>0.17820279295689101</v>
      </c>
      <c r="AR310" s="1059">
        <v>0.18192541856925401</v>
      </c>
      <c r="AS310" s="1059">
        <v>0.18390410958904099</v>
      </c>
      <c r="AT310" s="1059">
        <v>0.14501522070015199</v>
      </c>
      <c r="AU310" s="1061">
        <v>0.138661202185792</v>
      </c>
    </row>
    <row r="311" spans="1:47" x14ac:dyDescent="0.2">
      <c r="A311">
        <v>60330</v>
      </c>
      <c r="B311" t="s">
        <v>1568</v>
      </c>
      <c r="C311" s="507">
        <v>42643</v>
      </c>
      <c r="D311">
        <v>2016</v>
      </c>
      <c r="E311" t="s">
        <v>183</v>
      </c>
      <c r="F311" t="s">
        <v>242</v>
      </c>
      <c r="G311">
        <v>43.936870999999996</v>
      </c>
      <c r="H311">
        <v>-117.382891</v>
      </c>
      <c r="I311" s="606">
        <v>4.5567038812999998</v>
      </c>
      <c r="J311" t="s">
        <v>431</v>
      </c>
      <c r="K311" t="s">
        <v>1249</v>
      </c>
      <c r="L311" s="606">
        <v>7.8545999999999996</v>
      </c>
      <c r="M311" s="606">
        <v>6</v>
      </c>
      <c r="N311" s="606">
        <v>1.3090999999999999</v>
      </c>
      <c r="O311" t="s">
        <v>799</v>
      </c>
      <c r="P311" t="s">
        <v>1231</v>
      </c>
      <c r="Q311" t="s">
        <v>799</v>
      </c>
      <c r="R311">
        <v>180</v>
      </c>
      <c r="Y311">
        <v>22.23</v>
      </c>
      <c r="Z311">
        <v>31.54</v>
      </c>
      <c r="AA311">
        <v>92.12</v>
      </c>
      <c r="AB311">
        <v>64.099999999999994</v>
      </c>
      <c r="AC311" t="s">
        <v>333</v>
      </c>
      <c r="AD311" s="508" t="s">
        <v>1233</v>
      </c>
      <c r="AE311" s="1059"/>
      <c r="AF311" s="1059"/>
      <c r="AG311" s="1059"/>
      <c r="AH311" s="1059"/>
      <c r="AI311" s="1059"/>
      <c r="AJ311" s="1059"/>
      <c r="AK311" s="1059"/>
      <c r="AL311" s="1059"/>
      <c r="AM311" s="1059"/>
      <c r="AN311" s="1059">
        <v>0.23165905631659001</v>
      </c>
      <c r="AO311" s="1059">
        <v>0.25481354642313497</v>
      </c>
      <c r="AP311" s="1059">
        <v>0.256050228310502</v>
      </c>
      <c r="AQ311" s="1059">
        <v>0.25658394049787397</v>
      </c>
      <c r="AR311" s="1059">
        <v>0.25180745814307398</v>
      </c>
      <c r="AS311" s="1059">
        <v>0.24695585996955799</v>
      </c>
      <c r="AT311" s="1059">
        <v>0.251617199391172</v>
      </c>
      <c r="AU311" s="1061">
        <v>0.22776259866423801</v>
      </c>
    </row>
    <row r="312" spans="1:47" x14ac:dyDescent="0.2">
      <c r="A312">
        <v>60762</v>
      </c>
      <c r="B312" t="s">
        <v>1569</v>
      </c>
      <c r="C312" s="507">
        <v>42673</v>
      </c>
      <c r="D312">
        <v>2016</v>
      </c>
      <c r="E312" t="s">
        <v>180</v>
      </c>
      <c r="F312" t="s">
        <v>248</v>
      </c>
      <c r="G312">
        <v>40.714841</v>
      </c>
      <c r="H312">
        <v>-74.665830999999997</v>
      </c>
      <c r="I312" s="606">
        <v>3.9367938356000001</v>
      </c>
      <c r="J312" t="s">
        <v>431</v>
      </c>
      <c r="K312" t="s">
        <v>1249</v>
      </c>
      <c r="L312" s="606">
        <v>7.96</v>
      </c>
      <c r="M312" s="606">
        <v>6.2</v>
      </c>
      <c r="N312" s="606">
        <v>1.2838709677419355</v>
      </c>
      <c r="O312" t="s">
        <v>793</v>
      </c>
      <c r="P312" t="s">
        <v>793</v>
      </c>
      <c r="Q312">
        <v>15</v>
      </c>
      <c r="R312">
        <v>180</v>
      </c>
      <c r="Y312">
        <v>27.72</v>
      </c>
      <c r="Z312">
        <v>5.97</v>
      </c>
      <c r="AA312">
        <v>214.74</v>
      </c>
      <c r="AB312">
        <v>143.22999999999999</v>
      </c>
      <c r="AC312" t="s">
        <v>332</v>
      </c>
      <c r="AD312" s="508" t="s">
        <v>1233</v>
      </c>
      <c r="AE312" s="1059"/>
      <c r="AF312" s="1059"/>
      <c r="AG312" s="1059"/>
      <c r="AH312" s="1059"/>
      <c r="AI312" s="1059"/>
      <c r="AJ312" s="1059"/>
      <c r="AK312" s="1059"/>
      <c r="AL312" s="1059"/>
      <c r="AM312" s="1059"/>
      <c r="AN312" s="1059">
        <v>0.18610988363529199</v>
      </c>
      <c r="AO312" s="1059">
        <v>0.17519148622772099</v>
      </c>
      <c r="AP312" s="1059">
        <v>0.18715937546030301</v>
      </c>
      <c r="AQ312" s="1059">
        <v>0.18371011810329599</v>
      </c>
      <c r="AR312" s="1059">
        <v>0.153041685078803</v>
      </c>
      <c r="AS312" s="1059">
        <v>0.180254823979967</v>
      </c>
      <c r="AT312" s="1059">
        <v>0.162266165856532</v>
      </c>
    </row>
    <row r="313" spans="1:47" x14ac:dyDescent="0.2">
      <c r="A313" t="s">
        <v>1570</v>
      </c>
      <c r="B313" t="s">
        <v>1571</v>
      </c>
      <c r="C313" s="507">
        <v>42581</v>
      </c>
      <c r="D313">
        <v>2016</v>
      </c>
      <c r="E313" t="s">
        <v>216</v>
      </c>
      <c r="F313" t="s">
        <v>216</v>
      </c>
      <c r="G313">
        <v>21.470555999999998</v>
      </c>
      <c r="H313">
        <v>-158.01333299999999</v>
      </c>
      <c r="I313" s="606">
        <v>5.0733043378999998</v>
      </c>
      <c r="J313" t="s">
        <v>431</v>
      </c>
      <c r="K313" t="s">
        <v>1249</v>
      </c>
      <c r="L313" s="606">
        <v>8.1319199999999991</v>
      </c>
      <c r="M313" s="606">
        <v>6.5</v>
      </c>
      <c r="N313" s="606">
        <v>1.2510646153846152</v>
      </c>
      <c r="O313" t="s">
        <v>793</v>
      </c>
      <c r="P313" t="s">
        <v>793</v>
      </c>
      <c r="Q313">
        <v>10</v>
      </c>
      <c r="R313">
        <v>180</v>
      </c>
      <c r="AA313">
        <v>232.5</v>
      </c>
      <c r="AB313">
        <v>152.66999999999999</v>
      </c>
      <c r="AC313" t="s">
        <v>333</v>
      </c>
      <c r="AD313" s="508" t="s">
        <v>1233</v>
      </c>
      <c r="AE313" s="1059"/>
      <c r="AF313" s="1059"/>
      <c r="AG313" s="1059"/>
      <c r="AH313" s="1059"/>
      <c r="AI313" s="1059"/>
      <c r="AJ313" s="1059"/>
      <c r="AK313" s="1059"/>
      <c r="AL313" s="1059"/>
      <c r="AM313" s="1059"/>
      <c r="AN313" s="1059"/>
      <c r="AO313" s="1059"/>
      <c r="AP313" s="1059"/>
      <c r="AQ313" s="1059"/>
      <c r="AR313" s="1059"/>
      <c r="AS313" s="1059"/>
      <c r="AT313" s="1059"/>
    </row>
    <row r="314" spans="1:47" x14ac:dyDescent="0.2">
      <c r="A314">
        <v>60283</v>
      </c>
      <c r="B314" t="s">
        <v>1572</v>
      </c>
      <c r="C314" s="507">
        <v>42735</v>
      </c>
      <c r="D314">
        <v>2016</v>
      </c>
      <c r="E314" t="s">
        <v>183</v>
      </c>
      <c r="F314" t="s">
        <v>234</v>
      </c>
      <c r="G314">
        <v>40.230021000000001</v>
      </c>
      <c r="H314">
        <v>-105.029831</v>
      </c>
      <c r="I314" s="606">
        <v>4.5346242008999997</v>
      </c>
      <c r="J314" t="s">
        <v>431</v>
      </c>
      <c r="K314" t="s">
        <v>1251</v>
      </c>
      <c r="L314" s="606">
        <v>8.5</v>
      </c>
      <c r="M314" s="606">
        <v>6.5</v>
      </c>
      <c r="N314" s="606">
        <v>1.3076923076923077</v>
      </c>
      <c r="O314" t="s">
        <v>799</v>
      </c>
      <c r="P314" t="s">
        <v>1231</v>
      </c>
      <c r="Q314" t="s">
        <v>799</v>
      </c>
      <c r="R314">
        <v>180</v>
      </c>
      <c r="Y314">
        <v>15.22</v>
      </c>
      <c r="Z314">
        <v>33.54</v>
      </c>
      <c r="AA314">
        <v>97.16</v>
      </c>
      <c r="AB314">
        <v>66.83</v>
      </c>
      <c r="AC314" t="s">
        <v>1259</v>
      </c>
      <c r="AD314" s="508" t="s">
        <v>1233</v>
      </c>
      <c r="AE314" s="1059"/>
      <c r="AF314" s="1059"/>
      <c r="AG314" s="1059"/>
      <c r="AH314" s="1059"/>
      <c r="AI314" s="1059"/>
      <c r="AJ314" s="1059"/>
      <c r="AK314" s="1059"/>
      <c r="AL314" s="1059"/>
      <c r="AM314" s="1059"/>
      <c r="AN314" s="1059">
        <v>0.25377590446083598</v>
      </c>
      <c r="AO314" s="1059">
        <v>0.25809624165788497</v>
      </c>
      <c r="AP314" s="1059">
        <v>0.243589743589743</v>
      </c>
      <c r="AQ314" s="1059">
        <v>0.26599061230208698</v>
      </c>
      <c r="AR314" s="1059">
        <v>0.26243414120126402</v>
      </c>
      <c r="AS314" s="1059">
        <v>0.23052335792061801</v>
      </c>
      <c r="AT314" s="1059">
        <v>0.25936073059360698</v>
      </c>
      <c r="AU314" s="1061">
        <v>0.268284993694829</v>
      </c>
    </row>
    <row r="315" spans="1:47" x14ac:dyDescent="0.2">
      <c r="A315">
        <v>60367</v>
      </c>
      <c r="B315" t="s">
        <v>1573</v>
      </c>
      <c r="C315" s="507">
        <v>42430</v>
      </c>
      <c r="D315">
        <v>2016</v>
      </c>
      <c r="E315" t="s">
        <v>199</v>
      </c>
      <c r="F315" t="s">
        <v>228</v>
      </c>
      <c r="G315">
        <v>35.863841000000001</v>
      </c>
      <c r="H315">
        <v>-79.425375000000003</v>
      </c>
      <c r="I315" s="606">
        <v>4.4411166667000002</v>
      </c>
      <c r="J315" t="s">
        <v>431</v>
      </c>
      <c r="K315" t="s">
        <v>1249</v>
      </c>
      <c r="L315" s="606">
        <v>8.3987999999999996</v>
      </c>
      <c r="M315" s="606">
        <v>6.6639999999999997</v>
      </c>
      <c r="N315" s="606">
        <v>1.2603241296518608</v>
      </c>
      <c r="O315" t="s">
        <v>793</v>
      </c>
      <c r="P315" t="s">
        <v>793</v>
      </c>
      <c r="Q315">
        <v>20</v>
      </c>
      <c r="R315">
        <v>180</v>
      </c>
      <c r="Y315">
        <v>20.38</v>
      </c>
      <c r="Z315">
        <v>6.04</v>
      </c>
      <c r="AA315">
        <v>98.99</v>
      </c>
      <c r="AB315">
        <v>69.89</v>
      </c>
      <c r="AC315" t="s">
        <v>1259</v>
      </c>
      <c r="AD315" s="508" t="s">
        <v>1233</v>
      </c>
      <c r="AE315" s="1059"/>
      <c r="AF315" s="1059"/>
      <c r="AG315" s="1059"/>
      <c r="AH315" s="1059"/>
      <c r="AI315" s="1059"/>
      <c r="AJ315" s="1059"/>
      <c r="AK315" s="1059"/>
      <c r="AL315" s="1059"/>
      <c r="AM315" s="1059"/>
      <c r="AN315" s="1059">
        <v>0.19867536055518001</v>
      </c>
      <c r="AO315" s="1059">
        <v>0.18563932422283899</v>
      </c>
      <c r="AP315" s="1059">
        <v>0.19021307152998099</v>
      </c>
      <c r="AQ315" s="1059">
        <v>0.17990461211807099</v>
      </c>
      <c r="AR315" s="1059">
        <v>0.17926691224434901</v>
      </c>
      <c r="AS315" s="1059">
        <v>0.19077836614097601</v>
      </c>
      <c r="AT315" s="1059">
        <v>0.189339434403898</v>
      </c>
      <c r="AU315" s="1061">
        <v>0.18964211367607101</v>
      </c>
    </row>
    <row r="316" spans="1:47" x14ac:dyDescent="0.2">
      <c r="A316">
        <v>60535</v>
      </c>
      <c r="B316" t="s">
        <v>1574</v>
      </c>
      <c r="C316" s="507">
        <v>42735</v>
      </c>
      <c r="D316">
        <v>2016</v>
      </c>
      <c r="E316" t="s">
        <v>199</v>
      </c>
      <c r="F316" t="s">
        <v>237</v>
      </c>
      <c r="G316">
        <v>33.968480999999997</v>
      </c>
      <c r="H316">
        <v>-81.782781</v>
      </c>
      <c r="I316" s="606">
        <v>4.5985155250999998</v>
      </c>
      <c r="J316" t="s">
        <v>431</v>
      </c>
      <c r="K316" t="s">
        <v>1249</v>
      </c>
      <c r="L316" s="606">
        <v>9.9955200000000008</v>
      </c>
      <c r="M316" s="606">
        <v>6.8</v>
      </c>
      <c r="N316" s="606">
        <v>1.4699294117647062</v>
      </c>
      <c r="O316" t="s">
        <v>793</v>
      </c>
      <c r="P316" t="s">
        <v>793</v>
      </c>
      <c r="Q316">
        <v>20</v>
      </c>
      <c r="R316">
        <v>180</v>
      </c>
      <c r="Y316">
        <v>29.41</v>
      </c>
      <c r="Z316">
        <v>11.86</v>
      </c>
      <c r="AA316">
        <v>90.89</v>
      </c>
      <c r="AB316">
        <v>64.95</v>
      </c>
      <c r="AC316" t="s">
        <v>329</v>
      </c>
      <c r="AD316" s="508" t="s">
        <v>1233</v>
      </c>
      <c r="AE316" s="1059"/>
      <c r="AF316" s="1059"/>
      <c r="AG316" s="1059"/>
      <c r="AH316" s="1059"/>
      <c r="AI316" s="1059"/>
      <c r="AJ316" s="1059"/>
      <c r="AK316" s="1059"/>
      <c r="AL316" s="1059"/>
      <c r="AM316" s="1059"/>
      <c r="AN316" s="1059">
        <v>0.23166800966962101</v>
      </c>
      <c r="AO316" s="1059">
        <v>0.221461187214611</v>
      </c>
      <c r="AP316" s="1059">
        <v>0.21956419554123</v>
      </c>
      <c r="AQ316" s="1059">
        <v>0.20391353262616499</v>
      </c>
      <c r="AR316" s="1059">
        <v>0.22282097770615</v>
      </c>
      <c r="AS316" s="1059">
        <v>0.233246038141283</v>
      </c>
      <c r="AT316" s="1059">
        <v>0.203129196884233</v>
      </c>
      <c r="AU316" s="1061">
        <v>0.21849552662595001</v>
      </c>
    </row>
    <row r="317" spans="1:47" x14ac:dyDescent="0.2">
      <c r="A317">
        <v>60728</v>
      </c>
      <c r="B317" t="s">
        <v>1575</v>
      </c>
      <c r="C317" s="507">
        <v>42460</v>
      </c>
      <c r="D317">
        <v>2016</v>
      </c>
      <c r="E317" t="s">
        <v>180</v>
      </c>
      <c r="F317" t="s">
        <v>248</v>
      </c>
      <c r="G317">
        <v>40.135410999999998</v>
      </c>
      <c r="H317">
        <v>-74.173781000000005</v>
      </c>
      <c r="I317" s="606">
        <v>4.0207079909000001</v>
      </c>
      <c r="J317" t="s">
        <v>431</v>
      </c>
      <c r="K317" t="s">
        <v>1249</v>
      </c>
      <c r="L317" s="606">
        <v>8.8629999999999995</v>
      </c>
      <c r="M317" s="606">
        <v>7</v>
      </c>
      <c r="N317" s="606">
        <v>1.266142857142857</v>
      </c>
      <c r="O317" t="s">
        <v>793</v>
      </c>
      <c r="P317" t="s">
        <v>793</v>
      </c>
      <c r="Q317">
        <v>20</v>
      </c>
      <c r="R317">
        <v>180</v>
      </c>
      <c r="Y317">
        <v>29.04</v>
      </c>
      <c r="Z317">
        <v>5.76</v>
      </c>
      <c r="AA317">
        <v>183.8</v>
      </c>
      <c r="AB317">
        <v>123.67</v>
      </c>
      <c r="AC317" t="s">
        <v>333</v>
      </c>
      <c r="AD317" s="508" t="s">
        <v>1233</v>
      </c>
      <c r="AE317" s="1059"/>
      <c r="AF317" s="1059"/>
      <c r="AG317" s="1059"/>
      <c r="AH317" s="1059"/>
      <c r="AI317" s="1059"/>
      <c r="AJ317" s="1059"/>
      <c r="AK317" s="1059"/>
      <c r="AL317" s="1059"/>
      <c r="AM317" s="1059"/>
      <c r="AN317" s="1059">
        <v>0.189138943248532</v>
      </c>
      <c r="AO317" s="1059">
        <v>0.180234833659491</v>
      </c>
      <c r="AP317" s="1059">
        <v>0.19284083496412199</v>
      </c>
      <c r="AQ317" s="1059">
        <v>0.188199323445225</v>
      </c>
      <c r="AR317" s="1059">
        <v>0.19169928245270701</v>
      </c>
      <c r="AS317" s="1059">
        <v>0.170433789954337</v>
      </c>
      <c r="AT317" s="1059">
        <v>0.17504892367906</v>
      </c>
      <c r="AU317" s="1061">
        <v>0.15551001821493601</v>
      </c>
    </row>
    <row r="318" spans="1:47" x14ac:dyDescent="0.2">
      <c r="A318">
        <v>60729</v>
      </c>
      <c r="B318" t="s">
        <v>1576</v>
      </c>
      <c r="C318" s="507">
        <v>42490</v>
      </c>
      <c r="D318">
        <v>2016</v>
      </c>
      <c r="E318" t="s">
        <v>180</v>
      </c>
      <c r="F318" t="s">
        <v>248</v>
      </c>
      <c r="G318">
        <v>40.463231</v>
      </c>
      <c r="H318">
        <v>-74.856949999999998</v>
      </c>
      <c r="I318" s="606">
        <v>3.9719244292</v>
      </c>
      <c r="J318" t="s">
        <v>431</v>
      </c>
      <c r="K318" t="s">
        <v>1249</v>
      </c>
      <c r="L318" s="606">
        <v>10</v>
      </c>
      <c r="M318" s="606">
        <v>7.5</v>
      </c>
      <c r="N318" s="606">
        <v>1.3333333333333333</v>
      </c>
      <c r="O318" t="s">
        <v>793</v>
      </c>
      <c r="P318" t="s">
        <v>793</v>
      </c>
      <c r="Q318">
        <v>25</v>
      </c>
      <c r="R318">
        <v>180</v>
      </c>
      <c r="Y318">
        <v>27.43</v>
      </c>
      <c r="Z318">
        <v>4.72</v>
      </c>
      <c r="AA318">
        <v>150.32</v>
      </c>
      <c r="AB318">
        <v>102.7</v>
      </c>
      <c r="AC318" t="s">
        <v>333</v>
      </c>
      <c r="AD318" s="508" t="s">
        <v>1233</v>
      </c>
      <c r="AE318" s="1059"/>
      <c r="AF318" s="1059"/>
      <c r="AG318" s="1059"/>
      <c r="AH318" s="1059"/>
      <c r="AI318" s="1059"/>
      <c r="AJ318" s="1059"/>
      <c r="AK318" s="1059"/>
      <c r="AL318" s="1059"/>
      <c r="AM318" s="1059"/>
      <c r="AN318" s="1059">
        <v>0.19165905631659</v>
      </c>
      <c r="AO318" s="1059">
        <v>0.13140030441400299</v>
      </c>
      <c r="AP318" s="1059">
        <v>0.191248097412481</v>
      </c>
      <c r="AQ318" s="1059">
        <v>0.19039162112932601</v>
      </c>
      <c r="AR318" s="1059">
        <v>0.184687975646879</v>
      </c>
      <c r="AS318" s="1059">
        <v>0.19062404870624</v>
      </c>
      <c r="AT318" s="1059">
        <v>0.18567732115677299</v>
      </c>
      <c r="AU318" s="1061">
        <v>0.17912871888281701</v>
      </c>
    </row>
    <row r="319" spans="1:47" x14ac:dyDescent="0.2">
      <c r="A319">
        <v>60375</v>
      </c>
      <c r="B319" t="s">
        <v>1577</v>
      </c>
      <c r="C319" s="507">
        <v>42735</v>
      </c>
      <c r="D319">
        <v>2016</v>
      </c>
      <c r="E319" t="s">
        <v>180</v>
      </c>
      <c r="F319" t="s">
        <v>248</v>
      </c>
      <c r="G319">
        <v>40.523550999999998</v>
      </c>
      <c r="H319">
        <v>-74.429781000000006</v>
      </c>
      <c r="I319" s="606">
        <v>3.9615627854</v>
      </c>
      <c r="J319" t="s">
        <v>431</v>
      </c>
      <c r="K319" t="s">
        <v>1249</v>
      </c>
      <c r="L319" s="606">
        <v>7.75</v>
      </c>
      <c r="M319" s="606">
        <v>7.7</v>
      </c>
      <c r="N319" s="606">
        <v>1.0064935064935066</v>
      </c>
      <c r="O319" t="s">
        <v>793</v>
      </c>
      <c r="P319" t="s">
        <v>793</v>
      </c>
      <c r="Q319">
        <v>10</v>
      </c>
      <c r="R319">
        <v>180</v>
      </c>
      <c r="Y319">
        <v>28.16</v>
      </c>
      <c r="Z319">
        <v>5.52</v>
      </c>
      <c r="AA319">
        <v>166.9</v>
      </c>
      <c r="AB319">
        <v>112.86</v>
      </c>
      <c r="AC319" t="s">
        <v>333</v>
      </c>
      <c r="AD319" s="508" t="s">
        <v>1233</v>
      </c>
      <c r="AE319" s="1059"/>
      <c r="AF319" s="1059"/>
      <c r="AG319" s="1059"/>
      <c r="AH319" s="1059"/>
      <c r="AI319" s="1059"/>
      <c r="AJ319" s="1059"/>
      <c r="AK319" s="1059"/>
      <c r="AL319" s="1059"/>
      <c r="AM319" s="1059"/>
      <c r="AN319" s="1059">
        <v>0.13787582280732899</v>
      </c>
      <c r="AO319" s="1059">
        <v>0.130329715946154</v>
      </c>
      <c r="AP319" s="1059">
        <v>0.142738539998814</v>
      </c>
      <c r="AQ319" s="1059">
        <v>0.14669529013791299</v>
      </c>
      <c r="AR319" s="1059">
        <v>0.142501334282156</v>
      </c>
      <c r="AS319" s="1059">
        <v>0.149217221135029</v>
      </c>
      <c r="AT319" s="1059">
        <v>0.13448081598766501</v>
      </c>
      <c r="AU319" s="1061">
        <v>0.142378113689589</v>
      </c>
    </row>
    <row r="320" spans="1:47" x14ac:dyDescent="0.2">
      <c r="A320">
        <v>60805</v>
      </c>
      <c r="B320" t="s">
        <v>1578</v>
      </c>
      <c r="C320" s="507">
        <v>42426</v>
      </c>
      <c r="D320">
        <v>2016</v>
      </c>
      <c r="E320" t="s">
        <v>180</v>
      </c>
      <c r="F320" t="s">
        <v>248</v>
      </c>
      <c r="G320">
        <v>41.153381000000003</v>
      </c>
      <c r="H320">
        <v>-74.638231000000005</v>
      </c>
      <c r="I320" s="606">
        <v>3.8798671232999999</v>
      </c>
      <c r="J320" t="s">
        <v>431</v>
      </c>
      <c r="K320" t="s">
        <v>1249</v>
      </c>
      <c r="L320" s="606">
        <v>10</v>
      </c>
      <c r="M320" s="606">
        <v>7.8479999999999999</v>
      </c>
      <c r="N320" s="606">
        <v>1.2742099898063202</v>
      </c>
      <c r="O320" t="s">
        <v>793</v>
      </c>
      <c r="P320" t="s">
        <v>793</v>
      </c>
      <c r="Q320">
        <v>20</v>
      </c>
      <c r="R320">
        <v>180</v>
      </c>
      <c r="Y320">
        <v>28.04</v>
      </c>
      <c r="Z320">
        <v>4.62</v>
      </c>
      <c r="AC320" t="s">
        <v>328</v>
      </c>
      <c r="AD320" s="508" t="s">
        <v>1233</v>
      </c>
      <c r="AE320" s="1059"/>
      <c r="AF320" s="1059"/>
      <c r="AG320" s="1059"/>
      <c r="AH320" s="1059"/>
      <c r="AI320" s="1059"/>
      <c r="AJ320" s="1059"/>
      <c r="AK320" s="1059"/>
      <c r="AL320" s="1059"/>
      <c r="AM320" s="1059"/>
      <c r="AN320" s="1059">
        <v>0.16801826018553401</v>
      </c>
      <c r="AO320" s="1059">
        <v>0.15414158974860201</v>
      </c>
      <c r="AP320" s="1059">
        <v>0.15831622750059299</v>
      </c>
      <c r="AQ320" s="1059">
        <v>0.14210110496519399</v>
      </c>
      <c r="AR320" s="1059">
        <v>0.12995196402887699</v>
      </c>
      <c r="AS320" s="1059">
        <v>7.1099753769101506E-2</v>
      </c>
      <c r="AT320" s="1059">
        <v>0.113122501035659</v>
      </c>
      <c r="AU320" s="1061">
        <v>9.8655534388351299E-2</v>
      </c>
    </row>
    <row r="321" spans="1:47" x14ac:dyDescent="0.2">
      <c r="A321">
        <v>60990</v>
      </c>
      <c r="B321" t="s">
        <v>1579</v>
      </c>
      <c r="C321" s="507">
        <v>42735</v>
      </c>
      <c r="D321">
        <v>2016</v>
      </c>
      <c r="E321" t="s">
        <v>180</v>
      </c>
      <c r="F321" t="s">
        <v>248</v>
      </c>
      <c r="G321">
        <v>40.096021</v>
      </c>
      <c r="H321">
        <v>-74.786440999999996</v>
      </c>
      <c r="I321" s="606">
        <v>4.0069723744000001</v>
      </c>
      <c r="J321" t="s">
        <v>431</v>
      </c>
      <c r="K321" t="s">
        <v>1249</v>
      </c>
      <c r="L321" s="606">
        <v>9.93</v>
      </c>
      <c r="M321" s="606">
        <v>7.92</v>
      </c>
      <c r="N321" s="606">
        <v>1.2537878787878787</v>
      </c>
      <c r="O321" t="s">
        <v>793</v>
      </c>
      <c r="P321" t="s">
        <v>793</v>
      </c>
      <c r="Q321">
        <v>15</v>
      </c>
      <c r="R321">
        <v>180</v>
      </c>
      <c r="Y321">
        <v>28.02</v>
      </c>
      <c r="Z321">
        <v>5.64</v>
      </c>
      <c r="AA321">
        <v>213.31</v>
      </c>
      <c r="AB321">
        <v>143.59</v>
      </c>
      <c r="AC321" t="s">
        <v>330</v>
      </c>
      <c r="AD321" s="508" t="s">
        <v>1233</v>
      </c>
      <c r="AE321" s="1059"/>
      <c r="AF321" s="1059"/>
      <c r="AG321" s="1059"/>
      <c r="AH321" s="1059"/>
      <c r="AI321" s="1059"/>
      <c r="AJ321" s="1059"/>
      <c r="AK321" s="1059"/>
      <c r="AL321" s="1059"/>
      <c r="AM321" s="1059"/>
      <c r="AN321" s="1059">
        <v>0.17170852359208499</v>
      </c>
      <c r="AO321" s="1059">
        <v>0.16259916516765799</v>
      </c>
      <c r="AP321" s="1059">
        <v>0.177113601771136</v>
      </c>
      <c r="AQ321" s="1059">
        <v>0.16757396368052099</v>
      </c>
      <c r="AR321" s="1059">
        <v>0.16712501729625001</v>
      </c>
      <c r="AS321" s="1059">
        <v>0.15527708592777001</v>
      </c>
      <c r="AT321" s="1059">
        <v>0.13512695447626899</v>
      </c>
      <c r="AU321" s="1061">
        <v>0.12839000202388101</v>
      </c>
    </row>
    <row r="322" spans="1:47" x14ac:dyDescent="0.2">
      <c r="A322">
        <v>60616</v>
      </c>
      <c r="B322" t="s">
        <v>1580</v>
      </c>
      <c r="C322" s="507">
        <v>42704</v>
      </c>
      <c r="D322">
        <v>2016</v>
      </c>
      <c r="E322" t="s">
        <v>183</v>
      </c>
      <c r="F322" t="s">
        <v>242</v>
      </c>
      <c r="G322">
        <v>42.174520999999999</v>
      </c>
      <c r="H322">
        <v>-120.361771</v>
      </c>
      <c r="I322" s="606">
        <v>4.7337013699000003</v>
      </c>
      <c r="J322" t="s">
        <v>431</v>
      </c>
      <c r="K322" t="s">
        <v>1249</v>
      </c>
      <c r="L322" s="606">
        <v>10.454599999999999</v>
      </c>
      <c r="M322" s="606">
        <v>8</v>
      </c>
      <c r="N322" s="606">
        <v>1.3068249999999999</v>
      </c>
      <c r="O322" t="s">
        <v>799</v>
      </c>
      <c r="P322" t="s">
        <v>1231</v>
      </c>
      <c r="Q322" t="s">
        <v>799</v>
      </c>
      <c r="R322">
        <v>180</v>
      </c>
      <c r="Y322">
        <v>25.44</v>
      </c>
      <c r="Z322">
        <v>17.55</v>
      </c>
      <c r="AA322">
        <v>99.18</v>
      </c>
      <c r="AB322">
        <v>68.23</v>
      </c>
      <c r="AC322" t="s">
        <v>333</v>
      </c>
      <c r="AD322" s="508" t="s">
        <v>1233</v>
      </c>
      <c r="AE322" s="1059"/>
      <c r="AF322" s="1059"/>
      <c r="AG322" s="1059"/>
      <c r="AH322" s="1059"/>
      <c r="AI322" s="1059"/>
      <c r="AJ322" s="1059"/>
      <c r="AK322" s="1059"/>
      <c r="AL322" s="1059"/>
      <c r="AM322" s="1059"/>
      <c r="AN322" s="1059">
        <v>0.25552226027397201</v>
      </c>
      <c r="AO322" s="1059">
        <v>0.264412100456621</v>
      </c>
      <c r="AP322" s="1059">
        <v>0.26496860730593602</v>
      </c>
      <c r="AQ322" s="1059">
        <v>0.25832479508196698</v>
      </c>
      <c r="AR322" s="1059">
        <v>0.25507990867579899</v>
      </c>
      <c r="AS322" s="1059">
        <v>0.26211472602739699</v>
      </c>
      <c r="AT322" s="1059">
        <v>0.242537100456621</v>
      </c>
    </row>
    <row r="323" spans="1:47" x14ac:dyDescent="0.2">
      <c r="A323">
        <v>60556</v>
      </c>
      <c r="B323" t="s">
        <v>1581</v>
      </c>
      <c r="C323" s="507">
        <v>42705</v>
      </c>
      <c r="D323">
        <v>2016</v>
      </c>
      <c r="E323" t="s">
        <v>199</v>
      </c>
      <c r="F323" t="s">
        <v>249</v>
      </c>
      <c r="G323">
        <v>35.167661000000003</v>
      </c>
      <c r="H323">
        <v>-88.644991000000005</v>
      </c>
      <c r="I323" s="606">
        <v>4.3698785388000001</v>
      </c>
      <c r="J323" t="s">
        <v>431</v>
      </c>
      <c r="K323" t="s">
        <v>1251</v>
      </c>
      <c r="L323" s="606">
        <v>9.9629999999999992</v>
      </c>
      <c r="M323" s="606">
        <v>8</v>
      </c>
      <c r="N323" s="606">
        <v>1.2453749999999999</v>
      </c>
      <c r="O323" t="s">
        <v>799</v>
      </c>
      <c r="P323" t="s">
        <v>1231</v>
      </c>
      <c r="Q323" t="s">
        <v>799</v>
      </c>
      <c r="R323">
        <v>179</v>
      </c>
      <c r="Y323">
        <v>23.53</v>
      </c>
      <c r="Z323">
        <v>51.16</v>
      </c>
      <c r="AA323">
        <v>123.85</v>
      </c>
      <c r="AB323">
        <v>84.98</v>
      </c>
      <c r="AC323" t="s">
        <v>333</v>
      </c>
      <c r="AD323" s="508" t="s">
        <v>1233</v>
      </c>
      <c r="AE323" s="1059"/>
      <c r="AF323" s="1059"/>
      <c r="AG323" s="1059"/>
      <c r="AH323" s="1059"/>
      <c r="AI323" s="1059"/>
      <c r="AJ323" s="1059"/>
      <c r="AK323" s="1059"/>
      <c r="AL323" s="1059"/>
      <c r="AM323" s="1059"/>
      <c r="AN323" s="1059"/>
      <c r="AO323" s="1059">
        <v>0.22167522831050199</v>
      </c>
      <c r="AP323" s="1059">
        <v>0.22011986301369799</v>
      </c>
      <c r="AQ323" s="1059">
        <v>0.21218977686703</v>
      </c>
      <c r="AR323" s="1059">
        <v>0.21424086757990801</v>
      </c>
      <c r="AS323" s="1059">
        <v>0.23924086757990801</v>
      </c>
      <c r="AT323" s="1059">
        <v>0.20930365296803599</v>
      </c>
      <c r="AU323" s="1061">
        <v>0.15145434881602901</v>
      </c>
    </row>
    <row r="324" spans="1:47" x14ac:dyDescent="0.2">
      <c r="A324">
        <v>60732</v>
      </c>
      <c r="B324" t="s">
        <v>1582</v>
      </c>
      <c r="C324" s="507">
        <v>42459</v>
      </c>
      <c r="D324">
        <v>2016</v>
      </c>
      <c r="E324" t="s">
        <v>180</v>
      </c>
      <c r="F324" t="s">
        <v>248</v>
      </c>
      <c r="G324">
        <v>41.166566000000003</v>
      </c>
      <c r="H324">
        <v>-74.701650999999998</v>
      </c>
      <c r="I324" s="606">
        <v>3.8637952055000002</v>
      </c>
      <c r="J324" t="s">
        <v>431</v>
      </c>
      <c r="K324" t="s">
        <v>1249</v>
      </c>
      <c r="L324" s="606">
        <v>9.84</v>
      </c>
      <c r="M324" s="606">
        <v>8.16</v>
      </c>
      <c r="N324" s="606">
        <v>1.2058823529411764</v>
      </c>
      <c r="O324" t="s">
        <v>793</v>
      </c>
      <c r="P324" t="s">
        <v>793</v>
      </c>
      <c r="Q324">
        <v>25</v>
      </c>
      <c r="R324">
        <v>180</v>
      </c>
      <c r="Y324">
        <v>28</v>
      </c>
      <c r="Z324">
        <v>4.93</v>
      </c>
      <c r="AC324" t="s">
        <v>333</v>
      </c>
      <c r="AD324" s="508" t="s">
        <v>1233</v>
      </c>
      <c r="AE324" s="1059"/>
      <c r="AF324" s="1059"/>
      <c r="AG324" s="1059"/>
      <c r="AH324" s="1059"/>
      <c r="AI324" s="1059"/>
      <c r="AJ324" s="1059"/>
      <c r="AK324" s="1059"/>
      <c r="AL324" s="1059"/>
      <c r="AM324" s="1059"/>
      <c r="AN324" s="1059">
        <v>0.16043289461903401</v>
      </c>
      <c r="AO324" s="1059">
        <v>0.14497437102694899</v>
      </c>
      <c r="AP324" s="1059">
        <v>0.14220442743307299</v>
      </c>
      <c r="AQ324" s="1059">
        <v>0.147647572234722</v>
      </c>
      <c r="AR324" s="1059">
        <v>0.14200857283552601</v>
      </c>
      <c r="AS324" s="1059">
        <v>0.16053082191780799</v>
      </c>
      <c r="AT324" s="1059">
        <v>0.14011997493061101</v>
      </c>
      <c r="AU324" s="1061">
        <v>0.12451616575591901</v>
      </c>
    </row>
    <row r="325" spans="1:47" x14ac:dyDescent="0.2">
      <c r="A325">
        <v>58951</v>
      </c>
      <c r="B325" t="s">
        <v>1583</v>
      </c>
      <c r="C325" s="507">
        <v>42644</v>
      </c>
      <c r="D325">
        <v>2016</v>
      </c>
      <c r="E325" t="s">
        <v>180</v>
      </c>
      <c r="F325" t="s">
        <v>248</v>
      </c>
      <c r="G325">
        <v>39.416251000000003</v>
      </c>
      <c r="H325">
        <v>-74.545141000000001</v>
      </c>
      <c r="I325" s="606">
        <v>4.1181244291999999</v>
      </c>
      <c r="J325" t="s">
        <v>431</v>
      </c>
      <c r="K325" t="s">
        <v>1249</v>
      </c>
      <c r="L325" s="606">
        <v>10.66</v>
      </c>
      <c r="M325" s="606">
        <v>8.5</v>
      </c>
      <c r="N325" s="606">
        <v>1.2541176470588236</v>
      </c>
      <c r="O325" t="s">
        <v>793</v>
      </c>
      <c r="P325" t="s">
        <v>793</v>
      </c>
      <c r="Q325">
        <v>15</v>
      </c>
      <c r="R325">
        <v>180</v>
      </c>
      <c r="Y325">
        <v>28.74</v>
      </c>
      <c r="Z325">
        <v>5.81</v>
      </c>
      <c r="AA325">
        <v>150.99</v>
      </c>
      <c r="AB325">
        <v>102.68</v>
      </c>
      <c r="AC325" t="s">
        <v>328</v>
      </c>
      <c r="AD325" s="508" t="s">
        <v>1233</v>
      </c>
      <c r="AE325" s="1059"/>
      <c r="AF325" s="1059"/>
      <c r="AG325" s="1059"/>
      <c r="AH325" s="1059"/>
      <c r="AI325" s="1059"/>
      <c r="AJ325" s="1059"/>
      <c r="AK325" s="1059"/>
      <c r="AL325" s="1059"/>
      <c r="AM325" s="1059"/>
      <c r="AN325" s="1059">
        <v>0.19562181036798201</v>
      </c>
      <c r="AO325" s="1059">
        <v>0.190155788342734</v>
      </c>
      <c r="AP325" s="1059">
        <v>0.19997313994090701</v>
      </c>
      <c r="AQ325" s="1059">
        <v>0.18962284367298801</v>
      </c>
      <c r="AR325" s="1059">
        <v>0.194762288477034</v>
      </c>
      <c r="AS325" s="1059">
        <v>0.18615363953800601</v>
      </c>
      <c r="AT325" s="1059">
        <v>0.16608917539618501</v>
      </c>
      <c r="AU325" s="1061">
        <v>0.176845601628629</v>
      </c>
    </row>
    <row r="326" spans="1:47" x14ac:dyDescent="0.2">
      <c r="A326">
        <v>60331</v>
      </c>
      <c r="B326" t="s">
        <v>1584</v>
      </c>
      <c r="C326" s="507">
        <v>42644</v>
      </c>
      <c r="D326">
        <v>2016</v>
      </c>
      <c r="E326" t="s">
        <v>183</v>
      </c>
      <c r="F326" t="s">
        <v>242</v>
      </c>
      <c r="G326">
        <v>44.150790999999998</v>
      </c>
      <c r="H326">
        <v>-117.000981</v>
      </c>
      <c r="I326" s="606">
        <v>4.5223600457000002</v>
      </c>
      <c r="J326" t="s">
        <v>431</v>
      </c>
      <c r="K326" t="s">
        <v>1249</v>
      </c>
      <c r="L326" s="606">
        <v>11.7</v>
      </c>
      <c r="M326" s="606">
        <v>9</v>
      </c>
      <c r="N326" s="606">
        <v>1.2999999999999998</v>
      </c>
      <c r="O326" t="s">
        <v>799</v>
      </c>
      <c r="P326" t="s">
        <v>1231</v>
      </c>
      <c r="Q326" t="s">
        <v>799</v>
      </c>
      <c r="R326">
        <v>180</v>
      </c>
      <c r="Y326">
        <v>22.9</v>
      </c>
      <c r="Z326">
        <v>31.86</v>
      </c>
      <c r="AA326">
        <v>94.33</v>
      </c>
      <c r="AB326">
        <v>65.61</v>
      </c>
      <c r="AC326" t="s">
        <v>333</v>
      </c>
      <c r="AD326" s="508" t="s">
        <v>1233</v>
      </c>
      <c r="AE326" s="1059"/>
      <c r="AF326" s="1059"/>
      <c r="AG326" s="1059"/>
      <c r="AH326" s="1059"/>
      <c r="AI326" s="1059"/>
      <c r="AJ326" s="1059"/>
      <c r="AK326" s="1059"/>
      <c r="AL326" s="1059"/>
      <c r="AM326" s="1059"/>
      <c r="AN326" s="1059">
        <v>0.22020547945205399</v>
      </c>
      <c r="AO326" s="1059">
        <v>0.25828259766615902</v>
      </c>
      <c r="AP326" s="1059">
        <v>0.25649416539827402</v>
      </c>
      <c r="AQ326" s="1059">
        <v>0.257463064157053</v>
      </c>
      <c r="AR326" s="1059">
        <v>0.187468290208016</v>
      </c>
      <c r="AS326" s="1059">
        <v>0.24784373414510399</v>
      </c>
      <c r="AT326" s="1059">
        <v>0.24024606798579401</v>
      </c>
      <c r="AU326" s="1061">
        <v>0.227598158267557</v>
      </c>
    </row>
    <row r="327" spans="1:47" x14ac:dyDescent="0.2">
      <c r="A327" t="s">
        <v>1261</v>
      </c>
      <c r="B327" t="s">
        <v>1585</v>
      </c>
      <c r="C327" s="507">
        <v>42490</v>
      </c>
      <c r="D327">
        <v>2016</v>
      </c>
      <c r="E327" t="s">
        <v>180</v>
      </c>
      <c r="F327" t="s">
        <v>248</v>
      </c>
      <c r="G327">
        <v>39.936760999999997</v>
      </c>
      <c r="H327">
        <v>-74.843040999999999</v>
      </c>
      <c r="I327" s="606">
        <v>4.027356621</v>
      </c>
      <c r="J327" t="s">
        <v>431</v>
      </c>
      <c r="K327" t="s">
        <v>1249</v>
      </c>
      <c r="M327" s="606">
        <v>9.4559999999999995</v>
      </c>
      <c r="O327" t="s">
        <v>793</v>
      </c>
      <c r="P327" t="s">
        <v>793</v>
      </c>
      <c r="R327">
        <v>180</v>
      </c>
      <c r="AA327">
        <v>351.5</v>
      </c>
      <c r="AB327">
        <v>231.18</v>
      </c>
      <c r="AC327" t="s">
        <v>328</v>
      </c>
      <c r="AD327" s="508" t="s">
        <v>1233</v>
      </c>
      <c r="AE327" s="1059"/>
      <c r="AF327" s="1059"/>
      <c r="AG327" s="1059"/>
      <c r="AH327" s="1059"/>
      <c r="AI327" s="1059"/>
      <c r="AJ327" s="1059"/>
      <c r="AK327" s="1059"/>
      <c r="AL327" s="1059"/>
      <c r="AM327" s="1059"/>
      <c r="AN327" s="1059"/>
      <c r="AO327" s="1059"/>
      <c r="AP327" s="1059"/>
      <c r="AQ327" s="1059"/>
      <c r="AR327" s="1059"/>
      <c r="AS327" s="1059"/>
      <c r="AT327" s="1059"/>
    </row>
    <row r="328" spans="1:47" x14ac:dyDescent="0.2">
      <c r="A328">
        <v>59276</v>
      </c>
      <c r="B328" t="s">
        <v>1586</v>
      </c>
      <c r="C328" s="507">
        <v>42551</v>
      </c>
      <c r="D328">
        <v>2016</v>
      </c>
      <c r="E328" t="s">
        <v>181</v>
      </c>
      <c r="F328" t="s">
        <v>244</v>
      </c>
      <c r="G328">
        <v>40.942310999999997</v>
      </c>
      <c r="H328">
        <v>-72.890291000000005</v>
      </c>
      <c r="I328" s="606">
        <v>3.9449787670999998</v>
      </c>
      <c r="J328" t="s">
        <v>431</v>
      </c>
      <c r="K328" t="s">
        <v>1249</v>
      </c>
      <c r="L328" s="606">
        <v>14.25</v>
      </c>
      <c r="M328" s="606">
        <v>9.5</v>
      </c>
      <c r="N328" s="606">
        <v>1.5</v>
      </c>
      <c r="O328" t="s">
        <v>793</v>
      </c>
      <c r="P328" t="s">
        <v>793</v>
      </c>
      <c r="Q328">
        <v>25</v>
      </c>
      <c r="R328">
        <v>181</v>
      </c>
      <c r="Y328">
        <v>44.48</v>
      </c>
      <c r="Z328">
        <v>9.1199999999999992</v>
      </c>
      <c r="AA328">
        <v>159.69999999999999</v>
      </c>
      <c r="AB328">
        <v>108.84</v>
      </c>
      <c r="AC328" t="s">
        <v>1259</v>
      </c>
      <c r="AD328" s="508" t="s">
        <v>1233</v>
      </c>
      <c r="AE328" s="1059"/>
      <c r="AF328" s="1059"/>
      <c r="AG328" s="1059"/>
      <c r="AH328" s="1059"/>
      <c r="AI328" s="1059"/>
      <c r="AJ328" s="1059"/>
      <c r="AK328" s="1059"/>
      <c r="AL328" s="1059"/>
      <c r="AM328" s="1059"/>
      <c r="AN328" s="1059">
        <v>0.20633261235279901</v>
      </c>
      <c r="AO328" s="1059">
        <v>0.20344869021869699</v>
      </c>
      <c r="AP328" s="1059">
        <v>0.20949291035808701</v>
      </c>
      <c r="AQ328" s="1059">
        <v>0.18395887259131399</v>
      </c>
      <c r="AR328" s="1059">
        <v>0.206224465272771</v>
      </c>
      <c r="AS328" s="1059">
        <v>0.200793078586878</v>
      </c>
      <c r="AT328" s="1059">
        <v>0.189149242970439</v>
      </c>
      <c r="AU328" s="1061">
        <v>0.20250934713833699</v>
      </c>
    </row>
    <row r="329" spans="1:47" x14ac:dyDescent="0.2">
      <c r="A329">
        <v>60869</v>
      </c>
      <c r="B329" t="s">
        <v>1587</v>
      </c>
      <c r="C329" s="507">
        <v>42735</v>
      </c>
      <c r="D329">
        <v>2016</v>
      </c>
      <c r="E329" t="s">
        <v>176</v>
      </c>
      <c r="F329" t="s">
        <v>222</v>
      </c>
      <c r="G329">
        <v>34.512031</v>
      </c>
      <c r="H329">
        <v>-117.916721</v>
      </c>
      <c r="I329" s="606">
        <v>5.8600630136999996</v>
      </c>
      <c r="J329" t="s">
        <v>431</v>
      </c>
      <c r="K329" t="s">
        <v>1249</v>
      </c>
      <c r="L329" s="606">
        <v>11.9</v>
      </c>
      <c r="M329" s="606">
        <v>9.5</v>
      </c>
      <c r="N329" s="606">
        <v>1.2526315789473685</v>
      </c>
      <c r="O329" t="s">
        <v>799</v>
      </c>
      <c r="P329" t="s">
        <v>1231</v>
      </c>
      <c r="Q329" t="s">
        <v>799</v>
      </c>
      <c r="R329">
        <v>180</v>
      </c>
      <c r="Y329">
        <v>10.43</v>
      </c>
      <c r="Z329">
        <v>10.43</v>
      </c>
      <c r="AA329">
        <v>99.06</v>
      </c>
      <c r="AB329">
        <v>67.36</v>
      </c>
      <c r="AC329" t="s">
        <v>330</v>
      </c>
      <c r="AD329" s="508" t="s">
        <v>1233</v>
      </c>
      <c r="AE329" s="1059"/>
      <c r="AF329" s="1059"/>
      <c r="AG329" s="1059"/>
      <c r="AH329" s="1059"/>
      <c r="AI329" s="1059"/>
      <c r="AJ329" s="1059"/>
      <c r="AK329" s="1059"/>
      <c r="AL329" s="1059"/>
      <c r="AM329" s="1059"/>
      <c r="AN329" s="1059">
        <v>0.31791636625811098</v>
      </c>
      <c r="AO329" s="1059">
        <v>0.300732996875751</v>
      </c>
      <c r="AP329" s="1059">
        <v>0.31654650324441203</v>
      </c>
      <c r="AQ329" s="1059">
        <v>0.30427331991180101</v>
      </c>
      <c r="AR329" s="1059">
        <v>0.31449170872386401</v>
      </c>
      <c r="AS329" s="1059">
        <v>0.31999519346310901</v>
      </c>
      <c r="AT329" s="1059">
        <v>0.29315068493150598</v>
      </c>
      <c r="AU329" s="1061">
        <v>0.21166474930495599</v>
      </c>
    </row>
    <row r="330" spans="1:47" x14ac:dyDescent="0.2">
      <c r="A330">
        <v>60976</v>
      </c>
      <c r="B330" t="s">
        <v>1588</v>
      </c>
      <c r="C330" s="507">
        <v>42735</v>
      </c>
      <c r="D330">
        <v>2016</v>
      </c>
      <c r="E330" t="s">
        <v>183</v>
      </c>
      <c r="F330" t="s">
        <v>242</v>
      </c>
      <c r="G330">
        <v>44.061000999999997</v>
      </c>
      <c r="H330">
        <v>-121.22800100000001</v>
      </c>
      <c r="I330" s="606">
        <v>4.5099561644000001</v>
      </c>
      <c r="J330" t="s">
        <v>431</v>
      </c>
      <c r="K330" t="s">
        <v>1249</v>
      </c>
      <c r="L330" s="606">
        <v>13.77</v>
      </c>
      <c r="M330" s="606">
        <v>9.9</v>
      </c>
      <c r="N330" s="606">
        <v>1.3909090909090909</v>
      </c>
      <c r="O330" t="s">
        <v>799</v>
      </c>
      <c r="P330" t="s">
        <v>1231</v>
      </c>
      <c r="Q330" t="s">
        <v>799</v>
      </c>
      <c r="R330">
        <v>180</v>
      </c>
      <c r="Y330">
        <v>26.11</v>
      </c>
      <c r="Z330">
        <v>18.16</v>
      </c>
      <c r="AA330">
        <v>141.94</v>
      </c>
      <c r="AB330">
        <v>95.24</v>
      </c>
      <c r="AC330" t="s">
        <v>333</v>
      </c>
      <c r="AD330" s="508" t="s">
        <v>1233</v>
      </c>
      <c r="AE330" s="1059"/>
      <c r="AF330" s="1059"/>
      <c r="AG330" s="1059"/>
      <c r="AH330" s="1059"/>
      <c r="AI330" s="1059"/>
      <c r="AJ330" s="1059"/>
      <c r="AK330" s="1059"/>
      <c r="AL330" s="1059"/>
      <c r="AM330" s="1059"/>
      <c r="AN330" s="1059">
        <v>0.22953277062866001</v>
      </c>
      <c r="AO330" s="1059">
        <v>0.240279507402795</v>
      </c>
      <c r="AP330" s="1059">
        <v>0.24094829574281601</v>
      </c>
      <c r="AQ330" s="1059">
        <v>0.27415548931942302</v>
      </c>
      <c r="AR330" s="1059">
        <v>0.26189982011899798</v>
      </c>
      <c r="AS330" s="1059">
        <v>0.26035468843687998</v>
      </c>
      <c r="AT330" s="1059">
        <v>0.25786402841197298</v>
      </c>
      <c r="AU330" s="1061">
        <v>0.25584855844418602</v>
      </c>
    </row>
    <row r="331" spans="1:47" x14ac:dyDescent="0.2">
      <c r="A331">
        <v>60548</v>
      </c>
      <c r="B331" t="s">
        <v>1589</v>
      </c>
      <c r="C331" s="507">
        <v>42735</v>
      </c>
      <c r="D331">
        <v>2016</v>
      </c>
      <c r="E331" t="s">
        <v>183</v>
      </c>
      <c r="F331" t="s">
        <v>242</v>
      </c>
      <c r="G331">
        <v>44.067650999999998</v>
      </c>
      <c r="H331">
        <v>-121.22899099999999</v>
      </c>
      <c r="I331" s="606">
        <v>4.5099561644000001</v>
      </c>
      <c r="J331" t="s">
        <v>431</v>
      </c>
      <c r="K331" t="s">
        <v>1249</v>
      </c>
      <c r="L331" s="606">
        <v>13.9</v>
      </c>
      <c r="M331" s="606">
        <v>9.9</v>
      </c>
      <c r="N331" s="606">
        <v>1.404040404040404</v>
      </c>
      <c r="O331" t="s">
        <v>799</v>
      </c>
      <c r="P331" t="s">
        <v>1231</v>
      </c>
      <c r="Q331" t="s">
        <v>799</v>
      </c>
      <c r="R331">
        <v>180</v>
      </c>
      <c r="Y331">
        <v>26.14</v>
      </c>
      <c r="Z331">
        <v>19.61</v>
      </c>
      <c r="AA331">
        <v>95.8</v>
      </c>
      <c r="AB331">
        <v>67.069999999999993</v>
      </c>
      <c r="AC331" t="s">
        <v>333</v>
      </c>
      <c r="AD331" s="508" t="s">
        <v>1233</v>
      </c>
      <c r="AE331" s="1059"/>
      <c r="AF331" s="1059"/>
      <c r="AG331" s="1059"/>
      <c r="AH331" s="1059"/>
      <c r="AI331" s="1059"/>
      <c r="AJ331" s="1059"/>
      <c r="AK331" s="1059"/>
      <c r="AL331" s="1059"/>
      <c r="AM331" s="1059"/>
      <c r="AN331" s="1059"/>
      <c r="AO331" s="1059">
        <v>0.249746321664129</v>
      </c>
      <c r="AP331" s="1059">
        <v>0.23875743738757399</v>
      </c>
      <c r="AQ331" s="1059">
        <v>0.25774594763665798</v>
      </c>
      <c r="AR331" s="1059">
        <v>0.25658410589917402</v>
      </c>
      <c r="AS331" s="1059">
        <v>0.23369540150362</v>
      </c>
      <c r="AT331" s="1059">
        <v>0.22706517227065101</v>
      </c>
      <c r="AU331" s="1061">
        <v>0.22780169638093101</v>
      </c>
    </row>
    <row r="332" spans="1:47" x14ac:dyDescent="0.2">
      <c r="A332">
        <v>1355</v>
      </c>
      <c r="B332" t="s">
        <v>1590</v>
      </c>
      <c r="C332" s="507">
        <v>42482</v>
      </c>
      <c r="D332">
        <v>2016</v>
      </c>
      <c r="E332" t="s">
        <v>199</v>
      </c>
      <c r="F332" t="s">
        <v>252</v>
      </c>
      <c r="G332">
        <v>37.776141000000003</v>
      </c>
      <c r="H332">
        <v>-84.719010999999995</v>
      </c>
      <c r="I332" s="606">
        <v>4.1276860730999996</v>
      </c>
      <c r="J332" t="s">
        <v>431</v>
      </c>
      <c r="K332" t="s">
        <v>1249</v>
      </c>
      <c r="L332" s="606">
        <v>14.272000000000002</v>
      </c>
      <c r="M332" s="606">
        <v>10</v>
      </c>
      <c r="N332" s="606">
        <v>1.4272000000000002</v>
      </c>
      <c r="O332" t="s">
        <v>793</v>
      </c>
      <c r="P332" t="s">
        <v>793</v>
      </c>
      <c r="Q332">
        <v>16</v>
      </c>
      <c r="R332">
        <v>180</v>
      </c>
      <c r="S332" t="s">
        <v>1232</v>
      </c>
      <c r="AA332">
        <v>131.81</v>
      </c>
      <c r="AB332">
        <v>91.54</v>
      </c>
      <c r="AC332" t="s">
        <v>329</v>
      </c>
      <c r="AD332" s="508" t="s">
        <v>1233</v>
      </c>
      <c r="AE332" s="1059"/>
      <c r="AF332" s="1059"/>
      <c r="AG332" s="1059"/>
      <c r="AH332" s="1059"/>
      <c r="AI332" s="1059"/>
      <c r="AJ332" s="1059"/>
      <c r="AK332" s="1059"/>
      <c r="AL332" s="1059"/>
      <c r="AM332" s="1059"/>
      <c r="AN332" s="1059">
        <v>0.19918949771689401</v>
      </c>
      <c r="AO332" s="1059">
        <v>0.19440639269406301</v>
      </c>
      <c r="AP332" s="1059">
        <v>0.19960045662100401</v>
      </c>
      <c r="AQ332" s="1059">
        <v>0.18903688524590101</v>
      </c>
      <c r="AR332" s="1059">
        <v>0.188664383561643</v>
      </c>
      <c r="AS332" s="1059">
        <v>0.194543378995433</v>
      </c>
      <c r="AT332" s="1059">
        <v>0.18734018264840099</v>
      </c>
      <c r="AU332" s="1061">
        <v>0.17826730418943501</v>
      </c>
    </row>
    <row r="333" spans="1:47" x14ac:dyDescent="0.2">
      <c r="A333">
        <v>60604</v>
      </c>
      <c r="B333" t="s">
        <v>1591</v>
      </c>
      <c r="C333" s="507">
        <v>42614</v>
      </c>
      <c r="D333">
        <v>2016</v>
      </c>
      <c r="E333" t="s">
        <v>180</v>
      </c>
      <c r="F333" t="s">
        <v>253</v>
      </c>
      <c r="G333">
        <v>38.938460999999997</v>
      </c>
      <c r="H333">
        <v>-76.045580999999999</v>
      </c>
      <c r="I333" s="606">
        <v>4.1922278539000004</v>
      </c>
      <c r="J333" t="s">
        <v>431</v>
      </c>
      <c r="K333" t="s">
        <v>1249</v>
      </c>
      <c r="L333" s="606">
        <v>13.693680000000001</v>
      </c>
      <c r="M333" s="606">
        <v>10</v>
      </c>
      <c r="N333" s="606">
        <v>1.3693680000000001</v>
      </c>
      <c r="O333" t="s">
        <v>799</v>
      </c>
      <c r="P333" t="s">
        <v>1231</v>
      </c>
      <c r="Q333" t="s">
        <v>799</v>
      </c>
      <c r="R333">
        <v>180</v>
      </c>
      <c r="Y333">
        <v>31.11</v>
      </c>
      <c r="Z333">
        <v>6.64</v>
      </c>
      <c r="AA333">
        <v>162.41</v>
      </c>
      <c r="AB333">
        <v>109.14</v>
      </c>
      <c r="AC333" t="s">
        <v>332</v>
      </c>
      <c r="AD333" s="508" t="s">
        <v>1233</v>
      </c>
      <c r="AE333" s="1059"/>
      <c r="AF333" s="1059"/>
      <c r="AG333" s="1059"/>
      <c r="AH333" s="1059"/>
      <c r="AI333" s="1059"/>
      <c r="AJ333" s="1059"/>
      <c r="AK333" s="1059"/>
      <c r="AL333" s="1059"/>
      <c r="AM333" s="1059"/>
      <c r="AN333" s="1059">
        <v>0.23464611872146099</v>
      </c>
      <c r="AO333" s="1059">
        <v>0.20390410958904101</v>
      </c>
      <c r="AP333" s="1059">
        <v>0.20560502283105</v>
      </c>
      <c r="AQ333" s="1059">
        <v>0.170218579234972</v>
      </c>
      <c r="AR333" s="1059">
        <v>0.21713470319634601</v>
      </c>
      <c r="AS333" s="1059">
        <v>0.224954337899543</v>
      </c>
      <c r="AT333" s="1059">
        <v>0.21591324200913201</v>
      </c>
      <c r="AU333" s="1061">
        <v>0.21006375227686699</v>
      </c>
    </row>
    <row r="334" spans="1:47" x14ac:dyDescent="0.2">
      <c r="A334">
        <v>60332</v>
      </c>
      <c r="B334" t="s">
        <v>1592</v>
      </c>
      <c r="C334" s="507">
        <v>42643</v>
      </c>
      <c r="D334">
        <v>2016</v>
      </c>
      <c r="E334" t="s">
        <v>183</v>
      </c>
      <c r="F334" t="s">
        <v>242</v>
      </c>
      <c r="G334">
        <v>43.797750999999998</v>
      </c>
      <c r="H334">
        <v>-117.062291</v>
      </c>
      <c r="I334" s="606">
        <v>4.5546977168999998</v>
      </c>
      <c r="J334" t="s">
        <v>431</v>
      </c>
      <c r="K334" t="s">
        <v>1249</v>
      </c>
      <c r="L334" s="606">
        <v>13.1</v>
      </c>
      <c r="M334" s="606">
        <v>10</v>
      </c>
      <c r="N334" s="606">
        <v>1.31</v>
      </c>
      <c r="O334" t="s">
        <v>799</v>
      </c>
      <c r="P334" t="s">
        <v>1231</v>
      </c>
      <c r="Q334" t="s">
        <v>799</v>
      </c>
      <c r="R334">
        <v>180</v>
      </c>
      <c r="Y334">
        <v>22.77</v>
      </c>
      <c r="Z334">
        <v>29.73</v>
      </c>
      <c r="AA334">
        <v>89.73</v>
      </c>
      <c r="AB334">
        <v>62.42</v>
      </c>
      <c r="AC334" t="s">
        <v>333</v>
      </c>
      <c r="AD334" s="508" t="s">
        <v>1233</v>
      </c>
      <c r="AE334" s="1059"/>
      <c r="AF334" s="1059"/>
      <c r="AG334" s="1059"/>
      <c r="AH334" s="1059"/>
      <c r="AI334" s="1059"/>
      <c r="AJ334" s="1059"/>
      <c r="AK334" s="1059"/>
      <c r="AL334" s="1059"/>
      <c r="AM334" s="1059"/>
      <c r="AN334" s="1059">
        <v>0.2374200913242</v>
      </c>
      <c r="AO334" s="1059">
        <v>0.258264840182648</v>
      </c>
      <c r="AP334" s="1059">
        <v>0.26146118721461098</v>
      </c>
      <c r="AQ334" s="1059">
        <v>0.26006375227686701</v>
      </c>
      <c r="AR334" s="1059">
        <v>0.26097031963470302</v>
      </c>
      <c r="AS334" s="1059">
        <v>0.25247716894977101</v>
      </c>
      <c r="AT334" s="1059">
        <v>0.25478310502283102</v>
      </c>
      <c r="AU334" s="1061">
        <v>0.23965163934426201</v>
      </c>
    </row>
    <row r="335" spans="1:47" x14ac:dyDescent="0.2">
      <c r="A335">
        <v>60511</v>
      </c>
      <c r="B335" t="s">
        <v>1593</v>
      </c>
      <c r="C335" s="507">
        <v>42664</v>
      </c>
      <c r="D335">
        <v>2016</v>
      </c>
      <c r="E335" t="s">
        <v>183</v>
      </c>
      <c r="F335" t="s">
        <v>234</v>
      </c>
      <c r="G335">
        <v>38.601851000000003</v>
      </c>
      <c r="H335">
        <v>-104.693851</v>
      </c>
      <c r="I335" s="606">
        <v>5.0011926941000002</v>
      </c>
      <c r="J335" t="s">
        <v>431</v>
      </c>
      <c r="K335" t="s">
        <v>1249</v>
      </c>
      <c r="L335" s="606">
        <v>13.9</v>
      </c>
      <c r="M335" s="606">
        <v>10</v>
      </c>
      <c r="N335" s="606">
        <v>1.3900000000000001</v>
      </c>
      <c r="O335" t="s">
        <v>799</v>
      </c>
      <c r="P335" t="s">
        <v>1231</v>
      </c>
      <c r="Q335" t="s">
        <v>799</v>
      </c>
      <c r="R335">
        <v>181</v>
      </c>
      <c r="Y335">
        <v>13.94</v>
      </c>
      <c r="Z335">
        <v>33</v>
      </c>
      <c r="AA335">
        <v>84.52</v>
      </c>
      <c r="AB335">
        <v>59.8</v>
      </c>
      <c r="AC335" t="s">
        <v>1259</v>
      </c>
      <c r="AD335" s="508" t="s">
        <v>1233</v>
      </c>
      <c r="AE335" s="1059"/>
      <c r="AF335" s="1059"/>
      <c r="AG335" s="1059"/>
      <c r="AH335" s="1059"/>
      <c r="AI335" s="1059"/>
      <c r="AJ335" s="1059"/>
      <c r="AK335" s="1059"/>
      <c r="AL335" s="1059"/>
      <c r="AM335" s="1059"/>
      <c r="AN335" s="1059">
        <v>0.25101598173515899</v>
      </c>
      <c r="AO335" s="1059">
        <v>0.31093607305936</v>
      </c>
      <c r="AP335" s="1059">
        <v>0.27117579908675798</v>
      </c>
      <c r="AQ335" s="1059">
        <v>0.273383424408014</v>
      </c>
      <c r="AR335" s="1059">
        <v>0.25461187214611802</v>
      </c>
      <c r="AS335" s="1059">
        <v>0.25702054794520501</v>
      </c>
      <c r="AT335" s="1059">
        <v>0.23003424657534199</v>
      </c>
      <c r="AU335" s="1061">
        <v>0.21623406193078301</v>
      </c>
    </row>
    <row r="336" spans="1:47" x14ac:dyDescent="0.2">
      <c r="A336">
        <v>60335</v>
      </c>
      <c r="B336" t="s">
        <v>1594</v>
      </c>
      <c r="C336" s="507">
        <v>42704</v>
      </c>
      <c r="D336">
        <v>2016</v>
      </c>
      <c r="E336" t="s">
        <v>183</v>
      </c>
      <c r="F336" t="s">
        <v>242</v>
      </c>
      <c r="G336">
        <v>43.965060999999999</v>
      </c>
      <c r="H336">
        <v>-117.257661</v>
      </c>
      <c r="I336" s="606">
        <v>4.5798358446999998</v>
      </c>
      <c r="J336" t="s">
        <v>431</v>
      </c>
      <c r="K336" t="s">
        <v>1249</v>
      </c>
      <c r="L336" s="606">
        <v>13.090999999999999</v>
      </c>
      <c r="M336" s="606">
        <v>10</v>
      </c>
      <c r="N336" s="606">
        <v>1.3090999999999999</v>
      </c>
      <c r="O336" t="s">
        <v>799</v>
      </c>
      <c r="P336" t="s">
        <v>1231</v>
      </c>
      <c r="Q336" t="s">
        <v>799</v>
      </c>
      <c r="R336">
        <v>180</v>
      </c>
      <c r="Y336">
        <v>22.38</v>
      </c>
      <c r="Z336">
        <v>31.59</v>
      </c>
      <c r="AA336">
        <v>94.03</v>
      </c>
      <c r="AB336">
        <v>65.41</v>
      </c>
      <c r="AC336" t="s">
        <v>333</v>
      </c>
      <c r="AD336" s="508" t="s">
        <v>1233</v>
      </c>
      <c r="AE336" s="1059"/>
      <c r="AF336" s="1059"/>
      <c r="AG336" s="1059"/>
      <c r="AH336" s="1059"/>
      <c r="AI336" s="1059"/>
      <c r="AJ336" s="1059"/>
      <c r="AK336" s="1059"/>
      <c r="AL336" s="1059"/>
      <c r="AM336" s="1059"/>
      <c r="AN336" s="1059">
        <v>0.22674657534246501</v>
      </c>
      <c r="AO336" s="1059">
        <v>0.24957762557077601</v>
      </c>
      <c r="AP336" s="1059">
        <v>0.25029680365296803</v>
      </c>
      <c r="AQ336" s="1059">
        <v>0.25551001821493602</v>
      </c>
      <c r="AR336" s="1059">
        <v>0.25845890410958899</v>
      </c>
      <c r="AS336" s="1059">
        <v>0.24630136986301299</v>
      </c>
      <c r="AT336" s="1059">
        <v>0.23534246575342399</v>
      </c>
      <c r="AU336" s="1061">
        <v>0.229030054644808</v>
      </c>
    </row>
    <row r="337" spans="1:47" x14ac:dyDescent="0.2">
      <c r="A337">
        <v>60334</v>
      </c>
      <c r="B337" t="s">
        <v>1595</v>
      </c>
      <c r="C337" s="507">
        <v>42704</v>
      </c>
      <c r="D337">
        <v>2016</v>
      </c>
      <c r="E337" t="s">
        <v>183</v>
      </c>
      <c r="F337" t="s">
        <v>242</v>
      </c>
      <c r="G337">
        <v>43.932841000000003</v>
      </c>
      <c r="H337">
        <v>-116.98844099999999</v>
      </c>
      <c r="I337" s="606">
        <v>4.6049525113999996</v>
      </c>
      <c r="J337" t="s">
        <v>431</v>
      </c>
      <c r="K337" t="s">
        <v>1249</v>
      </c>
      <c r="L337" s="606">
        <v>13.090999999999999</v>
      </c>
      <c r="M337" s="606">
        <v>10</v>
      </c>
      <c r="N337" s="606">
        <v>1.3090999999999999</v>
      </c>
      <c r="O337" t="s">
        <v>799</v>
      </c>
      <c r="P337" t="s">
        <v>1231</v>
      </c>
      <c r="Q337" t="s">
        <v>799</v>
      </c>
      <c r="R337">
        <v>180</v>
      </c>
      <c r="Y337">
        <v>22.55</v>
      </c>
      <c r="Z337">
        <v>34.28</v>
      </c>
      <c r="AA337">
        <v>99.01</v>
      </c>
      <c r="AB337">
        <v>68.87</v>
      </c>
      <c r="AC337" t="s">
        <v>333</v>
      </c>
      <c r="AD337" s="508" t="s">
        <v>1233</v>
      </c>
      <c r="AE337" s="1059"/>
      <c r="AF337" s="1059"/>
      <c r="AG337" s="1059"/>
      <c r="AH337" s="1059"/>
      <c r="AI337" s="1059"/>
      <c r="AJ337" s="1059"/>
      <c r="AK337" s="1059"/>
      <c r="AL337" s="1059"/>
      <c r="AM337" s="1059"/>
      <c r="AN337" s="1059">
        <v>0.23175799086757901</v>
      </c>
      <c r="AO337" s="1059">
        <v>0.25492009132420002</v>
      </c>
      <c r="AP337" s="1059">
        <v>0.25621004566209998</v>
      </c>
      <c r="AQ337" s="1059">
        <v>0.25684198542805098</v>
      </c>
      <c r="AR337" s="1059">
        <v>0.25729452054794499</v>
      </c>
      <c r="AS337" s="1059">
        <v>0.245285388127853</v>
      </c>
      <c r="AT337" s="1059">
        <v>0.20855022831050199</v>
      </c>
      <c r="AU337" s="1061">
        <v>0.209699453551912</v>
      </c>
    </row>
    <row r="338" spans="1:47" x14ac:dyDescent="0.2">
      <c r="A338">
        <v>58627</v>
      </c>
      <c r="B338" t="s">
        <v>1596</v>
      </c>
      <c r="C338" s="507">
        <v>42720</v>
      </c>
      <c r="D338">
        <v>2016</v>
      </c>
      <c r="E338" t="s">
        <v>176</v>
      </c>
      <c r="F338" t="s">
        <v>222</v>
      </c>
      <c r="G338">
        <v>34.688889000000003</v>
      </c>
      <c r="H338">
        <v>-118.320278</v>
      </c>
      <c r="I338" s="606">
        <v>5.6208550227999998</v>
      </c>
      <c r="J338" t="s">
        <v>431</v>
      </c>
      <c r="K338" t="s">
        <v>1249</v>
      </c>
      <c r="L338" s="606">
        <v>12.748050000000001</v>
      </c>
      <c r="M338" s="606">
        <v>10</v>
      </c>
      <c r="N338" s="606">
        <v>1.2748050000000002</v>
      </c>
      <c r="O338" t="s">
        <v>799</v>
      </c>
      <c r="P338" t="s">
        <v>1231</v>
      </c>
      <c r="Q338" t="s">
        <v>799</v>
      </c>
      <c r="R338">
        <v>180</v>
      </c>
      <c r="Y338">
        <v>9.89</v>
      </c>
      <c r="Z338">
        <v>8.91</v>
      </c>
      <c r="AA338">
        <v>84.43</v>
      </c>
      <c r="AB338">
        <v>58.38</v>
      </c>
      <c r="AC338" t="s">
        <v>1259</v>
      </c>
      <c r="AD338" s="508">
        <v>54.987254986660119</v>
      </c>
      <c r="AE338" s="1059"/>
      <c r="AF338" s="1059"/>
      <c r="AG338" s="1059"/>
      <c r="AH338" s="1059"/>
      <c r="AI338" s="1059"/>
      <c r="AJ338" s="1059"/>
      <c r="AK338" s="1059"/>
      <c r="AL338" s="1059"/>
      <c r="AM338" s="1059"/>
      <c r="AN338" s="1059">
        <v>0.30979452054794498</v>
      </c>
      <c r="AO338" s="1059">
        <v>0.30155251141552503</v>
      </c>
      <c r="AP338" s="1059">
        <v>0.30398401826484001</v>
      </c>
      <c r="AQ338" s="1059">
        <v>0.29567395264116503</v>
      </c>
      <c r="AR338" s="1059">
        <v>0.29606164383561601</v>
      </c>
      <c r="AS338" s="1059">
        <v>0.30603881278538803</v>
      </c>
      <c r="AT338" s="1059">
        <v>0.25385844748858399</v>
      </c>
      <c r="AU338" s="1061">
        <v>0.24797358834243999</v>
      </c>
    </row>
    <row r="339" spans="1:47" x14ac:dyDescent="0.2">
      <c r="A339">
        <v>60993</v>
      </c>
      <c r="B339" t="s">
        <v>1597</v>
      </c>
      <c r="C339" s="507">
        <v>42735</v>
      </c>
      <c r="D339">
        <v>2016</v>
      </c>
      <c r="E339" t="s">
        <v>199</v>
      </c>
      <c r="F339" t="s">
        <v>237</v>
      </c>
      <c r="G339">
        <v>34.321950999999999</v>
      </c>
      <c r="H339">
        <v>-79.918510999999995</v>
      </c>
      <c r="I339" s="606">
        <v>4.5967981734999999</v>
      </c>
      <c r="J339" t="s">
        <v>431</v>
      </c>
      <c r="K339" t="s">
        <v>1249</v>
      </c>
      <c r="L339" s="606">
        <v>14.029</v>
      </c>
      <c r="M339" s="606">
        <v>10</v>
      </c>
      <c r="N339" s="606">
        <v>1.4029</v>
      </c>
      <c r="O339" t="s">
        <v>793</v>
      </c>
      <c r="P339" t="s">
        <v>793</v>
      </c>
      <c r="Q339">
        <v>20</v>
      </c>
      <c r="R339">
        <v>180</v>
      </c>
      <c r="Y339">
        <v>20.56</v>
      </c>
      <c r="Z339">
        <v>5.56</v>
      </c>
      <c r="AA339">
        <v>92.4</v>
      </c>
      <c r="AB339">
        <v>65.5</v>
      </c>
      <c r="AC339" t="s">
        <v>329</v>
      </c>
      <c r="AD339" s="508" t="s">
        <v>1233</v>
      </c>
      <c r="AE339" s="1059"/>
      <c r="AF339" s="1059"/>
      <c r="AG339" s="1059"/>
      <c r="AH339" s="1059"/>
      <c r="AI339" s="1059"/>
      <c r="AJ339" s="1059"/>
      <c r="AK339" s="1059"/>
      <c r="AL339" s="1059"/>
      <c r="AM339" s="1059"/>
      <c r="AN339" s="1059">
        <v>0.236187214611872</v>
      </c>
      <c r="AO339" s="1059">
        <v>0.225593607305936</v>
      </c>
      <c r="AP339" s="1059">
        <v>0.21450913242009101</v>
      </c>
      <c r="AQ339" s="1059">
        <v>0.17249544626593799</v>
      </c>
      <c r="AR339" s="1059">
        <v>0.21449771689497699</v>
      </c>
      <c r="AS339" s="1059">
        <v>0.21275114155251099</v>
      </c>
      <c r="AT339" s="1059">
        <v>0.22199771689497699</v>
      </c>
      <c r="AU339" s="1061">
        <v>0.21919398907103799</v>
      </c>
    </row>
    <row r="340" spans="1:47" x14ac:dyDescent="0.2">
      <c r="A340">
        <v>62903</v>
      </c>
      <c r="B340" t="s">
        <v>1598</v>
      </c>
      <c r="C340" s="507">
        <v>42428</v>
      </c>
      <c r="D340">
        <v>2016</v>
      </c>
      <c r="E340" t="s">
        <v>180</v>
      </c>
      <c r="F340" t="s">
        <v>248</v>
      </c>
      <c r="G340">
        <v>40.257725999999998</v>
      </c>
      <c r="H340">
        <v>-74.441969999999998</v>
      </c>
      <c r="I340" s="606">
        <v>3.9903319635000001</v>
      </c>
      <c r="J340" t="s">
        <v>431</v>
      </c>
      <c r="K340" t="s">
        <v>1249</v>
      </c>
      <c r="L340" s="606">
        <v>12.3</v>
      </c>
      <c r="M340" s="606">
        <v>10.6</v>
      </c>
      <c r="N340" s="606">
        <v>1.1603773584905661</v>
      </c>
      <c r="O340" t="s">
        <v>793</v>
      </c>
      <c r="P340" t="s">
        <v>793</v>
      </c>
      <c r="Q340">
        <v>25</v>
      </c>
      <c r="R340">
        <v>180</v>
      </c>
      <c r="Y340">
        <v>27.08</v>
      </c>
      <c r="Z340">
        <v>5.01</v>
      </c>
      <c r="AC340" t="s">
        <v>330</v>
      </c>
      <c r="AD340" s="508" t="s">
        <v>1233</v>
      </c>
      <c r="AE340" s="1059"/>
      <c r="AF340" s="1059"/>
      <c r="AG340" s="1059"/>
      <c r="AH340" s="1059"/>
      <c r="AI340" s="1059"/>
      <c r="AJ340" s="1059"/>
      <c r="AK340" s="1059"/>
      <c r="AL340" s="1059"/>
      <c r="AM340" s="1059"/>
      <c r="AN340" s="1059"/>
      <c r="AO340" s="1059"/>
      <c r="AP340" s="1059">
        <v>0.17677909881967699</v>
      </c>
      <c r="AQ340" s="1059">
        <v>0.17073280750592801</v>
      </c>
      <c r="AR340" s="1059">
        <v>0.169219005772378</v>
      </c>
      <c r="AS340" s="1059">
        <v>0.15699577840958001</v>
      </c>
      <c r="AT340" s="1059">
        <v>0.13179546825191599</v>
      </c>
      <c r="AU340" s="1061">
        <v>0.138534470907653</v>
      </c>
    </row>
    <row r="341" spans="1:47" x14ac:dyDescent="0.2">
      <c r="A341">
        <v>60226</v>
      </c>
      <c r="B341" t="s">
        <v>1599</v>
      </c>
      <c r="C341" s="507">
        <v>42554</v>
      </c>
      <c r="D341">
        <v>2016</v>
      </c>
      <c r="E341" t="s">
        <v>183</v>
      </c>
      <c r="F341" t="s">
        <v>222</v>
      </c>
      <c r="G341">
        <v>38.343510999999999</v>
      </c>
      <c r="H341">
        <v>-121.11693099999999</v>
      </c>
      <c r="I341" s="606">
        <v>5.0638365296999996</v>
      </c>
      <c r="J341" t="s">
        <v>431</v>
      </c>
      <c r="K341" t="s">
        <v>1251</v>
      </c>
      <c r="L341" s="606">
        <v>12.5</v>
      </c>
      <c r="M341" s="606">
        <v>10.88</v>
      </c>
      <c r="N341" s="606">
        <v>1.1488970588235294</v>
      </c>
      <c r="O341" t="s">
        <v>799</v>
      </c>
      <c r="P341" t="s">
        <v>1231</v>
      </c>
      <c r="Q341" t="s">
        <v>799</v>
      </c>
      <c r="R341">
        <v>180</v>
      </c>
      <c r="Y341">
        <v>26.45</v>
      </c>
      <c r="Z341">
        <v>34.08</v>
      </c>
      <c r="AA341">
        <v>111.18</v>
      </c>
      <c r="AB341">
        <v>76.52</v>
      </c>
      <c r="AC341" t="s">
        <v>1259</v>
      </c>
      <c r="AD341" s="508">
        <v>81.101651296850648</v>
      </c>
      <c r="AE341" s="1059"/>
      <c r="AF341" s="1059"/>
      <c r="AG341" s="1059"/>
      <c r="AH341" s="1059"/>
      <c r="AI341" s="1059"/>
      <c r="AJ341" s="1059"/>
      <c r="AK341" s="1059"/>
      <c r="AL341" s="1059"/>
      <c r="AM341" s="1059"/>
      <c r="AN341" s="1059">
        <v>0.24845554660220201</v>
      </c>
      <c r="AO341" s="1059">
        <v>0.25433118452860498</v>
      </c>
      <c r="AP341" s="1059">
        <v>0.23843548549556801</v>
      </c>
      <c r="AQ341" s="1059">
        <v>0.239646533135111</v>
      </c>
      <c r="AR341" s="1059">
        <v>0.23415466357775899</v>
      </c>
      <c r="AS341" s="1059">
        <v>0.185365884367445</v>
      </c>
      <c r="AT341" s="1059">
        <v>0.13914769674993199</v>
      </c>
      <c r="AU341" s="1061">
        <v>0.20093142277402701</v>
      </c>
    </row>
    <row r="342" spans="1:47" x14ac:dyDescent="0.2">
      <c r="A342" t="s">
        <v>1600</v>
      </c>
      <c r="B342" t="s">
        <v>1601</v>
      </c>
      <c r="C342" s="507">
        <v>42673</v>
      </c>
      <c r="D342">
        <v>2016</v>
      </c>
      <c r="E342" t="s">
        <v>183</v>
      </c>
      <c r="F342" t="s">
        <v>226</v>
      </c>
      <c r="G342">
        <v>34.984020999999998</v>
      </c>
      <c r="H342">
        <v>-114.55627</v>
      </c>
      <c r="I342" s="606">
        <v>5.6959847031999997</v>
      </c>
      <c r="J342" t="s">
        <v>431</v>
      </c>
      <c r="K342" t="s">
        <v>1249</v>
      </c>
      <c r="L342" s="606">
        <v>13.81</v>
      </c>
      <c r="M342" s="606">
        <v>10.9</v>
      </c>
      <c r="N342" s="606">
        <v>1.2669724770642201</v>
      </c>
      <c r="O342" t="s">
        <v>799</v>
      </c>
      <c r="P342" t="s">
        <v>1231</v>
      </c>
      <c r="Q342" t="s">
        <v>799</v>
      </c>
      <c r="R342">
        <v>180</v>
      </c>
      <c r="V342">
        <v>2024</v>
      </c>
      <c r="W342">
        <v>15</v>
      </c>
      <c r="X342">
        <v>60</v>
      </c>
      <c r="Y342">
        <v>11.63</v>
      </c>
      <c r="Z342">
        <v>22.36</v>
      </c>
      <c r="AC342" t="s">
        <v>1259</v>
      </c>
      <c r="AD342" s="508" t="s">
        <v>1233</v>
      </c>
      <c r="AE342" s="1059"/>
      <c r="AF342" s="1059"/>
      <c r="AG342" s="1059"/>
      <c r="AH342" s="1059"/>
      <c r="AI342" s="1059"/>
      <c r="AJ342" s="1059"/>
      <c r="AK342" s="1059"/>
      <c r="AL342" s="1059"/>
      <c r="AM342" s="1059"/>
      <c r="AN342" s="1059"/>
      <c r="AO342" s="1059"/>
      <c r="AP342" s="1059"/>
      <c r="AQ342" s="1059"/>
      <c r="AR342" s="1059"/>
      <c r="AS342" s="1059"/>
      <c r="AT342" s="1059"/>
    </row>
    <row r="343" spans="1:47" x14ac:dyDescent="0.2">
      <c r="A343">
        <v>61342</v>
      </c>
      <c r="B343" t="s">
        <v>1602</v>
      </c>
      <c r="C343" s="507">
        <v>42704</v>
      </c>
      <c r="D343">
        <v>2016</v>
      </c>
      <c r="E343" t="s">
        <v>217</v>
      </c>
      <c r="F343" t="s">
        <v>259</v>
      </c>
      <c r="G343">
        <v>42.162641000000001</v>
      </c>
      <c r="H343">
        <v>-71.868590999999995</v>
      </c>
      <c r="I343" s="606">
        <v>3.8364356164000002</v>
      </c>
      <c r="J343" t="s">
        <v>431</v>
      </c>
      <c r="K343" t="s">
        <v>1249</v>
      </c>
      <c r="L343" s="606">
        <v>16.440000000000001</v>
      </c>
      <c r="M343" s="606">
        <v>11.93</v>
      </c>
      <c r="N343" s="606">
        <v>1.3780385582564965</v>
      </c>
      <c r="O343" t="s">
        <v>793</v>
      </c>
      <c r="P343" t="s">
        <v>793</v>
      </c>
      <c r="Q343">
        <v>25</v>
      </c>
      <c r="R343">
        <v>180</v>
      </c>
      <c r="Y343">
        <v>31.37</v>
      </c>
      <c r="Z343">
        <v>3.15</v>
      </c>
      <c r="AA343">
        <v>195.91</v>
      </c>
      <c r="AB343">
        <v>131.68</v>
      </c>
      <c r="AC343" t="s">
        <v>333</v>
      </c>
      <c r="AD343" s="508" t="s">
        <v>1233</v>
      </c>
      <c r="AE343" s="1059"/>
      <c r="AF343" s="1059"/>
      <c r="AG343" s="1059"/>
      <c r="AH343" s="1059"/>
      <c r="AI343" s="1059"/>
      <c r="AJ343" s="1059"/>
      <c r="AK343" s="1059"/>
      <c r="AL343" s="1059"/>
      <c r="AM343" s="1059"/>
      <c r="AN343" s="1059">
        <v>0.179117531108023</v>
      </c>
      <c r="AO343" s="1059">
        <v>0.15783661924391501</v>
      </c>
      <c r="AP343" s="1059">
        <v>0.188935074081303</v>
      </c>
      <c r="AQ343" s="1059">
        <v>0.18673935846170001</v>
      </c>
      <c r="AR343" s="1059">
        <v>0.176677498497705</v>
      </c>
      <c r="AS343" s="1059">
        <v>0.181260932302969</v>
      </c>
      <c r="AT343" s="1059">
        <v>0.16457302299946</v>
      </c>
      <c r="AU343" s="1061">
        <v>0.18653896362661901</v>
      </c>
    </row>
    <row r="344" spans="1:47" x14ac:dyDescent="0.2">
      <c r="A344">
        <v>60764</v>
      </c>
      <c r="B344" t="s">
        <v>1603</v>
      </c>
      <c r="C344" s="507">
        <v>42735</v>
      </c>
      <c r="D344">
        <v>2016</v>
      </c>
      <c r="E344" t="s">
        <v>183</v>
      </c>
      <c r="F344" t="s">
        <v>234</v>
      </c>
      <c r="G344">
        <v>39.792740999999999</v>
      </c>
      <c r="H344">
        <v>-104.437691</v>
      </c>
      <c r="I344" s="606">
        <v>4.8457230594</v>
      </c>
      <c r="J344" t="s">
        <v>431</v>
      </c>
      <c r="K344" t="s">
        <v>1249</v>
      </c>
      <c r="L344" s="606">
        <v>16.0398</v>
      </c>
      <c r="M344" s="606">
        <v>12.831</v>
      </c>
      <c r="N344" s="606">
        <v>1.2500818330605565</v>
      </c>
      <c r="O344" t="s">
        <v>799</v>
      </c>
      <c r="P344" t="s">
        <v>1231</v>
      </c>
      <c r="Q344" t="s">
        <v>799</v>
      </c>
      <c r="R344">
        <v>180</v>
      </c>
      <c r="Y344">
        <v>15.66</v>
      </c>
      <c r="Z344">
        <v>28.74</v>
      </c>
      <c r="AA344">
        <v>85.31</v>
      </c>
      <c r="AB344">
        <v>59.41</v>
      </c>
      <c r="AC344" t="s">
        <v>330</v>
      </c>
      <c r="AD344" s="508" t="s">
        <v>1233</v>
      </c>
      <c r="AE344" s="1059"/>
      <c r="AF344" s="1059"/>
      <c r="AG344" s="1059"/>
      <c r="AH344" s="1059"/>
      <c r="AI344" s="1059"/>
      <c r="AJ344" s="1059"/>
      <c r="AK344" s="1059"/>
      <c r="AL344" s="1059"/>
      <c r="AM344" s="1059"/>
      <c r="AN344" s="1059">
        <v>0.25930706490310101</v>
      </c>
      <c r="AO344" s="1059">
        <v>0.26404017951671599</v>
      </c>
      <c r="AP344" s="1059">
        <v>0.26010777978134397</v>
      </c>
      <c r="AQ344" s="1059">
        <v>0.24481954635425099</v>
      </c>
      <c r="AR344" s="1059">
        <v>0.25824834189742302</v>
      </c>
      <c r="AS344" s="1059">
        <v>0.208185868343256</v>
      </c>
      <c r="AT344" s="1059">
        <v>0.24243867146810799</v>
      </c>
      <c r="AU344" s="1061">
        <v>0.25906881941064003</v>
      </c>
    </row>
    <row r="345" spans="1:47" x14ac:dyDescent="0.2">
      <c r="A345">
        <v>60023</v>
      </c>
      <c r="B345" t="s">
        <v>1604</v>
      </c>
      <c r="C345" s="507">
        <v>42551</v>
      </c>
      <c r="D345">
        <v>2016</v>
      </c>
      <c r="E345" t="s">
        <v>183</v>
      </c>
      <c r="F345" t="s">
        <v>234</v>
      </c>
      <c r="G345">
        <v>40.083371</v>
      </c>
      <c r="H345">
        <v>-104.74757099999999</v>
      </c>
      <c r="I345" s="606">
        <v>4.8144566209999997</v>
      </c>
      <c r="J345" t="s">
        <v>431</v>
      </c>
      <c r="K345" t="s">
        <v>1251</v>
      </c>
      <c r="L345" s="606">
        <v>18.100000000000001</v>
      </c>
      <c r="M345" s="606">
        <v>13</v>
      </c>
      <c r="N345" s="606">
        <v>1.3923076923076925</v>
      </c>
      <c r="O345" t="s">
        <v>799</v>
      </c>
      <c r="P345" t="s">
        <v>1231</v>
      </c>
      <c r="Q345" t="s">
        <v>799</v>
      </c>
      <c r="R345">
        <v>180</v>
      </c>
      <c r="Y345">
        <v>16.3</v>
      </c>
      <c r="Z345">
        <v>29.07</v>
      </c>
      <c r="AA345">
        <v>89.08</v>
      </c>
      <c r="AB345">
        <v>61.89</v>
      </c>
      <c r="AC345" t="s">
        <v>1259</v>
      </c>
      <c r="AD345" s="508" t="s">
        <v>1233</v>
      </c>
      <c r="AE345" s="1059"/>
      <c r="AF345" s="1059"/>
      <c r="AG345" s="1059"/>
      <c r="AH345" s="1059"/>
      <c r="AI345" s="1059"/>
      <c r="AJ345" s="1059"/>
      <c r="AK345" s="1059"/>
      <c r="AL345" s="1059"/>
      <c r="AM345" s="1059"/>
      <c r="AN345" s="1059">
        <v>0.267931155602388</v>
      </c>
      <c r="AO345" s="1059">
        <v>0.27476290832455202</v>
      </c>
      <c r="AP345" s="1059">
        <v>0.27118897084650501</v>
      </c>
      <c r="AQ345" s="1059">
        <v>0.28703411797674</v>
      </c>
      <c r="AR345" s="1059">
        <v>0.28440463645943098</v>
      </c>
      <c r="AS345" s="1059">
        <v>0.27882859149982397</v>
      </c>
      <c r="AT345" s="1059">
        <v>0.25490867579908599</v>
      </c>
      <c r="AU345" s="1061">
        <v>0.27074576152445001</v>
      </c>
    </row>
    <row r="346" spans="1:47" x14ac:dyDescent="0.2">
      <c r="A346">
        <v>60735</v>
      </c>
      <c r="B346" t="s">
        <v>1605</v>
      </c>
      <c r="C346" s="507">
        <v>42428</v>
      </c>
      <c r="D346">
        <v>2016</v>
      </c>
      <c r="E346" t="s">
        <v>180</v>
      </c>
      <c r="F346" t="s">
        <v>253</v>
      </c>
      <c r="G346">
        <v>38.404451000000002</v>
      </c>
      <c r="H346">
        <v>-75.672251000000003</v>
      </c>
      <c r="I346" s="606">
        <v>4.2142089041000004</v>
      </c>
      <c r="J346" t="s">
        <v>431</v>
      </c>
      <c r="K346" t="s">
        <v>1249</v>
      </c>
      <c r="L346" s="606">
        <v>17.817</v>
      </c>
      <c r="M346" s="606">
        <v>13.6</v>
      </c>
      <c r="N346" s="606">
        <v>1.3100735294117647</v>
      </c>
      <c r="O346" t="s">
        <v>799</v>
      </c>
      <c r="P346" t="s">
        <v>1231</v>
      </c>
      <c r="Q346" t="s">
        <v>799</v>
      </c>
      <c r="R346">
        <v>181</v>
      </c>
      <c r="Y346">
        <v>50</v>
      </c>
      <c r="Z346">
        <v>7.22</v>
      </c>
      <c r="AA346">
        <v>117.56</v>
      </c>
      <c r="AB346">
        <v>81.099999999999994</v>
      </c>
      <c r="AC346" t="s">
        <v>333</v>
      </c>
      <c r="AD346" s="508" t="s">
        <v>1233</v>
      </c>
      <c r="AE346" s="1059"/>
      <c r="AF346" s="1059"/>
      <c r="AG346" s="1059"/>
      <c r="AH346" s="1059"/>
      <c r="AI346" s="1059"/>
      <c r="AJ346" s="1059"/>
      <c r="AK346" s="1059"/>
      <c r="AL346" s="1059"/>
      <c r="AM346" s="1059"/>
      <c r="AN346" s="1059">
        <v>0.232759199570238</v>
      </c>
      <c r="AO346" s="1059">
        <v>0.19154579640075201</v>
      </c>
      <c r="AP346" s="1059">
        <v>0.21307581251678701</v>
      </c>
      <c r="AQ346" s="1059">
        <v>0.19782793581913599</v>
      </c>
      <c r="AR346" s="1059">
        <v>0.213772495299489</v>
      </c>
      <c r="AS346" s="1059">
        <v>0.20500100725221601</v>
      </c>
      <c r="AT346" s="1059">
        <v>0.21443560300832601</v>
      </c>
      <c r="AU346" s="1061">
        <v>0.19536691042537199</v>
      </c>
    </row>
    <row r="347" spans="1:47" x14ac:dyDescent="0.2">
      <c r="A347">
        <v>59599</v>
      </c>
      <c r="B347" t="s">
        <v>1606</v>
      </c>
      <c r="C347" s="507">
        <v>42643</v>
      </c>
      <c r="D347">
        <v>2016</v>
      </c>
      <c r="E347" t="s">
        <v>176</v>
      </c>
      <c r="F347" t="s">
        <v>222</v>
      </c>
      <c r="G347">
        <v>35.831310999999999</v>
      </c>
      <c r="H347">
        <v>-119.05111100000001</v>
      </c>
      <c r="I347" s="606">
        <v>5.3359831050000004</v>
      </c>
      <c r="J347" t="s">
        <v>431</v>
      </c>
      <c r="K347" t="s">
        <v>1249</v>
      </c>
      <c r="L347" s="606">
        <v>18.2</v>
      </c>
      <c r="M347" s="606">
        <v>14</v>
      </c>
      <c r="N347" s="606">
        <v>1.3</v>
      </c>
      <c r="O347" t="s">
        <v>799</v>
      </c>
      <c r="P347" t="s">
        <v>1231</v>
      </c>
      <c r="Q347" t="s">
        <v>799</v>
      </c>
      <c r="R347">
        <v>180</v>
      </c>
      <c r="Y347">
        <v>12.19</v>
      </c>
      <c r="Z347">
        <v>9.91</v>
      </c>
      <c r="AA347">
        <v>125.57</v>
      </c>
      <c r="AB347">
        <v>84.93</v>
      </c>
      <c r="AC347" t="s">
        <v>333</v>
      </c>
      <c r="AD347" s="508">
        <v>91.023869248388365</v>
      </c>
      <c r="AE347" s="1059"/>
      <c r="AF347" s="1059"/>
      <c r="AG347" s="1059"/>
      <c r="AH347" s="1059"/>
      <c r="AI347" s="1059"/>
      <c r="AJ347" s="1059"/>
      <c r="AK347" s="1059"/>
      <c r="AL347" s="1059"/>
      <c r="AM347" s="1059"/>
      <c r="AN347" s="1059">
        <v>0.28887801696020798</v>
      </c>
      <c r="AO347" s="1059">
        <v>0.28697814742335198</v>
      </c>
      <c r="AP347" s="1059">
        <v>0.27942759295498998</v>
      </c>
      <c r="AQ347" s="1059">
        <v>0.26557214415820901</v>
      </c>
      <c r="AR347" s="1059">
        <v>0.22064579256360001</v>
      </c>
      <c r="AS347" s="1059">
        <v>0.216446510110893</v>
      </c>
      <c r="AT347" s="1059">
        <v>0.24430854533594201</v>
      </c>
      <c r="AU347" s="1061">
        <v>0.22267759562841499</v>
      </c>
    </row>
    <row r="348" spans="1:47" x14ac:dyDescent="0.2">
      <c r="A348">
        <v>59747</v>
      </c>
      <c r="B348" t="s">
        <v>1607</v>
      </c>
      <c r="C348" s="507">
        <v>42400</v>
      </c>
      <c r="D348">
        <v>2016</v>
      </c>
      <c r="E348" t="s">
        <v>183</v>
      </c>
      <c r="F348" t="s">
        <v>224</v>
      </c>
      <c r="G348">
        <v>36.031616</v>
      </c>
      <c r="H348">
        <v>-114.929399</v>
      </c>
      <c r="I348" s="606">
        <v>5.6480958903999996</v>
      </c>
      <c r="J348" t="s">
        <v>431</v>
      </c>
      <c r="K348" t="s">
        <v>1249</v>
      </c>
      <c r="L348" s="606">
        <v>18.667439999999999</v>
      </c>
      <c r="M348" s="606">
        <v>14.4</v>
      </c>
      <c r="N348" s="606">
        <v>1.2963499999999999</v>
      </c>
      <c r="O348" t="s">
        <v>799</v>
      </c>
      <c r="P348" t="s">
        <v>1231</v>
      </c>
      <c r="Q348" t="s">
        <v>799</v>
      </c>
      <c r="R348">
        <v>180</v>
      </c>
      <c r="Y348">
        <v>10.119999999999999</v>
      </c>
      <c r="Z348">
        <v>10.24</v>
      </c>
      <c r="AA348">
        <v>92.68</v>
      </c>
      <c r="AB348">
        <v>64.28</v>
      </c>
      <c r="AC348" t="s">
        <v>1259</v>
      </c>
      <c r="AD348" s="508" t="s">
        <v>1233</v>
      </c>
      <c r="AE348" s="1059"/>
      <c r="AF348" s="1059"/>
      <c r="AG348" s="1059"/>
      <c r="AH348" s="1059"/>
      <c r="AI348" s="1059"/>
      <c r="AJ348" s="1059"/>
      <c r="AK348" s="1059"/>
      <c r="AL348" s="1059"/>
      <c r="AM348" s="1059"/>
      <c r="AN348" s="1059">
        <v>0.27799181887366797</v>
      </c>
      <c r="AO348" s="1059">
        <v>0.26993753170979201</v>
      </c>
      <c r="AP348" s="1059">
        <v>0.26786846778285101</v>
      </c>
      <c r="AQ348" s="1059">
        <v>0.27251252276867</v>
      </c>
      <c r="AR348" s="1059">
        <v>0.22880200405885301</v>
      </c>
      <c r="AS348" s="1059">
        <v>0.18454306189751399</v>
      </c>
      <c r="AT348" s="1059">
        <v>0.22907946473871099</v>
      </c>
      <c r="AU348" s="1061">
        <v>0.26534987856709102</v>
      </c>
    </row>
    <row r="349" spans="1:47" x14ac:dyDescent="0.2">
      <c r="A349">
        <v>60391</v>
      </c>
      <c r="B349" t="s">
        <v>1608</v>
      </c>
      <c r="C349" s="507">
        <v>42735</v>
      </c>
      <c r="D349">
        <v>2016</v>
      </c>
      <c r="E349" t="s">
        <v>217</v>
      </c>
      <c r="F349" t="s">
        <v>259</v>
      </c>
      <c r="G349">
        <v>42.285971000000004</v>
      </c>
      <c r="H349">
        <v>-72.009381000000005</v>
      </c>
      <c r="I349" s="606">
        <v>3.8145132419999999</v>
      </c>
      <c r="J349" t="s">
        <v>431</v>
      </c>
      <c r="K349" t="s">
        <v>1249</v>
      </c>
      <c r="L349" s="606">
        <v>20.100000000000001</v>
      </c>
      <c r="M349" s="606">
        <v>14.681999999999999</v>
      </c>
      <c r="N349" s="606">
        <v>1.3690232938291789</v>
      </c>
      <c r="O349" t="s">
        <v>793</v>
      </c>
      <c r="P349" t="s">
        <v>793</v>
      </c>
      <c r="Q349">
        <v>20</v>
      </c>
      <c r="R349">
        <v>180</v>
      </c>
      <c r="Y349">
        <v>31.08</v>
      </c>
      <c r="Z349">
        <v>3.15</v>
      </c>
      <c r="AA349">
        <v>189.3</v>
      </c>
      <c r="AB349">
        <v>126.62</v>
      </c>
      <c r="AC349" t="s">
        <v>333</v>
      </c>
      <c r="AD349" s="508" t="s">
        <v>1233</v>
      </c>
      <c r="AE349" s="1059"/>
      <c r="AF349" s="1059"/>
      <c r="AG349" s="1059"/>
      <c r="AH349" s="1059"/>
      <c r="AI349" s="1059"/>
      <c r="AJ349" s="1059"/>
      <c r="AK349" s="1059"/>
      <c r="AL349" s="1059"/>
      <c r="AM349" s="1059"/>
      <c r="AN349" s="1059">
        <v>0.180601973403894</v>
      </c>
      <c r="AO349" s="1059">
        <v>0.17145835704764401</v>
      </c>
      <c r="AP349" s="1059">
        <v>0.181737150264449</v>
      </c>
      <c r="AQ349" s="1059">
        <v>0.195717207221759</v>
      </c>
      <c r="AR349" s="1059">
        <v>0.204666167810862</v>
      </c>
      <c r="AS349" s="1059"/>
      <c r="AT349" s="1059"/>
      <c r="AU349" s="1061">
        <v>0.21140342845743201</v>
      </c>
    </row>
    <row r="350" spans="1:47" x14ac:dyDescent="0.2">
      <c r="A350">
        <v>60787</v>
      </c>
      <c r="B350" t="s">
        <v>1609</v>
      </c>
      <c r="C350" s="507">
        <v>42704</v>
      </c>
      <c r="D350">
        <v>2016</v>
      </c>
      <c r="E350" t="s">
        <v>180</v>
      </c>
      <c r="F350" t="s">
        <v>228</v>
      </c>
      <c r="G350">
        <v>35.894371</v>
      </c>
      <c r="H350">
        <v>-77.163090999999994</v>
      </c>
      <c r="I350" s="606">
        <v>4.4362650685</v>
      </c>
      <c r="J350" t="s">
        <v>431</v>
      </c>
      <c r="K350" t="s">
        <v>1249</v>
      </c>
      <c r="L350" s="606">
        <v>20.9</v>
      </c>
      <c r="M350" s="606">
        <v>15</v>
      </c>
      <c r="N350" s="606">
        <v>1.3933333333333333</v>
      </c>
      <c r="O350" t="s">
        <v>799</v>
      </c>
      <c r="P350" t="s">
        <v>1231</v>
      </c>
      <c r="Q350" t="s">
        <v>799</v>
      </c>
      <c r="R350">
        <v>180</v>
      </c>
      <c r="Y350">
        <v>28.05</v>
      </c>
      <c r="Z350">
        <v>3.36</v>
      </c>
      <c r="AA350">
        <v>116.24</v>
      </c>
      <c r="AB350">
        <v>81.44</v>
      </c>
      <c r="AC350" t="s">
        <v>329</v>
      </c>
      <c r="AD350" s="508" t="s">
        <v>1233</v>
      </c>
      <c r="AE350" s="1059"/>
      <c r="AF350" s="1059"/>
      <c r="AG350" s="1059"/>
      <c r="AH350" s="1059"/>
      <c r="AI350" s="1059"/>
      <c r="AJ350" s="1059"/>
      <c r="AK350" s="1059"/>
      <c r="AL350" s="1059"/>
      <c r="AM350" s="1059"/>
      <c r="AN350" s="1059">
        <v>0.22521308980213001</v>
      </c>
      <c r="AO350" s="1059">
        <v>0.19557077625570701</v>
      </c>
      <c r="AP350" s="1059">
        <v>0.245768645357686</v>
      </c>
      <c r="AQ350" s="1059">
        <v>0.232551608986035</v>
      </c>
      <c r="AR350" s="1059">
        <v>0.21567732115677299</v>
      </c>
      <c r="AS350" s="1059">
        <v>0.187587519025875</v>
      </c>
      <c r="AT350" s="1059">
        <v>0.23531202435311999</v>
      </c>
      <c r="AU350" s="1061">
        <v>0.13246812386156601</v>
      </c>
    </row>
    <row r="351" spans="1:47" x14ac:dyDescent="0.2">
      <c r="A351">
        <v>60080</v>
      </c>
      <c r="B351" t="s">
        <v>1610</v>
      </c>
      <c r="C351" s="507">
        <v>42735</v>
      </c>
      <c r="D351">
        <v>2016</v>
      </c>
      <c r="E351" t="s">
        <v>176</v>
      </c>
      <c r="F351" t="s">
        <v>222</v>
      </c>
      <c r="G351">
        <v>35.845377999999997</v>
      </c>
      <c r="H351">
        <v>-119.05699199999999</v>
      </c>
      <c r="I351" s="606">
        <v>5.3359831050000004</v>
      </c>
      <c r="J351" t="s">
        <v>431</v>
      </c>
      <c r="K351" t="s">
        <v>1249</v>
      </c>
      <c r="L351" s="606">
        <v>19.6356</v>
      </c>
      <c r="M351" s="606">
        <v>15</v>
      </c>
      <c r="N351" s="606">
        <v>1.30904</v>
      </c>
      <c r="O351" t="s">
        <v>799</v>
      </c>
      <c r="P351" t="s">
        <v>1231</v>
      </c>
      <c r="Q351" t="s">
        <v>799</v>
      </c>
      <c r="R351">
        <v>180</v>
      </c>
      <c r="Y351">
        <v>12.32</v>
      </c>
      <c r="Z351">
        <v>7.85</v>
      </c>
      <c r="AA351">
        <v>84.67</v>
      </c>
      <c r="AB351">
        <v>58.46</v>
      </c>
      <c r="AC351" t="s">
        <v>333</v>
      </c>
      <c r="AD351" s="508">
        <v>62.437331725994255</v>
      </c>
      <c r="AE351" s="1059"/>
      <c r="AF351" s="1059"/>
      <c r="AG351" s="1059"/>
      <c r="AH351" s="1059"/>
      <c r="AI351" s="1059"/>
      <c r="AJ351" s="1059"/>
      <c r="AK351" s="1059"/>
      <c r="AL351" s="1059"/>
      <c r="AM351" s="1059"/>
      <c r="AN351" s="1059">
        <v>0.300996955859969</v>
      </c>
      <c r="AO351" s="1059">
        <v>0.29837899543378998</v>
      </c>
      <c r="AP351" s="1059">
        <v>0.26802891933028899</v>
      </c>
      <c r="AQ351" s="1059">
        <v>0.28687006678809901</v>
      </c>
      <c r="AR351" s="1059">
        <v>0.27347792998477899</v>
      </c>
      <c r="AS351" s="1059">
        <v>0.26302891933028899</v>
      </c>
      <c r="AT351" s="1059">
        <v>0.27506088280060798</v>
      </c>
      <c r="AU351" s="1061">
        <v>0.2966985428051</v>
      </c>
    </row>
    <row r="352" spans="1:47" x14ac:dyDescent="0.2">
      <c r="A352">
        <v>59570</v>
      </c>
      <c r="B352" t="s">
        <v>1611</v>
      </c>
      <c r="C352" s="507">
        <v>42735</v>
      </c>
      <c r="D352">
        <v>2016</v>
      </c>
      <c r="E352" t="s">
        <v>199</v>
      </c>
      <c r="F352" t="s">
        <v>228</v>
      </c>
      <c r="G352">
        <v>35.833821</v>
      </c>
      <c r="H352">
        <v>-80.574670999999995</v>
      </c>
      <c r="I352" s="606">
        <v>4.4623659816999997</v>
      </c>
      <c r="J352" t="s">
        <v>431</v>
      </c>
      <c r="K352" t="s">
        <v>1249</v>
      </c>
      <c r="L352" s="606">
        <v>20</v>
      </c>
      <c r="M352" s="606">
        <v>15.4</v>
      </c>
      <c r="N352" s="606">
        <v>1.2987012987012987</v>
      </c>
      <c r="O352" t="s">
        <v>793</v>
      </c>
      <c r="P352" t="s">
        <v>793</v>
      </c>
      <c r="Q352">
        <v>20</v>
      </c>
      <c r="R352">
        <v>179</v>
      </c>
      <c r="Y352">
        <v>22.98</v>
      </c>
      <c r="Z352">
        <v>33.450000000000003</v>
      </c>
      <c r="AA352">
        <v>93.54</v>
      </c>
      <c r="AB352">
        <v>65.290000000000006</v>
      </c>
      <c r="AC352" t="s">
        <v>329</v>
      </c>
      <c r="AD352" s="508" t="s">
        <v>1233</v>
      </c>
      <c r="AE352" s="1059"/>
      <c r="AF352" s="1059"/>
      <c r="AG352" s="1059"/>
      <c r="AH352" s="1059"/>
      <c r="AI352" s="1059"/>
      <c r="AJ352" s="1059"/>
      <c r="AK352" s="1059"/>
      <c r="AL352" s="1059"/>
      <c r="AM352" s="1059"/>
      <c r="AN352" s="1059">
        <v>0.19673249125303899</v>
      </c>
      <c r="AO352" s="1059">
        <v>0.19072080887149301</v>
      </c>
      <c r="AP352" s="1059">
        <v>0.199690150032615</v>
      </c>
      <c r="AQ352" s="1059">
        <v>0.19183343978425901</v>
      </c>
      <c r="AR352" s="1059">
        <v>0.20139506612109301</v>
      </c>
      <c r="AS352" s="1059">
        <v>0.20527930973136399</v>
      </c>
      <c r="AT352" s="1059">
        <v>0.33673575283164298</v>
      </c>
      <c r="AU352" s="1061">
        <v>0.189770953090625</v>
      </c>
    </row>
    <row r="353" spans="1:47" x14ac:dyDescent="0.2">
      <c r="A353">
        <v>61552</v>
      </c>
      <c r="B353" t="s">
        <v>1612</v>
      </c>
      <c r="C353" s="507">
        <v>42410</v>
      </c>
      <c r="D353">
        <v>2016</v>
      </c>
      <c r="E353" t="s">
        <v>180</v>
      </c>
      <c r="F353" t="s">
        <v>253</v>
      </c>
      <c r="G353">
        <v>39.437781000000001</v>
      </c>
      <c r="H353">
        <v>-77.450551000000004</v>
      </c>
      <c r="I353" s="606">
        <v>4.0565705478999998</v>
      </c>
      <c r="J353" t="s">
        <v>431</v>
      </c>
      <c r="K353" t="s">
        <v>1249</v>
      </c>
      <c r="L353" s="606">
        <v>18.598140000000001</v>
      </c>
      <c r="M353" s="606">
        <v>15.7</v>
      </c>
      <c r="N353" s="606">
        <v>1.1845949044585988</v>
      </c>
      <c r="O353" t="s">
        <v>793</v>
      </c>
      <c r="P353" t="s">
        <v>793</v>
      </c>
      <c r="Q353">
        <v>15</v>
      </c>
      <c r="R353">
        <v>180</v>
      </c>
      <c r="V353">
        <v>2024</v>
      </c>
      <c r="W353">
        <v>6</v>
      </c>
      <c r="X353">
        <v>6</v>
      </c>
      <c r="Y353">
        <v>38.6</v>
      </c>
      <c r="Z353">
        <v>3.07</v>
      </c>
      <c r="AA353">
        <v>139.03</v>
      </c>
      <c r="AB353">
        <v>96.14</v>
      </c>
      <c r="AC353" t="s">
        <v>326</v>
      </c>
      <c r="AD353" s="508" t="s">
        <v>1233</v>
      </c>
      <c r="AE353" s="1059"/>
      <c r="AF353" s="1059"/>
      <c r="AG353" s="1059"/>
      <c r="AH353" s="1059"/>
      <c r="AI353" s="1059"/>
      <c r="AJ353" s="1059"/>
      <c r="AK353" s="1059"/>
      <c r="AL353" s="1059"/>
      <c r="AM353" s="1059"/>
      <c r="AN353" s="1059">
        <v>0.149419771398656</v>
      </c>
      <c r="AO353" s="1059">
        <v>0.154138673181514</v>
      </c>
      <c r="AP353" s="1059">
        <v>0.16321292499200099</v>
      </c>
      <c r="AQ353" s="1059">
        <v>0.158757091643172</v>
      </c>
      <c r="AR353" s="1059">
        <v>0.148918069976441</v>
      </c>
      <c r="AS353" s="1059">
        <v>0.16302387807928301</v>
      </c>
      <c r="AT353" s="1059">
        <v>0.14949975278480601</v>
      </c>
      <c r="AU353" s="1061">
        <v>0.153819045630155</v>
      </c>
    </row>
    <row r="354" spans="1:47" x14ac:dyDescent="0.2">
      <c r="A354">
        <v>60702</v>
      </c>
      <c r="B354" t="s">
        <v>1613</v>
      </c>
      <c r="C354" s="507">
        <v>42735</v>
      </c>
      <c r="D354">
        <v>2016</v>
      </c>
      <c r="E354" t="s">
        <v>199</v>
      </c>
      <c r="F354" t="s">
        <v>225</v>
      </c>
      <c r="G354">
        <v>32.292878999999999</v>
      </c>
      <c r="H354">
        <v>-81.284401000000003</v>
      </c>
      <c r="I354" s="606">
        <v>4.6848965752999998</v>
      </c>
      <c r="J354" t="s">
        <v>431</v>
      </c>
      <c r="K354" t="s">
        <v>1249</v>
      </c>
      <c r="L354" s="606">
        <v>21.24738</v>
      </c>
      <c r="M354" s="606">
        <v>15.7</v>
      </c>
      <c r="N354" s="606">
        <v>1.3533363057324841</v>
      </c>
      <c r="O354" t="s">
        <v>799</v>
      </c>
      <c r="P354" t="s">
        <v>1231</v>
      </c>
      <c r="Q354" t="s">
        <v>799</v>
      </c>
      <c r="R354">
        <v>180</v>
      </c>
      <c r="Y354">
        <v>27.33</v>
      </c>
      <c r="Z354">
        <v>28.76</v>
      </c>
      <c r="AA354">
        <v>131.4</v>
      </c>
      <c r="AB354">
        <v>89.79</v>
      </c>
      <c r="AC354" t="s">
        <v>329</v>
      </c>
      <c r="AD354" s="508" t="s">
        <v>1233</v>
      </c>
      <c r="AE354" s="1059"/>
      <c r="AF354" s="1059"/>
      <c r="AG354" s="1059"/>
      <c r="AH354" s="1059"/>
      <c r="AI354" s="1059"/>
      <c r="AJ354" s="1059"/>
      <c r="AK354" s="1059"/>
      <c r="AL354" s="1059"/>
      <c r="AM354" s="1059"/>
      <c r="AN354" s="1059">
        <v>0.26086292644620801</v>
      </c>
      <c r="AO354" s="1059">
        <v>0.231720617747142</v>
      </c>
      <c r="AP354" s="1059">
        <v>0.21683680888811299</v>
      </c>
      <c r="AQ354" s="1059">
        <v>0.224749979696727</v>
      </c>
      <c r="AR354" s="1059">
        <v>0.22224645900590401</v>
      </c>
      <c r="AS354" s="1059">
        <v>0.228332315388418</v>
      </c>
      <c r="AT354" s="1059">
        <v>0.212306954017974</v>
      </c>
      <c r="AU354" s="1061">
        <v>0.182693200143863</v>
      </c>
    </row>
    <row r="355" spans="1:47" x14ac:dyDescent="0.2">
      <c r="A355">
        <v>60062</v>
      </c>
      <c r="B355" t="s">
        <v>1614</v>
      </c>
      <c r="C355" s="507">
        <v>42516</v>
      </c>
      <c r="D355">
        <v>2016</v>
      </c>
      <c r="E355" t="s">
        <v>183</v>
      </c>
      <c r="F355" t="s">
        <v>226</v>
      </c>
      <c r="G355">
        <v>32.042701000000001</v>
      </c>
      <c r="H355">
        <v>-110.95893100000001</v>
      </c>
      <c r="I355" s="606">
        <v>5.7775589041000002</v>
      </c>
      <c r="J355" t="s">
        <v>431</v>
      </c>
      <c r="K355" t="s">
        <v>1249</v>
      </c>
      <c r="L355" s="606">
        <v>21.513999999999999</v>
      </c>
      <c r="M355" s="606">
        <v>16</v>
      </c>
      <c r="N355" s="606">
        <v>1.344625</v>
      </c>
      <c r="O355" t="s">
        <v>799</v>
      </c>
      <c r="P355" t="s">
        <v>1231</v>
      </c>
      <c r="Q355" t="s">
        <v>799</v>
      </c>
      <c r="R355">
        <v>180</v>
      </c>
      <c r="Y355">
        <v>11.17</v>
      </c>
      <c r="Z355">
        <v>20.22</v>
      </c>
      <c r="AA355">
        <v>61.28</v>
      </c>
      <c r="AB355">
        <v>43.5</v>
      </c>
      <c r="AC355" t="s">
        <v>333</v>
      </c>
      <c r="AD355" s="508" t="s">
        <v>1233</v>
      </c>
      <c r="AE355" s="1059"/>
      <c r="AF355" s="1059"/>
      <c r="AG355" s="1059"/>
      <c r="AH355" s="1059"/>
      <c r="AI355" s="1059"/>
      <c r="AJ355" s="1059"/>
      <c r="AK355" s="1059"/>
      <c r="AL355" s="1059"/>
      <c r="AM355" s="1059"/>
      <c r="AN355" s="1059">
        <v>0.31389840182648399</v>
      </c>
      <c r="AO355" s="1059">
        <v>0.30866152968036498</v>
      </c>
      <c r="AP355" s="1059">
        <v>0.30534389269406398</v>
      </c>
      <c r="AQ355" s="1059">
        <v>0.31694700591985397</v>
      </c>
      <c r="AR355" s="1059">
        <v>0.31083761415525102</v>
      </c>
      <c r="AS355" s="1059">
        <v>0.31284960045662102</v>
      </c>
      <c r="AT355" s="1059">
        <v>0.31294948630136898</v>
      </c>
      <c r="AU355" s="1061">
        <v>0.31181693989071002</v>
      </c>
    </row>
    <row r="356" spans="1:47" x14ac:dyDescent="0.2">
      <c r="A356">
        <v>60555</v>
      </c>
      <c r="B356" t="s">
        <v>1615</v>
      </c>
      <c r="C356" s="507">
        <v>42705</v>
      </c>
      <c r="D356">
        <v>2016</v>
      </c>
      <c r="E356" t="s">
        <v>199</v>
      </c>
      <c r="F356" t="s">
        <v>249</v>
      </c>
      <c r="G356">
        <v>35.140555999999997</v>
      </c>
      <c r="H356">
        <v>-88.551111000000006</v>
      </c>
      <c r="I356" s="606">
        <v>4.3718141553000001</v>
      </c>
      <c r="J356" t="s">
        <v>431</v>
      </c>
      <c r="K356" t="s">
        <v>1251</v>
      </c>
      <c r="L356" s="606">
        <v>19.912499999999998</v>
      </c>
      <c r="M356" s="606">
        <v>16</v>
      </c>
      <c r="N356" s="606">
        <v>1.2445312499999999</v>
      </c>
      <c r="O356" t="s">
        <v>799</v>
      </c>
      <c r="P356" t="s">
        <v>1231</v>
      </c>
      <c r="Q356" t="s">
        <v>799</v>
      </c>
      <c r="R356">
        <v>179</v>
      </c>
      <c r="Y356">
        <v>23.48</v>
      </c>
      <c r="Z356">
        <v>35.21</v>
      </c>
      <c r="AA356">
        <v>123.74</v>
      </c>
      <c r="AB356">
        <v>85.29</v>
      </c>
      <c r="AC356" t="s">
        <v>333</v>
      </c>
      <c r="AD356" s="508" t="s">
        <v>1233</v>
      </c>
      <c r="AE356" s="1059"/>
      <c r="AF356" s="1059"/>
      <c r="AG356" s="1059"/>
      <c r="AH356" s="1059"/>
      <c r="AI356" s="1059"/>
      <c r="AJ356" s="1059"/>
      <c r="AK356" s="1059"/>
      <c r="AL356" s="1059"/>
      <c r="AM356" s="1059"/>
      <c r="AN356" s="1059"/>
      <c r="AO356" s="1059">
        <v>0.21069492009132401</v>
      </c>
      <c r="AP356" s="1059">
        <v>0.217744006849315</v>
      </c>
      <c r="AQ356" s="1059">
        <v>0.20903062386156601</v>
      </c>
      <c r="AR356" s="1059">
        <v>0.21924942922374399</v>
      </c>
      <c r="AS356" s="1059">
        <v>0.23406107305936</v>
      </c>
      <c r="AT356" s="1059">
        <v>0.12680507990867501</v>
      </c>
      <c r="AU356" s="1061">
        <v>0.190082821038251</v>
      </c>
    </row>
    <row r="357" spans="1:47" x14ac:dyDescent="0.2">
      <c r="A357">
        <v>60316</v>
      </c>
      <c r="B357" t="s">
        <v>1616</v>
      </c>
      <c r="C357" s="507">
        <v>42735</v>
      </c>
      <c r="D357">
        <v>2016</v>
      </c>
      <c r="E357" t="s">
        <v>180</v>
      </c>
      <c r="F357" t="s">
        <v>227</v>
      </c>
      <c r="G357">
        <v>37.524951000000001</v>
      </c>
      <c r="H357">
        <v>-77.936711000000003</v>
      </c>
      <c r="I357" s="606">
        <v>4.3119285388000002</v>
      </c>
      <c r="J357" t="s">
        <v>431</v>
      </c>
      <c r="K357" t="s">
        <v>1249</v>
      </c>
      <c r="L357" s="606">
        <v>22.9</v>
      </c>
      <c r="M357" s="606">
        <v>17</v>
      </c>
      <c r="N357" s="606">
        <v>1.3470588235294116</v>
      </c>
      <c r="O357" t="s">
        <v>799</v>
      </c>
      <c r="P357" t="s">
        <v>1231</v>
      </c>
      <c r="Q357" t="s">
        <v>799</v>
      </c>
      <c r="R357">
        <v>180</v>
      </c>
      <c r="Y357">
        <v>30.09</v>
      </c>
      <c r="Z357">
        <v>2.34</v>
      </c>
      <c r="AA357">
        <v>132.66999999999999</v>
      </c>
      <c r="AB357">
        <v>92.26</v>
      </c>
      <c r="AC357" t="s">
        <v>329</v>
      </c>
      <c r="AD357" s="508" t="s">
        <v>1233</v>
      </c>
      <c r="AE357" s="1059"/>
      <c r="AF357" s="1059"/>
      <c r="AG357" s="1059"/>
      <c r="AH357" s="1059"/>
      <c r="AI357" s="1059"/>
      <c r="AJ357" s="1059"/>
      <c r="AK357" s="1059"/>
      <c r="AL357" s="1059"/>
      <c r="AM357" s="1059"/>
      <c r="AN357" s="1059">
        <v>0.186326343002954</v>
      </c>
      <c r="AO357" s="1059">
        <v>0.118863920225624</v>
      </c>
      <c r="AP357" s="1059">
        <v>0.14176067687348901</v>
      </c>
      <c r="AQ357" s="1059">
        <v>0.21322190078216999</v>
      </c>
      <c r="AR357" s="1059">
        <v>0.19796535052377101</v>
      </c>
      <c r="AS357" s="1059">
        <v>0.16502820306204599</v>
      </c>
      <c r="AT357" s="1059">
        <v>0.184501745903841</v>
      </c>
      <c r="AU357" s="1061">
        <v>0.16942569377477701</v>
      </c>
    </row>
    <row r="358" spans="1:47" x14ac:dyDescent="0.2">
      <c r="A358">
        <v>60469</v>
      </c>
      <c r="B358" t="s">
        <v>1617</v>
      </c>
      <c r="C358" s="507">
        <v>42735</v>
      </c>
      <c r="D358">
        <v>2016</v>
      </c>
      <c r="E358" t="s">
        <v>199</v>
      </c>
      <c r="F358" t="s">
        <v>225</v>
      </c>
      <c r="G358">
        <v>31.274374999999999</v>
      </c>
      <c r="H358">
        <v>-81.448356000000004</v>
      </c>
      <c r="I358" s="606">
        <v>4.7918301369999998</v>
      </c>
      <c r="J358" t="s">
        <v>431</v>
      </c>
      <c r="K358" t="s">
        <v>1249</v>
      </c>
      <c r="L358" s="606">
        <v>22.982400000000002</v>
      </c>
      <c r="M358" s="606">
        <v>17.68</v>
      </c>
      <c r="N358" s="606">
        <v>1.2999095022624436</v>
      </c>
      <c r="O358" t="s">
        <v>793</v>
      </c>
      <c r="P358" t="s">
        <v>793</v>
      </c>
      <c r="Q358">
        <v>20</v>
      </c>
      <c r="R358">
        <v>180</v>
      </c>
      <c r="Y358">
        <v>26.92</v>
      </c>
      <c r="Z358">
        <v>27.06</v>
      </c>
      <c r="AA358">
        <v>129.76</v>
      </c>
      <c r="AB358">
        <v>90.97</v>
      </c>
      <c r="AC358" t="s">
        <v>329</v>
      </c>
      <c r="AD358" s="508" t="s">
        <v>1233</v>
      </c>
      <c r="AE358" s="1059"/>
      <c r="AF358" s="1059"/>
      <c r="AG358" s="1059"/>
      <c r="AH358" s="1059"/>
      <c r="AI358" s="1059"/>
      <c r="AJ358" s="1059"/>
      <c r="AK358" s="1059"/>
      <c r="AL358" s="1059"/>
      <c r="AM358" s="1059"/>
      <c r="AN358" s="1059">
        <v>0.20466768138001001</v>
      </c>
      <c r="AO358" s="1059">
        <v>0.19860476915271399</v>
      </c>
      <c r="AP358" s="1059">
        <v>0.19833840690005</v>
      </c>
      <c r="AQ358" s="1059">
        <v>0.19249645820684</v>
      </c>
      <c r="AR358" s="1059">
        <v>0.17835489599188201</v>
      </c>
      <c r="AS358" s="1059">
        <v>0.20042491121258199</v>
      </c>
      <c r="AT358" s="1059">
        <v>0.16632575053203499</v>
      </c>
      <c r="AU358" s="1061">
        <v>0.102562042050952</v>
      </c>
    </row>
    <row r="359" spans="1:47" x14ac:dyDescent="0.2">
      <c r="A359">
        <v>59250</v>
      </c>
      <c r="B359" t="s">
        <v>1618</v>
      </c>
      <c r="C359" s="507">
        <v>42735</v>
      </c>
      <c r="D359">
        <v>2016</v>
      </c>
      <c r="E359" t="s">
        <v>176</v>
      </c>
      <c r="F359" t="s">
        <v>222</v>
      </c>
      <c r="G359">
        <v>35.422500999999997</v>
      </c>
      <c r="H359">
        <v>-119.629167</v>
      </c>
      <c r="I359" s="606">
        <v>5.3259349315</v>
      </c>
      <c r="J359" t="s">
        <v>431</v>
      </c>
      <c r="K359" t="s">
        <v>1249</v>
      </c>
      <c r="L359" s="606">
        <v>25.721550000000001</v>
      </c>
      <c r="M359" s="606">
        <v>19.5</v>
      </c>
      <c r="N359" s="606">
        <v>1.3190538461538461</v>
      </c>
      <c r="O359" t="s">
        <v>799</v>
      </c>
      <c r="P359" t="s">
        <v>1231</v>
      </c>
      <c r="Q359" t="s">
        <v>799</v>
      </c>
      <c r="R359">
        <v>179</v>
      </c>
      <c r="Y359">
        <v>7.08</v>
      </c>
      <c r="Z359">
        <v>8.25</v>
      </c>
      <c r="AA359">
        <v>106.43</v>
      </c>
      <c r="AB359">
        <v>72.02</v>
      </c>
      <c r="AC359" t="s">
        <v>333</v>
      </c>
      <c r="AD359" s="508">
        <v>74.907756173255706</v>
      </c>
      <c r="AE359" s="1059"/>
      <c r="AF359" s="1059"/>
      <c r="AG359" s="1059"/>
      <c r="AH359" s="1059"/>
      <c r="AI359" s="1059"/>
      <c r="AJ359" s="1059"/>
      <c r="AK359" s="1059"/>
      <c r="AL359" s="1059"/>
      <c r="AM359" s="1059"/>
      <c r="AN359" s="1059">
        <v>0.30594748858447401</v>
      </c>
      <c r="AO359" s="1059">
        <v>0.29672945205479401</v>
      </c>
      <c r="AP359" s="1059">
        <v>0.28305936073059301</v>
      </c>
      <c r="AQ359" s="1059">
        <v>0.26102572859744899</v>
      </c>
      <c r="AR359" s="1059">
        <v>0.28426940639269399</v>
      </c>
      <c r="AS359" s="1059">
        <v>0.267888127853881</v>
      </c>
      <c r="AT359" s="1059">
        <v>0.28126097646645498</v>
      </c>
      <c r="AU359" s="1061">
        <v>0.296313810658072</v>
      </c>
    </row>
    <row r="360" spans="1:47" x14ac:dyDescent="0.2">
      <c r="A360">
        <v>59249</v>
      </c>
      <c r="B360" t="s">
        <v>1619</v>
      </c>
      <c r="C360" s="507">
        <v>42735</v>
      </c>
      <c r="D360">
        <v>2016</v>
      </c>
      <c r="E360" t="s">
        <v>176</v>
      </c>
      <c r="F360" t="s">
        <v>222</v>
      </c>
      <c r="G360">
        <v>35.415981000000002</v>
      </c>
      <c r="H360">
        <v>-119.629481</v>
      </c>
      <c r="I360" s="606">
        <v>5.3259349315</v>
      </c>
      <c r="J360" t="s">
        <v>431</v>
      </c>
      <c r="K360" t="s">
        <v>1249</v>
      </c>
      <c r="L360" s="606">
        <v>25.721550000000001</v>
      </c>
      <c r="M360" s="606">
        <v>19.5</v>
      </c>
      <c r="N360" s="606">
        <v>1.3190538461538461</v>
      </c>
      <c r="O360" t="s">
        <v>799</v>
      </c>
      <c r="P360" t="s">
        <v>1231</v>
      </c>
      <c r="Q360" t="s">
        <v>799</v>
      </c>
      <c r="R360">
        <v>179</v>
      </c>
      <c r="Y360">
        <v>7.08</v>
      </c>
      <c r="Z360">
        <v>8</v>
      </c>
      <c r="AA360">
        <v>106.17</v>
      </c>
      <c r="AB360">
        <v>71.86</v>
      </c>
      <c r="AC360" t="s">
        <v>333</v>
      </c>
      <c r="AD360" s="508">
        <v>74.889108486879465</v>
      </c>
      <c r="AE360" s="1059"/>
      <c r="AF360" s="1059"/>
      <c r="AG360" s="1059"/>
      <c r="AH360" s="1059"/>
      <c r="AI360" s="1059"/>
      <c r="AJ360" s="1059"/>
      <c r="AK360" s="1059"/>
      <c r="AL360" s="1059"/>
      <c r="AM360" s="1059"/>
      <c r="AN360" s="1059">
        <v>0.30703196347031902</v>
      </c>
      <c r="AO360" s="1059">
        <v>0.29860730593607299</v>
      </c>
      <c r="AP360" s="1059">
        <v>0.28004566210045601</v>
      </c>
      <c r="AQ360" s="1059">
        <v>0.25864071038251302</v>
      </c>
      <c r="AR360" s="1059">
        <v>0.27567922374429199</v>
      </c>
      <c r="AS360" s="1059">
        <v>0.26444063926940597</v>
      </c>
      <c r="AT360" s="1059">
        <v>0.27232759630019898</v>
      </c>
      <c r="AU360" s="1061">
        <v>0.30545046938489501</v>
      </c>
    </row>
    <row r="361" spans="1:47" x14ac:dyDescent="0.2">
      <c r="A361">
        <v>60318</v>
      </c>
      <c r="B361" t="s">
        <v>1620</v>
      </c>
      <c r="C361" s="507">
        <v>42735</v>
      </c>
      <c r="D361">
        <v>2016</v>
      </c>
      <c r="E361" t="s">
        <v>180</v>
      </c>
      <c r="F361" t="s">
        <v>227</v>
      </c>
      <c r="G361">
        <v>36.891851000000003</v>
      </c>
      <c r="H361">
        <v>-76.613270999999997</v>
      </c>
      <c r="I361" s="606">
        <v>4.3386374428999996</v>
      </c>
      <c r="J361" t="s">
        <v>431</v>
      </c>
      <c r="K361" t="s">
        <v>1249</v>
      </c>
      <c r="L361" s="606">
        <v>25.1</v>
      </c>
      <c r="M361" s="606">
        <v>19.7</v>
      </c>
      <c r="N361" s="606">
        <v>1.2741116751269037</v>
      </c>
      <c r="O361" t="s">
        <v>799</v>
      </c>
      <c r="P361" t="s">
        <v>1231</v>
      </c>
      <c r="Q361" t="s">
        <v>799</v>
      </c>
      <c r="R361">
        <v>201</v>
      </c>
      <c r="Y361">
        <v>31.01</v>
      </c>
      <c r="Z361">
        <v>2.93</v>
      </c>
      <c r="AA361">
        <v>119.62</v>
      </c>
      <c r="AB361">
        <v>83.3</v>
      </c>
      <c r="AC361" t="s">
        <v>329</v>
      </c>
      <c r="AD361" s="508" t="s">
        <v>1233</v>
      </c>
      <c r="AE361" s="1059"/>
      <c r="AF361" s="1059"/>
      <c r="AG361" s="1059"/>
      <c r="AH361" s="1059"/>
      <c r="AI361" s="1059"/>
      <c r="AJ361" s="1059"/>
      <c r="AK361" s="1059"/>
      <c r="AL361" s="1059"/>
      <c r="AM361" s="1059"/>
      <c r="AN361" s="1059">
        <v>0.1655010814708</v>
      </c>
      <c r="AO361" s="1059">
        <v>0.162815428983417</v>
      </c>
      <c r="AP361" s="1059">
        <v>0.19606464792117201</v>
      </c>
      <c r="AQ361" s="1059">
        <v>0.19188596491227999</v>
      </c>
      <c r="AR361" s="1059">
        <v>0.222086037010334</v>
      </c>
      <c r="AS361" s="1059">
        <v>0.16777817832251801</v>
      </c>
      <c r="AT361" s="1059">
        <v>0.17382889460630899</v>
      </c>
      <c r="AU361" s="1061">
        <v>0.185882499791961</v>
      </c>
    </row>
    <row r="362" spans="1:47" x14ac:dyDescent="0.2">
      <c r="A362">
        <v>59513</v>
      </c>
      <c r="B362" t="s">
        <v>1621</v>
      </c>
      <c r="C362" s="507">
        <v>42522</v>
      </c>
      <c r="D362">
        <v>2016</v>
      </c>
      <c r="E362" t="s">
        <v>180</v>
      </c>
      <c r="F362" t="s">
        <v>228</v>
      </c>
      <c r="G362">
        <v>35.834881000000003</v>
      </c>
      <c r="H362">
        <v>-77.123970999999997</v>
      </c>
      <c r="I362" s="606">
        <v>4.4362650685</v>
      </c>
      <c r="J362" t="s">
        <v>431</v>
      </c>
      <c r="K362" t="s">
        <v>1251</v>
      </c>
      <c r="L362" s="606">
        <v>25.890320000000003</v>
      </c>
      <c r="M362" s="606">
        <v>19.998999999999999</v>
      </c>
      <c r="N362" s="606">
        <v>1.2945807290364519</v>
      </c>
      <c r="O362" t="s">
        <v>793</v>
      </c>
      <c r="P362" t="s">
        <v>793</v>
      </c>
      <c r="Q362">
        <v>20</v>
      </c>
      <c r="R362">
        <v>181</v>
      </c>
      <c r="Y362">
        <v>26.56</v>
      </c>
      <c r="Z362">
        <v>2.93</v>
      </c>
      <c r="AA362">
        <v>130</v>
      </c>
      <c r="AB362">
        <v>91.21</v>
      </c>
      <c r="AC362" t="s">
        <v>329</v>
      </c>
      <c r="AD362" s="508" t="s">
        <v>1233</v>
      </c>
      <c r="AE362" s="1059"/>
      <c r="AF362" s="1059"/>
      <c r="AG362" s="1059"/>
      <c r="AH362" s="1059"/>
      <c r="AI362" s="1059"/>
      <c r="AJ362" s="1059"/>
      <c r="AK362" s="1059"/>
      <c r="AL362" s="1059"/>
      <c r="AM362" s="1059"/>
      <c r="AN362" s="1059">
        <v>0.189849675132158</v>
      </c>
      <c r="AO362" s="1059">
        <v>0.19568330014674201</v>
      </c>
      <c r="AP362" s="1059">
        <v>0.19546639432428201</v>
      </c>
      <c r="AQ362" s="1059">
        <v>0.19412400492519999</v>
      </c>
      <c r="AR362" s="1059">
        <v>0.19695048679374599</v>
      </c>
      <c r="AS362" s="1059">
        <v>0.176235980748809</v>
      </c>
      <c r="AT362" s="1059">
        <v>0.103983509677767</v>
      </c>
    </row>
    <row r="363" spans="1:47" x14ac:dyDescent="0.2">
      <c r="A363">
        <v>59891</v>
      </c>
      <c r="B363" t="s">
        <v>1622</v>
      </c>
      <c r="C363" s="507">
        <v>42401</v>
      </c>
      <c r="D363">
        <v>2016</v>
      </c>
      <c r="E363" t="s">
        <v>199</v>
      </c>
      <c r="F363" t="s">
        <v>225</v>
      </c>
      <c r="G363">
        <v>32.576191000000001</v>
      </c>
      <c r="H363">
        <v>-84.317211</v>
      </c>
      <c r="I363" s="606">
        <v>4.5821171232999998</v>
      </c>
      <c r="J363" t="s">
        <v>431</v>
      </c>
      <c r="K363" t="s">
        <v>1251</v>
      </c>
      <c r="L363" s="606">
        <v>29</v>
      </c>
      <c r="M363" s="606">
        <v>20</v>
      </c>
      <c r="N363" s="606">
        <v>1.45</v>
      </c>
      <c r="O363" t="s">
        <v>799</v>
      </c>
      <c r="P363" t="s">
        <v>1231</v>
      </c>
      <c r="Q363" t="s">
        <v>799</v>
      </c>
      <c r="R363">
        <v>197</v>
      </c>
      <c r="Y363">
        <v>28.15</v>
      </c>
      <c r="Z363">
        <v>28.86</v>
      </c>
      <c r="AA363">
        <v>99.26</v>
      </c>
      <c r="AB363">
        <v>69.77</v>
      </c>
      <c r="AC363" t="s">
        <v>329</v>
      </c>
      <c r="AD363" s="508" t="s">
        <v>1233</v>
      </c>
      <c r="AE363" s="1059"/>
      <c r="AF363" s="1059"/>
      <c r="AG363" s="1059"/>
      <c r="AH363" s="1059"/>
      <c r="AI363" s="1059"/>
      <c r="AJ363" s="1059"/>
      <c r="AK363" s="1059"/>
      <c r="AL363" s="1059"/>
      <c r="AM363" s="1059"/>
      <c r="AN363" s="1059">
        <v>0.23776826484018199</v>
      </c>
      <c r="AO363" s="1059">
        <v>0.22432648401826399</v>
      </c>
      <c r="AP363" s="1059">
        <v>0.23093607305936001</v>
      </c>
      <c r="AQ363" s="1059">
        <v>0.21820355191256799</v>
      </c>
      <c r="AR363" s="1059">
        <v>0.22523401826483999</v>
      </c>
      <c r="AS363" s="1059">
        <v>0.23345319634703199</v>
      </c>
      <c r="AT363" s="1059">
        <v>0.22572488584474801</v>
      </c>
      <c r="AU363" s="1061">
        <v>0.22087887067395201</v>
      </c>
    </row>
    <row r="364" spans="1:47" x14ac:dyDescent="0.2">
      <c r="A364">
        <v>59528</v>
      </c>
      <c r="B364" t="s">
        <v>1623</v>
      </c>
      <c r="C364" s="507">
        <v>42400</v>
      </c>
      <c r="D364">
        <v>2016</v>
      </c>
      <c r="E364" t="s">
        <v>176</v>
      </c>
      <c r="F364" t="s">
        <v>222</v>
      </c>
      <c r="G364">
        <v>34.648888999999997</v>
      </c>
      <c r="H364">
        <v>-118.076667</v>
      </c>
      <c r="I364" s="606">
        <v>5.8456027397000003</v>
      </c>
      <c r="J364" t="s">
        <v>431</v>
      </c>
      <c r="K364" t="s">
        <v>1249</v>
      </c>
      <c r="L364" s="606">
        <v>27.8</v>
      </c>
      <c r="M364" s="606">
        <v>20</v>
      </c>
      <c r="N364" s="606">
        <v>1.3900000000000001</v>
      </c>
      <c r="O364" t="s">
        <v>799</v>
      </c>
      <c r="P364" t="s">
        <v>1231</v>
      </c>
      <c r="Q364" t="s">
        <v>799</v>
      </c>
      <c r="R364">
        <v>180</v>
      </c>
      <c r="Y364">
        <v>10.199999999999999</v>
      </c>
      <c r="Z364">
        <v>7.58</v>
      </c>
      <c r="AA364">
        <v>93.16</v>
      </c>
      <c r="AB364">
        <v>63.75</v>
      </c>
      <c r="AC364" t="s">
        <v>333</v>
      </c>
      <c r="AD364" s="508" t="s">
        <v>1233</v>
      </c>
      <c r="AE364" s="1059"/>
      <c r="AF364" s="1059"/>
      <c r="AG364" s="1059"/>
      <c r="AH364" s="1059"/>
      <c r="AI364" s="1059"/>
      <c r="AJ364" s="1059"/>
      <c r="AK364" s="1059"/>
      <c r="AL364" s="1059"/>
      <c r="AM364" s="1059"/>
      <c r="AN364" s="1059">
        <v>0.33054223744292199</v>
      </c>
      <c r="AO364" s="1059">
        <v>0.32602168949771598</v>
      </c>
      <c r="AP364" s="1059">
        <v>0.315536529680365</v>
      </c>
      <c r="AQ364" s="1059">
        <v>0.28938410746812299</v>
      </c>
      <c r="AR364" s="1059">
        <v>0.29383561643835598</v>
      </c>
      <c r="AS364" s="1059">
        <v>0.31421803652968</v>
      </c>
      <c r="AT364" s="1059">
        <v>0.292876712328767</v>
      </c>
      <c r="AU364" s="1061">
        <v>0.29186020036429799</v>
      </c>
    </row>
    <row r="365" spans="1:47" x14ac:dyDescent="0.2">
      <c r="A365">
        <v>59088</v>
      </c>
      <c r="B365" t="s">
        <v>1624</v>
      </c>
      <c r="C365" s="507">
        <v>42412</v>
      </c>
      <c r="D365">
        <v>2016</v>
      </c>
      <c r="E365" t="s">
        <v>183</v>
      </c>
      <c r="F365" t="s">
        <v>222</v>
      </c>
      <c r="G365">
        <v>33.165832999999999</v>
      </c>
      <c r="H365">
        <v>-115.532222</v>
      </c>
      <c r="I365" s="606">
        <v>5.9063401826000002</v>
      </c>
      <c r="J365" t="s">
        <v>431</v>
      </c>
      <c r="K365" t="s">
        <v>1251</v>
      </c>
      <c r="L365" s="606">
        <v>26.6</v>
      </c>
      <c r="M365" s="606">
        <v>20</v>
      </c>
      <c r="N365" s="606">
        <v>1.33</v>
      </c>
      <c r="O365" t="s">
        <v>799</v>
      </c>
      <c r="P365" t="s">
        <v>1231</v>
      </c>
      <c r="Q365" t="s">
        <v>799</v>
      </c>
      <c r="R365">
        <v>180</v>
      </c>
      <c r="Y365">
        <v>11.25</v>
      </c>
      <c r="Z365">
        <v>11.41</v>
      </c>
      <c r="AA365">
        <v>122.16</v>
      </c>
      <c r="AB365">
        <v>83.41</v>
      </c>
      <c r="AC365" t="s">
        <v>333</v>
      </c>
      <c r="AD365" s="508" t="s">
        <v>1233</v>
      </c>
      <c r="AE365" s="1059"/>
      <c r="AF365" s="1059"/>
      <c r="AG365" s="1059"/>
      <c r="AH365" s="1059"/>
      <c r="AI365" s="1059"/>
      <c r="AJ365" s="1059"/>
      <c r="AK365" s="1059"/>
      <c r="AL365" s="1059"/>
      <c r="AM365" s="1059"/>
      <c r="AN365" s="1059">
        <v>0.25912671232876699</v>
      </c>
      <c r="AO365" s="1059">
        <v>0.239280821917808</v>
      </c>
      <c r="AP365" s="1059">
        <v>0.23992579908675801</v>
      </c>
      <c r="AQ365" s="1059">
        <v>0.23803506375227601</v>
      </c>
      <c r="AR365" s="1059">
        <v>0.240188356164383</v>
      </c>
      <c r="AS365" s="1059">
        <v>0.22537671232876699</v>
      </c>
      <c r="AT365" s="1059">
        <v>0.21232876712328699</v>
      </c>
      <c r="AU365" s="1061">
        <v>0.218106785063752</v>
      </c>
    </row>
    <row r="366" spans="1:47" x14ac:dyDescent="0.2">
      <c r="A366">
        <v>59868</v>
      </c>
      <c r="B366" t="s">
        <v>1625</v>
      </c>
      <c r="C366" s="507">
        <v>42490</v>
      </c>
      <c r="D366">
        <v>2016</v>
      </c>
      <c r="E366" t="s">
        <v>176</v>
      </c>
      <c r="F366" t="s">
        <v>222</v>
      </c>
      <c r="G366">
        <v>34.822510999999999</v>
      </c>
      <c r="H366">
        <v>-118.43802100000001</v>
      </c>
      <c r="I366" s="606">
        <v>5.7788794521</v>
      </c>
      <c r="J366" t="s">
        <v>431</v>
      </c>
      <c r="K366" t="s">
        <v>1251</v>
      </c>
      <c r="L366" s="606">
        <v>25.5</v>
      </c>
      <c r="M366" s="606">
        <v>20</v>
      </c>
      <c r="N366" s="606">
        <v>1.2749999999999999</v>
      </c>
      <c r="O366" t="s">
        <v>799</v>
      </c>
      <c r="P366" t="s">
        <v>1231</v>
      </c>
      <c r="Q366" t="s">
        <v>799</v>
      </c>
      <c r="R366">
        <v>180</v>
      </c>
      <c r="Y366">
        <v>9.9600000000000009</v>
      </c>
      <c r="Z366">
        <v>8.4700000000000006</v>
      </c>
      <c r="AA366">
        <v>65.239999999999995</v>
      </c>
      <c r="AB366">
        <v>45.81</v>
      </c>
      <c r="AC366" t="s">
        <v>1259</v>
      </c>
      <c r="AD366" s="508">
        <v>70.709821344565725</v>
      </c>
      <c r="AE366" s="1059"/>
      <c r="AF366" s="1059"/>
      <c r="AG366" s="1059"/>
      <c r="AH366" s="1059"/>
      <c r="AI366" s="1059"/>
      <c r="AJ366" s="1059"/>
      <c r="AK366" s="1059"/>
      <c r="AL366" s="1059"/>
      <c r="AM366" s="1059"/>
      <c r="AN366" s="1059">
        <v>0.33902968036529602</v>
      </c>
      <c r="AO366" s="1059">
        <v>0.34643264840182603</v>
      </c>
      <c r="AP366" s="1059">
        <v>0.32789954337899502</v>
      </c>
      <c r="AQ366" s="1059">
        <v>0.32110086520947101</v>
      </c>
      <c r="AR366" s="1059">
        <v>0.338099315068493</v>
      </c>
      <c r="AS366" s="1059">
        <v>0.321912100456621</v>
      </c>
      <c r="AT366" s="1059">
        <v>0.32060502283105002</v>
      </c>
      <c r="AU366" s="1061">
        <v>0.26070127504553697</v>
      </c>
    </row>
    <row r="367" spans="1:47" x14ac:dyDescent="0.2">
      <c r="A367">
        <v>60091</v>
      </c>
      <c r="B367" t="s">
        <v>1626</v>
      </c>
      <c r="C367" s="507">
        <v>42490</v>
      </c>
      <c r="D367">
        <v>2016</v>
      </c>
      <c r="E367" t="s">
        <v>176</v>
      </c>
      <c r="F367" t="s">
        <v>222</v>
      </c>
      <c r="G367">
        <v>34.822510999999999</v>
      </c>
      <c r="H367">
        <v>-118.44442100000001</v>
      </c>
      <c r="I367" s="606">
        <v>5.7788794521</v>
      </c>
      <c r="J367" t="s">
        <v>431</v>
      </c>
      <c r="K367" t="s">
        <v>1251</v>
      </c>
      <c r="L367" s="606">
        <v>25.5</v>
      </c>
      <c r="M367" s="606">
        <v>20</v>
      </c>
      <c r="N367" s="606">
        <v>1.2749999999999999</v>
      </c>
      <c r="O367" t="s">
        <v>799</v>
      </c>
      <c r="P367" t="s">
        <v>1231</v>
      </c>
      <c r="Q367" t="s">
        <v>799</v>
      </c>
      <c r="R367">
        <v>180</v>
      </c>
      <c r="Y367">
        <v>9.9499999999999993</v>
      </c>
      <c r="Z367">
        <v>6.95</v>
      </c>
      <c r="AA367">
        <v>61.3</v>
      </c>
      <c r="AB367">
        <v>43.05</v>
      </c>
      <c r="AC367" t="s">
        <v>1259</v>
      </c>
      <c r="AD367" s="508">
        <v>70.967886385969237</v>
      </c>
      <c r="AE367" s="1059"/>
      <c r="AF367" s="1059"/>
      <c r="AG367" s="1059"/>
      <c r="AH367" s="1059"/>
      <c r="AI367" s="1059"/>
      <c r="AJ367" s="1059"/>
      <c r="AK367" s="1059"/>
      <c r="AL367" s="1059"/>
      <c r="AM367" s="1059"/>
      <c r="AN367" s="1059">
        <v>0.338327625570776</v>
      </c>
      <c r="AO367" s="1059">
        <v>0.33761415525114102</v>
      </c>
      <c r="AP367" s="1059">
        <v>0.31247716894977101</v>
      </c>
      <c r="AQ367" s="1059">
        <v>0.32524476320582801</v>
      </c>
      <c r="AR367" s="1059">
        <v>0.33371575342465698</v>
      </c>
      <c r="AS367" s="1059">
        <v>0.34085616438356098</v>
      </c>
      <c r="AT367" s="1059">
        <v>0.31724885844748801</v>
      </c>
      <c r="AU367" s="1061">
        <v>0.31779371584699401</v>
      </c>
    </row>
    <row r="368" spans="1:47" x14ac:dyDescent="0.2">
      <c r="A368">
        <v>59963</v>
      </c>
      <c r="B368" t="s">
        <v>1627</v>
      </c>
      <c r="C368" s="507">
        <v>42521</v>
      </c>
      <c r="D368">
        <v>2016</v>
      </c>
      <c r="E368" t="s">
        <v>176</v>
      </c>
      <c r="F368" t="s">
        <v>222</v>
      </c>
      <c r="G368">
        <v>34.720498999999997</v>
      </c>
      <c r="H368">
        <v>-118.300461</v>
      </c>
      <c r="I368" s="606">
        <v>5.7811771690000002</v>
      </c>
      <c r="J368" t="s">
        <v>431</v>
      </c>
      <c r="K368" t="s">
        <v>1249</v>
      </c>
      <c r="L368" s="606">
        <v>22.47</v>
      </c>
      <c r="M368" s="606">
        <v>20</v>
      </c>
      <c r="N368" s="606">
        <v>1.1234999999999999</v>
      </c>
      <c r="O368" t="s">
        <v>793</v>
      </c>
      <c r="P368" t="s">
        <v>793</v>
      </c>
      <c r="Q368">
        <v>25</v>
      </c>
      <c r="R368">
        <v>180</v>
      </c>
      <c r="Y368">
        <v>8.39</v>
      </c>
      <c r="Z368">
        <v>11.65</v>
      </c>
      <c r="AA368">
        <v>105.42</v>
      </c>
      <c r="AB368">
        <v>73.12</v>
      </c>
      <c r="AC368" t="s">
        <v>333</v>
      </c>
      <c r="AD368" s="508" t="s">
        <v>1233</v>
      </c>
      <c r="AE368" s="1059"/>
      <c r="AF368" s="1059"/>
      <c r="AG368" s="1059"/>
      <c r="AH368" s="1059"/>
      <c r="AI368" s="1059"/>
      <c r="AJ368" s="1059"/>
      <c r="AK368" s="1059"/>
      <c r="AL368" s="1059"/>
      <c r="AM368" s="1059"/>
      <c r="AN368" s="1059">
        <v>0.212134703196347</v>
      </c>
      <c r="AO368" s="1059">
        <v>0.225165525114155</v>
      </c>
      <c r="AP368" s="1059">
        <v>0.218789954337899</v>
      </c>
      <c r="AQ368" s="1059">
        <v>0.186213570127504</v>
      </c>
      <c r="AR368" s="1059">
        <v>0.199286529680365</v>
      </c>
      <c r="AS368" s="1059">
        <v>0.17283105022831</v>
      </c>
      <c r="AT368" s="1059">
        <v>0.164611872146118</v>
      </c>
      <c r="AU368" s="1061">
        <v>0.18965163934426199</v>
      </c>
    </row>
    <row r="369" spans="1:47" x14ac:dyDescent="0.2">
      <c r="A369">
        <v>59740</v>
      </c>
      <c r="B369" t="s">
        <v>1628</v>
      </c>
      <c r="C369" s="507">
        <v>42521</v>
      </c>
      <c r="D369">
        <v>2016</v>
      </c>
      <c r="E369" t="s">
        <v>176</v>
      </c>
      <c r="F369" t="s">
        <v>222</v>
      </c>
      <c r="G369">
        <v>35.020330999999999</v>
      </c>
      <c r="H369">
        <v>-118.278291</v>
      </c>
      <c r="I369" s="606">
        <v>5.7908200912999996</v>
      </c>
      <c r="J369" t="s">
        <v>431</v>
      </c>
      <c r="K369" t="s">
        <v>1249</v>
      </c>
      <c r="L369" s="606">
        <v>25</v>
      </c>
      <c r="M369" s="606">
        <v>20</v>
      </c>
      <c r="N369" s="606">
        <v>1.25</v>
      </c>
      <c r="O369" t="s">
        <v>799</v>
      </c>
      <c r="P369" t="s">
        <v>1231</v>
      </c>
      <c r="Q369" t="s">
        <v>799</v>
      </c>
      <c r="R369">
        <v>180</v>
      </c>
      <c r="Y369">
        <v>10.02</v>
      </c>
      <c r="Z369">
        <v>7.65</v>
      </c>
      <c r="AA369">
        <v>85.5</v>
      </c>
      <c r="AB369">
        <v>58.3</v>
      </c>
      <c r="AC369" t="s">
        <v>333</v>
      </c>
      <c r="AD369" s="508" t="s">
        <v>1233</v>
      </c>
      <c r="AE369" s="1059"/>
      <c r="AF369" s="1059"/>
      <c r="AG369" s="1059"/>
      <c r="AH369" s="1059"/>
      <c r="AI369" s="1059"/>
      <c r="AJ369" s="1059"/>
      <c r="AK369" s="1059"/>
      <c r="AL369" s="1059"/>
      <c r="AM369" s="1059"/>
      <c r="AN369" s="1059">
        <v>0.32599315068493101</v>
      </c>
      <c r="AO369" s="1059">
        <v>0.32672374429223699</v>
      </c>
      <c r="AP369" s="1059">
        <v>0.31213470319634701</v>
      </c>
      <c r="AQ369" s="1059">
        <v>0.30080259562841499</v>
      </c>
      <c r="AR369" s="1059">
        <v>0.319600456621004</v>
      </c>
      <c r="AS369" s="1059">
        <v>0.32037100456620998</v>
      </c>
      <c r="AT369" s="1059">
        <v>0.29193493150684902</v>
      </c>
      <c r="AU369" s="1061">
        <v>0.30468465391621102</v>
      </c>
    </row>
    <row r="370" spans="1:47" x14ac:dyDescent="0.2">
      <c r="A370">
        <v>60039</v>
      </c>
      <c r="B370" t="s">
        <v>1629</v>
      </c>
      <c r="C370" s="507">
        <v>42551</v>
      </c>
      <c r="D370">
        <v>2016</v>
      </c>
      <c r="E370" t="s">
        <v>176</v>
      </c>
      <c r="F370" t="s">
        <v>222</v>
      </c>
      <c r="G370">
        <v>37.367440999999999</v>
      </c>
      <c r="H370">
        <v>-121.14938100000001</v>
      </c>
      <c r="I370" s="606">
        <v>5.2102527396999996</v>
      </c>
      <c r="J370" t="s">
        <v>431</v>
      </c>
      <c r="K370" t="s">
        <v>1249</v>
      </c>
      <c r="L370" s="606">
        <v>28.024000000000001</v>
      </c>
      <c r="M370" s="606">
        <v>20</v>
      </c>
      <c r="N370" s="606">
        <v>1.4012</v>
      </c>
      <c r="O370" t="s">
        <v>799</v>
      </c>
      <c r="P370" t="s">
        <v>1231</v>
      </c>
      <c r="Q370" t="s">
        <v>799</v>
      </c>
      <c r="R370">
        <v>180</v>
      </c>
      <c r="Y370">
        <v>11.44</v>
      </c>
      <c r="Z370">
        <v>8.49</v>
      </c>
      <c r="AA370">
        <v>78.349999999999994</v>
      </c>
      <c r="AB370">
        <v>55.43</v>
      </c>
      <c r="AC370" t="s">
        <v>1259</v>
      </c>
      <c r="AD370" s="508">
        <v>64.230879471585268</v>
      </c>
      <c r="AE370" s="1059"/>
      <c r="AF370" s="1059"/>
      <c r="AG370" s="1059"/>
      <c r="AH370" s="1059"/>
      <c r="AI370" s="1059"/>
      <c r="AJ370" s="1059"/>
      <c r="AK370" s="1059"/>
      <c r="AL370" s="1059"/>
      <c r="AM370" s="1059"/>
      <c r="AN370" s="1059">
        <v>0.29258561643835601</v>
      </c>
      <c r="AO370" s="1059">
        <v>0.30360159817351601</v>
      </c>
      <c r="AP370" s="1059">
        <v>0.29732876712328699</v>
      </c>
      <c r="AQ370" s="1059">
        <v>0.28241120218579202</v>
      </c>
      <c r="AR370" s="1059">
        <v>0.29351598173515903</v>
      </c>
      <c r="AS370" s="1059">
        <v>0.26592465753424599</v>
      </c>
      <c r="AT370" s="1059">
        <v>0.22907534246575301</v>
      </c>
    </row>
    <row r="371" spans="1:47" x14ac:dyDescent="0.2">
      <c r="A371">
        <v>60280</v>
      </c>
      <c r="B371" t="s">
        <v>1630</v>
      </c>
      <c r="C371" s="507">
        <v>42559</v>
      </c>
      <c r="D371">
        <v>2016</v>
      </c>
      <c r="E371" t="s">
        <v>176</v>
      </c>
      <c r="F371" t="s">
        <v>222</v>
      </c>
      <c r="G371">
        <v>34.714703</v>
      </c>
      <c r="H371">
        <v>-118.31100600000001</v>
      </c>
      <c r="I371" s="606">
        <v>5.7811771690000002</v>
      </c>
      <c r="J371" t="s">
        <v>431</v>
      </c>
      <c r="K371" t="s">
        <v>1249</v>
      </c>
      <c r="L371" s="606">
        <v>25.855</v>
      </c>
      <c r="M371" s="606">
        <v>20</v>
      </c>
      <c r="N371" s="606">
        <v>1.2927500000000001</v>
      </c>
      <c r="O371" t="s">
        <v>799</v>
      </c>
      <c r="P371" t="s">
        <v>1231</v>
      </c>
      <c r="Q371" t="s">
        <v>799</v>
      </c>
      <c r="R371">
        <v>180</v>
      </c>
      <c r="Y371">
        <v>9.99</v>
      </c>
      <c r="Z371">
        <v>7.91</v>
      </c>
      <c r="AA371">
        <v>75.209999999999994</v>
      </c>
      <c r="AB371">
        <v>52.33</v>
      </c>
      <c r="AC371" t="s">
        <v>1259</v>
      </c>
      <c r="AD371" s="508">
        <v>73.400022440242253</v>
      </c>
      <c r="AE371" s="1059"/>
      <c r="AF371" s="1059"/>
      <c r="AG371" s="1059"/>
      <c r="AH371" s="1059"/>
      <c r="AI371" s="1059"/>
      <c r="AJ371" s="1059"/>
      <c r="AK371" s="1059"/>
      <c r="AL371" s="1059"/>
      <c r="AM371" s="1059"/>
      <c r="AN371" s="1059">
        <v>0.31999429223744202</v>
      </c>
      <c r="AO371" s="1059">
        <v>0.325804794520547</v>
      </c>
      <c r="AP371" s="1059">
        <v>0.31172374429223698</v>
      </c>
      <c r="AQ371" s="1059">
        <v>0.308987932604735</v>
      </c>
      <c r="AR371" s="1059">
        <v>0.31670662100456598</v>
      </c>
      <c r="AS371" s="1059">
        <v>0.36990867579908598</v>
      </c>
      <c r="AT371" s="1059">
        <v>0.233247716894977</v>
      </c>
      <c r="AU371" s="1061">
        <v>0.27962773224043702</v>
      </c>
    </row>
    <row r="372" spans="1:47" x14ac:dyDescent="0.2">
      <c r="A372">
        <v>60279</v>
      </c>
      <c r="B372" t="s">
        <v>1631</v>
      </c>
      <c r="C372" s="507">
        <v>42598</v>
      </c>
      <c r="D372">
        <v>2016</v>
      </c>
      <c r="E372" t="s">
        <v>176</v>
      </c>
      <c r="F372" t="s">
        <v>222</v>
      </c>
      <c r="G372">
        <v>34.694839000000002</v>
      </c>
      <c r="H372">
        <v>-118.287691</v>
      </c>
      <c r="I372" s="606">
        <v>5.7423842466000004</v>
      </c>
      <c r="J372" t="s">
        <v>431</v>
      </c>
      <c r="K372" t="s">
        <v>1249</v>
      </c>
      <c r="L372" s="606">
        <v>26.31</v>
      </c>
      <c r="M372" s="606">
        <v>20</v>
      </c>
      <c r="N372" s="606">
        <v>1.3154999999999999</v>
      </c>
      <c r="O372" t="s">
        <v>799</v>
      </c>
      <c r="P372" t="s">
        <v>1231</v>
      </c>
      <c r="Q372" t="s">
        <v>799</v>
      </c>
      <c r="R372">
        <v>180</v>
      </c>
      <c r="Y372">
        <v>10.5</v>
      </c>
      <c r="Z372">
        <v>7.2</v>
      </c>
      <c r="AA372">
        <v>79.010000000000005</v>
      </c>
      <c r="AB372">
        <v>54.72</v>
      </c>
      <c r="AC372" t="s">
        <v>1259</v>
      </c>
      <c r="AD372" s="508">
        <v>69.72893613267938</v>
      </c>
      <c r="AE372" s="1059"/>
      <c r="AF372" s="1059"/>
      <c r="AG372" s="1059"/>
      <c r="AH372" s="1059"/>
      <c r="AI372" s="1059"/>
      <c r="AJ372" s="1059"/>
      <c r="AK372" s="1059"/>
      <c r="AL372" s="1059"/>
      <c r="AM372" s="1059"/>
      <c r="AN372" s="1059">
        <v>0.32200913242009099</v>
      </c>
      <c r="AO372" s="1059">
        <v>0.327009132420091</v>
      </c>
      <c r="AP372" s="1059">
        <v>0.314942922374429</v>
      </c>
      <c r="AQ372" s="1059">
        <v>0.29658469945355198</v>
      </c>
      <c r="AR372" s="1059">
        <v>0.29133561643835598</v>
      </c>
      <c r="AS372" s="1059">
        <v>0.297037671232876</v>
      </c>
      <c r="AT372" s="1059">
        <v>0.26119863013698602</v>
      </c>
      <c r="AU372" s="1061">
        <v>0.307211976320582</v>
      </c>
    </row>
    <row r="373" spans="1:47" x14ac:dyDescent="0.2">
      <c r="A373">
        <v>59600</v>
      </c>
      <c r="B373" t="s">
        <v>1632</v>
      </c>
      <c r="C373" s="507">
        <v>42643</v>
      </c>
      <c r="D373">
        <v>2016</v>
      </c>
      <c r="E373" t="s">
        <v>176</v>
      </c>
      <c r="F373" t="s">
        <v>222</v>
      </c>
      <c r="G373">
        <v>35.822341000000002</v>
      </c>
      <c r="H373">
        <v>-119.039271</v>
      </c>
      <c r="I373" s="606">
        <v>5.3359831050000004</v>
      </c>
      <c r="J373" t="s">
        <v>431</v>
      </c>
      <c r="K373" t="s">
        <v>1249</v>
      </c>
      <c r="L373" s="606">
        <v>26</v>
      </c>
      <c r="M373" s="606">
        <v>20</v>
      </c>
      <c r="N373" s="606">
        <v>1.3</v>
      </c>
      <c r="O373" t="s">
        <v>799</v>
      </c>
      <c r="P373" t="s">
        <v>1231</v>
      </c>
      <c r="Q373" t="s">
        <v>799</v>
      </c>
      <c r="R373">
        <v>180</v>
      </c>
      <c r="Y373">
        <v>12.39</v>
      </c>
      <c r="Z373">
        <v>9.84</v>
      </c>
      <c r="AA373">
        <v>123.18</v>
      </c>
      <c r="AB373">
        <v>83.3</v>
      </c>
      <c r="AC373" t="s">
        <v>333</v>
      </c>
      <c r="AD373" s="508">
        <v>88.178551817314201</v>
      </c>
      <c r="AE373" s="1059"/>
      <c r="AF373" s="1059"/>
      <c r="AG373" s="1059"/>
      <c r="AH373" s="1059"/>
      <c r="AI373" s="1059"/>
      <c r="AJ373" s="1059"/>
      <c r="AK373" s="1059"/>
      <c r="AL373" s="1059"/>
      <c r="AM373" s="1059"/>
      <c r="AN373" s="1059">
        <v>0.28997716894977099</v>
      </c>
      <c r="AO373" s="1059">
        <v>0.28472602739726</v>
      </c>
      <c r="AP373" s="1059">
        <v>0.28649543378995401</v>
      </c>
      <c r="AQ373" s="1059">
        <v>0.26846539162112898</v>
      </c>
      <c r="AR373" s="1059">
        <v>0.22917808219178001</v>
      </c>
      <c r="AS373" s="1059">
        <v>0.23265410958904101</v>
      </c>
      <c r="AT373" s="1059">
        <v>0.250171232876712</v>
      </c>
      <c r="AU373" s="1061">
        <v>0.224248633879781</v>
      </c>
    </row>
    <row r="374" spans="1:47" x14ac:dyDescent="0.2">
      <c r="A374">
        <v>59962</v>
      </c>
      <c r="B374" t="s">
        <v>1633</v>
      </c>
      <c r="C374" s="507">
        <v>42718</v>
      </c>
      <c r="D374">
        <v>2016</v>
      </c>
      <c r="E374" t="s">
        <v>176</v>
      </c>
      <c r="F374" t="s">
        <v>222</v>
      </c>
      <c r="G374">
        <v>34.719538</v>
      </c>
      <c r="H374">
        <v>-118.313011</v>
      </c>
      <c r="I374" s="606">
        <v>5.7811771690000002</v>
      </c>
      <c r="J374" t="s">
        <v>431</v>
      </c>
      <c r="K374" t="s">
        <v>1249</v>
      </c>
      <c r="L374" s="606">
        <v>22.47</v>
      </c>
      <c r="M374" s="606">
        <v>20</v>
      </c>
      <c r="N374" s="606">
        <v>1.1234999999999999</v>
      </c>
      <c r="O374" t="s">
        <v>793</v>
      </c>
      <c r="P374" t="s">
        <v>793</v>
      </c>
      <c r="Q374">
        <v>25</v>
      </c>
      <c r="R374">
        <v>180</v>
      </c>
      <c r="Y374">
        <v>8.36</v>
      </c>
      <c r="Z374">
        <v>10.42</v>
      </c>
      <c r="AA374">
        <v>103.76</v>
      </c>
      <c r="AB374">
        <v>71.819999999999993</v>
      </c>
      <c r="AC374" t="s">
        <v>333</v>
      </c>
      <c r="AD374" s="508">
        <v>109.39470466084111</v>
      </c>
      <c r="AE374" s="1059"/>
      <c r="AF374" s="1059"/>
      <c r="AG374" s="1059"/>
      <c r="AH374" s="1059"/>
      <c r="AI374" s="1059"/>
      <c r="AJ374" s="1059"/>
      <c r="AK374" s="1059"/>
      <c r="AL374" s="1059"/>
      <c r="AM374" s="1059"/>
      <c r="AN374" s="1059">
        <v>0.225593607305936</v>
      </c>
      <c r="AO374" s="1059">
        <v>0.22007990867579899</v>
      </c>
      <c r="AP374" s="1059">
        <v>0.22190639269406301</v>
      </c>
      <c r="AQ374" s="1059">
        <v>0.19171789617486301</v>
      </c>
      <c r="AR374" s="1059">
        <v>0.20067922374429201</v>
      </c>
      <c r="AS374" s="1059">
        <v>0.15982305936072999</v>
      </c>
      <c r="AT374" s="1059">
        <v>0.16479452054794499</v>
      </c>
      <c r="AU374" s="1061">
        <v>0.21202755009107399</v>
      </c>
    </row>
    <row r="375" spans="1:47" x14ac:dyDescent="0.2">
      <c r="A375">
        <v>60386</v>
      </c>
      <c r="B375" t="s">
        <v>1634</v>
      </c>
      <c r="C375" s="507">
        <v>42718</v>
      </c>
      <c r="D375">
        <v>2016</v>
      </c>
      <c r="E375" t="s">
        <v>176</v>
      </c>
      <c r="F375" t="s">
        <v>222</v>
      </c>
      <c r="G375">
        <v>34.821452999999998</v>
      </c>
      <c r="H375">
        <v>-118.497406</v>
      </c>
      <c r="I375" s="606">
        <v>5.7788794521</v>
      </c>
      <c r="J375" t="s">
        <v>431</v>
      </c>
      <c r="K375" t="s">
        <v>1249</v>
      </c>
      <c r="L375" s="606">
        <v>26.829268292682929</v>
      </c>
      <c r="M375" s="606">
        <v>20</v>
      </c>
      <c r="N375" s="606">
        <v>1.3414634146341464</v>
      </c>
      <c r="O375" t="s">
        <v>799</v>
      </c>
      <c r="P375" t="s">
        <v>1231</v>
      </c>
      <c r="Q375" t="s">
        <v>799</v>
      </c>
      <c r="R375">
        <v>180</v>
      </c>
      <c r="Y375">
        <v>10.31</v>
      </c>
      <c r="Z375">
        <v>6.66</v>
      </c>
      <c r="AA375">
        <v>72.97</v>
      </c>
      <c r="AB375">
        <v>50.85</v>
      </c>
      <c r="AC375" t="s">
        <v>333</v>
      </c>
      <c r="AD375" s="508">
        <v>70.864307716927513</v>
      </c>
      <c r="AE375" s="1059"/>
      <c r="AF375" s="1059"/>
      <c r="AG375" s="1059"/>
      <c r="AH375" s="1059"/>
      <c r="AI375" s="1059"/>
      <c r="AJ375" s="1059"/>
      <c r="AK375" s="1059"/>
      <c r="AL375" s="1059"/>
      <c r="AM375" s="1059"/>
      <c r="AN375" s="1059">
        <v>0.33591894977168901</v>
      </c>
      <c r="AO375" s="1059">
        <v>0.34244292237442903</v>
      </c>
      <c r="AP375" s="1059">
        <v>0.32897831050228299</v>
      </c>
      <c r="AQ375" s="1059">
        <v>0.30065459927140198</v>
      </c>
      <c r="AR375" s="1059">
        <v>0.31674086757990799</v>
      </c>
      <c r="AS375" s="1059">
        <v>0.27562785388127797</v>
      </c>
      <c r="AT375" s="1059">
        <v>0.27349315068493102</v>
      </c>
      <c r="AU375" s="1061">
        <v>0.331500455373406</v>
      </c>
    </row>
    <row r="376" spans="1:47" x14ac:dyDescent="0.2">
      <c r="A376">
        <v>59961</v>
      </c>
      <c r="B376" t="s">
        <v>1635</v>
      </c>
      <c r="C376" s="507">
        <v>42725</v>
      </c>
      <c r="D376">
        <v>2016</v>
      </c>
      <c r="E376" t="s">
        <v>176</v>
      </c>
      <c r="F376" t="s">
        <v>222</v>
      </c>
      <c r="G376">
        <v>34.725881000000001</v>
      </c>
      <c r="H376">
        <v>-118.31271099999999</v>
      </c>
      <c r="I376" s="606">
        <v>5.7811771690000002</v>
      </c>
      <c r="J376" t="s">
        <v>431</v>
      </c>
      <c r="K376" t="s">
        <v>1249</v>
      </c>
      <c r="L376" s="606">
        <v>25.855</v>
      </c>
      <c r="M376" s="606">
        <v>20</v>
      </c>
      <c r="N376" s="606">
        <v>1.2927500000000001</v>
      </c>
      <c r="O376" t="s">
        <v>799</v>
      </c>
      <c r="P376" t="s">
        <v>1231</v>
      </c>
      <c r="Q376" t="s">
        <v>799</v>
      </c>
      <c r="R376">
        <v>180</v>
      </c>
      <c r="Y376">
        <v>9.99</v>
      </c>
      <c r="Z376">
        <v>7.74</v>
      </c>
      <c r="AA376">
        <v>75.69</v>
      </c>
      <c r="AB376">
        <v>52.57</v>
      </c>
      <c r="AC376" t="s">
        <v>1259</v>
      </c>
      <c r="AD376" s="508">
        <v>68.671188095925302</v>
      </c>
      <c r="AE376" s="1059"/>
      <c r="AF376" s="1059"/>
      <c r="AG376" s="1059"/>
      <c r="AH376" s="1059"/>
      <c r="AI376" s="1059"/>
      <c r="AJ376" s="1059"/>
      <c r="AK376" s="1059"/>
      <c r="AL376" s="1059"/>
      <c r="AM376" s="1059"/>
      <c r="AN376" s="1059">
        <v>0.30797945205479399</v>
      </c>
      <c r="AO376" s="1059">
        <v>0.326569634703196</v>
      </c>
      <c r="AP376" s="1059">
        <v>0.313664383561643</v>
      </c>
      <c r="AQ376" s="1059">
        <v>0.31346197632058198</v>
      </c>
      <c r="AR376" s="1059">
        <v>0.31205479452054702</v>
      </c>
      <c r="AS376" s="1059">
        <v>0.30792808219177997</v>
      </c>
      <c r="AT376" s="1059">
        <v>0.28156963470319601</v>
      </c>
      <c r="AU376" s="1061">
        <v>0.285598816029143</v>
      </c>
    </row>
    <row r="377" spans="1:47" x14ac:dyDescent="0.2">
      <c r="A377">
        <v>60485</v>
      </c>
      <c r="B377" t="s">
        <v>1636</v>
      </c>
      <c r="C377" s="507">
        <v>42735</v>
      </c>
      <c r="D377">
        <v>2016</v>
      </c>
      <c r="E377" t="s">
        <v>176</v>
      </c>
      <c r="F377" t="s">
        <v>222</v>
      </c>
      <c r="G377">
        <v>34.903461</v>
      </c>
      <c r="H377">
        <v>-117.103049</v>
      </c>
      <c r="I377" s="606">
        <v>5.9165703195999999</v>
      </c>
      <c r="J377" t="s">
        <v>431</v>
      </c>
      <c r="K377" t="s">
        <v>1249</v>
      </c>
      <c r="L377" s="606">
        <v>26.728155000000001</v>
      </c>
      <c r="M377" s="606">
        <v>20</v>
      </c>
      <c r="N377" s="606">
        <v>1.33640775</v>
      </c>
      <c r="O377" t="s">
        <v>799</v>
      </c>
      <c r="P377" t="s">
        <v>1231</v>
      </c>
      <c r="Q377" t="s">
        <v>799</v>
      </c>
      <c r="R377">
        <v>181</v>
      </c>
      <c r="Y377">
        <v>9.1999999999999993</v>
      </c>
      <c r="Z377">
        <v>9.44</v>
      </c>
      <c r="AA377">
        <v>108.94</v>
      </c>
      <c r="AB377">
        <v>74.78</v>
      </c>
      <c r="AC377" t="s">
        <v>333</v>
      </c>
      <c r="AD377" s="508" t="s">
        <v>1233</v>
      </c>
      <c r="AE377" s="1059"/>
      <c r="AF377" s="1059"/>
      <c r="AG377" s="1059"/>
      <c r="AH377" s="1059"/>
      <c r="AI377" s="1059"/>
      <c r="AJ377" s="1059"/>
      <c r="AK377" s="1059"/>
      <c r="AL377" s="1059"/>
      <c r="AM377" s="1059"/>
      <c r="AN377" s="1059">
        <v>0.33587899543379002</v>
      </c>
      <c r="AO377" s="1059">
        <v>0.34452625570776202</v>
      </c>
      <c r="AP377" s="1059">
        <v>0.29955479452054701</v>
      </c>
      <c r="AQ377" s="1059">
        <v>0.29825250455373398</v>
      </c>
      <c r="AR377" s="1059">
        <v>0.29372146118721398</v>
      </c>
      <c r="AS377" s="1059">
        <v>0.255154109589041</v>
      </c>
      <c r="AT377" s="1059">
        <v>0.14327625570776201</v>
      </c>
      <c r="AU377" s="1061">
        <v>0.23410746812386099</v>
      </c>
    </row>
    <row r="378" spans="1:47" x14ac:dyDescent="0.2">
      <c r="A378">
        <v>60319</v>
      </c>
      <c r="B378" t="s">
        <v>1637</v>
      </c>
      <c r="C378" s="507">
        <v>42735</v>
      </c>
      <c r="D378">
        <v>2016</v>
      </c>
      <c r="E378" t="s">
        <v>180</v>
      </c>
      <c r="F378" t="s">
        <v>227</v>
      </c>
      <c r="G378">
        <v>38.021420999999997</v>
      </c>
      <c r="H378">
        <v>-77.969730999999996</v>
      </c>
      <c r="I378" s="606">
        <v>4.2446652968</v>
      </c>
      <c r="J378" t="s">
        <v>431</v>
      </c>
      <c r="K378" t="s">
        <v>1249</v>
      </c>
      <c r="L378" s="606">
        <v>26.8</v>
      </c>
      <c r="M378" s="606">
        <v>20</v>
      </c>
      <c r="N378" s="606">
        <v>1.34</v>
      </c>
      <c r="O378" t="s">
        <v>799</v>
      </c>
      <c r="P378" t="s">
        <v>1231</v>
      </c>
      <c r="Q378" t="s">
        <v>799</v>
      </c>
      <c r="R378">
        <v>190</v>
      </c>
      <c r="Y378">
        <v>34.909999999999997</v>
      </c>
      <c r="Z378">
        <v>3.14</v>
      </c>
      <c r="AA378">
        <v>106.9</v>
      </c>
      <c r="AB378">
        <v>74.48</v>
      </c>
      <c r="AC378" t="s">
        <v>329</v>
      </c>
      <c r="AD378" s="508" t="s">
        <v>1233</v>
      </c>
      <c r="AE378" s="1059"/>
      <c r="AF378" s="1059"/>
      <c r="AG378" s="1059"/>
      <c r="AH378" s="1059"/>
      <c r="AI378" s="1059"/>
      <c r="AJ378" s="1059"/>
      <c r="AK378" s="1059"/>
      <c r="AL378" s="1059"/>
      <c r="AM378" s="1059"/>
      <c r="AN378" s="1059">
        <v>0.203401826484018</v>
      </c>
      <c r="AO378" s="1059">
        <v>0.16258561643835601</v>
      </c>
      <c r="AP378" s="1059">
        <v>0.21136415525114099</v>
      </c>
      <c r="AQ378" s="1059">
        <v>0.178068078324225</v>
      </c>
      <c r="AR378" s="1059">
        <v>0.213013698630137</v>
      </c>
      <c r="AS378" s="1059">
        <v>0.16033105022831001</v>
      </c>
      <c r="AT378" s="1059">
        <v>0.27983447488584401</v>
      </c>
      <c r="AU378" s="1061">
        <v>0.195275500910746</v>
      </c>
    </row>
    <row r="379" spans="1:47" x14ac:dyDescent="0.2">
      <c r="A379">
        <v>60078</v>
      </c>
      <c r="B379" t="s">
        <v>1638</v>
      </c>
      <c r="C379" s="507">
        <v>42735</v>
      </c>
      <c r="D379">
        <v>2016</v>
      </c>
      <c r="E379" t="s">
        <v>176</v>
      </c>
      <c r="F379" t="s">
        <v>222</v>
      </c>
      <c r="G379">
        <v>35.856278000000003</v>
      </c>
      <c r="H379">
        <v>-119.068414</v>
      </c>
      <c r="I379" s="606">
        <v>5.3359831050000004</v>
      </c>
      <c r="J379" t="s">
        <v>431</v>
      </c>
      <c r="K379" t="s">
        <v>1249</v>
      </c>
      <c r="L379" s="606">
        <v>26.189399999999999</v>
      </c>
      <c r="M379" s="606">
        <v>20</v>
      </c>
      <c r="N379" s="606">
        <v>1.3094699999999999</v>
      </c>
      <c r="O379" t="s">
        <v>799</v>
      </c>
      <c r="P379" t="s">
        <v>1231</v>
      </c>
      <c r="Q379" t="s">
        <v>799</v>
      </c>
      <c r="R379">
        <v>180</v>
      </c>
      <c r="Y379">
        <v>12.39</v>
      </c>
      <c r="Z379">
        <v>7.89</v>
      </c>
      <c r="AA379">
        <v>81.430000000000007</v>
      </c>
      <c r="AB379">
        <v>56.45</v>
      </c>
      <c r="AC379" t="s">
        <v>333</v>
      </c>
      <c r="AD379" s="508">
        <v>62.437331725994255</v>
      </c>
      <c r="AE379" s="1059"/>
      <c r="AF379" s="1059"/>
      <c r="AG379" s="1059"/>
      <c r="AH379" s="1059"/>
      <c r="AI379" s="1059"/>
      <c r="AJ379" s="1059"/>
      <c r="AK379" s="1059"/>
      <c r="AL379" s="1059"/>
      <c r="AM379" s="1059"/>
      <c r="AN379" s="1059">
        <v>0.30581050228310502</v>
      </c>
      <c r="AO379" s="1059">
        <v>0.29933789954337803</v>
      </c>
      <c r="AP379" s="1059">
        <v>0.26675799086757901</v>
      </c>
      <c r="AQ379" s="1059">
        <v>0.28328210382513602</v>
      </c>
      <c r="AR379" s="1059">
        <v>0.27559360730593602</v>
      </c>
      <c r="AS379" s="1059">
        <v>0.26273401826484</v>
      </c>
      <c r="AT379" s="1059">
        <v>0.27238584474885802</v>
      </c>
      <c r="AU379" s="1061">
        <v>0.295167349726775</v>
      </c>
    </row>
    <row r="380" spans="1:47" x14ac:dyDescent="0.2">
      <c r="A380">
        <v>60079</v>
      </c>
      <c r="B380" t="s">
        <v>1639</v>
      </c>
      <c r="C380" s="507">
        <v>42735</v>
      </c>
      <c r="D380">
        <v>2016</v>
      </c>
      <c r="E380" t="s">
        <v>176</v>
      </c>
      <c r="F380" t="s">
        <v>222</v>
      </c>
      <c r="G380">
        <v>35.844166999999999</v>
      </c>
      <c r="H380">
        <v>-119.06806899999999</v>
      </c>
      <c r="I380" s="606">
        <v>5.3359831050000004</v>
      </c>
      <c r="J380" t="s">
        <v>431</v>
      </c>
      <c r="K380" t="s">
        <v>1249</v>
      </c>
      <c r="L380" s="606">
        <v>26.189399999999999</v>
      </c>
      <c r="M380" s="606">
        <v>20</v>
      </c>
      <c r="N380" s="606">
        <v>1.3094699999999999</v>
      </c>
      <c r="O380" t="s">
        <v>799</v>
      </c>
      <c r="P380" t="s">
        <v>1231</v>
      </c>
      <c r="Q380" t="s">
        <v>799</v>
      </c>
      <c r="R380">
        <v>180</v>
      </c>
      <c r="Y380">
        <v>12.32</v>
      </c>
      <c r="Z380">
        <v>7.85</v>
      </c>
      <c r="AA380">
        <v>89.67</v>
      </c>
      <c r="AB380">
        <v>61.59</v>
      </c>
      <c r="AC380" t="s">
        <v>333</v>
      </c>
      <c r="AD380" s="508">
        <v>62.437331725994255</v>
      </c>
      <c r="AE380" s="1059"/>
      <c r="AF380" s="1059"/>
      <c r="AG380" s="1059"/>
      <c r="AH380" s="1059"/>
      <c r="AI380" s="1059"/>
      <c r="AJ380" s="1059"/>
      <c r="AK380" s="1059"/>
      <c r="AL380" s="1059"/>
      <c r="AM380" s="1059"/>
      <c r="AN380" s="1059">
        <v>0.30396118721461102</v>
      </c>
      <c r="AO380" s="1059">
        <v>0.29837899543378998</v>
      </c>
      <c r="AP380" s="1059">
        <v>0.26467465753424602</v>
      </c>
      <c r="AQ380" s="1059">
        <v>0.286925091074681</v>
      </c>
      <c r="AR380" s="1059">
        <v>0.275085616438356</v>
      </c>
      <c r="AS380" s="1059">
        <v>0.26573630136986298</v>
      </c>
      <c r="AT380" s="1059">
        <v>0.26913812785388103</v>
      </c>
      <c r="AU380" s="1061">
        <v>0.29689207650273203</v>
      </c>
    </row>
    <row r="381" spans="1:47" x14ac:dyDescent="0.2">
      <c r="A381">
        <v>60081</v>
      </c>
      <c r="B381" t="s">
        <v>1640</v>
      </c>
      <c r="C381" s="507">
        <v>42735</v>
      </c>
      <c r="D381">
        <v>2016</v>
      </c>
      <c r="E381" t="s">
        <v>176</v>
      </c>
      <c r="F381" t="s">
        <v>222</v>
      </c>
      <c r="G381">
        <v>35.850403</v>
      </c>
      <c r="H381">
        <v>-119.02699200000001</v>
      </c>
      <c r="I381" s="606">
        <v>5.3359831050000004</v>
      </c>
      <c r="J381" t="s">
        <v>431</v>
      </c>
      <c r="K381" t="s">
        <v>1249</v>
      </c>
      <c r="L381" s="606">
        <v>26.189399999999999</v>
      </c>
      <c r="M381" s="606">
        <v>20</v>
      </c>
      <c r="N381" s="606">
        <v>1.3094699999999999</v>
      </c>
      <c r="O381" t="s">
        <v>799</v>
      </c>
      <c r="P381" t="s">
        <v>1231</v>
      </c>
      <c r="Q381" t="s">
        <v>799</v>
      </c>
      <c r="R381">
        <v>180</v>
      </c>
      <c r="Y381">
        <v>12.34</v>
      </c>
      <c r="Z381">
        <v>7.94</v>
      </c>
      <c r="AA381">
        <v>84.43</v>
      </c>
      <c r="AB381">
        <v>58.36</v>
      </c>
      <c r="AC381" t="s">
        <v>333</v>
      </c>
      <c r="AD381" s="508">
        <v>62.437331725994255</v>
      </c>
      <c r="AE381" s="1059"/>
      <c r="AF381" s="1059"/>
      <c r="AG381" s="1059"/>
      <c r="AH381" s="1059"/>
      <c r="AI381" s="1059"/>
      <c r="AJ381" s="1059"/>
      <c r="AK381" s="1059"/>
      <c r="AL381" s="1059"/>
      <c r="AM381" s="1059"/>
      <c r="AN381" s="1059">
        <v>0.30487442922374403</v>
      </c>
      <c r="AO381" s="1059">
        <v>0.29876141552511398</v>
      </c>
      <c r="AP381" s="1059">
        <v>0.26543949771689401</v>
      </c>
      <c r="AQ381" s="1059">
        <v>0.27719717668488097</v>
      </c>
      <c r="AR381" s="1059">
        <v>0.273767123287671</v>
      </c>
      <c r="AS381" s="1059">
        <v>0.26421803652968001</v>
      </c>
      <c r="AT381" s="1059">
        <v>0.26774543378995402</v>
      </c>
      <c r="AU381" s="1061">
        <v>0.29345969945355099</v>
      </c>
    </row>
    <row r="382" spans="1:47" x14ac:dyDescent="0.2">
      <c r="A382">
        <v>60886</v>
      </c>
      <c r="B382" t="s">
        <v>1641</v>
      </c>
      <c r="C382" s="507">
        <v>42735</v>
      </c>
      <c r="D382">
        <v>2016</v>
      </c>
      <c r="E382" t="s">
        <v>183</v>
      </c>
      <c r="F382" t="s">
        <v>233</v>
      </c>
      <c r="G382">
        <v>39.154474</v>
      </c>
      <c r="H382">
        <v>-112.359849</v>
      </c>
      <c r="I382" s="606">
        <v>5.0044614154999998</v>
      </c>
      <c r="J382" t="s">
        <v>431</v>
      </c>
      <c r="K382" t="s">
        <v>1249</v>
      </c>
      <c r="L382" s="606">
        <v>25.8</v>
      </c>
      <c r="M382" s="606">
        <v>20</v>
      </c>
      <c r="N382" s="606">
        <v>1.29</v>
      </c>
      <c r="O382" t="s">
        <v>799</v>
      </c>
      <c r="P382" t="s">
        <v>1231</v>
      </c>
      <c r="Q382" t="s">
        <v>799</v>
      </c>
      <c r="R382">
        <v>180</v>
      </c>
      <c r="Y382">
        <v>17.11</v>
      </c>
      <c r="Z382">
        <v>17.93</v>
      </c>
      <c r="AA382">
        <v>77.44</v>
      </c>
      <c r="AB382">
        <v>54.5</v>
      </c>
      <c r="AC382" t="s">
        <v>333</v>
      </c>
      <c r="AD382" s="508" t="s">
        <v>1233</v>
      </c>
      <c r="AE382" s="1059"/>
      <c r="AF382" s="1059"/>
      <c r="AG382" s="1059"/>
      <c r="AH382" s="1059"/>
      <c r="AI382" s="1059"/>
      <c r="AJ382" s="1059"/>
      <c r="AK382" s="1059"/>
      <c r="AL382" s="1059"/>
      <c r="AM382" s="1059"/>
      <c r="AN382" s="1059">
        <v>0.27407534246575299</v>
      </c>
      <c r="AO382" s="1059">
        <v>0.28831050228310501</v>
      </c>
      <c r="AP382" s="1059">
        <v>0.27473173515981703</v>
      </c>
      <c r="AQ382" s="1059">
        <v>0.28438638433515401</v>
      </c>
      <c r="AR382" s="1059">
        <v>0.275639269406392</v>
      </c>
      <c r="AS382" s="1059">
        <v>0.26364155251141502</v>
      </c>
      <c r="AT382" s="1059">
        <v>0.232636986301369</v>
      </c>
      <c r="AU382" s="1061">
        <v>0.24834927140255</v>
      </c>
    </row>
    <row r="383" spans="1:47" x14ac:dyDescent="0.2">
      <c r="A383">
        <v>60741</v>
      </c>
      <c r="B383" t="s">
        <v>1642</v>
      </c>
      <c r="C383" s="507">
        <v>42691</v>
      </c>
      <c r="D383">
        <v>2016</v>
      </c>
      <c r="E383" t="s">
        <v>199</v>
      </c>
      <c r="F383" t="s">
        <v>225</v>
      </c>
      <c r="G383">
        <v>32.822640999999997</v>
      </c>
      <c r="H383">
        <v>-81.984981000000005</v>
      </c>
      <c r="I383" s="606">
        <v>4.6830045662000002</v>
      </c>
      <c r="J383" t="s">
        <v>431</v>
      </c>
      <c r="K383" t="s">
        <v>1249</v>
      </c>
      <c r="L383" s="606">
        <v>28.2</v>
      </c>
      <c r="M383" s="606">
        <v>20.163</v>
      </c>
      <c r="N383" s="606">
        <v>1.3986013986013985</v>
      </c>
      <c r="O383" t="s">
        <v>799</v>
      </c>
      <c r="P383" t="s">
        <v>1231</v>
      </c>
      <c r="Q383" t="s">
        <v>799</v>
      </c>
      <c r="R383">
        <v>180</v>
      </c>
      <c r="Y383">
        <v>27.64</v>
      </c>
      <c r="Z383">
        <v>29.62</v>
      </c>
      <c r="AA383">
        <v>83.15</v>
      </c>
      <c r="AB383">
        <v>59.3</v>
      </c>
      <c r="AC383" t="s">
        <v>329</v>
      </c>
      <c r="AD383" s="508" t="s">
        <v>1233</v>
      </c>
      <c r="AE383" s="1059"/>
      <c r="AF383" s="1059"/>
      <c r="AG383" s="1059"/>
      <c r="AH383" s="1059"/>
      <c r="AI383" s="1059"/>
      <c r="AJ383" s="1059"/>
      <c r="AK383" s="1059"/>
      <c r="AL383" s="1059"/>
      <c r="AM383" s="1059"/>
      <c r="AN383" s="1059">
        <v>0.25610905820757102</v>
      </c>
      <c r="AO383" s="1059">
        <v>0.239412939791838</v>
      </c>
      <c r="AP383" s="1059">
        <v>0.24314960922364001</v>
      </c>
      <c r="AQ383" s="1059">
        <v>0.23749971430473599</v>
      </c>
      <c r="AR383" s="1059">
        <v>0.22189588642517799</v>
      </c>
      <c r="AS383" s="1059">
        <v>0.19843979331009301</v>
      </c>
      <c r="AT383" s="1059">
        <v>0.22485125224851199</v>
      </c>
      <c r="AU383" s="1061">
        <v>0.23766345269658801</v>
      </c>
    </row>
    <row r="384" spans="1:47" x14ac:dyDescent="0.2">
      <c r="A384">
        <v>60381</v>
      </c>
      <c r="B384" t="s">
        <v>1643</v>
      </c>
      <c r="C384" s="507">
        <v>42735</v>
      </c>
      <c r="D384">
        <v>2016</v>
      </c>
      <c r="E384" t="s">
        <v>183</v>
      </c>
      <c r="F384" t="s">
        <v>226</v>
      </c>
      <c r="G384">
        <v>32.066890999999998</v>
      </c>
      <c r="H384">
        <v>-109.92144</v>
      </c>
      <c r="I384" s="606">
        <v>5.7646831049999996</v>
      </c>
      <c r="J384" t="s">
        <v>431</v>
      </c>
      <c r="K384" t="s">
        <v>1249</v>
      </c>
      <c r="L384" s="606">
        <v>22.968</v>
      </c>
      <c r="M384" s="606">
        <v>20.5</v>
      </c>
      <c r="N384" s="606">
        <v>1.1203902439024391</v>
      </c>
      <c r="O384" t="s">
        <v>799</v>
      </c>
      <c r="P384" t="s">
        <v>1231</v>
      </c>
      <c r="Q384" t="s">
        <v>799</v>
      </c>
      <c r="R384">
        <v>180</v>
      </c>
      <c r="Y384">
        <v>12.08</v>
      </c>
      <c r="Z384">
        <v>24.02</v>
      </c>
      <c r="AA384">
        <v>67.510000000000005</v>
      </c>
      <c r="AB384">
        <v>46.74</v>
      </c>
      <c r="AC384" t="s">
        <v>1259</v>
      </c>
      <c r="AD384" s="508" t="s">
        <v>1233</v>
      </c>
      <c r="AE384" s="1059"/>
      <c r="AF384" s="1059"/>
      <c r="AG384" s="1059"/>
      <c r="AH384" s="1059"/>
      <c r="AI384" s="1059"/>
      <c r="AJ384" s="1059"/>
      <c r="AK384" s="1059"/>
      <c r="AL384" s="1059"/>
      <c r="AM384" s="1059"/>
      <c r="AN384" s="1059">
        <v>0.30228881278538799</v>
      </c>
      <c r="AO384" s="1059">
        <v>0.31070205479452001</v>
      </c>
      <c r="AP384" s="1059">
        <v>0.29638127853881202</v>
      </c>
      <c r="AQ384" s="1059">
        <v>0.30852117486338798</v>
      </c>
      <c r="AR384" s="1059">
        <v>0.30548515981735103</v>
      </c>
      <c r="AS384" s="1059">
        <v>0.30396118721461102</v>
      </c>
      <c r="AT384" s="1059">
        <v>0.29672012473549297</v>
      </c>
      <c r="AU384" s="1061">
        <v>0.28599115909191802</v>
      </c>
    </row>
    <row r="385" spans="1:47" x14ac:dyDescent="0.2">
      <c r="A385">
        <v>59900</v>
      </c>
      <c r="B385" t="s">
        <v>1644</v>
      </c>
      <c r="C385" s="507">
        <v>42429</v>
      </c>
      <c r="D385">
        <v>2016</v>
      </c>
      <c r="E385" t="s">
        <v>176</v>
      </c>
      <c r="F385" t="s">
        <v>222</v>
      </c>
      <c r="G385">
        <v>36.148381000000001</v>
      </c>
      <c r="H385">
        <v>-119.58944099999999</v>
      </c>
      <c r="I385" s="606">
        <v>5.29148379</v>
      </c>
      <c r="J385" t="s">
        <v>431</v>
      </c>
      <c r="K385" t="s">
        <v>1249</v>
      </c>
      <c r="L385" s="606">
        <v>28</v>
      </c>
      <c r="M385" s="606">
        <v>21.19</v>
      </c>
      <c r="N385" s="606">
        <v>1.3213780084945728</v>
      </c>
      <c r="O385" t="s">
        <v>799</v>
      </c>
      <c r="P385" t="s">
        <v>1231</v>
      </c>
      <c r="Q385" t="s">
        <v>799</v>
      </c>
      <c r="R385">
        <v>180</v>
      </c>
      <c r="Y385">
        <v>-8.68</v>
      </c>
      <c r="Z385">
        <v>9.7899999999999991</v>
      </c>
      <c r="AA385">
        <v>82.82</v>
      </c>
      <c r="AB385">
        <v>57.62</v>
      </c>
      <c r="AC385" t="s">
        <v>333</v>
      </c>
      <c r="AD385" s="508" t="s">
        <v>1233</v>
      </c>
      <c r="AE385" s="1059"/>
      <c r="AF385" s="1059"/>
      <c r="AG385" s="1059"/>
      <c r="AH385" s="1059"/>
      <c r="AI385" s="1059"/>
      <c r="AJ385" s="1059"/>
      <c r="AK385" s="1059"/>
      <c r="AL385" s="1059"/>
      <c r="AM385" s="1059"/>
      <c r="AN385" s="1059">
        <v>0.29740296803652899</v>
      </c>
      <c r="AO385" s="1059">
        <v>0.29998287671232798</v>
      </c>
      <c r="AP385" s="1059">
        <v>0.28398972602739703</v>
      </c>
      <c r="AQ385" s="1059">
        <v>0.26602914389799598</v>
      </c>
      <c r="AR385" s="1059">
        <v>0.28665525114155199</v>
      </c>
      <c r="AS385" s="1059">
        <v>0.301238584474885</v>
      </c>
      <c r="AT385" s="1059">
        <v>0.26505136178217897</v>
      </c>
      <c r="AU385" s="1061">
        <v>0.24940773520176099</v>
      </c>
    </row>
    <row r="386" spans="1:47" x14ac:dyDescent="0.2">
      <c r="A386">
        <v>59251</v>
      </c>
      <c r="B386" t="s">
        <v>1645</v>
      </c>
      <c r="C386" s="507">
        <v>42735</v>
      </c>
      <c r="D386">
        <v>2016</v>
      </c>
      <c r="E386" t="s">
        <v>178</v>
      </c>
      <c r="F386" t="s">
        <v>232</v>
      </c>
      <c r="G386">
        <v>34.986041</v>
      </c>
      <c r="H386">
        <v>-103.624961</v>
      </c>
      <c r="I386" s="606">
        <v>5.4588408676000002</v>
      </c>
      <c r="J386" t="s">
        <v>431</v>
      </c>
      <c r="K386" t="s">
        <v>1249</v>
      </c>
      <c r="L386" s="606">
        <v>32.4</v>
      </c>
      <c r="M386" s="606">
        <v>25</v>
      </c>
      <c r="N386" s="606">
        <v>1.296</v>
      </c>
      <c r="O386" t="s">
        <v>799</v>
      </c>
      <c r="P386" t="s">
        <v>1231</v>
      </c>
      <c r="Q386" t="s">
        <v>799</v>
      </c>
      <c r="R386">
        <v>180</v>
      </c>
      <c r="Y386">
        <v>28.23</v>
      </c>
      <c r="Z386">
        <v>21.21</v>
      </c>
      <c r="AA386">
        <v>70</v>
      </c>
      <c r="AB386">
        <v>48.98</v>
      </c>
      <c r="AC386" t="s">
        <v>1259</v>
      </c>
      <c r="AD386" s="508">
        <v>45.934635580629859</v>
      </c>
      <c r="AE386" s="1059"/>
      <c r="AF386" s="1059"/>
      <c r="AG386" s="1059"/>
      <c r="AH386" s="1059"/>
      <c r="AI386" s="1059"/>
      <c r="AJ386" s="1059"/>
      <c r="AK386" s="1059"/>
      <c r="AL386" s="1059"/>
      <c r="AM386" s="1059"/>
      <c r="AN386" s="1059">
        <v>0.31500913242009099</v>
      </c>
      <c r="AO386" s="1059">
        <v>0.30963926940639203</v>
      </c>
      <c r="AP386" s="1059">
        <v>0.29368036529680303</v>
      </c>
      <c r="AQ386" s="1059">
        <v>0.28125227686703003</v>
      </c>
      <c r="AR386" s="1059">
        <v>0.236502283105022</v>
      </c>
      <c r="AS386" s="1059">
        <v>0.31068036529680298</v>
      </c>
      <c r="AT386" s="1059">
        <v>0.28454794520547899</v>
      </c>
      <c r="AU386" s="1061">
        <v>0.308683970856102</v>
      </c>
    </row>
    <row r="387" spans="1:47" x14ac:dyDescent="0.2">
      <c r="A387">
        <v>60285</v>
      </c>
      <c r="B387" t="s">
        <v>1646</v>
      </c>
      <c r="C387" s="507">
        <v>42581</v>
      </c>
      <c r="D387">
        <v>2016</v>
      </c>
      <c r="E387" t="s">
        <v>183</v>
      </c>
      <c r="F387" t="s">
        <v>226</v>
      </c>
      <c r="G387">
        <v>32.269171</v>
      </c>
      <c r="H387">
        <v>-110.15275099999999</v>
      </c>
      <c r="I387" s="606">
        <v>5.7559735160000001</v>
      </c>
      <c r="J387" t="s">
        <v>431</v>
      </c>
      <c r="K387" t="s">
        <v>1249</v>
      </c>
      <c r="L387" s="606">
        <v>37.700000000000003</v>
      </c>
      <c r="M387" s="606">
        <v>30</v>
      </c>
      <c r="N387" s="606">
        <v>1.2566666666666668</v>
      </c>
      <c r="O387" t="s">
        <v>799</v>
      </c>
      <c r="P387" t="s">
        <v>1231</v>
      </c>
      <c r="Q387" t="s">
        <v>799</v>
      </c>
      <c r="R387">
        <v>180</v>
      </c>
      <c r="Y387">
        <v>14.57</v>
      </c>
      <c r="Z387">
        <v>19.14</v>
      </c>
      <c r="AA387">
        <v>89.76</v>
      </c>
      <c r="AB387">
        <v>62.58</v>
      </c>
      <c r="AC387" t="s">
        <v>330</v>
      </c>
      <c r="AD387" s="508">
        <v>49.23656155741687</v>
      </c>
      <c r="AE387" s="1059"/>
      <c r="AF387" s="1059"/>
      <c r="AG387" s="1059"/>
      <c r="AH387" s="1059"/>
      <c r="AI387" s="1059"/>
      <c r="AJ387" s="1059"/>
      <c r="AK387" s="1059"/>
      <c r="AL387" s="1059"/>
      <c r="AM387" s="1059"/>
      <c r="AN387" s="1059">
        <v>0.30193302891932999</v>
      </c>
      <c r="AO387" s="1059">
        <v>0.30908675799086699</v>
      </c>
      <c r="AP387" s="1059">
        <v>0.28787290715372899</v>
      </c>
      <c r="AQ387" s="1059">
        <v>0.29250531268973801</v>
      </c>
      <c r="AR387" s="1059">
        <v>0.28250761035007599</v>
      </c>
      <c r="AS387" s="1059">
        <v>0.27633561643835602</v>
      </c>
      <c r="AT387" s="1059">
        <v>0.182869101978691</v>
      </c>
      <c r="AU387" s="1061">
        <v>0.19798117789920999</v>
      </c>
    </row>
    <row r="388" spans="1:47" x14ac:dyDescent="0.2">
      <c r="A388">
        <v>59865</v>
      </c>
      <c r="B388" t="s">
        <v>1647</v>
      </c>
      <c r="C388" s="507">
        <v>42673</v>
      </c>
      <c r="D388">
        <v>2016</v>
      </c>
      <c r="E388" t="s">
        <v>199</v>
      </c>
      <c r="F388" t="s">
        <v>225</v>
      </c>
      <c r="G388">
        <v>31.903970999999999</v>
      </c>
      <c r="H388">
        <v>-81.591081000000003</v>
      </c>
      <c r="I388" s="606">
        <v>4.6804869863</v>
      </c>
      <c r="J388" t="s">
        <v>431</v>
      </c>
      <c r="K388" t="s">
        <v>1249</v>
      </c>
      <c r="L388" s="606">
        <v>43.5</v>
      </c>
      <c r="M388" s="606">
        <v>30</v>
      </c>
      <c r="N388" s="606">
        <v>1.45</v>
      </c>
      <c r="O388" t="s">
        <v>793</v>
      </c>
      <c r="P388" t="s">
        <v>793</v>
      </c>
      <c r="Q388">
        <v>20</v>
      </c>
      <c r="R388">
        <v>195</v>
      </c>
      <c r="Y388">
        <v>27.11</v>
      </c>
      <c r="Z388">
        <v>28.1</v>
      </c>
      <c r="AA388">
        <v>132.44999999999999</v>
      </c>
      <c r="AB388">
        <v>92.57</v>
      </c>
      <c r="AC388" t="s">
        <v>329</v>
      </c>
      <c r="AD388" s="508" t="s">
        <v>1233</v>
      </c>
      <c r="AE388" s="1059"/>
      <c r="AF388" s="1059"/>
      <c r="AG388" s="1059"/>
      <c r="AH388" s="1059"/>
      <c r="AI388" s="1059"/>
      <c r="AJ388" s="1059"/>
      <c r="AK388" s="1059"/>
      <c r="AL388" s="1059"/>
      <c r="AM388" s="1059"/>
      <c r="AN388" s="1059">
        <v>0.22222602739726</v>
      </c>
      <c r="AO388" s="1059">
        <v>0.20059360730593601</v>
      </c>
      <c r="AP388" s="1059">
        <v>0.206499238964992</v>
      </c>
      <c r="AQ388" s="1059">
        <v>0.191685640558591</v>
      </c>
      <c r="AR388" s="1059">
        <v>0.18159817351598101</v>
      </c>
      <c r="AS388" s="1059">
        <v>0.202492389649923</v>
      </c>
      <c r="AT388" s="1059">
        <v>0.19462709284627</v>
      </c>
      <c r="AU388" s="1061">
        <v>0.13375075895567601</v>
      </c>
    </row>
    <row r="389" spans="1:47" x14ac:dyDescent="0.2">
      <c r="A389">
        <v>59863</v>
      </c>
      <c r="B389" t="s">
        <v>1648</v>
      </c>
      <c r="C389" s="507">
        <v>42673</v>
      </c>
      <c r="D389">
        <v>2016</v>
      </c>
      <c r="E389" t="s">
        <v>199</v>
      </c>
      <c r="F389" t="s">
        <v>225</v>
      </c>
      <c r="G389">
        <v>33.386581</v>
      </c>
      <c r="H389">
        <v>-82.131050999999999</v>
      </c>
      <c r="I389" s="606">
        <v>4.5986762557</v>
      </c>
      <c r="J389" t="s">
        <v>431</v>
      </c>
      <c r="K389" t="s">
        <v>1249</v>
      </c>
      <c r="L389" s="606">
        <v>42.5</v>
      </c>
      <c r="M389" s="606">
        <v>30</v>
      </c>
      <c r="N389" s="606">
        <v>1.4166666666666667</v>
      </c>
      <c r="O389" t="s">
        <v>793</v>
      </c>
      <c r="P389" t="s">
        <v>793</v>
      </c>
      <c r="Q389">
        <v>20</v>
      </c>
      <c r="R389">
        <v>195</v>
      </c>
      <c r="Y389">
        <v>27.55</v>
      </c>
      <c r="Z389">
        <v>29.21</v>
      </c>
      <c r="AA389">
        <v>119.97</v>
      </c>
      <c r="AB389">
        <v>83.58</v>
      </c>
      <c r="AC389" t="s">
        <v>329</v>
      </c>
      <c r="AD389" s="508" t="s">
        <v>1233</v>
      </c>
      <c r="AE389" s="1059"/>
      <c r="AF389" s="1059"/>
      <c r="AG389" s="1059"/>
      <c r="AH389" s="1059"/>
      <c r="AI389" s="1059"/>
      <c r="AJ389" s="1059"/>
      <c r="AK389" s="1059"/>
      <c r="AL389" s="1059"/>
      <c r="AM389" s="1059"/>
      <c r="AN389" s="1059">
        <v>0.223702435312024</v>
      </c>
      <c r="AO389" s="1059">
        <v>0.21510654490106501</v>
      </c>
      <c r="AP389" s="1059">
        <v>0.215197869101978</v>
      </c>
      <c r="AQ389" s="1059">
        <v>0.20447783849423101</v>
      </c>
      <c r="AR389" s="1059">
        <v>0.21462328767123201</v>
      </c>
      <c r="AS389" s="1059">
        <v>0.21695585996955799</v>
      </c>
      <c r="AT389" s="1059">
        <v>0.20928843226788399</v>
      </c>
      <c r="AU389" s="1061">
        <v>0.16681466302367901</v>
      </c>
    </row>
    <row r="390" spans="1:47" x14ac:dyDescent="0.2">
      <c r="A390">
        <v>60304</v>
      </c>
      <c r="B390" t="s">
        <v>1649</v>
      </c>
      <c r="C390" s="507">
        <v>42735</v>
      </c>
      <c r="D390">
        <v>2016</v>
      </c>
      <c r="E390" t="s">
        <v>183</v>
      </c>
      <c r="F390" t="s">
        <v>234</v>
      </c>
      <c r="G390">
        <v>37.371640999999997</v>
      </c>
      <c r="H390">
        <v>-104.474081</v>
      </c>
      <c r="I390" s="606">
        <v>5.1506760274000003</v>
      </c>
      <c r="J390" t="s">
        <v>431</v>
      </c>
      <c r="K390" t="s">
        <v>1249</v>
      </c>
      <c r="L390" s="606">
        <v>37.9</v>
      </c>
      <c r="M390" s="606">
        <v>30</v>
      </c>
      <c r="N390" s="606">
        <v>1.2633333333333332</v>
      </c>
      <c r="O390" t="s">
        <v>799</v>
      </c>
      <c r="P390" t="s">
        <v>1231</v>
      </c>
      <c r="Q390" t="s">
        <v>799</v>
      </c>
      <c r="R390">
        <v>180</v>
      </c>
      <c r="Y390">
        <v>15.67</v>
      </c>
      <c r="Z390">
        <v>27.39</v>
      </c>
      <c r="AA390">
        <v>70.33</v>
      </c>
      <c r="AB390">
        <v>49.35</v>
      </c>
      <c r="AC390" t="s">
        <v>1259</v>
      </c>
      <c r="AD390" s="508">
        <v>45.078154890766172</v>
      </c>
      <c r="AE390" s="1059"/>
      <c r="AF390" s="1059"/>
      <c r="AG390" s="1059"/>
      <c r="AH390" s="1059"/>
      <c r="AI390" s="1059"/>
      <c r="AJ390" s="1059"/>
      <c r="AK390" s="1059"/>
      <c r="AL390" s="1059"/>
      <c r="AM390" s="1059"/>
      <c r="AN390" s="1059">
        <v>0.25368340943683398</v>
      </c>
      <c r="AO390" s="1059">
        <v>0.28697488584474801</v>
      </c>
      <c r="AP390" s="1059">
        <v>0.28177701674277</v>
      </c>
      <c r="AQ390" s="1059">
        <v>0.29392455980570698</v>
      </c>
      <c r="AR390" s="1059">
        <v>0.28842465753424601</v>
      </c>
      <c r="AS390" s="1059">
        <v>0.28777016742770101</v>
      </c>
      <c r="AT390" s="1059">
        <v>0.280296803652968</v>
      </c>
      <c r="AU390" s="1061">
        <v>0.28798573163327201</v>
      </c>
    </row>
    <row r="391" spans="1:47" x14ac:dyDescent="0.2">
      <c r="A391">
        <v>59864</v>
      </c>
      <c r="B391" t="s">
        <v>1650</v>
      </c>
      <c r="C391" s="507">
        <v>42735</v>
      </c>
      <c r="D391">
        <v>2016</v>
      </c>
      <c r="E391" t="s">
        <v>199</v>
      </c>
      <c r="F391" t="s">
        <v>225</v>
      </c>
      <c r="G391">
        <v>30.830441</v>
      </c>
      <c r="H391">
        <v>-81.558809999999994</v>
      </c>
      <c r="I391" s="606">
        <v>4.7712990868</v>
      </c>
      <c r="J391" t="s">
        <v>431</v>
      </c>
      <c r="K391" t="s">
        <v>1249</v>
      </c>
      <c r="L391" s="606">
        <v>41.5</v>
      </c>
      <c r="M391" s="606">
        <v>30</v>
      </c>
      <c r="N391" s="606">
        <v>1.3833333333333333</v>
      </c>
      <c r="O391" t="s">
        <v>793</v>
      </c>
      <c r="P391" t="s">
        <v>793</v>
      </c>
      <c r="Q391">
        <v>16</v>
      </c>
      <c r="R391">
        <v>180</v>
      </c>
      <c r="Y391">
        <v>26.71</v>
      </c>
      <c r="Z391">
        <v>27.83</v>
      </c>
      <c r="AA391">
        <v>111.86</v>
      </c>
      <c r="AB391">
        <v>78.05</v>
      </c>
      <c r="AC391" t="s">
        <v>329</v>
      </c>
      <c r="AD391" s="508" t="s">
        <v>1233</v>
      </c>
      <c r="AE391" s="1059"/>
      <c r="AF391" s="1059"/>
      <c r="AG391" s="1059"/>
      <c r="AH391" s="1059"/>
      <c r="AI391" s="1059"/>
      <c r="AJ391" s="1059"/>
      <c r="AK391" s="1059"/>
      <c r="AL391" s="1059"/>
      <c r="AM391" s="1059"/>
      <c r="AN391" s="1059">
        <v>0.227157534246575</v>
      </c>
      <c r="AO391" s="1059">
        <v>0.21006849315068399</v>
      </c>
      <c r="AP391" s="1059">
        <v>0.22614155251141499</v>
      </c>
      <c r="AQ391" s="1059">
        <v>0.21141848816029099</v>
      </c>
      <c r="AR391" s="1059">
        <v>0.180555555555555</v>
      </c>
      <c r="AS391" s="1059">
        <v>0.21619863013698601</v>
      </c>
      <c r="AT391" s="1059">
        <v>0.21178843226788399</v>
      </c>
      <c r="AU391" s="1061">
        <v>0.18628946569520299</v>
      </c>
    </row>
    <row r="392" spans="1:47" x14ac:dyDescent="0.2">
      <c r="A392">
        <v>59894</v>
      </c>
      <c r="B392" t="s">
        <v>1651</v>
      </c>
      <c r="C392" s="507">
        <v>42430</v>
      </c>
      <c r="D392">
        <v>2016</v>
      </c>
      <c r="E392" t="s">
        <v>199</v>
      </c>
      <c r="F392" t="s">
        <v>225</v>
      </c>
      <c r="G392">
        <v>32.573430999999999</v>
      </c>
      <c r="H392">
        <v>-84.257610999999997</v>
      </c>
      <c r="I392" s="606">
        <v>4.5850029680000004</v>
      </c>
      <c r="J392" t="s">
        <v>431</v>
      </c>
      <c r="K392" t="s">
        <v>1249</v>
      </c>
      <c r="L392" s="606">
        <v>42.5</v>
      </c>
      <c r="M392" s="606">
        <v>30.48</v>
      </c>
      <c r="N392" s="606">
        <v>1.3943569553805775</v>
      </c>
      <c r="O392" t="s">
        <v>799</v>
      </c>
      <c r="P392" t="s">
        <v>1231</v>
      </c>
      <c r="Q392" t="s">
        <v>799</v>
      </c>
      <c r="R392">
        <v>180</v>
      </c>
      <c r="Y392">
        <v>27.92</v>
      </c>
      <c r="Z392">
        <v>28.63</v>
      </c>
      <c r="AA392">
        <v>95.47</v>
      </c>
      <c r="AB392">
        <v>66.67</v>
      </c>
      <c r="AC392" t="s">
        <v>329</v>
      </c>
      <c r="AD392" s="508">
        <v>63.194839276761989</v>
      </c>
      <c r="AE392" s="1059"/>
      <c r="AF392" s="1059"/>
      <c r="AG392" s="1059"/>
      <c r="AH392" s="1059"/>
      <c r="AI392" s="1059"/>
      <c r="AJ392" s="1059"/>
      <c r="AK392" s="1059"/>
      <c r="AL392" s="1059"/>
      <c r="AM392" s="1059"/>
      <c r="AN392" s="1059">
        <v>0.25316590563165903</v>
      </c>
      <c r="AO392" s="1059">
        <v>0.24555175038051699</v>
      </c>
      <c r="AP392" s="1059">
        <v>0.25481735159817298</v>
      </c>
      <c r="AQ392" s="1059">
        <v>0.23272237401335699</v>
      </c>
      <c r="AR392" s="1059">
        <v>0.245117960426179</v>
      </c>
      <c r="AS392" s="1059">
        <v>0.25247336377473301</v>
      </c>
      <c r="AT392" s="1059">
        <v>0.22823934251369199</v>
      </c>
      <c r="AU392" s="1061">
        <v>0.236210014390277</v>
      </c>
    </row>
    <row r="393" spans="1:47" x14ac:dyDescent="0.2">
      <c r="A393">
        <v>60351</v>
      </c>
      <c r="B393" t="s">
        <v>1652</v>
      </c>
      <c r="C393" s="507">
        <v>42674</v>
      </c>
      <c r="D393">
        <v>2016</v>
      </c>
      <c r="E393" t="s">
        <v>183</v>
      </c>
      <c r="F393" t="s">
        <v>234</v>
      </c>
      <c r="G393">
        <v>40.863809000000003</v>
      </c>
      <c r="H393">
        <v>-105.011101</v>
      </c>
      <c r="I393" s="606">
        <v>4.4396744292000001</v>
      </c>
      <c r="J393" t="s">
        <v>431</v>
      </c>
      <c r="K393" t="s">
        <v>1249</v>
      </c>
      <c r="L393" s="606">
        <v>36.299999999999997</v>
      </c>
      <c r="M393" s="606">
        <v>32.400000000000006</v>
      </c>
      <c r="N393" s="606">
        <v>1.12037037037037</v>
      </c>
      <c r="O393" t="s">
        <v>799</v>
      </c>
      <c r="P393" t="s">
        <v>1231</v>
      </c>
      <c r="Q393" t="s">
        <v>799</v>
      </c>
      <c r="R393">
        <v>180</v>
      </c>
      <c r="Y393">
        <v>16.03</v>
      </c>
      <c r="Z393">
        <v>28.14</v>
      </c>
      <c r="AA393">
        <v>76.680000000000007</v>
      </c>
      <c r="AB393">
        <v>54.1</v>
      </c>
      <c r="AC393" t="s">
        <v>1259</v>
      </c>
      <c r="AD393" s="508">
        <v>51.887770814144126</v>
      </c>
      <c r="AE393" s="1059"/>
      <c r="AF393" s="1059"/>
      <c r="AG393" s="1059"/>
      <c r="AH393" s="1059"/>
      <c r="AI393" s="1059"/>
      <c r="AJ393" s="1059"/>
      <c r="AK393" s="1059"/>
      <c r="AL393" s="1059"/>
      <c r="AM393" s="1059"/>
      <c r="AN393" s="1059">
        <v>0.20846721912170901</v>
      </c>
      <c r="AO393" s="1059">
        <v>0.226746152545239</v>
      </c>
      <c r="AP393" s="1059">
        <v>0.21589435706635099</v>
      </c>
      <c r="AQ393" s="1059">
        <v>0.22065933571701599</v>
      </c>
      <c r="AR393" s="1059">
        <v>0.21898077681943701</v>
      </c>
      <c r="AS393" s="1059">
        <v>0.23279567619369701</v>
      </c>
      <c r="AT393" s="1059">
        <v>0.21973124189638599</v>
      </c>
      <c r="AU393" s="1061">
        <v>0.21450687557624401</v>
      </c>
    </row>
    <row r="394" spans="1:47" x14ac:dyDescent="0.2">
      <c r="A394">
        <v>60149</v>
      </c>
      <c r="B394" t="s">
        <v>1653</v>
      </c>
      <c r="C394" s="507">
        <v>42735</v>
      </c>
      <c r="D394">
        <v>2016</v>
      </c>
      <c r="E394" t="s">
        <v>199</v>
      </c>
      <c r="F394" t="s">
        <v>228</v>
      </c>
      <c r="G394">
        <v>34.533191000000002</v>
      </c>
      <c r="H394">
        <v>-78.311041000000003</v>
      </c>
      <c r="I394" s="606">
        <v>4.4946541095999999</v>
      </c>
      <c r="J394" t="s">
        <v>431</v>
      </c>
      <c r="K394" t="s">
        <v>1249</v>
      </c>
      <c r="L394" s="606">
        <v>50.776740000000004</v>
      </c>
      <c r="M394" s="606">
        <v>38.9</v>
      </c>
      <c r="N394" s="606">
        <v>1.3053146529562984</v>
      </c>
      <c r="O394" t="s">
        <v>793</v>
      </c>
      <c r="P394" t="s">
        <v>793</v>
      </c>
      <c r="Q394">
        <v>20</v>
      </c>
      <c r="R394">
        <v>181</v>
      </c>
      <c r="Y394">
        <v>20.47</v>
      </c>
      <c r="Z394">
        <v>5.66</v>
      </c>
      <c r="AA394">
        <v>86.94</v>
      </c>
      <c r="AB394">
        <v>62.3</v>
      </c>
      <c r="AC394" t="s">
        <v>329</v>
      </c>
      <c r="AD394" s="508" t="s">
        <v>1233</v>
      </c>
      <c r="AE394" s="1059"/>
      <c r="AF394" s="1059"/>
      <c r="AG394" s="1059"/>
      <c r="AH394" s="1059"/>
      <c r="AI394" s="1059"/>
      <c r="AJ394" s="1059"/>
      <c r="AK394" s="1059"/>
      <c r="AL394" s="1059"/>
      <c r="AM394" s="1059"/>
      <c r="AN394" s="1059">
        <v>0.20440832951837601</v>
      </c>
      <c r="AO394" s="1059">
        <v>0.20382728222464799</v>
      </c>
      <c r="AP394" s="1059">
        <v>0.223037057905177</v>
      </c>
      <c r="AQ394" s="1059">
        <v>0.18754302049531499</v>
      </c>
      <c r="AR394" s="1059">
        <v>0.19998297942270901</v>
      </c>
      <c r="AS394" s="1059">
        <v>0.20447582491108199</v>
      </c>
      <c r="AT394" s="1059">
        <v>0.19739467784155601</v>
      </c>
      <c r="AU394" s="1061">
        <v>0.191195372750642</v>
      </c>
    </row>
    <row r="395" spans="1:47" x14ac:dyDescent="0.2">
      <c r="A395">
        <v>59164</v>
      </c>
      <c r="B395" t="s">
        <v>1654</v>
      </c>
      <c r="C395" s="507">
        <v>42430</v>
      </c>
      <c r="D395">
        <v>2016</v>
      </c>
      <c r="E395" t="s">
        <v>199</v>
      </c>
      <c r="F395" t="s">
        <v>228</v>
      </c>
      <c r="G395">
        <v>35.782060999999999</v>
      </c>
      <c r="H395">
        <v>-77.847140999999993</v>
      </c>
      <c r="I395" s="606">
        <v>4.4523303652999999</v>
      </c>
      <c r="J395" t="s">
        <v>431</v>
      </c>
      <c r="K395" t="s">
        <v>1251</v>
      </c>
      <c r="L395" s="606">
        <v>53.62</v>
      </c>
      <c r="M395" s="606">
        <v>40</v>
      </c>
      <c r="N395" s="606">
        <v>1.3405</v>
      </c>
      <c r="O395" t="s">
        <v>793</v>
      </c>
      <c r="P395" t="s">
        <v>793</v>
      </c>
      <c r="Q395">
        <v>25</v>
      </c>
      <c r="R395">
        <v>181</v>
      </c>
      <c r="Y395">
        <v>20.309999999999999</v>
      </c>
      <c r="Z395">
        <v>5.57</v>
      </c>
      <c r="AA395">
        <v>95.12</v>
      </c>
      <c r="AB395">
        <v>66.92</v>
      </c>
      <c r="AC395" t="s">
        <v>329</v>
      </c>
      <c r="AD395" s="508" t="s">
        <v>1233</v>
      </c>
      <c r="AE395" s="1059"/>
      <c r="AF395" s="1059"/>
      <c r="AG395" s="1059"/>
      <c r="AH395" s="1059"/>
      <c r="AI395" s="1059"/>
      <c r="AJ395" s="1059"/>
      <c r="AK395" s="1059"/>
      <c r="AL395" s="1059"/>
      <c r="AM395" s="1059"/>
      <c r="AN395" s="1059">
        <v>0.23421803652968001</v>
      </c>
      <c r="AO395" s="1059">
        <v>0.22652682648401801</v>
      </c>
      <c r="AP395" s="1059">
        <v>0.22727739726027399</v>
      </c>
      <c r="AQ395" s="1059">
        <v>0.214469489981785</v>
      </c>
      <c r="AR395" s="1059">
        <v>0.22384417808219101</v>
      </c>
      <c r="AS395" s="1059">
        <v>0.206015981735159</v>
      </c>
      <c r="AT395" s="1059">
        <v>0.220687785388127</v>
      </c>
      <c r="AU395" s="1061">
        <v>0.20933230874316899</v>
      </c>
    </row>
    <row r="396" spans="1:47" x14ac:dyDescent="0.2">
      <c r="A396">
        <v>60445</v>
      </c>
      <c r="B396" t="s">
        <v>1655</v>
      </c>
      <c r="C396" s="507">
        <v>42636</v>
      </c>
      <c r="D396">
        <v>2016</v>
      </c>
      <c r="E396" t="s">
        <v>183</v>
      </c>
      <c r="F396" t="s">
        <v>250</v>
      </c>
      <c r="G396">
        <v>43.440921000000003</v>
      </c>
      <c r="H396">
        <v>-116.32843099999999</v>
      </c>
      <c r="I396" s="606">
        <v>4.6478885845000004</v>
      </c>
      <c r="J396" t="s">
        <v>431</v>
      </c>
      <c r="K396" t="s">
        <v>1249</v>
      </c>
      <c r="L396" s="606">
        <v>54.625</v>
      </c>
      <c r="M396" s="606">
        <v>40</v>
      </c>
      <c r="N396" s="606">
        <v>1.3656250000000001</v>
      </c>
      <c r="O396" t="s">
        <v>799</v>
      </c>
      <c r="P396" t="s">
        <v>1231</v>
      </c>
      <c r="Q396" t="s">
        <v>799</v>
      </c>
      <c r="R396">
        <v>180</v>
      </c>
      <c r="Y396">
        <v>22.18</v>
      </c>
      <c r="Z396">
        <v>28.91</v>
      </c>
      <c r="AA396">
        <v>99.64</v>
      </c>
      <c r="AB396">
        <v>68.66</v>
      </c>
      <c r="AC396" t="s">
        <v>333</v>
      </c>
      <c r="AD396" s="508" t="s">
        <v>1233</v>
      </c>
      <c r="AE396" s="1059"/>
      <c r="AF396" s="1059"/>
      <c r="AG396" s="1059"/>
      <c r="AH396" s="1059"/>
      <c r="AI396" s="1059"/>
      <c r="AJ396" s="1059"/>
      <c r="AK396" s="1059"/>
      <c r="AL396" s="1059"/>
      <c r="AM396" s="1059"/>
      <c r="AN396" s="1059">
        <v>0.25307648401826399</v>
      </c>
      <c r="AO396" s="1059">
        <v>0.27753424657534198</v>
      </c>
      <c r="AP396" s="1059">
        <v>0.268630136986301</v>
      </c>
      <c r="AQ396" s="1059">
        <v>0.26765710382513602</v>
      </c>
      <c r="AR396" s="1059">
        <v>0.26944920091324198</v>
      </c>
      <c r="AS396" s="1059">
        <v>0.26826484018264801</v>
      </c>
      <c r="AT396" s="1059">
        <v>0.26165525114155203</v>
      </c>
      <c r="AU396" s="1061">
        <v>0.24282786885245899</v>
      </c>
    </row>
    <row r="397" spans="1:47" x14ac:dyDescent="0.2">
      <c r="A397">
        <v>59964</v>
      </c>
      <c r="B397" t="s">
        <v>1656</v>
      </c>
      <c r="C397" s="507">
        <v>42725</v>
      </c>
      <c r="D397">
        <v>2016</v>
      </c>
      <c r="E397" t="s">
        <v>176</v>
      </c>
      <c r="F397" t="s">
        <v>222</v>
      </c>
      <c r="G397">
        <v>34.726981000000002</v>
      </c>
      <c r="H397">
        <v>-118.303251</v>
      </c>
      <c r="I397" s="606">
        <v>5.7811771690000002</v>
      </c>
      <c r="J397" t="s">
        <v>431</v>
      </c>
      <c r="K397" t="s">
        <v>1249</v>
      </c>
      <c r="L397" s="606">
        <v>51.136000000000003</v>
      </c>
      <c r="M397" s="606">
        <v>40</v>
      </c>
      <c r="N397" s="606">
        <v>1.2784</v>
      </c>
      <c r="O397" t="s">
        <v>799</v>
      </c>
      <c r="P397" t="s">
        <v>1231</v>
      </c>
      <c r="Q397" t="s">
        <v>799</v>
      </c>
      <c r="R397">
        <v>180</v>
      </c>
      <c r="Y397">
        <v>9.9700000000000006</v>
      </c>
      <c r="Z397">
        <v>7.78</v>
      </c>
      <c r="AA397">
        <v>73.5</v>
      </c>
      <c r="AB397">
        <v>51.12</v>
      </c>
      <c r="AC397" t="s">
        <v>1259</v>
      </c>
      <c r="AD397" s="508">
        <v>64.016776540013296</v>
      </c>
      <c r="AE397" s="1059"/>
      <c r="AF397" s="1059"/>
      <c r="AG397" s="1059"/>
      <c r="AH397" s="1059"/>
      <c r="AI397" s="1059"/>
      <c r="AJ397" s="1059"/>
      <c r="AK397" s="1059"/>
      <c r="AL397" s="1059"/>
      <c r="AM397" s="1059"/>
      <c r="AN397" s="1059">
        <v>0.31497431506849299</v>
      </c>
      <c r="AO397" s="1059">
        <v>0.33087043378995401</v>
      </c>
      <c r="AP397" s="1059">
        <v>0.31600742009132399</v>
      </c>
      <c r="AQ397" s="1059">
        <v>0.314466643897996</v>
      </c>
      <c r="AR397" s="1059">
        <v>0.31187214611872099</v>
      </c>
      <c r="AS397" s="1059">
        <v>0.31053367579908597</v>
      </c>
      <c r="AT397" s="1059">
        <v>0.28228025114155197</v>
      </c>
      <c r="AU397" s="1061">
        <v>0.28426684881602898</v>
      </c>
    </row>
    <row r="398" spans="1:47" x14ac:dyDescent="0.2">
      <c r="A398">
        <v>60449</v>
      </c>
      <c r="B398" t="s">
        <v>1657</v>
      </c>
      <c r="C398" s="507">
        <v>42675</v>
      </c>
      <c r="D398">
        <v>2016</v>
      </c>
      <c r="E398" t="s">
        <v>183</v>
      </c>
      <c r="F398" t="s">
        <v>233</v>
      </c>
      <c r="G398">
        <v>39.157291000000001</v>
      </c>
      <c r="H398">
        <v>-112.354951</v>
      </c>
      <c r="I398" s="606">
        <v>5.0044614154999998</v>
      </c>
      <c r="J398" t="s">
        <v>431</v>
      </c>
      <c r="K398" t="s">
        <v>1249</v>
      </c>
      <c r="L398" s="606">
        <v>62.7</v>
      </c>
      <c r="M398" s="606">
        <v>50</v>
      </c>
      <c r="N398" s="606">
        <v>1.254</v>
      </c>
      <c r="O398" t="s">
        <v>799</v>
      </c>
      <c r="P398" t="s">
        <v>1231</v>
      </c>
      <c r="Q398" t="s">
        <v>799</v>
      </c>
      <c r="R398">
        <v>180</v>
      </c>
      <c r="Y398">
        <v>17.100000000000001</v>
      </c>
      <c r="Z398">
        <v>17.690000000000001</v>
      </c>
      <c r="AA398">
        <v>88.01</v>
      </c>
      <c r="AB398">
        <v>61.5</v>
      </c>
      <c r="AC398" t="s">
        <v>333</v>
      </c>
      <c r="AD398" s="508" t="s">
        <v>1233</v>
      </c>
      <c r="AE398" s="1059"/>
      <c r="AF398" s="1059"/>
      <c r="AG398" s="1059"/>
      <c r="AH398" s="1059"/>
      <c r="AI398" s="1059"/>
      <c r="AJ398" s="1059"/>
      <c r="AK398" s="1059"/>
      <c r="AL398" s="1059"/>
      <c r="AM398" s="1059"/>
      <c r="AN398" s="1059">
        <v>0.27208904109588999</v>
      </c>
      <c r="AO398" s="1059">
        <v>0.27755022831050202</v>
      </c>
      <c r="AP398" s="1059">
        <v>0.262744292237442</v>
      </c>
      <c r="AQ398" s="1059">
        <v>0.28327413479052799</v>
      </c>
      <c r="AR398" s="1059">
        <v>0.26981278538812697</v>
      </c>
      <c r="AS398" s="1059">
        <v>0.26580821917808201</v>
      </c>
      <c r="AT398" s="1059">
        <v>0.233890410958904</v>
      </c>
      <c r="AU398" s="1061">
        <v>0.18283469945355099</v>
      </c>
    </row>
    <row r="399" spans="1:47" x14ac:dyDescent="0.2">
      <c r="A399">
        <v>60413</v>
      </c>
      <c r="B399" t="s">
        <v>1658</v>
      </c>
      <c r="C399" s="507">
        <v>42704</v>
      </c>
      <c r="D399">
        <v>2016</v>
      </c>
      <c r="E399" t="s">
        <v>183</v>
      </c>
      <c r="F399" t="s">
        <v>226</v>
      </c>
      <c r="G399">
        <v>33.053000999999995</v>
      </c>
      <c r="H399">
        <v>-111.340001</v>
      </c>
      <c r="I399" s="606">
        <v>5.7969257991000003</v>
      </c>
      <c r="J399" t="s">
        <v>431</v>
      </c>
      <c r="K399" t="s">
        <v>1249</v>
      </c>
      <c r="L399" s="606">
        <v>62.64</v>
      </c>
      <c r="M399" s="606">
        <v>50</v>
      </c>
      <c r="N399" s="606">
        <v>1.2527999999999999</v>
      </c>
      <c r="O399" t="s">
        <v>799</v>
      </c>
      <c r="P399" t="s">
        <v>1231</v>
      </c>
      <c r="Q399" t="s">
        <v>799</v>
      </c>
      <c r="R399">
        <v>180</v>
      </c>
      <c r="Y399">
        <v>11.72</v>
      </c>
      <c r="Z399">
        <v>24.21</v>
      </c>
      <c r="AA399">
        <v>72.69</v>
      </c>
      <c r="AB399">
        <v>50.64</v>
      </c>
      <c r="AC399" t="s">
        <v>1259</v>
      </c>
      <c r="AD399" s="508" t="s">
        <v>1233</v>
      </c>
      <c r="AE399" s="1059"/>
      <c r="AF399" s="1059"/>
      <c r="AG399" s="1059"/>
      <c r="AH399" s="1059"/>
      <c r="AI399" s="1059"/>
      <c r="AJ399" s="1059"/>
      <c r="AK399" s="1059"/>
      <c r="AL399" s="1059"/>
      <c r="AM399" s="1059"/>
      <c r="AN399" s="1059">
        <v>0.30789041095890402</v>
      </c>
      <c r="AO399" s="1059">
        <v>0.316835616438356</v>
      </c>
      <c r="AP399" s="1059">
        <v>0.31082420091324198</v>
      </c>
      <c r="AQ399" s="1059">
        <v>0.32076502732240397</v>
      </c>
      <c r="AR399" s="1059">
        <v>0.30813242009132402</v>
      </c>
      <c r="AS399" s="1059">
        <v>0.308127853881278</v>
      </c>
      <c r="AT399" s="1059">
        <v>0.27102739726027297</v>
      </c>
      <c r="AU399" s="1061">
        <v>0.27596539162112899</v>
      </c>
    </row>
    <row r="400" spans="1:47" x14ac:dyDescent="0.2">
      <c r="A400">
        <v>60186</v>
      </c>
      <c r="B400" t="s">
        <v>1659</v>
      </c>
      <c r="C400" s="507">
        <v>42720</v>
      </c>
      <c r="D400">
        <v>2016</v>
      </c>
      <c r="E400" t="s">
        <v>176</v>
      </c>
      <c r="F400" t="s">
        <v>222</v>
      </c>
      <c r="G400">
        <v>34.656120999999999</v>
      </c>
      <c r="H400">
        <v>-118.290481</v>
      </c>
      <c r="I400" s="606">
        <v>5.7423842466000004</v>
      </c>
      <c r="J400" t="s">
        <v>431</v>
      </c>
      <c r="K400" t="s">
        <v>1249</v>
      </c>
      <c r="L400" s="606">
        <v>62.5</v>
      </c>
      <c r="M400" s="606">
        <v>50</v>
      </c>
      <c r="N400" s="606">
        <v>1.25</v>
      </c>
      <c r="O400" t="s">
        <v>799</v>
      </c>
      <c r="P400" t="s">
        <v>1231</v>
      </c>
      <c r="Q400" t="s">
        <v>799</v>
      </c>
      <c r="R400">
        <v>180</v>
      </c>
      <c r="Y400">
        <v>10.4</v>
      </c>
      <c r="Z400">
        <v>8.4</v>
      </c>
      <c r="AA400">
        <v>73.12</v>
      </c>
      <c r="AB400">
        <v>51.22</v>
      </c>
      <c r="AC400" t="s">
        <v>1259</v>
      </c>
      <c r="AD400" s="508">
        <v>53.747316885487912</v>
      </c>
      <c r="AE400" s="1059"/>
      <c r="AF400" s="1059"/>
      <c r="AG400" s="1059"/>
      <c r="AH400" s="1059"/>
      <c r="AI400" s="1059"/>
      <c r="AJ400" s="1059"/>
      <c r="AK400" s="1059"/>
      <c r="AL400" s="1059"/>
      <c r="AM400" s="1059"/>
      <c r="AN400" s="1059">
        <v>0.30110045662100399</v>
      </c>
      <c r="AO400" s="1059">
        <v>0.30241780821917802</v>
      </c>
      <c r="AP400" s="1059">
        <v>0.29242009132419999</v>
      </c>
      <c r="AQ400" s="1059">
        <v>0.29158469945355098</v>
      </c>
      <c r="AR400" s="1059">
        <v>0.29956621004566197</v>
      </c>
      <c r="AS400" s="1059">
        <v>0.29258675799086697</v>
      </c>
      <c r="AT400" s="1059">
        <v>0.24348401826484001</v>
      </c>
      <c r="AU400" s="1061">
        <v>0.26321948998178502</v>
      </c>
    </row>
    <row r="401" spans="1:47" x14ac:dyDescent="0.2">
      <c r="A401">
        <v>59317</v>
      </c>
      <c r="B401" t="s">
        <v>1660</v>
      </c>
      <c r="C401" s="507">
        <v>42713</v>
      </c>
      <c r="D401">
        <v>2016</v>
      </c>
      <c r="E401" t="s">
        <v>183</v>
      </c>
      <c r="F401" t="s">
        <v>222</v>
      </c>
      <c r="G401">
        <v>35.251790999999997</v>
      </c>
      <c r="H401">
        <v>-118.024281</v>
      </c>
      <c r="I401" s="606">
        <v>5.8451440639000003</v>
      </c>
      <c r="J401" t="s">
        <v>431</v>
      </c>
      <c r="K401" t="s">
        <v>1249</v>
      </c>
      <c r="L401" s="606">
        <v>56.47</v>
      </c>
      <c r="M401" s="606">
        <v>50</v>
      </c>
      <c r="N401" s="606">
        <v>1.1294</v>
      </c>
      <c r="O401" t="s">
        <v>799</v>
      </c>
      <c r="P401" t="s">
        <v>1231</v>
      </c>
      <c r="Q401" t="s">
        <v>799</v>
      </c>
      <c r="R401">
        <v>180</v>
      </c>
      <c r="Y401">
        <v>8.9</v>
      </c>
      <c r="Z401">
        <v>15.79</v>
      </c>
      <c r="AA401">
        <v>74.88</v>
      </c>
      <c r="AB401">
        <v>51.82</v>
      </c>
      <c r="AC401" t="s">
        <v>1259</v>
      </c>
      <c r="AD401" s="508">
        <v>62.732239132165802</v>
      </c>
      <c r="AE401" s="1059"/>
      <c r="AF401" s="1059"/>
      <c r="AG401" s="1059"/>
      <c r="AH401" s="1059"/>
      <c r="AI401" s="1059"/>
      <c r="AJ401" s="1059"/>
      <c r="AK401" s="1059"/>
      <c r="AL401" s="1059"/>
      <c r="AM401" s="1059"/>
      <c r="AN401" s="1059">
        <v>0.26436301369863002</v>
      </c>
      <c r="AO401" s="1059">
        <v>0.28615753424657497</v>
      </c>
      <c r="AP401" s="1059">
        <v>0.28062785388127798</v>
      </c>
      <c r="AQ401" s="1059">
        <v>0.28017304189435299</v>
      </c>
      <c r="AR401" s="1059">
        <v>0.28317123287671198</v>
      </c>
      <c r="AS401" s="1059">
        <v>0.28682876712328698</v>
      </c>
      <c r="AT401" s="1059">
        <v>0.26563242009132398</v>
      </c>
      <c r="AU401" s="1061">
        <v>0.26293715846994498</v>
      </c>
    </row>
    <row r="402" spans="1:47" x14ac:dyDescent="0.2">
      <c r="A402">
        <v>59945</v>
      </c>
      <c r="B402" t="s">
        <v>1661</v>
      </c>
      <c r="C402" s="507">
        <v>42614</v>
      </c>
      <c r="D402">
        <v>2016</v>
      </c>
      <c r="E402" t="s">
        <v>183</v>
      </c>
      <c r="F402" t="s">
        <v>233</v>
      </c>
      <c r="G402">
        <v>37.786270999999999</v>
      </c>
      <c r="H402">
        <v>-113.280011</v>
      </c>
      <c r="I402" s="606">
        <v>5.2480246575000002</v>
      </c>
      <c r="J402" t="s">
        <v>431</v>
      </c>
      <c r="K402" t="s">
        <v>1249</v>
      </c>
      <c r="L402" s="606">
        <v>62.5</v>
      </c>
      <c r="M402" s="606">
        <v>50.4</v>
      </c>
      <c r="N402" s="606">
        <v>1.2400793650793651</v>
      </c>
      <c r="O402" t="s">
        <v>799</v>
      </c>
      <c r="P402" t="s">
        <v>1231</v>
      </c>
      <c r="Q402" t="s">
        <v>799</v>
      </c>
      <c r="R402">
        <v>179</v>
      </c>
      <c r="Y402">
        <v>15.53</v>
      </c>
      <c r="Z402">
        <v>11.9</v>
      </c>
      <c r="AA402">
        <v>67.760000000000005</v>
      </c>
      <c r="AB402">
        <v>47.7</v>
      </c>
      <c r="AC402" t="s">
        <v>333</v>
      </c>
      <c r="AD402" s="508" t="s">
        <v>1233</v>
      </c>
      <c r="AE402" s="1059"/>
      <c r="AF402" s="1059"/>
      <c r="AG402" s="1059"/>
      <c r="AH402" s="1059"/>
      <c r="AI402" s="1059"/>
      <c r="AJ402" s="1059"/>
      <c r="AK402" s="1059"/>
      <c r="AL402" s="1059"/>
      <c r="AM402" s="1059"/>
      <c r="AN402" s="1059">
        <v>0.28985241356816699</v>
      </c>
      <c r="AO402" s="1059">
        <v>0.27987741900413099</v>
      </c>
      <c r="AP402" s="1059">
        <v>0.28411973617453001</v>
      </c>
      <c r="AQ402" s="1059">
        <v>0.29654611920663798</v>
      </c>
      <c r="AR402" s="1059">
        <v>0.28333378633036099</v>
      </c>
      <c r="AS402" s="1059">
        <v>0.250638725809958</v>
      </c>
      <c r="AT402" s="1059">
        <v>0.27377554903239798</v>
      </c>
      <c r="AU402" s="1061">
        <v>0.28955062595772901</v>
      </c>
    </row>
    <row r="403" spans="1:47" x14ac:dyDescent="0.2">
      <c r="A403">
        <v>60063</v>
      </c>
      <c r="B403" t="s">
        <v>1662</v>
      </c>
      <c r="C403" s="507">
        <v>42735</v>
      </c>
      <c r="D403">
        <v>2016</v>
      </c>
      <c r="E403" t="s">
        <v>199</v>
      </c>
      <c r="F403" t="s">
        <v>225</v>
      </c>
      <c r="G403">
        <v>32.423797999999998</v>
      </c>
      <c r="H403">
        <v>-82.102823999999998</v>
      </c>
      <c r="I403" s="606">
        <v>4.6988301369999999</v>
      </c>
      <c r="J403" t="s">
        <v>431</v>
      </c>
      <c r="K403" t="s">
        <v>1249</v>
      </c>
      <c r="M403" s="606">
        <v>51</v>
      </c>
      <c r="O403" t="s">
        <v>793</v>
      </c>
      <c r="P403" t="s">
        <v>793</v>
      </c>
      <c r="Q403">
        <v>17</v>
      </c>
      <c r="R403">
        <v>200</v>
      </c>
      <c r="Y403">
        <v>27.45</v>
      </c>
      <c r="Z403">
        <v>29.38</v>
      </c>
      <c r="AA403">
        <v>90.5</v>
      </c>
      <c r="AB403">
        <v>63.85</v>
      </c>
      <c r="AC403" t="s">
        <v>329</v>
      </c>
      <c r="AD403" s="508">
        <v>58.948383600658737</v>
      </c>
      <c r="AE403" s="1059"/>
      <c r="AF403" s="1059"/>
      <c r="AG403" s="1059"/>
      <c r="AH403" s="1059"/>
      <c r="AI403" s="1059"/>
      <c r="AJ403" s="1059"/>
      <c r="AK403" s="1059"/>
      <c r="AL403" s="1059"/>
      <c r="AM403" s="1059"/>
      <c r="AN403" s="1059">
        <v>0.22179917629152099</v>
      </c>
      <c r="AO403" s="1059">
        <v>0.21951159459217401</v>
      </c>
      <c r="AP403" s="1059">
        <v>0.228693258125167</v>
      </c>
      <c r="AQ403" s="1059">
        <v>0.21922434729811699</v>
      </c>
      <c r="AR403" s="1059">
        <v>0.21751947354284101</v>
      </c>
      <c r="AS403" s="1059">
        <v>0.224216581609812</v>
      </c>
      <c r="AT403" s="1059">
        <v>0.209217476945115</v>
      </c>
      <c r="AU403" s="1061">
        <v>0.210025358048501</v>
      </c>
    </row>
    <row r="404" spans="1:47" x14ac:dyDescent="0.2">
      <c r="A404">
        <v>60554</v>
      </c>
      <c r="B404" t="s">
        <v>1663</v>
      </c>
      <c r="C404" s="507">
        <v>42735</v>
      </c>
      <c r="D404">
        <v>2016</v>
      </c>
      <c r="E404" t="s">
        <v>199</v>
      </c>
      <c r="F404" t="s">
        <v>225</v>
      </c>
      <c r="G404">
        <v>31.820211</v>
      </c>
      <c r="H404">
        <v>-82.602070999999995</v>
      </c>
      <c r="I404" s="606">
        <v>4.7210342466000004</v>
      </c>
      <c r="J404" t="s">
        <v>431</v>
      </c>
      <c r="K404" t="s">
        <v>1251</v>
      </c>
      <c r="L404" s="606">
        <v>71.3</v>
      </c>
      <c r="M404" s="606">
        <v>52.5</v>
      </c>
      <c r="N404" s="606">
        <v>1.358095238095238</v>
      </c>
      <c r="O404" t="s">
        <v>799</v>
      </c>
      <c r="P404" t="s">
        <v>1231</v>
      </c>
      <c r="Q404" t="s">
        <v>799</v>
      </c>
      <c r="R404">
        <v>180</v>
      </c>
      <c r="Y404">
        <v>27.39</v>
      </c>
      <c r="Z404">
        <v>34.28</v>
      </c>
      <c r="AA404">
        <v>114.41</v>
      </c>
      <c r="AB404">
        <v>79.19</v>
      </c>
      <c r="AC404" t="s">
        <v>1259</v>
      </c>
      <c r="AD404" s="508">
        <v>50.574476045072153</v>
      </c>
      <c r="AE404" s="1059"/>
      <c r="AF404" s="1059"/>
      <c r="AG404" s="1059"/>
      <c r="AH404" s="1059"/>
      <c r="AI404" s="1059"/>
      <c r="AJ404" s="1059"/>
      <c r="AK404" s="1059"/>
      <c r="AL404" s="1059"/>
      <c r="AM404" s="1059"/>
      <c r="AN404" s="1059">
        <v>0.2220700152207</v>
      </c>
      <c r="AO404" s="1059">
        <v>0.25628180039138898</v>
      </c>
      <c r="AP404" s="1059">
        <v>0.236099151989562</v>
      </c>
      <c r="AQ404" s="1059">
        <v>0.248876333593546</v>
      </c>
      <c r="AR404" s="1059">
        <v>0.25012393998695298</v>
      </c>
      <c r="AS404" s="1059">
        <v>0.24503152859317201</v>
      </c>
      <c r="AT404" s="1059">
        <v>0.19918025657751601</v>
      </c>
      <c r="AU404" s="1061">
        <v>0.18619568045797499</v>
      </c>
    </row>
    <row r="405" spans="1:47" x14ac:dyDescent="0.2">
      <c r="A405">
        <v>60590</v>
      </c>
      <c r="B405" t="s">
        <v>1664</v>
      </c>
      <c r="C405" s="507">
        <v>42735</v>
      </c>
      <c r="D405">
        <v>2016</v>
      </c>
      <c r="E405" t="s">
        <v>176</v>
      </c>
      <c r="F405" t="s">
        <v>222</v>
      </c>
      <c r="G405">
        <v>34.840150999999999</v>
      </c>
      <c r="H405">
        <v>-118.391161</v>
      </c>
      <c r="I405" s="606">
        <v>5.7757949772000003</v>
      </c>
      <c r="J405" t="s">
        <v>431</v>
      </c>
      <c r="K405" t="s">
        <v>1249</v>
      </c>
      <c r="L405" s="606">
        <v>67.400000000000006</v>
      </c>
      <c r="M405" s="606">
        <v>54</v>
      </c>
      <c r="N405" s="606">
        <v>1.2481481481481482</v>
      </c>
      <c r="O405" t="s">
        <v>799</v>
      </c>
      <c r="P405" t="s">
        <v>1231</v>
      </c>
      <c r="Q405" t="s">
        <v>799</v>
      </c>
      <c r="R405">
        <v>180</v>
      </c>
      <c r="Y405">
        <v>10.029999999999999</v>
      </c>
      <c r="Z405">
        <v>7.46</v>
      </c>
      <c r="AA405">
        <v>85.12</v>
      </c>
      <c r="AB405">
        <v>58.13</v>
      </c>
      <c r="AC405" t="s">
        <v>1259</v>
      </c>
      <c r="AD405" s="508">
        <v>48.897558989774126</v>
      </c>
      <c r="AE405" s="1059"/>
      <c r="AF405" s="1059"/>
      <c r="AG405" s="1059"/>
      <c r="AH405" s="1059"/>
      <c r="AI405" s="1059"/>
      <c r="AJ405" s="1059"/>
      <c r="AK405" s="1059"/>
      <c r="AL405" s="1059"/>
      <c r="AM405" s="1059"/>
      <c r="AN405" s="1059">
        <v>0.31782090309487498</v>
      </c>
      <c r="AO405" s="1059">
        <v>0.32270209707424302</v>
      </c>
      <c r="AP405" s="1059">
        <v>0.31485709453745903</v>
      </c>
      <c r="AQ405" s="1059">
        <v>0.26328172434729802</v>
      </c>
      <c r="AR405" s="1059">
        <v>0.259210637578217</v>
      </c>
      <c r="AS405" s="1059">
        <v>0.32545027904616902</v>
      </c>
      <c r="AT405" s="1059">
        <v>0.30579443598849898</v>
      </c>
      <c r="AU405" s="1061">
        <v>0.29607493422384101</v>
      </c>
    </row>
    <row r="406" spans="1:47" x14ac:dyDescent="0.2">
      <c r="A406">
        <v>60591</v>
      </c>
      <c r="B406" t="s">
        <v>1665</v>
      </c>
      <c r="C406" s="507">
        <v>42735</v>
      </c>
      <c r="D406">
        <v>2016</v>
      </c>
      <c r="E406" t="s">
        <v>176</v>
      </c>
      <c r="F406" t="s">
        <v>222</v>
      </c>
      <c r="G406">
        <v>34.830401000000002</v>
      </c>
      <c r="H406">
        <v>-118.395841</v>
      </c>
      <c r="I406" s="606">
        <v>5.7757949772000003</v>
      </c>
      <c r="J406" t="s">
        <v>431</v>
      </c>
      <c r="K406" t="s">
        <v>1249</v>
      </c>
      <c r="L406" s="606">
        <v>67.400000000000006</v>
      </c>
      <c r="M406" s="606">
        <v>54</v>
      </c>
      <c r="N406" s="606">
        <v>1.2481481481481482</v>
      </c>
      <c r="O406" t="s">
        <v>799</v>
      </c>
      <c r="P406" t="s">
        <v>1231</v>
      </c>
      <c r="Q406" t="s">
        <v>799</v>
      </c>
      <c r="R406">
        <v>180</v>
      </c>
      <c r="Y406">
        <v>10.029999999999999</v>
      </c>
      <c r="Z406">
        <v>7.07</v>
      </c>
      <c r="AA406">
        <v>84.59</v>
      </c>
      <c r="AB406">
        <v>57.68</v>
      </c>
      <c r="AC406" t="s">
        <v>1259</v>
      </c>
      <c r="AD406" s="508">
        <v>49.236187512987641</v>
      </c>
      <c r="AE406" s="1059"/>
      <c r="AF406" s="1059"/>
      <c r="AG406" s="1059"/>
      <c r="AH406" s="1059"/>
      <c r="AI406" s="1059"/>
      <c r="AJ406" s="1059"/>
      <c r="AK406" s="1059"/>
      <c r="AL406" s="1059"/>
      <c r="AM406" s="1059"/>
      <c r="AN406" s="1059">
        <v>0.32064941653982698</v>
      </c>
      <c r="AO406" s="1059">
        <v>0.33159352274649001</v>
      </c>
      <c r="AP406" s="1059">
        <v>0.32920894638931097</v>
      </c>
      <c r="AQ406" s="1059">
        <v>0.249858749915671</v>
      </c>
      <c r="AR406" s="1059">
        <v>0.233576441738542</v>
      </c>
      <c r="AS406" s="1059">
        <v>0.33080711990529299</v>
      </c>
      <c r="AT406" s="1059">
        <v>0.31033950617283901</v>
      </c>
      <c r="AU406" s="1061">
        <v>0.31255059704513199</v>
      </c>
    </row>
    <row r="407" spans="1:47" x14ac:dyDescent="0.2">
      <c r="A407">
        <v>59316</v>
      </c>
      <c r="B407" t="s">
        <v>1666</v>
      </c>
      <c r="C407" s="507">
        <v>42713</v>
      </c>
      <c r="D407">
        <v>2016</v>
      </c>
      <c r="E407" t="s">
        <v>183</v>
      </c>
      <c r="F407" t="s">
        <v>222</v>
      </c>
      <c r="G407">
        <v>35.248480999999998</v>
      </c>
      <c r="H407">
        <v>-118.00881099999999</v>
      </c>
      <c r="I407" s="606">
        <v>5.8451440639000003</v>
      </c>
      <c r="J407" t="s">
        <v>431</v>
      </c>
      <c r="K407" t="s">
        <v>1249</v>
      </c>
      <c r="L407" s="606">
        <v>62.95</v>
      </c>
      <c r="M407" s="606">
        <v>56</v>
      </c>
      <c r="N407" s="606">
        <v>1.124107142857143</v>
      </c>
      <c r="O407" t="s">
        <v>799</v>
      </c>
      <c r="P407" t="s">
        <v>1231</v>
      </c>
      <c r="Q407" t="s">
        <v>799</v>
      </c>
      <c r="R407">
        <v>180</v>
      </c>
      <c r="Y407">
        <v>8.8800000000000008</v>
      </c>
      <c r="Z407">
        <v>15.64</v>
      </c>
      <c r="AA407">
        <v>70.66</v>
      </c>
      <c r="AB407">
        <v>49.07</v>
      </c>
      <c r="AC407" t="s">
        <v>1259</v>
      </c>
      <c r="AD407" s="508">
        <v>62.511274223257828</v>
      </c>
      <c r="AE407" s="1059"/>
      <c r="AF407" s="1059"/>
      <c r="AG407" s="1059"/>
      <c r="AH407" s="1059"/>
      <c r="AI407" s="1059"/>
      <c r="AJ407" s="1059"/>
      <c r="AK407" s="1059"/>
      <c r="AL407" s="1059"/>
      <c r="AM407" s="1059"/>
      <c r="AN407" s="1059">
        <v>0.269088388780169</v>
      </c>
      <c r="AO407" s="1059">
        <v>0.29157901174168199</v>
      </c>
      <c r="AP407" s="1059">
        <v>0.281716813437703</v>
      </c>
      <c r="AQ407" s="1059">
        <v>0.28139230418943501</v>
      </c>
      <c r="AR407" s="1059">
        <v>0.28433219178082098</v>
      </c>
      <c r="AS407" s="1059">
        <v>0.2873593444227</v>
      </c>
      <c r="AT407" s="1059">
        <v>0.27406229615133698</v>
      </c>
      <c r="AU407" s="1061">
        <v>0.26877602133749601</v>
      </c>
    </row>
    <row r="408" spans="1:47" x14ac:dyDescent="0.2">
      <c r="A408">
        <v>59523</v>
      </c>
      <c r="B408" t="s">
        <v>1667</v>
      </c>
      <c r="C408" s="507">
        <v>42612</v>
      </c>
      <c r="D408">
        <v>2016</v>
      </c>
      <c r="E408" t="s">
        <v>176</v>
      </c>
      <c r="F408" t="s">
        <v>222</v>
      </c>
      <c r="G408">
        <v>36.392040999999999</v>
      </c>
      <c r="H408">
        <v>-120.238331</v>
      </c>
      <c r="I408" s="606">
        <v>5.3629392694</v>
      </c>
      <c r="J408" t="s">
        <v>431</v>
      </c>
      <c r="K408" t="s">
        <v>1249</v>
      </c>
      <c r="L408" s="606">
        <v>84</v>
      </c>
      <c r="M408" s="606">
        <v>60</v>
      </c>
      <c r="N408" s="606">
        <v>1.4</v>
      </c>
      <c r="O408" t="s">
        <v>799</v>
      </c>
      <c r="P408" t="s">
        <v>1231</v>
      </c>
      <c r="Q408" t="s">
        <v>799</v>
      </c>
      <c r="R408">
        <v>179</v>
      </c>
      <c r="Y408">
        <v>1.53</v>
      </c>
      <c r="Z408">
        <v>8.64</v>
      </c>
      <c r="AA408">
        <v>79.290000000000006</v>
      </c>
      <c r="AB408">
        <v>56.52</v>
      </c>
      <c r="AC408" t="s">
        <v>327</v>
      </c>
      <c r="AD408" s="508">
        <v>54.930251314332097</v>
      </c>
      <c r="AE408" s="1059"/>
      <c r="AF408" s="1059"/>
      <c r="AG408" s="1059"/>
      <c r="AH408" s="1059"/>
      <c r="AI408" s="1059"/>
      <c r="AJ408" s="1059"/>
      <c r="AK408" s="1059"/>
      <c r="AL408" s="1059"/>
      <c r="AM408" s="1059"/>
      <c r="AN408" s="1059">
        <v>0.283451293759512</v>
      </c>
      <c r="AO408" s="1059">
        <v>0.30846461187214602</v>
      </c>
      <c r="AP408" s="1059">
        <v>0.27498477929984699</v>
      </c>
      <c r="AQ408" s="1059">
        <v>0.25556504250151701</v>
      </c>
      <c r="AR408" s="1059">
        <v>0.269861111111111</v>
      </c>
      <c r="AS408" s="1059">
        <v>0.26480974124809697</v>
      </c>
      <c r="AT408" s="1059">
        <v>0.19398021308980201</v>
      </c>
    </row>
    <row r="409" spans="1:47" x14ac:dyDescent="0.2">
      <c r="A409">
        <v>60611</v>
      </c>
      <c r="B409" t="s">
        <v>1668</v>
      </c>
      <c r="C409" s="507">
        <v>42705</v>
      </c>
      <c r="D409">
        <v>2016</v>
      </c>
      <c r="E409" t="s">
        <v>180</v>
      </c>
      <c r="F409" t="s">
        <v>228</v>
      </c>
      <c r="G409">
        <v>36.474820999999999</v>
      </c>
      <c r="H409">
        <v>-76.151330999999999</v>
      </c>
      <c r="I409" s="606">
        <v>4.3991255707999999</v>
      </c>
      <c r="J409" t="s">
        <v>431</v>
      </c>
      <c r="K409" t="s">
        <v>1249</v>
      </c>
      <c r="L409" s="606">
        <v>84.2</v>
      </c>
      <c r="M409" s="606">
        <v>60</v>
      </c>
      <c r="N409" s="606">
        <v>1.4033333333333333</v>
      </c>
      <c r="O409" t="s">
        <v>799</v>
      </c>
      <c r="P409" t="s">
        <v>1231</v>
      </c>
      <c r="Q409" t="s">
        <v>799</v>
      </c>
      <c r="R409">
        <v>181</v>
      </c>
      <c r="Y409">
        <v>30.87</v>
      </c>
      <c r="Z409">
        <v>5.22</v>
      </c>
      <c r="AA409">
        <v>131</v>
      </c>
      <c r="AB409">
        <v>91.76</v>
      </c>
      <c r="AC409" t="s">
        <v>329</v>
      </c>
      <c r="AD409" s="508">
        <v>56.640235994573715</v>
      </c>
      <c r="AE409" s="1059"/>
      <c r="AF409" s="1059"/>
      <c r="AG409" s="1059"/>
      <c r="AH409" s="1059"/>
      <c r="AI409" s="1059"/>
      <c r="AJ409" s="1059"/>
      <c r="AK409" s="1059"/>
      <c r="AL409" s="1059"/>
      <c r="AM409" s="1059"/>
      <c r="AN409" s="1059">
        <v>0.23912100456620999</v>
      </c>
      <c r="AO409" s="1059">
        <v>0.21832952815829501</v>
      </c>
      <c r="AP409" s="1059">
        <v>0.23251141552511401</v>
      </c>
      <c r="AQ409" s="1059">
        <v>0.228525349119611</v>
      </c>
      <c r="AR409" s="1059">
        <v>0.21135844748858401</v>
      </c>
      <c r="AS409" s="1059">
        <v>0.19699581430745799</v>
      </c>
      <c r="AT409" s="1059">
        <v>0.118658675799086</v>
      </c>
      <c r="AU409" s="1061">
        <v>0.148413782635094</v>
      </c>
    </row>
    <row r="410" spans="1:47" x14ac:dyDescent="0.2">
      <c r="A410">
        <v>60389</v>
      </c>
      <c r="B410" t="s">
        <v>1669</v>
      </c>
      <c r="C410" s="507">
        <v>42612</v>
      </c>
      <c r="D410">
        <v>2016</v>
      </c>
      <c r="E410" t="s">
        <v>183</v>
      </c>
      <c r="F410" t="s">
        <v>222</v>
      </c>
      <c r="G410">
        <v>35.204730999999995</v>
      </c>
      <c r="H410">
        <v>-118.06875099999999</v>
      </c>
      <c r="I410" s="606">
        <v>5.8451440639000003</v>
      </c>
      <c r="J410" t="s">
        <v>431</v>
      </c>
      <c r="K410" t="s">
        <v>1249</v>
      </c>
      <c r="L410" s="606">
        <v>78</v>
      </c>
      <c r="M410" s="606">
        <v>62</v>
      </c>
      <c r="N410" s="606">
        <v>1.2580645161290323</v>
      </c>
      <c r="O410" t="s">
        <v>799</v>
      </c>
      <c r="P410" t="s">
        <v>1231</v>
      </c>
      <c r="Q410" t="s">
        <v>799</v>
      </c>
      <c r="R410">
        <v>180</v>
      </c>
      <c r="Y410">
        <v>9.08</v>
      </c>
      <c r="Z410">
        <v>17.18</v>
      </c>
      <c r="AA410">
        <v>77.900000000000006</v>
      </c>
      <c r="AB410">
        <v>53.45</v>
      </c>
      <c r="AC410" t="s">
        <v>1259</v>
      </c>
      <c r="AD410" s="508">
        <v>67.158055337051593</v>
      </c>
      <c r="AE410" s="1059"/>
      <c r="AF410" s="1059"/>
      <c r="AG410" s="1059"/>
      <c r="AH410" s="1059"/>
      <c r="AI410" s="1059"/>
      <c r="AJ410" s="1059"/>
      <c r="AK410" s="1059"/>
      <c r="AL410" s="1059"/>
      <c r="AM410" s="1059"/>
      <c r="AN410" s="1059">
        <v>0.32767896597437002</v>
      </c>
      <c r="AO410" s="1059">
        <v>0.326007143909265</v>
      </c>
      <c r="AP410" s="1059">
        <v>0.30083222860509601</v>
      </c>
      <c r="AQ410" s="1059">
        <v>0.309604339267877</v>
      </c>
      <c r="AR410" s="1059">
        <v>0.31537229341581902</v>
      </c>
      <c r="AS410" s="1059">
        <v>0.31180217999705401</v>
      </c>
      <c r="AT410" s="1059">
        <v>0.31207652084253901</v>
      </c>
      <c r="AU410" s="1061">
        <v>0.32130449791409599</v>
      </c>
    </row>
    <row r="411" spans="1:47" x14ac:dyDescent="0.2">
      <c r="A411">
        <v>60406</v>
      </c>
      <c r="B411" t="s">
        <v>1670</v>
      </c>
      <c r="C411" s="507">
        <v>42650</v>
      </c>
      <c r="D411">
        <v>2016</v>
      </c>
      <c r="E411" t="s">
        <v>178</v>
      </c>
      <c r="F411" t="s">
        <v>232</v>
      </c>
      <c r="G411">
        <v>33.460731000000003</v>
      </c>
      <c r="H411">
        <v>-104.460111</v>
      </c>
      <c r="I411" s="606">
        <v>5.5833401825999998</v>
      </c>
      <c r="J411" t="s">
        <v>431</v>
      </c>
      <c r="K411" t="s">
        <v>1249</v>
      </c>
      <c r="L411" s="606">
        <v>95.6</v>
      </c>
      <c r="M411" s="606">
        <v>70</v>
      </c>
      <c r="N411" s="606">
        <v>1.3657142857142857</v>
      </c>
      <c r="O411" t="s">
        <v>799</v>
      </c>
      <c r="P411" t="s">
        <v>1231</v>
      </c>
      <c r="Q411" t="s">
        <v>799</v>
      </c>
      <c r="R411">
        <v>180</v>
      </c>
      <c r="Y411">
        <v>36.74</v>
      </c>
      <c r="Z411">
        <v>25.16</v>
      </c>
      <c r="AA411">
        <v>77.05</v>
      </c>
      <c r="AB411">
        <v>54.52</v>
      </c>
      <c r="AC411" t="s">
        <v>333</v>
      </c>
      <c r="AD411" s="508">
        <v>41.11454921523206</v>
      </c>
      <c r="AE411" s="1059"/>
      <c r="AF411" s="1059"/>
      <c r="AG411" s="1059"/>
      <c r="AH411" s="1059"/>
      <c r="AI411" s="1059"/>
      <c r="AJ411" s="1059"/>
      <c r="AK411" s="1059"/>
      <c r="AL411" s="1059"/>
      <c r="AM411" s="1059"/>
      <c r="AN411" s="1059">
        <v>0.27959556425309801</v>
      </c>
      <c r="AO411" s="1059">
        <v>0.30727332028701798</v>
      </c>
      <c r="AP411" s="1059">
        <v>0.26828440965427203</v>
      </c>
      <c r="AQ411" s="1059">
        <v>0.28484257090814402</v>
      </c>
      <c r="AR411" s="1059">
        <v>0.26211024135681599</v>
      </c>
      <c r="AS411" s="1059">
        <v>0.26285225048923599</v>
      </c>
      <c r="AT411" s="1059">
        <v>0.259801043705153</v>
      </c>
      <c r="AU411" s="1061">
        <v>0.23859126984126899</v>
      </c>
    </row>
    <row r="412" spans="1:47" x14ac:dyDescent="0.2">
      <c r="A412">
        <v>60405</v>
      </c>
      <c r="B412" t="s">
        <v>1671</v>
      </c>
      <c r="C412" s="507">
        <v>42650</v>
      </c>
      <c r="D412">
        <v>2016</v>
      </c>
      <c r="E412" t="s">
        <v>178</v>
      </c>
      <c r="F412" t="s">
        <v>232</v>
      </c>
      <c r="G412">
        <v>33.446111000000002</v>
      </c>
      <c r="H412">
        <v>-104.442021</v>
      </c>
      <c r="I412" s="606">
        <v>5.5833401825999998</v>
      </c>
      <c r="J412" t="s">
        <v>431</v>
      </c>
      <c r="K412" t="s">
        <v>1249</v>
      </c>
      <c r="L412" s="606">
        <v>95.6</v>
      </c>
      <c r="M412" s="606">
        <v>70</v>
      </c>
      <c r="N412" s="606">
        <v>1.3657142857142857</v>
      </c>
      <c r="O412" t="s">
        <v>799</v>
      </c>
      <c r="P412" t="s">
        <v>1231</v>
      </c>
      <c r="Q412" t="s">
        <v>799</v>
      </c>
      <c r="R412">
        <v>180</v>
      </c>
      <c r="Y412">
        <v>36.33</v>
      </c>
      <c r="Z412">
        <v>26.24</v>
      </c>
      <c r="AA412">
        <v>76.97</v>
      </c>
      <c r="AB412">
        <v>54.75</v>
      </c>
      <c r="AC412" t="s">
        <v>333</v>
      </c>
      <c r="AD412" s="508">
        <v>41.637438125926806</v>
      </c>
      <c r="AE412" s="1059"/>
      <c r="AF412" s="1059"/>
      <c r="AG412" s="1059"/>
      <c r="AH412" s="1059"/>
      <c r="AI412" s="1059"/>
      <c r="AJ412" s="1059"/>
      <c r="AK412" s="1059"/>
      <c r="AL412" s="1059"/>
      <c r="AM412" s="1059"/>
      <c r="AN412" s="1059">
        <v>0.28386497064579203</v>
      </c>
      <c r="AO412" s="1059">
        <v>0.305699608610567</v>
      </c>
      <c r="AP412" s="1059">
        <v>0.27043378995433698</v>
      </c>
      <c r="AQ412" s="1059">
        <v>0.28866933385375998</v>
      </c>
      <c r="AR412" s="1059">
        <v>0.26598173515981699</v>
      </c>
      <c r="AS412" s="1059">
        <v>0.265316373124592</v>
      </c>
      <c r="AT412" s="1059">
        <v>0.2272586431833</v>
      </c>
      <c r="AU412" s="1061">
        <v>0.225845693468644</v>
      </c>
    </row>
    <row r="413" spans="1:47" x14ac:dyDescent="0.2">
      <c r="A413">
        <v>59993</v>
      </c>
      <c r="B413" t="s">
        <v>1672</v>
      </c>
      <c r="C413" s="507">
        <v>42735</v>
      </c>
      <c r="D413">
        <v>2016</v>
      </c>
      <c r="E413" t="s">
        <v>199</v>
      </c>
      <c r="F413" t="s">
        <v>223</v>
      </c>
      <c r="G413">
        <v>26.861621</v>
      </c>
      <c r="H413">
        <v>-81.742821000000006</v>
      </c>
      <c r="I413" s="606">
        <v>5.0537132419999997</v>
      </c>
      <c r="J413" t="s">
        <v>431</v>
      </c>
      <c r="K413" t="s">
        <v>1249</v>
      </c>
      <c r="L413" s="606">
        <v>123</v>
      </c>
      <c r="M413" s="606">
        <v>74.5</v>
      </c>
      <c r="N413" s="606">
        <v>1.651006711409396</v>
      </c>
      <c r="O413" t="s">
        <v>793</v>
      </c>
      <c r="P413" t="s">
        <v>793</v>
      </c>
      <c r="Q413">
        <v>20</v>
      </c>
      <c r="R413">
        <v>195</v>
      </c>
      <c r="S413" t="s">
        <v>1293</v>
      </c>
      <c r="T413" t="s">
        <v>1384</v>
      </c>
      <c r="U413" t="s">
        <v>1295</v>
      </c>
      <c r="V413">
        <v>2018</v>
      </c>
      <c r="W413">
        <v>10</v>
      </c>
      <c r="X413">
        <v>40</v>
      </c>
      <c r="Y413">
        <v>26.67</v>
      </c>
      <c r="Z413">
        <v>21.52</v>
      </c>
      <c r="AA413">
        <v>85.67</v>
      </c>
      <c r="AB413">
        <v>62.36</v>
      </c>
      <c r="AC413" t="s">
        <v>329</v>
      </c>
      <c r="AD413" s="508" t="s">
        <v>1233</v>
      </c>
      <c r="AE413" s="1059"/>
      <c r="AF413" s="1059"/>
      <c r="AG413" s="1059"/>
      <c r="AH413" s="1059"/>
      <c r="AI413" s="1059"/>
      <c r="AJ413" s="1059"/>
      <c r="AK413" s="1059"/>
      <c r="AL413" s="1059"/>
      <c r="AM413" s="1059"/>
      <c r="AN413" s="1059">
        <v>0.251405105574453</v>
      </c>
      <c r="AO413" s="1059">
        <v>0.25281174343415702</v>
      </c>
      <c r="AP413" s="1059">
        <v>0.24678986240078399</v>
      </c>
      <c r="AQ413" s="1059">
        <v>0.24002304372807101</v>
      </c>
      <c r="AR413" s="1059">
        <v>0.242039778125095</v>
      </c>
      <c r="AS413" s="1059">
        <v>0.23754405320094299</v>
      </c>
      <c r="AT413" s="1059">
        <v>0.22775275045202401</v>
      </c>
      <c r="AU413" s="1061">
        <v>0.203330338259923</v>
      </c>
    </row>
    <row r="414" spans="1:47" x14ac:dyDescent="0.2">
      <c r="A414">
        <v>60061</v>
      </c>
      <c r="B414" t="s">
        <v>1673</v>
      </c>
      <c r="C414" s="507">
        <v>42735</v>
      </c>
      <c r="D414">
        <v>2016</v>
      </c>
      <c r="E414" t="s">
        <v>199</v>
      </c>
      <c r="F414" t="s">
        <v>223</v>
      </c>
      <c r="G414">
        <v>27.321511000000001</v>
      </c>
      <c r="H414">
        <v>-81.801691000000005</v>
      </c>
      <c r="I414" s="606">
        <v>5.0437858447000004</v>
      </c>
      <c r="J414" t="s">
        <v>431</v>
      </c>
      <c r="K414" t="s">
        <v>1249</v>
      </c>
      <c r="L414" s="606">
        <v>123</v>
      </c>
      <c r="M414" s="606">
        <v>74.5</v>
      </c>
      <c r="N414" s="606">
        <v>1.651006711409396</v>
      </c>
      <c r="O414" t="s">
        <v>793</v>
      </c>
      <c r="P414" t="s">
        <v>793</v>
      </c>
      <c r="Q414">
        <v>20</v>
      </c>
      <c r="R414">
        <v>180</v>
      </c>
      <c r="S414" t="s">
        <v>1293</v>
      </c>
      <c r="T414" t="s">
        <v>1384</v>
      </c>
      <c r="U414" t="s">
        <v>1497</v>
      </c>
      <c r="V414">
        <v>2018</v>
      </c>
      <c r="W414">
        <v>4</v>
      </c>
      <c r="X414">
        <v>16</v>
      </c>
      <c r="Y414">
        <v>26.45</v>
      </c>
      <c r="Z414">
        <v>19.7</v>
      </c>
      <c r="AA414">
        <v>88.19</v>
      </c>
      <c r="AB414">
        <v>63.88</v>
      </c>
      <c r="AC414" t="s">
        <v>329</v>
      </c>
      <c r="AD414" s="508" t="s">
        <v>1233</v>
      </c>
      <c r="AE414" s="1059"/>
      <c r="AF414" s="1059"/>
      <c r="AG414" s="1059"/>
      <c r="AH414" s="1059"/>
      <c r="AI414" s="1059"/>
      <c r="AJ414" s="1059"/>
      <c r="AK414" s="1059"/>
      <c r="AL414" s="1059"/>
      <c r="AM414" s="1059"/>
      <c r="AN414" s="1059">
        <v>0.25287150255891599</v>
      </c>
      <c r="AO414" s="1059">
        <v>0.25337868897673999</v>
      </c>
      <c r="AP414" s="1059">
        <v>0.25104655082590099</v>
      </c>
      <c r="AQ414" s="1059">
        <v>0.23825656165572501</v>
      </c>
      <c r="AR414" s="1059">
        <v>0.244558855076461</v>
      </c>
      <c r="AS414" s="1059">
        <v>0.23524562532561</v>
      </c>
      <c r="AT414" s="1059">
        <v>0.22838864883086599</v>
      </c>
      <c r="AU414" s="1061">
        <v>0.20692137015439899</v>
      </c>
    </row>
    <row r="415" spans="1:47" x14ac:dyDescent="0.2">
      <c r="A415">
        <v>60014</v>
      </c>
      <c r="B415" t="s">
        <v>1674</v>
      </c>
      <c r="C415" s="507">
        <v>42735</v>
      </c>
      <c r="D415">
        <v>2016</v>
      </c>
      <c r="E415" t="s">
        <v>199</v>
      </c>
      <c r="F415" t="s">
        <v>223</v>
      </c>
      <c r="G415">
        <v>27.619710999999999</v>
      </c>
      <c r="H415">
        <v>-82.354971000000006</v>
      </c>
      <c r="I415" s="606">
        <v>5.0141648402000003</v>
      </c>
      <c r="J415" t="s">
        <v>431</v>
      </c>
      <c r="K415" t="s">
        <v>1249</v>
      </c>
      <c r="L415" s="606">
        <v>123</v>
      </c>
      <c r="M415" s="606">
        <v>74.5</v>
      </c>
      <c r="N415" s="606">
        <v>1.651006711409396</v>
      </c>
      <c r="O415" t="s">
        <v>793</v>
      </c>
      <c r="P415" t="s">
        <v>793</v>
      </c>
      <c r="Q415">
        <v>20</v>
      </c>
      <c r="R415">
        <v>195</v>
      </c>
      <c r="S415" t="s">
        <v>1293</v>
      </c>
      <c r="U415" t="s">
        <v>1295</v>
      </c>
      <c r="V415">
        <v>2021</v>
      </c>
      <c r="W415">
        <v>409</v>
      </c>
      <c r="X415">
        <v>900</v>
      </c>
      <c r="Y415">
        <v>26.47</v>
      </c>
      <c r="Z415">
        <v>21.66</v>
      </c>
      <c r="AA415">
        <v>105.55</v>
      </c>
      <c r="AB415">
        <v>76.73</v>
      </c>
      <c r="AC415" t="s">
        <v>329</v>
      </c>
      <c r="AD415" s="508" t="s">
        <v>1233</v>
      </c>
      <c r="AE415" s="1059"/>
      <c r="AF415" s="1059"/>
      <c r="AG415" s="1059"/>
      <c r="AH415" s="1059"/>
      <c r="AI415" s="1059"/>
      <c r="AJ415" s="1059"/>
      <c r="AK415" s="1059"/>
      <c r="AL415" s="1059"/>
      <c r="AM415" s="1059"/>
      <c r="AN415" s="1059">
        <v>0.25846281143697702</v>
      </c>
      <c r="AO415" s="1059">
        <v>0.25471177714443299</v>
      </c>
      <c r="AP415" s="1059">
        <v>0.25175446661150402</v>
      </c>
      <c r="AQ415" s="1059">
        <v>0.24685058862361001</v>
      </c>
      <c r="AR415" s="1059">
        <v>0.24692776807330399</v>
      </c>
      <c r="AS415" s="1059">
        <v>0.14837884220526401</v>
      </c>
      <c r="AT415" s="1059">
        <v>0.15606938187613001</v>
      </c>
      <c r="AU415" s="1061">
        <v>0.16582926859084801</v>
      </c>
    </row>
    <row r="416" spans="1:47" x14ac:dyDescent="0.2">
      <c r="A416">
        <v>59589</v>
      </c>
      <c r="B416" t="s">
        <v>1675</v>
      </c>
      <c r="C416" s="507">
        <v>42735</v>
      </c>
      <c r="D416">
        <v>2016</v>
      </c>
      <c r="E416" t="s">
        <v>199</v>
      </c>
      <c r="F416" t="s">
        <v>228</v>
      </c>
      <c r="G416">
        <v>35.257280999999999</v>
      </c>
      <c r="H416">
        <v>-81.830111000000002</v>
      </c>
      <c r="I416" s="606">
        <v>4.5246130136999998</v>
      </c>
      <c r="J416" t="s">
        <v>431</v>
      </c>
      <c r="K416" t="s">
        <v>1249</v>
      </c>
      <c r="L416" s="606">
        <v>92</v>
      </c>
      <c r="M416" s="606">
        <v>74.8</v>
      </c>
      <c r="N416" s="606">
        <v>1.2299465240641712</v>
      </c>
      <c r="O416" t="s">
        <v>793</v>
      </c>
      <c r="P416" t="s">
        <v>793</v>
      </c>
      <c r="Q416">
        <v>25</v>
      </c>
      <c r="R416">
        <v>178</v>
      </c>
      <c r="Y416">
        <v>23.04</v>
      </c>
      <c r="Z416">
        <v>31.74</v>
      </c>
      <c r="AA416">
        <v>87.46</v>
      </c>
      <c r="AB416">
        <v>61.83</v>
      </c>
      <c r="AC416" t="s">
        <v>329</v>
      </c>
      <c r="AD416" s="508" t="s">
        <v>1233</v>
      </c>
      <c r="AE416" s="1059"/>
      <c r="AF416" s="1059"/>
      <c r="AG416" s="1059"/>
      <c r="AH416" s="1059"/>
      <c r="AI416" s="1059"/>
      <c r="AJ416" s="1059"/>
      <c r="AK416" s="1059"/>
      <c r="AL416" s="1059"/>
      <c r="AM416" s="1059"/>
      <c r="AN416" s="1059">
        <v>0.21243254462432501</v>
      </c>
      <c r="AO416" s="1059">
        <v>0.20109027421678499</v>
      </c>
      <c r="AP416" s="1059">
        <v>0.21059965081923099</v>
      </c>
      <c r="AQ416" s="1059">
        <v>0.19995336684102299</v>
      </c>
      <c r="AR416" s="1059">
        <v>0.20948556882279601</v>
      </c>
      <c r="AS416" s="1059">
        <v>0.210769052328278</v>
      </c>
      <c r="AT416" s="1059">
        <v>0.20791364491001799</v>
      </c>
      <c r="AU416" s="1061">
        <v>0.204841934289861</v>
      </c>
    </row>
    <row r="417" spans="1:47" x14ac:dyDescent="0.2">
      <c r="A417">
        <v>60058</v>
      </c>
      <c r="B417" t="s">
        <v>1676</v>
      </c>
      <c r="C417" s="507">
        <v>42643</v>
      </c>
      <c r="D417">
        <v>2016</v>
      </c>
      <c r="E417" t="s">
        <v>199</v>
      </c>
      <c r="F417" t="s">
        <v>246</v>
      </c>
      <c r="G417">
        <v>34.837060999999999</v>
      </c>
      <c r="H417">
        <v>-87.8429</v>
      </c>
      <c r="I417" s="606">
        <v>4.3994481734999997</v>
      </c>
      <c r="J417" t="s">
        <v>431</v>
      </c>
      <c r="K417" t="s">
        <v>1249</v>
      </c>
      <c r="L417" s="606">
        <v>100.2</v>
      </c>
      <c r="M417" s="606">
        <v>75</v>
      </c>
      <c r="N417" s="606">
        <v>1.3360000000000001</v>
      </c>
      <c r="O417" t="s">
        <v>799</v>
      </c>
      <c r="P417" t="s">
        <v>1231</v>
      </c>
      <c r="Q417" t="s">
        <v>799</v>
      </c>
      <c r="R417">
        <v>180</v>
      </c>
      <c r="Y417">
        <v>23.57</v>
      </c>
      <c r="Z417">
        <v>38.1</v>
      </c>
      <c r="AA417">
        <v>82.63</v>
      </c>
      <c r="AB417">
        <v>58.65</v>
      </c>
      <c r="AC417" t="s">
        <v>333</v>
      </c>
      <c r="AD417" s="508">
        <v>64.898849067722026</v>
      </c>
      <c r="AE417" s="1059"/>
      <c r="AF417" s="1059"/>
      <c r="AG417" s="1059"/>
      <c r="AH417" s="1059"/>
      <c r="AI417" s="1059"/>
      <c r="AJ417" s="1059"/>
      <c r="AK417" s="1059"/>
      <c r="AL417" s="1059"/>
      <c r="AM417" s="1059"/>
      <c r="AN417" s="1059">
        <v>0.22857534246575301</v>
      </c>
      <c r="AO417" s="1059">
        <v>0.22529071537290701</v>
      </c>
      <c r="AP417" s="1059">
        <v>0.227531202435312</v>
      </c>
      <c r="AQ417" s="1059">
        <v>0.19841226472373999</v>
      </c>
      <c r="AR417" s="1059">
        <v>0.22885388127853801</v>
      </c>
      <c r="AS417" s="1059">
        <v>0.24860273972602701</v>
      </c>
      <c r="AT417" s="1059">
        <v>0.23322831050228299</v>
      </c>
      <c r="AU417" s="1061">
        <v>0.226622647237401</v>
      </c>
    </row>
    <row r="418" spans="1:47" x14ac:dyDescent="0.2">
      <c r="A418">
        <v>59977</v>
      </c>
      <c r="B418" t="s">
        <v>1677</v>
      </c>
      <c r="C418" s="507">
        <v>42735</v>
      </c>
      <c r="D418">
        <v>2016</v>
      </c>
      <c r="E418" t="s">
        <v>176</v>
      </c>
      <c r="F418" t="s">
        <v>222</v>
      </c>
      <c r="G418">
        <v>34.836561000000003</v>
      </c>
      <c r="H418">
        <v>-118.483661</v>
      </c>
      <c r="I418" s="606">
        <v>5.7788794521</v>
      </c>
      <c r="J418" t="s">
        <v>431</v>
      </c>
      <c r="K418" t="s">
        <v>1249</v>
      </c>
      <c r="L418" s="606">
        <v>94.9</v>
      </c>
      <c r="M418" s="606">
        <v>75</v>
      </c>
      <c r="N418" s="606">
        <v>1.2653333333333334</v>
      </c>
      <c r="O418" t="s">
        <v>799</v>
      </c>
      <c r="P418" t="s">
        <v>1231</v>
      </c>
      <c r="Q418" t="s">
        <v>799</v>
      </c>
      <c r="R418">
        <v>180</v>
      </c>
      <c r="Y418">
        <v>10.19</v>
      </c>
      <c r="Z418">
        <v>9.33</v>
      </c>
      <c r="AA418">
        <v>82.57</v>
      </c>
      <c r="AB418">
        <v>56.68</v>
      </c>
      <c r="AC418" t="s">
        <v>1259</v>
      </c>
      <c r="AD418" s="508">
        <v>63.228010683628312</v>
      </c>
      <c r="AE418" s="1059"/>
      <c r="AF418" s="1059"/>
      <c r="AG418" s="1059"/>
      <c r="AH418" s="1059"/>
      <c r="AI418" s="1059"/>
      <c r="AJ418" s="1059"/>
      <c r="AK418" s="1059"/>
      <c r="AL418" s="1059"/>
      <c r="AM418" s="1059"/>
      <c r="AN418" s="1059">
        <v>0.32176103500761</v>
      </c>
      <c r="AO418" s="1059">
        <v>0.34899543378995401</v>
      </c>
      <c r="AP418" s="1059">
        <v>0.32767884322678797</v>
      </c>
      <c r="AQ418" s="1059">
        <v>0.33562537947783799</v>
      </c>
      <c r="AR418" s="1059">
        <v>0.34976103500761002</v>
      </c>
      <c r="AS418" s="1059">
        <v>0.35347184170471802</v>
      </c>
      <c r="AT418" s="1059">
        <v>0.31066362252663599</v>
      </c>
      <c r="AU418" s="1061">
        <v>0.23680176077717</v>
      </c>
    </row>
    <row r="419" spans="1:47" x14ac:dyDescent="0.2">
      <c r="A419">
        <v>60082</v>
      </c>
      <c r="B419" t="s">
        <v>1678</v>
      </c>
      <c r="C419" s="507">
        <v>42552</v>
      </c>
      <c r="D419">
        <v>2016</v>
      </c>
      <c r="E419" t="s">
        <v>199</v>
      </c>
      <c r="F419" t="s">
        <v>225</v>
      </c>
      <c r="G419">
        <v>33.035471000000001</v>
      </c>
      <c r="H419">
        <v>-82.107111000000003</v>
      </c>
      <c r="I419" s="606">
        <v>4.6657502283000003</v>
      </c>
      <c r="J419" t="s">
        <v>431</v>
      </c>
      <c r="K419" t="s">
        <v>1249</v>
      </c>
      <c r="L419" s="606">
        <v>112.6</v>
      </c>
      <c r="M419" s="606">
        <v>76.5</v>
      </c>
      <c r="N419" s="606">
        <v>1.4718954248366012</v>
      </c>
      <c r="O419" t="s">
        <v>793</v>
      </c>
      <c r="P419" t="s">
        <v>793</v>
      </c>
      <c r="Q419">
        <v>17</v>
      </c>
      <c r="R419">
        <v>200</v>
      </c>
      <c r="Y419">
        <v>27.54</v>
      </c>
      <c r="Z419">
        <v>30.09</v>
      </c>
      <c r="AA419">
        <v>88.66</v>
      </c>
      <c r="AB419">
        <v>63.67</v>
      </c>
      <c r="AC419" t="s">
        <v>329</v>
      </c>
      <c r="AD419" s="508">
        <v>58.885986851171005</v>
      </c>
      <c r="AE419" s="1059"/>
      <c r="AF419" s="1059"/>
      <c r="AG419" s="1059"/>
      <c r="AH419" s="1059"/>
      <c r="AI419" s="1059"/>
      <c r="AJ419" s="1059"/>
      <c r="AK419" s="1059"/>
      <c r="AL419" s="1059"/>
      <c r="AM419" s="1059"/>
      <c r="AN419" s="1059">
        <v>0.23769063180827801</v>
      </c>
      <c r="AO419" s="1059">
        <v>0.22472468439430501</v>
      </c>
      <c r="AP419" s="1059">
        <v>0.22773748768913901</v>
      </c>
      <c r="AQ419" s="1059">
        <v>0.21507315737466801</v>
      </c>
      <c r="AR419" s="1059">
        <v>0.21502671083654101</v>
      </c>
      <c r="AS419" s="1059">
        <v>0.222534097352791</v>
      </c>
      <c r="AT419" s="1059">
        <v>0.21027098815172901</v>
      </c>
      <c r="AU419" s="1061">
        <v>0.20699846423086499</v>
      </c>
    </row>
    <row r="420" spans="1:47" x14ac:dyDescent="0.2">
      <c r="A420">
        <v>59671</v>
      </c>
      <c r="B420" t="s">
        <v>1679</v>
      </c>
      <c r="C420" s="507">
        <v>42724</v>
      </c>
      <c r="D420">
        <v>2016</v>
      </c>
      <c r="E420" t="s">
        <v>199</v>
      </c>
      <c r="F420" t="s">
        <v>228</v>
      </c>
      <c r="G420">
        <v>34.918011</v>
      </c>
      <c r="H420">
        <v>-78.933060999999995</v>
      </c>
      <c r="I420" s="606">
        <v>4.5149367580000002</v>
      </c>
      <c r="J420" t="s">
        <v>431</v>
      </c>
      <c r="K420" t="s">
        <v>1249</v>
      </c>
      <c r="L420" s="606">
        <v>100.04960000000001</v>
      </c>
      <c r="M420" s="606">
        <v>78.5</v>
      </c>
      <c r="N420" s="606">
        <v>1.2745171974522294</v>
      </c>
      <c r="O420" t="s">
        <v>799</v>
      </c>
      <c r="P420" t="s">
        <v>1231</v>
      </c>
      <c r="Q420" t="s">
        <v>799</v>
      </c>
      <c r="R420">
        <v>185</v>
      </c>
      <c r="Y420">
        <v>20.78</v>
      </c>
      <c r="Z420">
        <v>9.01</v>
      </c>
      <c r="AA420">
        <v>101.04</v>
      </c>
      <c r="AB420">
        <v>70.42</v>
      </c>
      <c r="AC420" t="s">
        <v>329</v>
      </c>
      <c r="AD420" s="508" t="s">
        <v>1233</v>
      </c>
      <c r="AE420" s="1059"/>
      <c r="AF420" s="1059"/>
      <c r="AG420" s="1059"/>
      <c r="AH420" s="1059"/>
      <c r="AI420" s="1059"/>
      <c r="AJ420" s="1059"/>
      <c r="AK420" s="1059"/>
      <c r="AL420" s="1059"/>
      <c r="AM420" s="1059"/>
      <c r="AN420" s="1059">
        <v>0.22682430270773299</v>
      </c>
      <c r="AO420" s="1059">
        <v>0.21272694354768301</v>
      </c>
      <c r="AP420" s="1059">
        <v>0.21791292208358701</v>
      </c>
      <c r="AQ420" s="1059">
        <v>0.21557290035153601</v>
      </c>
      <c r="AR420" s="1059">
        <v>0.220242561731088</v>
      </c>
      <c r="AS420" s="1059">
        <v>0.21732542244713901</v>
      </c>
      <c r="AT420" s="1059">
        <v>0.20549690253904501</v>
      </c>
      <c r="AU420" s="1061">
        <v>0.204419152367361</v>
      </c>
    </row>
    <row r="421" spans="1:47" x14ac:dyDescent="0.2">
      <c r="A421">
        <v>59946</v>
      </c>
      <c r="B421" t="s">
        <v>1680</v>
      </c>
      <c r="C421" s="507">
        <v>42614</v>
      </c>
      <c r="D421">
        <v>2016</v>
      </c>
      <c r="E421" t="s">
        <v>183</v>
      </c>
      <c r="F421" t="s">
        <v>233</v>
      </c>
      <c r="G421">
        <v>37.773051000000002</v>
      </c>
      <c r="H421">
        <v>-113.230841</v>
      </c>
      <c r="I421" s="606">
        <v>5.2480246575000002</v>
      </c>
      <c r="J421" t="s">
        <v>431</v>
      </c>
      <c r="K421" t="s">
        <v>1249</v>
      </c>
      <c r="L421" s="606">
        <v>101.3</v>
      </c>
      <c r="M421" s="606">
        <v>80</v>
      </c>
      <c r="N421" s="606">
        <v>1.2662499999999999</v>
      </c>
      <c r="O421" t="s">
        <v>799</v>
      </c>
      <c r="P421" t="s">
        <v>1231</v>
      </c>
      <c r="Q421" t="s">
        <v>799</v>
      </c>
      <c r="R421">
        <v>179</v>
      </c>
      <c r="Y421">
        <v>15.68</v>
      </c>
      <c r="Z421">
        <v>11.44</v>
      </c>
      <c r="AA421">
        <v>66.53</v>
      </c>
      <c r="AB421">
        <v>46.81</v>
      </c>
      <c r="AC421" t="s">
        <v>333</v>
      </c>
      <c r="AD421" s="508" t="s">
        <v>1233</v>
      </c>
      <c r="AE421" s="1059"/>
      <c r="AF421" s="1059"/>
      <c r="AG421" s="1059"/>
      <c r="AH421" s="1059"/>
      <c r="AI421" s="1059"/>
      <c r="AJ421" s="1059"/>
      <c r="AK421" s="1059"/>
      <c r="AL421" s="1059"/>
      <c r="AM421" s="1059"/>
      <c r="AN421" s="1059">
        <v>0.29778396118721401</v>
      </c>
      <c r="AO421" s="1059">
        <v>0.29693350456620998</v>
      </c>
      <c r="AP421" s="1059">
        <v>0.29120291095890399</v>
      </c>
      <c r="AQ421" s="1059">
        <v>0.30713228597449899</v>
      </c>
      <c r="AR421" s="1059">
        <v>0.29769834474885798</v>
      </c>
      <c r="AS421" s="1059">
        <v>0.29042522831050199</v>
      </c>
      <c r="AT421" s="1059">
        <v>0.275159817351598</v>
      </c>
      <c r="AU421" s="1061">
        <v>0.30023195582877898</v>
      </c>
    </row>
    <row r="422" spans="1:47" x14ac:dyDescent="0.2">
      <c r="A422">
        <v>59386</v>
      </c>
      <c r="B422" t="s">
        <v>1681</v>
      </c>
      <c r="C422" s="507">
        <v>42625</v>
      </c>
      <c r="D422">
        <v>2016</v>
      </c>
      <c r="E422" t="s">
        <v>183</v>
      </c>
      <c r="F422" t="s">
        <v>233</v>
      </c>
      <c r="G422">
        <v>37.644711000000001</v>
      </c>
      <c r="H422">
        <v>-113.610991</v>
      </c>
      <c r="I422" s="606">
        <v>5.4006244291999996</v>
      </c>
      <c r="J422" t="s">
        <v>431</v>
      </c>
      <c r="K422" t="s">
        <v>1249</v>
      </c>
      <c r="L422" s="606">
        <v>105.1</v>
      </c>
      <c r="M422" s="606">
        <v>80</v>
      </c>
      <c r="N422" s="606">
        <v>1.31375</v>
      </c>
      <c r="O422" t="s">
        <v>799</v>
      </c>
      <c r="P422" t="s">
        <v>1231</v>
      </c>
      <c r="Q422" t="s">
        <v>799</v>
      </c>
      <c r="R422">
        <v>180</v>
      </c>
      <c r="Y422">
        <v>14.59</v>
      </c>
      <c r="Z422">
        <v>12.96</v>
      </c>
      <c r="AA422">
        <v>58.18</v>
      </c>
      <c r="AB422">
        <v>41.29</v>
      </c>
      <c r="AC422" t="s">
        <v>333</v>
      </c>
      <c r="AD422" s="508" t="s">
        <v>1233</v>
      </c>
      <c r="AE422" s="1059"/>
      <c r="AF422" s="1059"/>
      <c r="AG422" s="1059"/>
      <c r="AH422" s="1059"/>
      <c r="AI422" s="1059"/>
      <c r="AJ422" s="1059"/>
      <c r="AK422" s="1059"/>
      <c r="AL422" s="1059"/>
      <c r="AM422" s="1059"/>
      <c r="AN422" s="1059">
        <v>0.32001569634703098</v>
      </c>
      <c r="AO422" s="1059">
        <v>0.32154109589041002</v>
      </c>
      <c r="AP422" s="1059">
        <v>0.31399257990867502</v>
      </c>
      <c r="AQ422" s="1059">
        <v>0.33432946265938002</v>
      </c>
      <c r="AR422" s="1059">
        <v>0.31469178082191701</v>
      </c>
      <c r="AS422" s="1059">
        <v>0.32475742009132402</v>
      </c>
      <c r="AT422" s="1059">
        <v>0.314499143835616</v>
      </c>
      <c r="AU422" s="1061">
        <v>0.32748747723132898</v>
      </c>
    </row>
    <row r="423" spans="1:47" x14ac:dyDescent="0.2">
      <c r="A423">
        <v>60127</v>
      </c>
      <c r="B423" t="s">
        <v>1682</v>
      </c>
      <c r="C423" s="507">
        <v>42674</v>
      </c>
      <c r="D423">
        <v>2016</v>
      </c>
      <c r="E423" t="s">
        <v>180</v>
      </c>
      <c r="F423" t="s">
        <v>227</v>
      </c>
      <c r="G423">
        <v>37.948810999999999</v>
      </c>
      <c r="H423">
        <v>-75.571630999999996</v>
      </c>
      <c r="I423" s="606">
        <v>4.3047945204999998</v>
      </c>
      <c r="J423" t="s">
        <v>431</v>
      </c>
      <c r="K423" t="s">
        <v>1249</v>
      </c>
      <c r="L423" s="606">
        <v>105.4</v>
      </c>
      <c r="M423" s="606">
        <v>80</v>
      </c>
      <c r="N423" s="606">
        <v>1.3175000000000001</v>
      </c>
      <c r="O423" t="s">
        <v>799</v>
      </c>
      <c r="P423" t="s">
        <v>1231</v>
      </c>
      <c r="Q423" t="s">
        <v>799</v>
      </c>
      <c r="R423">
        <v>182</v>
      </c>
      <c r="Y423">
        <v>45.32</v>
      </c>
      <c r="Z423">
        <v>7.46</v>
      </c>
      <c r="AA423">
        <v>123.07</v>
      </c>
      <c r="AB423">
        <v>84.79</v>
      </c>
      <c r="AC423" t="s">
        <v>332</v>
      </c>
      <c r="AD423" s="508">
        <v>75.071648719645935</v>
      </c>
      <c r="AE423" s="1059"/>
      <c r="AF423" s="1059"/>
      <c r="AG423" s="1059"/>
      <c r="AH423" s="1059"/>
      <c r="AI423" s="1059"/>
      <c r="AJ423" s="1059"/>
      <c r="AK423" s="1059"/>
      <c r="AL423" s="1059"/>
      <c r="AM423" s="1059"/>
      <c r="AN423" s="1059">
        <v>0.22479737442922301</v>
      </c>
      <c r="AO423" s="1059">
        <v>0.219270833333333</v>
      </c>
      <c r="AP423" s="1059">
        <v>0.235921803652968</v>
      </c>
      <c r="AQ423" s="1059">
        <v>0.221183401639344</v>
      </c>
      <c r="AR423" s="1059">
        <v>0.22292808219178001</v>
      </c>
      <c r="AS423" s="1059">
        <v>0.214870148401826</v>
      </c>
      <c r="AT423" s="1059">
        <v>0.173210616438356</v>
      </c>
      <c r="AU423" s="1061">
        <v>0.19453124999999999</v>
      </c>
    </row>
    <row r="424" spans="1:47" x14ac:dyDescent="0.2">
      <c r="A424">
        <v>60068</v>
      </c>
      <c r="B424" t="s">
        <v>1683</v>
      </c>
      <c r="C424" s="507">
        <v>42735</v>
      </c>
      <c r="D424">
        <v>2016</v>
      </c>
      <c r="E424" t="s">
        <v>183</v>
      </c>
      <c r="F424" t="s">
        <v>250</v>
      </c>
      <c r="G424">
        <v>43.016320999999998</v>
      </c>
      <c r="H424">
        <v>-116.01181099999999</v>
      </c>
      <c r="I424" s="606">
        <v>4.6863664384000003</v>
      </c>
      <c r="J424" t="s">
        <v>431</v>
      </c>
      <c r="K424" t="s">
        <v>1249</v>
      </c>
      <c r="L424" s="606">
        <v>108</v>
      </c>
      <c r="M424" s="606">
        <v>80</v>
      </c>
      <c r="N424" s="606">
        <v>1.35</v>
      </c>
      <c r="O424" t="s">
        <v>799</v>
      </c>
      <c r="P424" t="s">
        <v>1231</v>
      </c>
      <c r="Q424" t="s">
        <v>799</v>
      </c>
      <c r="R424">
        <v>180</v>
      </c>
      <c r="Y424">
        <v>21.25</v>
      </c>
      <c r="Z424">
        <v>28.44</v>
      </c>
      <c r="AA424">
        <v>65.14</v>
      </c>
      <c r="AB424">
        <v>47.19</v>
      </c>
      <c r="AC424" t="s">
        <v>333</v>
      </c>
      <c r="AD424" s="508" t="s">
        <v>1233</v>
      </c>
      <c r="AE424" s="1059"/>
      <c r="AF424" s="1059"/>
      <c r="AG424" s="1059"/>
      <c r="AH424" s="1059"/>
      <c r="AI424" s="1059"/>
      <c r="AJ424" s="1059"/>
      <c r="AK424" s="1059"/>
      <c r="AL424" s="1059"/>
      <c r="AM424" s="1059"/>
      <c r="AN424" s="1059">
        <v>0.23304223744292199</v>
      </c>
      <c r="AO424" s="1059">
        <v>0.26021118721461101</v>
      </c>
      <c r="AP424" s="1059">
        <v>0.25708904109588998</v>
      </c>
      <c r="AQ424" s="1059">
        <v>0.26542577413479002</v>
      </c>
      <c r="AR424" s="1059">
        <v>0.27063356164383501</v>
      </c>
      <c r="AS424" s="1059">
        <v>0.25146832191780799</v>
      </c>
      <c r="AT424" s="1059">
        <v>0.25145690639269402</v>
      </c>
      <c r="AU424" s="1061">
        <v>0.252763547358834</v>
      </c>
    </row>
    <row r="425" spans="1:47" x14ac:dyDescent="0.2">
      <c r="A425">
        <v>60432</v>
      </c>
      <c r="B425" t="s">
        <v>1684</v>
      </c>
      <c r="C425" s="507">
        <v>42735</v>
      </c>
      <c r="D425">
        <v>2016</v>
      </c>
      <c r="E425" t="s">
        <v>183</v>
      </c>
      <c r="F425" t="s">
        <v>233</v>
      </c>
      <c r="G425">
        <v>37.828681000000003</v>
      </c>
      <c r="H425">
        <v>-113.127551</v>
      </c>
      <c r="I425" s="606">
        <v>5.2485242009000004</v>
      </c>
      <c r="J425" t="s">
        <v>431</v>
      </c>
      <c r="K425" t="s">
        <v>1249</v>
      </c>
      <c r="L425" s="606">
        <v>107.74763999999999</v>
      </c>
      <c r="M425" s="606">
        <v>80</v>
      </c>
      <c r="N425" s="606">
        <v>1.3468454999999999</v>
      </c>
      <c r="O425" t="s">
        <v>799</v>
      </c>
      <c r="P425" t="s">
        <v>1231</v>
      </c>
      <c r="Q425" t="s">
        <v>799</v>
      </c>
      <c r="R425">
        <v>180</v>
      </c>
      <c r="Y425">
        <v>16.07</v>
      </c>
      <c r="Z425">
        <v>11.12</v>
      </c>
      <c r="AA425">
        <v>61.95</v>
      </c>
      <c r="AB425">
        <v>44.6</v>
      </c>
      <c r="AC425" t="s">
        <v>333</v>
      </c>
      <c r="AD425" s="508" t="s">
        <v>1233</v>
      </c>
      <c r="AE425" s="1059"/>
      <c r="AF425" s="1059"/>
      <c r="AG425" s="1059"/>
      <c r="AH425" s="1059"/>
      <c r="AI425" s="1059"/>
      <c r="AJ425" s="1059"/>
      <c r="AK425" s="1059"/>
      <c r="AL425" s="1059"/>
      <c r="AM425" s="1059"/>
      <c r="AN425" s="1059">
        <v>0.31489297945205402</v>
      </c>
      <c r="AO425" s="1059">
        <v>0.32239012557077601</v>
      </c>
      <c r="AP425" s="1059">
        <v>0.309243721461187</v>
      </c>
      <c r="AQ425" s="1059">
        <v>0.31001679189435299</v>
      </c>
      <c r="AR425" s="1059">
        <v>0.32058647260273898</v>
      </c>
      <c r="AS425" s="1059">
        <v>0.30775399543378901</v>
      </c>
      <c r="AT425" s="1059">
        <v>0.185537956621004</v>
      </c>
      <c r="AU425" s="1061">
        <v>0.29765198087431599</v>
      </c>
    </row>
    <row r="426" spans="1:47" x14ac:dyDescent="0.2">
      <c r="A426">
        <v>59941</v>
      </c>
      <c r="B426" t="s">
        <v>1685</v>
      </c>
      <c r="C426" s="507">
        <v>42597</v>
      </c>
      <c r="D426">
        <v>2016</v>
      </c>
      <c r="E426" t="s">
        <v>183</v>
      </c>
      <c r="F426" t="s">
        <v>233</v>
      </c>
      <c r="G426">
        <v>37.725620999999997</v>
      </c>
      <c r="H426">
        <v>-113.159631</v>
      </c>
      <c r="I426" s="606">
        <v>5.2294997716999996</v>
      </c>
      <c r="J426" t="s">
        <v>431</v>
      </c>
      <c r="K426" t="s">
        <v>1249</v>
      </c>
      <c r="L426" s="606">
        <v>101.05800000000001</v>
      </c>
      <c r="M426" s="606">
        <v>80.016000000000005</v>
      </c>
      <c r="N426" s="606">
        <v>1.2629724055188962</v>
      </c>
      <c r="O426" t="s">
        <v>799</v>
      </c>
      <c r="P426" t="s">
        <v>1231</v>
      </c>
      <c r="Q426" t="s">
        <v>799</v>
      </c>
      <c r="R426">
        <v>179</v>
      </c>
      <c r="Y426">
        <v>15.83</v>
      </c>
      <c r="Z426">
        <v>11.92</v>
      </c>
      <c r="AA426">
        <v>62.84</v>
      </c>
      <c r="AB426">
        <v>44.38</v>
      </c>
      <c r="AC426" t="s">
        <v>333</v>
      </c>
      <c r="AD426" s="508" t="s">
        <v>1233</v>
      </c>
      <c r="AE426" s="1059"/>
      <c r="AF426" s="1059"/>
      <c r="AG426" s="1059"/>
      <c r="AH426" s="1059"/>
      <c r="AI426" s="1059"/>
      <c r="AJ426" s="1059"/>
      <c r="AK426" s="1059"/>
      <c r="AL426" s="1059"/>
      <c r="AM426" s="1059"/>
      <c r="AN426" s="1059">
        <v>0.30251855022830998</v>
      </c>
      <c r="AO426" s="1059">
        <v>0.30222031963470303</v>
      </c>
      <c r="AP426" s="1059">
        <v>0.29712328767123197</v>
      </c>
      <c r="AQ426" s="1059">
        <v>0.31272199453551902</v>
      </c>
      <c r="AR426" s="1059">
        <v>0.29394549086757998</v>
      </c>
      <c r="AS426" s="1059">
        <v>0.29574058219178001</v>
      </c>
      <c r="AT426" s="1059">
        <v>0.291076202567705</v>
      </c>
      <c r="AU426" s="1061">
        <v>0.30270442951482501</v>
      </c>
    </row>
    <row r="427" spans="1:47" x14ac:dyDescent="0.2">
      <c r="A427">
        <v>59387</v>
      </c>
      <c r="B427" t="s">
        <v>1686</v>
      </c>
      <c r="C427" s="507">
        <v>42674</v>
      </c>
      <c r="D427">
        <v>2016</v>
      </c>
      <c r="E427" t="s">
        <v>183</v>
      </c>
      <c r="F427" t="s">
        <v>233</v>
      </c>
      <c r="G427">
        <v>38.524920999999999</v>
      </c>
      <c r="H427">
        <v>-113.03545099999999</v>
      </c>
      <c r="I427" s="606">
        <v>5.1642694063999999</v>
      </c>
      <c r="J427" t="s">
        <v>431</v>
      </c>
      <c r="K427" t="s">
        <v>1249</v>
      </c>
      <c r="L427" s="606">
        <v>105.1</v>
      </c>
      <c r="M427" s="606">
        <v>80.016000000000005</v>
      </c>
      <c r="N427" s="606">
        <v>1.313487302539492</v>
      </c>
      <c r="O427" t="s">
        <v>799</v>
      </c>
      <c r="P427" t="s">
        <v>1231</v>
      </c>
      <c r="Q427" t="s">
        <v>799</v>
      </c>
      <c r="R427">
        <v>179</v>
      </c>
      <c r="Y427">
        <v>15.66</v>
      </c>
      <c r="Z427">
        <v>14.78</v>
      </c>
      <c r="AA427">
        <v>62.4</v>
      </c>
      <c r="AB427">
        <v>44.3</v>
      </c>
      <c r="AC427" t="s">
        <v>333</v>
      </c>
      <c r="AD427" s="508" t="s">
        <v>1233</v>
      </c>
      <c r="AE427" s="1059"/>
      <c r="AF427" s="1059"/>
      <c r="AG427" s="1059"/>
      <c r="AH427" s="1059"/>
      <c r="AI427" s="1059"/>
      <c r="AJ427" s="1059"/>
      <c r="AK427" s="1059"/>
      <c r="AL427" s="1059"/>
      <c r="AM427" s="1059"/>
      <c r="AN427" s="1059">
        <v>0.29512271689497699</v>
      </c>
      <c r="AO427" s="1059">
        <v>0.291879280821917</v>
      </c>
      <c r="AP427" s="1059">
        <v>0.292731164383561</v>
      </c>
      <c r="AQ427" s="1059">
        <v>0.28163422131147497</v>
      </c>
      <c r="AR427" s="1059">
        <v>0.29577340182648398</v>
      </c>
      <c r="AS427" s="1059">
        <v>0.30713184931506798</v>
      </c>
      <c r="AT427" s="1059">
        <v>0.30234535284723801</v>
      </c>
      <c r="AU427" s="1061">
        <v>0.30007944221720301</v>
      </c>
    </row>
    <row r="428" spans="1:47" x14ac:dyDescent="0.2">
      <c r="A428">
        <v>59388</v>
      </c>
      <c r="B428" t="s">
        <v>1687</v>
      </c>
      <c r="C428" s="507">
        <v>42674</v>
      </c>
      <c r="D428">
        <v>2016</v>
      </c>
      <c r="E428" t="s">
        <v>183</v>
      </c>
      <c r="F428" t="s">
        <v>233</v>
      </c>
      <c r="G428">
        <v>38.499951000000003</v>
      </c>
      <c r="H428">
        <v>-113.028441</v>
      </c>
      <c r="I428" s="606">
        <v>5.2347301369999997</v>
      </c>
      <c r="J428" t="s">
        <v>431</v>
      </c>
      <c r="K428" t="s">
        <v>1249</v>
      </c>
      <c r="L428" s="606">
        <v>105.1</v>
      </c>
      <c r="M428" s="606">
        <v>80.016000000000005</v>
      </c>
      <c r="N428" s="606">
        <v>1.313487302539492</v>
      </c>
      <c r="O428" t="s">
        <v>799</v>
      </c>
      <c r="P428" t="s">
        <v>1231</v>
      </c>
      <c r="Q428" t="s">
        <v>799</v>
      </c>
      <c r="R428">
        <v>179</v>
      </c>
      <c r="Y428">
        <v>15.7</v>
      </c>
      <c r="Z428">
        <v>13.99</v>
      </c>
      <c r="AA428">
        <v>62.7</v>
      </c>
      <c r="AB428">
        <v>44.51</v>
      </c>
      <c r="AC428" t="s">
        <v>333</v>
      </c>
      <c r="AD428" s="508" t="s">
        <v>1233</v>
      </c>
      <c r="AE428" s="1059"/>
      <c r="AF428" s="1059"/>
      <c r="AG428" s="1059"/>
      <c r="AH428" s="1059"/>
      <c r="AI428" s="1059"/>
      <c r="AJ428" s="1059"/>
      <c r="AK428" s="1059"/>
      <c r="AL428" s="1059"/>
      <c r="AM428" s="1059"/>
      <c r="AN428" s="1059">
        <v>0.29859589041095802</v>
      </c>
      <c r="AO428" s="1059">
        <v>0.29680650684931498</v>
      </c>
      <c r="AP428" s="1059">
        <v>0.29064069634703199</v>
      </c>
      <c r="AQ428" s="1059">
        <v>0.310758196721311</v>
      </c>
      <c r="AR428" s="1059">
        <v>0.29876855022831</v>
      </c>
      <c r="AS428" s="1059">
        <v>0.29921090182648402</v>
      </c>
      <c r="AT428" s="1059">
        <v>0.29067531242609901</v>
      </c>
      <c r="AU428" s="1061">
        <v>0.30177110069789298</v>
      </c>
    </row>
    <row r="429" spans="1:47" x14ac:dyDescent="0.2">
      <c r="A429">
        <v>59389</v>
      </c>
      <c r="B429" t="s">
        <v>1688</v>
      </c>
      <c r="C429" s="507">
        <v>42674</v>
      </c>
      <c r="D429">
        <v>2016</v>
      </c>
      <c r="E429" t="s">
        <v>183</v>
      </c>
      <c r="F429" t="s">
        <v>233</v>
      </c>
      <c r="G429">
        <v>38.498430999999997</v>
      </c>
      <c r="H429">
        <v>-112.986851</v>
      </c>
      <c r="I429" s="606">
        <v>5.2151331049999996</v>
      </c>
      <c r="J429" t="s">
        <v>431</v>
      </c>
      <c r="K429" t="s">
        <v>1249</v>
      </c>
      <c r="L429" s="606">
        <v>105.3</v>
      </c>
      <c r="M429" s="606">
        <v>80.016000000000005</v>
      </c>
      <c r="N429" s="606">
        <v>1.3159868026394719</v>
      </c>
      <c r="O429" t="s">
        <v>799</v>
      </c>
      <c r="P429" t="s">
        <v>1231</v>
      </c>
      <c r="Q429" t="s">
        <v>799</v>
      </c>
      <c r="R429">
        <v>179</v>
      </c>
      <c r="Y429">
        <v>14.06</v>
      </c>
      <c r="Z429">
        <v>14.36</v>
      </c>
      <c r="AA429">
        <v>62.95</v>
      </c>
      <c r="AB429">
        <v>44.69</v>
      </c>
      <c r="AC429" t="s">
        <v>333</v>
      </c>
      <c r="AD429" s="508" t="s">
        <v>1233</v>
      </c>
      <c r="AE429" s="1059"/>
      <c r="AF429" s="1059"/>
      <c r="AG429" s="1059"/>
      <c r="AH429" s="1059"/>
      <c r="AI429" s="1059"/>
      <c r="AJ429" s="1059"/>
      <c r="AK429" s="1059"/>
      <c r="AL429" s="1059"/>
      <c r="AM429" s="1059"/>
      <c r="AN429" s="1059">
        <v>0.29672517123287601</v>
      </c>
      <c r="AO429" s="1059">
        <v>0.29471603881278502</v>
      </c>
      <c r="AP429" s="1059">
        <v>0.29172659817351598</v>
      </c>
      <c r="AQ429" s="1059">
        <v>0.30416097449908902</v>
      </c>
      <c r="AR429" s="1059">
        <v>0.27868007990867499</v>
      </c>
      <c r="AS429" s="1059">
        <v>0.30195490867579899</v>
      </c>
      <c r="AT429" s="1059">
        <v>0.29692834264197299</v>
      </c>
      <c r="AU429" s="1061">
        <v>0.297223968230033</v>
      </c>
    </row>
    <row r="430" spans="1:47" x14ac:dyDescent="0.2">
      <c r="A430">
        <v>60185</v>
      </c>
      <c r="B430" t="s">
        <v>1689</v>
      </c>
      <c r="C430" s="507">
        <v>42724</v>
      </c>
      <c r="D430">
        <v>2016</v>
      </c>
      <c r="E430" t="s">
        <v>176</v>
      </c>
      <c r="F430" t="s">
        <v>222</v>
      </c>
      <c r="G430">
        <v>34.655693999999997</v>
      </c>
      <c r="H430">
        <v>-118.29816599999999</v>
      </c>
      <c r="I430" s="606">
        <v>5.7423842466000004</v>
      </c>
      <c r="J430" t="s">
        <v>431</v>
      </c>
      <c r="K430" t="s">
        <v>1249</v>
      </c>
      <c r="L430" s="606">
        <v>106.3</v>
      </c>
      <c r="M430" s="606">
        <v>85</v>
      </c>
      <c r="N430" s="606">
        <v>1.2505882352941176</v>
      </c>
      <c r="O430" t="s">
        <v>799</v>
      </c>
      <c r="P430" t="s">
        <v>1231</v>
      </c>
      <c r="Q430" t="s">
        <v>799</v>
      </c>
      <c r="R430">
        <v>180</v>
      </c>
      <c r="Y430">
        <v>10.67</v>
      </c>
      <c r="Z430">
        <v>9.01</v>
      </c>
      <c r="AA430">
        <v>72.650000000000006</v>
      </c>
      <c r="AB430">
        <v>50.91</v>
      </c>
      <c r="AC430" t="s">
        <v>1259</v>
      </c>
      <c r="AD430" s="508">
        <v>56.487180109045823</v>
      </c>
      <c r="AE430" s="1059"/>
      <c r="AF430" s="1059"/>
      <c r="AG430" s="1059"/>
      <c r="AH430" s="1059"/>
      <c r="AI430" s="1059"/>
      <c r="AJ430" s="1059"/>
      <c r="AK430" s="1059"/>
      <c r="AL430" s="1059"/>
      <c r="AM430" s="1059"/>
      <c r="AN430" s="1059">
        <v>0.29979452054794498</v>
      </c>
      <c r="AO430" s="1059">
        <v>0.30071716357775902</v>
      </c>
      <c r="AP430" s="1059">
        <v>0.29391888262154098</v>
      </c>
      <c r="AQ430" s="1059">
        <v>0.29151264330868898</v>
      </c>
      <c r="AR430" s="1059">
        <v>0.29906795594950297</v>
      </c>
      <c r="AS430" s="1059">
        <v>0.28455680902497898</v>
      </c>
      <c r="AT430" s="1059">
        <v>0.25985361267794699</v>
      </c>
      <c r="AU430" s="1061">
        <v>0.25870031072538302</v>
      </c>
    </row>
    <row r="431" spans="1:47" x14ac:dyDescent="0.2">
      <c r="A431">
        <v>59814</v>
      </c>
      <c r="B431" t="s">
        <v>1690</v>
      </c>
      <c r="C431" s="507">
        <v>42643</v>
      </c>
      <c r="D431">
        <v>2016</v>
      </c>
      <c r="E431" t="s">
        <v>176</v>
      </c>
      <c r="F431" t="s">
        <v>224</v>
      </c>
      <c r="G431">
        <v>35.788471000000001</v>
      </c>
      <c r="H431">
        <v>-114.980101</v>
      </c>
      <c r="I431" s="606">
        <v>5.6636732877</v>
      </c>
      <c r="J431" t="s">
        <v>431</v>
      </c>
      <c r="K431" t="s">
        <v>1249</v>
      </c>
      <c r="L431" s="606">
        <v>125.2</v>
      </c>
      <c r="M431" s="606">
        <v>93.6</v>
      </c>
      <c r="N431" s="606">
        <v>1.3376068376068377</v>
      </c>
      <c r="O431" t="s">
        <v>799</v>
      </c>
      <c r="P431" t="s">
        <v>1231</v>
      </c>
      <c r="Q431" t="s">
        <v>799</v>
      </c>
      <c r="R431">
        <v>180</v>
      </c>
      <c r="Y431">
        <v>11.12</v>
      </c>
      <c r="Z431">
        <v>8.6</v>
      </c>
      <c r="AA431">
        <v>83.15</v>
      </c>
      <c r="AB431">
        <v>57.74</v>
      </c>
      <c r="AC431" t="s">
        <v>333</v>
      </c>
      <c r="AD431" s="508">
        <v>61.904217205823983</v>
      </c>
      <c r="AE431" s="1059"/>
      <c r="AF431" s="1059"/>
      <c r="AG431" s="1059"/>
      <c r="AH431" s="1059"/>
      <c r="AI431" s="1059"/>
      <c r="AJ431" s="1059"/>
      <c r="AK431" s="1059"/>
      <c r="AL431" s="1059"/>
      <c r="AM431" s="1059"/>
      <c r="AN431" s="1059">
        <v>0.30370053272450498</v>
      </c>
      <c r="AO431" s="1059">
        <v>0.321767796510947</v>
      </c>
      <c r="AP431" s="1059">
        <v>0.32438751317175901</v>
      </c>
      <c r="AQ431" s="1059">
        <v>0.32534994667849798</v>
      </c>
      <c r="AR431" s="1059">
        <v>0.29903309526597199</v>
      </c>
      <c r="AS431" s="1059">
        <v>0.29098002770947901</v>
      </c>
      <c r="AT431" s="1059">
        <v>0.26124843890254801</v>
      </c>
      <c r="AU431" s="1061">
        <v>0.256940552364049</v>
      </c>
    </row>
    <row r="432" spans="1:47" x14ac:dyDescent="0.2">
      <c r="A432">
        <v>59150</v>
      </c>
      <c r="B432" t="s">
        <v>1691</v>
      </c>
      <c r="C432" s="507">
        <v>42605</v>
      </c>
      <c r="D432">
        <v>2016</v>
      </c>
      <c r="E432" t="s">
        <v>176</v>
      </c>
      <c r="F432" t="s">
        <v>222</v>
      </c>
      <c r="G432">
        <v>36.233341000000003</v>
      </c>
      <c r="H432">
        <v>-119.913381</v>
      </c>
      <c r="I432" s="606">
        <v>5.3587312784999996</v>
      </c>
      <c r="J432" t="s">
        <v>431</v>
      </c>
      <c r="K432" t="s">
        <v>1249</v>
      </c>
      <c r="L432" s="606">
        <v>134.4</v>
      </c>
      <c r="M432" s="606">
        <v>100</v>
      </c>
      <c r="N432" s="606">
        <v>1.3440000000000001</v>
      </c>
      <c r="O432" t="s">
        <v>799</v>
      </c>
      <c r="P432" t="s">
        <v>1231</v>
      </c>
      <c r="Q432" t="s">
        <v>799</v>
      </c>
      <c r="R432">
        <v>179</v>
      </c>
      <c r="S432" t="s">
        <v>1293</v>
      </c>
      <c r="T432" t="s">
        <v>1692</v>
      </c>
      <c r="U432" t="s">
        <v>1295</v>
      </c>
      <c r="V432">
        <v>2021</v>
      </c>
      <c r="W432">
        <v>75</v>
      </c>
      <c r="X432">
        <v>300</v>
      </c>
      <c r="Y432">
        <v>5.15</v>
      </c>
      <c r="Z432">
        <v>9.16</v>
      </c>
      <c r="AA432">
        <v>95.13</v>
      </c>
      <c r="AB432">
        <v>65.959999999999994</v>
      </c>
      <c r="AC432" t="s">
        <v>1259</v>
      </c>
      <c r="AD432" s="508">
        <v>63.906789562090673</v>
      </c>
      <c r="AE432" s="1059"/>
      <c r="AF432" s="1059"/>
      <c r="AG432" s="1059"/>
      <c r="AH432" s="1059"/>
      <c r="AI432" s="1059"/>
      <c r="AJ432" s="1059"/>
      <c r="AK432" s="1059"/>
      <c r="AL432" s="1059"/>
      <c r="AM432" s="1059"/>
      <c r="AN432" s="1059">
        <v>0.30232077625570702</v>
      </c>
      <c r="AO432" s="1059">
        <v>0.29574315068493101</v>
      </c>
      <c r="AP432" s="1059">
        <v>0.28216324200913201</v>
      </c>
      <c r="AQ432" s="1059">
        <v>0.26329121129326</v>
      </c>
      <c r="AR432" s="1059">
        <v>0.23556392694063899</v>
      </c>
      <c r="AS432" s="1059">
        <v>0.24945547945205401</v>
      </c>
      <c r="AT432" s="1059">
        <v>0.185378995433789</v>
      </c>
      <c r="AU432" s="1061">
        <v>0.26664959016393402</v>
      </c>
    </row>
    <row r="433" spans="1:47" x14ac:dyDescent="0.2">
      <c r="A433">
        <v>59852</v>
      </c>
      <c r="B433" t="s">
        <v>1693</v>
      </c>
      <c r="C433" s="507">
        <v>42663</v>
      </c>
      <c r="D433">
        <v>2016</v>
      </c>
      <c r="E433" t="s">
        <v>179</v>
      </c>
      <c r="F433" t="s">
        <v>245</v>
      </c>
      <c r="G433">
        <v>45.486161000000003</v>
      </c>
      <c r="H433">
        <v>-92.895240999999999</v>
      </c>
      <c r="I433" s="606">
        <v>3.7650851597999999</v>
      </c>
      <c r="J433" t="s">
        <v>431</v>
      </c>
      <c r="K433" t="s">
        <v>1249</v>
      </c>
      <c r="L433" s="606">
        <v>138</v>
      </c>
      <c r="M433" s="606">
        <v>100</v>
      </c>
      <c r="N433" s="606">
        <v>1.38</v>
      </c>
      <c r="O433" t="s">
        <v>799</v>
      </c>
      <c r="P433" t="s">
        <v>1231</v>
      </c>
      <c r="Q433" t="s">
        <v>799</v>
      </c>
      <c r="R433">
        <v>180</v>
      </c>
      <c r="Y433">
        <v>28.88</v>
      </c>
      <c r="Z433">
        <v>2.75</v>
      </c>
      <c r="AA433">
        <v>107.53</v>
      </c>
      <c r="AB433">
        <v>74.87</v>
      </c>
      <c r="AC433" t="s">
        <v>333</v>
      </c>
      <c r="AD433" s="508">
        <v>72.920912141323726</v>
      </c>
      <c r="AE433" s="1059"/>
      <c r="AF433" s="1059"/>
      <c r="AG433" s="1059"/>
      <c r="AH433" s="1059"/>
      <c r="AI433" s="1059"/>
      <c r="AJ433" s="1059"/>
      <c r="AK433" s="1059"/>
      <c r="AL433" s="1059"/>
      <c r="AM433" s="1059"/>
      <c r="AN433" s="1059">
        <v>0.216235159817351</v>
      </c>
      <c r="AO433" s="1059">
        <v>0.225179223744292</v>
      </c>
      <c r="AP433" s="1059">
        <v>0.203187214611872</v>
      </c>
      <c r="AQ433" s="1059">
        <v>0.22541666666666599</v>
      </c>
      <c r="AR433" s="1059">
        <v>0.23347831050228299</v>
      </c>
      <c r="AS433" s="1059">
        <v>0.22003310502283099</v>
      </c>
      <c r="AT433" s="1059">
        <v>0.215877853881278</v>
      </c>
      <c r="AU433" s="1061">
        <v>0.213366347905282</v>
      </c>
    </row>
    <row r="434" spans="1:47" x14ac:dyDescent="0.2">
      <c r="A434">
        <v>59976</v>
      </c>
      <c r="B434" t="s">
        <v>1694</v>
      </c>
      <c r="C434" s="507">
        <v>42735</v>
      </c>
      <c r="D434">
        <v>2016</v>
      </c>
      <c r="E434" t="s">
        <v>176</v>
      </c>
      <c r="F434" t="s">
        <v>222</v>
      </c>
      <c r="G434">
        <v>34.844591000000001</v>
      </c>
      <c r="H434">
        <v>-118.450811</v>
      </c>
      <c r="I434" s="606">
        <v>5.7788794521</v>
      </c>
      <c r="J434" t="s">
        <v>431</v>
      </c>
      <c r="K434" t="s">
        <v>1249</v>
      </c>
      <c r="L434" s="606">
        <v>130.80000000000001</v>
      </c>
      <c r="M434" s="606">
        <v>100</v>
      </c>
      <c r="N434" s="606">
        <v>1.3080000000000001</v>
      </c>
      <c r="O434" t="s">
        <v>799</v>
      </c>
      <c r="P434" t="s">
        <v>1231</v>
      </c>
      <c r="Q434" t="s">
        <v>799</v>
      </c>
      <c r="R434">
        <v>179</v>
      </c>
      <c r="Y434">
        <v>10.16</v>
      </c>
      <c r="Z434">
        <v>8.6999999999999993</v>
      </c>
      <c r="AA434">
        <v>83.12</v>
      </c>
      <c r="AB434">
        <v>57.23</v>
      </c>
      <c r="AC434" t="s">
        <v>333</v>
      </c>
      <c r="AD434" s="508" t="s">
        <v>1233</v>
      </c>
      <c r="AE434" s="1059"/>
      <c r="AF434" s="1059"/>
      <c r="AG434" s="1059"/>
      <c r="AH434" s="1059"/>
      <c r="AI434" s="1059"/>
      <c r="AJ434" s="1059"/>
      <c r="AK434" s="1059"/>
      <c r="AL434" s="1059"/>
      <c r="AM434" s="1059"/>
      <c r="AN434" s="1059">
        <v>0.30931735159817297</v>
      </c>
      <c r="AO434" s="1059">
        <v>0.328633561643835</v>
      </c>
      <c r="AP434" s="1059">
        <v>0.32261073059360701</v>
      </c>
      <c r="AQ434" s="1059">
        <v>0.32668602003642899</v>
      </c>
      <c r="AR434" s="1059">
        <v>0.343068493150684</v>
      </c>
      <c r="AS434" s="1059">
        <v>0.33167465753424602</v>
      </c>
      <c r="AT434" s="1059">
        <v>0.30881392694063903</v>
      </c>
      <c r="AU434" s="1061">
        <v>0.25399817850637502</v>
      </c>
    </row>
    <row r="435" spans="1:47" x14ac:dyDescent="0.2">
      <c r="A435">
        <v>60352</v>
      </c>
      <c r="B435" t="s">
        <v>1695</v>
      </c>
      <c r="C435" s="507">
        <v>42735</v>
      </c>
      <c r="D435">
        <v>2016</v>
      </c>
      <c r="E435" t="s">
        <v>183</v>
      </c>
      <c r="F435" t="s">
        <v>224</v>
      </c>
      <c r="G435">
        <v>35.835901</v>
      </c>
      <c r="H435">
        <v>-114.974121</v>
      </c>
      <c r="I435" s="606">
        <v>5.4780166667000003</v>
      </c>
      <c r="J435" t="s">
        <v>431</v>
      </c>
      <c r="K435" t="s">
        <v>1249</v>
      </c>
      <c r="L435" s="606">
        <v>124.9</v>
      </c>
      <c r="M435" s="606">
        <v>100</v>
      </c>
      <c r="N435" s="606">
        <v>1.2490000000000001</v>
      </c>
      <c r="O435" t="s">
        <v>799</v>
      </c>
      <c r="P435" t="s">
        <v>1231</v>
      </c>
      <c r="Q435" t="s">
        <v>799</v>
      </c>
      <c r="R435">
        <v>180</v>
      </c>
      <c r="Y435">
        <v>10.72</v>
      </c>
      <c r="Z435">
        <v>10.029999999999999</v>
      </c>
      <c r="AA435">
        <v>71.489999999999995</v>
      </c>
      <c r="AB435">
        <v>49.59</v>
      </c>
      <c r="AC435" t="s">
        <v>333</v>
      </c>
      <c r="AD435" s="508">
        <v>45.997703753161758</v>
      </c>
      <c r="AE435" s="1059"/>
      <c r="AF435" s="1059"/>
      <c r="AG435" s="1059"/>
      <c r="AH435" s="1059"/>
      <c r="AI435" s="1059"/>
      <c r="AJ435" s="1059"/>
      <c r="AK435" s="1059"/>
      <c r="AL435" s="1059"/>
      <c r="AM435" s="1059"/>
      <c r="AN435" s="1059">
        <v>0.30993493150684898</v>
      </c>
      <c r="AO435" s="1059">
        <v>0.31975228310502202</v>
      </c>
      <c r="AP435" s="1059">
        <v>0.30608904109589002</v>
      </c>
      <c r="AQ435" s="1059">
        <v>0.320160519125683</v>
      </c>
      <c r="AR435" s="1059">
        <v>0.297369863013698</v>
      </c>
      <c r="AS435" s="1059">
        <v>0.305560502283105</v>
      </c>
      <c r="AT435" s="1059">
        <v>0.29822031963470302</v>
      </c>
      <c r="AU435" s="1061">
        <v>0.30803961748633801</v>
      </c>
    </row>
    <row r="436" spans="1:47" x14ac:dyDescent="0.2">
      <c r="A436">
        <v>60307</v>
      </c>
      <c r="B436" t="s">
        <v>1696</v>
      </c>
      <c r="C436" s="507">
        <v>42735</v>
      </c>
      <c r="D436">
        <v>2016</v>
      </c>
      <c r="E436" t="s">
        <v>176</v>
      </c>
      <c r="F436" t="s">
        <v>226</v>
      </c>
      <c r="G436">
        <v>33.333041000000001</v>
      </c>
      <c r="H436">
        <v>-112.921621</v>
      </c>
      <c r="I436" s="606">
        <v>5.8711141552999999</v>
      </c>
      <c r="J436" t="s">
        <v>431</v>
      </c>
      <c r="K436" t="s">
        <v>1249</v>
      </c>
      <c r="L436" s="606">
        <v>136.5</v>
      </c>
      <c r="M436" s="606">
        <v>100.8</v>
      </c>
      <c r="N436" s="606">
        <v>1.3541666666666667</v>
      </c>
      <c r="O436" t="s">
        <v>799</v>
      </c>
      <c r="P436" t="s">
        <v>1231</v>
      </c>
      <c r="Q436" t="s">
        <v>799</v>
      </c>
      <c r="R436">
        <v>180</v>
      </c>
      <c r="Y436">
        <v>9.64</v>
      </c>
      <c r="Z436">
        <v>7.09</v>
      </c>
      <c r="AA436">
        <v>62.9</v>
      </c>
      <c r="AB436">
        <v>44.62</v>
      </c>
      <c r="AC436" t="s">
        <v>333</v>
      </c>
      <c r="AD436" s="508">
        <v>60.177950958874447</v>
      </c>
      <c r="AE436" s="1059"/>
      <c r="AF436" s="1059"/>
      <c r="AG436" s="1059"/>
      <c r="AH436" s="1059"/>
      <c r="AI436" s="1059"/>
      <c r="AJ436" s="1059"/>
      <c r="AK436" s="1059"/>
      <c r="AL436" s="1059"/>
      <c r="AM436" s="1059"/>
      <c r="AN436" s="1059">
        <v>0.32943869138218401</v>
      </c>
      <c r="AO436" s="1059">
        <v>0.32278643002101898</v>
      </c>
      <c r="AP436" s="1059">
        <v>0.28997132528810599</v>
      </c>
      <c r="AQ436" s="1059">
        <v>0.29782233931823998</v>
      </c>
      <c r="AR436" s="1059">
        <v>0.29015705406972497</v>
      </c>
      <c r="AS436" s="1059">
        <v>0.28750815394651003</v>
      </c>
      <c r="AT436" s="1059">
        <v>0.31075369645575102</v>
      </c>
      <c r="AU436" s="1061">
        <v>0.31244691827854398</v>
      </c>
    </row>
    <row r="437" spans="1:47" x14ac:dyDescent="0.2">
      <c r="A437">
        <v>60064</v>
      </c>
      <c r="B437" t="s">
        <v>1697</v>
      </c>
      <c r="C437" s="507">
        <v>42552</v>
      </c>
      <c r="D437">
        <v>2016</v>
      </c>
      <c r="E437" t="s">
        <v>199</v>
      </c>
      <c r="F437" t="s">
        <v>225</v>
      </c>
      <c r="G437">
        <v>32.503791</v>
      </c>
      <c r="H437">
        <v>-84.259530999999996</v>
      </c>
      <c r="I437" s="606">
        <v>4.5850029680000004</v>
      </c>
      <c r="J437" t="s">
        <v>431</v>
      </c>
      <c r="K437" t="s">
        <v>1249</v>
      </c>
      <c r="L437" s="606">
        <v>148.5</v>
      </c>
      <c r="M437" s="606">
        <v>101.2</v>
      </c>
      <c r="N437" s="606">
        <v>1.4673913043478259</v>
      </c>
      <c r="O437" t="s">
        <v>793</v>
      </c>
      <c r="P437" t="s">
        <v>793</v>
      </c>
      <c r="Q437">
        <v>17</v>
      </c>
      <c r="R437">
        <v>200</v>
      </c>
      <c r="Y437">
        <v>27.59</v>
      </c>
      <c r="Z437">
        <v>30.8</v>
      </c>
      <c r="AA437">
        <v>85.31</v>
      </c>
      <c r="AB437">
        <v>61.45</v>
      </c>
      <c r="AC437" t="s">
        <v>329</v>
      </c>
      <c r="AD437" s="508">
        <v>58.105289523347047</v>
      </c>
      <c r="AE437" s="1059"/>
      <c r="AF437" s="1059"/>
      <c r="AG437" s="1059"/>
      <c r="AH437" s="1059"/>
      <c r="AI437" s="1059"/>
      <c r="AJ437" s="1059"/>
      <c r="AK437" s="1059"/>
      <c r="AL437" s="1059"/>
      <c r="AM437" s="1059"/>
      <c r="AN437" s="1059">
        <v>0.23292183298139199</v>
      </c>
      <c r="AO437" s="1059">
        <v>0.216416698251123</v>
      </c>
      <c r="AP437" s="1059">
        <v>0.22630376125760199</v>
      </c>
      <c r="AQ437" s="1059">
        <v>0.21252146374651701</v>
      </c>
      <c r="AR437" s="1059">
        <v>0.218781020448679</v>
      </c>
      <c r="AS437" s="1059">
        <v>0.229373093652426</v>
      </c>
      <c r="AT437" s="1059">
        <v>0.21225657407908699</v>
      </c>
      <c r="AU437" s="1061">
        <v>0.21329541854755599</v>
      </c>
    </row>
    <row r="438" spans="1:47" x14ac:dyDescent="0.2">
      <c r="A438">
        <v>58975</v>
      </c>
      <c r="B438" t="s">
        <v>1698</v>
      </c>
      <c r="C438" s="507">
        <v>42674</v>
      </c>
      <c r="D438">
        <v>2016</v>
      </c>
      <c r="E438" t="s">
        <v>176</v>
      </c>
      <c r="F438" t="s">
        <v>222</v>
      </c>
      <c r="G438">
        <v>36.218806000000001</v>
      </c>
      <c r="H438">
        <v>-119.80583300000001</v>
      </c>
      <c r="I438" s="606">
        <v>5.3183070776000001</v>
      </c>
      <c r="J438" t="s">
        <v>431</v>
      </c>
      <c r="K438" t="s">
        <v>1249</v>
      </c>
      <c r="L438" s="606">
        <v>127.9</v>
      </c>
      <c r="M438" s="606">
        <v>102</v>
      </c>
      <c r="N438" s="606">
        <v>1.253921568627451</v>
      </c>
      <c r="O438" t="s">
        <v>799</v>
      </c>
      <c r="P438" t="s">
        <v>1231</v>
      </c>
      <c r="Q438" t="s">
        <v>799</v>
      </c>
      <c r="R438">
        <v>180</v>
      </c>
      <c r="Y438">
        <v>4.22</v>
      </c>
      <c r="Z438">
        <v>10.039999999999999</v>
      </c>
      <c r="AA438">
        <v>138.82</v>
      </c>
      <c r="AB438">
        <v>92.52</v>
      </c>
      <c r="AC438" t="s">
        <v>333</v>
      </c>
      <c r="AD438" s="508">
        <v>103.85218957358225</v>
      </c>
      <c r="AE438" s="1059"/>
      <c r="AF438" s="1059"/>
      <c r="AG438" s="1059"/>
      <c r="AH438" s="1059"/>
      <c r="AI438" s="1059"/>
      <c r="AJ438" s="1059"/>
      <c r="AK438" s="1059"/>
      <c r="AL438" s="1059"/>
      <c r="AM438" s="1059"/>
      <c r="AN438" s="1059">
        <v>0.279931059181663</v>
      </c>
      <c r="AO438" s="1059">
        <v>0.28468640881009899</v>
      </c>
      <c r="AP438" s="1059">
        <v>0.264563747873578</v>
      </c>
      <c r="AQ438" s="1059">
        <v>0.26927077752776801</v>
      </c>
      <c r="AR438" s="1059">
        <v>0.26889493240218398</v>
      </c>
      <c r="AS438" s="1059">
        <v>0.25691646521622302</v>
      </c>
      <c r="AT438" s="1059">
        <v>0.26213291252574</v>
      </c>
      <c r="AU438" s="1061">
        <v>0.243283242258652</v>
      </c>
    </row>
    <row r="439" spans="1:47" x14ac:dyDescent="0.2">
      <c r="A439">
        <v>59896</v>
      </c>
      <c r="B439" t="s">
        <v>1699</v>
      </c>
      <c r="C439" s="507">
        <v>42735</v>
      </c>
      <c r="D439">
        <v>2016</v>
      </c>
      <c r="E439" t="s">
        <v>199</v>
      </c>
      <c r="F439" t="s">
        <v>225</v>
      </c>
      <c r="G439">
        <v>32.559840999999999</v>
      </c>
      <c r="H439">
        <v>-84.279881000000003</v>
      </c>
      <c r="I439" s="606">
        <v>4.5850029680000004</v>
      </c>
      <c r="J439" t="s">
        <v>431</v>
      </c>
      <c r="K439" t="s">
        <v>1251</v>
      </c>
      <c r="L439" s="606">
        <v>141.5</v>
      </c>
      <c r="M439" s="606">
        <v>103</v>
      </c>
      <c r="N439" s="606">
        <v>1.3737864077669903</v>
      </c>
      <c r="O439" t="s">
        <v>799</v>
      </c>
      <c r="P439" t="s">
        <v>1231</v>
      </c>
      <c r="Q439" t="s">
        <v>799</v>
      </c>
      <c r="R439">
        <v>180</v>
      </c>
      <c r="Y439">
        <v>27.9</v>
      </c>
      <c r="Z439">
        <v>28.87</v>
      </c>
      <c r="AA439">
        <v>90.84</v>
      </c>
      <c r="AB439">
        <v>63.69</v>
      </c>
      <c r="AC439" t="s">
        <v>329</v>
      </c>
      <c r="AD439" s="508">
        <v>63.789216528856066</v>
      </c>
      <c r="AE439" s="1059"/>
      <c r="AF439" s="1059"/>
      <c r="AG439" s="1059"/>
      <c r="AH439" s="1059"/>
      <c r="AI439" s="1059"/>
      <c r="AJ439" s="1059"/>
      <c r="AK439" s="1059"/>
      <c r="AL439" s="1059"/>
      <c r="AM439" s="1059"/>
      <c r="AN439" s="1059">
        <v>0.25821031165491798</v>
      </c>
      <c r="AO439" s="1059">
        <v>0.25006317329432098</v>
      </c>
      <c r="AP439" s="1059">
        <v>0.25513920290818798</v>
      </c>
      <c r="AQ439" s="1059">
        <v>0.24102516490706799</v>
      </c>
      <c r="AR439" s="1059">
        <v>0.23726116061533001</v>
      </c>
      <c r="AS439" s="1059">
        <v>0.24344771024515599</v>
      </c>
      <c r="AT439" s="1059">
        <v>0.229119563771778</v>
      </c>
      <c r="AU439" s="1061">
        <v>0.23644490423895101</v>
      </c>
    </row>
    <row r="440" spans="1:47" x14ac:dyDescent="0.2">
      <c r="A440">
        <v>59532</v>
      </c>
      <c r="B440" t="s">
        <v>1700</v>
      </c>
      <c r="C440" s="507">
        <v>42581</v>
      </c>
      <c r="D440">
        <v>2016</v>
      </c>
      <c r="E440" t="s">
        <v>183</v>
      </c>
      <c r="F440" t="s">
        <v>222</v>
      </c>
      <c r="G440">
        <v>35.251721000000003</v>
      </c>
      <c r="H440">
        <v>-117.956301</v>
      </c>
      <c r="I440" s="606">
        <v>5.8586210045999998</v>
      </c>
      <c r="J440" t="s">
        <v>431</v>
      </c>
      <c r="K440" t="s">
        <v>1249</v>
      </c>
      <c r="L440" s="606">
        <v>136.80000000000001</v>
      </c>
      <c r="M440" s="606">
        <v>105</v>
      </c>
      <c r="N440" s="606">
        <v>1.3028571428571429</v>
      </c>
      <c r="O440" t="s">
        <v>799</v>
      </c>
      <c r="P440" t="s">
        <v>1231</v>
      </c>
      <c r="Q440" t="s">
        <v>799</v>
      </c>
      <c r="R440">
        <v>179</v>
      </c>
      <c r="Y440">
        <v>9.09</v>
      </c>
      <c r="Z440">
        <v>17.170000000000002</v>
      </c>
      <c r="AA440">
        <v>88.33</v>
      </c>
      <c r="AB440">
        <v>60.04</v>
      </c>
      <c r="AC440" t="s">
        <v>1259</v>
      </c>
      <c r="AD440" s="508">
        <v>66.003900441980718</v>
      </c>
      <c r="AE440" s="1059"/>
      <c r="AF440" s="1059"/>
      <c r="AG440" s="1059"/>
      <c r="AH440" s="1059"/>
      <c r="AI440" s="1059"/>
      <c r="AJ440" s="1059"/>
      <c r="AK440" s="1059"/>
      <c r="AL440" s="1059"/>
      <c r="AM440" s="1059"/>
      <c r="AN440" s="1059">
        <v>0.32533376821047999</v>
      </c>
      <c r="AO440" s="1059">
        <v>0.32397586431832998</v>
      </c>
      <c r="AP440" s="1059">
        <v>0.31538269188954099</v>
      </c>
      <c r="AQ440" s="1059">
        <v>0.31943251799809103</v>
      </c>
      <c r="AR440" s="1059">
        <v>0.32158077843009297</v>
      </c>
      <c r="AS440" s="1059">
        <v>0.33372689715155401</v>
      </c>
      <c r="AT440" s="1059">
        <v>0.31697760382691798</v>
      </c>
      <c r="AU440" s="1061">
        <v>0.32276433342007099</v>
      </c>
    </row>
    <row r="441" spans="1:47" x14ac:dyDescent="0.2">
      <c r="A441">
        <v>60093</v>
      </c>
      <c r="B441" t="s">
        <v>1701</v>
      </c>
      <c r="C441" s="507">
        <v>42436</v>
      </c>
      <c r="D441">
        <v>2016</v>
      </c>
      <c r="E441" t="s">
        <v>176</v>
      </c>
      <c r="F441" t="s">
        <v>222</v>
      </c>
      <c r="G441">
        <v>33.680000999999997</v>
      </c>
      <c r="H441">
        <v>-114.742001</v>
      </c>
      <c r="I441" s="606">
        <v>5.7975968037000003</v>
      </c>
      <c r="J441" t="s">
        <v>431</v>
      </c>
      <c r="K441" t="s">
        <v>1249</v>
      </c>
      <c r="L441" s="606">
        <v>154</v>
      </c>
      <c r="M441" s="606">
        <v>109.8</v>
      </c>
      <c r="N441" s="606">
        <v>1.4025500910746813</v>
      </c>
      <c r="O441" t="s">
        <v>799</v>
      </c>
      <c r="P441" t="s">
        <v>1231</v>
      </c>
      <c r="Q441" t="s">
        <v>799</v>
      </c>
      <c r="R441">
        <v>181</v>
      </c>
      <c r="S441" t="s">
        <v>1293</v>
      </c>
      <c r="T441" t="s">
        <v>1294</v>
      </c>
      <c r="U441" t="s">
        <v>1295</v>
      </c>
      <c r="V441">
        <v>2021</v>
      </c>
      <c r="W441">
        <v>63</v>
      </c>
      <c r="X441">
        <v>301.2</v>
      </c>
      <c r="Y441">
        <v>10.81</v>
      </c>
      <c r="Z441">
        <v>7.15</v>
      </c>
      <c r="AA441">
        <v>78.22</v>
      </c>
      <c r="AB441">
        <v>54.49</v>
      </c>
      <c r="AC441" t="s">
        <v>332</v>
      </c>
      <c r="AD441" s="508" t="s">
        <v>1233</v>
      </c>
      <c r="AE441" s="1059"/>
      <c r="AF441" s="1059"/>
      <c r="AG441" s="1059"/>
      <c r="AH441" s="1059"/>
      <c r="AI441" s="1059"/>
      <c r="AJ441" s="1059"/>
      <c r="AK441" s="1059"/>
      <c r="AL441" s="1059"/>
      <c r="AM441" s="1059"/>
      <c r="AN441" s="1059">
        <v>0.28350113531451898</v>
      </c>
      <c r="AO441" s="1059">
        <v>0.31070085917941198</v>
      </c>
      <c r="AP441" s="1059">
        <v>0.30169319892540097</v>
      </c>
      <c r="AQ441" s="1059">
        <v>0.30626972040570499</v>
      </c>
      <c r="AR441" s="1059">
        <v>0.31304010612903399</v>
      </c>
      <c r="AS441" s="1059">
        <v>0.30871405877019997</v>
      </c>
      <c r="AT441" s="1059"/>
    </row>
    <row r="442" spans="1:47" x14ac:dyDescent="0.2">
      <c r="A442">
        <v>59207</v>
      </c>
      <c r="B442" t="s">
        <v>1702</v>
      </c>
      <c r="C442" s="507">
        <v>42612</v>
      </c>
      <c r="D442">
        <v>2016</v>
      </c>
      <c r="E442" t="s">
        <v>177</v>
      </c>
      <c r="F442" t="s">
        <v>221</v>
      </c>
      <c r="G442">
        <v>33.010120999999998</v>
      </c>
      <c r="H442">
        <v>-99.600230999999994</v>
      </c>
      <c r="I442" s="606">
        <v>5.1089191780999998</v>
      </c>
      <c r="J442" t="s">
        <v>431</v>
      </c>
      <c r="K442" t="s">
        <v>1249</v>
      </c>
      <c r="L442" s="606">
        <v>132</v>
      </c>
      <c r="M442" s="606">
        <v>112</v>
      </c>
      <c r="N442" s="606">
        <v>1.1785714285714286</v>
      </c>
      <c r="O442" t="s">
        <v>799</v>
      </c>
      <c r="P442" t="s">
        <v>1269</v>
      </c>
      <c r="Q442" t="s">
        <v>799</v>
      </c>
      <c r="Y442">
        <v>23.4</v>
      </c>
      <c r="AA442">
        <v>98.23</v>
      </c>
      <c r="AB442">
        <v>66.819999999999993</v>
      </c>
      <c r="AC442" t="s">
        <v>1259</v>
      </c>
      <c r="AD442" s="508" t="s">
        <v>1233</v>
      </c>
      <c r="AE442" s="1059"/>
      <c r="AF442" s="1059"/>
      <c r="AG442" s="1059"/>
      <c r="AH442" s="1059"/>
      <c r="AI442" s="1059"/>
      <c r="AJ442" s="1059"/>
      <c r="AK442" s="1059"/>
      <c r="AL442" s="1059"/>
      <c r="AM442" s="1059"/>
      <c r="AN442" s="1059">
        <v>0.26701978415260103</v>
      </c>
      <c r="AO442" s="1059">
        <v>0.26525237258506301</v>
      </c>
      <c r="AP442" s="1059">
        <v>0.270419198681635</v>
      </c>
      <c r="AQ442" s="1059">
        <v>0.281185588630044</v>
      </c>
      <c r="AR442" s="1059">
        <v>0.26892895766814201</v>
      </c>
      <c r="AS442" s="1059">
        <v>0.27495858653483002</v>
      </c>
      <c r="AT442" s="1059">
        <v>0.25503811969993401</v>
      </c>
      <c r="AU442" s="1061">
        <v>0.24934641718709299</v>
      </c>
    </row>
    <row r="443" spans="1:47" x14ac:dyDescent="0.2">
      <c r="A443">
        <v>59656</v>
      </c>
      <c r="B443" t="s">
        <v>1703</v>
      </c>
      <c r="C443" s="507">
        <v>42643</v>
      </c>
      <c r="D443">
        <v>2016</v>
      </c>
      <c r="E443" t="s">
        <v>183</v>
      </c>
      <c r="F443" t="s">
        <v>234</v>
      </c>
      <c r="G443">
        <v>38.205278</v>
      </c>
      <c r="H443">
        <v>-104.566667</v>
      </c>
      <c r="I443" s="606">
        <v>5.1341100457</v>
      </c>
      <c r="J443" t="s">
        <v>431</v>
      </c>
      <c r="K443" t="s">
        <v>1249</v>
      </c>
      <c r="L443" s="606">
        <v>156</v>
      </c>
      <c r="M443" s="606">
        <v>120</v>
      </c>
      <c r="N443" s="606">
        <v>1.3</v>
      </c>
      <c r="O443" t="s">
        <v>799</v>
      </c>
      <c r="P443" t="s">
        <v>1231</v>
      </c>
      <c r="Q443" t="s">
        <v>799</v>
      </c>
      <c r="R443">
        <v>180</v>
      </c>
      <c r="Y443">
        <v>15.63</v>
      </c>
      <c r="Z443">
        <v>28.11</v>
      </c>
      <c r="AA443">
        <v>85.7</v>
      </c>
      <c r="AB443">
        <v>60</v>
      </c>
      <c r="AC443" t="s">
        <v>333</v>
      </c>
      <c r="AD443" s="508">
        <v>61.170897471482711</v>
      </c>
      <c r="AE443" s="1059"/>
      <c r="AF443" s="1059"/>
      <c r="AG443" s="1059"/>
      <c r="AH443" s="1059"/>
      <c r="AI443" s="1059"/>
      <c r="AJ443" s="1059"/>
      <c r="AK443" s="1059"/>
      <c r="AL443" s="1059"/>
      <c r="AM443" s="1059"/>
      <c r="AN443" s="1059">
        <v>0.27153538812785299</v>
      </c>
      <c r="AO443" s="1059">
        <v>0.28335235920852297</v>
      </c>
      <c r="AP443" s="1059">
        <v>0.27665620243531203</v>
      </c>
      <c r="AQ443" s="1059">
        <v>0.27581492865816598</v>
      </c>
      <c r="AR443" s="1059">
        <v>0.23670757229832501</v>
      </c>
      <c r="AS443" s="1059">
        <v>0.22032819634703199</v>
      </c>
      <c r="AT443" s="1059">
        <v>0.24470224505327201</v>
      </c>
      <c r="AU443" s="1061">
        <v>0.23003756830600999</v>
      </c>
    </row>
    <row r="444" spans="1:47" x14ac:dyDescent="0.2">
      <c r="A444">
        <v>60092</v>
      </c>
      <c r="B444" t="s">
        <v>1704</v>
      </c>
      <c r="C444" s="507">
        <v>42673</v>
      </c>
      <c r="D444">
        <v>2016</v>
      </c>
      <c r="E444" t="s">
        <v>176</v>
      </c>
      <c r="F444" t="s">
        <v>222</v>
      </c>
      <c r="G444">
        <v>33.680000999999997</v>
      </c>
      <c r="H444">
        <v>-114.730001</v>
      </c>
      <c r="I444" s="606">
        <v>5.7975968037000003</v>
      </c>
      <c r="J444" t="s">
        <v>431</v>
      </c>
      <c r="K444" t="s">
        <v>1249</v>
      </c>
      <c r="L444" s="606">
        <v>161.5</v>
      </c>
      <c r="M444" s="606">
        <v>131.19999999999999</v>
      </c>
      <c r="N444" s="606">
        <v>1.2309451219512195</v>
      </c>
      <c r="O444" t="s">
        <v>799</v>
      </c>
      <c r="P444" t="s">
        <v>1231</v>
      </c>
      <c r="Q444" t="s">
        <v>799</v>
      </c>
      <c r="R444">
        <v>181</v>
      </c>
      <c r="S444" t="s">
        <v>1293</v>
      </c>
      <c r="T444" t="s">
        <v>1294</v>
      </c>
      <c r="U444" t="s">
        <v>1295</v>
      </c>
      <c r="V444">
        <v>2021</v>
      </c>
      <c r="W444">
        <v>115</v>
      </c>
      <c r="X444">
        <v>538.6</v>
      </c>
      <c r="Y444">
        <v>8.51</v>
      </c>
      <c r="Z444">
        <v>7.43</v>
      </c>
      <c r="AA444">
        <v>73.349999999999994</v>
      </c>
      <c r="AB444">
        <v>50.97</v>
      </c>
      <c r="AC444" t="s">
        <v>333</v>
      </c>
      <c r="AD444" s="508">
        <v>57.187091121431877</v>
      </c>
      <c r="AE444" s="1059"/>
      <c r="AF444" s="1059"/>
      <c r="AG444" s="1059"/>
      <c r="AH444" s="1059"/>
      <c r="AI444" s="1059"/>
      <c r="AJ444" s="1059"/>
      <c r="AK444" s="1059"/>
      <c r="AL444" s="1059"/>
      <c r="AM444" s="1059"/>
      <c r="AN444" s="1059">
        <v>0.30371822446820301</v>
      </c>
      <c r="AO444" s="1059">
        <v>0.30025441307495199</v>
      </c>
      <c r="AP444" s="1059">
        <v>0.236908689720458</v>
      </c>
      <c r="AQ444" s="1059">
        <v>0.240741377060286</v>
      </c>
      <c r="AR444" s="1059">
        <v>0.27241253897984102</v>
      </c>
      <c r="AS444" s="1059">
        <v>0.30394444676467303</v>
      </c>
      <c r="AT444" s="1059">
        <v>0.28144141886624302</v>
      </c>
      <c r="AU444" s="1061">
        <v>0.29758409136345398</v>
      </c>
    </row>
    <row r="445" spans="1:47" x14ac:dyDescent="0.2">
      <c r="A445">
        <v>59897</v>
      </c>
      <c r="B445" t="s">
        <v>1705</v>
      </c>
      <c r="C445" s="507">
        <v>42674</v>
      </c>
      <c r="D445">
        <v>2016</v>
      </c>
      <c r="E445" t="s">
        <v>199</v>
      </c>
      <c r="F445" t="s">
        <v>225</v>
      </c>
      <c r="G445">
        <v>32.583055999999999</v>
      </c>
      <c r="H445">
        <v>-84.297222000000005</v>
      </c>
      <c r="I445" s="606">
        <v>4.5850029680000004</v>
      </c>
      <c r="J445" t="s">
        <v>431</v>
      </c>
      <c r="K445" t="s">
        <v>1251</v>
      </c>
      <c r="L445" s="606">
        <v>180</v>
      </c>
      <c r="M445" s="606">
        <v>146</v>
      </c>
      <c r="N445" s="606">
        <v>1.2328767123287672</v>
      </c>
      <c r="O445" t="s">
        <v>799</v>
      </c>
      <c r="P445" t="s">
        <v>1231</v>
      </c>
      <c r="Q445" t="s">
        <v>799</v>
      </c>
      <c r="R445">
        <v>180</v>
      </c>
      <c r="Y445">
        <v>27.87</v>
      </c>
      <c r="Z445">
        <v>28.62</v>
      </c>
      <c r="AA445">
        <v>94.74</v>
      </c>
      <c r="AB445">
        <v>66.81</v>
      </c>
      <c r="AC445" t="s">
        <v>1259</v>
      </c>
      <c r="AD445" s="508">
        <v>63.759850736115993</v>
      </c>
      <c r="AE445" s="1059"/>
      <c r="AF445" s="1059"/>
      <c r="AG445" s="1059"/>
      <c r="AH445" s="1059"/>
      <c r="AI445" s="1059"/>
      <c r="AJ445" s="1059"/>
      <c r="AK445" s="1059"/>
      <c r="AL445" s="1059"/>
      <c r="AM445" s="1059"/>
      <c r="AN445" s="1059">
        <v>0.23303621692625201</v>
      </c>
      <c r="AO445" s="1059">
        <v>0.22593982610871299</v>
      </c>
      <c r="AP445" s="1059">
        <v>0.231383311440545</v>
      </c>
      <c r="AQ445" s="1059">
        <v>0.21027256905456901</v>
      </c>
      <c r="AR445" s="1059">
        <v>0.21030993932570199</v>
      </c>
      <c r="AS445" s="1059">
        <v>0.205588915994245</v>
      </c>
      <c r="AT445" s="1059">
        <v>0.16163914430474699</v>
      </c>
      <c r="AU445" s="1061">
        <v>0.191369114454674</v>
      </c>
    </row>
    <row r="446" spans="1:47" x14ac:dyDescent="0.2">
      <c r="A446">
        <v>57491</v>
      </c>
      <c r="B446" t="s">
        <v>1706</v>
      </c>
      <c r="C446" s="507">
        <v>42490</v>
      </c>
      <c r="D446">
        <v>2016</v>
      </c>
      <c r="E446" t="s">
        <v>176</v>
      </c>
      <c r="F446" t="s">
        <v>222</v>
      </c>
      <c r="G446">
        <v>32.772224999999999</v>
      </c>
      <c r="H446">
        <v>-115.77931100000001</v>
      </c>
      <c r="I446" s="606">
        <v>5.7881271689</v>
      </c>
      <c r="J446" t="s">
        <v>431</v>
      </c>
      <c r="K446" t="s">
        <v>1251</v>
      </c>
      <c r="L446" s="606">
        <v>182.29</v>
      </c>
      <c r="M446" s="606">
        <v>148.69999999999999</v>
      </c>
      <c r="N446" s="606">
        <v>1.2258910558170815</v>
      </c>
      <c r="O446" t="s">
        <v>799</v>
      </c>
      <c r="P446" t="s">
        <v>1231</v>
      </c>
      <c r="Q446" t="s">
        <v>799</v>
      </c>
      <c r="R446">
        <v>180</v>
      </c>
      <c r="Y446">
        <v>11.11</v>
      </c>
      <c r="Z446">
        <v>7.73</v>
      </c>
      <c r="AA446">
        <v>80.88</v>
      </c>
      <c r="AB446">
        <v>55.47</v>
      </c>
      <c r="AC446" t="s">
        <v>333</v>
      </c>
      <c r="AD446" s="508">
        <v>105.99114506049079</v>
      </c>
      <c r="AE446" s="1059"/>
      <c r="AF446" s="1059"/>
      <c r="AG446" s="1059"/>
      <c r="AH446" s="1059"/>
      <c r="AI446" s="1059"/>
      <c r="AJ446" s="1059"/>
      <c r="AK446" s="1059"/>
      <c r="AL446" s="1059"/>
      <c r="AM446" s="1059"/>
      <c r="AN446" s="1059">
        <v>0.29987133543986999</v>
      </c>
      <c r="AO446" s="1059">
        <v>0.28962039348631802</v>
      </c>
      <c r="AP446" s="1059">
        <v>0.30315320294915099</v>
      </c>
      <c r="AQ446" s="1059">
        <v>0.29861486250601699</v>
      </c>
      <c r="AR446" s="1059">
        <v>0.308077923433839</v>
      </c>
      <c r="AS446" s="1059">
        <v>0.32853528141917898</v>
      </c>
      <c r="AT446" s="1059">
        <v>0.29809106625764198</v>
      </c>
      <c r="AU446" s="1061">
        <v>0.28605381429584598</v>
      </c>
    </row>
    <row r="447" spans="1:47" x14ac:dyDescent="0.2">
      <c r="A447">
        <v>60308</v>
      </c>
      <c r="B447" t="s">
        <v>1707</v>
      </c>
      <c r="C447" s="507">
        <v>42735</v>
      </c>
      <c r="D447">
        <v>2016</v>
      </c>
      <c r="E447" t="s">
        <v>176</v>
      </c>
      <c r="F447" t="s">
        <v>226</v>
      </c>
      <c r="G447">
        <v>33.341391000000002</v>
      </c>
      <c r="H447">
        <v>-112.951341</v>
      </c>
      <c r="I447" s="606">
        <v>5.8711141552999999</v>
      </c>
      <c r="J447" t="s">
        <v>431</v>
      </c>
      <c r="K447" t="s">
        <v>1249</v>
      </c>
      <c r="L447" s="606">
        <v>210</v>
      </c>
      <c r="M447" s="606">
        <v>154</v>
      </c>
      <c r="N447" s="606">
        <v>1.3636363636363635</v>
      </c>
      <c r="O447" t="s">
        <v>799</v>
      </c>
      <c r="P447" t="s">
        <v>1231</v>
      </c>
      <c r="Q447" t="s">
        <v>799</v>
      </c>
      <c r="R447">
        <v>180</v>
      </c>
      <c r="Y447">
        <v>9.67</v>
      </c>
      <c r="Z447">
        <v>6.57</v>
      </c>
      <c r="AA447">
        <v>46.48</v>
      </c>
      <c r="AB447">
        <v>33.909999999999997</v>
      </c>
      <c r="AC447" t="s">
        <v>326</v>
      </c>
      <c r="AD447" s="508">
        <v>53.78044569804706</v>
      </c>
      <c r="AE447" s="1059"/>
      <c r="AF447" s="1059"/>
      <c r="AG447" s="1059"/>
      <c r="AH447" s="1059"/>
      <c r="AI447" s="1059"/>
      <c r="AJ447" s="1059"/>
      <c r="AK447" s="1059"/>
      <c r="AL447" s="1059"/>
      <c r="AM447" s="1059"/>
      <c r="AN447" s="1059">
        <v>0.33531202435312002</v>
      </c>
      <c r="AO447" s="1059">
        <v>0.33926103500761001</v>
      </c>
      <c r="AP447" s="1059">
        <v>0.33914535768645299</v>
      </c>
      <c r="AQ447" s="1059">
        <v>0.34392152398299902</v>
      </c>
      <c r="AR447" s="1059">
        <v>0.32960578386605699</v>
      </c>
      <c r="AS447" s="1059">
        <v>0.34829375951293701</v>
      </c>
      <c r="AT447" s="1059">
        <v>0.342184812903991</v>
      </c>
      <c r="AU447" s="1061">
        <v>0.33729641260378901</v>
      </c>
    </row>
    <row r="448" spans="1:47" x14ac:dyDescent="0.2">
      <c r="A448">
        <v>59840</v>
      </c>
      <c r="B448" t="s">
        <v>1708</v>
      </c>
      <c r="C448" s="507">
        <v>42643</v>
      </c>
      <c r="D448">
        <v>2016</v>
      </c>
      <c r="E448" t="s">
        <v>183</v>
      </c>
      <c r="F448" t="s">
        <v>222</v>
      </c>
      <c r="G448">
        <v>35.248251000000003</v>
      </c>
      <c r="H448">
        <v>-117.972311</v>
      </c>
      <c r="I448" s="606">
        <v>5.8586210045999998</v>
      </c>
      <c r="J448" t="s">
        <v>431</v>
      </c>
      <c r="K448" t="s">
        <v>1249</v>
      </c>
      <c r="L448" s="606">
        <v>191</v>
      </c>
      <c r="M448" s="606">
        <v>155</v>
      </c>
      <c r="N448" s="606">
        <v>1.232258064516129</v>
      </c>
      <c r="O448" t="s">
        <v>799</v>
      </c>
      <c r="P448" t="s">
        <v>1231</v>
      </c>
      <c r="Q448" t="s">
        <v>799</v>
      </c>
      <c r="R448">
        <v>179</v>
      </c>
      <c r="Y448">
        <v>8.98</v>
      </c>
      <c r="Z448">
        <v>17.100000000000001</v>
      </c>
      <c r="AA448">
        <v>81.349999999999994</v>
      </c>
      <c r="AB448">
        <v>55.76</v>
      </c>
      <c r="AC448" t="s">
        <v>1259</v>
      </c>
      <c r="AD448" s="508">
        <v>55.214434248737746</v>
      </c>
      <c r="AE448" s="1059"/>
      <c r="AF448" s="1059"/>
      <c r="AG448" s="1059"/>
      <c r="AH448" s="1059"/>
      <c r="AI448" s="1059"/>
      <c r="AJ448" s="1059"/>
      <c r="AK448" s="1059"/>
      <c r="AL448" s="1059"/>
      <c r="AM448" s="1059"/>
      <c r="AN448" s="1059">
        <v>0.30756959787892102</v>
      </c>
      <c r="AO448" s="1059">
        <v>0.29973928413610201</v>
      </c>
      <c r="AP448" s="1059">
        <v>0.30097289733392202</v>
      </c>
      <c r="AQ448" s="1059">
        <v>0.30186776543862698</v>
      </c>
      <c r="AR448" s="1059">
        <v>0.30602592428929098</v>
      </c>
      <c r="AS448" s="1059">
        <v>0.31501178376785899</v>
      </c>
      <c r="AT448" s="1059">
        <v>0.297661658565326</v>
      </c>
      <c r="AU448" s="1061">
        <v>0.29305849344849799</v>
      </c>
    </row>
    <row r="449" spans="1:47" x14ac:dyDescent="0.2">
      <c r="A449">
        <v>59994</v>
      </c>
      <c r="B449" t="s">
        <v>1709</v>
      </c>
      <c r="C449" s="507">
        <v>42697</v>
      </c>
      <c r="D449">
        <v>2016</v>
      </c>
      <c r="E449" t="s">
        <v>177</v>
      </c>
      <c r="F449" t="s">
        <v>221</v>
      </c>
      <c r="G449">
        <v>30.960208999999999</v>
      </c>
      <c r="H449">
        <v>-103.306662</v>
      </c>
      <c r="I449" s="606">
        <v>5.6109545662000002</v>
      </c>
      <c r="J449" t="s">
        <v>431</v>
      </c>
      <c r="K449" t="s">
        <v>1249</v>
      </c>
      <c r="L449" s="606">
        <v>212.1</v>
      </c>
      <c r="M449" s="606">
        <v>157.5</v>
      </c>
      <c r="N449" s="606">
        <v>1.3466666666666667</v>
      </c>
      <c r="O449" t="s">
        <v>799</v>
      </c>
      <c r="P449" t="s">
        <v>1231</v>
      </c>
      <c r="Q449" t="s">
        <v>799</v>
      </c>
      <c r="R449">
        <v>179</v>
      </c>
      <c r="Y449">
        <v>22.27</v>
      </c>
      <c r="AA449">
        <v>74.709999999999994</v>
      </c>
      <c r="AB449">
        <v>52.75</v>
      </c>
      <c r="AC449" t="s">
        <v>1259</v>
      </c>
      <c r="AD449" s="508">
        <v>48.173722425621584</v>
      </c>
      <c r="AE449" s="1059"/>
      <c r="AF449" s="1059"/>
      <c r="AG449" s="1059"/>
      <c r="AH449" s="1059"/>
      <c r="AI449" s="1059"/>
      <c r="AJ449" s="1059"/>
      <c r="AK449" s="1059"/>
      <c r="AL449" s="1059"/>
      <c r="AM449" s="1059"/>
      <c r="AN449" s="1059">
        <v>0.287301587301587</v>
      </c>
      <c r="AO449" s="1059">
        <v>0.182854968471406</v>
      </c>
      <c r="AP449" s="1059">
        <v>0.27900992969486099</v>
      </c>
      <c r="AQ449" s="1059">
        <v>0.29966316824240302</v>
      </c>
      <c r="AR449" s="1059">
        <v>0.252022178734507</v>
      </c>
      <c r="AS449" s="1059">
        <v>0.26639051967819</v>
      </c>
      <c r="AT449" s="1059">
        <v>0.27939334637964702</v>
      </c>
      <c r="AU449" s="1061">
        <v>0.26437534333709101</v>
      </c>
    </row>
    <row r="450" spans="1:47" x14ac:dyDescent="0.2">
      <c r="A450">
        <v>60233</v>
      </c>
      <c r="B450" t="s">
        <v>1710</v>
      </c>
      <c r="C450" s="507">
        <v>42704</v>
      </c>
      <c r="D450">
        <v>2016</v>
      </c>
      <c r="E450" t="s">
        <v>176</v>
      </c>
      <c r="F450" t="s">
        <v>222</v>
      </c>
      <c r="G450">
        <v>34.825266999999997</v>
      </c>
      <c r="H450">
        <v>-118.52498900000001</v>
      </c>
      <c r="I450" s="606">
        <v>5.7571095889999997</v>
      </c>
      <c r="J450" t="s">
        <v>431</v>
      </c>
      <c r="K450" t="s">
        <v>1249</v>
      </c>
      <c r="L450" s="606">
        <v>248.17073170731709</v>
      </c>
      <c r="M450" s="606">
        <v>185</v>
      </c>
      <c r="N450" s="606">
        <v>1.3414634146341464</v>
      </c>
      <c r="O450" t="s">
        <v>799</v>
      </c>
      <c r="P450" t="s">
        <v>1231</v>
      </c>
      <c r="Q450" t="s">
        <v>799</v>
      </c>
      <c r="R450">
        <v>180</v>
      </c>
      <c r="S450" t="s">
        <v>1293</v>
      </c>
      <c r="U450" t="s">
        <v>1295</v>
      </c>
      <c r="V450">
        <v>2021</v>
      </c>
      <c r="W450">
        <v>88</v>
      </c>
      <c r="X450">
        <v>352</v>
      </c>
      <c r="Y450">
        <v>10.4</v>
      </c>
      <c r="Z450">
        <v>7.25</v>
      </c>
      <c r="AA450">
        <v>77.209999999999994</v>
      </c>
      <c r="AB450">
        <v>53.85</v>
      </c>
      <c r="AC450" t="s">
        <v>333</v>
      </c>
      <c r="AD450" s="508">
        <v>53.541142884854587</v>
      </c>
      <c r="AE450" s="1059"/>
      <c r="AF450" s="1059"/>
      <c r="AG450" s="1059"/>
      <c r="AH450" s="1059"/>
      <c r="AI450" s="1059"/>
      <c r="AJ450" s="1059"/>
      <c r="AK450" s="1059"/>
      <c r="AL450" s="1059"/>
      <c r="AM450" s="1059"/>
      <c r="AN450" s="1059">
        <v>0.337771195853387</v>
      </c>
      <c r="AO450" s="1059">
        <v>0.32477786005183201</v>
      </c>
      <c r="AP450" s="1059">
        <v>0.29337282487967398</v>
      </c>
      <c r="AQ450" s="1059">
        <v>0.30036183724708299</v>
      </c>
      <c r="AR450" s="1059">
        <v>0.299310749105269</v>
      </c>
      <c r="AS450" s="1059">
        <v>0.27576206343329601</v>
      </c>
      <c r="AT450" s="1059">
        <v>0.24235406639516199</v>
      </c>
      <c r="AU450" s="1061">
        <v>0.30479126667651202</v>
      </c>
    </row>
    <row r="451" spans="1:47" x14ac:dyDescent="0.2">
      <c r="A451">
        <v>59939</v>
      </c>
      <c r="B451" t="s">
        <v>1711</v>
      </c>
      <c r="C451" s="507">
        <v>42639</v>
      </c>
      <c r="D451">
        <v>2016</v>
      </c>
      <c r="E451" t="s">
        <v>176</v>
      </c>
      <c r="F451" t="s">
        <v>222</v>
      </c>
      <c r="G451">
        <v>36.581364999999998</v>
      </c>
      <c r="H451">
        <v>-120.404471</v>
      </c>
      <c r="I451" s="606">
        <v>5.3029461187000004</v>
      </c>
      <c r="J451" t="s">
        <v>431</v>
      </c>
      <c r="K451" t="s">
        <v>1249</v>
      </c>
      <c r="L451" s="606">
        <v>257.7</v>
      </c>
      <c r="M451" s="606">
        <v>205.3</v>
      </c>
      <c r="N451" s="606">
        <v>1.2552362396492935</v>
      </c>
      <c r="O451" t="s">
        <v>799</v>
      </c>
      <c r="P451" t="s">
        <v>1231</v>
      </c>
      <c r="Q451" t="s">
        <v>799</v>
      </c>
      <c r="R451">
        <v>180</v>
      </c>
      <c r="S451" t="s">
        <v>1293</v>
      </c>
      <c r="T451" t="s">
        <v>1384</v>
      </c>
      <c r="U451" t="s">
        <v>1295</v>
      </c>
      <c r="V451">
        <v>2022</v>
      </c>
      <c r="W451">
        <v>72</v>
      </c>
      <c r="X451">
        <v>288</v>
      </c>
      <c r="Y451">
        <v>-14.56</v>
      </c>
      <c r="Z451">
        <v>8.7799999999999994</v>
      </c>
      <c r="AA451">
        <v>80.59</v>
      </c>
      <c r="AB451">
        <v>56.12</v>
      </c>
      <c r="AC451" t="s">
        <v>332</v>
      </c>
      <c r="AD451" s="508">
        <v>49.833101373865361</v>
      </c>
      <c r="AE451" s="1059"/>
      <c r="AF451" s="1059"/>
      <c r="AG451" s="1059"/>
      <c r="AH451" s="1059"/>
      <c r="AI451" s="1059"/>
      <c r="AJ451" s="1059"/>
      <c r="AK451" s="1059"/>
      <c r="AL451" s="1059"/>
      <c r="AM451" s="1059"/>
      <c r="AN451" s="1059">
        <v>0.25323838374402502</v>
      </c>
      <c r="AO451" s="1059">
        <v>0.2790320212986</v>
      </c>
      <c r="AP451" s="1059">
        <v>0.27433124929104702</v>
      </c>
      <c r="AQ451" s="1059">
        <v>0.23739527298892599</v>
      </c>
      <c r="AR451" s="1059">
        <v>0.27086488866943698</v>
      </c>
      <c r="AS451" s="1059">
        <v>0.24192906249235399</v>
      </c>
      <c r="AT451" s="1059">
        <v>0.25536357307604102</v>
      </c>
      <c r="AU451" s="1061">
        <v>0.278357253191162</v>
      </c>
    </row>
    <row r="452" spans="1:47" x14ac:dyDescent="0.2">
      <c r="A452">
        <v>58644</v>
      </c>
      <c r="B452" t="s">
        <v>1712</v>
      </c>
      <c r="C452" s="507">
        <v>42551</v>
      </c>
      <c r="D452">
        <v>2016</v>
      </c>
      <c r="E452" t="s">
        <v>176</v>
      </c>
      <c r="F452" t="s">
        <v>224</v>
      </c>
      <c r="G452">
        <v>35.616630999999998</v>
      </c>
      <c r="H452">
        <v>-115.336961</v>
      </c>
      <c r="I452" s="606">
        <v>5.5147972602999999</v>
      </c>
      <c r="J452" t="s">
        <v>431</v>
      </c>
      <c r="K452" t="s">
        <v>1251</v>
      </c>
      <c r="L452" s="606">
        <v>338.7</v>
      </c>
      <c r="M452" s="606">
        <v>249.99999999999997</v>
      </c>
      <c r="N452" s="606">
        <v>1.3548</v>
      </c>
      <c r="O452" t="s">
        <v>799</v>
      </c>
      <c r="P452" t="s">
        <v>1231</v>
      </c>
      <c r="Q452" t="s">
        <v>799</v>
      </c>
      <c r="R452">
        <v>180</v>
      </c>
      <c r="Y452">
        <v>11.48</v>
      </c>
      <c r="Z452">
        <v>8.14</v>
      </c>
      <c r="AA452">
        <v>68.760000000000005</v>
      </c>
      <c r="AB452">
        <v>48.48</v>
      </c>
      <c r="AC452" t="s">
        <v>333</v>
      </c>
      <c r="AD452" s="508">
        <v>134.81085364055068</v>
      </c>
      <c r="AE452" s="1059"/>
      <c r="AF452" s="1059"/>
      <c r="AG452" s="1059"/>
      <c r="AH452" s="1059"/>
      <c r="AI452" s="1059"/>
      <c r="AJ452" s="1059"/>
      <c r="AK452" s="1059"/>
      <c r="AL452" s="1059"/>
      <c r="AM452" s="1059"/>
      <c r="AN452" s="1059">
        <v>0.32473013698630099</v>
      </c>
      <c r="AO452" s="1059">
        <v>0.32460913242009098</v>
      </c>
      <c r="AP452" s="1059">
        <v>0.29898264840182598</v>
      </c>
      <c r="AQ452" s="1059">
        <v>0.30963160291438901</v>
      </c>
      <c r="AR452" s="1059">
        <v>0.30682694063926902</v>
      </c>
      <c r="AS452" s="1059">
        <v>0.29085205479451998</v>
      </c>
      <c r="AT452" s="1059">
        <v>0.29388401826484001</v>
      </c>
      <c r="AU452" s="1061">
        <v>0.28658424408014499</v>
      </c>
    </row>
    <row r="453" spans="1:47" x14ac:dyDescent="0.2">
      <c r="A453">
        <v>57859</v>
      </c>
      <c r="B453" t="s">
        <v>1713</v>
      </c>
      <c r="C453" s="507">
        <v>42735</v>
      </c>
      <c r="D453">
        <v>2016</v>
      </c>
      <c r="E453" t="s">
        <v>183</v>
      </c>
      <c r="F453" t="s">
        <v>224</v>
      </c>
      <c r="G453">
        <v>36.529950999999997</v>
      </c>
      <c r="H453">
        <v>-114.770308</v>
      </c>
      <c r="I453" s="606">
        <v>5.7123159816999998</v>
      </c>
      <c r="J453" t="s">
        <v>431</v>
      </c>
      <c r="K453" t="s">
        <v>1251</v>
      </c>
      <c r="L453" s="606">
        <v>353</v>
      </c>
      <c r="M453" s="606">
        <v>250</v>
      </c>
      <c r="N453" s="606">
        <v>1.4119999999999999</v>
      </c>
      <c r="O453" t="s">
        <v>793</v>
      </c>
      <c r="P453" t="s">
        <v>793</v>
      </c>
      <c r="Q453">
        <v>30</v>
      </c>
      <c r="R453">
        <v>181</v>
      </c>
      <c r="Y453">
        <v>10.57</v>
      </c>
      <c r="Z453">
        <v>6.53</v>
      </c>
      <c r="AA453">
        <v>101.93</v>
      </c>
      <c r="AB453">
        <v>69.760000000000005</v>
      </c>
      <c r="AC453" t="s">
        <v>1259</v>
      </c>
      <c r="AD453" s="508">
        <v>88.744525447255711</v>
      </c>
      <c r="AE453" s="1059"/>
      <c r="AF453" s="1059"/>
      <c r="AG453" s="1059"/>
      <c r="AH453" s="1059"/>
      <c r="AI453" s="1059"/>
      <c r="AJ453" s="1059"/>
      <c r="AK453" s="1059"/>
      <c r="AL453" s="1059"/>
      <c r="AM453" s="1059"/>
      <c r="AN453" s="1059">
        <v>0.287025114155251</v>
      </c>
      <c r="AO453" s="1059">
        <v>0.28513835616438299</v>
      </c>
      <c r="AP453" s="1059">
        <v>0.27384474885844701</v>
      </c>
      <c r="AQ453" s="1059">
        <v>0.286948998178506</v>
      </c>
      <c r="AR453" s="1059">
        <v>0.27677625570776199</v>
      </c>
      <c r="AS453" s="1059">
        <v>0.29047168949771601</v>
      </c>
      <c r="AT453" s="1059">
        <v>0.26939086757990799</v>
      </c>
      <c r="AU453" s="1061">
        <v>0.27991347905282299</v>
      </c>
    </row>
    <row r="454" spans="1:47" x14ac:dyDescent="0.2">
      <c r="A454">
        <v>58462</v>
      </c>
      <c r="B454" t="s">
        <v>1714</v>
      </c>
      <c r="C454" s="507">
        <v>42551</v>
      </c>
      <c r="D454">
        <v>2016</v>
      </c>
      <c r="E454" t="s">
        <v>176</v>
      </c>
      <c r="F454" t="s">
        <v>222</v>
      </c>
      <c r="G454">
        <v>33.692211</v>
      </c>
      <c r="H454">
        <v>-114.750651</v>
      </c>
      <c r="I454" s="606">
        <v>5.7975968037000003</v>
      </c>
      <c r="J454" t="s">
        <v>431</v>
      </c>
      <c r="K454" t="s">
        <v>1251</v>
      </c>
      <c r="L454" s="606">
        <v>339.30000000000007</v>
      </c>
      <c r="M454" s="606">
        <v>270.60000000000002</v>
      </c>
      <c r="N454" s="606">
        <v>1.2538802660753883</v>
      </c>
      <c r="O454" t="s">
        <v>799</v>
      </c>
      <c r="P454" t="s">
        <v>1231</v>
      </c>
      <c r="Q454" t="s">
        <v>799</v>
      </c>
      <c r="R454">
        <v>180</v>
      </c>
      <c r="S454" t="s">
        <v>1293</v>
      </c>
      <c r="U454" t="s">
        <v>1295</v>
      </c>
      <c r="V454">
        <v>2021</v>
      </c>
      <c r="W454">
        <v>230</v>
      </c>
      <c r="X454">
        <v>920</v>
      </c>
      <c r="Y454">
        <v>10.63</v>
      </c>
      <c r="Z454">
        <v>7.86</v>
      </c>
      <c r="AA454">
        <v>80.69</v>
      </c>
      <c r="AB454">
        <v>55.85</v>
      </c>
      <c r="AC454" t="s">
        <v>333</v>
      </c>
      <c r="AD454" s="508">
        <v>96.308507256519448</v>
      </c>
      <c r="AE454" s="1059"/>
      <c r="AF454" s="1059"/>
      <c r="AG454" s="1059"/>
      <c r="AH454" s="1059"/>
      <c r="AI454" s="1059"/>
      <c r="AJ454" s="1059"/>
      <c r="AK454" s="1059"/>
      <c r="AL454" s="1059"/>
      <c r="AM454" s="1059"/>
      <c r="AN454" s="1059">
        <v>0.314363987350956</v>
      </c>
      <c r="AO454" s="1059">
        <v>0.29568445902391699</v>
      </c>
      <c r="AP454" s="1059">
        <v>0.30430389764669702</v>
      </c>
      <c r="AQ454" s="1059">
        <v>0.23945009538272199</v>
      </c>
      <c r="AR454" s="1059">
        <v>0.26249211122248201</v>
      </c>
      <c r="AS454" s="1059">
        <v>0.28463637376099699</v>
      </c>
      <c r="AT454" s="1059">
        <v>0.25685437738561601</v>
      </c>
      <c r="AU454" s="1061">
        <v>0.28123977681654599</v>
      </c>
    </row>
    <row r="455" spans="1:47" x14ac:dyDescent="0.2">
      <c r="A455">
        <v>58646</v>
      </c>
      <c r="B455" t="s">
        <v>1715</v>
      </c>
      <c r="C455" s="507">
        <v>42582</v>
      </c>
      <c r="D455">
        <v>2016</v>
      </c>
      <c r="E455" t="s">
        <v>176</v>
      </c>
      <c r="F455" t="s">
        <v>222</v>
      </c>
      <c r="G455">
        <v>35.584941000000001</v>
      </c>
      <c r="H455">
        <v>-115.435241</v>
      </c>
      <c r="I455" s="606">
        <v>5.7195168949999999</v>
      </c>
      <c r="J455" t="s">
        <v>431</v>
      </c>
      <c r="K455" t="s">
        <v>1251</v>
      </c>
      <c r="L455" s="606">
        <v>340.4</v>
      </c>
      <c r="M455" s="606">
        <v>299.5</v>
      </c>
      <c r="N455" s="606">
        <v>1.1365609348914858</v>
      </c>
      <c r="O455" t="s">
        <v>793</v>
      </c>
      <c r="P455" t="s">
        <v>793</v>
      </c>
      <c r="Q455">
        <v>25</v>
      </c>
      <c r="R455">
        <v>180</v>
      </c>
      <c r="Y455">
        <v>9.19</v>
      </c>
      <c r="Z455">
        <v>9.36</v>
      </c>
      <c r="AA455">
        <v>176.75</v>
      </c>
      <c r="AB455">
        <v>116.04</v>
      </c>
      <c r="AC455" t="s">
        <v>333</v>
      </c>
      <c r="AD455" s="508" t="s">
        <v>1233</v>
      </c>
      <c r="AE455" s="1059"/>
      <c r="AF455" s="1059"/>
      <c r="AG455" s="1059"/>
      <c r="AH455" s="1059"/>
      <c r="AI455" s="1059"/>
      <c r="AJ455" s="1059"/>
      <c r="AK455" s="1059"/>
      <c r="AL455" s="1059"/>
      <c r="AM455" s="1059"/>
      <c r="AN455" s="1059">
        <v>0.25070017761718499</v>
      </c>
      <c r="AO455" s="1059">
        <v>0.25442785159436199</v>
      </c>
      <c r="AP455" s="1059">
        <v>0.24551688125566901</v>
      </c>
      <c r="AQ455" s="1059">
        <v>0.24838224606280601</v>
      </c>
      <c r="AR455" s="1059">
        <v>0.243504013538546</v>
      </c>
      <c r="AS455" s="1059">
        <v>0.23750657488508201</v>
      </c>
      <c r="AT455" s="1059">
        <v>0.23575784602953101</v>
      </c>
      <c r="AU455" s="1061">
        <v>0.23561544590103101</v>
      </c>
    </row>
    <row r="456" spans="1:47" x14ac:dyDescent="0.2">
      <c r="A456">
        <v>60906</v>
      </c>
      <c r="B456" t="s">
        <v>1716</v>
      </c>
      <c r="C456" s="507">
        <v>42766</v>
      </c>
      <c r="D456">
        <v>2017</v>
      </c>
      <c r="E456" t="s">
        <v>217</v>
      </c>
      <c r="F456" t="s">
        <v>259</v>
      </c>
      <c r="G456">
        <v>42.269261</v>
      </c>
      <c r="H456">
        <v>-72.603010999999995</v>
      </c>
      <c r="I456" s="606">
        <v>3.7949303652999999</v>
      </c>
      <c r="J456" t="s">
        <v>431</v>
      </c>
      <c r="K456" t="s">
        <v>1249</v>
      </c>
      <c r="L456" s="606">
        <v>5.7647000000000004</v>
      </c>
      <c r="M456" s="606">
        <v>5.0010000000000003</v>
      </c>
      <c r="N456" s="606">
        <v>1.1527094581083783</v>
      </c>
      <c r="O456" t="s">
        <v>793</v>
      </c>
      <c r="P456" t="s">
        <v>793</v>
      </c>
      <c r="Q456">
        <v>25</v>
      </c>
      <c r="R456">
        <v>180</v>
      </c>
      <c r="S456" t="s">
        <v>1293</v>
      </c>
      <c r="T456" t="s">
        <v>1335</v>
      </c>
      <c r="U456" t="s">
        <v>1295</v>
      </c>
      <c r="V456">
        <v>2019</v>
      </c>
      <c r="W456">
        <v>3</v>
      </c>
      <c r="X456">
        <v>6</v>
      </c>
      <c r="Y456">
        <v>31.1</v>
      </c>
      <c r="Z456">
        <v>3.05</v>
      </c>
      <c r="AA456">
        <v>144.71</v>
      </c>
      <c r="AB456">
        <v>100.37</v>
      </c>
      <c r="AC456" t="s">
        <v>1259</v>
      </c>
      <c r="AD456" s="508" t="s">
        <v>1233</v>
      </c>
      <c r="AE456" s="1059"/>
      <c r="AF456" s="1059"/>
      <c r="AG456" s="1059"/>
      <c r="AH456" s="1059"/>
      <c r="AI456" s="1059"/>
      <c r="AJ456" s="1059"/>
      <c r="AK456" s="1059"/>
      <c r="AL456" s="1059"/>
      <c r="AM456" s="1059"/>
      <c r="AN456" s="1059"/>
      <c r="AO456" s="1059"/>
      <c r="AP456" s="1059"/>
      <c r="AQ456" s="1059"/>
      <c r="AR456" s="1059"/>
      <c r="AS456" s="1059"/>
      <c r="AT456" s="1059">
        <v>0.124244557481197</v>
      </c>
    </row>
    <row r="457" spans="1:47" x14ac:dyDescent="0.2">
      <c r="A457">
        <v>60253</v>
      </c>
      <c r="B457" t="s">
        <v>1717</v>
      </c>
      <c r="C457" s="507">
        <v>42758</v>
      </c>
      <c r="D457">
        <v>2017</v>
      </c>
      <c r="E457" t="s">
        <v>180</v>
      </c>
      <c r="F457" t="s">
        <v>231</v>
      </c>
      <c r="G457">
        <v>40.052520999999999</v>
      </c>
      <c r="H457">
        <v>-85.733101000000005</v>
      </c>
      <c r="I457" s="606">
        <v>3.9625824200999999</v>
      </c>
      <c r="J457" t="s">
        <v>431</v>
      </c>
      <c r="K457" t="s">
        <v>1249</v>
      </c>
      <c r="L457" s="606">
        <v>6.2</v>
      </c>
      <c r="M457" s="606">
        <v>5.0010000000000003</v>
      </c>
      <c r="N457" s="606">
        <v>1.239752049590082</v>
      </c>
      <c r="O457" t="s">
        <v>793</v>
      </c>
      <c r="P457" t="s">
        <v>793</v>
      </c>
      <c r="Q457">
        <v>25</v>
      </c>
      <c r="R457">
        <v>180</v>
      </c>
      <c r="Y457">
        <v>31.81</v>
      </c>
      <c r="Z457">
        <v>3.34</v>
      </c>
      <c r="AA457">
        <v>124.57</v>
      </c>
      <c r="AB457">
        <v>89.34</v>
      </c>
      <c r="AC457" t="s">
        <v>1259</v>
      </c>
      <c r="AD457" s="508" t="s">
        <v>1233</v>
      </c>
      <c r="AE457" s="1059"/>
      <c r="AF457" s="1059"/>
      <c r="AG457" s="1059"/>
      <c r="AH457" s="1059"/>
      <c r="AI457" s="1059"/>
      <c r="AJ457" s="1059"/>
      <c r="AK457" s="1059"/>
      <c r="AL457" s="1059"/>
      <c r="AM457" s="1059"/>
      <c r="AN457" s="1059"/>
      <c r="AO457" s="1059"/>
      <c r="AP457" s="1059"/>
      <c r="AQ457" s="1059"/>
      <c r="AR457" s="1059"/>
      <c r="AS457" s="1059"/>
      <c r="AT457" s="1059">
        <v>8.5051482854114097E-2</v>
      </c>
      <c r="AU457" s="1061">
        <v>0.171686974080593</v>
      </c>
    </row>
    <row r="458" spans="1:47" x14ac:dyDescent="0.2">
      <c r="A458">
        <v>58659</v>
      </c>
      <c r="B458" t="s">
        <v>1718</v>
      </c>
      <c r="C458" s="507">
        <v>42825</v>
      </c>
      <c r="D458">
        <v>2017</v>
      </c>
      <c r="E458" t="s">
        <v>216</v>
      </c>
      <c r="F458" t="s">
        <v>216</v>
      </c>
      <c r="G458">
        <v>21.406943999999999</v>
      </c>
      <c r="H458">
        <v>-158.1514</v>
      </c>
      <c r="I458" s="606">
        <v>5.2884390411000002</v>
      </c>
      <c r="J458" t="s">
        <v>431</v>
      </c>
      <c r="K458" t="s">
        <v>1249</v>
      </c>
      <c r="L458" s="606">
        <v>6.2</v>
      </c>
      <c r="M458" s="606">
        <v>5.0010000000000003</v>
      </c>
      <c r="N458" s="606">
        <v>1.239752049590082</v>
      </c>
      <c r="O458" t="s">
        <v>793</v>
      </c>
      <c r="P458" t="s">
        <v>793</v>
      </c>
      <c r="Q458">
        <v>15</v>
      </c>
      <c r="R458">
        <v>180</v>
      </c>
      <c r="Y458">
        <v>171.42</v>
      </c>
      <c r="AA458">
        <v>291.98</v>
      </c>
      <c r="AB458">
        <v>190.8</v>
      </c>
      <c r="AC458" t="s">
        <v>333</v>
      </c>
      <c r="AD458" s="508" t="s">
        <v>1233</v>
      </c>
      <c r="AE458" s="1059"/>
      <c r="AF458" s="1059"/>
      <c r="AG458" s="1059"/>
      <c r="AH458" s="1059"/>
      <c r="AI458" s="1059"/>
      <c r="AJ458" s="1059"/>
      <c r="AK458" s="1059"/>
      <c r="AL458" s="1059"/>
      <c r="AM458" s="1059"/>
      <c r="AN458" s="1059"/>
      <c r="AO458" s="1059"/>
      <c r="AP458" s="1059"/>
      <c r="AQ458" s="1059"/>
      <c r="AR458" s="1059"/>
      <c r="AS458" s="1059"/>
      <c r="AT458" s="1059">
        <v>0.151453727519336</v>
      </c>
      <c r="AU458" s="1061">
        <v>0.15003829835125801</v>
      </c>
    </row>
    <row r="459" spans="1:47" x14ac:dyDescent="0.2">
      <c r="A459">
        <v>61614</v>
      </c>
      <c r="B459" t="s">
        <v>1719</v>
      </c>
      <c r="C459" s="507">
        <v>42885</v>
      </c>
      <c r="D459">
        <v>2017</v>
      </c>
      <c r="E459" t="s">
        <v>178</v>
      </c>
      <c r="F459" t="s">
        <v>263</v>
      </c>
      <c r="G459">
        <v>34.898099999999999</v>
      </c>
      <c r="H459">
        <v>-98.227869999999996</v>
      </c>
      <c r="I459" s="606">
        <v>4.8015678081999997</v>
      </c>
      <c r="J459" t="s">
        <v>431</v>
      </c>
      <c r="K459" t="s">
        <v>1249</v>
      </c>
      <c r="L459" s="606">
        <v>6.4</v>
      </c>
      <c r="M459" s="606">
        <v>5.0010000000000003</v>
      </c>
      <c r="N459" s="606">
        <v>1.279744051189762</v>
      </c>
      <c r="O459" t="s">
        <v>799</v>
      </c>
      <c r="P459" t="s">
        <v>1231</v>
      </c>
      <c r="Q459" t="s">
        <v>799</v>
      </c>
      <c r="R459">
        <v>180</v>
      </c>
      <c r="Y459">
        <v>35.450000000000003</v>
      </c>
      <c r="Z459">
        <v>25.4</v>
      </c>
      <c r="AA459">
        <v>78.75</v>
      </c>
      <c r="AB459">
        <v>57.08</v>
      </c>
      <c r="AC459" t="s">
        <v>1259</v>
      </c>
      <c r="AD459" s="508" t="s">
        <v>1233</v>
      </c>
      <c r="AE459" s="1059"/>
      <c r="AF459" s="1059"/>
      <c r="AG459" s="1059"/>
      <c r="AH459" s="1059"/>
      <c r="AI459" s="1059"/>
      <c r="AJ459" s="1059"/>
      <c r="AK459" s="1059"/>
      <c r="AL459" s="1059"/>
      <c r="AM459" s="1059"/>
      <c r="AN459" s="1059"/>
      <c r="AO459" s="1059"/>
      <c r="AP459" s="1059"/>
      <c r="AQ459" s="1059"/>
      <c r="AR459" s="1059"/>
      <c r="AS459" s="1059"/>
      <c r="AT459" s="1059">
        <v>0.16416807962608301</v>
      </c>
      <c r="AU459" s="1061">
        <v>0.196203928613184</v>
      </c>
    </row>
    <row r="460" spans="1:47" x14ac:dyDescent="0.2">
      <c r="A460">
        <v>61410</v>
      </c>
      <c r="B460" t="s">
        <v>1720</v>
      </c>
      <c r="C460" s="507">
        <v>43099</v>
      </c>
      <c r="D460">
        <v>2017</v>
      </c>
      <c r="E460" t="s">
        <v>177</v>
      </c>
      <c r="F460" t="s">
        <v>221</v>
      </c>
      <c r="G460">
        <v>33.616526</v>
      </c>
      <c r="H460">
        <v>-96.868719999999996</v>
      </c>
      <c r="I460" s="606">
        <v>4.6926662099999996</v>
      </c>
      <c r="J460" t="s">
        <v>431</v>
      </c>
      <c r="K460" t="s">
        <v>1249</v>
      </c>
      <c r="L460" s="606">
        <v>7.1397000000000004</v>
      </c>
      <c r="M460" s="606">
        <v>5.0010000000000003</v>
      </c>
      <c r="N460" s="606">
        <v>1.4276544691061788</v>
      </c>
      <c r="O460" t="s">
        <v>799</v>
      </c>
      <c r="P460" t="s">
        <v>1231</v>
      </c>
      <c r="Q460" t="s">
        <v>799</v>
      </c>
      <c r="R460">
        <v>180</v>
      </c>
      <c r="Y460">
        <v>21.5</v>
      </c>
      <c r="AA460">
        <v>81.25</v>
      </c>
      <c r="AB460">
        <v>57.59</v>
      </c>
      <c r="AC460" t="s">
        <v>330</v>
      </c>
      <c r="AD460" s="508" t="s">
        <v>1233</v>
      </c>
      <c r="AE460" s="1059"/>
      <c r="AF460" s="1059"/>
      <c r="AG460" s="1059"/>
      <c r="AH460" s="1059"/>
      <c r="AI460" s="1059"/>
      <c r="AJ460" s="1059"/>
      <c r="AK460" s="1059"/>
      <c r="AL460" s="1059"/>
      <c r="AM460" s="1059"/>
      <c r="AN460" s="1059"/>
      <c r="AO460" s="1059"/>
      <c r="AP460" s="1059"/>
      <c r="AQ460" s="1059"/>
      <c r="AR460" s="1059"/>
      <c r="AS460" s="1059"/>
      <c r="AT460" s="1059">
        <v>0.23324102302827099</v>
      </c>
      <c r="AU460" s="1061">
        <v>0.210226624984657</v>
      </c>
    </row>
    <row r="461" spans="1:47" x14ac:dyDescent="0.2">
      <c r="A461">
        <v>61411</v>
      </c>
      <c r="B461" t="s">
        <v>1721</v>
      </c>
      <c r="C461" s="507">
        <v>43099</v>
      </c>
      <c r="D461">
        <v>2017</v>
      </c>
      <c r="E461" t="s">
        <v>177</v>
      </c>
      <c r="F461" t="s">
        <v>221</v>
      </c>
      <c r="G461">
        <v>33.624853000000002</v>
      </c>
      <c r="H461">
        <v>-96.867469999999997</v>
      </c>
      <c r="I461" s="606">
        <v>4.6926662099999996</v>
      </c>
      <c r="J461" t="s">
        <v>431</v>
      </c>
      <c r="K461" t="s">
        <v>1249</v>
      </c>
      <c r="L461" s="606">
        <v>7.1397000000000004</v>
      </c>
      <c r="M461" s="606">
        <v>5.0010000000000003</v>
      </c>
      <c r="N461" s="606">
        <v>1.4276544691061788</v>
      </c>
      <c r="O461" t="s">
        <v>799</v>
      </c>
      <c r="P461" t="s">
        <v>1231</v>
      </c>
      <c r="Q461" t="s">
        <v>799</v>
      </c>
      <c r="R461">
        <v>180</v>
      </c>
      <c r="Y461">
        <v>21.5</v>
      </c>
      <c r="AA461">
        <v>99.83</v>
      </c>
      <c r="AB461">
        <v>68.900000000000006</v>
      </c>
      <c r="AC461" t="s">
        <v>330</v>
      </c>
      <c r="AD461" s="508" t="s">
        <v>1233</v>
      </c>
      <c r="AE461" s="1059"/>
      <c r="AF461" s="1059"/>
      <c r="AG461" s="1059"/>
      <c r="AH461" s="1059"/>
      <c r="AI461" s="1059"/>
      <c r="AJ461" s="1059"/>
      <c r="AK461" s="1059"/>
      <c r="AL461" s="1059"/>
      <c r="AM461" s="1059"/>
      <c r="AN461" s="1059"/>
      <c r="AO461" s="1059"/>
      <c r="AP461" s="1059"/>
      <c r="AQ461" s="1059"/>
      <c r="AR461" s="1059"/>
      <c r="AS461" s="1059"/>
      <c r="AT461" s="1059">
        <v>0.233172543573477</v>
      </c>
      <c r="AU461" s="1061">
        <v>0.23365090187791199</v>
      </c>
    </row>
    <row r="462" spans="1:47" x14ac:dyDescent="0.2">
      <c r="A462">
        <v>61514</v>
      </c>
      <c r="B462" t="s">
        <v>1722</v>
      </c>
      <c r="C462" s="507">
        <v>43099</v>
      </c>
      <c r="D462">
        <v>2017</v>
      </c>
      <c r="E462" t="s">
        <v>177</v>
      </c>
      <c r="F462" t="s">
        <v>221</v>
      </c>
      <c r="G462">
        <v>33.656072000000002</v>
      </c>
      <c r="H462">
        <v>-97.148570000000007</v>
      </c>
      <c r="I462" s="606">
        <v>4.7425086757999999</v>
      </c>
      <c r="J462" t="s">
        <v>431</v>
      </c>
      <c r="K462" t="s">
        <v>1249</v>
      </c>
      <c r="L462" s="606">
        <v>6.82</v>
      </c>
      <c r="M462" s="606">
        <v>5.17</v>
      </c>
      <c r="N462" s="606">
        <v>1.3191489361702129</v>
      </c>
      <c r="O462" t="s">
        <v>799</v>
      </c>
      <c r="P462" t="s">
        <v>1231</v>
      </c>
      <c r="Q462" t="s">
        <v>799</v>
      </c>
      <c r="R462">
        <v>180</v>
      </c>
      <c r="Y462">
        <v>22.28</v>
      </c>
      <c r="AA462">
        <v>92.02</v>
      </c>
      <c r="AB462">
        <v>64.930000000000007</v>
      </c>
      <c r="AC462" t="s">
        <v>330</v>
      </c>
      <c r="AD462" s="508" t="s">
        <v>1233</v>
      </c>
      <c r="AE462" s="1059"/>
      <c r="AF462" s="1059"/>
      <c r="AG462" s="1059"/>
      <c r="AH462" s="1059"/>
      <c r="AI462" s="1059"/>
      <c r="AJ462" s="1059"/>
      <c r="AK462" s="1059"/>
      <c r="AL462" s="1059"/>
      <c r="AM462" s="1059"/>
      <c r="AN462" s="1059"/>
      <c r="AO462" s="1059">
        <v>0.20413255257324001</v>
      </c>
      <c r="AP462" s="1059">
        <v>0.206163941955256</v>
      </c>
      <c r="AQ462" s="1059">
        <v>0.163630550358837</v>
      </c>
      <c r="AR462" s="1059">
        <v>0.15027865363044601</v>
      </c>
      <c r="AS462" s="1059">
        <v>0.207444600478701</v>
      </c>
      <c r="AT462" s="1059">
        <v>0.21492982874504299</v>
      </c>
      <c r="AU462" s="1061">
        <v>0.17336338621654199</v>
      </c>
    </row>
    <row r="463" spans="1:47" x14ac:dyDescent="0.2">
      <c r="A463">
        <v>61117</v>
      </c>
      <c r="B463" t="s">
        <v>1723</v>
      </c>
      <c r="C463" s="507">
        <v>43099</v>
      </c>
      <c r="D463">
        <v>2017</v>
      </c>
      <c r="E463" t="s">
        <v>176</v>
      </c>
      <c r="F463" t="s">
        <v>222</v>
      </c>
      <c r="G463">
        <v>35.324981999999999</v>
      </c>
      <c r="H463">
        <v>-118.9815</v>
      </c>
      <c r="I463" s="606">
        <v>5.3913356164000001</v>
      </c>
      <c r="J463" t="s">
        <v>431</v>
      </c>
      <c r="K463" t="s">
        <v>1249</v>
      </c>
      <c r="L463" s="606">
        <v>7.0333250000000005</v>
      </c>
      <c r="M463" s="606">
        <v>5.25</v>
      </c>
      <c r="N463" s="606">
        <v>1.3396809523809525</v>
      </c>
      <c r="O463" t="s">
        <v>799</v>
      </c>
      <c r="P463" t="s">
        <v>1231</v>
      </c>
      <c r="Q463" t="s">
        <v>799</v>
      </c>
      <c r="R463">
        <v>180</v>
      </c>
      <c r="Y463">
        <v>9.1199999999999992</v>
      </c>
      <c r="Z463">
        <v>21.5</v>
      </c>
      <c r="AA463">
        <v>149.22</v>
      </c>
      <c r="AB463">
        <v>102.3</v>
      </c>
      <c r="AC463" t="s">
        <v>333</v>
      </c>
      <c r="AD463" s="508" t="s">
        <v>1233</v>
      </c>
      <c r="AE463" s="1059"/>
      <c r="AF463" s="1059"/>
      <c r="AG463" s="1059"/>
      <c r="AH463" s="1059"/>
      <c r="AI463" s="1059"/>
      <c r="AJ463" s="1059"/>
      <c r="AK463" s="1059"/>
      <c r="AL463" s="1059"/>
      <c r="AM463" s="1059"/>
      <c r="AN463" s="1059"/>
      <c r="AO463" s="1059">
        <v>0.23511632963687701</v>
      </c>
      <c r="AP463" s="1059">
        <v>0.22035225048923601</v>
      </c>
      <c r="AQ463" s="1059">
        <v>0.206110677422152</v>
      </c>
      <c r="AR463" s="1059">
        <v>0.219699934768427</v>
      </c>
      <c r="AS463" s="1059">
        <v>0.19178082191780799</v>
      </c>
      <c r="AT463" s="1059">
        <v>0.14622744074798799</v>
      </c>
      <c r="AU463" s="1061">
        <v>0.11362650706912999</v>
      </c>
    </row>
    <row r="464" spans="1:47" x14ac:dyDescent="0.2">
      <c r="A464">
        <v>61513</v>
      </c>
      <c r="B464" t="s">
        <v>1724</v>
      </c>
      <c r="C464" s="507">
        <v>43099</v>
      </c>
      <c r="D464">
        <v>2017</v>
      </c>
      <c r="E464" t="s">
        <v>177</v>
      </c>
      <c r="F464" t="s">
        <v>221</v>
      </c>
      <c r="G464">
        <v>31.286739000000001</v>
      </c>
      <c r="H464">
        <v>-96.877210000000005</v>
      </c>
      <c r="I464" s="606">
        <v>4.7071079909</v>
      </c>
      <c r="J464" t="s">
        <v>431</v>
      </c>
      <c r="K464" t="s">
        <v>1249</v>
      </c>
      <c r="L464" s="606">
        <v>7.22</v>
      </c>
      <c r="M464" s="606">
        <v>5.28</v>
      </c>
      <c r="N464" s="606">
        <v>1.3674242424242422</v>
      </c>
      <c r="O464" t="s">
        <v>799</v>
      </c>
      <c r="P464" t="s">
        <v>1231</v>
      </c>
      <c r="Q464" t="s">
        <v>799</v>
      </c>
      <c r="R464">
        <v>180</v>
      </c>
      <c r="Y464">
        <v>19.489999999999998</v>
      </c>
      <c r="AA464">
        <v>162.33000000000001</v>
      </c>
      <c r="AB464">
        <v>108.06</v>
      </c>
      <c r="AC464" t="s">
        <v>330</v>
      </c>
      <c r="AD464" s="508" t="s">
        <v>1233</v>
      </c>
      <c r="AE464" s="1059"/>
      <c r="AF464" s="1059"/>
      <c r="AG464" s="1059"/>
      <c r="AH464" s="1059"/>
      <c r="AI464" s="1059"/>
      <c r="AJ464" s="1059"/>
      <c r="AK464" s="1059"/>
      <c r="AL464" s="1059"/>
      <c r="AM464" s="1059"/>
      <c r="AN464" s="1059"/>
      <c r="AO464" s="1059">
        <v>0.20327418015774101</v>
      </c>
      <c r="AP464" s="1059">
        <v>0.22846184447211801</v>
      </c>
      <c r="AQ464" s="1059">
        <v>0.20461617541535501</v>
      </c>
      <c r="AR464" s="1059">
        <v>0.212743877127438</v>
      </c>
      <c r="AS464" s="1059">
        <v>0.228915871039158</v>
      </c>
      <c r="AT464" s="1059">
        <v>0.22178116784281099</v>
      </c>
      <c r="AU464" s="1061">
        <v>0.21306818181818099</v>
      </c>
    </row>
    <row r="465" spans="1:47" x14ac:dyDescent="0.2">
      <c r="A465">
        <v>61409</v>
      </c>
      <c r="B465" t="s">
        <v>1725</v>
      </c>
      <c r="C465" s="507">
        <v>43099</v>
      </c>
      <c r="D465">
        <v>2017</v>
      </c>
      <c r="E465" t="s">
        <v>177</v>
      </c>
      <c r="F465" t="s">
        <v>221</v>
      </c>
      <c r="G465">
        <v>33.614021000000001</v>
      </c>
      <c r="H465">
        <v>-96.689910999999995</v>
      </c>
      <c r="I465" s="606">
        <v>4.6742538813000003</v>
      </c>
      <c r="J465" t="s">
        <v>431</v>
      </c>
      <c r="K465" t="s">
        <v>1249</v>
      </c>
      <c r="L465" s="606">
        <v>7.2</v>
      </c>
      <c r="M465" s="606">
        <v>5.3</v>
      </c>
      <c r="N465" s="606">
        <v>1.358490566037736</v>
      </c>
      <c r="O465" t="s">
        <v>799</v>
      </c>
      <c r="P465" t="s">
        <v>1231</v>
      </c>
      <c r="Q465" t="s">
        <v>799</v>
      </c>
      <c r="R465">
        <v>181</v>
      </c>
      <c r="Y465">
        <v>21.46</v>
      </c>
      <c r="AA465">
        <v>127.42</v>
      </c>
      <c r="AB465">
        <v>89.66</v>
      </c>
      <c r="AC465" t="s">
        <v>330</v>
      </c>
      <c r="AD465" s="508" t="s">
        <v>1233</v>
      </c>
      <c r="AE465" s="1059"/>
      <c r="AF465" s="1059"/>
      <c r="AG465" s="1059"/>
      <c r="AH465" s="1059"/>
      <c r="AI465" s="1059"/>
      <c r="AJ465" s="1059"/>
      <c r="AK465" s="1059"/>
      <c r="AL465" s="1059"/>
      <c r="AM465" s="1059"/>
      <c r="AN465" s="1059"/>
      <c r="AO465" s="1059">
        <v>0.190725424312914</v>
      </c>
      <c r="AP465" s="1059">
        <v>0.20793486689066901</v>
      </c>
      <c r="AQ465" s="1059">
        <v>0.189022923325428</v>
      </c>
      <c r="AR465" s="1059">
        <v>0.154217282674248</v>
      </c>
      <c r="AS465" s="1059">
        <v>0.16388817093133401</v>
      </c>
      <c r="AT465" s="1059">
        <v>0.108382872404583</v>
      </c>
      <c r="AU465" s="1061">
        <v>0.14191755163762501</v>
      </c>
    </row>
    <row r="466" spans="1:47" x14ac:dyDescent="0.2">
      <c r="A466">
        <v>59213</v>
      </c>
      <c r="B466" t="s">
        <v>1726</v>
      </c>
      <c r="C466" s="507">
        <v>43069</v>
      </c>
      <c r="D466">
        <v>2017</v>
      </c>
      <c r="E466" t="s">
        <v>199</v>
      </c>
      <c r="F466" t="s">
        <v>228</v>
      </c>
      <c r="G466">
        <v>34.966943999999998</v>
      </c>
      <c r="H466">
        <v>-78.354439999999997</v>
      </c>
      <c r="I466" s="606">
        <v>4.4764703195999997</v>
      </c>
      <c r="J466" t="s">
        <v>431</v>
      </c>
      <c r="K466" t="s">
        <v>1251</v>
      </c>
      <c r="L466" s="606">
        <v>7</v>
      </c>
      <c r="M466" s="606">
        <v>5.3</v>
      </c>
      <c r="N466" s="606">
        <v>1.3207547169811322</v>
      </c>
      <c r="O466" t="s">
        <v>799</v>
      </c>
      <c r="P466" t="s">
        <v>1231</v>
      </c>
      <c r="Q466" t="s">
        <v>799</v>
      </c>
      <c r="R466">
        <v>175</v>
      </c>
      <c r="Y466">
        <v>20.65</v>
      </c>
      <c r="Z466">
        <v>9.1</v>
      </c>
      <c r="AA466">
        <v>88.86</v>
      </c>
      <c r="AB466">
        <v>62.55</v>
      </c>
      <c r="AC466" t="s">
        <v>329</v>
      </c>
      <c r="AD466" s="508" t="s">
        <v>1233</v>
      </c>
      <c r="AE466" s="1059"/>
      <c r="AF466" s="1059"/>
      <c r="AG466" s="1059"/>
      <c r="AH466" s="1059"/>
      <c r="AI466" s="1059"/>
      <c r="AJ466" s="1059"/>
      <c r="AK466" s="1059"/>
      <c r="AL466" s="1059"/>
      <c r="AM466" s="1059"/>
      <c r="AN466" s="1059"/>
      <c r="AO466" s="1059"/>
      <c r="AP466" s="1059"/>
      <c r="AQ466" s="1059"/>
      <c r="AR466" s="1059"/>
      <c r="AS466" s="1059"/>
      <c r="AT466" s="1059">
        <v>0.20349788920479001</v>
      </c>
      <c r="AU466" s="1061">
        <v>0.198710348145856</v>
      </c>
    </row>
    <row r="467" spans="1:47" x14ac:dyDescent="0.2">
      <c r="A467">
        <v>61327</v>
      </c>
      <c r="B467" t="s">
        <v>1727</v>
      </c>
      <c r="C467" s="507">
        <v>43099</v>
      </c>
      <c r="D467">
        <v>2017</v>
      </c>
      <c r="E467" t="s">
        <v>199</v>
      </c>
      <c r="F467" t="s">
        <v>237</v>
      </c>
      <c r="G467">
        <v>33.237470999999999</v>
      </c>
      <c r="H467">
        <v>-81.350720999999993</v>
      </c>
      <c r="I467" s="606">
        <v>4.636833105</v>
      </c>
      <c r="J467" t="s">
        <v>431</v>
      </c>
      <c r="K467" t="s">
        <v>1249</v>
      </c>
      <c r="L467" s="606">
        <v>7.6486400000000003</v>
      </c>
      <c r="M467" s="606">
        <v>5.44</v>
      </c>
      <c r="N467" s="606">
        <v>1.4059999999999999</v>
      </c>
      <c r="O467" t="s">
        <v>799</v>
      </c>
      <c r="P467" t="s">
        <v>1231</v>
      </c>
      <c r="Q467" t="s">
        <v>799</v>
      </c>
      <c r="R467">
        <v>180</v>
      </c>
      <c r="Y467">
        <v>29.61</v>
      </c>
      <c r="Z467">
        <v>13.93</v>
      </c>
      <c r="AA467">
        <v>63.38</v>
      </c>
      <c r="AB467">
        <v>46.59</v>
      </c>
      <c r="AC467" t="s">
        <v>329</v>
      </c>
      <c r="AD467" s="508" t="s">
        <v>1233</v>
      </c>
      <c r="AE467" s="1059"/>
      <c r="AF467" s="1059"/>
      <c r="AG467" s="1059"/>
      <c r="AH467" s="1059"/>
      <c r="AI467" s="1059"/>
      <c r="AJ467" s="1059"/>
      <c r="AK467" s="1059"/>
      <c r="AL467" s="1059"/>
      <c r="AM467" s="1059"/>
      <c r="AN467" s="1059"/>
      <c r="AO467" s="1059">
        <v>0.242600893096964</v>
      </c>
      <c r="AP467" s="1059">
        <v>0.22705143701316099</v>
      </c>
      <c r="AQ467" s="1059">
        <v>0.27592363789778102</v>
      </c>
      <c r="AR467" s="1059">
        <v>0.227618016384636</v>
      </c>
      <c r="AS467" s="1059">
        <v>0.231772931775449</v>
      </c>
      <c r="AT467" s="1059">
        <v>0.199792673918882</v>
      </c>
      <c r="AU467" s="1061">
        <v>0.215214159434265</v>
      </c>
    </row>
    <row r="468" spans="1:47" x14ac:dyDescent="0.2">
      <c r="A468">
        <v>60524</v>
      </c>
      <c r="B468" t="s">
        <v>1728</v>
      </c>
      <c r="C468" s="507">
        <v>42916</v>
      </c>
      <c r="D468">
        <v>2017</v>
      </c>
      <c r="E468" t="s">
        <v>179</v>
      </c>
      <c r="F468" t="s">
        <v>245</v>
      </c>
      <c r="G468">
        <v>44.154820999999998</v>
      </c>
      <c r="H468">
        <v>-93.916580999999994</v>
      </c>
      <c r="I468" s="606">
        <v>3.8117817351999999</v>
      </c>
      <c r="J468" t="s">
        <v>431</v>
      </c>
      <c r="K468" t="s">
        <v>1249</v>
      </c>
      <c r="L468" s="606">
        <v>8.23</v>
      </c>
      <c r="M468" s="606">
        <v>5.5</v>
      </c>
      <c r="N468" s="606">
        <v>1.4963636363636363</v>
      </c>
      <c r="O468" t="s">
        <v>799</v>
      </c>
      <c r="P468" t="s">
        <v>1231</v>
      </c>
      <c r="Q468" t="s">
        <v>799</v>
      </c>
      <c r="R468">
        <v>180</v>
      </c>
      <c r="Y468">
        <v>21.37</v>
      </c>
      <c r="Z468">
        <v>2.79</v>
      </c>
      <c r="AA468">
        <v>114.37</v>
      </c>
      <c r="AB468">
        <v>78.849999999999994</v>
      </c>
      <c r="AC468" t="s">
        <v>333</v>
      </c>
      <c r="AD468" s="508" t="s">
        <v>1233</v>
      </c>
      <c r="AE468" s="1059"/>
      <c r="AF468" s="1059"/>
      <c r="AG468" s="1059"/>
      <c r="AH468" s="1059"/>
      <c r="AI468" s="1059"/>
      <c r="AJ468" s="1059"/>
      <c r="AK468" s="1059"/>
      <c r="AL468" s="1059"/>
      <c r="AM468" s="1059"/>
      <c r="AN468" s="1059"/>
      <c r="AO468" s="1059">
        <v>0.21710253217102499</v>
      </c>
      <c r="AP468" s="1059">
        <v>0.193399750933997</v>
      </c>
      <c r="AQ468" s="1059">
        <v>0.213031958933598</v>
      </c>
      <c r="AR468" s="1059">
        <v>0.219510170195101</v>
      </c>
      <c r="AS468" s="1059">
        <v>0.21419676214196701</v>
      </c>
      <c r="AT468" s="1059">
        <v>0.22034039020340301</v>
      </c>
      <c r="AU468" s="1061">
        <v>0.221083788706739</v>
      </c>
    </row>
    <row r="469" spans="1:47" x14ac:dyDescent="0.2">
      <c r="A469">
        <v>60533</v>
      </c>
      <c r="B469" t="s">
        <v>1729</v>
      </c>
      <c r="C469" s="507">
        <v>42916</v>
      </c>
      <c r="D469">
        <v>2017</v>
      </c>
      <c r="E469" t="s">
        <v>179</v>
      </c>
      <c r="F469" t="s">
        <v>245</v>
      </c>
      <c r="G469">
        <v>44.274371000000002</v>
      </c>
      <c r="H469">
        <v>-93.310440999999997</v>
      </c>
      <c r="I469" s="606">
        <v>3.8193518265000002</v>
      </c>
      <c r="J469" t="s">
        <v>431</v>
      </c>
      <c r="K469" t="s">
        <v>1249</v>
      </c>
      <c r="L469" s="606">
        <v>7.89</v>
      </c>
      <c r="M469" s="606">
        <v>5.5</v>
      </c>
      <c r="N469" s="606">
        <v>1.4345454545454546</v>
      </c>
      <c r="O469" t="s">
        <v>799</v>
      </c>
      <c r="P469" t="s">
        <v>1231</v>
      </c>
      <c r="Q469" t="s">
        <v>799</v>
      </c>
      <c r="R469">
        <v>180</v>
      </c>
      <c r="Y469">
        <v>25.05</v>
      </c>
      <c r="Z469">
        <v>2.64</v>
      </c>
      <c r="AA469">
        <v>121.77</v>
      </c>
      <c r="AB469">
        <v>83.68</v>
      </c>
      <c r="AC469" t="s">
        <v>333</v>
      </c>
      <c r="AD469" s="508" t="s">
        <v>1233</v>
      </c>
      <c r="AE469" s="1059"/>
      <c r="AF469" s="1059"/>
      <c r="AG469" s="1059"/>
      <c r="AH469" s="1059"/>
      <c r="AI469" s="1059"/>
      <c r="AJ469" s="1059"/>
      <c r="AK469" s="1059"/>
      <c r="AL469" s="1059"/>
      <c r="AM469" s="1059"/>
      <c r="AN469" s="1059"/>
      <c r="AO469" s="1059">
        <v>0.19748858447488499</v>
      </c>
      <c r="AP469" s="1059">
        <v>0.184433374844333</v>
      </c>
      <c r="AQ469" s="1059">
        <v>0.21396340453717499</v>
      </c>
      <c r="AR469" s="1059">
        <v>0.20377750103777501</v>
      </c>
      <c r="AS469" s="1059">
        <v>0.19792444997924399</v>
      </c>
      <c r="AT469" s="1059">
        <v>0.20570776255707701</v>
      </c>
      <c r="AU469" s="1061">
        <v>0.205663189269746</v>
      </c>
    </row>
    <row r="470" spans="1:47" x14ac:dyDescent="0.2">
      <c r="A470">
        <v>61884</v>
      </c>
      <c r="B470" t="s">
        <v>1730</v>
      </c>
      <c r="C470" s="507">
        <v>43080</v>
      </c>
      <c r="D470">
        <v>2017</v>
      </c>
      <c r="E470" t="s">
        <v>178</v>
      </c>
      <c r="F470" t="s">
        <v>265</v>
      </c>
      <c r="G470">
        <v>40.721688</v>
      </c>
      <c r="H470">
        <v>-99.041200000000003</v>
      </c>
      <c r="I470" s="606">
        <v>4.4135751142000004</v>
      </c>
      <c r="J470" t="s">
        <v>431</v>
      </c>
      <c r="K470" t="s">
        <v>1249</v>
      </c>
      <c r="L470" s="606">
        <v>7.2467200000000007</v>
      </c>
      <c r="M470" s="606">
        <v>5.76</v>
      </c>
      <c r="N470" s="606">
        <v>1.2581111111111112</v>
      </c>
      <c r="O470" t="s">
        <v>799</v>
      </c>
      <c r="P470" t="s">
        <v>1231</v>
      </c>
      <c r="Q470" t="s">
        <v>799</v>
      </c>
      <c r="R470">
        <v>180</v>
      </c>
      <c r="Y470">
        <v>24.16</v>
      </c>
      <c r="Z470">
        <v>28.62</v>
      </c>
      <c r="AA470">
        <v>97.01</v>
      </c>
      <c r="AB470">
        <v>67.11</v>
      </c>
      <c r="AC470" t="s">
        <v>1259</v>
      </c>
      <c r="AD470" s="508" t="s">
        <v>1233</v>
      </c>
      <c r="AE470" s="1059"/>
      <c r="AF470" s="1059"/>
      <c r="AG470" s="1059"/>
      <c r="AH470" s="1059"/>
      <c r="AI470" s="1059"/>
      <c r="AJ470" s="1059"/>
      <c r="AK470" s="1059"/>
      <c r="AL470" s="1059"/>
      <c r="AM470" s="1059"/>
      <c r="AN470" s="1059"/>
      <c r="AO470" s="1059">
        <v>0.21964976534753899</v>
      </c>
      <c r="AP470" s="1059">
        <v>0.20999809741247999</v>
      </c>
      <c r="AQ470" s="1059">
        <v>0.22434650753895899</v>
      </c>
      <c r="AR470" s="1059">
        <v>0.24271863901572799</v>
      </c>
      <c r="AS470" s="1059">
        <v>0.246860730593607</v>
      </c>
      <c r="AT470" s="1059">
        <v>0.22838977676306399</v>
      </c>
      <c r="AU470" s="1061">
        <v>0.169836097196923</v>
      </c>
    </row>
    <row r="471" spans="1:47" x14ac:dyDescent="0.2">
      <c r="A471">
        <v>61755</v>
      </c>
      <c r="B471" t="s">
        <v>1731</v>
      </c>
      <c r="C471" s="507">
        <v>42826</v>
      </c>
      <c r="D471">
        <v>2017</v>
      </c>
      <c r="E471" t="s">
        <v>217</v>
      </c>
      <c r="F471" t="s">
        <v>259</v>
      </c>
      <c r="G471">
        <v>42.488219999999998</v>
      </c>
      <c r="H471">
        <v>-73.241979999999998</v>
      </c>
      <c r="I471" s="606">
        <v>3.6880440639000001</v>
      </c>
      <c r="J471" t="s">
        <v>431</v>
      </c>
      <c r="K471" t="s">
        <v>1249</v>
      </c>
      <c r="L471" s="606">
        <v>6.8</v>
      </c>
      <c r="M471" s="606">
        <v>5.8</v>
      </c>
      <c r="N471" s="606">
        <v>1.1724137931034482</v>
      </c>
      <c r="O471" t="s">
        <v>793</v>
      </c>
      <c r="P471" t="s">
        <v>793</v>
      </c>
      <c r="Q471">
        <v>25</v>
      </c>
      <c r="R471">
        <v>180</v>
      </c>
      <c r="Y471">
        <v>30.14</v>
      </c>
      <c r="Z471">
        <v>2.66</v>
      </c>
      <c r="AA471">
        <v>214.37</v>
      </c>
      <c r="AB471">
        <v>146.99</v>
      </c>
      <c r="AC471" t="s">
        <v>330</v>
      </c>
      <c r="AD471" s="508" t="s">
        <v>1233</v>
      </c>
      <c r="AE471" s="1059"/>
      <c r="AF471" s="1059"/>
      <c r="AG471" s="1059"/>
      <c r="AH471" s="1059"/>
      <c r="AI471" s="1059"/>
      <c r="AJ471" s="1059"/>
      <c r="AK471" s="1059"/>
      <c r="AL471" s="1059"/>
      <c r="AM471" s="1059"/>
      <c r="AN471" s="1059"/>
      <c r="AO471" s="1059">
        <v>8.2624783498661605E-2</v>
      </c>
      <c r="AP471" s="1059">
        <v>9.0182648401826396E-2</v>
      </c>
      <c r="AQ471" s="1059">
        <v>0.10267492619810301</v>
      </c>
      <c r="AR471" s="1059">
        <v>9.4059990552668796E-2</v>
      </c>
      <c r="AS471" s="1059">
        <v>0.109136356479294</v>
      </c>
      <c r="AT471" s="1059">
        <v>9.4512675169264607E-2</v>
      </c>
      <c r="AU471" s="1061">
        <v>9.6492054519188505E-2</v>
      </c>
    </row>
    <row r="472" spans="1:47" x14ac:dyDescent="0.2">
      <c r="A472">
        <v>60520</v>
      </c>
      <c r="B472" t="s">
        <v>1732</v>
      </c>
      <c r="C472" s="507">
        <v>42916</v>
      </c>
      <c r="D472">
        <v>2017</v>
      </c>
      <c r="E472" t="s">
        <v>179</v>
      </c>
      <c r="F472" t="s">
        <v>245</v>
      </c>
      <c r="G472">
        <v>45.248860999999998</v>
      </c>
      <c r="H472">
        <v>-94.110791000000006</v>
      </c>
      <c r="I472" s="606">
        <v>3.7939333333</v>
      </c>
      <c r="J472" t="s">
        <v>431</v>
      </c>
      <c r="K472" t="s">
        <v>1249</v>
      </c>
      <c r="L472" s="606">
        <v>9.1199999999999992</v>
      </c>
      <c r="M472" s="606">
        <v>6</v>
      </c>
      <c r="N472" s="606">
        <v>1.5199999999999998</v>
      </c>
      <c r="O472" t="s">
        <v>799</v>
      </c>
      <c r="P472" t="s">
        <v>1231</v>
      </c>
      <c r="Q472" t="s">
        <v>799</v>
      </c>
      <c r="R472">
        <v>180</v>
      </c>
      <c r="Y472">
        <v>26.94</v>
      </c>
      <c r="Z472">
        <v>2.72</v>
      </c>
      <c r="AA472">
        <v>109.46</v>
      </c>
      <c r="AB472">
        <v>75.56</v>
      </c>
      <c r="AC472" t="s">
        <v>333</v>
      </c>
      <c r="AD472" s="508" t="s">
        <v>1233</v>
      </c>
      <c r="AE472" s="1059"/>
      <c r="AF472" s="1059"/>
      <c r="AG472" s="1059"/>
      <c r="AH472" s="1059"/>
      <c r="AI472" s="1059"/>
      <c r="AJ472" s="1059"/>
      <c r="AK472" s="1059"/>
      <c r="AL472" s="1059"/>
      <c r="AM472" s="1059"/>
      <c r="AN472" s="1059"/>
      <c r="AO472" s="1059">
        <v>0.22363013698630099</v>
      </c>
      <c r="AP472" s="1059">
        <v>0.202720700152207</v>
      </c>
      <c r="AQ472" s="1059">
        <v>0.21711824529447399</v>
      </c>
      <c r="AR472" s="1059">
        <v>0.21510654490106501</v>
      </c>
      <c r="AS472" s="1059">
        <v>0.21856925418569201</v>
      </c>
      <c r="AT472" s="1059">
        <v>0.23980213089802099</v>
      </c>
      <c r="AU472" s="1061">
        <v>0.231158925318761</v>
      </c>
    </row>
    <row r="473" spans="1:47" x14ac:dyDescent="0.2">
      <c r="A473">
        <v>61510</v>
      </c>
      <c r="B473" t="s">
        <v>1733</v>
      </c>
      <c r="C473" s="507">
        <v>43099</v>
      </c>
      <c r="D473">
        <v>2017</v>
      </c>
      <c r="E473" t="s">
        <v>181</v>
      </c>
      <c r="F473" t="s">
        <v>244</v>
      </c>
      <c r="G473">
        <v>43.317110999999997</v>
      </c>
      <c r="H473">
        <v>-77.743640999999997</v>
      </c>
      <c r="I473" s="606">
        <v>3.7028015982000002</v>
      </c>
      <c r="J473" t="s">
        <v>431</v>
      </c>
      <c r="K473" t="s">
        <v>1249</v>
      </c>
      <c r="L473" s="606">
        <v>8.4</v>
      </c>
      <c r="M473" s="606">
        <v>6</v>
      </c>
      <c r="N473" s="606">
        <v>1.4000000000000001</v>
      </c>
      <c r="O473" t="s">
        <v>793</v>
      </c>
      <c r="P473" t="s">
        <v>793</v>
      </c>
      <c r="Q473">
        <v>20</v>
      </c>
      <c r="R473">
        <v>180</v>
      </c>
      <c r="Y473">
        <v>30</v>
      </c>
      <c r="Z473">
        <v>10.93</v>
      </c>
      <c r="AA473">
        <v>131.85</v>
      </c>
      <c r="AB473">
        <v>92.17</v>
      </c>
      <c r="AC473" t="s">
        <v>330</v>
      </c>
      <c r="AD473" s="508" t="s">
        <v>1233</v>
      </c>
      <c r="AE473" s="1059"/>
      <c r="AF473" s="1059"/>
      <c r="AG473" s="1059"/>
      <c r="AH473" s="1059"/>
      <c r="AI473" s="1059"/>
      <c r="AJ473" s="1059"/>
      <c r="AK473" s="1059"/>
      <c r="AL473" s="1059"/>
      <c r="AM473" s="1059"/>
      <c r="AN473" s="1059"/>
      <c r="AO473" s="1059">
        <v>0.16769406392694</v>
      </c>
      <c r="AP473" s="1059">
        <v>0.16995814307458099</v>
      </c>
      <c r="AQ473" s="1059">
        <v>0.17158090467516601</v>
      </c>
      <c r="AR473" s="1059">
        <v>0.171670471841704</v>
      </c>
      <c r="AS473" s="1059">
        <v>0.17829147640791401</v>
      </c>
      <c r="AT473" s="1059">
        <v>0.17414383561643801</v>
      </c>
      <c r="AU473" s="1061">
        <v>0.121489829993928</v>
      </c>
    </row>
    <row r="474" spans="1:47" x14ac:dyDescent="0.2">
      <c r="A474">
        <v>60522</v>
      </c>
      <c r="B474" t="s">
        <v>1734</v>
      </c>
      <c r="C474" s="507">
        <v>42825</v>
      </c>
      <c r="D474">
        <v>2017</v>
      </c>
      <c r="E474" t="s">
        <v>179</v>
      </c>
      <c r="F474" t="s">
        <v>245</v>
      </c>
      <c r="G474">
        <v>45.452581000000002</v>
      </c>
      <c r="H474">
        <v>-92.901579999999996</v>
      </c>
      <c r="I474" s="606">
        <v>3.7746748858000001</v>
      </c>
      <c r="J474" t="s">
        <v>431</v>
      </c>
      <c r="K474" t="s">
        <v>1249</v>
      </c>
      <c r="L474" s="606">
        <v>9.6</v>
      </c>
      <c r="M474" s="606">
        <v>6.5</v>
      </c>
      <c r="N474" s="606">
        <v>1.4769230769230768</v>
      </c>
      <c r="O474" t="s">
        <v>799</v>
      </c>
      <c r="P474" t="s">
        <v>1231</v>
      </c>
      <c r="Q474" t="s">
        <v>799</v>
      </c>
      <c r="R474">
        <v>180</v>
      </c>
      <c r="Y474">
        <v>29.24</v>
      </c>
      <c r="Z474">
        <v>2.6</v>
      </c>
      <c r="AA474">
        <v>124.26</v>
      </c>
      <c r="AB474">
        <v>85.59</v>
      </c>
      <c r="AC474" t="s">
        <v>333</v>
      </c>
      <c r="AD474" s="508" t="s">
        <v>1233</v>
      </c>
      <c r="AE474" s="1059"/>
      <c r="AF474" s="1059"/>
      <c r="AG474" s="1059"/>
      <c r="AH474" s="1059"/>
      <c r="AI474" s="1059"/>
      <c r="AJ474" s="1059"/>
      <c r="AK474" s="1059"/>
      <c r="AL474" s="1059"/>
      <c r="AM474" s="1059"/>
      <c r="AN474" s="1059"/>
      <c r="AO474" s="1059">
        <v>0.19917456972251399</v>
      </c>
      <c r="AP474" s="1059">
        <v>0.17316473480857</v>
      </c>
      <c r="AQ474" s="1059">
        <v>0.191081686983326</v>
      </c>
      <c r="AR474" s="1059">
        <v>0.19673340358271801</v>
      </c>
      <c r="AS474" s="1059">
        <v>0.191587636108184</v>
      </c>
      <c r="AT474" s="1059">
        <v>0.2036354056902</v>
      </c>
      <c r="AU474" s="1061">
        <v>0.205933865769931</v>
      </c>
    </row>
    <row r="475" spans="1:47" x14ac:dyDescent="0.2">
      <c r="A475">
        <v>60523</v>
      </c>
      <c r="B475" t="s">
        <v>1735</v>
      </c>
      <c r="C475" s="507">
        <v>42916</v>
      </c>
      <c r="D475">
        <v>2017</v>
      </c>
      <c r="E475" t="s">
        <v>179</v>
      </c>
      <c r="F475" t="s">
        <v>245</v>
      </c>
      <c r="G475">
        <v>44.026231000000003</v>
      </c>
      <c r="H475">
        <v>-92.881180999999998</v>
      </c>
      <c r="I475" s="606">
        <v>3.8078527396999999</v>
      </c>
      <c r="J475" t="s">
        <v>431</v>
      </c>
      <c r="K475" t="s">
        <v>1249</v>
      </c>
      <c r="L475" s="606">
        <v>9.9</v>
      </c>
      <c r="M475" s="606">
        <v>6.5</v>
      </c>
      <c r="N475" s="606">
        <v>1.5230769230769232</v>
      </c>
      <c r="O475" t="s">
        <v>799</v>
      </c>
      <c r="P475" t="s">
        <v>1231</v>
      </c>
      <c r="Q475" t="s">
        <v>799</v>
      </c>
      <c r="R475">
        <v>180</v>
      </c>
      <c r="Y475">
        <v>25.73</v>
      </c>
      <c r="Z475">
        <v>2.64</v>
      </c>
      <c r="AA475">
        <v>113.23</v>
      </c>
      <c r="AB475">
        <v>78.180000000000007</v>
      </c>
      <c r="AC475" t="s">
        <v>333</v>
      </c>
      <c r="AD475" s="508" t="s">
        <v>1233</v>
      </c>
      <c r="AE475" s="1059"/>
      <c r="AF475" s="1059"/>
      <c r="AG475" s="1059"/>
      <c r="AH475" s="1059"/>
      <c r="AI475" s="1059"/>
      <c r="AJ475" s="1059"/>
      <c r="AK475" s="1059"/>
      <c r="AL475" s="1059"/>
      <c r="AM475" s="1059"/>
      <c r="AN475" s="1059"/>
      <c r="AO475" s="1059">
        <v>0.21956445381102899</v>
      </c>
      <c r="AP475" s="1059">
        <v>0.190937829293993</v>
      </c>
      <c r="AQ475" s="1059">
        <v>0.21442833123160901</v>
      </c>
      <c r="AR475" s="1059">
        <v>0.22725676150333601</v>
      </c>
      <c r="AS475" s="1059">
        <v>0.21657885493501899</v>
      </c>
      <c r="AT475" s="1059">
        <v>0.22195293291183699</v>
      </c>
      <c r="AU475" s="1061">
        <v>0.22547989351268</v>
      </c>
    </row>
    <row r="476" spans="1:47" x14ac:dyDescent="0.2">
      <c r="A476">
        <v>60621</v>
      </c>
      <c r="B476" t="s">
        <v>1736</v>
      </c>
      <c r="C476" s="507">
        <v>42964</v>
      </c>
      <c r="D476">
        <v>2017</v>
      </c>
      <c r="E476" t="s">
        <v>217</v>
      </c>
      <c r="F476" t="s">
        <v>259</v>
      </c>
      <c r="G476">
        <v>42.219400999999998</v>
      </c>
      <c r="H476">
        <v>-71.790250999999998</v>
      </c>
      <c r="I476" s="606">
        <v>3.8330018264999999</v>
      </c>
      <c r="J476" t="s">
        <v>431</v>
      </c>
      <c r="K476" t="s">
        <v>1249</v>
      </c>
      <c r="L476" s="606">
        <v>8.1</v>
      </c>
      <c r="M476" s="606">
        <v>6.5</v>
      </c>
      <c r="N476" s="606">
        <v>1.2461538461538462</v>
      </c>
      <c r="O476" t="s">
        <v>793</v>
      </c>
      <c r="P476" t="s">
        <v>793</v>
      </c>
      <c r="Q476">
        <v>25</v>
      </c>
      <c r="R476">
        <v>180</v>
      </c>
      <c r="Y476">
        <v>31.52</v>
      </c>
      <c r="Z476">
        <v>2.69</v>
      </c>
      <c r="AA476">
        <v>173</v>
      </c>
      <c r="AB476">
        <v>117.27</v>
      </c>
      <c r="AC476" t="s">
        <v>330</v>
      </c>
      <c r="AD476" s="508" t="s">
        <v>1233</v>
      </c>
      <c r="AE476" s="1059"/>
      <c r="AF476" s="1059"/>
      <c r="AG476" s="1059"/>
      <c r="AH476" s="1059"/>
      <c r="AI476" s="1059"/>
      <c r="AJ476" s="1059"/>
      <c r="AK476" s="1059"/>
      <c r="AL476" s="1059"/>
      <c r="AM476" s="1059"/>
      <c r="AN476" s="1059"/>
      <c r="AO476" s="1059">
        <v>0.142588689848963</v>
      </c>
      <c r="AP476" s="1059">
        <v>0.14629434492448101</v>
      </c>
      <c r="AQ476" s="1059">
        <v>9.8535799355471396E-2</v>
      </c>
      <c r="AR476" s="1059">
        <v>0.10955391640323101</v>
      </c>
      <c r="AS476" s="1059">
        <v>0.16392694063926899</v>
      </c>
      <c r="AT476" s="1059">
        <v>0.15454864769933199</v>
      </c>
    </row>
    <row r="477" spans="1:47" x14ac:dyDescent="0.2">
      <c r="A477">
        <v>61325</v>
      </c>
      <c r="B477" t="s">
        <v>1737</v>
      </c>
      <c r="C477" s="507">
        <v>42978</v>
      </c>
      <c r="D477">
        <v>2017</v>
      </c>
      <c r="E477" t="s">
        <v>199</v>
      </c>
      <c r="F477" t="s">
        <v>237</v>
      </c>
      <c r="G477">
        <v>32.878999999999998</v>
      </c>
      <c r="H477">
        <v>-81.132999999999996</v>
      </c>
      <c r="I477" s="606">
        <v>4.6632315067999999</v>
      </c>
      <c r="J477" t="s">
        <v>431</v>
      </c>
      <c r="K477" t="s">
        <v>1249</v>
      </c>
      <c r="L477" s="606">
        <v>9.91</v>
      </c>
      <c r="M477" s="606">
        <v>6.8</v>
      </c>
      <c r="N477" s="606">
        <v>1.4573529411764707</v>
      </c>
      <c r="O477" t="s">
        <v>799</v>
      </c>
      <c r="P477" t="s">
        <v>1231</v>
      </c>
      <c r="Q477" t="s">
        <v>799</v>
      </c>
      <c r="R477">
        <v>180</v>
      </c>
      <c r="Y477">
        <v>29.35</v>
      </c>
      <c r="Z477">
        <v>15.18</v>
      </c>
      <c r="AA477">
        <v>64.91</v>
      </c>
      <c r="AB477">
        <v>47.94</v>
      </c>
      <c r="AC477" t="s">
        <v>329</v>
      </c>
      <c r="AD477" s="508" t="s">
        <v>1233</v>
      </c>
      <c r="AE477" s="1059"/>
      <c r="AF477" s="1059"/>
      <c r="AG477" s="1059"/>
      <c r="AH477" s="1059"/>
      <c r="AI477" s="1059"/>
      <c r="AJ477" s="1059"/>
      <c r="AK477" s="1059"/>
      <c r="AL477" s="1059"/>
      <c r="AM477" s="1059"/>
      <c r="AN477" s="1059"/>
      <c r="AO477" s="1059">
        <v>0.23546199301638401</v>
      </c>
      <c r="AP477" s="1059">
        <v>0.22070574805264501</v>
      </c>
      <c r="AQ477" s="1059">
        <v>0.215431801135754</v>
      </c>
      <c r="AR477" s="1059">
        <v>0.21667673918882599</v>
      </c>
      <c r="AS477" s="1059">
        <v>0.232373086220789</v>
      </c>
      <c r="AT477" s="1059">
        <v>0.21110327692720901</v>
      </c>
      <c r="AU477" s="1061">
        <v>0.20691029143897999</v>
      </c>
    </row>
    <row r="478" spans="1:47" x14ac:dyDescent="0.2">
      <c r="A478">
        <v>61006</v>
      </c>
      <c r="B478" t="s">
        <v>1738</v>
      </c>
      <c r="C478" s="507">
        <v>43075</v>
      </c>
      <c r="D478">
        <v>2017</v>
      </c>
      <c r="E478" t="s">
        <v>176</v>
      </c>
      <c r="F478" t="s">
        <v>222</v>
      </c>
      <c r="G478">
        <v>38.690185999999997</v>
      </c>
      <c r="H478">
        <v>-121.5865</v>
      </c>
      <c r="I478" s="606">
        <v>5.0432678082000004</v>
      </c>
      <c r="J478" t="s">
        <v>431</v>
      </c>
      <c r="K478" t="s">
        <v>1249</v>
      </c>
      <c r="L478" s="606">
        <v>7.9089999999999989</v>
      </c>
      <c r="M478" s="606">
        <v>6.8000000000000007</v>
      </c>
      <c r="N478" s="606">
        <v>1.1630882352941174</v>
      </c>
      <c r="O478" t="s">
        <v>799</v>
      </c>
      <c r="P478" t="s">
        <v>1231</v>
      </c>
      <c r="Q478" t="s">
        <v>799</v>
      </c>
      <c r="R478">
        <v>180</v>
      </c>
      <c r="Y478">
        <v>25.88</v>
      </c>
      <c r="Z478">
        <v>10.37</v>
      </c>
      <c r="AA478">
        <v>84.57</v>
      </c>
      <c r="AB478">
        <v>58.39</v>
      </c>
      <c r="AC478" t="s">
        <v>332</v>
      </c>
      <c r="AD478" s="508">
        <v>68.54889488292045</v>
      </c>
      <c r="AE478" s="1059"/>
      <c r="AF478" s="1059"/>
      <c r="AG478" s="1059"/>
      <c r="AH478" s="1059"/>
      <c r="AI478" s="1059"/>
      <c r="AJ478" s="1059"/>
      <c r="AK478" s="1059"/>
      <c r="AL478" s="1059"/>
      <c r="AM478" s="1059"/>
      <c r="AN478" s="1059"/>
      <c r="AO478" s="1059"/>
      <c r="AP478" s="1059">
        <v>0.24984891216760599</v>
      </c>
      <c r="AQ478" s="1059">
        <v>0.240912621879352</v>
      </c>
      <c r="AR478" s="1059">
        <v>0.22000067150147701</v>
      </c>
      <c r="AS478" s="1059">
        <v>0.24952994896588701</v>
      </c>
      <c r="AT478" s="1059">
        <v>0.19790827289820001</v>
      </c>
      <c r="AU478" s="1061">
        <v>0.22487410264652299</v>
      </c>
    </row>
    <row r="479" spans="1:47" x14ac:dyDescent="0.2">
      <c r="A479">
        <v>61388</v>
      </c>
      <c r="B479" t="s">
        <v>1739</v>
      </c>
      <c r="C479" s="507">
        <v>42885</v>
      </c>
      <c r="D479">
        <v>2017</v>
      </c>
      <c r="E479" t="s">
        <v>199</v>
      </c>
      <c r="F479" t="s">
        <v>223</v>
      </c>
      <c r="G479">
        <v>30.518781000000001</v>
      </c>
      <c r="H479">
        <v>-81.681741000000002</v>
      </c>
      <c r="I479" s="606">
        <v>4.7381013698999999</v>
      </c>
      <c r="J479" t="s">
        <v>431</v>
      </c>
      <c r="K479" t="s">
        <v>1249</v>
      </c>
      <c r="L479" s="606">
        <v>7.5</v>
      </c>
      <c r="M479" s="606">
        <v>7.1</v>
      </c>
      <c r="N479" s="606">
        <v>1.0563380281690142</v>
      </c>
      <c r="O479" t="s">
        <v>799</v>
      </c>
      <c r="P479" t="s">
        <v>1231</v>
      </c>
      <c r="Q479" t="s">
        <v>799</v>
      </c>
      <c r="R479">
        <v>180</v>
      </c>
      <c r="AA479">
        <v>92.04</v>
      </c>
      <c r="AB479">
        <v>62.88</v>
      </c>
      <c r="AC479" t="s">
        <v>1259</v>
      </c>
      <c r="AD479" s="508">
        <v>66.318130119534374</v>
      </c>
      <c r="AE479" s="1059"/>
      <c r="AF479" s="1059"/>
      <c r="AG479" s="1059"/>
      <c r="AH479" s="1059"/>
      <c r="AI479" s="1059"/>
      <c r="AJ479" s="1059"/>
      <c r="AK479" s="1059"/>
      <c r="AL479" s="1059"/>
      <c r="AM479" s="1059"/>
      <c r="AN479" s="1059"/>
      <c r="AO479" s="1059">
        <v>0.161843205350826</v>
      </c>
      <c r="AP479" s="1059">
        <v>0.234130812270885</v>
      </c>
      <c r="AQ479" s="1059">
        <v>0.227718771646271</v>
      </c>
      <c r="AR479" s="1059">
        <v>0.22938774197697601</v>
      </c>
      <c r="AS479" s="1059">
        <v>0.19599331146697499</v>
      </c>
      <c r="AT479" s="1059">
        <v>0.22419448196025399</v>
      </c>
    </row>
    <row r="480" spans="1:47" x14ac:dyDescent="0.2">
      <c r="A480">
        <v>61680</v>
      </c>
      <c r="B480" t="s">
        <v>1740</v>
      </c>
      <c r="C480" s="507">
        <v>43099</v>
      </c>
      <c r="D480">
        <v>2017</v>
      </c>
      <c r="E480" t="s">
        <v>179</v>
      </c>
      <c r="F480" t="s">
        <v>245</v>
      </c>
      <c r="G480">
        <v>45.210709999999999</v>
      </c>
      <c r="H480">
        <v>-93.882570000000001</v>
      </c>
      <c r="I480" s="606">
        <v>3.8018744292000002</v>
      </c>
      <c r="J480" t="s">
        <v>431</v>
      </c>
      <c r="K480" t="s">
        <v>1249</v>
      </c>
      <c r="L480" s="606">
        <v>8.69</v>
      </c>
      <c r="M480" s="606">
        <v>7.11</v>
      </c>
      <c r="N480" s="606">
        <v>1.2222222222222221</v>
      </c>
      <c r="O480" t="s">
        <v>799</v>
      </c>
      <c r="P480" t="s">
        <v>1231</v>
      </c>
      <c r="Q480" t="s">
        <v>799</v>
      </c>
      <c r="R480">
        <v>180</v>
      </c>
      <c r="Y480">
        <v>26.78</v>
      </c>
      <c r="Z480">
        <v>2.71</v>
      </c>
      <c r="AA480">
        <v>85.34</v>
      </c>
      <c r="AB480">
        <v>60.77</v>
      </c>
      <c r="AC480" t="s">
        <v>1259</v>
      </c>
      <c r="AD480" s="508" t="s">
        <v>1233</v>
      </c>
      <c r="AE480" s="1059"/>
      <c r="AF480" s="1059"/>
      <c r="AG480" s="1059"/>
      <c r="AH480" s="1059"/>
      <c r="AI480" s="1059"/>
      <c r="AJ480" s="1059"/>
      <c r="AK480" s="1059"/>
      <c r="AL480" s="1059"/>
      <c r="AM480" s="1059"/>
      <c r="AN480" s="1059"/>
      <c r="AO480" s="1059">
        <v>0.18186167787346899</v>
      </c>
      <c r="AP480" s="1059">
        <v>0.179951062559004</v>
      </c>
      <c r="AQ480" s="1059">
        <v>0.191596279131729</v>
      </c>
      <c r="AR480" s="1059">
        <v>0.20336011405891699</v>
      </c>
      <c r="AS480" s="1059"/>
      <c r="AT480" s="1059">
        <v>0.16232202377511801</v>
      </c>
      <c r="AU480" s="1061">
        <v>0.18029200259261799</v>
      </c>
    </row>
    <row r="481" spans="1:47" x14ac:dyDescent="0.2">
      <c r="A481">
        <v>60680</v>
      </c>
      <c r="B481" t="s">
        <v>1741</v>
      </c>
      <c r="C481" s="507">
        <v>42947</v>
      </c>
      <c r="D481">
        <v>2017</v>
      </c>
      <c r="E481" t="s">
        <v>199</v>
      </c>
      <c r="F481" t="s">
        <v>246</v>
      </c>
      <c r="G481">
        <v>33.626331</v>
      </c>
      <c r="H481">
        <v>-85.940360999999996</v>
      </c>
      <c r="I481" s="606">
        <v>4.4620497717000003</v>
      </c>
      <c r="J481" t="s">
        <v>431</v>
      </c>
      <c r="K481" t="s">
        <v>1251</v>
      </c>
      <c r="L481" s="606">
        <v>9.6999999999999993</v>
      </c>
      <c r="M481" s="606">
        <v>7.4</v>
      </c>
      <c r="N481" s="606">
        <v>1.3108108108108107</v>
      </c>
      <c r="O481" t="s">
        <v>793</v>
      </c>
      <c r="P481" t="s">
        <v>793</v>
      </c>
      <c r="Q481">
        <v>20</v>
      </c>
      <c r="R481">
        <v>180</v>
      </c>
      <c r="Y481">
        <v>27.55</v>
      </c>
      <c r="Z481">
        <v>32.869999999999997</v>
      </c>
      <c r="AA481">
        <v>141.78</v>
      </c>
      <c r="AB481">
        <v>96.01</v>
      </c>
      <c r="AC481" t="s">
        <v>329</v>
      </c>
      <c r="AD481" s="508" t="s">
        <v>1233</v>
      </c>
      <c r="AE481" s="1059"/>
      <c r="AF481" s="1059"/>
      <c r="AG481" s="1059"/>
      <c r="AH481" s="1059"/>
      <c r="AI481" s="1059"/>
      <c r="AJ481" s="1059"/>
      <c r="AK481" s="1059"/>
      <c r="AL481" s="1059"/>
      <c r="AM481" s="1059"/>
      <c r="AN481" s="1059"/>
      <c r="AO481" s="1059">
        <v>0.26484018264840098</v>
      </c>
      <c r="AP481" s="1059">
        <v>0.13683203751696901</v>
      </c>
      <c r="AQ481" s="1059">
        <v>0.182226283660709</v>
      </c>
      <c r="AR481" s="1059">
        <v>0.177264593360483</v>
      </c>
      <c r="AS481" s="1059">
        <v>0.17791250154263799</v>
      </c>
      <c r="AT481" s="1059">
        <v>0.16571023077872299</v>
      </c>
      <c r="AU481" s="1061">
        <v>0.198379732191207</v>
      </c>
    </row>
    <row r="482" spans="1:47" x14ac:dyDescent="0.2">
      <c r="A482">
        <v>60527</v>
      </c>
      <c r="B482" t="s">
        <v>1742</v>
      </c>
      <c r="C482" s="507">
        <v>42916</v>
      </c>
      <c r="D482">
        <v>2017</v>
      </c>
      <c r="E482" t="s">
        <v>179</v>
      </c>
      <c r="F482" t="s">
        <v>245</v>
      </c>
      <c r="G482">
        <v>45.195580999999997</v>
      </c>
      <c r="H482">
        <v>-93.812261000000007</v>
      </c>
      <c r="I482" s="606">
        <v>3.7973246574999999</v>
      </c>
      <c r="J482" t="s">
        <v>431</v>
      </c>
      <c r="K482" t="s">
        <v>1249</v>
      </c>
      <c r="L482" s="606">
        <v>10.92</v>
      </c>
      <c r="M482" s="606">
        <v>7.5</v>
      </c>
      <c r="N482" s="606">
        <v>1.456</v>
      </c>
      <c r="O482" t="s">
        <v>799</v>
      </c>
      <c r="P482" t="s">
        <v>1231</v>
      </c>
      <c r="Q482" t="s">
        <v>799</v>
      </c>
      <c r="R482">
        <v>180</v>
      </c>
      <c r="Y482">
        <v>27.05</v>
      </c>
      <c r="Z482">
        <v>2.72</v>
      </c>
      <c r="AA482">
        <v>125.26</v>
      </c>
      <c r="AB482">
        <v>86.18</v>
      </c>
      <c r="AC482" t="s">
        <v>333</v>
      </c>
      <c r="AD482" s="508" t="s">
        <v>1233</v>
      </c>
      <c r="AE482" s="1059"/>
      <c r="AF482" s="1059"/>
      <c r="AG482" s="1059"/>
      <c r="AH482" s="1059"/>
      <c r="AI482" s="1059"/>
      <c r="AJ482" s="1059"/>
      <c r="AK482" s="1059"/>
      <c r="AL482" s="1059"/>
      <c r="AM482" s="1059"/>
      <c r="AN482" s="1059"/>
      <c r="AO482" s="1059">
        <v>0.20164383561643801</v>
      </c>
      <c r="AP482" s="1059">
        <v>0.192511415525114</v>
      </c>
      <c r="AQ482" s="1059">
        <v>0.21363084395871201</v>
      </c>
      <c r="AR482" s="1059">
        <v>0.19432267884322599</v>
      </c>
      <c r="AS482" s="1059">
        <v>0.201156773211567</v>
      </c>
      <c r="AT482" s="1059">
        <v>0.21251141552511399</v>
      </c>
      <c r="AU482" s="1061">
        <v>0.18431997571341799</v>
      </c>
    </row>
    <row r="483" spans="1:47" x14ac:dyDescent="0.2">
      <c r="A483">
        <v>60673</v>
      </c>
      <c r="B483" t="s">
        <v>1743</v>
      </c>
      <c r="C483" s="507">
        <v>43053</v>
      </c>
      <c r="D483">
        <v>2017</v>
      </c>
      <c r="E483" t="s">
        <v>178</v>
      </c>
      <c r="F483" t="s">
        <v>251</v>
      </c>
      <c r="G483">
        <v>37.043903</v>
      </c>
      <c r="H483">
        <v>-93.338970000000003</v>
      </c>
      <c r="I483" s="606">
        <v>4.3294246574999997</v>
      </c>
      <c r="J483" t="s">
        <v>431</v>
      </c>
      <c r="K483" t="s">
        <v>1249</v>
      </c>
      <c r="L483" s="606">
        <v>11.087999999999999</v>
      </c>
      <c r="M483" s="606">
        <v>7.92</v>
      </c>
      <c r="N483" s="606">
        <v>1.4</v>
      </c>
      <c r="O483" t="s">
        <v>793</v>
      </c>
      <c r="P483" t="s">
        <v>793</v>
      </c>
      <c r="Q483">
        <v>25</v>
      </c>
      <c r="R483">
        <v>180</v>
      </c>
      <c r="Y483">
        <v>30.14</v>
      </c>
      <c r="Z483">
        <v>26.87</v>
      </c>
      <c r="AA483">
        <v>92.16</v>
      </c>
      <c r="AB483">
        <v>64.66</v>
      </c>
      <c r="AC483" t="s">
        <v>1259</v>
      </c>
      <c r="AD483" s="508" t="s">
        <v>1233</v>
      </c>
      <c r="AE483" s="1059"/>
      <c r="AF483" s="1059"/>
      <c r="AG483" s="1059"/>
      <c r="AH483" s="1059"/>
      <c r="AI483" s="1059"/>
      <c r="AJ483" s="1059"/>
      <c r="AK483" s="1059"/>
      <c r="AL483" s="1059"/>
      <c r="AM483" s="1059"/>
      <c r="AN483" s="1059"/>
      <c r="AO483" s="1059">
        <v>0.21672201466721999</v>
      </c>
      <c r="AP483" s="1059">
        <v>0.215496863613302</v>
      </c>
      <c r="AQ483" s="1059">
        <v>0.205607992493238</v>
      </c>
      <c r="AR483" s="1059">
        <v>0.20782885936995499</v>
      </c>
      <c r="AS483" s="1059">
        <v>0.204715534338822</v>
      </c>
      <c r="AT483" s="1059">
        <v>0.217067939670679</v>
      </c>
      <c r="AU483" s="1061">
        <v>0.21689170852422199</v>
      </c>
    </row>
    <row r="484" spans="1:47" x14ac:dyDescent="0.2">
      <c r="A484">
        <v>61559</v>
      </c>
      <c r="B484" t="s">
        <v>1744</v>
      </c>
      <c r="C484" s="507">
        <v>43099</v>
      </c>
      <c r="D484">
        <v>2017</v>
      </c>
      <c r="E484" t="s">
        <v>183</v>
      </c>
      <c r="F484" t="s">
        <v>242</v>
      </c>
      <c r="G484">
        <v>42.238970999999999</v>
      </c>
      <c r="H484">
        <v>-121.584171</v>
      </c>
      <c r="I484" s="606">
        <v>4.7318499999999997</v>
      </c>
      <c r="J484" t="s">
        <v>431</v>
      </c>
      <c r="K484" t="s">
        <v>1249</v>
      </c>
      <c r="L484" s="606">
        <v>11.162880000000001</v>
      </c>
      <c r="M484" s="606">
        <v>8</v>
      </c>
      <c r="N484" s="606">
        <v>1.3953600000000002</v>
      </c>
      <c r="O484" t="s">
        <v>799</v>
      </c>
      <c r="P484" t="s">
        <v>1231</v>
      </c>
      <c r="Q484" t="s">
        <v>799</v>
      </c>
      <c r="R484">
        <v>180</v>
      </c>
      <c r="Y484">
        <v>26.58</v>
      </c>
      <c r="Z484">
        <v>17.27</v>
      </c>
      <c r="AA484">
        <v>45.93</v>
      </c>
      <c r="AB484">
        <v>35.03</v>
      </c>
      <c r="AC484" t="s">
        <v>333</v>
      </c>
      <c r="AD484" s="508" t="s">
        <v>1233</v>
      </c>
      <c r="AE484" s="1059"/>
      <c r="AF484" s="1059"/>
      <c r="AG484" s="1059"/>
      <c r="AH484" s="1059"/>
      <c r="AI484" s="1059"/>
      <c r="AJ484" s="1059"/>
      <c r="AK484" s="1059"/>
      <c r="AL484" s="1059"/>
      <c r="AM484" s="1059"/>
      <c r="AN484" s="1059"/>
      <c r="AO484" s="1059"/>
      <c r="AP484" s="1059">
        <v>0.25766267123287601</v>
      </c>
      <c r="AQ484" s="1059">
        <v>0.25461065573770397</v>
      </c>
      <c r="AR484" s="1059">
        <v>0.242508561643835</v>
      </c>
      <c r="AS484" s="1059">
        <v>0.28199200913242001</v>
      </c>
      <c r="AT484" s="1059">
        <v>0.24787385844748799</v>
      </c>
      <c r="AU484" s="1061">
        <v>0.212730532786885</v>
      </c>
    </row>
    <row r="485" spans="1:47" x14ac:dyDescent="0.2">
      <c r="A485">
        <v>61054</v>
      </c>
      <c r="B485" t="s">
        <v>1745</v>
      </c>
      <c r="C485" s="507">
        <v>43099</v>
      </c>
      <c r="D485">
        <v>2017</v>
      </c>
      <c r="E485" t="s">
        <v>180</v>
      </c>
      <c r="F485" t="s">
        <v>231</v>
      </c>
      <c r="G485">
        <v>40.138551</v>
      </c>
      <c r="H485">
        <v>-85.688340999999994</v>
      </c>
      <c r="I485" s="606">
        <v>3.9627662099999998</v>
      </c>
      <c r="J485" t="s">
        <v>431</v>
      </c>
      <c r="K485" t="s">
        <v>1249</v>
      </c>
      <c r="L485" s="606">
        <v>10.199999999999999</v>
      </c>
      <c r="M485" s="606">
        <v>8.1</v>
      </c>
      <c r="N485" s="606">
        <v>1.2592592592592593</v>
      </c>
      <c r="O485" t="s">
        <v>799</v>
      </c>
      <c r="P485" t="s">
        <v>1231</v>
      </c>
      <c r="Q485" t="s">
        <v>799</v>
      </c>
      <c r="R485">
        <v>180</v>
      </c>
      <c r="Y485">
        <v>31.62</v>
      </c>
      <c r="Z485">
        <v>4.0199999999999996</v>
      </c>
      <c r="AA485">
        <v>71.02</v>
      </c>
      <c r="AB485">
        <v>51.33</v>
      </c>
      <c r="AC485" t="s">
        <v>1259</v>
      </c>
      <c r="AD485" s="508" t="s">
        <v>1233</v>
      </c>
      <c r="AE485" s="1059"/>
      <c r="AF485" s="1059"/>
      <c r="AG485" s="1059"/>
      <c r="AH485" s="1059"/>
      <c r="AI485" s="1059"/>
      <c r="AJ485" s="1059"/>
      <c r="AK485" s="1059"/>
      <c r="AL485" s="1059"/>
      <c r="AM485" s="1059"/>
      <c r="AN485" s="1059"/>
      <c r="AO485" s="1059">
        <v>0.19152714358193801</v>
      </c>
      <c r="AP485" s="1059">
        <v>0.19500817407971099</v>
      </c>
      <c r="AQ485" s="1059">
        <v>0.189092401448199</v>
      </c>
      <c r="AR485" s="1059">
        <v>0.19076610857432699</v>
      </c>
      <c r="AS485" s="1059">
        <v>0.210045662100456</v>
      </c>
      <c r="AT485" s="1059">
        <v>0.19736174530695</v>
      </c>
      <c r="AU485" s="1061">
        <v>0.19589489307157801</v>
      </c>
    </row>
    <row r="486" spans="1:47" x14ac:dyDescent="0.2">
      <c r="A486">
        <v>61324</v>
      </c>
      <c r="B486" t="s">
        <v>1746</v>
      </c>
      <c r="C486" s="507">
        <v>42978</v>
      </c>
      <c r="D486">
        <v>2017</v>
      </c>
      <c r="E486" t="s">
        <v>199</v>
      </c>
      <c r="F486" t="s">
        <v>237</v>
      </c>
      <c r="G486">
        <v>33.790410999999999</v>
      </c>
      <c r="H486">
        <v>-81.265570999999994</v>
      </c>
      <c r="I486" s="606">
        <v>4.5642771689000003</v>
      </c>
      <c r="J486" t="s">
        <v>431</v>
      </c>
      <c r="K486" t="s">
        <v>1249</v>
      </c>
      <c r="L486" s="606">
        <v>11.84</v>
      </c>
      <c r="M486" s="606">
        <v>8.16</v>
      </c>
      <c r="N486" s="606">
        <v>1.4509803921568627</v>
      </c>
      <c r="O486" t="s">
        <v>799</v>
      </c>
      <c r="P486" t="s">
        <v>1231</v>
      </c>
      <c r="Q486" t="s">
        <v>799</v>
      </c>
      <c r="R486">
        <v>180</v>
      </c>
      <c r="Y486">
        <v>29.63</v>
      </c>
      <c r="Z486">
        <v>14.5</v>
      </c>
      <c r="AA486">
        <v>56.96</v>
      </c>
      <c r="AB486">
        <v>42.91</v>
      </c>
      <c r="AC486" t="s">
        <v>329</v>
      </c>
      <c r="AD486" s="508">
        <v>53.047322620428346</v>
      </c>
      <c r="AE486" s="1059"/>
      <c r="AF486" s="1059"/>
      <c r="AG486" s="1059"/>
      <c r="AH486" s="1059"/>
      <c r="AI486" s="1059"/>
      <c r="AJ486" s="1059"/>
      <c r="AK486" s="1059"/>
      <c r="AL486" s="1059"/>
      <c r="AM486" s="1059"/>
      <c r="AN486" s="1059"/>
      <c r="AO486" s="1059">
        <v>0.25816433879487799</v>
      </c>
      <c r="AP486" s="1059">
        <v>0.24869337004208</v>
      </c>
      <c r="AQ486" s="1059">
        <v>0.26117004178720599</v>
      </c>
      <c r="AR486" s="1059">
        <v>0.228100658071447</v>
      </c>
      <c r="AS486" s="1059">
        <v>0.25363170382308098</v>
      </c>
      <c r="AT486" s="1059">
        <v>0.24414674545617299</v>
      </c>
      <c r="AU486" s="1061">
        <v>0.162380241258616</v>
      </c>
    </row>
    <row r="487" spans="1:47" x14ac:dyDescent="0.2">
      <c r="A487">
        <v>61523</v>
      </c>
      <c r="B487" t="s">
        <v>1747</v>
      </c>
      <c r="C487" s="507">
        <v>43099</v>
      </c>
      <c r="D487">
        <v>2017</v>
      </c>
      <c r="E487" t="s">
        <v>199</v>
      </c>
      <c r="F487" t="s">
        <v>237</v>
      </c>
      <c r="G487">
        <v>33.022691000000002</v>
      </c>
      <c r="H487">
        <v>-81.292800999999997</v>
      </c>
      <c r="I487" s="606">
        <v>4.6570235159999998</v>
      </c>
      <c r="J487" t="s">
        <v>431</v>
      </c>
      <c r="K487" t="s">
        <v>1249</v>
      </c>
      <c r="L487" s="606">
        <v>11.39</v>
      </c>
      <c r="M487" s="606">
        <v>8.16</v>
      </c>
      <c r="N487" s="606">
        <v>1.3958333333333335</v>
      </c>
      <c r="O487" t="s">
        <v>799</v>
      </c>
      <c r="P487" t="s">
        <v>1231</v>
      </c>
      <c r="Q487" t="s">
        <v>799</v>
      </c>
      <c r="R487">
        <v>180</v>
      </c>
      <c r="Y487">
        <v>29.35</v>
      </c>
      <c r="Z487">
        <v>14.98</v>
      </c>
      <c r="AA487">
        <v>66.77</v>
      </c>
      <c r="AB487">
        <v>49.54</v>
      </c>
      <c r="AC487" t="s">
        <v>329</v>
      </c>
      <c r="AD487" s="508" t="s">
        <v>1233</v>
      </c>
      <c r="AE487" s="1059"/>
      <c r="AF487" s="1059"/>
      <c r="AG487" s="1059"/>
      <c r="AH487" s="1059"/>
      <c r="AI487" s="1059"/>
      <c r="AJ487" s="1059"/>
      <c r="AK487" s="1059"/>
      <c r="AL487" s="1059"/>
      <c r="AM487" s="1059"/>
      <c r="AN487" s="1059"/>
      <c r="AO487" s="1059">
        <v>0.25529646790222899</v>
      </c>
      <c r="AP487" s="1059">
        <v>0.242719804816903</v>
      </c>
      <c r="AQ487" s="1059">
        <v>0.19862595539126299</v>
      </c>
      <c r="AR487" s="1059">
        <v>0.240383539260453</v>
      </c>
      <c r="AS487" s="1059">
        <v>0.228100658071447</v>
      </c>
      <c r="AT487" s="1059"/>
      <c r="AU487" s="1061">
        <v>0.138035063752276</v>
      </c>
    </row>
    <row r="488" spans="1:47" x14ac:dyDescent="0.2">
      <c r="A488">
        <v>60755</v>
      </c>
      <c r="B488" t="s">
        <v>1748</v>
      </c>
      <c r="C488" s="507">
        <v>42822</v>
      </c>
      <c r="D488">
        <v>2017</v>
      </c>
      <c r="E488" t="s">
        <v>180</v>
      </c>
      <c r="F488" t="s">
        <v>248</v>
      </c>
      <c r="G488">
        <v>40.044060999999999</v>
      </c>
      <c r="H488">
        <v>-74.609629999999996</v>
      </c>
      <c r="I488" s="606">
        <v>4.0212518265000003</v>
      </c>
      <c r="J488" t="s">
        <v>431</v>
      </c>
      <c r="K488" t="s">
        <v>1249</v>
      </c>
      <c r="L488" s="606">
        <v>9.9979999999999993</v>
      </c>
      <c r="M488" s="606">
        <v>8.3000000000000007</v>
      </c>
      <c r="N488" s="606">
        <v>1.2045783132530119</v>
      </c>
      <c r="O488" t="s">
        <v>793</v>
      </c>
      <c r="P488" t="s">
        <v>793</v>
      </c>
      <c r="Q488">
        <v>25</v>
      </c>
      <c r="R488">
        <v>180</v>
      </c>
      <c r="Y488">
        <v>27.53</v>
      </c>
      <c r="Z488">
        <v>5.91</v>
      </c>
      <c r="AA488">
        <v>162.80000000000001</v>
      </c>
      <c r="AB488">
        <v>108.53</v>
      </c>
      <c r="AC488" t="s">
        <v>333</v>
      </c>
      <c r="AD488" s="508" t="s">
        <v>1233</v>
      </c>
      <c r="AE488" s="1059"/>
      <c r="AF488" s="1059"/>
      <c r="AG488" s="1059"/>
      <c r="AH488" s="1059"/>
      <c r="AI488" s="1059"/>
      <c r="AJ488" s="1059"/>
      <c r="AK488" s="1059"/>
      <c r="AL488" s="1059"/>
      <c r="AM488" s="1059"/>
      <c r="AN488" s="1059"/>
      <c r="AO488" s="1059">
        <v>0.18940144138196599</v>
      </c>
      <c r="AP488" s="1059">
        <v>0.189937833525884</v>
      </c>
      <c r="AQ488" s="1059">
        <v>0.187073430333355</v>
      </c>
      <c r="AR488" s="1059">
        <v>0.192551026021895</v>
      </c>
      <c r="AS488" s="1059">
        <v>0.19981295043186401</v>
      </c>
      <c r="AT488" s="1059">
        <v>0.18406502723221599</v>
      </c>
      <c r="AU488" s="1061">
        <v>0.18092863256303901</v>
      </c>
    </row>
    <row r="489" spans="1:47" x14ac:dyDescent="0.2">
      <c r="A489">
        <v>60534</v>
      </c>
      <c r="B489" t="s">
        <v>1749</v>
      </c>
      <c r="C489" s="507">
        <v>42916</v>
      </c>
      <c r="D489">
        <v>2017</v>
      </c>
      <c r="E489" t="s">
        <v>179</v>
      </c>
      <c r="F489" t="s">
        <v>245</v>
      </c>
      <c r="G489">
        <v>44.793571</v>
      </c>
      <c r="H489">
        <v>-93.901351000000005</v>
      </c>
      <c r="I489" s="606">
        <v>3.8274337900000002</v>
      </c>
      <c r="J489" t="s">
        <v>431</v>
      </c>
      <c r="K489" t="s">
        <v>1249</v>
      </c>
      <c r="L489" s="606">
        <v>12.25</v>
      </c>
      <c r="M489" s="606">
        <v>8.5</v>
      </c>
      <c r="N489" s="606">
        <v>1.4411764705882353</v>
      </c>
      <c r="O489" t="s">
        <v>799</v>
      </c>
      <c r="P489" t="s">
        <v>1231</v>
      </c>
      <c r="Q489" t="s">
        <v>799</v>
      </c>
      <c r="R489">
        <v>180</v>
      </c>
      <c r="Y489">
        <v>26.25</v>
      </c>
      <c r="Z489">
        <v>2.71</v>
      </c>
      <c r="AA489">
        <v>118.65</v>
      </c>
      <c r="AB489">
        <v>81.56</v>
      </c>
      <c r="AC489" t="s">
        <v>333</v>
      </c>
      <c r="AD489" s="508" t="s">
        <v>1233</v>
      </c>
      <c r="AE489" s="1059"/>
      <c r="AF489" s="1059"/>
      <c r="AG489" s="1059"/>
      <c r="AH489" s="1059"/>
      <c r="AI489" s="1059"/>
      <c r="AJ489" s="1059"/>
      <c r="AK489" s="1059"/>
      <c r="AL489" s="1059"/>
      <c r="AM489" s="1059"/>
      <c r="AN489" s="1059"/>
      <c r="AO489" s="1059">
        <v>0.20034918076819699</v>
      </c>
      <c r="AP489" s="1059">
        <v>0.18317217297878</v>
      </c>
      <c r="AQ489" s="1059">
        <v>0.20817261330761799</v>
      </c>
      <c r="AR489" s="1059">
        <v>0.19533977974751501</v>
      </c>
      <c r="AS489" s="1059">
        <v>0.19748858447488499</v>
      </c>
      <c r="AT489" s="1059">
        <v>0.22339511146924501</v>
      </c>
      <c r="AU489" s="1061">
        <v>0.20945837351333901</v>
      </c>
    </row>
    <row r="490" spans="1:47" x14ac:dyDescent="0.2">
      <c r="A490">
        <v>60863</v>
      </c>
      <c r="B490" t="s">
        <v>1750</v>
      </c>
      <c r="C490" s="507">
        <v>43040</v>
      </c>
      <c r="D490">
        <v>2017</v>
      </c>
      <c r="E490" t="s">
        <v>180</v>
      </c>
      <c r="F490" t="s">
        <v>252</v>
      </c>
      <c r="G490">
        <v>38.028030999999999</v>
      </c>
      <c r="H490">
        <v>-84.253561000000005</v>
      </c>
      <c r="I490" s="606">
        <v>4.1031182648</v>
      </c>
      <c r="J490" t="s">
        <v>431</v>
      </c>
      <c r="K490" t="s">
        <v>1249</v>
      </c>
      <c r="L490" s="606">
        <v>10.7</v>
      </c>
      <c r="M490" s="606">
        <v>8.5</v>
      </c>
      <c r="N490" s="606">
        <v>1.2588235294117647</v>
      </c>
      <c r="O490" t="s">
        <v>793</v>
      </c>
      <c r="P490" t="s">
        <v>793</v>
      </c>
      <c r="Q490">
        <v>25</v>
      </c>
      <c r="R490">
        <v>180</v>
      </c>
      <c r="Y490">
        <v>31.27</v>
      </c>
      <c r="Z490">
        <v>3.21</v>
      </c>
      <c r="AA490">
        <v>105.92</v>
      </c>
      <c r="AB490">
        <v>73.94</v>
      </c>
      <c r="AC490" t="s">
        <v>1259</v>
      </c>
      <c r="AD490" s="508" t="s">
        <v>1233</v>
      </c>
      <c r="AE490" s="1059"/>
      <c r="AF490" s="1059"/>
      <c r="AG490" s="1059"/>
      <c r="AH490" s="1059"/>
      <c r="AI490" s="1059"/>
      <c r="AJ490" s="1059"/>
      <c r="AK490" s="1059"/>
      <c r="AL490" s="1059"/>
      <c r="AM490" s="1059"/>
      <c r="AN490" s="1059"/>
      <c r="AO490" s="1059">
        <v>0.18515981735159801</v>
      </c>
      <c r="AP490" s="1059">
        <v>0.19415793714746099</v>
      </c>
      <c r="AQ490" s="1059">
        <v>0.18283242258651999</v>
      </c>
      <c r="AR490" s="1059">
        <v>0.177330110126242</v>
      </c>
      <c r="AS490" s="1059">
        <v>0.17237442922374399</v>
      </c>
      <c r="AT490" s="1059">
        <v>0.176255707762557</v>
      </c>
      <c r="AU490" s="1061">
        <v>0.17036322725811601</v>
      </c>
    </row>
    <row r="491" spans="1:47" x14ac:dyDescent="0.2">
      <c r="A491">
        <v>61073</v>
      </c>
      <c r="B491" t="s">
        <v>1751</v>
      </c>
      <c r="C491" s="507">
        <v>42916</v>
      </c>
      <c r="D491">
        <v>2017</v>
      </c>
      <c r="E491" t="s">
        <v>180</v>
      </c>
      <c r="F491" t="s">
        <v>248</v>
      </c>
      <c r="G491">
        <v>39.981763999999998</v>
      </c>
      <c r="H491">
        <v>-74.697370000000006</v>
      </c>
      <c r="I491" s="606">
        <v>4.0233445205000002</v>
      </c>
      <c r="J491" t="s">
        <v>431</v>
      </c>
      <c r="K491" t="s">
        <v>1249</v>
      </c>
      <c r="L491" s="606">
        <v>9.9936959999999999</v>
      </c>
      <c r="M491" s="606">
        <v>8.8000000000000007</v>
      </c>
      <c r="N491" s="606">
        <v>1.1356472727272726</v>
      </c>
      <c r="O491" t="s">
        <v>793</v>
      </c>
      <c r="P491" t="s">
        <v>793</v>
      </c>
      <c r="Q491">
        <v>20</v>
      </c>
      <c r="R491">
        <v>180</v>
      </c>
      <c r="Y491">
        <v>27.74</v>
      </c>
      <c r="Z491">
        <v>5.73</v>
      </c>
      <c r="AA491">
        <v>106.05</v>
      </c>
      <c r="AB491">
        <v>73.459999999999994</v>
      </c>
      <c r="AC491" t="s">
        <v>326</v>
      </c>
      <c r="AD491" s="508" t="s">
        <v>1233</v>
      </c>
      <c r="AE491" s="1059"/>
      <c r="AF491" s="1059"/>
      <c r="AG491" s="1059"/>
      <c r="AH491" s="1059"/>
      <c r="AI491" s="1059"/>
      <c r="AJ491" s="1059"/>
      <c r="AK491" s="1059"/>
      <c r="AL491" s="1059"/>
      <c r="AM491" s="1059"/>
      <c r="AN491" s="1059"/>
      <c r="AO491" s="1059">
        <v>0.16208748443337401</v>
      </c>
      <c r="AP491" s="1059">
        <v>0.174190535491905</v>
      </c>
      <c r="AQ491" s="1059">
        <v>0.158914969365789</v>
      </c>
      <c r="AR491" s="1059">
        <v>0.17288034454130299</v>
      </c>
      <c r="AS491" s="1059">
        <v>0.17963885429638801</v>
      </c>
      <c r="AT491" s="1059">
        <v>0.16958540888335399</v>
      </c>
      <c r="AU491" s="1061">
        <v>0.16931611193906199</v>
      </c>
    </row>
    <row r="492" spans="1:47" x14ac:dyDescent="0.2">
      <c r="A492">
        <v>61074</v>
      </c>
      <c r="B492" t="s">
        <v>1752</v>
      </c>
      <c r="C492" s="507">
        <v>42916</v>
      </c>
      <c r="D492">
        <v>2017</v>
      </c>
      <c r="E492" t="s">
        <v>180</v>
      </c>
      <c r="F492" t="s">
        <v>248</v>
      </c>
      <c r="G492">
        <v>39.979936000000002</v>
      </c>
      <c r="H492">
        <v>-74.701920000000001</v>
      </c>
      <c r="I492" s="606">
        <v>4.0293312784999999</v>
      </c>
      <c r="J492" t="s">
        <v>431</v>
      </c>
      <c r="K492" t="s">
        <v>1249</v>
      </c>
      <c r="L492" s="606">
        <v>9.9936959999999999</v>
      </c>
      <c r="M492" s="606">
        <v>8.8000000000000007</v>
      </c>
      <c r="N492" s="606">
        <v>1.1356472727272726</v>
      </c>
      <c r="O492" t="s">
        <v>793</v>
      </c>
      <c r="P492" t="s">
        <v>793</v>
      </c>
      <c r="Q492">
        <v>20</v>
      </c>
      <c r="R492">
        <v>180</v>
      </c>
      <c r="Y492">
        <v>27.74</v>
      </c>
      <c r="Z492">
        <v>5.73</v>
      </c>
      <c r="AA492">
        <v>105.4</v>
      </c>
      <c r="AB492">
        <v>73.069999999999993</v>
      </c>
      <c r="AC492" t="s">
        <v>326</v>
      </c>
      <c r="AD492" s="508" t="s">
        <v>1233</v>
      </c>
      <c r="AE492" s="1059"/>
      <c r="AF492" s="1059"/>
      <c r="AG492" s="1059"/>
      <c r="AH492" s="1059"/>
      <c r="AI492" s="1059"/>
      <c r="AJ492" s="1059"/>
      <c r="AK492" s="1059"/>
      <c r="AL492" s="1059"/>
      <c r="AM492" s="1059"/>
      <c r="AN492" s="1059"/>
      <c r="AO492" s="1059">
        <v>0.162022623495226</v>
      </c>
      <c r="AP492" s="1059">
        <v>0.173814342050643</v>
      </c>
      <c r="AQ492" s="1059">
        <v>0.159548869846</v>
      </c>
      <c r="AR492" s="1059">
        <v>0.17304898298048901</v>
      </c>
      <c r="AS492" s="1059">
        <v>0.180183686176836</v>
      </c>
      <c r="AT492" s="1059">
        <v>0.16904057700290501</v>
      </c>
      <c r="AU492" s="1061">
        <v>0.16817767842358</v>
      </c>
    </row>
    <row r="493" spans="1:47" x14ac:dyDescent="0.2">
      <c r="A493">
        <v>60788</v>
      </c>
      <c r="B493" t="s">
        <v>1753</v>
      </c>
      <c r="C493" s="507">
        <v>43081</v>
      </c>
      <c r="D493">
        <v>2017</v>
      </c>
      <c r="E493" t="s">
        <v>199</v>
      </c>
      <c r="F493" t="s">
        <v>223</v>
      </c>
      <c r="G493">
        <v>30.375741000000001</v>
      </c>
      <c r="H493">
        <v>-83.170681000000002</v>
      </c>
      <c r="I493" s="606">
        <v>4.7435878994999996</v>
      </c>
      <c r="J493" t="s">
        <v>431</v>
      </c>
      <c r="K493" t="s">
        <v>1249</v>
      </c>
      <c r="L493" s="606">
        <v>14.2</v>
      </c>
      <c r="M493" s="606">
        <v>8.8000000000000007</v>
      </c>
      <c r="N493" s="606">
        <v>1.6136363636363635</v>
      </c>
      <c r="O493" t="s">
        <v>793</v>
      </c>
      <c r="P493" t="s">
        <v>793</v>
      </c>
      <c r="Q493">
        <v>20</v>
      </c>
      <c r="R493">
        <v>180</v>
      </c>
      <c r="S493" t="s">
        <v>1232</v>
      </c>
      <c r="Y493">
        <v>20.05</v>
      </c>
      <c r="Z493">
        <v>27.04</v>
      </c>
      <c r="AA493">
        <v>85.95</v>
      </c>
      <c r="AB493">
        <v>61.87</v>
      </c>
      <c r="AC493" t="s">
        <v>329</v>
      </c>
      <c r="AD493" s="508" t="s">
        <v>1233</v>
      </c>
      <c r="AE493" s="1059"/>
      <c r="AF493" s="1059"/>
      <c r="AG493" s="1059"/>
      <c r="AH493" s="1059"/>
      <c r="AI493" s="1059"/>
      <c r="AJ493" s="1059"/>
      <c r="AK493" s="1059"/>
      <c r="AL493" s="1059"/>
      <c r="AM493" s="1059"/>
      <c r="AN493" s="1059"/>
      <c r="AO493" s="1059">
        <v>0.19156029472810199</v>
      </c>
      <c r="AP493" s="1059">
        <v>0.243202573682025</v>
      </c>
      <c r="AQ493" s="1059">
        <v>0.23529350885908201</v>
      </c>
      <c r="AR493" s="1059">
        <v>0.21972291407222899</v>
      </c>
      <c r="AS493" s="1059">
        <v>0.22454856787048499</v>
      </c>
      <c r="AT493" s="1059">
        <v>0.21646689497716801</v>
      </c>
      <c r="AU493" s="1061">
        <v>0.20973050173869801</v>
      </c>
    </row>
    <row r="494" spans="1:47" x14ac:dyDescent="0.2">
      <c r="A494">
        <v>59737</v>
      </c>
      <c r="B494" t="s">
        <v>1754</v>
      </c>
      <c r="C494" s="507">
        <v>43008</v>
      </c>
      <c r="D494">
        <v>2017</v>
      </c>
      <c r="E494" t="s">
        <v>176</v>
      </c>
      <c r="F494" t="s">
        <v>222</v>
      </c>
      <c r="G494">
        <v>36.552090999999997</v>
      </c>
      <c r="H494">
        <v>-120.34261100000001</v>
      </c>
      <c r="I494" s="606">
        <v>5.3220723744000002</v>
      </c>
      <c r="J494" t="s">
        <v>431</v>
      </c>
      <c r="K494" t="s">
        <v>1249</v>
      </c>
      <c r="L494" s="606">
        <v>11.7</v>
      </c>
      <c r="M494" s="606">
        <v>9</v>
      </c>
      <c r="N494" s="606">
        <v>1.2999999999999998</v>
      </c>
      <c r="O494" t="s">
        <v>799</v>
      </c>
      <c r="P494" t="s">
        <v>1231</v>
      </c>
      <c r="Q494" t="s">
        <v>799</v>
      </c>
      <c r="R494">
        <v>180</v>
      </c>
      <c r="Y494">
        <v>-14.78</v>
      </c>
      <c r="Z494">
        <v>9.0500000000000007</v>
      </c>
      <c r="AA494">
        <v>66.3</v>
      </c>
      <c r="AB494">
        <v>46.64</v>
      </c>
      <c r="AC494" t="s">
        <v>333</v>
      </c>
      <c r="AD494" s="508" t="s">
        <v>1233</v>
      </c>
      <c r="AE494" s="1059"/>
      <c r="AF494" s="1059"/>
      <c r="AG494" s="1059"/>
      <c r="AH494" s="1059"/>
      <c r="AI494" s="1059"/>
      <c r="AJ494" s="1059"/>
      <c r="AK494" s="1059"/>
      <c r="AL494" s="1059"/>
      <c r="AM494" s="1059"/>
      <c r="AN494" s="1059"/>
      <c r="AO494" s="1059">
        <v>0.28097412480974099</v>
      </c>
      <c r="AP494" s="1059">
        <v>0.249340436326737</v>
      </c>
      <c r="AQ494" s="1059">
        <v>0.266709674155029</v>
      </c>
      <c r="AR494" s="1059">
        <v>0.28319381024860402</v>
      </c>
      <c r="AS494" s="1059">
        <v>0.29392440385591001</v>
      </c>
      <c r="AT494" s="1059">
        <v>0.25509893455098898</v>
      </c>
      <c r="AU494" s="1061">
        <v>0.26989728799837998</v>
      </c>
    </row>
    <row r="495" spans="1:47" x14ac:dyDescent="0.2">
      <c r="A495">
        <v>61519</v>
      </c>
      <c r="B495" t="s">
        <v>1755</v>
      </c>
      <c r="C495" s="507">
        <v>43055</v>
      </c>
      <c r="D495">
        <v>2017</v>
      </c>
      <c r="E495" t="s">
        <v>180</v>
      </c>
      <c r="F495" t="s">
        <v>253</v>
      </c>
      <c r="G495">
        <v>39.570540999999999</v>
      </c>
      <c r="H495">
        <v>-77.362460999999996</v>
      </c>
      <c r="I495" s="606">
        <v>4.0304255708000003</v>
      </c>
      <c r="J495" t="s">
        <v>431</v>
      </c>
      <c r="K495" t="s">
        <v>1249</v>
      </c>
      <c r="L495" s="606">
        <v>10.89</v>
      </c>
      <c r="M495" s="606">
        <v>9</v>
      </c>
      <c r="N495" s="606">
        <v>1.21</v>
      </c>
      <c r="O495" t="s">
        <v>793</v>
      </c>
      <c r="P495" t="s">
        <v>793</v>
      </c>
      <c r="Q495">
        <v>25</v>
      </c>
      <c r="R495">
        <v>180</v>
      </c>
      <c r="Y495">
        <v>37.51</v>
      </c>
      <c r="Z495">
        <v>3.14</v>
      </c>
      <c r="AC495" t="s">
        <v>332</v>
      </c>
      <c r="AD495" s="508" t="s">
        <v>1233</v>
      </c>
      <c r="AE495" s="1059"/>
      <c r="AF495" s="1059"/>
      <c r="AG495" s="1059"/>
      <c r="AH495" s="1059"/>
      <c r="AI495" s="1059"/>
      <c r="AJ495" s="1059"/>
      <c r="AK495" s="1059"/>
      <c r="AL495" s="1059"/>
      <c r="AM495" s="1059"/>
      <c r="AN495" s="1059"/>
      <c r="AO495" s="1059">
        <v>0.16603247082699099</v>
      </c>
      <c r="AP495" s="1059">
        <v>0.181012176560121</v>
      </c>
      <c r="AQ495" s="1059">
        <v>0.167096741550293</v>
      </c>
      <c r="AR495" s="1059">
        <v>0.175164890918315</v>
      </c>
      <c r="AS495" s="1059">
        <v>0.17010400811770601</v>
      </c>
      <c r="AT495" s="1059">
        <v>0.16335616438356099</v>
      </c>
      <c r="AU495" s="1061">
        <v>0.16875379477838401</v>
      </c>
    </row>
    <row r="496" spans="1:47" x14ac:dyDescent="0.2">
      <c r="A496">
        <v>61487</v>
      </c>
      <c r="B496" t="s">
        <v>1756</v>
      </c>
      <c r="C496" s="507">
        <v>43099</v>
      </c>
      <c r="D496">
        <v>2017</v>
      </c>
      <c r="E496" t="s">
        <v>181</v>
      </c>
      <c r="F496" t="s">
        <v>244</v>
      </c>
      <c r="G496">
        <v>40.732410999999999</v>
      </c>
      <c r="H496">
        <v>-73.375660999999994</v>
      </c>
      <c r="I496" s="606">
        <v>4.0162671232999996</v>
      </c>
      <c r="J496" t="s">
        <v>431</v>
      </c>
      <c r="K496" t="s">
        <v>1249</v>
      </c>
      <c r="L496" s="606">
        <v>10.62</v>
      </c>
      <c r="M496" s="606">
        <v>9</v>
      </c>
      <c r="N496" s="606">
        <v>1.18</v>
      </c>
      <c r="O496" t="s">
        <v>793</v>
      </c>
      <c r="P496" t="s">
        <v>793</v>
      </c>
      <c r="Q496">
        <v>20</v>
      </c>
      <c r="R496">
        <v>180</v>
      </c>
      <c r="Y496">
        <v>40.71</v>
      </c>
      <c r="Z496">
        <v>9.09</v>
      </c>
      <c r="AA496">
        <v>132.63999999999999</v>
      </c>
      <c r="AB496">
        <v>90.37</v>
      </c>
      <c r="AC496" t="s">
        <v>1259</v>
      </c>
      <c r="AD496" s="508" t="s">
        <v>1233</v>
      </c>
      <c r="AE496" s="1059"/>
      <c r="AF496" s="1059"/>
      <c r="AG496" s="1059"/>
      <c r="AH496" s="1059"/>
      <c r="AI496" s="1059"/>
      <c r="AJ496" s="1059"/>
      <c r="AK496" s="1059"/>
      <c r="AL496" s="1059"/>
      <c r="AM496" s="1059"/>
      <c r="AN496" s="1059"/>
      <c r="AO496" s="1059">
        <v>0.17091577879249101</v>
      </c>
      <c r="AP496" s="1059">
        <v>0.17692795535261199</v>
      </c>
      <c r="AQ496" s="1059">
        <v>0.156104533495243</v>
      </c>
      <c r="AR496" s="1059">
        <v>0.161846778285134</v>
      </c>
      <c r="AS496" s="1059">
        <v>0.16281075596144001</v>
      </c>
      <c r="AT496" s="1059">
        <v>0.168759512937595</v>
      </c>
      <c r="AU496" s="1061">
        <v>0.171612527828374</v>
      </c>
    </row>
    <row r="497" spans="1:47" x14ac:dyDescent="0.2">
      <c r="A497">
        <v>61580</v>
      </c>
      <c r="B497" t="s">
        <v>1757</v>
      </c>
      <c r="C497" s="507">
        <v>43099</v>
      </c>
      <c r="D497">
        <v>2017</v>
      </c>
      <c r="E497" t="s">
        <v>183</v>
      </c>
      <c r="F497" t="s">
        <v>242</v>
      </c>
      <c r="G497">
        <v>44.194640999999997</v>
      </c>
      <c r="H497">
        <v>-121.229501</v>
      </c>
      <c r="I497" s="606">
        <v>4.4736374429000003</v>
      </c>
      <c r="J497" t="s">
        <v>431</v>
      </c>
      <c r="K497" t="s">
        <v>1249</v>
      </c>
      <c r="L497" s="606">
        <v>14</v>
      </c>
      <c r="M497" s="606">
        <v>9.9</v>
      </c>
      <c r="N497" s="606">
        <v>1.4141414141414141</v>
      </c>
      <c r="O497" t="s">
        <v>793</v>
      </c>
      <c r="P497" t="s">
        <v>793</v>
      </c>
      <c r="Q497">
        <v>28</v>
      </c>
      <c r="R497">
        <v>180</v>
      </c>
      <c r="Y497">
        <v>28.42</v>
      </c>
      <c r="Z497">
        <v>15.77</v>
      </c>
      <c r="AA497">
        <v>89.4</v>
      </c>
      <c r="AB497">
        <v>62.75</v>
      </c>
      <c r="AC497" t="s">
        <v>333</v>
      </c>
      <c r="AD497" s="508" t="s">
        <v>1233</v>
      </c>
      <c r="AE497" s="1059"/>
      <c r="AF497" s="1059"/>
      <c r="AG497" s="1059"/>
      <c r="AH497" s="1059"/>
      <c r="AI497" s="1059"/>
      <c r="AJ497" s="1059"/>
      <c r="AK497" s="1059"/>
      <c r="AL497" s="1059"/>
      <c r="AM497" s="1059"/>
      <c r="AN497" s="1059"/>
      <c r="AO497" s="1059">
        <v>0.237108528204418</v>
      </c>
      <c r="AP497" s="1059">
        <v>0.222095383054287</v>
      </c>
      <c r="AQ497" s="1059">
        <v>0.242428842155618</v>
      </c>
      <c r="AR497" s="1059">
        <v>0.22041188137078499</v>
      </c>
      <c r="AS497" s="1059">
        <v>0.23321110649877699</v>
      </c>
      <c r="AT497" s="1059">
        <v>0.21642221299755501</v>
      </c>
      <c r="AU497" s="1061">
        <v>0.215485915622527</v>
      </c>
    </row>
    <row r="498" spans="1:47" x14ac:dyDescent="0.2">
      <c r="A498">
        <v>61560</v>
      </c>
      <c r="B498" t="s">
        <v>1758</v>
      </c>
      <c r="C498" s="507">
        <v>43099</v>
      </c>
      <c r="D498">
        <v>2017</v>
      </c>
      <c r="E498" t="s">
        <v>183</v>
      </c>
      <c r="F498" t="s">
        <v>242</v>
      </c>
      <c r="G498">
        <v>42.401021</v>
      </c>
      <c r="H498">
        <v>-122.831171</v>
      </c>
      <c r="I498" s="606">
        <v>4.5372792236999997</v>
      </c>
      <c r="J498" t="s">
        <v>431</v>
      </c>
      <c r="K498" t="s">
        <v>1249</v>
      </c>
      <c r="L498" s="606">
        <v>13.061</v>
      </c>
      <c r="M498" s="606">
        <v>9.9</v>
      </c>
      <c r="N498" s="606">
        <v>1.3192929292929292</v>
      </c>
      <c r="O498" t="s">
        <v>799</v>
      </c>
      <c r="P498" t="s">
        <v>1231</v>
      </c>
      <c r="Q498" t="s">
        <v>799</v>
      </c>
      <c r="R498">
        <v>180</v>
      </c>
      <c r="Y498">
        <v>25.98</v>
      </c>
      <c r="Z498">
        <v>17.87</v>
      </c>
      <c r="AA498">
        <v>67.02</v>
      </c>
      <c r="AB498">
        <v>48.85</v>
      </c>
      <c r="AC498" t="s">
        <v>333</v>
      </c>
      <c r="AD498" s="508" t="s">
        <v>1233</v>
      </c>
      <c r="AE498" s="1059"/>
      <c r="AF498" s="1059"/>
      <c r="AG498" s="1059"/>
      <c r="AH498" s="1059"/>
      <c r="AI498" s="1059"/>
      <c r="AJ498" s="1059"/>
      <c r="AK498" s="1059"/>
      <c r="AL498" s="1059"/>
      <c r="AM498" s="1059"/>
      <c r="AN498" s="1059"/>
      <c r="AO498" s="1059">
        <v>0.21544209215442001</v>
      </c>
      <c r="AP498" s="1059">
        <v>0.21752917300862401</v>
      </c>
      <c r="AQ498" s="1059">
        <v>0.177664624385935</v>
      </c>
      <c r="AR498" s="1059">
        <v>0.17813984594806501</v>
      </c>
      <c r="AS498" s="1059">
        <v>0.20890410958904099</v>
      </c>
      <c r="AT498" s="1059">
        <v>0.20840828375074899</v>
      </c>
      <c r="AU498" s="1061">
        <v>0.20724089713160701</v>
      </c>
    </row>
    <row r="499" spans="1:47" x14ac:dyDescent="0.2">
      <c r="A499">
        <v>63180</v>
      </c>
      <c r="B499" t="s">
        <v>1759</v>
      </c>
      <c r="C499" s="507">
        <v>43100</v>
      </c>
      <c r="D499">
        <v>2017</v>
      </c>
      <c r="E499" t="s">
        <v>177</v>
      </c>
      <c r="F499" t="s">
        <v>221</v>
      </c>
      <c r="G499">
        <v>32.067577999999997</v>
      </c>
      <c r="H499">
        <v>-97.533899000000005</v>
      </c>
      <c r="I499" s="606">
        <v>4.8053678081999998</v>
      </c>
      <c r="J499" t="s">
        <v>431</v>
      </c>
      <c r="K499" t="s">
        <v>1249</v>
      </c>
      <c r="L499" s="606">
        <v>14.3</v>
      </c>
      <c r="M499" s="606">
        <v>9.9</v>
      </c>
      <c r="N499" s="606">
        <v>1.4444444444444444</v>
      </c>
      <c r="O499" t="s">
        <v>799</v>
      </c>
      <c r="P499" t="s">
        <v>1231</v>
      </c>
      <c r="Q499" t="s">
        <v>799</v>
      </c>
      <c r="R499">
        <v>180</v>
      </c>
      <c r="Y499">
        <v>22.3</v>
      </c>
      <c r="AC499" t="s">
        <v>1259</v>
      </c>
      <c r="AD499" s="508" t="s">
        <v>1233</v>
      </c>
      <c r="AE499" s="1059"/>
      <c r="AF499" s="1059"/>
      <c r="AG499" s="1059"/>
      <c r="AH499" s="1059"/>
      <c r="AI499" s="1059"/>
      <c r="AJ499" s="1059"/>
      <c r="AK499" s="1059"/>
      <c r="AL499" s="1059"/>
      <c r="AM499" s="1059"/>
      <c r="AN499" s="1059"/>
      <c r="AO499" s="1059"/>
      <c r="AP499" s="1059">
        <v>0.254842950048429</v>
      </c>
      <c r="AQ499" s="1059">
        <v>0.25359469007009899</v>
      </c>
      <c r="AR499" s="1059">
        <v>0.25222545085558701</v>
      </c>
      <c r="AS499" s="1059">
        <v>0.217298556339652</v>
      </c>
      <c r="AT499" s="1059">
        <v>0.21728702550620299</v>
      </c>
      <c r="AU499" s="1061">
        <v>0.18800252065279299</v>
      </c>
    </row>
    <row r="500" spans="1:47" x14ac:dyDescent="0.2">
      <c r="A500">
        <v>64078</v>
      </c>
      <c r="B500" t="s">
        <v>1760</v>
      </c>
      <c r="C500" s="507">
        <v>43100</v>
      </c>
      <c r="D500">
        <v>2017</v>
      </c>
      <c r="E500" t="s">
        <v>217</v>
      </c>
      <c r="F500" t="s">
        <v>254</v>
      </c>
      <c r="G500">
        <v>44.814177000000001</v>
      </c>
      <c r="H500">
        <v>-69.448346000000001</v>
      </c>
      <c r="I500" s="606">
        <v>3.6531207763000002</v>
      </c>
      <c r="J500" t="s">
        <v>431</v>
      </c>
      <c r="K500" t="s">
        <v>1249</v>
      </c>
      <c r="L500" s="606">
        <v>13.9</v>
      </c>
      <c r="M500" s="606">
        <v>9.9</v>
      </c>
      <c r="N500" s="606">
        <v>1.404040404040404</v>
      </c>
      <c r="O500" t="s">
        <v>793</v>
      </c>
      <c r="P500" t="s">
        <v>793</v>
      </c>
      <c r="Q500">
        <v>35</v>
      </c>
      <c r="R500">
        <v>170</v>
      </c>
      <c r="Y500">
        <v>31.01</v>
      </c>
      <c r="Z500">
        <v>2.59</v>
      </c>
      <c r="AA500">
        <v>114.13</v>
      </c>
      <c r="AB500">
        <v>79.319999999999993</v>
      </c>
      <c r="AC500" t="s">
        <v>333</v>
      </c>
      <c r="AD500" s="508" t="s">
        <v>1233</v>
      </c>
      <c r="AE500" s="1059"/>
      <c r="AF500" s="1059"/>
      <c r="AG500" s="1059"/>
      <c r="AH500" s="1059"/>
      <c r="AI500" s="1059"/>
      <c r="AJ500" s="1059"/>
      <c r="AK500" s="1059"/>
      <c r="AL500" s="1059"/>
      <c r="AM500" s="1059"/>
      <c r="AN500" s="1059"/>
      <c r="AO500" s="1059"/>
      <c r="AP500" s="1059"/>
      <c r="AQ500" s="1059">
        <v>0.18172388732497999</v>
      </c>
      <c r="AR500" s="1059">
        <v>0.192242055255753</v>
      </c>
      <c r="AS500" s="1059">
        <v>0.20609058622757201</v>
      </c>
      <c r="AT500" s="1059">
        <v>0.18134541764678699</v>
      </c>
      <c r="AU500" s="1061">
        <v>0.19010689775716999</v>
      </c>
    </row>
    <row r="501" spans="1:47" x14ac:dyDescent="0.2">
      <c r="A501">
        <v>61901</v>
      </c>
      <c r="B501" t="s">
        <v>1761</v>
      </c>
      <c r="C501" s="507">
        <v>43070</v>
      </c>
      <c r="D501">
        <v>2017</v>
      </c>
      <c r="E501" t="s">
        <v>199</v>
      </c>
      <c r="F501" t="s">
        <v>246</v>
      </c>
      <c r="G501">
        <v>34.611271000000002</v>
      </c>
      <c r="H501">
        <v>-86.622440999999995</v>
      </c>
      <c r="I501" s="606">
        <v>4.3821979451999997</v>
      </c>
      <c r="J501" t="s">
        <v>431</v>
      </c>
      <c r="K501" t="s">
        <v>1249</v>
      </c>
      <c r="L501" s="606">
        <v>12.5</v>
      </c>
      <c r="M501" s="606">
        <v>10</v>
      </c>
      <c r="N501" s="606">
        <v>1.25</v>
      </c>
      <c r="O501" t="s">
        <v>799</v>
      </c>
      <c r="P501" t="s">
        <v>1231</v>
      </c>
      <c r="Q501" t="s">
        <v>799</v>
      </c>
      <c r="R501">
        <v>180</v>
      </c>
      <c r="S501" t="s">
        <v>1293</v>
      </c>
      <c r="T501" t="s">
        <v>1384</v>
      </c>
      <c r="U501" t="s">
        <v>1295</v>
      </c>
      <c r="V501">
        <v>2017</v>
      </c>
      <c r="W501">
        <v>1</v>
      </c>
      <c r="X501">
        <v>2</v>
      </c>
      <c r="Y501">
        <v>23.56</v>
      </c>
      <c r="Z501">
        <v>37.159999999999997</v>
      </c>
      <c r="AA501">
        <v>121.2</v>
      </c>
      <c r="AB501">
        <v>82.63</v>
      </c>
      <c r="AC501" t="s">
        <v>326</v>
      </c>
      <c r="AD501" s="508" t="s">
        <v>1233</v>
      </c>
      <c r="AE501" s="1059"/>
      <c r="AF501" s="1059"/>
      <c r="AG501" s="1059"/>
      <c r="AH501" s="1059"/>
      <c r="AI501" s="1059"/>
      <c r="AJ501" s="1059"/>
      <c r="AK501" s="1059"/>
      <c r="AL501" s="1059"/>
      <c r="AM501" s="1059"/>
      <c r="AN501" s="1059"/>
      <c r="AO501" s="1059">
        <v>0.201712328767123</v>
      </c>
      <c r="AP501" s="1059">
        <v>0.20738584474885799</v>
      </c>
      <c r="AQ501" s="1059">
        <v>0.196721311475409</v>
      </c>
      <c r="AR501" s="1059">
        <v>0.19644977168949701</v>
      </c>
      <c r="AS501" s="1059">
        <v>0.212077625570776</v>
      </c>
      <c r="AT501" s="1059">
        <v>0.17826484018264799</v>
      </c>
      <c r="AU501" s="1061">
        <v>0.19294171220400699</v>
      </c>
    </row>
    <row r="502" spans="1:47" x14ac:dyDescent="0.2">
      <c r="A502">
        <v>60242</v>
      </c>
      <c r="B502" t="s">
        <v>1762</v>
      </c>
      <c r="C502" s="507">
        <v>42766</v>
      </c>
      <c r="D502">
        <v>2017</v>
      </c>
      <c r="E502" t="s">
        <v>176</v>
      </c>
      <c r="F502" t="s">
        <v>222</v>
      </c>
      <c r="G502">
        <v>35.124659999999999</v>
      </c>
      <c r="H502">
        <v>-119.24196000000001</v>
      </c>
      <c r="I502" s="606">
        <v>5.3630963469999999</v>
      </c>
      <c r="J502" t="s">
        <v>431</v>
      </c>
      <c r="K502" t="s">
        <v>1249</v>
      </c>
      <c r="L502" s="606">
        <v>11.978400000000001</v>
      </c>
      <c r="M502" s="606">
        <v>10</v>
      </c>
      <c r="N502" s="606">
        <v>1.19784</v>
      </c>
      <c r="O502" t="s">
        <v>799</v>
      </c>
      <c r="P502" t="s">
        <v>1231</v>
      </c>
      <c r="Q502" t="s">
        <v>799</v>
      </c>
      <c r="R502">
        <v>180</v>
      </c>
      <c r="Y502">
        <v>-0.36</v>
      </c>
      <c r="Z502">
        <v>14.51</v>
      </c>
      <c r="AA502">
        <v>130.71</v>
      </c>
      <c r="AB502">
        <v>88.08</v>
      </c>
      <c r="AC502" t="s">
        <v>333</v>
      </c>
      <c r="AD502" s="508" t="s">
        <v>1233</v>
      </c>
      <c r="AE502" s="1059"/>
      <c r="AF502" s="1059"/>
      <c r="AG502" s="1059"/>
      <c r="AH502" s="1059"/>
      <c r="AI502" s="1059"/>
      <c r="AJ502" s="1059"/>
      <c r="AK502" s="1059"/>
      <c r="AL502" s="1059"/>
      <c r="AM502" s="1059"/>
      <c r="AN502" s="1059"/>
      <c r="AO502" s="1059">
        <v>0.24847031963470301</v>
      </c>
      <c r="AP502" s="1059">
        <v>0.23767123287671199</v>
      </c>
      <c r="AQ502" s="1059">
        <v>0.20596539162112901</v>
      </c>
      <c r="AR502" s="1059">
        <v>0.225833333333333</v>
      </c>
      <c r="AS502" s="1059">
        <v>0.21544520547945201</v>
      </c>
      <c r="AT502" s="1059">
        <v>0.201940639269406</v>
      </c>
      <c r="AU502" s="1061">
        <v>0.16847677595628399</v>
      </c>
    </row>
    <row r="503" spans="1:47" x14ac:dyDescent="0.2">
      <c r="A503">
        <v>61292</v>
      </c>
      <c r="B503" t="s">
        <v>1763</v>
      </c>
      <c r="C503" s="507">
        <v>42795</v>
      </c>
      <c r="D503">
        <v>2017</v>
      </c>
      <c r="E503" t="s">
        <v>199</v>
      </c>
      <c r="F503" t="s">
        <v>228</v>
      </c>
      <c r="G503">
        <v>35.752881000000002</v>
      </c>
      <c r="H503">
        <v>-77.857611000000006</v>
      </c>
      <c r="I503" s="606">
        <v>4.4523303652999999</v>
      </c>
      <c r="J503" t="s">
        <v>431</v>
      </c>
      <c r="K503" t="s">
        <v>1249</v>
      </c>
      <c r="L503" s="606">
        <v>11.9</v>
      </c>
      <c r="M503" s="606">
        <v>10</v>
      </c>
      <c r="N503" s="606">
        <v>1.19</v>
      </c>
      <c r="O503" t="s">
        <v>793</v>
      </c>
      <c r="P503" t="s">
        <v>793</v>
      </c>
      <c r="Q503">
        <v>20</v>
      </c>
      <c r="R503">
        <v>180</v>
      </c>
      <c r="Y503">
        <v>20.350000000000001</v>
      </c>
      <c r="Z503">
        <v>5.66</v>
      </c>
      <c r="AA503">
        <v>116.68</v>
      </c>
      <c r="AB503">
        <v>83.69</v>
      </c>
      <c r="AC503" t="s">
        <v>1259</v>
      </c>
      <c r="AD503" s="508" t="s">
        <v>1233</v>
      </c>
      <c r="AE503" s="1059"/>
      <c r="AF503" s="1059"/>
      <c r="AG503" s="1059"/>
      <c r="AH503" s="1059"/>
      <c r="AI503" s="1059"/>
      <c r="AJ503" s="1059"/>
      <c r="AK503" s="1059"/>
      <c r="AL503" s="1059"/>
      <c r="AM503" s="1059"/>
      <c r="AN503" s="1059"/>
      <c r="AO503" s="1059">
        <v>0.192111872146118</v>
      </c>
      <c r="AP503" s="1059">
        <v>0.19573059360730499</v>
      </c>
      <c r="AQ503" s="1059">
        <v>0.17710610200364299</v>
      </c>
      <c r="AR503" s="1059">
        <v>0.18280821917808199</v>
      </c>
      <c r="AS503" s="1059">
        <v>0.112716894977168</v>
      </c>
      <c r="AT503" s="1059">
        <v>6.8287671232876698E-2</v>
      </c>
    </row>
    <row r="504" spans="1:47" x14ac:dyDescent="0.2">
      <c r="A504">
        <v>61280</v>
      </c>
      <c r="B504" t="s">
        <v>1764</v>
      </c>
      <c r="C504" s="507">
        <v>42853</v>
      </c>
      <c r="D504">
        <v>2017</v>
      </c>
      <c r="E504" t="s">
        <v>199</v>
      </c>
      <c r="F504" t="s">
        <v>228</v>
      </c>
      <c r="G504">
        <v>35.756321</v>
      </c>
      <c r="H504">
        <v>-78.013761000000002</v>
      </c>
      <c r="I504" s="606">
        <v>4.4743406393000003</v>
      </c>
      <c r="J504" t="s">
        <v>431</v>
      </c>
      <c r="K504" t="s">
        <v>1249</v>
      </c>
      <c r="L504" s="606">
        <v>12.3</v>
      </c>
      <c r="M504" s="606">
        <v>10</v>
      </c>
      <c r="N504" s="606">
        <v>1.23</v>
      </c>
      <c r="O504" t="s">
        <v>793</v>
      </c>
      <c r="P504" t="s">
        <v>793</v>
      </c>
      <c r="Q504">
        <v>20</v>
      </c>
      <c r="R504">
        <v>180</v>
      </c>
      <c r="Y504">
        <v>20.38</v>
      </c>
      <c r="Z504">
        <v>5.63</v>
      </c>
      <c r="AA504">
        <v>91.62</v>
      </c>
      <c r="AB504">
        <v>64.63</v>
      </c>
      <c r="AC504" t="s">
        <v>1259</v>
      </c>
      <c r="AD504" s="508" t="s">
        <v>1233</v>
      </c>
      <c r="AE504" s="1059"/>
      <c r="AF504" s="1059"/>
      <c r="AG504" s="1059"/>
      <c r="AH504" s="1059"/>
      <c r="AI504" s="1059"/>
      <c r="AJ504" s="1059"/>
      <c r="AK504" s="1059"/>
      <c r="AL504" s="1059"/>
      <c r="AM504" s="1059"/>
      <c r="AN504" s="1059"/>
      <c r="AO504" s="1059">
        <v>0.196175799086758</v>
      </c>
      <c r="AP504" s="1059">
        <v>0.19737442922374401</v>
      </c>
      <c r="AQ504" s="1059">
        <v>0.18818306010928901</v>
      </c>
      <c r="AR504" s="1059">
        <v>0.195422374429223</v>
      </c>
      <c r="AS504" s="1059">
        <v>0.193025114155251</v>
      </c>
      <c r="AT504" s="1059">
        <v>0.16179223744292201</v>
      </c>
    </row>
    <row r="505" spans="1:47" x14ac:dyDescent="0.2">
      <c r="A505">
        <v>61277</v>
      </c>
      <c r="B505" t="s">
        <v>1765</v>
      </c>
      <c r="C505" s="507">
        <v>42853</v>
      </c>
      <c r="D505">
        <v>2017</v>
      </c>
      <c r="E505" t="s">
        <v>199</v>
      </c>
      <c r="F505" t="s">
        <v>228</v>
      </c>
      <c r="G505">
        <v>35.706530000000001</v>
      </c>
      <c r="H505">
        <v>-77.934650000000005</v>
      </c>
      <c r="I505" s="606">
        <v>4.4527892694000002</v>
      </c>
      <c r="J505" t="s">
        <v>431</v>
      </c>
      <c r="K505" t="s">
        <v>1249</v>
      </c>
      <c r="L505" s="606">
        <v>12.1</v>
      </c>
      <c r="M505" s="606">
        <v>10</v>
      </c>
      <c r="N505" s="606">
        <v>1.21</v>
      </c>
      <c r="O505" t="s">
        <v>793</v>
      </c>
      <c r="P505" t="s">
        <v>793</v>
      </c>
      <c r="Q505">
        <v>20</v>
      </c>
      <c r="R505">
        <v>180</v>
      </c>
      <c r="Y505">
        <v>20.36</v>
      </c>
      <c r="Z505">
        <v>5.77</v>
      </c>
      <c r="AA505">
        <v>109.74</v>
      </c>
      <c r="AB505">
        <v>77.97</v>
      </c>
      <c r="AC505" t="s">
        <v>1259</v>
      </c>
      <c r="AD505" s="508" t="s">
        <v>1233</v>
      </c>
      <c r="AE505" s="1059"/>
      <c r="AF505" s="1059"/>
      <c r="AG505" s="1059"/>
      <c r="AH505" s="1059"/>
      <c r="AI505" s="1059"/>
      <c r="AJ505" s="1059"/>
      <c r="AK505" s="1059"/>
      <c r="AL505" s="1059"/>
      <c r="AM505" s="1059"/>
      <c r="AN505" s="1059"/>
      <c r="AO505" s="1059">
        <v>0.19165525114155199</v>
      </c>
      <c r="AP505" s="1059">
        <v>0.19278538812785301</v>
      </c>
      <c r="AQ505" s="1059">
        <v>0.18191029143897999</v>
      </c>
      <c r="AR505" s="1059">
        <v>0.18763698630136899</v>
      </c>
      <c r="AS505" s="1059">
        <v>0.124965753424657</v>
      </c>
      <c r="AT505" s="1059">
        <v>0.109223744292237</v>
      </c>
    </row>
    <row r="506" spans="1:47" x14ac:dyDescent="0.2">
      <c r="A506">
        <v>61276</v>
      </c>
      <c r="B506" t="s">
        <v>1766</v>
      </c>
      <c r="C506" s="507">
        <v>42853</v>
      </c>
      <c r="D506">
        <v>2017</v>
      </c>
      <c r="E506" t="s">
        <v>199</v>
      </c>
      <c r="F506" t="s">
        <v>228</v>
      </c>
      <c r="G506">
        <v>35.782611000000003</v>
      </c>
      <c r="H506">
        <v>-78.989811000000003</v>
      </c>
      <c r="I506" s="606">
        <v>4.4439086758000004</v>
      </c>
      <c r="J506" t="s">
        <v>431</v>
      </c>
      <c r="K506" t="s">
        <v>1249</v>
      </c>
      <c r="L506" s="606">
        <v>11.7</v>
      </c>
      <c r="M506" s="606">
        <v>10</v>
      </c>
      <c r="N506" s="606">
        <v>1.17</v>
      </c>
      <c r="O506" t="s">
        <v>793</v>
      </c>
      <c r="P506" t="s">
        <v>793</v>
      </c>
      <c r="Q506">
        <v>20</v>
      </c>
      <c r="R506">
        <v>180</v>
      </c>
      <c r="Y506">
        <v>20.329999999999998</v>
      </c>
      <c r="Z506">
        <v>5.73</v>
      </c>
      <c r="AA506">
        <v>89.06</v>
      </c>
      <c r="AB506">
        <v>62.79</v>
      </c>
      <c r="AC506" t="s">
        <v>1259</v>
      </c>
      <c r="AD506" s="508" t="s">
        <v>1233</v>
      </c>
      <c r="AE506" s="1059"/>
      <c r="AF506" s="1059"/>
      <c r="AG506" s="1059"/>
      <c r="AH506" s="1059"/>
      <c r="AI506" s="1059"/>
      <c r="AJ506" s="1059"/>
      <c r="AK506" s="1059"/>
      <c r="AL506" s="1059"/>
      <c r="AM506" s="1059"/>
      <c r="AN506" s="1059"/>
      <c r="AO506" s="1059">
        <v>0.184703196347032</v>
      </c>
      <c r="AP506" s="1059">
        <v>0.18397260273972599</v>
      </c>
      <c r="AQ506" s="1059">
        <v>0.17586520947176601</v>
      </c>
      <c r="AR506" s="1059">
        <v>0.18641552511415499</v>
      </c>
      <c r="AS506" s="1059">
        <v>0.18229452054794501</v>
      </c>
      <c r="AT506" s="1059">
        <v>0.17128995433789901</v>
      </c>
    </row>
    <row r="507" spans="1:47" x14ac:dyDescent="0.2">
      <c r="A507">
        <v>61279</v>
      </c>
      <c r="B507" t="s">
        <v>1767</v>
      </c>
      <c r="C507" s="507">
        <v>42885</v>
      </c>
      <c r="D507">
        <v>2017</v>
      </c>
      <c r="E507" t="s">
        <v>199</v>
      </c>
      <c r="F507" t="s">
        <v>228</v>
      </c>
      <c r="G507">
        <v>35.698141</v>
      </c>
      <c r="H507">
        <v>-77.879290999999995</v>
      </c>
      <c r="I507" s="606">
        <v>4.4557312785000001</v>
      </c>
      <c r="J507" t="s">
        <v>431</v>
      </c>
      <c r="K507" t="s">
        <v>1249</v>
      </c>
      <c r="L507" s="606">
        <v>12.7</v>
      </c>
      <c r="M507" s="606">
        <v>10</v>
      </c>
      <c r="N507" s="606">
        <v>1.27</v>
      </c>
      <c r="O507" t="s">
        <v>793</v>
      </c>
      <c r="P507" t="s">
        <v>793</v>
      </c>
      <c r="Q507">
        <v>20</v>
      </c>
      <c r="R507">
        <v>180</v>
      </c>
      <c r="Y507">
        <v>20.37</v>
      </c>
      <c r="Z507">
        <v>5.76</v>
      </c>
      <c r="AA507">
        <v>100.39</v>
      </c>
      <c r="AB507">
        <v>70.98</v>
      </c>
      <c r="AC507" t="s">
        <v>1259</v>
      </c>
      <c r="AD507" s="508" t="s">
        <v>1233</v>
      </c>
      <c r="AE507" s="1059"/>
      <c r="AF507" s="1059"/>
      <c r="AG507" s="1059"/>
      <c r="AH507" s="1059"/>
      <c r="AI507" s="1059"/>
      <c r="AJ507" s="1059"/>
      <c r="AK507" s="1059"/>
      <c r="AL507" s="1059"/>
      <c r="AM507" s="1059"/>
      <c r="AN507" s="1059"/>
      <c r="AO507" s="1059">
        <v>0.211449771689497</v>
      </c>
      <c r="AP507" s="1059">
        <v>0.21141552511415501</v>
      </c>
      <c r="AQ507" s="1059">
        <v>0.20229963570127499</v>
      </c>
      <c r="AR507" s="1059">
        <v>0.199965753424657</v>
      </c>
      <c r="AS507" s="1059">
        <v>0.170901826484018</v>
      </c>
      <c r="AT507" s="1059">
        <v>0.13301369863013601</v>
      </c>
    </row>
    <row r="508" spans="1:47" x14ac:dyDescent="0.2">
      <c r="A508">
        <v>61278</v>
      </c>
      <c r="B508" t="s">
        <v>1768</v>
      </c>
      <c r="C508" s="507">
        <v>42885</v>
      </c>
      <c r="D508">
        <v>2017</v>
      </c>
      <c r="E508" t="s">
        <v>199</v>
      </c>
      <c r="F508" t="s">
        <v>228</v>
      </c>
      <c r="G508">
        <v>35.698141</v>
      </c>
      <c r="H508">
        <v>-77.879290999999995</v>
      </c>
      <c r="I508" s="606">
        <v>4.4557312785000001</v>
      </c>
      <c r="J508" t="s">
        <v>431</v>
      </c>
      <c r="K508" t="s">
        <v>1249</v>
      </c>
      <c r="L508" s="606">
        <v>12.1</v>
      </c>
      <c r="M508" s="606">
        <v>10</v>
      </c>
      <c r="N508" s="606">
        <v>1.21</v>
      </c>
      <c r="O508" t="s">
        <v>793</v>
      </c>
      <c r="P508" t="s">
        <v>793</v>
      </c>
      <c r="Q508">
        <v>20</v>
      </c>
      <c r="R508">
        <v>180</v>
      </c>
      <c r="Y508">
        <v>20.37</v>
      </c>
      <c r="Z508">
        <v>5.74</v>
      </c>
      <c r="AA508">
        <v>92.48</v>
      </c>
      <c r="AB508">
        <v>65.489999999999995</v>
      </c>
      <c r="AC508" t="s">
        <v>1259</v>
      </c>
      <c r="AD508" s="508" t="s">
        <v>1233</v>
      </c>
      <c r="AE508" s="1059"/>
      <c r="AF508" s="1059"/>
      <c r="AG508" s="1059"/>
      <c r="AH508" s="1059"/>
      <c r="AI508" s="1059"/>
      <c r="AJ508" s="1059"/>
      <c r="AK508" s="1059"/>
      <c r="AL508" s="1059"/>
      <c r="AM508" s="1059"/>
      <c r="AN508" s="1059"/>
      <c r="AO508" s="1059">
        <v>0.19424657534246501</v>
      </c>
      <c r="AP508" s="1059">
        <v>0.194075342465753</v>
      </c>
      <c r="AQ508" s="1059">
        <v>0.18209244080145701</v>
      </c>
      <c r="AR508" s="1059">
        <v>0.188778538812785</v>
      </c>
      <c r="AS508" s="1059">
        <v>0.15632420091324201</v>
      </c>
      <c r="AT508" s="1059">
        <v>0.16591324200913199</v>
      </c>
    </row>
    <row r="509" spans="1:47" x14ac:dyDescent="0.2">
      <c r="A509">
        <v>60519</v>
      </c>
      <c r="B509" t="s">
        <v>1769</v>
      </c>
      <c r="C509" s="507">
        <v>42916</v>
      </c>
      <c r="D509">
        <v>2017</v>
      </c>
      <c r="E509" t="s">
        <v>179</v>
      </c>
      <c r="F509" t="s">
        <v>245</v>
      </c>
      <c r="G509">
        <v>45.641531000000001</v>
      </c>
      <c r="H509">
        <v>-94.600170000000006</v>
      </c>
      <c r="I509" s="606">
        <v>3.7577949772000001</v>
      </c>
      <c r="J509" t="s">
        <v>431</v>
      </c>
      <c r="K509" t="s">
        <v>1249</v>
      </c>
      <c r="L509" s="606">
        <v>15.24</v>
      </c>
      <c r="M509" s="606">
        <v>10</v>
      </c>
      <c r="N509" s="606">
        <v>1.524</v>
      </c>
      <c r="O509" t="s">
        <v>799</v>
      </c>
      <c r="P509" t="s">
        <v>1231</v>
      </c>
      <c r="Q509" t="s">
        <v>799</v>
      </c>
      <c r="R509">
        <v>180</v>
      </c>
      <c r="Y509">
        <v>28.14</v>
      </c>
      <c r="Z509">
        <v>2.79</v>
      </c>
      <c r="AA509">
        <v>111.62</v>
      </c>
      <c r="AB509">
        <v>77.069999999999993</v>
      </c>
      <c r="AC509" t="s">
        <v>333</v>
      </c>
      <c r="AD509" s="508" t="s">
        <v>1233</v>
      </c>
      <c r="AE509" s="1059"/>
      <c r="AF509" s="1059"/>
      <c r="AG509" s="1059"/>
      <c r="AH509" s="1059"/>
      <c r="AI509" s="1059"/>
      <c r="AJ509" s="1059"/>
      <c r="AK509" s="1059"/>
      <c r="AL509" s="1059"/>
      <c r="AM509" s="1059"/>
      <c r="AN509" s="1059"/>
      <c r="AO509" s="1059">
        <v>0.21931506849314999</v>
      </c>
      <c r="AP509" s="1059">
        <v>0.21281963470319601</v>
      </c>
      <c r="AQ509" s="1059">
        <v>0.199157559198542</v>
      </c>
      <c r="AR509" s="1059">
        <v>0.24002283105022801</v>
      </c>
      <c r="AS509" s="1059">
        <v>0.217031963470319</v>
      </c>
      <c r="AT509" s="1059">
        <v>0.23977168949771599</v>
      </c>
      <c r="AU509" s="1061">
        <v>0.21905737704917999</v>
      </c>
    </row>
    <row r="510" spans="1:47" x14ac:dyDescent="0.2">
      <c r="A510">
        <v>60530</v>
      </c>
      <c r="B510" t="s">
        <v>1770</v>
      </c>
      <c r="C510" s="507">
        <v>42916</v>
      </c>
      <c r="D510">
        <v>2017</v>
      </c>
      <c r="E510" t="s">
        <v>179</v>
      </c>
      <c r="F510" t="s">
        <v>245</v>
      </c>
      <c r="G510">
        <v>45.392904999999999</v>
      </c>
      <c r="H510">
        <v>-94.721231000000003</v>
      </c>
      <c r="I510" s="606">
        <v>3.8051465752999998</v>
      </c>
      <c r="J510" t="s">
        <v>431</v>
      </c>
      <c r="K510" t="s">
        <v>1249</v>
      </c>
      <c r="L510" s="606">
        <v>15.24</v>
      </c>
      <c r="M510" s="606">
        <v>10</v>
      </c>
      <c r="N510" s="606">
        <v>1.524</v>
      </c>
      <c r="O510" t="s">
        <v>799</v>
      </c>
      <c r="P510" t="s">
        <v>1231</v>
      </c>
      <c r="Q510" t="s">
        <v>799</v>
      </c>
      <c r="R510">
        <v>180</v>
      </c>
      <c r="Y510">
        <v>28.03</v>
      </c>
      <c r="Z510">
        <v>2.86</v>
      </c>
      <c r="AA510">
        <v>112.98</v>
      </c>
      <c r="AB510">
        <v>78.010000000000005</v>
      </c>
      <c r="AC510" t="s">
        <v>333</v>
      </c>
      <c r="AD510" s="508" t="s">
        <v>1233</v>
      </c>
      <c r="AE510" s="1059"/>
      <c r="AF510" s="1059"/>
      <c r="AG510" s="1059"/>
      <c r="AH510" s="1059"/>
      <c r="AI510" s="1059"/>
      <c r="AJ510" s="1059"/>
      <c r="AK510" s="1059"/>
      <c r="AL510" s="1059"/>
      <c r="AM510" s="1059"/>
      <c r="AN510" s="1059"/>
      <c r="AO510" s="1059">
        <v>0.21071917808219101</v>
      </c>
      <c r="AP510" s="1059">
        <v>0.21329908675799</v>
      </c>
      <c r="AQ510" s="1059">
        <v>0.18666894353369701</v>
      </c>
      <c r="AR510" s="1059">
        <v>0.24239726027397199</v>
      </c>
      <c r="AS510" s="1059">
        <v>0.205433789954337</v>
      </c>
      <c r="AT510" s="1059">
        <v>0.23347031963470299</v>
      </c>
      <c r="AU510" s="1061">
        <v>0.224385245901639</v>
      </c>
    </row>
    <row r="511" spans="1:47" x14ac:dyDescent="0.2">
      <c r="A511">
        <v>60532</v>
      </c>
      <c r="B511" t="s">
        <v>1771</v>
      </c>
      <c r="C511" s="507">
        <v>42916</v>
      </c>
      <c r="D511">
        <v>2017</v>
      </c>
      <c r="E511" t="s">
        <v>179</v>
      </c>
      <c r="F511" t="s">
        <v>245</v>
      </c>
      <c r="G511">
        <v>44.092491000000003</v>
      </c>
      <c r="H511">
        <v>-93.530980999999997</v>
      </c>
      <c r="I511" s="606">
        <v>3.8389972603000002</v>
      </c>
      <c r="J511" t="s">
        <v>431</v>
      </c>
      <c r="K511" t="s">
        <v>1249</v>
      </c>
      <c r="L511" s="606">
        <v>15.92</v>
      </c>
      <c r="M511" s="606">
        <v>10</v>
      </c>
      <c r="N511" s="606">
        <v>1.5920000000000001</v>
      </c>
      <c r="O511" t="s">
        <v>799</v>
      </c>
      <c r="P511" t="s">
        <v>1231</v>
      </c>
      <c r="Q511" t="s">
        <v>799</v>
      </c>
      <c r="R511">
        <v>180</v>
      </c>
      <c r="Y511">
        <v>25.32</v>
      </c>
      <c r="Z511">
        <v>2.7</v>
      </c>
      <c r="AA511">
        <v>113.77</v>
      </c>
      <c r="AB511">
        <v>78.84</v>
      </c>
      <c r="AC511" t="s">
        <v>333</v>
      </c>
      <c r="AD511" s="508" t="s">
        <v>1233</v>
      </c>
      <c r="AE511" s="1059"/>
      <c r="AF511" s="1059"/>
      <c r="AG511" s="1059"/>
      <c r="AH511" s="1059"/>
      <c r="AI511" s="1059"/>
      <c r="AJ511" s="1059"/>
      <c r="AK511" s="1059"/>
      <c r="AL511" s="1059"/>
      <c r="AM511" s="1059"/>
      <c r="AN511" s="1059"/>
      <c r="AO511" s="1059">
        <v>0.22696347031963399</v>
      </c>
      <c r="AP511" s="1059">
        <v>0.20215753424657501</v>
      </c>
      <c r="AQ511" s="1059">
        <v>0.214959016393442</v>
      </c>
      <c r="AR511" s="1059">
        <v>0.18210045662100399</v>
      </c>
      <c r="AS511" s="1059">
        <v>0.173287671232876</v>
      </c>
      <c r="AT511" s="1059">
        <v>0.238824200913242</v>
      </c>
      <c r="AU511" s="1061">
        <v>0.23580373406193</v>
      </c>
    </row>
    <row r="512" spans="1:47" x14ac:dyDescent="0.2">
      <c r="A512">
        <v>60659</v>
      </c>
      <c r="B512" t="s">
        <v>1772</v>
      </c>
      <c r="C512" s="507">
        <v>42916</v>
      </c>
      <c r="D512">
        <v>2017</v>
      </c>
      <c r="E512" t="s">
        <v>199</v>
      </c>
      <c r="F512" t="s">
        <v>237</v>
      </c>
      <c r="G512">
        <v>32.466681000000001</v>
      </c>
      <c r="H512">
        <v>-80.961461</v>
      </c>
      <c r="I512" s="606">
        <v>4.6799404109999996</v>
      </c>
      <c r="J512" t="s">
        <v>431</v>
      </c>
      <c r="K512" t="s">
        <v>1249</v>
      </c>
      <c r="L512" s="606">
        <v>12.2</v>
      </c>
      <c r="M512" s="606">
        <v>10</v>
      </c>
      <c r="N512" s="606">
        <v>1.22</v>
      </c>
      <c r="O512" t="s">
        <v>799</v>
      </c>
      <c r="P512" t="s">
        <v>1231</v>
      </c>
      <c r="Q512" t="s">
        <v>799</v>
      </c>
      <c r="R512">
        <v>180</v>
      </c>
      <c r="Y512">
        <v>29.27</v>
      </c>
      <c r="Z512">
        <v>16.53</v>
      </c>
      <c r="AA512">
        <v>75.819999999999993</v>
      </c>
      <c r="AB512">
        <v>53.76</v>
      </c>
      <c r="AC512" t="s">
        <v>329</v>
      </c>
      <c r="AD512" s="508" t="s">
        <v>1233</v>
      </c>
      <c r="AE512" s="1059"/>
      <c r="AF512" s="1059"/>
      <c r="AG512" s="1059"/>
      <c r="AH512" s="1059"/>
      <c r="AI512" s="1059"/>
      <c r="AJ512" s="1059"/>
      <c r="AK512" s="1059"/>
      <c r="AL512" s="1059"/>
      <c r="AM512" s="1059"/>
      <c r="AN512" s="1059"/>
      <c r="AO512" s="1059">
        <v>0.22992009132419999</v>
      </c>
      <c r="AP512" s="1059">
        <v>0.22595890410958899</v>
      </c>
      <c r="AQ512" s="1059">
        <v>0.20529371584699399</v>
      </c>
      <c r="AR512" s="1059">
        <v>0.202636986301369</v>
      </c>
      <c r="AS512" s="1059">
        <v>0.20646118721461101</v>
      </c>
      <c r="AT512" s="1059">
        <v>0.21297945205479399</v>
      </c>
      <c r="AU512" s="1061">
        <v>0.19633424408014499</v>
      </c>
    </row>
    <row r="513" spans="1:47" x14ac:dyDescent="0.2">
      <c r="A513">
        <v>61374</v>
      </c>
      <c r="B513" t="s">
        <v>1773</v>
      </c>
      <c r="C513" s="507">
        <v>42917</v>
      </c>
      <c r="D513">
        <v>2017</v>
      </c>
      <c r="E513" t="s">
        <v>180</v>
      </c>
      <c r="F513" t="s">
        <v>227</v>
      </c>
      <c r="G513">
        <v>39.06635</v>
      </c>
      <c r="H513">
        <v>-78.137000999999998</v>
      </c>
      <c r="I513" s="606">
        <v>4.0860401825999997</v>
      </c>
      <c r="J513" t="s">
        <v>431</v>
      </c>
      <c r="K513" t="s">
        <v>1249</v>
      </c>
      <c r="L513" s="606">
        <v>12.6</v>
      </c>
      <c r="M513" s="606">
        <v>10</v>
      </c>
      <c r="N513" s="606">
        <v>1.26</v>
      </c>
      <c r="O513" t="s">
        <v>799</v>
      </c>
      <c r="P513" t="s">
        <v>1231</v>
      </c>
      <c r="Q513" t="s">
        <v>799</v>
      </c>
      <c r="R513">
        <v>180</v>
      </c>
      <c r="Y513">
        <v>35.090000000000003</v>
      </c>
      <c r="Z513">
        <v>3.62</v>
      </c>
      <c r="AA513">
        <v>102.99</v>
      </c>
      <c r="AB513">
        <v>73.69</v>
      </c>
      <c r="AC513" t="s">
        <v>1259</v>
      </c>
      <c r="AD513" s="508" t="s">
        <v>1233</v>
      </c>
      <c r="AE513" s="1059"/>
      <c r="AF513" s="1059"/>
      <c r="AG513" s="1059"/>
      <c r="AH513" s="1059"/>
      <c r="AI513" s="1059"/>
      <c r="AJ513" s="1059"/>
      <c r="AK513" s="1059"/>
      <c r="AL513" s="1059"/>
      <c r="AM513" s="1059"/>
      <c r="AN513" s="1059"/>
      <c r="AO513" s="1059">
        <v>0.18641552511415499</v>
      </c>
      <c r="AP513" s="1059">
        <v>0.20286529680365301</v>
      </c>
      <c r="AQ513" s="1059">
        <v>0.19831511839708499</v>
      </c>
      <c r="AR513" s="1059">
        <v>0.193550228310502</v>
      </c>
      <c r="AS513" s="1059">
        <v>3.6175799086757901E-2</v>
      </c>
      <c r="AT513" s="1059">
        <v>0.13573059360730499</v>
      </c>
      <c r="AU513" s="1061">
        <v>0.17315573770491799</v>
      </c>
    </row>
    <row r="514" spans="1:47" x14ac:dyDescent="0.2">
      <c r="A514">
        <v>61556</v>
      </c>
      <c r="B514" t="s">
        <v>1774</v>
      </c>
      <c r="C514" s="507">
        <v>43099</v>
      </c>
      <c r="D514">
        <v>2017</v>
      </c>
      <c r="E514" t="s">
        <v>183</v>
      </c>
      <c r="F514" t="s">
        <v>232</v>
      </c>
      <c r="G514">
        <v>34.833531000000001</v>
      </c>
      <c r="H514">
        <v>-106.78191099999999</v>
      </c>
      <c r="I514" s="606">
        <v>5.6356009132000002</v>
      </c>
      <c r="J514" t="s">
        <v>431</v>
      </c>
      <c r="K514" t="s">
        <v>1249</v>
      </c>
      <c r="L514" s="606">
        <v>12.497999999999999</v>
      </c>
      <c r="M514" s="606">
        <v>10</v>
      </c>
      <c r="N514" s="606">
        <v>1.2498</v>
      </c>
      <c r="O514" t="s">
        <v>799</v>
      </c>
      <c r="P514" t="s">
        <v>1231</v>
      </c>
      <c r="Q514" t="s">
        <v>799</v>
      </c>
      <c r="R514">
        <v>180</v>
      </c>
      <c r="Y514">
        <v>11.7</v>
      </c>
      <c r="Z514">
        <v>19.739999999999998</v>
      </c>
      <c r="AA514">
        <v>50.72</v>
      </c>
      <c r="AB514">
        <v>36.31</v>
      </c>
      <c r="AC514" t="s">
        <v>332</v>
      </c>
      <c r="AD514" s="508" t="s">
        <v>1233</v>
      </c>
      <c r="AE514" s="1059"/>
      <c r="AF514" s="1059"/>
      <c r="AG514" s="1059"/>
      <c r="AH514" s="1059"/>
      <c r="AI514" s="1059"/>
      <c r="AJ514" s="1059"/>
      <c r="AK514" s="1059"/>
      <c r="AL514" s="1059"/>
      <c r="AM514" s="1059"/>
      <c r="AN514" s="1059"/>
      <c r="AO514" s="1059">
        <v>0.30311643835616398</v>
      </c>
      <c r="AP514" s="1059">
        <v>0.269509132420091</v>
      </c>
      <c r="AQ514" s="1059">
        <v>0.29970400728597402</v>
      </c>
      <c r="AR514" s="1059">
        <v>0.306278538812785</v>
      </c>
      <c r="AS514" s="1059">
        <v>0.297762557077625</v>
      </c>
      <c r="AT514" s="1059">
        <v>0.296369863013698</v>
      </c>
      <c r="AU514" s="1061">
        <v>0.29098360655737698</v>
      </c>
    </row>
    <row r="515" spans="1:47" x14ac:dyDescent="0.2">
      <c r="A515">
        <v>61201</v>
      </c>
      <c r="B515" t="s">
        <v>1775</v>
      </c>
      <c r="C515" s="507">
        <v>43099</v>
      </c>
      <c r="D515">
        <v>2017</v>
      </c>
      <c r="E515" t="s">
        <v>183</v>
      </c>
      <c r="F515" t="s">
        <v>242</v>
      </c>
      <c r="G515">
        <v>42.022241000000001</v>
      </c>
      <c r="H515">
        <v>-121.423221</v>
      </c>
      <c r="I515" s="606">
        <v>4.7639027396999998</v>
      </c>
      <c r="J515" t="s">
        <v>431</v>
      </c>
      <c r="K515" t="s">
        <v>1249</v>
      </c>
      <c r="L515" s="606">
        <v>13.2</v>
      </c>
      <c r="M515" s="606">
        <v>10</v>
      </c>
      <c r="N515" s="606">
        <v>1.3199999999999998</v>
      </c>
      <c r="O515" t="s">
        <v>799</v>
      </c>
      <c r="P515" t="s">
        <v>1231</v>
      </c>
      <c r="Q515" t="s">
        <v>799</v>
      </c>
      <c r="R515">
        <v>180</v>
      </c>
      <c r="Y515">
        <v>25.73</v>
      </c>
      <c r="Z515">
        <v>17.38</v>
      </c>
      <c r="AA515">
        <v>74.41</v>
      </c>
      <c r="AB515">
        <v>51.82</v>
      </c>
      <c r="AC515" t="s">
        <v>330</v>
      </c>
      <c r="AD515" s="508" t="s">
        <v>1233</v>
      </c>
      <c r="AE515" s="1059"/>
      <c r="AF515" s="1059"/>
      <c r="AG515" s="1059"/>
      <c r="AH515" s="1059"/>
      <c r="AI515" s="1059"/>
      <c r="AJ515" s="1059"/>
      <c r="AK515" s="1059"/>
      <c r="AL515" s="1059"/>
      <c r="AM515" s="1059"/>
      <c r="AN515" s="1059"/>
      <c r="AO515" s="1059">
        <v>0.25273972602739703</v>
      </c>
      <c r="AP515" s="1059">
        <v>0.28410958904109501</v>
      </c>
      <c r="AQ515" s="1059">
        <v>0.28746584699453498</v>
      </c>
      <c r="AR515" s="1059">
        <v>0.28148401826483999</v>
      </c>
      <c r="AS515" s="1059">
        <v>0.28537671232876699</v>
      </c>
      <c r="AT515" s="1059">
        <v>0.265673515981735</v>
      </c>
      <c r="AU515" s="1061">
        <v>0.25865209471766798</v>
      </c>
    </row>
    <row r="516" spans="1:47" x14ac:dyDescent="0.2">
      <c r="A516">
        <v>61430</v>
      </c>
      <c r="B516" t="s">
        <v>1776</v>
      </c>
      <c r="C516" s="507">
        <v>43099</v>
      </c>
      <c r="D516">
        <v>2017</v>
      </c>
      <c r="E516" t="s">
        <v>183</v>
      </c>
      <c r="F516" t="s">
        <v>242</v>
      </c>
      <c r="G516">
        <v>42.208987999999998</v>
      </c>
      <c r="H516">
        <v>-120.3678</v>
      </c>
      <c r="I516" s="606">
        <v>4.7124636985999997</v>
      </c>
      <c r="J516" t="s">
        <v>431</v>
      </c>
      <c r="K516" t="s">
        <v>1249</v>
      </c>
      <c r="L516" s="606">
        <v>13.7</v>
      </c>
      <c r="M516" s="606">
        <v>10</v>
      </c>
      <c r="N516" s="606">
        <v>1.3699999999999999</v>
      </c>
      <c r="O516" t="s">
        <v>799</v>
      </c>
      <c r="P516" t="s">
        <v>1231</v>
      </c>
      <c r="Q516" t="s">
        <v>799</v>
      </c>
      <c r="R516">
        <v>180</v>
      </c>
      <c r="Y516">
        <v>25.35</v>
      </c>
      <c r="Z516">
        <v>17.16</v>
      </c>
      <c r="AA516">
        <v>76.709999999999994</v>
      </c>
      <c r="AB516">
        <v>53.49</v>
      </c>
      <c r="AC516" t="s">
        <v>333</v>
      </c>
      <c r="AD516" s="508" t="s">
        <v>1233</v>
      </c>
      <c r="AE516" s="1059"/>
      <c r="AF516" s="1059"/>
      <c r="AG516" s="1059"/>
      <c r="AH516" s="1059"/>
      <c r="AI516" s="1059"/>
      <c r="AJ516" s="1059"/>
      <c r="AK516" s="1059"/>
      <c r="AL516" s="1059"/>
      <c r="AM516" s="1059"/>
      <c r="AN516" s="1059"/>
      <c r="AO516" s="1059">
        <v>0.27344748858447399</v>
      </c>
      <c r="AP516" s="1059">
        <v>0.27906392694063897</v>
      </c>
      <c r="AQ516" s="1059">
        <v>0.27342896174863301</v>
      </c>
      <c r="AR516" s="1059">
        <v>0.28363013698630102</v>
      </c>
      <c r="AS516" s="1059">
        <v>0.28471461187214597</v>
      </c>
      <c r="AT516" s="1059">
        <v>0.26611872146118698</v>
      </c>
      <c r="AU516" s="1061">
        <v>0.25249316939890698</v>
      </c>
    </row>
    <row r="517" spans="1:47" x14ac:dyDescent="0.2">
      <c r="A517">
        <v>61532</v>
      </c>
      <c r="B517" t="s">
        <v>1777</v>
      </c>
      <c r="C517" s="507">
        <v>43099</v>
      </c>
      <c r="D517">
        <v>2017</v>
      </c>
      <c r="E517" t="s">
        <v>177</v>
      </c>
      <c r="F517" t="s">
        <v>221</v>
      </c>
      <c r="G517">
        <v>33.161591000000001</v>
      </c>
      <c r="H517">
        <v>-96.239271000000002</v>
      </c>
      <c r="I517" s="606">
        <v>4.6292710045999996</v>
      </c>
      <c r="J517" t="s">
        <v>431</v>
      </c>
      <c r="K517" t="s">
        <v>1249</v>
      </c>
      <c r="L517" s="606">
        <v>14.202499999999999</v>
      </c>
      <c r="M517" s="606">
        <v>10</v>
      </c>
      <c r="N517" s="606">
        <v>1.4202499999999998</v>
      </c>
      <c r="O517" t="s">
        <v>799</v>
      </c>
      <c r="P517" t="s">
        <v>1231</v>
      </c>
      <c r="Q517" t="s">
        <v>799</v>
      </c>
      <c r="R517">
        <v>180</v>
      </c>
      <c r="Y517">
        <v>21.49</v>
      </c>
      <c r="AA517">
        <v>65.19</v>
      </c>
      <c r="AB517">
        <v>47.55</v>
      </c>
      <c r="AC517" t="s">
        <v>330</v>
      </c>
      <c r="AD517" s="508" t="s">
        <v>1233</v>
      </c>
      <c r="AE517" s="1059"/>
      <c r="AF517" s="1059"/>
      <c r="AG517" s="1059"/>
      <c r="AH517" s="1059"/>
      <c r="AI517" s="1059"/>
      <c r="AJ517" s="1059"/>
      <c r="AK517" s="1059"/>
      <c r="AL517" s="1059"/>
      <c r="AM517" s="1059"/>
      <c r="AN517" s="1059"/>
      <c r="AO517" s="1059">
        <v>0.221404109589041</v>
      </c>
      <c r="AP517" s="1059">
        <v>0.24559360730593599</v>
      </c>
      <c r="AQ517" s="1059">
        <v>0.15910746812386101</v>
      </c>
      <c r="AR517" s="1059">
        <v>0.17546803652967999</v>
      </c>
      <c r="AS517" s="1059">
        <v>0.246038812785388</v>
      </c>
      <c r="AT517" s="1059">
        <v>0.237191780821917</v>
      </c>
      <c r="AU517" s="1061">
        <v>0.22663934426229501</v>
      </c>
    </row>
    <row r="518" spans="1:47" x14ac:dyDescent="0.2">
      <c r="A518">
        <v>61524</v>
      </c>
      <c r="B518" t="s">
        <v>1778</v>
      </c>
      <c r="C518" s="507">
        <v>43099</v>
      </c>
      <c r="D518">
        <v>2017</v>
      </c>
      <c r="E518" t="s">
        <v>177</v>
      </c>
      <c r="F518" t="s">
        <v>221</v>
      </c>
      <c r="G518">
        <v>33.500700999999999</v>
      </c>
      <c r="H518">
        <v>-96.374320999999995</v>
      </c>
      <c r="I518" s="606">
        <v>4.6390484018000002</v>
      </c>
      <c r="J518" t="s">
        <v>431</v>
      </c>
      <c r="K518" t="s">
        <v>1249</v>
      </c>
      <c r="L518" s="606">
        <v>14.2766</v>
      </c>
      <c r="M518" s="606">
        <v>10</v>
      </c>
      <c r="N518" s="606">
        <v>1.4276599999999999</v>
      </c>
      <c r="O518" t="s">
        <v>799</v>
      </c>
      <c r="P518" t="s">
        <v>1231</v>
      </c>
      <c r="Q518" t="s">
        <v>799</v>
      </c>
      <c r="R518">
        <v>180</v>
      </c>
      <c r="Y518">
        <v>21.82</v>
      </c>
      <c r="AA518">
        <v>50.83</v>
      </c>
      <c r="AB518">
        <v>38.56</v>
      </c>
      <c r="AC518" t="s">
        <v>330</v>
      </c>
      <c r="AD518" s="508" t="s">
        <v>1233</v>
      </c>
      <c r="AE518" s="1059"/>
      <c r="AF518" s="1059"/>
      <c r="AG518" s="1059"/>
      <c r="AH518" s="1059"/>
      <c r="AI518" s="1059"/>
      <c r="AJ518" s="1059"/>
      <c r="AK518" s="1059"/>
      <c r="AL518" s="1059"/>
      <c r="AM518" s="1059"/>
      <c r="AN518" s="1059"/>
      <c r="AO518" s="1059">
        <v>0.23283105022830999</v>
      </c>
      <c r="AP518" s="1059">
        <v>0.24823059360730501</v>
      </c>
      <c r="AQ518" s="1059">
        <v>0.21823770491803199</v>
      </c>
      <c r="AR518" s="1059">
        <v>0.19520547945205399</v>
      </c>
      <c r="AS518" s="1059">
        <v>0.224554794520547</v>
      </c>
      <c r="AT518" s="1059">
        <v>0.23009132420091299</v>
      </c>
      <c r="AU518" s="1061">
        <v>0.23582650273224001</v>
      </c>
    </row>
    <row r="519" spans="1:47" x14ac:dyDescent="0.2">
      <c r="A519">
        <v>60293</v>
      </c>
      <c r="B519" t="s">
        <v>1779</v>
      </c>
      <c r="C519" s="507">
        <v>42948</v>
      </c>
      <c r="D519">
        <v>2017</v>
      </c>
      <c r="E519" t="s">
        <v>199</v>
      </c>
      <c r="F519" t="s">
        <v>237</v>
      </c>
      <c r="G519">
        <v>33.686931000000001</v>
      </c>
      <c r="H519">
        <v>-80.760491000000002</v>
      </c>
      <c r="I519" s="606">
        <v>4.6064006848999997</v>
      </c>
      <c r="J519" t="s">
        <v>431</v>
      </c>
      <c r="K519" t="s">
        <v>1249</v>
      </c>
      <c r="L519" s="606">
        <v>14.79</v>
      </c>
      <c r="M519" s="606">
        <v>10.199999999999999</v>
      </c>
      <c r="N519" s="606">
        <v>1.45</v>
      </c>
      <c r="O519" t="s">
        <v>799</v>
      </c>
      <c r="P519" t="s">
        <v>1231</v>
      </c>
      <c r="Q519" t="s">
        <v>799</v>
      </c>
      <c r="R519">
        <v>180</v>
      </c>
      <c r="Y519">
        <v>29.59</v>
      </c>
      <c r="Z519">
        <v>14.46</v>
      </c>
      <c r="AA519">
        <v>56.39</v>
      </c>
      <c r="AB519">
        <v>42.57</v>
      </c>
      <c r="AC519" t="s">
        <v>329</v>
      </c>
      <c r="AD519" s="508" t="s">
        <v>1233</v>
      </c>
      <c r="AE519" s="1059"/>
      <c r="AF519" s="1059"/>
      <c r="AG519" s="1059"/>
      <c r="AH519" s="1059"/>
      <c r="AI519" s="1059"/>
      <c r="AJ519" s="1059"/>
      <c r="AK519" s="1059"/>
      <c r="AL519" s="1059"/>
      <c r="AM519" s="1059"/>
      <c r="AN519" s="1059"/>
      <c r="AO519" s="1059">
        <v>0.247974303876801</v>
      </c>
      <c r="AP519" s="1059">
        <v>0.23678261258841399</v>
      </c>
      <c r="AQ519" s="1059">
        <v>0.219996696310582</v>
      </c>
      <c r="AR519" s="1059">
        <v>0.21969289999104599</v>
      </c>
      <c r="AS519" s="1059">
        <v>0.21635777598710701</v>
      </c>
      <c r="AT519" s="1059">
        <v>0.21589891664428301</v>
      </c>
      <c r="AU519" s="1061">
        <v>0.20660336083431499</v>
      </c>
    </row>
    <row r="520" spans="1:47" x14ac:dyDescent="0.2">
      <c r="A520">
        <v>61529</v>
      </c>
      <c r="B520" t="s">
        <v>1780</v>
      </c>
      <c r="C520" s="507">
        <v>43099</v>
      </c>
      <c r="D520">
        <v>2017</v>
      </c>
      <c r="E520" t="s">
        <v>199</v>
      </c>
      <c r="F520" t="s">
        <v>237</v>
      </c>
      <c r="G520">
        <v>32.727111000000001</v>
      </c>
      <c r="H520">
        <v>-81.252640999999997</v>
      </c>
      <c r="I520" s="606">
        <v>4.6653315068000003</v>
      </c>
      <c r="J520" t="s">
        <v>431</v>
      </c>
      <c r="K520" t="s">
        <v>1249</v>
      </c>
      <c r="L520" s="606">
        <v>14.795299999999999</v>
      </c>
      <c r="M520" s="606">
        <v>10.199999999999999</v>
      </c>
      <c r="N520" s="606">
        <v>1.4505196078431373</v>
      </c>
      <c r="O520" t="s">
        <v>793</v>
      </c>
      <c r="P520" t="s">
        <v>793</v>
      </c>
      <c r="Q520">
        <v>20</v>
      </c>
      <c r="R520">
        <v>180</v>
      </c>
      <c r="Y520">
        <v>28.95</v>
      </c>
      <c r="Z520">
        <v>11.46</v>
      </c>
      <c r="AA520">
        <v>75.739999999999995</v>
      </c>
      <c r="AB520">
        <v>55.04</v>
      </c>
      <c r="AC520" t="s">
        <v>329</v>
      </c>
      <c r="AD520" s="508" t="s">
        <v>1233</v>
      </c>
      <c r="AE520" s="1059"/>
      <c r="AF520" s="1059"/>
      <c r="AG520" s="1059"/>
      <c r="AH520" s="1059"/>
      <c r="AI520" s="1059"/>
      <c r="AJ520" s="1059"/>
      <c r="AK520" s="1059"/>
      <c r="AL520" s="1059"/>
      <c r="AM520" s="1059"/>
      <c r="AN520" s="1059"/>
      <c r="AO520" s="1059"/>
      <c r="AP520" s="1059">
        <v>0.22550138776971901</v>
      </c>
      <c r="AQ520" s="1059">
        <v>0.20562118289938899</v>
      </c>
      <c r="AR520" s="1059">
        <v>0.21106410600769901</v>
      </c>
      <c r="AS520" s="1059">
        <v>0.214052287581699</v>
      </c>
      <c r="AT520" s="1059">
        <v>0.20298370489748399</v>
      </c>
      <c r="AU520" s="1061">
        <v>0.19428149219614901</v>
      </c>
    </row>
    <row r="521" spans="1:47" x14ac:dyDescent="0.2">
      <c r="A521">
        <v>61748</v>
      </c>
      <c r="B521" t="s">
        <v>1781</v>
      </c>
      <c r="C521" s="507">
        <v>43099</v>
      </c>
      <c r="D521">
        <v>2017</v>
      </c>
      <c r="E521" t="s">
        <v>199</v>
      </c>
      <c r="F521" t="s">
        <v>237</v>
      </c>
      <c r="G521">
        <v>32.948709999999998</v>
      </c>
      <c r="H521">
        <v>-81.216261000000003</v>
      </c>
      <c r="I521" s="606">
        <v>4.6610369863000001</v>
      </c>
      <c r="J521" t="s">
        <v>431</v>
      </c>
      <c r="K521" t="s">
        <v>1249</v>
      </c>
      <c r="L521" s="606">
        <v>14.2</v>
      </c>
      <c r="M521" s="606">
        <v>10.199999999999999</v>
      </c>
      <c r="N521" s="606">
        <v>1.392156862745098</v>
      </c>
      <c r="O521" t="s">
        <v>799</v>
      </c>
      <c r="P521" t="s">
        <v>1231</v>
      </c>
      <c r="Q521" t="s">
        <v>799</v>
      </c>
      <c r="R521">
        <v>180</v>
      </c>
      <c r="Y521">
        <v>29.48</v>
      </c>
      <c r="Z521">
        <v>14.8</v>
      </c>
      <c r="AA521">
        <v>97.58</v>
      </c>
      <c r="AB521">
        <v>69.16</v>
      </c>
      <c r="AC521" t="s">
        <v>329</v>
      </c>
      <c r="AD521" s="508" t="s">
        <v>1233</v>
      </c>
      <c r="AE521" s="1059"/>
      <c r="AF521" s="1059"/>
      <c r="AG521" s="1059"/>
      <c r="AH521" s="1059"/>
      <c r="AI521" s="1059"/>
      <c r="AJ521" s="1059"/>
      <c r="AK521" s="1059"/>
      <c r="AL521" s="1059"/>
      <c r="AM521" s="1059"/>
      <c r="AN521" s="1059"/>
      <c r="AO521" s="1059">
        <v>0.210873847255797</v>
      </c>
      <c r="AP521" s="1059">
        <v>0.22563568806518</v>
      </c>
      <c r="AQ521" s="1059">
        <v>0.17748401728633101</v>
      </c>
      <c r="AR521" s="1059">
        <v>0.21086265556450801</v>
      </c>
      <c r="AS521" s="1059">
        <v>0.204785567194914</v>
      </c>
      <c r="AT521" s="1059">
        <v>0.18549109141373399</v>
      </c>
      <c r="AU521" s="1061">
        <v>0.16087628129576001</v>
      </c>
    </row>
    <row r="522" spans="1:47" x14ac:dyDescent="0.2">
      <c r="A522">
        <v>61013</v>
      </c>
      <c r="B522" t="s">
        <v>1782</v>
      </c>
      <c r="C522" s="507">
        <v>43099</v>
      </c>
      <c r="D522">
        <v>2017</v>
      </c>
      <c r="E522" t="s">
        <v>176</v>
      </c>
      <c r="F522" t="s">
        <v>222</v>
      </c>
      <c r="G522">
        <v>37.945959999999999</v>
      </c>
      <c r="H522">
        <v>-122.37620099999999</v>
      </c>
      <c r="I522" s="606">
        <v>4.8901961186999996</v>
      </c>
      <c r="J522" t="s">
        <v>431</v>
      </c>
      <c r="K522" t="s">
        <v>1249</v>
      </c>
      <c r="L522" s="606">
        <v>13</v>
      </c>
      <c r="M522" s="606">
        <v>10.5</v>
      </c>
      <c r="N522" s="606">
        <v>1.2380952380952381</v>
      </c>
      <c r="O522" t="s">
        <v>799</v>
      </c>
      <c r="P522" t="s">
        <v>1231</v>
      </c>
      <c r="Q522">
        <v>15</v>
      </c>
      <c r="R522">
        <v>180</v>
      </c>
      <c r="Y522">
        <v>29.51</v>
      </c>
      <c r="Z522">
        <v>10.58</v>
      </c>
      <c r="AA522">
        <v>87.96</v>
      </c>
      <c r="AB522">
        <v>60.83</v>
      </c>
      <c r="AC522" t="s">
        <v>1259</v>
      </c>
      <c r="AD522" s="508">
        <v>91.995407506323531</v>
      </c>
      <c r="AE522" s="1059"/>
      <c r="AF522" s="1059"/>
      <c r="AG522" s="1059"/>
      <c r="AH522" s="1059"/>
      <c r="AI522" s="1059"/>
      <c r="AJ522" s="1059"/>
      <c r="AK522" s="1059"/>
      <c r="AL522" s="1059"/>
      <c r="AM522" s="1059"/>
      <c r="AN522" s="1059"/>
      <c r="AO522" s="1059">
        <v>0.22000434877147201</v>
      </c>
      <c r="AP522" s="1059">
        <v>0.21974342248314799</v>
      </c>
      <c r="AQ522" s="1059">
        <v>0.221821059935814</v>
      </c>
      <c r="AR522" s="1059">
        <v>0.22945205479451999</v>
      </c>
      <c r="AS522" s="1059">
        <v>0.24485757773429001</v>
      </c>
      <c r="AT522" s="1059">
        <v>0.21688410524026899</v>
      </c>
      <c r="AU522" s="1061">
        <v>0.23071168358053601</v>
      </c>
    </row>
    <row r="523" spans="1:47" x14ac:dyDescent="0.2">
      <c r="A523">
        <v>60679</v>
      </c>
      <c r="B523" t="s">
        <v>1783</v>
      </c>
      <c r="C523" s="507">
        <v>42845</v>
      </c>
      <c r="D523">
        <v>2017</v>
      </c>
      <c r="E523" t="s">
        <v>199</v>
      </c>
      <c r="F523" t="s">
        <v>246</v>
      </c>
      <c r="G523">
        <v>31.332070999999999</v>
      </c>
      <c r="H523">
        <v>-85.729771</v>
      </c>
      <c r="I523" s="606">
        <v>4.7037015982000003</v>
      </c>
      <c r="J523" t="s">
        <v>431</v>
      </c>
      <c r="K523" t="s">
        <v>1251</v>
      </c>
      <c r="L523" s="606">
        <v>13</v>
      </c>
      <c r="M523" s="606">
        <v>10.6</v>
      </c>
      <c r="N523" s="606">
        <v>1.2264150943396226</v>
      </c>
      <c r="O523" t="s">
        <v>799</v>
      </c>
      <c r="P523" t="s">
        <v>1231</v>
      </c>
      <c r="Q523" t="s">
        <v>799</v>
      </c>
      <c r="R523">
        <v>180</v>
      </c>
      <c r="Y523">
        <v>27.43</v>
      </c>
      <c r="Z523">
        <v>29.43</v>
      </c>
      <c r="AA523">
        <v>162.21</v>
      </c>
      <c r="AB523">
        <v>110.48</v>
      </c>
      <c r="AC523" t="s">
        <v>326</v>
      </c>
      <c r="AD523" s="508" t="s">
        <v>1233</v>
      </c>
      <c r="AE523" s="1059"/>
      <c r="AF523" s="1059"/>
      <c r="AG523" s="1059"/>
      <c r="AH523" s="1059"/>
      <c r="AI523" s="1059"/>
      <c r="AJ523" s="1059"/>
      <c r="AK523" s="1059"/>
      <c r="AL523" s="1059"/>
      <c r="AM523" s="1059"/>
      <c r="AN523" s="1059"/>
      <c r="AO523" s="1059">
        <v>0.14405100370466101</v>
      </c>
      <c r="AP523" s="1059">
        <v>0.15317265443267</v>
      </c>
      <c r="AQ523" s="1059">
        <v>0.16128166133965699</v>
      </c>
      <c r="AR523" s="1059">
        <v>0.13786938916171201</v>
      </c>
      <c r="AS523" s="1059">
        <v>0.15008184716119499</v>
      </c>
      <c r="AT523" s="1059">
        <v>0.149360299819074</v>
      </c>
      <c r="AU523" s="1061">
        <v>0.13447477403168701</v>
      </c>
    </row>
    <row r="524" spans="1:47" x14ac:dyDescent="0.2">
      <c r="A524">
        <v>58319</v>
      </c>
      <c r="B524" t="s">
        <v>1784</v>
      </c>
      <c r="C524" s="507">
        <v>42946</v>
      </c>
      <c r="D524">
        <v>2017</v>
      </c>
      <c r="E524" t="s">
        <v>183</v>
      </c>
      <c r="F524" t="s">
        <v>224</v>
      </c>
      <c r="G524">
        <v>39.583091000000003</v>
      </c>
      <c r="H524">
        <v>-119.068091</v>
      </c>
      <c r="I524" s="606">
        <v>5.2357573059</v>
      </c>
      <c r="J524" t="s">
        <v>431</v>
      </c>
      <c r="K524" t="s">
        <v>1249</v>
      </c>
      <c r="L524" s="606">
        <v>14.2</v>
      </c>
      <c r="M524" s="606">
        <v>10.638</v>
      </c>
      <c r="N524" s="606">
        <v>1.3348373754465124</v>
      </c>
      <c r="O524" t="s">
        <v>799</v>
      </c>
      <c r="P524" t="s">
        <v>1231</v>
      </c>
      <c r="Q524" t="s">
        <v>799</v>
      </c>
      <c r="R524">
        <v>180</v>
      </c>
      <c r="S524" t="s">
        <v>1785</v>
      </c>
      <c r="Y524">
        <v>20.149999999999999</v>
      </c>
      <c r="Z524">
        <v>14.59</v>
      </c>
      <c r="AA524">
        <v>73.34</v>
      </c>
      <c r="AB524">
        <v>50.92</v>
      </c>
      <c r="AC524" t="s">
        <v>1259</v>
      </c>
      <c r="AD524" s="508" t="s">
        <v>1233</v>
      </c>
      <c r="AE524" s="1059"/>
      <c r="AF524" s="1059"/>
      <c r="AG524" s="1059"/>
      <c r="AH524" s="1059"/>
      <c r="AI524" s="1059"/>
      <c r="AJ524" s="1059"/>
      <c r="AK524" s="1059"/>
      <c r="AL524" s="1059"/>
      <c r="AM524" s="1059"/>
      <c r="AN524" s="1059"/>
      <c r="AO524" s="1059">
        <v>0.29025995376272301</v>
      </c>
      <c r="AP524" s="1059">
        <v>0.272317898873771</v>
      </c>
      <c r="AQ524" s="1059">
        <v>0.29028021345617699</v>
      </c>
      <c r="AR524" s="1059">
        <v>0.28844643266449799</v>
      </c>
      <c r="AS524" s="1059">
        <v>0.29232028542461203</v>
      </c>
      <c r="AT524" s="1059">
        <v>0.278445239389077</v>
      </c>
      <c r="AU524" s="1061">
        <v>0.27897935058392898</v>
      </c>
    </row>
    <row r="525" spans="1:47" x14ac:dyDescent="0.2">
      <c r="A525">
        <v>64072</v>
      </c>
      <c r="B525" t="s">
        <v>1786</v>
      </c>
      <c r="C525" s="507">
        <v>42766</v>
      </c>
      <c r="D525">
        <v>2017</v>
      </c>
      <c r="E525" t="s">
        <v>179</v>
      </c>
      <c r="F525" t="s">
        <v>245</v>
      </c>
      <c r="G525">
        <v>46.091093000000001</v>
      </c>
      <c r="H525">
        <v>-94.339935999999994</v>
      </c>
      <c r="I525" s="606">
        <v>3.7555529679999999</v>
      </c>
      <c r="J525" t="s">
        <v>431</v>
      </c>
      <c r="K525" t="s">
        <v>1251</v>
      </c>
      <c r="L525" s="606">
        <v>13.1</v>
      </c>
      <c r="M525" s="606">
        <v>10.8</v>
      </c>
      <c r="N525" s="606">
        <v>1.2129629629629628</v>
      </c>
      <c r="O525" t="s">
        <v>793</v>
      </c>
      <c r="P525" t="s">
        <v>793</v>
      </c>
      <c r="Q525">
        <v>35</v>
      </c>
      <c r="R525">
        <v>180</v>
      </c>
      <c r="Y525">
        <v>27.13</v>
      </c>
      <c r="Z525">
        <v>2.61</v>
      </c>
      <c r="AA525">
        <v>82.31</v>
      </c>
      <c r="AB525">
        <v>59.42</v>
      </c>
      <c r="AC525" t="s">
        <v>326</v>
      </c>
      <c r="AD525" s="508" t="s">
        <v>1233</v>
      </c>
      <c r="AE525" s="1059"/>
      <c r="AF525" s="1059"/>
      <c r="AG525" s="1059"/>
      <c r="AH525" s="1059"/>
      <c r="AI525" s="1059"/>
      <c r="AJ525" s="1059"/>
      <c r="AK525" s="1059"/>
      <c r="AL525" s="1059"/>
      <c r="AM525" s="1059"/>
      <c r="AN525" s="1059"/>
      <c r="AO525" s="1059"/>
      <c r="AP525" s="1059"/>
      <c r="AQ525" s="1059">
        <v>0.16883282364933699</v>
      </c>
      <c r="AR525" s="1059">
        <v>0.18013489170960501</v>
      </c>
      <c r="AS525" s="1059">
        <v>0.16874031251309099</v>
      </c>
      <c r="AT525" s="1059">
        <v>0.166920345002536</v>
      </c>
      <c r="AU525" s="1061">
        <v>0.15859011333738099</v>
      </c>
    </row>
    <row r="526" spans="1:47" x14ac:dyDescent="0.2">
      <c r="A526">
        <v>61522</v>
      </c>
      <c r="B526" t="s">
        <v>1787</v>
      </c>
      <c r="C526" s="507">
        <v>43099</v>
      </c>
      <c r="D526">
        <v>2017</v>
      </c>
      <c r="E526" t="s">
        <v>199</v>
      </c>
      <c r="F526" t="s">
        <v>237</v>
      </c>
      <c r="G526">
        <v>33.794981</v>
      </c>
      <c r="H526">
        <v>-81.262111000000004</v>
      </c>
      <c r="I526" s="606">
        <v>4.5642771689000003</v>
      </c>
      <c r="J526" t="s">
        <v>431</v>
      </c>
      <c r="K526" t="s">
        <v>1249</v>
      </c>
      <c r="L526" s="606">
        <v>15.22</v>
      </c>
      <c r="M526" s="606">
        <v>10.88</v>
      </c>
      <c r="N526" s="606">
        <v>1.3988970588235294</v>
      </c>
      <c r="O526" t="s">
        <v>799</v>
      </c>
      <c r="P526" t="s">
        <v>1231</v>
      </c>
      <c r="Q526" t="s">
        <v>799</v>
      </c>
      <c r="R526">
        <v>180</v>
      </c>
      <c r="Y526">
        <v>29.58</v>
      </c>
      <c r="Z526">
        <v>14.48</v>
      </c>
      <c r="AA526">
        <v>42.9</v>
      </c>
      <c r="AB526">
        <v>33.549999999999997</v>
      </c>
      <c r="AC526" t="s">
        <v>329</v>
      </c>
      <c r="AD526" s="508" t="s">
        <v>1233</v>
      </c>
      <c r="AE526" s="1059"/>
      <c r="AF526" s="1059"/>
      <c r="AG526" s="1059"/>
      <c r="AH526" s="1059"/>
      <c r="AI526" s="1059"/>
      <c r="AJ526" s="1059"/>
      <c r="AK526" s="1059"/>
      <c r="AL526" s="1059"/>
      <c r="AM526" s="1059"/>
      <c r="AN526" s="1059"/>
      <c r="AO526" s="1059">
        <v>0.244814749529948</v>
      </c>
      <c r="AP526" s="1059">
        <v>0.241635609723341</v>
      </c>
      <c r="AQ526" s="1059">
        <v>0.214617737463837</v>
      </c>
      <c r="AR526" s="1059">
        <v>0.23830957896857299</v>
      </c>
      <c r="AS526" s="1059">
        <v>0.246199721326886</v>
      </c>
      <c r="AT526" s="1059">
        <v>0.22276012288477001</v>
      </c>
      <c r="AU526" s="1061">
        <v>0.21890779023357901</v>
      </c>
    </row>
    <row r="527" spans="1:47" x14ac:dyDescent="0.2">
      <c r="A527">
        <v>61521</v>
      </c>
      <c r="B527" t="s">
        <v>1788</v>
      </c>
      <c r="C527" s="507">
        <v>43099</v>
      </c>
      <c r="D527">
        <v>2017</v>
      </c>
      <c r="E527" t="s">
        <v>199</v>
      </c>
      <c r="F527" t="s">
        <v>237</v>
      </c>
      <c r="G527">
        <v>33.791651000000002</v>
      </c>
      <c r="H527">
        <v>-81.256850999999997</v>
      </c>
      <c r="I527" s="606">
        <v>4.5642771689000003</v>
      </c>
      <c r="J527" t="s">
        <v>431</v>
      </c>
      <c r="K527" t="s">
        <v>1249</v>
      </c>
      <c r="L527" s="606">
        <v>15.22</v>
      </c>
      <c r="M527" s="606">
        <v>10.88</v>
      </c>
      <c r="N527" s="606">
        <v>1.3988970588235294</v>
      </c>
      <c r="O527" t="s">
        <v>799</v>
      </c>
      <c r="P527" t="s">
        <v>1231</v>
      </c>
      <c r="Q527" t="s">
        <v>799</v>
      </c>
      <c r="R527">
        <v>180</v>
      </c>
      <c r="Y527">
        <v>29.58</v>
      </c>
      <c r="Z527">
        <v>14.48</v>
      </c>
      <c r="AA527">
        <v>41.05</v>
      </c>
      <c r="AB527">
        <v>32.119999999999997</v>
      </c>
      <c r="AC527" t="s">
        <v>329</v>
      </c>
      <c r="AD527" s="508" t="s">
        <v>1233</v>
      </c>
      <c r="AE527" s="1059"/>
      <c r="AF527" s="1059"/>
      <c r="AG527" s="1059"/>
      <c r="AH527" s="1059"/>
      <c r="AI527" s="1059"/>
      <c r="AJ527" s="1059"/>
      <c r="AK527" s="1059"/>
      <c r="AL527" s="1059"/>
      <c r="AM527" s="1059"/>
      <c r="AN527" s="1059"/>
      <c r="AO527" s="1059">
        <v>0.23425958568358801</v>
      </c>
      <c r="AP527" s="1059">
        <v>0.24582200174590299</v>
      </c>
      <c r="AQ527" s="1059">
        <v>0.212043705801992</v>
      </c>
      <c r="AR527" s="1059">
        <v>0.247416817754498</v>
      </c>
      <c r="AS527" s="1059">
        <v>0.236662301907064</v>
      </c>
      <c r="AT527" s="1059">
        <v>0.24053392761214001</v>
      </c>
      <c r="AU527" s="1061">
        <v>0.23881991321118601</v>
      </c>
    </row>
    <row r="528" spans="1:47" x14ac:dyDescent="0.2">
      <c r="A528">
        <v>60311</v>
      </c>
      <c r="B528" t="s">
        <v>1789</v>
      </c>
      <c r="C528" s="507">
        <v>42794</v>
      </c>
      <c r="D528">
        <v>2017</v>
      </c>
      <c r="E528" t="s">
        <v>176</v>
      </c>
      <c r="F528" t="s">
        <v>222</v>
      </c>
      <c r="G528">
        <v>34.714120999999999</v>
      </c>
      <c r="H528">
        <v>-118.27391</v>
      </c>
      <c r="I528" s="606">
        <v>5.8113525114</v>
      </c>
      <c r="J528" t="s">
        <v>431</v>
      </c>
      <c r="K528" t="s">
        <v>1251</v>
      </c>
      <c r="L528" s="606">
        <v>13.75</v>
      </c>
      <c r="M528" s="606">
        <v>11.4</v>
      </c>
      <c r="N528" s="606">
        <v>1.2061403508771928</v>
      </c>
      <c r="O528" t="s">
        <v>799</v>
      </c>
      <c r="P528" t="s">
        <v>1231</v>
      </c>
      <c r="Q528" t="s">
        <v>799</v>
      </c>
      <c r="R528">
        <v>180</v>
      </c>
      <c r="Y528">
        <v>9.85</v>
      </c>
      <c r="Z528">
        <v>9.2100000000000009</v>
      </c>
      <c r="AA528">
        <v>108.35</v>
      </c>
      <c r="AB528">
        <v>73.03</v>
      </c>
      <c r="AC528" t="s">
        <v>333</v>
      </c>
      <c r="AD528" s="508">
        <v>67.968676862197469</v>
      </c>
      <c r="AE528" s="1059"/>
      <c r="AF528" s="1059"/>
      <c r="AG528" s="1059"/>
      <c r="AH528" s="1059"/>
      <c r="AI528" s="1059"/>
      <c r="AJ528" s="1059"/>
      <c r="AK528" s="1059"/>
      <c r="AL528" s="1059"/>
      <c r="AM528" s="1059"/>
      <c r="AN528" s="1059"/>
      <c r="AO528" s="1059">
        <v>0.30280181046222798</v>
      </c>
      <c r="AP528" s="1059">
        <v>0.30607626371865698</v>
      </c>
      <c r="AQ528" s="1059">
        <v>0.28788387179241298</v>
      </c>
      <c r="AR528" s="1059">
        <v>0.30357285908836001</v>
      </c>
      <c r="AS528" s="1059">
        <v>0.24095770247536599</v>
      </c>
      <c r="AT528" s="1059">
        <v>0.17120283585676499</v>
      </c>
      <c r="AU528" s="1061">
        <v>0.25311171827565199</v>
      </c>
    </row>
    <row r="529" spans="1:47" x14ac:dyDescent="0.2">
      <c r="A529">
        <v>60546</v>
      </c>
      <c r="B529" t="s">
        <v>1790</v>
      </c>
      <c r="C529" s="507">
        <v>42807</v>
      </c>
      <c r="D529">
        <v>2017</v>
      </c>
      <c r="E529" t="s">
        <v>216</v>
      </c>
      <c r="F529" t="s">
        <v>216</v>
      </c>
      <c r="G529">
        <v>21.999661</v>
      </c>
      <c r="H529">
        <v>-159.380191</v>
      </c>
      <c r="I529" s="606">
        <v>5.0669130136999998</v>
      </c>
      <c r="J529" t="s">
        <v>431</v>
      </c>
      <c r="K529" t="s">
        <v>1249</v>
      </c>
      <c r="L529" s="606">
        <v>17</v>
      </c>
      <c r="M529" s="606">
        <v>13</v>
      </c>
      <c r="N529" s="606">
        <v>1.3076923076923077</v>
      </c>
      <c r="O529" t="s">
        <v>793</v>
      </c>
      <c r="P529" t="s">
        <v>793</v>
      </c>
      <c r="Q529">
        <v>15</v>
      </c>
      <c r="R529">
        <v>180</v>
      </c>
      <c r="S529" t="s">
        <v>1293</v>
      </c>
      <c r="T529" t="s">
        <v>1384</v>
      </c>
      <c r="U529" t="s">
        <v>1295</v>
      </c>
      <c r="V529">
        <v>2017</v>
      </c>
      <c r="W529">
        <v>13.600000000000001</v>
      </c>
      <c r="X529">
        <v>57.12</v>
      </c>
      <c r="Y529">
        <v>172.1</v>
      </c>
      <c r="AA529">
        <v>156.44999999999999</v>
      </c>
      <c r="AB529">
        <v>104.96</v>
      </c>
      <c r="AC529" t="s">
        <v>1259</v>
      </c>
      <c r="AD529" s="508" t="s">
        <v>1233</v>
      </c>
      <c r="AE529" s="1059"/>
      <c r="AF529" s="1059"/>
      <c r="AG529" s="1059"/>
      <c r="AH529" s="1059"/>
      <c r="AI529" s="1059"/>
      <c r="AJ529" s="1059"/>
      <c r="AK529" s="1059"/>
      <c r="AL529" s="1059"/>
      <c r="AM529" s="1059"/>
      <c r="AN529" s="1059"/>
      <c r="AO529" s="1059">
        <v>0.194081489286968</v>
      </c>
      <c r="AP529" s="1059">
        <v>0.192149631190727</v>
      </c>
      <c r="AQ529" s="1059">
        <v>0.18932149362477199</v>
      </c>
      <c r="AR529" s="1059">
        <v>0.210511064278187</v>
      </c>
      <c r="AS529" s="1059">
        <v>0.18463294696171401</v>
      </c>
      <c r="AT529" s="1059">
        <v>0.18362311204776899</v>
      </c>
      <c r="AU529" s="1061">
        <v>0.19935722292279601</v>
      </c>
    </row>
    <row r="530" spans="1:47" x14ac:dyDescent="0.2">
      <c r="A530">
        <v>61864</v>
      </c>
      <c r="B530" t="s">
        <v>1791</v>
      </c>
      <c r="C530" s="507">
        <v>42887</v>
      </c>
      <c r="D530">
        <v>2017</v>
      </c>
      <c r="E530" t="s">
        <v>180</v>
      </c>
      <c r="F530" t="s">
        <v>248</v>
      </c>
      <c r="G530">
        <v>39.976990999999998</v>
      </c>
      <c r="H530">
        <v>-74.622170999999994</v>
      </c>
      <c r="I530" s="606">
        <v>4.0233445205000002</v>
      </c>
      <c r="J530" t="s">
        <v>431</v>
      </c>
      <c r="K530" t="s">
        <v>1249</v>
      </c>
      <c r="L530" s="606">
        <v>16.5</v>
      </c>
      <c r="M530" s="606">
        <v>13</v>
      </c>
      <c r="N530" s="606">
        <v>1.2692307692307692</v>
      </c>
      <c r="O530" t="s">
        <v>793</v>
      </c>
      <c r="P530" t="s">
        <v>793</v>
      </c>
      <c r="Q530">
        <v>25</v>
      </c>
      <c r="R530">
        <v>180</v>
      </c>
      <c r="Y530">
        <v>28.6</v>
      </c>
      <c r="Z530">
        <v>5.44</v>
      </c>
      <c r="AA530">
        <v>180.52</v>
      </c>
      <c r="AB530">
        <v>121.56</v>
      </c>
      <c r="AC530" t="s">
        <v>326</v>
      </c>
      <c r="AD530" s="508" t="s">
        <v>1233</v>
      </c>
      <c r="AE530" s="1059"/>
      <c r="AF530" s="1059"/>
      <c r="AG530" s="1059"/>
      <c r="AH530" s="1059"/>
      <c r="AI530" s="1059"/>
      <c r="AJ530" s="1059"/>
      <c r="AK530" s="1059"/>
      <c r="AL530" s="1059"/>
      <c r="AM530" s="1059"/>
      <c r="AN530" s="1059"/>
      <c r="AO530" s="1059">
        <v>0.176088865472427</v>
      </c>
      <c r="AP530" s="1059">
        <v>0.18160344221988001</v>
      </c>
      <c r="AQ530" s="1059">
        <v>0.17696511139134</v>
      </c>
      <c r="AR530" s="1059">
        <v>0.18054092026694701</v>
      </c>
      <c r="AS530" s="1059">
        <v>0.184474885844748</v>
      </c>
      <c r="AT530" s="1059">
        <v>0.124060414471373</v>
      </c>
      <c r="AU530" s="1061">
        <v>0.14715566764747001</v>
      </c>
    </row>
    <row r="531" spans="1:47" x14ac:dyDescent="0.2">
      <c r="A531">
        <v>60000</v>
      </c>
      <c r="B531" t="s">
        <v>1792</v>
      </c>
      <c r="C531" s="507">
        <v>42767</v>
      </c>
      <c r="D531">
        <v>2017</v>
      </c>
      <c r="E531" t="s">
        <v>199</v>
      </c>
      <c r="F531" t="s">
        <v>228</v>
      </c>
      <c r="G531">
        <v>36.441960999999999</v>
      </c>
      <c r="H531">
        <v>-77.135711000000001</v>
      </c>
      <c r="I531" s="606">
        <v>4.4033440638999997</v>
      </c>
      <c r="J531" t="s">
        <v>431</v>
      </c>
      <c r="K531" t="s">
        <v>1249</v>
      </c>
      <c r="L531" s="606">
        <v>16.8</v>
      </c>
      <c r="M531" s="606">
        <v>13.5</v>
      </c>
      <c r="N531" s="606">
        <v>1.2444444444444445</v>
      </c>
      <c r="O531" t="s">
        <v>799</v>
      </c>
      <c r="P531" t="s">
        <v>1231</v>
      </c>
      <c r="Q531" t="s">
        <v>799</v>
      </c>
      <c r="R531">
        <v>180</v>
      </c>
      <c r="Y531">
        <v>23.2</v>
      </c>
      <c r="Z531">
        <v>35.07</v>
      </c>
      <c r="AA531">
        <v>119.32</v>
      </c>
      <c r="AB531">
        <v>82.52</v>
      </c>
      <c r="AC531" t="s">
        <v>329</v>
      </c>
      <c r="AD531" s="508" t="s">
        <v>1233</v>
      </c>
      <c r="AE531" s="1059"/>
      <c r="AF531" s="1059"/>
      <c r="AG531" s="1059"/>
      <c r="AH531" s="1059"/>
      <c r="AI531" s="1059"/>
      <c r="AJ531" s="1059"/>
      <c r="AK531" s="1059"/>
      <c r="AL531" s="1059"/>
      <c r="AM531" s="1059"/>
      <c r="AN531" s="1059"/>
      <c r="AO531" s="1059">
        <v>0.18981904278707901</v>
      </c>
      <c r="AP531" s="1059">
        <v>0.207906308134618</v>
      </c>
      <c r="AQ531" s="1059">
        <v>0.17848107670512001</v>
      </c>
      <c r="AR531" s="1059">
        <v>0.16824792829359</v>
      </c>
      <c r="AS531" s="1059">
        <v>0.18840690005073499</v>
      </c>
      <c r="AT531" s="1059">
        <v>0.16889058007779401</v>
      </c>
      <c r="AU531" s="1061">
        <v>0.14803852121702701</v>
      </c>
    </row>
    <row r="532" spans="1:47" x14ac:dyDescent="0.2">
      <c r="A532">
        <v>66983</v>
      </c>
      <c r="B532" t="s">
        <v>1793</v>
      </c>
      <c r="C532" s="507">
        <v>42794</v>
      </c>
      <c r="D532">
        <v>2017</v>
      </c>
      <c r="E532" t="s">
        <v>183</v>
      </c>
      <c r="F532" t="s">
        <v>224</v>
      </c>
      <c r="G532">
        <v>36.274830000000001</v>
      </c>
      <c r="H532">
        <v>-115.97199999999999</v>
      </c>
      <c r="I532" s="606">
        <v>5.7130210045999998</v>
      </c>
      <c r="J532" t="s">
        <v>431</v>
      </c>
      <c r="K532" t="s">
        <v>1249</v>
      </c>
      <c r="L532" s="606">
        <v>17.5</v>
      </c>
      <c r="M532" s="606">
        <v>13.5</v>
      </c>
      <c r="N532" s="606">
        <v>1.2962962962962963</v>
      </c>
      <c r="O532" t="s">
        <v>793</v>
      </c>
      <c r="P532" t="s">
        <v>793</v>
      </c>
      <c r="Q532">
        <v>30</v>
      </c>
      <c r="R532">
        <v>180</v>
      </c>
      <c r="Y532">
        <v>8.9700000000000006</v>
      </c>
      <c r="Z532">
        <v>9.0500000000000007</v>
      </c>
      <c r="AC532" t="s">
        <v>330</v>
      </c>
      <c r="AD532" s="508" t="s">
        <v>1233</v>
      </c>
      <c r="AE532" s="1059"/>
      <c r="AF532" s="1059"/>
      <c r="AG532" s="1059"/>
      <c r="AH532" s="1059"/>
      <c r="AI532" s="1059"/>
      <c r="AJ532" s="1059"/>
      <c r="AK532" s="1059"/>
      <c r="AL532" s="1059"/>
      <c r="AM532" s="1059"/>
      <c r="AN532" s="1059"/>
      <c r="AO532" s="1059"/>
      <c r="AP532" s="1059">
        <v>2.3280060882800602E-2</v>
      </c>
      <c r="AQ532" s="1059">
        <v>0.24880085003035801</v>
      </c>
      <c r="AR532" s="1059">
        <v>0.24955098934550901</v>
      </c>
      <c r="AS532" s="1059">
        <v>0.24905631659056299</v>
      </c>
      <c r="AT532" s="1059"/>
      <c r="AU532" s="1061">
        <v>0.26485866558726301</v>
      </c>
    </row>
    <row r="533" spans="1:47" x14ac:dyDescent="0.2">
      <c r="A533">
        <v>10438</v>
      </c>
      <c r="B533" t="s">
        <v>1794</v>
      </c>
      <c r="C533" s="507">
        <v>42915</v>
      </c>
      <c r="D533">
        <v>2017</v>
      </c>
      <c r="E533" t="s">
        <v>176</v>
      </c>
      <c r="F533" t="s">
        <v>222</v>
      </c>
      <c r="G533">
        <v>34.867849999999997</v>
      </c>
      <c r="H533">
        <v>-116.82505</v>
      </c>
      <c r="I533" s="606">
        <v>5.8493111871999997</v>
      </c>
      <c r="J533" t="s">
        <v>431</v>
      </c>
      <c r="K533" t="s">
        <v>1249</v>
      </c>
      <c r="L533" s="606">
        <v>17.2</v>
      </c>
      <c r="M533" s="606">
        <v>13.8</v>
      </c>
      <c r="N533" s="606">
        <v>1.2463768115942029</v>
      </c>
      <c r="O533" t="s">
        <v>799</v>
      </c>
      <c r="P533" t="s">
        <v>1231</v>
      </c>
      <c r="Q533" t="s">
        <v>799</v>
      </c>
      <c r="R533">
        <v>180</v>
      </c>
      <c r="AA533">
        <v>80.680000000000007</v>
      </c>
      <c r="AB533">
        <v>55.04</v>
      </c>
      <c r="AC533" t="s">
        <v>333</v>
      </c>
      <c r="AD533" s="508" t="s">
        <v>1233</v>
      </c>
      <c r="AE533" s="1059"/>
      <c r="AF533" s="1059"/>
      <c r="AG533" s="1059"/>
      <c r="AH533" s="1059"/>
      <c r="AI533" s="1059"/>
      <c r="AJ533" s="1059"/>
      <c r="AK533" s="1059"/>
      <c r="AL533" s="1059"/>
      <c r="AM533" s="1059"/>
      <c r="AN533" s="1059"/>
      <c r="AO533" s="1059">
        <v>0.30857487922705301</v>
      </c>
      <c r="AP533" s="1059">
        <v>0.32364668122559698</v>
      </c>
      <c r="AQ533" s="1059">
        <v>0.278742971410469</v>
      </c>
      <c r="AR533" s="1059">
        <v>0.27907650056250399</v>
      </c>
      <c r="AS533" s="1059">
        <v>0.25997617629541298</v>
      </c>
      <c r="AT533" s="1059">
        <v>0.26948911389054298</v>
      </c>
      <c r="AU533" s="1061">
        <v>0.30573539505292802</v>
      </c>
    </row>
    <row r="534" spans="1:47" x14ac:dyDescent="0.2">
      <c r="A534">
        <v>62636</v>
      </c>
      <c r="B534" t="s">
        <v>1795</v>
      </c>
      <c r="C534" s="507">
        <v>42794</v>
      </c>
      <c r="D534">
        <v>2017</v>
      </c>
      <c r="E534" t="s">
        <v>183</v>
      </c>
      <c r="F534" t="s">
        <v>224</v>
      </c>
      <c r="G534">
        <v>36.274830999999999</v>
      </c>
      <c r="H534">
        <v>-115.972251</v>
      </c>
      <c r="I534" s="606">
        <v>5.7130210045999998</v>
      </c>
      <c r="J534" t="s">
        <v>431</v>
      </c>
      <c r="K534" t="s">
        <v>1249</v>
      </c>
      <c r="L534" s="606">
        <v>17.531080000000003</v>
      </c>
      <c r="M534" s="606">
        <v>14</v>
      </c>
      <c r="N534" s="606">
        <v>1.2522200000000001</v>
      </c>
      <c r="O534" t="s">
        <v>793</v>
      </c>
      <c r="P534" t="s">
        <v>793</v>
      </c>
      <c r="Q534">
        <v>30</v>
      </c>
      <c r="R534">
        <v>180</v>
      </c>
      <c r="AC534" t="s">
        <v>1259</v>
      </c>
      <c r="AD534" s="508" t="s">
        <v>1233</v>
      </c>
      <c r="AE534" s="1059"/>
      <c r="AF534" s="1059"/>
      <c r="AG534" s="1059"/>
      <c r="AH534" s="1059"/>
      <c r="AI534" s="1059"/>
      <c r="AJ534" s="1059"/>
      <c r="AK534" s="1059"/>
      <c r="AL534" s="1059"/>
      <c r="AM534" s="1059"/>
      <c r="AN534" s="1059"/>
      <c r="AO534" s="1059"/>
      <c r="AP534" s="1059"/>
      <c r="AQ534" s="1059"/>
      <c r="AR534" s="1059"/>
      <c r="AS534" s="1059"/>
      <c r="AT534" s="1059"/>
    </row>
    <row r="535" spans="1:47" x14ac:dyDescent="0.2">
      <c r="A535">
        <v>59253</v>
      </c>
      <c r="B535" t="s">
        <v>1796</v>
      </c>
      <c r="C535" s="507">
        <v>42766</v>
      </c>
      <c r="D535">
        <v>2017</v>
      </c>
      <c r="E535" t="s">
        <v>176</v>
      </c>
      <c r="F535" t="s">
        <v>222</v>
      </c>
      <c r="G535">
        <v>35.628630999999999</v>
      </c>
      <c r="H535">
        <v>-119.573161</v>
      </c>
      <c r="I535" s="606">
        <v>5.3805184931000003</v>
      </c>
      <c r="J535" t="s">
        <v>431</v>
      </c>
      <c r="K535" t="s">
        <v>1249</v>
      </c>
      <c r="L535" s="606">
        <v>20.61</v>
      </c>
      <c r="M535" s="606">
        <v>14.7</v>
      </c>
      <c r="N535" s="606">
        <v>1.4020408163265305</v>
      </c>
      <c r="O535" t="s">
        <v>799</v>
      </c>
      <c r="P535" t="s">
        <v>1231</v>
      </c>
      <c r="Q535" t="s">
        <v>799</v>
      </c>
      <c r="R535">
        <v>180</v>
      </c>
      <c r="Y535">
        <v>8.23</v>
      </c>
      <c r="Z535">
        <v>8.19</v>
      </c>
      <c r="AA535">
        <v>100.05</v>
      </c>
      <c r="AB535">
        <v>67.61</v>
      </c>
      <c r="AC535" t="s">
        <v>333</v>
      </c>
      <c r="AD535" s="508">
        <v>77.220069283906369</v>
      </c>
      <c r="AE535" s="1059"/>
      <c r="AF535" s="1059"/>
      <c r="AG535" s="1059"/>
      <c r="AH535" s="1059"/>
      <c r="AI535" s="1059"/>
      <c r="AJ535" s="1059"/>
      <c r="AK535" s="1059"/>
      <c r="AL535" s="1059"/>
      <c r="AM535" s="1059"/>
      <c r="AN535" s="1059"/>
      <c r="AO535" s="1059">
        <v>0.31880377721865</v>
      </c>
      <c r="AP535" s="1059">
        <v>0.30449942534091201</v>
      </c>
      <c r="AQ535" s="1059">
        <v>0.27285231032303597</v>
      </c>
      <c r="AR535" s="1059">
        <v>0.29632994750411501</v>
      </c>
      <c r="AS535" s="1059">
        <v>0.28294194390084798</v>
      </c>
      <c r="AT535" s="1059">
        <v>0.28393594880874701</v>
      </c>
      <c r="AU535" s="1061">
        <v>0.298347025513301</v>
      </c>
    </row>
    <row r="536" spans="1:47" x14ac:dyDescent="0.2">
      <c r="A536">
        <v>62775</v>
      </c>
      <c r="B536" t="s">
        <v>1797</v>
      </c>
      <c r="C536" s="507">
        <v>42946</v>
      </c>
      <c r="D536">
        <v>2017</v>
      </c>
      <c r="E536" t="s">
        <v>199</v>
      </c>
      <c r="F536" t="s">
        <v>249</v>
      </c>
      <c r="G536">
        <v>35.062691000000001</v>
      </c>
      <c r="H536">
        <v>-89.369270999999998</v>
      </c>
      <c r="I536" s="606">
        <v>4.4097575341999997</v>
      </c>
      <c r="J536" t="s">
        <v>431</v>
      </c>
      <c r="K536" t="s">
        <v>1249</v>
      </c>
      <c r="L536" s="606">
        <v>20</v>
      </c>
      <c r="M536" s="606">
        <v>15</v>
      </c>
      <c r="N536" s="606">
        <v>1.3333333333333333</v>
      </c>
      <c r="O536" t="s">
        <v>799</v>
      </c>
      <c r="P536" t="s">
        <v>1231</v>
      </c>
      <c r="Q536" t="s">
        <v>799</v>
      </c>
      <c r="R536">
        <v>184</v>
      </c>
      <c r="Y536">
        <v>23.61</v>
      </c>
      <c r="Z536">
        <v>40.909999999999997</v>
      </c>
      <c r="AA536">
        <v>76.489999999999995</v>
      </c>
      <c r="AB536">
        <v>55.72</v>
      </c>
      <c r="AC536" t="s">
        <v>333</v>
      </c>
      <c r="AD536" s="508" t="s">
        <v>1233</v>
      </c>
      <c r="AE536" s="1059"/>
      <c r="AF536" s="1059"/>
      <c r="AG536" s="1059"/>
      <c r="AH536" s="1059"/>
      <c r="AI536" s="1059"/>
      <c r="AJ536" s="1059"/>
      <c r="AK536" s="1059"/>
      <c r="AL536" s="1059"/>
      <c r="AM536" s="1059"/>
      <c r="AN536" s="1059"/>
      <c r="AO536" s="1059"/>
      <c r="AP536" s="1059">
        <v>0.21517503805175001</v>
      </c>
      <c r="AQ536" s="1059">
        <v>0.21055707346690899</v>
      </c>
      <c r="AR536" s="1059">
        <v>0.22009132420091301</v>
      </c>
      <c r="AS536" s="1059">
        <v>0.19945966514459601</v>
      </c>
      <c r="AT536" s="1059">
        <v>0.14390410958904101</v>
      </c>
      <c r="AU536" s="1061">
        <v>0.185754401942926</v>
      </c>
    </row>
    <row r="537" spans="1:47" x14ac:dyDescent="0.2">
      <c r="A537">
        <v>60774</v>
      </c>
      <c r="B537" t="s">
        <v>1798</v>
      </c>
      <c r="C537" s="507">
        <v>42852</v>
      </c>
      <c r="D537">
        <v>2017</v>
      </c>
      <c r="E537" t="s">
        <v>177</v>
      </c>
      <c r="F537" t="s">
        <v>221</v>
      </c>
      <c r="G537">
        <v>31.114961000000001</v>
      </c>
      <c r="H537">
        <v>-97.846920999999995</v>
      </c>
      <c r="I537" s="606">
        <v>4.8307518265000002</v>
      </c>
      <c r="J537" t="s">
        <v>431</v>
      </c>
      <c r="K537" t="s">
        <v>1249</v>
      </c>
      <c r="L537" s="606">
        <v>19.600000000000001</v>
      </c>
      <c r="M537" s="606">
        <v>15.4</v>
      </c>
      <c r="N537" s="606">
        <v>1.2727272727272727</v>
      </c>
      <c r="O537" t="s">
        <v>799</v>
      </c>
      <c r="P537" t="s">
        <v>1231</v>
      </c>
      <c r="Q537" t="s">
        <v>799</v>
      </c>
      <c r="R537">
        <v>180</v>
      </c>
      <c r="S537" t="s">
        <v>1387</v>
      </c>
      <c r="Y537">
        <v>20.64</v>
      </c>
      <c r="AA537">
        <v>118.37</v>
      </c>
      <c r="AB537">
        <v>82.2</v>
      </c>
      <c r="AC537" t="s">
        <v>326</v>
      </c>
      <c r="AD537" s="508" t="s">
        <v>1233</v>
      </c>
      <c r="AE537" s="1059"/>
      <c r="AF537" s="1059"/>
      <c r="AG537" s="1059"/>
      <c r="AH537" s="1059"/>
      <c r="AI537" s="1059"/>
      <c r="AJ537" s="1059"/>
      <c r="AK537" s="1059"/>
      <c r="AL537" s="1059"/>
      <c r="AM537" s="1059"/>
      <c r="AN537" s="1059"/>
      <c r="AO537" s="1059">
        <v>0.17640692640692601</v>
      </c>
      <c r="AP537" s="1059">
        <v>0.15324971831821099</v>
      </c>
      <c r="AQ537" s="1059">
        <v>0.202227189932108</v>
      </c>
      <c r="AR537" s="1059">
        <v>0.17658483069441899</v>
      </c>
      <c r="AS537" s="1059">
        <v>0.20138765344244799</v>
      </c>
      <c r="AT537" s="1059">
        <v>0.19630996857024199</v>
      </c>
      <c r="AU537" s="1061">
        <v>0.12466586237078001</v>
      </c>
    </row>
    <row r="538" spans="1:47" x14ac:dyDescent="0.2">
      <c r="A538">
        <v>60077</v>
      </c>
      <c r="B538" t="s">
        <v>1799</v>
      </c>
      <c r="C538" s="507">
        <v>42766</v>
      </c>
      <c r="D538">
        <v>2017</v>
      </c>
      <c r="E538" t="s">
        <v>176</v>
      </c>
      <c r="F538" t="s">
        <v>222</v>
      </c>
      <c r="G538">
        <v>35.996011000000003</v>
      </c>
      <c r="H538">
        <v>-120.152041</v>
      </c>
      <c r="I538" s="606">
        <v>5.3520027396999996</v>
      </c>
      <c r="J538" t="s">
        <v>431</v>
      </c>
      <c r="K538" t="s">
        <v>1249</v>
      </c>
      <c r="L538" s="606">
        <v>21.338000000000001</v>
      </c>
      <c r="M538" s="606">
        <v>15.8</v>
      </c>
      <c r="N538" s="606">
        <v>1.3505063291139241</v>
      </c>
      <c r="O538" t="s">
        <v>799</v>
      </c>
      <c r="P538" t="s">
        <v>1231</v>
      </c>
      <c r="Q538" t="s">
        <v>799</v>
      </c>
      <c r="R538">
        <v>180</v>
      </c>
      <c r="Y538">
        <v>-32.78</v>
      </c>
      <c r="Z538">
        <v>5.61</v>
      </c>
      <c r="AA538">
        <v>232.64</v>
      </c>
      <c r="AB538">
        <v>158.04</v>
      </c>
      <c r="AC538" t="s">
        <v>333</v>
      </c>
      <c r="AD538" s="508" t="s">
        <v>1233</v>
      </c>
      <c r="AE538" s="1059"/>
      <c r="AF538" s="1059"/>
      <c r="AG538" s="1059"/>
      <c r="AH538" s="1059"/>
      <c r="AI538" s="1059"/>
      <c r="AJ538" s="1059"/>
      <c r="AK538" s="1059"/>
      <c r="AL538" s="1059"/>
      <c r="AM538" s="1059"/>
      <c r="AN538" s="1059"/>
      <c r="AO538" s="1059">
        <v>0.25053465117623203</v>
      </c>
      <c r="AP538" s="1059">
        <v>0.214684122305069</v>
      </c>
      <c r="AQ538" s="1059">
        <v>0.188713368379792</v>
      </c>
      <c r="AR538" s="1059">
        <v>0.155178891393561</v>
      </c>
      <c r="AS538" s="1059">
        <v>0.161847581064678</v>
      </c>
      <c r="AT538" s="1059">
        <v>6.2026761458875201E-2</v>
      </c>
      <c r="AU538" s="1061">
        <v>6.9970429549699106E-2</v>
      </c>
    </row>
    <row r="539" spans="1:47" x14ac:dyDescent="0.2">
      <c r="A539">
        <v>59516</v>
      </c>
      <c r="B539" t="s">
        <v>1800</v>
      </c>
      <c r="C539" s="507">
        <v>43099</v>
      </c>
      <c r="D539">
        <v>2017</v>
      </c>
      <c r="E539" t="s">
        <v>180</v>
      </c>
      <c r="F539" t="s">
        <v>228</v>
      </c>
      <c r="G539">
        <v>36.418261000000001</v>
      </c>
      <c r="H539">
        <v>-77.656751</v>
      </c>
      <c r="I539" s="606">
        <v>4.4158166666999996</v>
      </c>
      <c r="J539" t="s">
        <v>431</v>
      </c>
      <c r="K539" t="s">
        <v>1249</v>
      </c>
      <c r="L539" s="606">
        <v>20</v>
      </c>
      <c r="M539" s="606">
        <v>15.84</v>
      </c>
      <c r="N539" s="606">
        <v>1.2626262626262625</v>
      </c>
      <c r="O539" t="s">
        <v>793</v>
      </c>
      <c r="P539" t="s">
        <v>793</v>
      </c>
      <c r="Q539">
        <v>20</v>
      </c>
      <c r="R539">
        <v>191</v>
      </c>
      <c r="Y539">
        <v>25.9</v>
      </c>
      <c r="Z539">
        <v>2.85</v>
      </c>
      <c r="AA539">
        <v>83.19</v>
      </c>
      <c r="AB539">
        <v>60.03</v>
      </c>
      <c r="AC539" t="s">
        <v>329</v>
      </c>
      <c r="AD539" s="508" t="s">
        <v>1233</v>
      </c>
      <c r="AE539" s="1059"/>
      <c r="AF539" s="1059"/>
      <c r="AG539" s="1059"/>
      <c r="AH539" s="1059"/>
      <c r="AI539" s="1059"/>
      <c r="AJ539" s="1059"/>
      <c r="AK539" s="1059"/>
      <c r="AL539" s="1059"/>
      <c r="AM539" s="1059"/>
      <c r="AN539" s="1059"/>
      <c r="AO539" s="1059">
        <v>0.16582059176237199</v>
      </c>
      <c r="AP539" s="1059">
        <v>0.181617833587011</v>
      </c>
      <c r="AQ539" s="1059">
        <v>0.130510190704862</v>
      </c>
      <c r="AR539" s="1059">
        <v>0.19688177436465101</v>
      </c>
      <c r="AS539" s="1059">
        <v>0.17561459342281199</v>
      </c>
      <c r="AT539" s="1059">
        <v>0.17642175176421701</v>
      </c>
      <c r="AU539" s="1061">
        <v>0.166546211201265</v>
      </c>
    </row>
    <row r="540" spans="1:47" x14ac:dyDescent="0.2">
      <c r="A540">
        <v>60337</v>
      </c>
      <c r="B540" t="s">
        <v>1801</v>
      </c>
      <c r="C540" s="507">
        <v>43009</v>
      </c>
      <c r="D540">
        <v>2017</v>
      </c>
      <c r="E540" t="s">
        <v>199</v>
      </c>
      <c r="F540" t="s">
        <v>249</v>
      </c>
      <c r="G540">
        <v>35.577451000000003</v>
      </c>
      <c r="H540">
        <v>-89.049931000000001</v>
      </c>
      <c r="I540" s="606">
        <v>4.3775164383999998</v>
      </c>
      <c r="J540" t="s">
        <v>431</v>
      </c>
      <c r="K540" t="s">
        <v>1251</v>
      </c>
      <c r="L540" s="606">
        <v>20</v>
      </c>
      <c r="M540" s="606">
        <v>16</v>
      </c>
      <c r="N540" s="606">
        <v>1.25</v>
      </c>
      <c r="O540" t="s">
        <v>799</v>
      </c>
      <c r="P540" t="s">
        <v>1231</v>
      </c>
      <c r="Q540" t="s">
        <v>799</v>
      </c>
      <c r="R540">
        <v>179</v>
      </c>
      <c r="Y540">
        <v>23.56</v>
      </c>
      <c r="Z540">
        <v>37.51</v>
      </c>
      <c r="AA540">
        <v>100.38</v>
      </c>
      <c r="AB540">
        <v>69.38</v>
      </c>
      <c r="AC540" t="s">
        <v>333</v>
      </c>
      <c r="AD540" s="508" t="s">
        <v>1233</v>
      </c>
      <c r="AE540" s="1059"/>
      <c r="AF540" s="1059"/>
      <c r="AG540" s="1059"/>
      <c r="AH540" s="1059"/>
      <c r="AI540" s="1059"/>
      <c r="AJ540" s="1059"/>
      <c r="AK540" s="1059"/>
      <c r="AL540" s="1059"/>
      <c r="AM540" s="1059"/>
      <c r="AN540" s="1059"/>
      <c r="AO540" s="1059">
        <v>0.22066210045662099</v>
      </c>
      <c r="AP540" s="1059">
        <v>0.21493293378995401</v>
      </c>
      <c r="AQ540" s="1059">
        <v>0.21284437613843299</v>
      </c>
      <c r="AR540" s="1059">
        <v>0.216930650684931</v>
      </c>
      <c r="AS540" s="1059">
        <v>0.22893835616438299</v>
      </c>
      <c r="AT540" s="1059">
        <v>0.17097602739726001</v>
      </c>
      <c r="AU540" s="1061">
        <v>0.204384392076502</v>
      </c>
    </row>
    <row r="541" spans="1:47" x14ac:dyDescent="0.2">
      <c r="A541">
        <v>61462</v>
      </c>
      <c r="B541" t="s">
        <v>1802</v>
      </c>
      <c r="C541" s="507">
        <v>43100</v>
      </c>
      <c r="D541">
        <v>2017</v>
      </c>
      <c r="E541" t="s">
        <v>183</v>
      </c>
      <c r="F541" t="s">
        <v>234</v>
      </c>
      <c r="G541">
        <v>40.181320999999997</v>
      </c>
      <c r="H541">
        <v>-104.68932100000001</v>
      </c>
      <c r="I541" s="606">
        <v>4.8135070775999997</v>
      </c>
      <c r="J541" t="s">
        <v>431</v>
      </c>
      <c r="K541" t="s">
        <v>1251</v>
      </c>
      <c r="L541" s="606">
        <v>21.8</v>
      </c>
      <c r="M541" s="606">
        <v>16</v>
      </c>
      <c r="N541" s="606">
        <v>1.3625</v>
      </c>
      <c r="O541" t="s">
        <v>799</v>
      </c>
      <c r="P541" t="s">
        <v>1231</v>
      </c>
      <c r="Q541" t="s">
        <v>799</v>
      </c>
      <c r="R541">
        <v>180</v>
      </c>
      <c r="Y541">
        <v>16.739999999999998</v>
      </c>
      <c r="Z541">
        <v>30.25</v>
      </c>
      <c r="AA541">
        <v>70.510000000000005</v>
      </c>
      <c r="AB541">
        <v>49.9</v>
      </c>
      <c r="AC541" t="s">
        <v>1259</v>
      </c>
      <c r="AD541" s="508">
        <v>48.451740875454703</v>
      </c>
      <c r="AE541" s="1059"/>
      <c r="AF541" s="1059"/>
      <c r="AG541" s="1059"/>
      <c r="AH541" s="1059"/>
      <c r="AI541" s="1059"/>
      <c r="AJ541" s="1059"/>
      <c r="AK541" s="1059"/>
      <c r="AL541" s="1059"/>
      <c r="AM541" s="1059"/>
      <c r="AN541" s="1059"/>
      <c r="AO541" s="1059">
        <v>0.27649828767123202</v>
      </c>
      <c r="AP541" s="1059">
        <v>0.26947060502283099</v>
      </c>
      <c r="AQ541" s="1059">
        <v>0.26349755236794098</v>
      </c>
      <c r="AR541" s="1059">
        <v>0.26184360730593598</v>
      </c>
      <c r="AS541" s="1059">
        <v>0.26604594748858401</v>
      </c>
      <c r="AT541" s="1059">
        <v>0.240946061643835</v>
      </c>
      <c r="AU541" s="1061">
        <v>0.245481841985428</v>
      </c>
    </row>
    <row r="542" spans="1:47" x14ac:dyDescent="0.2">
      <c r="A542">
        <v>60638</v>
      </c>
      <c r="B542" t="s">
        <v>1803</v>
      </c>
      <c r="C542" s="507">
        <v>43099</v>
      </c>
      <c r="D542">
        <v>2017</v>
      </c>
      <c r="E542" t="s">
        <v>180</v>
      </c>
      <c r="F542" t="s">
        <v>228</v>
      </c>
      <c r="G542">
        <v>36.396431</v>
      </c>
      <c r="H542">
        <v>-77.592710999999994</v>
      </c>
      <c r="I542" s="606">
        <v>4.4100700912999997</v>
      </c>
      <c r="J542" t="s">
        <v>431</v>
      </c>
      <c r="K542" t="s">
        <v>1249</v>
      </c>
      <c r="L542" s="606">
        <v>20.9</v>
      </c>
      <c r="M542" s="606">
        <v>16.2</v>
      </c>
      <c r="N542" s="606">
        <v>1.2901234567901234</v>
      </c>
      <c r="O542" t="s">
        <v>799</v>
      </c>
      <c r="P542" t="s">
        <v>1231</v>
      </c>
      <c r="Q542" t="s">
        <v>799</v>
      </c>
      <c r="R542">
        <v>180</v>
      </c>
      <c r="Y542">
        <v>27.37</v>
      </c>
      <c r="Z542">
        <v>3.4</v>
      </c>
      <c r="AA542">
        <v>88.05</v>
      </c>
      <c r="AB542">
        <v>61.44</v>
      </c>
      <c r="AC542" t="s">
        <v>329</v>
      </c>
      <c r="AD542" s="508" t="s">
        <v>1233</v>
      </c>
      <c r="AE542" s="1059"/>
      <c r="AF542" s="1059"/>
      <c r="AG542" s="1059"/>
      <c r="AH542" s="1059"/>
      <c r="AI542" s="1059"/>
      <c r="AJ542" s="1059"/>
      <c r="AK542" s="1059"/>
      <c r="AL542" s="1059"/>
      <c r="AM542" s="1059"/>
      <c r="AN542" s="1059"/>
      <c r="AO542" s="1059"/>
      <c r="AP542" s="1059">
        <v>0.23218614352556499</v>
      </c>
      <c r="AQ542" s="1059">
        <v>0.21888141176999701</v>
      </c>
      <c r="AR542" s="1059">
        <v>0.228571227239416</v>
      </c>
      <c r="AS542" s="1059">
        <v>0.21450617283950599</v>
      </c>
      <c r="AT542" s="1059">
        <v>0.231608320649416</v>
      </c>
      <c r="AU542" s="1061">
        <v>0.20031510715329701</v>
      </c>
    </row>
    <row r="543" spans="1:47" x14ac:dyDescent="0.2">
      <c r="A543">
        <v>60435</v>
      </c>
      <c r="B543" t="s">
        <v>1804</v>
      </c>
      <c r="C543" s="507">
        <v>42793</v>
      </c>
      <c r="D543">
        <v>2017</v>
      </c>
      <c r="E543" t="s">
        <v>179</v>
      </c>
      <c r="F543" t="s">
        <v>231</v>
      </c>
      <c r="G543">
        <v>38.816400999999999</v>
      </c>
      <c r="H543">
        <v>-86.884201000000004</v>
      </c>
      <c r="I543" s="606">
        <v>4.1012394977</v>
      </c>
      <c r="J543" t="s">
        <v>431</v>
      </c>
      <c r="K543" t="s">
        <v>1249</v>
      </c>
      <c r="L543" s="606">
        <v>24.3</v>
      </c>
      <c r="M543" s="606">
        <v>17</v>
      </c>
      <c r="N543" s="606">
        <v>1.4294117647058824</v>
      </c>
      <c r="O543" t="s">
        <v>793</v>
      </c>
      <c r="P543" t="s">
        <v>793</v>
      </c>
      <c r="Q543">
        <v>25</v>
      </c>
      <c r="R543">
        <v>180</v>
      </c>
      <c r="Y543">
        <v>30.98</v>
      </c>
      <c r="Z543">
        <v>2.21</v>
      </c>
      <c r="AA543">
        <v>112.39</v>
      </c>
      <c r="AB543">
        <v>78.39</v>
      </c>
      <c r="AC543" t="s">
        <v>329</v>
      </c>
      <c r="AD543" s="508" t="s">
        <v>1233</v>
      </c>
      <c r="AE543" s="1059"/>
      <c r="AF543" s="1059"/>
      <c r="AG543" s="1059"/>
      <c r="AH543" s="1059"/>
      <c r="AI543" s="1059"/>
      <c r="AJ543" s="1059"/>
      <c r="AK543" s="1059"/>
      <c r="AL543" s="1059"/>
      <c r="AM543" s="1059"/>
      <c r="AN543" s="1059"/>
      <c r="AO543" s="1059">
        <v>0.18855761482675201</v>
      </c>
      <c r="AP543" s="1059">
        <v>0.18609320440504901</v>
      </c>
      <c r="AQ543" s="1059">
        <v>0.183153862637951</v>
      </c>
      <c r="AR543" s="1059">
        <v>0.14869057211925801</v>
      </c>
      <c r="AS543" s="1059">
        <v>0.18819500402900799</v>
      </c>
      <c r="AT543" s="1059">
        <v>0.19452054794520501</v>
      </c>
      <c r="AU543" s="1061">
        <v>0.19151800064287999</v>
      </c>
    </row>
    <row r="544" spans="1:47" x14ac:dyDescent="0.2">
      <c r="A544">
        <v>60584</v>
      </c>
      <c r="B544" t="s">
        <v>1805</v>
      </c>
      <c r="C544" s="507">
        <v>43099</v>
      </c>
      <c r="D544">
        <v>2017</v>
      </c>
      <c r="E544" t="s">
        <v>180</v>
      </c>
      <c r="F544" t="s">
        <v>227</v>
      </c>
      <c r="G544">
        <v>36.788030999999997</v>
      </c>
      <c r="H544">
        <v>-76.046960999999996</v>
      </c>
      <c r="I544" s="606">
        <v>4.3180559361000004</v>
      </c>
      <c r="J544" t="s">
        <v>431</v>
      </c>
      <c r="K544" t="s">
        <v>1251</v>
      </c>
      <c r="L544" s="606">
        <v>21</v>
      </c>
      <c r="M544" s="606">
        <v>17.600000000000001</v>
      </c>
      <c r="N544" s="606">
        <v>1.1931818181818181</v>
      </c>
      <c r="O544" t="s">
        <v>799</v>
      </c>
      <c r="P544" t="s">
        <v>1231</v>
      </c>
      <c r="Q544" t="s">
        <v>799</v>
      </c>
      <c r="R544">
        <v>174</v>
      </c>
      <c r="Y544">
        <v>31.64</v>
      </c>
      <c r="Z544">
        <v>3.1</v>
      </c>
      <c r="AA544">
        <v>103.49</v>
      </c>
      <c r="AB544">
        <v>71.47</v>
      </c>
      <c r="AC544" t="s">
        <v>326</v>
      </c>
      <c r="AD544" s="508" t="s">
        <v>1233</v>
      </c>
      <c r="AE544" s="1059"/>
      <c r="AF544" s="1059"/>
      <c r="AG544" s="1059"/>
      <c r="AH544" s="1059"/>
      <c r="AI544" s="1059"/>
      <c r="AJ544" s="1059"/>
      <c r="AK544" s="1059"/>
      <c r="AL544" s="1059"/>
      <c r="AM544" s="1059"/>
      <c r="AN544" s="1059"/>
      <c r="AO544" s="1059">
        <v>0.177881122872561</v>
      </c>
      <c r="AP544" s="1059">
        <v>0.212536322125363</v>
      </c>
      <c r="AQ544" s="1059">
        <v>0.194212876717999</v>
      </c>
      <c r="AR544" s="1059">
        <v>0.21858784765462799</v>
      </c>
      <c r="AS544" s="1059">
        <v>0.19004903486923999</v>
      </c>
      <c r="AT544" s="1059">
        <v>0.18797997094229901</v>
      </c>
      <c r="AU544" s="1061">
        <v>0.18454266020864299</v>
      </c>
    </row>
    <row r="545" spans="1:47" x14ac:dyDescent="0.2">
      <c r="A545">
        <v>645</v>
      </c>
      <c r="B545" t="s">
        <v>1806</v>
      </c>
      <c r="C545" s="507">
        <v>42786</v>
      </c>
      <c r="D545">
        <v>2017</v>
      </c>
      <c r="E545" t="s">
        <v>199</v>
      </c>
      <c r="F545" t="s">
        <v>223</v>
      </c>
      <c r="G545">
        <v>27.786221000000001</v>
      </c>
      <c r="H545">
        <v>-82.390381000000005</v>
      </c>
      <c r="I545" s="606">
        <v>5.0192196346999998</v>
      </c>
      <c r="J545" t="s">
        <v>431</v>
      </c>
      <c r="K545" t="s">
        <v>1251</v>
      </c>
      <c r="L545" s="606">
        <v>23</v>
      </c>
      <c r="M545" s="606">
        <v>19</v>
      </c>
      <c r="N545" s="606">
        <v>1.2105263157894737</v>
      </c>
      <c r="O545" t="s">
        <v>799</v>
      </c>
      <c r="P545" t="s">
        <v>1231</v>
      </c>
      <c r="Q545" t="s">
        <v>799</v>
      </c>
      <c r="R545">
        <v>180</v>
      </c>
      <c r="S545" t="s">
        <v>1807</v>
      </c>
      <c r="T545" t="s">
        <v>1294</v>
      </c>
      <c r="V545">
        <v>2019</v>
      </c>
      <c r="W545">
        <v>12.6</v>
      </c>
      <c r="X545">
        <v>25.2</v>
      </c>
      <c r="Y545">
        <v>16.649999999999999</v>
      </c>
      <c r="Z545">
        <v>26.14</v>
      </c>
      <c r="AA545">
        <v>95.47</v>
      </c>
      <c r="AB545">
        <v>66.680000000000007</v>
      </c>
      <c r="AC545" t="s">
        <v>329</v>
      </c>
      <c r="AD545" s="508" t="s">
        <v>1233</v>
      </c>
      <c r="AE545" s="1059"/>
      <c r="AF545" s="1059"/>
      <c r="AG545" s="1059"/>
      <c r="AH545" s="1059"/>
      <c r="AI545" s="1059"/>
      <c r="AJ545" s="1059"/>
      <c r="AK545" s="1059"/>
      <c r="AL545" s="1059"/>
      <c r="AM545" s="1059"/>
      <c r="AN545" s="1059"/>
      <c r="AO545" s="1059">
        <v>0.24362533044941101</v>
      </c>
      <c r="AP545" s="1059">
        <v>0.23985219899062701</v>
      </c>
      <c r="AQ545" s="1059">
        <v>0.22988567730802401</v>
      </c>
      <c r="AR545" s="1059">
        <v>0.22681446767603899</v>
      </c>
      <c r="AS545" s="1059">
        <v>0.17389449651526001</v>
      </c>
      <c r="AT545" s="1059"/>
      <c r="AU545" s="1061">
        <v>0.146067011791774</v>
      </c>
    </row>
    <row r="546" spans="1:47" x14ac:dyDescent="0.2">
      <c r="A546">
        <v>58792</v>
      </c>
      <c r="B546" t="s">
        <v>1808</v>
      </c>
      <c r="C546" s="507">
        <v>43008</v>
      </c>
      <c r="D546">
        <v>2017</v>
      </c>
      <c r="E546" t="s">
        <v>199</v>
      </c>
      <c r="F546" t="s">
        <v>228</v>
      </c>
      <c r="G546">
        <v>35.281891000000002</v>
      </c>
      <c r="H546">
        <v>-81.614411000000004</v>
      </c>
      <c r="I546" s="606">
        <v>4.5352004566000002</v>
      </c>
      <c r="J546" t="s">
        <v>431</v>
      </c>
      <c r="K546" t="s">
        <v>1251</v>
      </c>
      <c r="L546" s="606">
        <v>27.1</v>
      </c>
      <c r="M546" s="606">
        <v>19.399999999999999</v>
      </c>
      <c r="N546" s="606">
        <v>1.3969072164948455</v>
      </c>
      <c r="O546" t="s">
        <v>793</v>
      </c>
      <c r="P546" t="s">
        <v>793</v>
      </c>
      <c r="Q546">
        <v>20</v>
      </c>
      <c r="R546">
        <v>180</v>
      </c>
      <c r="Y546">
        <v>23.08</v>
      </c>
      <c r="Z546">
        <v>34.07</v>
      </c>
      <c r="AA546">
        <v>122.84</v>
      </c>
      <c r="AB546">
        <v>84.21</v>
      </c>
      <c r="AC546" t="s">
        <v>329</v>
      </c>
      <c r="AD546" s="508" t="s">
        <v>1233</v>
      </c>
      <c r="AE546" s="1059"/>
      <c r="AF546" s="1059"/>
      <c r="AG546" s="1059"/>
      <c r="AH546" s="1059"/>
      <c r="AI546" s="1059"/>
      <c r="AJ546" s="1059"/>
      <c r="AK546" s="1059"/>
      <c r="AL546" s="1059"/>
      <c r="AM546" s="1059"/>
      <c r="AN546" s="1059"/>
      <c r="AO546" s="1059">
        <v>0.20789789577743201</v>
      </c>
      <c r="AP546" s="1059">
        <v>0.20304335545826799</v>
      </c>
      <c r="AQ546" s="1059">
        <v>0.199531012337333</v>
      </c>
      <c r="AR546" s="1059">
        <v>0.213317328061008</v>
      </c>
      <c r="AS546" s="1059">
        <v>0.20592077390199101</v>
      </c>
      <c r="AT546" s="1059">
        <v>0.20833333333333301</v>
      </c>
      <c r="AU546" s="1061">
        <v>0.19031204814752201</v>
      </c>
    </row>
    <row r="547" spans="1:47" x14ac:dyDescent="0.2">
      <c r="A547">
        <v>60347</v>
      </c>
      <c r="B547" t="s">
        <v>1809</v>
      </c>
      <c r="C547" s="507">
        <v>43017</v>
      </c>
      <c r="D547">
        <v>2017</v>
      </c>
      <c r="E547" t="s">
        <v>179</v>
      </c>
      <c r="F547" t="s">
        <v>239</v>
      </c>
      <c r="G547">
        <v>43.034739000000002</v>
      </c>
      <c r="H547">
        <v>-83.308890000000005</v>
      </c>
      <c r="I547" s="606">
        <v>3.7247666666999999</v>
      </c>
      <c r="J547" t="s">
        <v>431</v>
      </c>
      <c r="K547" t="s">
        <v>1249</v>
      </c>
      <c r="L547" s="606">
        <v>22.96</v>
      </c>
      <c r="M547" s="606">
        <v>19.57</v>
      </c>
      <c r="N547" s="606">
        <v>1.1732243229432806</v>
      </c>
      <c r="O547" t="s">
        <v>793</v>
      </c>
      <c r="P547" t="s">
        <v>793</v>
      </c>
      <c r="Q547">
        <v>30</v>
      </c>
      <c r="R547">
        <v>180</v>
      </c>
      <c r="Y547">
        <v>31.49</v>
      </c>
      <c r="Z547">
        <v>2.0299999999999998</v>
      </c>
      <c r="AA547">
        <v>115.94</v>
      </c>
      <c r="AB547">
        <v>81.09</v>
      </c>
      <c r="AC547" t="s">
        <v>333</v>
      </c>
      <c r="AD547" s="508" t="s">
        <v>1233</v>
      </c>
      <c r="AE547" s="1059"/>
      <c r="AF547" s="1059"/>
      <c r="AG547" s="1059"/>
      <c r="AH547" s="1059"/>
      <c r="AI547" s="1059"/>
      <c r="AJ547" s="1059"/>
      <c r="AK547" s="1059"/>
      <c r="AL547" s="1059"/>
      <c r="AM547" s="1059"/>
      <c r="AN547" s="1059"/>
      <c r="AO547" s="1059">
        <v>0.155372471609933</v>
      </c>
      <c r="AP547" s="1059">
        <v>0.15614245082049399</v>
      </c>
      <c r="AQ547" s="1059">
        <v>0.15908983025764301</v>
      </c>
      <c r="AR547" s="1059">
        <v>0.15601995412790501</v>
      </c>
      <c r="AS547" s="1059">
        <v>0.13366722431827599</v>
      </c>
      <c r="AT547" s="1059">
        <v>0.146377714468376</v>
      </c>
      <c r="AU547" s="1061">
        <v>0.14654786470127701</v>
      </c>
    </row>
    <row r="548" spans="1:47" x14ac:dyDescent="0.2">
      <c r="A548">
        <v>60917</v>
      </c>
      <c r="B548" t="s">
        <v>1810</v>
      </c>
      <c r="C548" s="507">
        <v>43069</v>
      </c>
      <c r="D548">
        <v>2017</v>
      </c>
      <c r="E548" t="s">
        <v>180</v>
      </c>
      <c r="F548" t="s">
        <v>227</v>
      </c>
      <c r="G548">
        <v>37.502780000000001</v>
      </c>
      <c r="H548">
        <v>-78.373009999999994</v>
      </c>
      <c r="I548" s="606">
        <v>4.3037219177999999</v>
      </c>
      <c r="J548" t="s">
        <v>431</v>
      </c>
      <c r="K548" t="s">
        <v>1249</v>
      </c>
      <c r="L548" s="606">
        <v>22.66</v>
      </c>
      <c r="M548" s="606">
        <v>19.8</v>
      </c>
      <c r="N548" s="606">
        <v>1.1444444444444444</v>
      </c>
      <c r="O548" t="s">
        <v>799</v>
      </c>
      <c r="P548" t="s">
        <v>1231</v>
      </c>
      <c r="Q548" t="s">
        <v>799</v>
      </c>
      <c r="R548">
        <v>180</v>
      </c>
      <c r="Y548">
        <v>31.79</v>
      </c>
      <c r="Z548">
        <v>3.56</v>
      </c>
      <c r="AA548">
        <v>75.37</v>
      </c>
      <c r="AB548">
        <v>53.71</v>
      </c>
      <c r="AC548" t="s">
        <v>332</v>
      </c>
      <c r="AD548" s="508" t="s">
        <v>1233</v>
      </c>
      <c r="AE548" s="1059"/>
      <c r="AF548" s="1059"/>
      <c r="AG548" s="1059"/>
      <c r="AH548" s="1059"/>
      <c r="AI548" s="1059"/>
      <c r="AJ548" s="1059"/>
      <c r="AK548" s="1059"/>
      <c r="AL548" s="1059"/>
      <c r="AM548" s="1059"/>
      <c r="AN548" s="1059"/>
      <c r="AO548" s="1059">
        <v>0.17590862967575199</v>
      </c>
      <c r="AP548" s="1059">
        <v>0.20004266408375901</v>
      </c>
      <c r="AQ548" s="1059">
        <v>0.18889371860683299</v>
      </c>
      <c r="AR548" s="1059">
        <v>0.19740210322401999</v>
      </c>
      <c r="AS548" s="1059">
        <v>0.20216433743831</v>
      </c>
      <c r="AT548" s="1059">
        <v>0.18403210184032101</v>
      </c>
      <c r="AU548" s="1061">
        <v>0.18557041268789901</v>
      </c>
    </row>
    <row r="549" spans="1:47" x14ac:dyDescent="0.2">
      <c r="A549">
        <v>60001</v>
      </c>
      <c r="B549" t="s">
        <v>1811</v>
      </c>
      <c r="C549" s="507">
        <v>43099</v>
      </c>
      <c r="D549">
        <v>2017</v>
      </c>
      <c r="E549" t="s">
        <v>199</v>
      </c>
      <c r="F549" t="s">
        <v>228</v>
      </c>
      <c r="G549">
        <v>36.452511000000001</v>
      </c>
      <c r="H549">
        <v>-77.120250999999996</v>
      </c>
      <c r="I549" s="606">
        <v>4.4033440638999997</v>
      </c>
      <c r="J549" t="s">
        <v>431</v>
      </c>
      <c r="K549" t="s">
        <v>1249</v>
      </c>
      <c r="L549" s="606">
        <v>26</v>
      </c>
      <c r="M549" s="606">
        <v>19.899999999999999</v>
      </c>
      <c r="N549" s="606">
        <v>1.306532663316583</v>
      </c>
      <c r="O549" t="s">
        <v>799</v>
      </c>
      <c r="P549" t="s">
        <v>1231</v>
      </c>
      <c r="Q549" t="s">
        <v>799</v>
      </c>
      <c r="R549">
        <v>180</v>
      </c>
      <c r="Y549">
        <v>23.21</v>
      </c>
      <c r="Z549">
        <v>35.159999999999997</v>
      </c>
      <c r="AA549">
        <v>54.56</v>
      </c>
      <c r="AB549">
        <v>40.94</v>
      </c>
      <c r="AC549" t="s">
        <v>329</v>
      </c>
      <c r="AD549" s="508" t="s">
        <v>1233</v>
      </c>
      <c r="AE549" s="1059"/>
      <c r="AF549" s="1059"/>
      <c r="AG549" s="1059"/>
      <c r="AH549" s="1059"/>
      <c r="AI549" s="1059"/>
      <c r="AJ549" s="1059"/>
      <c r="AK549" s="1059"/>
      <c r="AL549" s="1059"/>
      <c r="AM549" s="1059"/>
      <c r="AN549" s="1059"/>
      <c r="AO549" s="1059">
        <v>0.21645327092081401</v>
      </c>
      <c r="AP549" s="1059">
        <v>0.242611459122094</v>
      </c>
      <c r="AQ549" s="1059">
        <v>0.23229764487281501</v>
      </c>
      <c r="AR549" s="1059">
        <v>0.24629999311626599</v>
      </c>
      <c r="AS549" s="1059">
        <v>0.241424015052431</v>
      </c>
      <c r="AT549" s="1059">
        <v>0.19187260503430301</v>
      </c>
      <c r="AU549" s="1061">
        <v>0.19479798811910101</v>
      </c>
    </row>
    <row r="550" spans="1:47" x14ac:dyDescent="0.2">
      <c r="A550">
        <v>60964</v>
      </c>
      <c r="B550" t="s">
        <v>1812</v>
      </c>
      <c r="C550" s="507">
        <v>43005</v>
      </c>
      <c r="D550">
        <v>2017</v>
      </c>
      <c r="E550" t="s">
        <v>183</v>
      </c>
      <c r="F550" t="s">
        <v>226</v>
      </c>
      <c r="G550">
        <v>32.068080999999999</v>
      </c>
      <c r="H550">
        <v>-109.888541</v>
      </c>
      <c r="I550" s="606">
        <v>5.6377015981999996</v>
      </c>
      <c r="J550" t="s">
        <v>431</v>
      </c>
      <c r="K550" t="s">
        <v>1249</v>
      </c>
      <c r="L550" s="606">
        <v>24.66</v>
      </c>
      <c r="M550" s="606">
        <v>20</v>
      </c>
      <c r="N550" s="606">
        <v>1.2330000000000001</v>
      </c>
      <c r="O550" t="s">
        <v>799</v>
      </c>
      <c r="P550" t="s">
        <v>1231</v>
      </c>
      <c r="Q550" t="s">
        <v>799</v>
      </c>
      <c r="R550">
        <v>180</v>
      </c>
      <c r="S550" t="s">
        <v>1293</v>
      </c>
      <c r="T550" t="s">
        <v>1384</v>
      </c>
      <c r="U550" t="s">
        <v>1295</v>
      </c>
      <c r="V550">
        <v>2024</v>
      </c>
      <c r="W550">
        <v>20</v>
      </c>
      <c r="X550">
        <v>80</v>
      </c>
      <c r="Y550">
        <v>12.25</v>
      </c>
      <c r="Z550">
        <v>23.69</v>
      </c>
      <c r="AA550">
        <v>48.18</v>
      </c>
      <c r="AB550">
        <v>34.409999999999997</v>
      </c>
      <c r="AC550" t="s">
        <v>1259</v>
      </c>
      <c r="AD550" s="508" t="s">
        <v>1233</v>
      </c>
      <c r="AE550" s="1059"/>
      <c r="AF550" s="1059"/>
      <c r="AG550" s="1059"/>
      <c r="AH550" s="1059"/>
      <c r="AI550" s="1059"/>
      <c r="AJ550" s="1059"/>
      <c r="AK550" s="1059"/>
      <c r="AL550" s="1059"/>
      <c r="AM550" s="1059"/>
      <c r="AN550" s="1059"/>
      <c r="AO550" s="1059">
        <v>0.28488013698630099</v>
      </c>
      <c r="AP550" s="1059">
        <v>0.29690068493150601</v>
      </c>
      <c r="AQ550" s="1059">
        <v>0.31316598360655701</v>
      </c>
      <c r="AR550" s="1059">
        <v>0.30408675799086698</v>
      </c>
      <c r="AS550" s="1059">
        <v>0.31476027397260198</v>
      </c>
      <c r="AT550" s="1059">
        <v>0.31586187214611799</v>
      </c>
      <c r="AU550" s="1061">
        <v>0.31592668488160203</v>
      </c>
    </row>
    <row r="551" spans="1:47" x14ac:dyDescent="0.2">
      <c r="A551">
        <v>60622</v>
      </c>
      <c r="B551" t="s">
        <v>1813</v>
      </c>
      <c r="C551" s="507">
        <v>42754</v>
      </c>
      <c r="D551">
        <v>2017</v>
      </c>
      <c r="E551" t="s">
        <v>180</v>
      </c>
      <c r="F551" t="s">
        <v>229</v>
      </c>
      <c r="G551">
        <v>41.396141</v>
      </c>
      <c r="H551">
        <v>-83.581470999999993</v>
      </c>
      <c r="I551" s="606">
        <v>3.8422835616</v>
      </c>
      <c r="J551" t="s">
        <v>431</v>
      </c>
      <c r="K551" t="s">
        <v>1249</v>
      </c>
      <c r="L551" s="606">
        <v>28.7</v>
      </c>
      <c r="M551" s="606">
        <v>20</v>
      </c>
      <c r="N551" s="606">
        <v>1.4350000000000001</v>
      </c>
      <c r="O551" t="s">
        <v>799</v>
      </c>
      <c r="P551" t="s">
        <v>1231</v>
      </c>
      <c r="Q551" t="s">
        <v>799</v>
      </c>
      <c r="R551">
        <v>180</v>
      </c>
      <c r="Y551">
        <v>30.97</v>
      </c>
      <c r="Z551">
        <v>4.5</v>
      </c>
      <c r="AA551">
        <v>87.09</v>
      </c>
      <c r="AB551">
        <v>61.32</v>
      </c>
      <c r="AC551" t="s">
        <v>1259</v>
      </c>
      <c r="AD551" s="508" t="s">
        <v>1233</v>
      </c>
      <c r="AE551" s="1059"/>
      <c r="AF551" s="1059"/>
      <c r="AG551" s="1059"/>
      <c r="AH551" s="1059"/>
      <c r="AI551" s="1059"/>
      <c r="AJ551" s="1059"/>
      <c r="AK551" s="1059"/>
      <c r="AL551" s="1059"/>
      <c r="AM551" s="1059"/>
      <c r="AN551" s="1059"/>
      <c r="AO551" s="1059">
        <v>0.239309360730593</v>
      </c>
      <c r="AP551" s="1059">
        <v>0.212402968036529</v>
      </c>
      <c r="AQ551" s="1059">
        <v>0.221914845173041</v>
      </c>
      <c r="AR551" s="1059">
        <v>0.228761415525114</v>
      </c>
      <c r="AS551" s="1059">
        <v>0.231837899543378</v>
      </c>
      <c r="AT551" s="1059">
        <v>0.22514269406392601</v>
      </c>
      <c r="AU551" s="1061">
        <v>0.220611338797814</v>
      </c>
    </row>
    <row r="552" spans="1:47" x14ac:dyDescent="0.2">
      <c r="A552">
        <v>59915</v>
      </c>
      <c r="B552" t="s">
        <v>1814</v>
      </c>
      <c r="C552" s="507">
        <v>42767</v>
      </c>
      <c r="D552">
        <v>2017</v>
      </c>
      <c r="E552" t="s">
        <v>176</v>
      </c>
      <c r="F552" t="s">
        <v>222</v>
      </c>
      <c r="G552">
        <v>36.876961000000001</v>
      </c>
      <c r="H552">
        <v>-120.667501</v>
      </c>
      <c r="I552" s="606">
        <v>5.2543954338000001</v>
      </c>
      <c r="J552" t="s">
        <v>431</v>
      </c>
      <c r="K552" t="s">
        <v>1249</v>
      </c>
      <c r="L552" s="606">
        <v>27.681999999999999</v>
      </c>
      <c r="M552" s="606">
        <v>20</v>
      </c>
      <c r="N552" s="606">
        <v>1.3840999999999999</v>
      </c>
      <c r="O552" t="s">
        <v>799</v>
      </c>
      <c r="P552" t="s">
        <v>1231</v>
      </c>
      <c r="Q552" t="s">
        <v>799</v>
      </c>
      <c r="R552">
        <v>180</v>
      </c>
      <c r="Y552">
        <v>4.95</v>
      </c>
      <c r="Z552">
        <v>16.850000000000001</v>
      </c>
      <c r="AA552">
        <v>122.76</v>
      </c>
      <c r="AB552">
        <v>84.08</v>
      </c>
      <c r="AC552" t="s">
        <v>333</v>
      </c>
      <c r="AD552" s="508" t="s">
        <v>1233</v>
      </c>
      <c r="AE552" s="1059"/>
      <c r="AF552" s="1059"/>
      <c r="AG552" s="1059"/>
      <c r="AH552" s="1059"/>
      <c r="AI552" s="1059"/>
      <c r="AJ552" s="1059"/>
      <c r="AK552" s="1059"/>
      <c r="AL552" s="1059"/>
      <c r="AM552" s="1059"/>
      <c r="AN552" s="1059"/>
      <c r="AO552" s="1059">
        <v>0.30089611872146099</v>
      </c>
      <c r="AP552" s="1059">
        <v>0.26592465753424599</v>
      </c>
      <c r="AQ552" s="1059">
        <v>0.29133082877959898</v>
      </c>
      <c r="AR552" s="1059">
        <v>0.289383561643835</v>
      </c>
      <c r="AS552" s="1059">
        <v>0.30223744292237398</v>
      </c>
      <c r="AT552" s="1059">
        <v>0.14457191780821901</v>
      </c>
      <c r="AU552" s="1061">
        <v>0.14511042805100099</v>
      </c>
    </row>
    <row r="553" spans="1:47" x14ac:dyDescent="0.2">
      <c r="A553">
        <v>60310</v>
      </c>
      <c r="B553" t="s">
        <v>1815</v>
      </c>
      <c r="C553" s="507">
        <v>42794</v>
      </c>
      <c r="D553">
        <v>2017</v>
      </c>
      <c r="E553" t="s">
        <v>176</v>
      </c>
      <c r="F553" t="s">
        <v>222</v>
      </c>
      <c r="G553">
        <v>34.716470999999999</v>
      </c>
      <c r="H553">
        <v>-118.28211</v>
      </c>
      <c r="I553" s="606">
        <v>5.8113525114</v>
      </c>
      <c r="J553" t="s">
        <v>431</v>
      </c>
      <c r="K553" t="s">
        <v>1251</v>
      </c>
      <c r="L553" s="606">
        <v>25</v>
      </c>
      <c r="M553" s="606">
        <v>20</v>
      </c>
      <c r="N553" s="606">
        <v>1.25</v>
      </c>
      <c r="O553" t="s">
        <v>799</v>
      </c>
      <c r="P553" t="s">
        <v>1231</v>
      </c>
      <c r="Q553" t="s">
        <v>799</v>
      </c>
      <c r="R553">
        <v>180</v>
      </c>
      <c r="Y553">
        <v>9.9</v>
      </c>
      <c r="Z553">
        <v>8.74</v>
      </c>
      <c r="AA553">
        <v>106.09</v>
      </c>
      <c r="AB553">
        <v>71.48</v>
      </c>
      <c r="AC553" t="s">
        <v>333</v>
      </c>
      <c r="AD553" s="508" t="s">
        <v>1233</v>
      </c>
      <c r="AE553" s="1059"/>
      <c r="AF553" s="1059"/>
      <c r="AG553" s="1059"/>
      <c r="AH553" s="1059"/>
      <c r="AI553" s="1059"/>
      <c r="AJ553" s="1059"/>
      <c r="AK553" s="1059"/>
      <c r="AL553" s="1059"/>
      <c r="AM553" s="1059"/>
      <c r="AN553" s="1059"/>
      <c r="AO553" s="1059">
        <v>0.31470890410958902</v>
      </c>
      <c r="AP553" s="1059">
        <v>0.306466894977169</v>
      </c>
      <c r="AQ553" s="1059">
        <v>0.2777720856102</v>
      </c>
      <c r="AR553" s="1059">
        <v>0.265119863013698</v>
      </c>
      <c r="AS553" s="1059">
        <v>0.23263127853881199</v>
      </c>
      <c r="AT553" s="1059">
        <v>0.220496575342465</v>
      </c>
      <c r="AU553" s="1061">
        <v>0.26678620218579202</v>
      </c>
    </row>
    <row r="554" spans="1:47" x14ac:dyDescent="0.2">
      <c r="A554">
        <v>60009</v>
      </c>
      <c r="B554" t="s">
        <v>1816</v>
      </c>
      <c r="C554" s="507">
        <v>42824</v>
      </c>
      <c r="D554">
        <v>2017</v>
      </c>
      <c r="E554" t="s">
        <v>183</v>
      </c>
      <c r="F554" t="s">
        <v>250</v>
      </c>
      <c r="G554">
        <v>43.211401000000002</v>
      </c>
      <c r="H554">
        <v>-116.441821</v>
      </c>
      <c r="I554" s="606">
        <v>4.6079764839999999</v>
      </c>
      <c r="J554" t="s">
        <v>431</v>
      </c>
      <c r="K554" t="s">
        <v>1249</v>
      </c>
      <c r="L554" s="606">
        <v>26.678000000000001</v>
      </c>
      <c r="M554" s="606">
        <v>20</v>
      </c>
      <c r="N554" s="606">
        <v>1.3339000000000001</v>
      </c>
      <c r="O554" t="s">
        <v>799</v>
      </c>
      <c r="P554" t="s">
        <v>1231</v>
      </c>
      <c r="Q554" t="s">
        <v>799</v>
      </c>
      <c r="R554">
        <v>180</v>
      </c>
      <c r="Y554">
        <v>21.48</v>
      </c>
      <c r="Z554">
        <v>29.99</v>
      </c>
      <c r="AA554">
        <v>91.58</v>
      </c>
      <c r="AB554">
        <v>63.16</v>
      </c>
      <c r="AC554" t="s">
        <v>333</v>
      </c>
      <c r="AD554" s="508" t="s">
        <v>1233</v>
      </c>
      <c r="AE554" s="1059"/>
      <c r="AF554" s="1059"/>
      <c r="AG554" s="1059"/>
      <c r="AH554" s="1059"/>
      <c r="AI554" s="1059"/>
      <c r="AJ554" s="1059"/>
      <c r="AK554" s="1059"/>
      <c r="AL554" s="1059"/>
      <c r="AM554" s="1059"/>
      <c r="AN554" s="1059"/>
      <c r="AO554" s="1059">
        <v>0.26115867579908603</v>
      </c>
      <c r="AP554" s="1059">
        <v>0.265079908675799</v>
      </c>
      <c r="AQ554" s="1059">
        <v>0.26127049180327799</v>
      </c>
      <c r="AR554" s="1059">
        <v>0.250553652968036</v>
      </c>
      <c r="AS554" s="1059">
        <v>0.21658105022831001</v>
      </c>
      <c r="AT554" s="1059">
        <v>0.25001141552511402</v>
      </c>
      <c r="AU554" s="1061">
        <v>0.23595742258652</v>
      </c>
    </row>
    <row r="555" spans="1:47" x14ac:dyDescent="0.2">
      <c r="A555">
        <v>59695</v>
      </c>
      <c r="B555" t="s">
        <v>1817</v>
      </c>
      <c r="C555" s="507">
        <v>42825</v>
      </c>
      <c r="D555">
        <v>2017</v>
      </c>
      <c r="E555" t="s">
        <v>183</v>
      </c>
      <c r="F555" t="s">
        <v>250</v>
      </c>
      <c r="G555">
        <v>43.147621000000001</v>
      </c>
      <c r="H555">
        <v>-115.721571</v>
      </c>
      <c r="I555" s="606">
        <v>4.732713242</v>
      </c>
      <c r="J555" t="s">
        <v>431</v>
      </c>
      <c r="K555" t="s">
        <v>1249</v>
      </c>
      <c r="L555" s="606">
        <v>26.681000000000001</v>
      </c>
      <c r="M555" s="606">
        <v>20</v>
      </c>
      <c r="N555" s="606">
        <v>1.33405</v>
      </c>
      <c r="O555" t="s">
        <v>799</v>
      </c>
      <c r="P555" t="s">
        <v>1231</v>
      </c>
      <c r="Q555" t="s">
        <v>799</v>
      </c>
      <c r="R555">
        <v>180</v>
      </c>
      <c r="Y555">
        <v>21.16</v>
      </c>
      <c r="Z555">
        <v>29.54</v>
      </c>
      <c r="AA555">
        <v>76.099999999999994</v>
      </c>
      <c r="AB555">
        <v>53.24</v>
      </c>
      <c r="AC555" t="s">
        <v>333</v>
      </c>
      <c r="AD555" s="508" t="s">
        <v>1233</v>
      </c>
      <c r="AE555" s="1059"/>
      <c r="AF555" s="1059"/>
      <c r="AG555" s="1059"/>
      <c r="AH555" s="1059"/>
      <c r="AI555" s="1059"/>
      <c r="AJ555" s="1059"/>
      <c r="AK555" s="1059"/>
      <c r="AL555" s="1059"/>
      <c r="AM555" s="1059"/>
      <c r="AN555" s="1059"/>
      <c r="AO555" s="1059">
        <v>0.27011415525114102</v>
      </c>
      <c r="AP555" s="1059">
        <v>0.28551369863013698</v>
      </c>
      <c r="AQ555" s="1059">
        <v>0.291205601092896</v>
      </c>
      <c r="AR555" s="1059">
        <v>0.27081621004566198</v>
      </c>
      <c r="AS555" s="1059">
        <v>0.24221461187214599</v>
      </c>
      <c r="AT555" s="1059">
        <v>0.21795091324200899</v>
      </c>
      <c r="AU555" s="1061">
        <v>0.26857354280509999</v>
      </c>
    </row>
    <row r="556" spans="1:47" x14ac:dyDescent="0.2">
      <c r="A556">
        <v>60748</v>
      </c>
      <c r="B556" t="s">
        <v>1818</v>
      </c>
      <c r="C556" s="507">
        <v>42825</v>
      </c>
      <c r="D556">
        <v>2017</v>
      </c>
      <c r="E556" t="s">
        <v>183</v>
      </c>
      <c r="F556" t="s">
        <v>250</v>
      </c>
      <c r="G556">
        <v>43.325321000000002</v>
      </c>
      <c r="H556">
        <v>-115.939241</v>
      </c>
      <c r="I556" s="606">
        <v>4.6827493150999997</v>
      </c>
      <c r="J556" t="s">
        <v>431</v>
      </c>
      <c r="K556" t="s">
        <v>1251</v>
      </c>
      <c r="L556" s="606">
        <v>26.783000000000001</v>
      </c>
      <c r="M556" s="606">
        <v>20</v>
      </c>
      <c r="N556" s="606">
        <v>1.3391500000000001</v>
      </c>
      <c r="O556" t="s">
        <v>799</v>
      </c>
      <c r="P556" t="s">
        <v>1231</v>
      </c>
      <c r="Q556" t="s">
        <v>799</v>
      </c>
      <c r="R556">
        <v>180</v>
      </c>
      <c r="Y556">
        <v>21.62</v>
      </c>
      <c r="Z556">
        <v>27.2</v>
      </c>
      <c r="AA556">
        <v>82.83</v>
      </c>
      <c r="AB556">
        <v>57.12</v>
      </c>
      <c r="AC556" t="s">
        <v>333</v>
      </c>
      <c r="AD556" s="508" t="s">
        <v>1233</v>
      </c>
      <c r="AE556" s="1059"/>
      <c r="AF556" s="1059"/>
      <c r="AG556" s="1059"/>
      <c r="AH556" s="1059"/>
      <c r="AI556" s="1059"/>
      <c r="AJ556" s="1059"/>
      <c r="AK556" s="1059"/>
      <c r="AL556" s="1059"/>
      <c r="AM556" s="1059"/>
      <c r="AN556" s="1059"/>
      <c r="AO556" s="1059">
        <v>0.28083904109588997</v>
      </c>
      <c r="AP556" s="1059">
        <v>0.27590182648401801</v>
      </c>
      <c r="AQ556" s="1059">
        <v>0.26142987249544603</v>
      </c>
      <c r="AR556" s="1059">
        <v>0.27611301369863001</v>
      </c>
      <c r="AS556" s="1059">
        <v>0.26564497716894903</v>
      </c>
      <c r="AT556" s="1059">
        <v>0.26561073059360701</v>
      </c>
      <c r="AU556" s="1061">
        <v>0.26795309653916199</v>
      </c>
    </row>
    <row r="557" spans="1:47" x14ac:dyDescent="0.2">
      <c r="A557">
        <v>60012</v>
      </c>
      <c r="B557" t="s">
        <v>1819</v>
      </c>
      <c r="C557" s="507">
        <v>42825</v>
      </c>
      <c r="D557">
        <v>2017</v>
      </c>
      <c r="E557" t="s">
        <v>183</v>
      </c>
      <c r="F557" t="s">
        <v>250</v>
      </c>
      <c r="G557">
        <v>42.827781000000002</v>
      </c>
      <c r="H557">
        <v>-112.742971</v>
      </c>
      <c r="I557" s="606">
        <v>4.488106621</v>
      </c>
      <c r="J557" t="s">
        <v>431</v>
      </c>
      <c r="K557" t="s">
        <v>1249</v>
      </c>
      <c r="L557" s="606">
        <v>26.678000000000001</v>
      </c>
      <c r="M557" s="606">
        <v>20</v>
      </c>
      <c r="N557" s="606">
        <v>1.3339000000000001</v>
      </c>
      <c r="O557" t="s">
        <v>799</v>
      </c>
      <c r="P557" t="s">
        <v>1231</v>
      </c>
      <c r="Q557" t="s">
        <v>799</v>
      </c>
      <c r="R557">
        <v>180</v>
      </c>
      <c r="Y557">
        <v>21.96</v>
      </c>
      <c r="Z557">
        <v>26.98</v>
      </c>
      <c r="AA557">
        <v>84.89</v>
      </c>
      <c r="AB557">
        <v>58.89</v>
      </c>
      <c r="AC557" t="s">
        <v>333</v>
      </c>
      <c r="AD557" s="508" t="s">
        <v>1233</v>
      </c>
      <c r="AE557" s="1059"/>
      <c r="AF557" s="1059"/>
      <c r="AG557" s="1059"/>
      <c r="AH557" s="1059"/>
      <c r="AI557" s="1059"/>
      <c r="AJ557" s="1059"/>
      <c r="AK557" s="1059"/>
      <c r="AL557" s="1059"/>
      <c r="AM557" s="1059"/>
      <c r="AN557" s="1059"/>
      <c r="AO557" s="1059">
        <v>0.249617579908675</v>
      </c>
      <c r="AP557" s="1059">
        <v>0.25158675799086699</v>
      </c>
      <c r="AQ557" s="1059">
        <v>0.26469148451730401</v>
      </c>
      <c r="AR557" s="1059">
        <v>0.26704337899543301</v>
      </c>
      <c r="AS557" s="1059">
        <v>0.24583904109589</v>
      </c>
      <c r="AT557" s="1059">
        <v>0.23606164383561601</v>
      </c>
      <c r="AU557" s="1061">
        <v>0.246641621129326</v>
      </c>
    </row>
    <row r="558" spans="1:47" x14ac:dyDescent="0.2">
      <c r="A558">
        <v>60011</v>
      </c>
      <c r="B558" t="s">
        <v>1820</v>
      </c>
      <c r="C558" s="507">
        <v>42825</v>
      </c>
      <c r="D558">
        <v>2017</v>
      </c>
      <c r="E558" t="s">
        <v>183</v>
      </c>
      <c r="F558" t="s">
        <v>250</v>
      </c>
      <c r="G558">
        <v>42.831541000000001</v>
      </c>
      <c r="H558">
        <v>-112.743031</v>
      </c>
      <c r="I558" s="606">
        <v>4.488106621</v>
      </c>
      <c r="J558" t="s">
        <v>431</v>
      </c>
      <c r="K558" t="s">
        <v>1249</v>
      </c>
      <c r="L558" s="606">
        <v>26.678000000000001</v>
      </c>
      <c r="M558" s="606">
        <v>20</v>
      </c>
      <c r="N558" s="606">
        <v>1.3339000000000001</v>
      </c>
      <c r="O558" t="s">
        <v>799</v>
      </c>
      <c r="P558" t="s">
        <v>1231</v>
      </c>
      <c r="Q558" t="s">
        <v>799</v>
      </c>
      <c r="R558">
        <v>180</v>
      </c>
      <c r="Y558">
        <v>21.97</v>
      </c>
      <c r="Z558">
        <v>26.65</v>
      </c>
      <c r="AA558">
        <v>92.06</v>
      </c>
      <c r="AB558">
        <v>63.49</v>
      </c>
      <c r="AC558" t="s">
        <v>333</v>
      </c>
      <c r="AD558" s="508" t="s">
        <v>1233</v>
      </c>
      <c r="AE558" s="1059"/>
      <c r="AF558" s="1059"/>
      <c r="AG558" s="1059"/>
      <c r="AH558" s="1059"/>
      <c r="AI558" s="1059"/>
      <c r="AJ558" s="1059"/>
      <c r="AK558" s="1059"/>
      <c r="AL558" s="1059"/>
      <c r="AM558" s="1059"/>
      <c r="AN558" s="1059"/>
      <c r="AO558" s="1059">
        <v>0.243184931506849</v>
      </c>
      <c r="AP558" s="1059">
        <v>0.24993721461187199</v>
      </c>
      <c r="AQ558" s="1059">
        <v>0.26046220400728598</v>
      </c>
      <c r="AR558" s="1059">
        <v>0.259086757990867</v>
      </c>
      <c r="AS558" s="1059">
        <v>0.23285958904109499</v>
      </c>
      <c r="AT558" s="1059">
        <v>0.22408105022831001</v>
      </c>
      <c r="AU558" s="1061">
        <v>0.24967554644808701</v>
      </c>
    </row>
    <row r="559" spans="1:47" x14ac:dyDescent="0.2">
      <c r="A559">
        <v>60010</v>
      </c>
      <c r="B559" t="s">
        <v>1821</v>
      </c>
      <c r="C559" s="507">
        <v>42825</v>
      </c>
      <c r="D559">
        <v>2017</v>
      </c>
      <c r="E559" t="s">
        <v>183</v>
      </c>
      <c r="F559" t="s">
        <v>250</v>
      </c>
      <c r="G559">
        <v>43.469270999999999</v>
      </c>
      <c r="H559">
        <v>-116.289361</v>
      </c>
      <c r="I559" s="606">
        <v>4.6515584475000002</v>
      </c>
      <c r="J559" t="s">
        <v>431</v>
      </c>
      <c r="K559" t="s">
        <v>1251</v>
      </c>
      <c r="L559" s="606">
        <v>26.783000000000001</v>
      </c>
      <c r="M559" s="606">
        <v>20</v>
      </c>
      <c r="N559" s="606">
        <v>1.3391500000000001</v>
      </c>
      <c r="O559" t="s">
        <v>799</v>
      </c>
      <c r="P559" t="s">
        <v>1231</v>
      </c>
      <c r="Q559" t="s">
        <v>799</v>
      </c>
      <c r="R559">
        <v>180</v>
      </c>
      <c r="Y559">
        <v>22.2</v>
      </c>
      <c r="Z559">
        <v>30.29</v>
      </c>
      <c r="AA559">
        <v>82.3</v>
      </c>
      <c r="AB559">
        <v>57.12</v>
      </c>
      <c r="AC559" t="s">
        <v>333</v>
      </c>
      <c r="AD559" s="508" t="s">
        <v>1233</v>
      </c>
      <c r="AE559" s="1059"/>
      <c r="AF559" s="1059"/>
      <c r="AG559" s="1059"/>
      <c r="AH559" s="1059"/>
      <c r="AI559" s="1059"/>
      <c r="AJ559" s="1059"/>
      <c r="AK559" s="1059"/>
      <c r="AL559" s="1059"/>
      <c r="AM559" s="1059"/>
      <c r="AN559" s="1059"/>
      <c r="AO559" s="1059">
        <v>0.27248287671232801</v>
      </c>
      <c r="AP559" s="1059">
        <v>0.27647260273972601</v>
      </c>
      <c r="AQ559" s="1059">
        <v>0.26668943533697598</v>
      </c>
      <c r="AR559" s="1059">
        <v>0.26425228310502202</v>
      </c>
      <c r="AS559" s="1059">
        <v>0.25553082191780802</v>
      </c>
      <c r="AT559" s="1059">
        <v>0.25713470319634701</v>
      </c>
      <c r="AU559" s="1061">
        <v>0.24047700364298699</v>
      </c>
    </row>
    <row r="560" spans="1:47" x14ac:dyDescent="0.2">
      <c r="A560">
        <v>60975</v>
      </c>
      <c r="B560" t="s">
        <v>1822</v>
      </c>
      <c r="C560" s="507">
        <v>42840</v>
      </c>
      <c r="D560">
        <v>2017</v>
      </c>
      <c r="E560" t="s">
        <v>176</v>
      </c>
      <c r="F560" t="s">
        <v>222</v>
      </c>
      <c r="G560">
        <v>36.375121</v>
      </c>
      <c r="H560">
        <v>-120.13421099999999</v>
      </c>
      <c r="I560" s="606">
        <v>5.3627531962999999</v>
      </c>
      <c r="J560" t="s">
        <v>431</v>
      </c>
      <c r="K560" t="s">
        <v>1249</v>
      </c>
      <c r="L560" s="606">
        <v>28.6</v>
      </c>
      <c r="M560" s="606">
        <v>20</v>
      </c>
      <c r="N560" s="606">
        <v>1.4300000000000002</v>
      </c>
      <c r="O560" t="s">
        <v>799</v>
      </c>
      <c r="P560" t="s">
        <v>1231</v>
      </c>
      <c r="Q560" t="s">
        <v>799</v>
      </c>
      <c r="R560">
        <v>180</v>
      </c>
      <c r="Y560">
        <v>5.71</v>
      </c>
      <c r="Z560">
        <v>9.66</v>
      </c>
      <c r="AA560">
        <v>78.61</v>
      </c>
      <c r="AB560">
        <v>54.63</v>
      </c>
      <c r="AC560" t="s">
        <v>1259</v>
      </c>
      <c r="AD560" s="508">
        <v>58.19865098864112</v>
      </c>
      <c r="AE560" s="1059"/>
      <c r="AF560" s="1059"/>
      <c r="AG560" s="1059"/>
      <c r="AH560" s="1059"/>
      <c r="AI560" s="1059"/>
      <c r="AJ560" s="1059"/>
      <c r="AK560" s="1059"/>
      <c r="AL560" s="1059"/>
      <c r="AM560" s="1059"/>
      <c r="AN560" s="1059"/>
      <c r="AO560" s="1059">
        <v>0.30124429223744198</v>
      </c>
      <c r="AP560" s="1059">
        <v>0.29487442922374402</v>
      </c>
      <c r="AQ560" s="1059">
        <v>0.28686247723132902</v>
      </c>
      <c r="AR560" s="1059">
        <v>0.31141552511415499</v>
      </c>
      <c r="AS560" s="1059">
        <v>0.310496575342465</v>
      </c>
      <c r="AT560" s="1059">
        <v>0.28352739726027398</v>
      </c>
      <c r="AU560" s="1061">
        <v>0.25297700364298698</v>
      </c>
    </row>
    <row r="561" spans="1:47" x14ac:dyDescent="0.2">
      <c r="A561">
        <v>60981</v>
      </c>
      <c r="B561" t="s">
        <v>1823</v>
      </c>
      <c r="C561" s="507">
        <v>42855</v>
      </c>
      <c r="D561">
        <v>2017</v>
      </c>
      <c r="E561" t="s">
        <v>176</v>
      </c>
      <c r="F561" t="s">
        <v>222</v>
      </c>
      <c r="G561">
        <v>36.381940999999998</v>
      </c>
      <c r="H561">
        <v>-120.134811</v>
      </c>
      <c r="I561" s="606">
        <v>5.3627531962999999</v>
      </c>
      <c r="J561" t="s">
        <v>431</v>
      </c>
      <c r="K561" t="s">
        <v>1249</v>
      </c>
      <c r="L561" s="606">
        <v>27</v>
      </c>
      <c r="M561" s="606">
        <v>20</v>
      </c>
      <c r="N561" s="606">
        <v>1.35</v>
      </c>
      <c r="O561" t="s">
        <v>799</v>
      </c>
      <c r="P561" t="s">
        <v>1231</v>
      </c>
      <c r="Q561" t="s">
        <v>799</v>
      </c>
      <c r="R561">
        <v>180</v>
      </c>
      <c r="Y561">
        <v>1.83</v>
      </c>
      <c r="Z561">
        <v>10.57</v>
      </c>
      <c r="AA561">
        <v>84</v>
      </c>
      <c r="AB561">
        <v>57.97</v>
      </c>
      <c r="AC561" t="s">
        <v>333</v>
      </c>
      <c r="AD561" s="508">
        <v>74.560267591114879</v>
      </c>
      <c r="AE561" s="1059"/>
      <c r="AF561" s="1059"/>
      <c r="AG561" s="1059"/>
      <c r="AH561" s="1059"/>
      <c r="AI561" s="1059"/>
      <c r="AJ561" s="1059"/>
      <c r="AK561" s="1059"/>
      <c r="AL561" s="1059"/>
      <c r="AM561" s="1059"/>
      <c r="AN561" s="1059"/>
      <c r="AO561" s="1059">
        <v>0.306832191780821</v>
      </c>
      <c r="AP561" s="1059">
        <v>0.28965182648401799</v>
      </c>
      <c r="AQ561" s="1059">
        <v>0.28634448998178502</v>
      </c>
      <c r="AR561" s="1059">
        <v>0.30787671232876701</v>
      </c>
      <c r="AS561" s="1059">
        <v>0.28176369863013701</v>
      </c>
      <c r="AT561" s="1059">
        <v>0.27199200913242</v>
      </c>
      <c r="AU561" s="1061">
        <v>0.23122723132969</v>
      </c>
    </row>
    <row r="562" spans="1:47" x14ac:dyDescent="0.2">
      <c r="A562">
        <v>10437</v>
      </c>
      <c r="B562" t="s">
        <v>1824</v>
      </c>
      <c r="C562" s="507">
        <v>42888</v>
      </c>
      <c r="D562">
        <v>2017</v>
      </c>
      <c r="E562" t="s">
        <v>176</v>
      </c>
      <c r="F562" t="s">
        <v>222</v>
      </c>
      <c r="G562">
        <v>34.862960999999999</v>
      </c>
      <c r="H562">
        <v>-116.82713099999999</v>
      </c>
      <c r="I562" s="606">
        <v>5.8493111871999997</v>
      </c>
      <c r="J562" t="s">
        <v>431</v>
      </c>
      <c r="K562" t="s">
        <v>1249</v>
      </c>
      <c r="L562" s="606">
        <v>26.9</v>
      </c>
      <c r="M562" s="606">
        <v>20</v>
      </c>
      <c r="N562" s="606">
        <v>1.345</v>
      </c>
      <c r="O562" t="s">
        <v>799</v>
      </c>
      <c r="P562" t="s">
        <v>1231</v>
      </c>
      <c r="Q562" t="s">
        <v>799</v>
      </c>
      <c r="R562">
        <v>180</v>
      </c>
      <c r="AA562">
        <v>53.26</v>
      </c>
      <c r="AB562">
        <v>37.729999999999997</v>
      </c>
      <c r="AC562" t="s">
        <v>333</v>
      </c>
      <c r="AD562" s="508" t="s">
        <v>1233</v>
      </c>
      <c r="AE562" s="1059"/>
      <c r="AF562" s="1059"/>
      <c r="AG562" s="1059"/>
      <c r="AH562" s="1059"/>
      <c r="AI562" s="1059"/>
      <c r="AJ562" s="1059"/>
      <c r="AK562" s="1059"/>
      <c r="AL562" s="1059"/>
      <c r="AM562" s="1059"/>
      <c r="AN562" s="1059"/>
      <c r="AO562" s="1059">
        <v>0.34154109589041098</v>
      </c>
      <c r="AP562" s="1059">
        <v>0.33631849315068402</v>
      </c>
      <c r="AQ562" s="1059">
        <v>0.33241120218579201</v>
      </c>
      <c r="AR562" s="1059">
        <v>0.33277968036529598</v>
      </c>
      <c r="AS562" s="1059">
        <v>0.32128995433789898</v>
      </c>
      <c r="AT562" s="1059">
        <v>0.32378424657534199</v>
      </c>
      <c r="AU562" s="1061">
        <v>0.32829007285974499</v>
      </c>
    </row>
    <row r="563" spans="1:47" x14ac:dyDescent="0.2">
      <c r="A563">
        <v>59522</v>
      </c>
      <c r="B563" t="s">
        <v>1825</v>
      </c>
      <c r="C563" s="507">
        <v>42916</v>
      </c>
      <c r="D563">
        <v>2017</v>
      </c>
      <c r="E563" t="s">
        <v>176</v>
      </c>
      <c r="F563" t="s">
        <v>222</v>
      </c>
      <c r="G563">
        <v>36.552340999999998</v>
      </c>
      <c r="H563">
        <v>-120.33885100000001</v>
      </c>
      <c r="I563" s="606">
        <v>5.3220723744000002</v>
      </c>
      <c r="J563" t="s">
        <v>431</v>
      </c>
      <c r="K563" t="s">
        <v>1249</v>
      </c>
      <c r="L563" s="606">
        <v>28</v>
      </c>
      <c r="M563" s="606">
        <v>20</v>
      </c>
      <c r="N563" s="606">
        <v>1.4</v>
      </c>
      <c r="O563" t="s">
        <v>799</v>
      </c>
      <c r="P563" t="s">
        <v>1231</v>
      </c>
      <c r="Q563" t="s">
        <v>799</v>
      </c>
      <c r="R563">
        <v>179</v>
      </c>
      <c r="Y563">
        <v>-14.7</v>
      </c>
      <c r="Z563">
        <v>22.22</v>
      </c>
      <c r="AA563">
        <v>119.59</v>
      </c>
      <c r="AB563">
        <v>85.63</v>
      </c>
      <c r="AC563" t="s">
        <v>327</v>
      </c>
      <c r="AD563" s="508" t="s">
        <v>1233</v>
      </c>
      <c r="AE563" s="1059"/>
      <c r="AF563" s="1059"/>
      <c r="AG563" s="1059"/>
      <c r="AH563" s="1059"/>
      <c r="AI563" s="1059"/>
      <c r="AJ563" s="1059"/>
      <c r="AK563" s="1059"/>
      <c r="AL563" s="1059"/>
      <c r="AM563" s="1059"/>
      <c r="AN563" s="1059"/>
      <c r="AO563" s="1059">
        <v>0.21095890410958901</v>
      </c>
      <c r="AP563" s="1059">
        <v>0.18143264840182599</v>
      </c>
      <c r="AQ563" s="1059">
        <v>0.17134562841529999</v>
      </c>
      <c r="AR563" s="1059">
        <v>0.17556506849315001</v>
      </c>
      <c r="AS563" s="1059">
        <v>0.160553652968036</v>
      </c>
      <c r="AT563" s="1059">
        <v>0.125142694063926</v>
      </c>
      <c r="AU563" s="1061">
        <v>0.110006830601092</v>
      </c>
    </row>
    <row r="564" spans="1:47" x14ac:dyDescent="0.2">
      <c r="A564">
        <v>60947</v>
      </c>
      <c r="B564" t="s">
        <v>1826</v>
      </c>
      <c r="C564" s="507">
        <v>42941</v>
      </c>
      <c r="D564">
        <v>2017</v>
      </c>
      <c r="E564" t="s">
        <v>176</v>
      </c>
      <c r="F564" t="s">
        <v>222</v>
      </c>
      <c r="G564">
        <v>32.619281000000001</v>
      </c>
      <c r="H564">
        <v>-116.129541</v>
      </c>
      <c r="I564" s="606">
        <v>5.8574134703</v>
      </c>
      <c r="J564" t="s">
        <v>431</v>
      </c>
      <c r="K564" t="s">
        <v>1249</v>
      </c>
      <c r="L564" s="606">
        <v>28</v>
      </c>
      <c r="M564" s="606">
        <v>20</v>
      </c>
      <c r="N564" s="606">
        <v>1.4</v>
      </c>
      <c r="O564" t="s">
        <v>793</v>
      </c>
      <c r="P564" t="s">
        <v>793</v>
      </c>
      <c r="Q564">
        <v>25</v>
      </c>
      <c r="R564">
        <v>180</v>
      </c>
      <c r="Y564">
        <v>9.27</v>
      </c>
      <c r="Z564">
        <v>8.0500000000000007</v>
      </c>
      <c r="AA564">
        <v>80.69</v>
      </c>
      <c r="AB564">
        <v>56.31</v>
      </c>
      <c r="AC564" t="s">
        <v>333</v>
      </c>
      <c r="AD564" s="508" t="s">
        <v>1233</v>
      </c>
      <c r="AE564" s="1059"/>
      <c r="AF564" s="1059"/>
      <c r="AG564" s="1059"/>
      <c r="AH564" s="1059"/>
      <c r="AI564" s="1059"/>
      <c r="AJ564" s="1059"/>
      <c r="AK564" s="1059"/>
      <c r="AL564" s="1059"/>
      <c r="AM564" s="1059"/>
      <c r="AN564" s="1059"/>
      <c r="AO564" s="1059">
        <v>0.286786529680365</v>
      </c>
      <c r="AP564" s="1059">
        <v>0.25193493150684898</v>
      </c>
      <c r="AQ564" s="1059">
        <v>0.220611338797814</v>
      </c>
      <c r="AR564" s="1059">
        <v>0.24731164383561599</v>
      </c>
      <c r="AS564" s="1059">
        <v>0.22805936073059299</v>
      </c>
      <c r="AT564" s="1059">
        <v>0.24651826484018199</v>
      </c>
      <c r="AU564" s="1061">
        <v>0.27486908014571898</v>
      </c>
    </row>
    <row r="565" spans="1:47" x14ac:dyDescent="0.2">
      <c r="A565">
        <v>59685</v>
      </c>
      <c r="B565" t="s">
        <v>1827</v>
      </c>
      <c r="C565" s="507">
        <v>43034</v>
      </c>
      <c r="D565">
        <v>2017</v>
      </c>
      <c r="E565" t="s">
        <v>180</v>
      </c>
      <c r="F565" t="s">
        <v>227</v>
      </c>
      <c r="G565">
        <v>38.548333</v>
      </c>
      <c r="H565">
        <v>-77.776390000000006</v>
      </c>
      <c r="I565" s="606">
        <v>4.1782162100000004</v>
      </c>
      <c r="J565" t="s">
        <v>431</v>
      </c>
      <c r="K565" t="s">
        <v>1251</v>
      </c>
      <c r="L565" s="606">
        <v>27.7</v>
      </c>
      <c r="M565" s="606">
        <v>20</v>
      </c>
      <c r="N565" s="606">
        <v>1.385</v>
      </c>
      <c r="O565" t="s">
        <v>793</v>
      </c>
      <c r="P565" t="s">
        <v>793</v>
      </c>
      <c r="Q565">
        <v>20</v>
      </c>
      <c r="R565">
        <v>180</v>
      </c>
      <c r="S565" t="s">
        <v>1232</v>
      </c>
      <c r="Y565">
        <v>36.89</v>
      </c>
      <c r="Z565">
        <v>3.17</v>
      </c>
      <c r="AA565">
        <v>108.91</v>
      </c>
      <c r="AB565">
        <v>75.900000000000006</v>
      </c>
      <c r="AC565" t="s">
        <v>332</v>
      </c>
      <c r="AD565" s="508" t="s">
        <v>1233</v>
      </c>
      <c r="AE565" s="1059"/>
      <c r="AF565" s="1059"/>
      <c r="AG565" s="1059"/>
      <c r="AH565" s="1059"/>
      <c r="AI565" s="1059"/>
      <c r="AJ565" s="1059"/>
      <c r="AK565" s="1059"/>
      <c r="AL565" s="1059"/>
      <c r="AM565" s="1059"/>
      <c r="AN565" s="1059"/>
      <c r="AO565" s="1059">
        <v>0.20172945205479401</v>
      </c>
      <c r="AP565" s="1059">
        <v>0.195136986301369</v>
      </c>
      <c r="AQ565" s="1059">
        <v>0.18980532786885199</v>
      </c>
      <c r="AR565" s="1059">
        <v>0.20390981735159799</v>
      </c>
      <c r="AS565" s="1059">
        <v>0.20180365296803601</v>
      </c>
      <c r="AT565" s="1059">
        <v>0.18218036529680301</v>
      </c>
      <c r="AU565" s="1061">
        <v>0.186873861566484</v>
      </c>
    </row>
    <row r="566" spans="1:47" x14ac:dyDescent="0.2">
      <c r="A566">
        <v>61375</v>
      </c>
      <c r="B566" t="s">
        <v>1828</v>
      </c>
      <c r="C566" s="507">
        <v>43040</v>
      </c>
      <c r="D566">
        <v>2017</v>
      </c>
      <c r="E566" t="s">
        <v>180</v>
      </c>
      <c r="F566" t="s">
        <v>227</v>
      </c>
      <c r="G566">
        <v>37.369397999999997</v>
      </c>
      <c r="H566">
        <v>-75.91413</v>
      </c>
      <c r="I566" s="606">
        <v>4.3633436073</v>
      </c>
      <c r="J566" t="s">
        <v>431</v>
      </c>
      <c r="K566" t="s">
        <v>1249</v>
      </c>
      <c r="L566" s="606">
        <v>25.48</v>
      </c>
      <c r="M566" s="606">
        <v>20</v>
      </c>
      <c r="N566" s="606">
        <v>1.274</v>
      </c>
      <c r="O566" t="s">
        <v>799</v>
      </c>
      <c r="P566" t="s">
        <v>1231</v>
      </c>
      <c r="Q566" t="s">
        <v>799</v>
      </c>
      <c r="R566">
        <v>180</v>
      </c>
      <c r="Y566">
        <v>46.62</v>
      </c>
      <c r="Z566">
        <v>7.08</v>
      </c>
      <c r="AA566">
        <v>103.22</v>
      </c>
      <c r="AB566">
        <v>72.260000000000005</v>
      </c>
      <c r="AC566" t="s">
        <v>1259</v>
      </c>
      <c r="AD566" s="508" t="s">
        <v>1233</v>
      </c>
      <c r="AE566" s="1059"/>
      <c r="AF566" s="1059"/>
      <c r="AG566" s="1059"/>
      <c r="AH566" s="1059"/>
      <c r="AI566" s="1059"/>
      <c r="AJ566" s="1059"/>
      <c r="AK566" s="1059"/>
      <c r="AL566" s="1059"/>
      <c r="AM566" s="1059"/>
      <c r="AN566" s="1059"/>
      <c r="AO566" s="1059">
        <v>0.180445205479452</v>
      </c>
      <c r="AP566" s="1059">
        <v>0.210587899543379</v>
      </c>
      <c r="AQ566" s="1059">
        <v>0.205020491803278</v>
      </c>
      <c r="AR566" s="1059">
        <v>0.216849315068493</v>
      </c>
      <c r="AS566" s="1059">
        <v>0.18459474885844701</v>
      </c>
      <c r="AT566" s="1059">
        <v>0.17481735159817299</v>
      </c>
      <c r="AU566" s="1061">
        <v>0.16375796903460799</v>
      </c>
    </row>
    <row r="567" spans="1:47" x14ac:dyDescent="0.2">
      <c r="A567">
        <v>60916</v>
      </c>
      <c r="B567" t="s">
        <v>1829</v>
      </c>
      <c r="C567" s="507">
        <v>43079</v>
      </c>
      <c r="D567">
        <v>2017</v>
      </c>
      <c r="E567" t="s">
        <v>180</v>
      </c>
      <c r="F567" t="s">
        <v>227</v>
      </c>
      <c r="G567">
        <v>36.943320999999997</v>
      </c>
      <c r="H567">
        <v>-77.415481</v>
      </c>
      <c r="I567" s="606">
        <v>4.3510424658</v>
      </c>
      <c r="J567" t="s">
        <v>431</v>
      </c>
      <c r="K567" t="s">
        <v>1249</v>
      </c>
      <c r="L567" s="606">
        <v>28.29</v>
      </c>
      <c r="M567" s="606">
        <v>20</v>
      </c>
      <c r="N567" s="606">
        <v>1.4144999999999999</v>
      </c>
      <c r="O567" t="s">
        <v>799</v>
      </c>
      <c r="P567" t="s">
        <v>1231</v>
      </c>
      <c r="Q567" t="s">
        <v>799</v>
      </c>
      <c r="R567">
        <v>180</v>
      </c>
      <c r="Y567">
        <v>34.82</v>
      </c>
      <c r="Z567">
        <v>3.67</v>
      </c>
      <c r="AA567">
        <v>77.84</v>
      </c>
      <c r="AB567">
        <v>55.6</v>
      </c>
      <c r="AC567" t="s">
        <v>332</v>
      </c>
      <c r="AD567" s="508" t="s">
        <v>1233</v>
      </c>
      <c r="AE567" s="1059"/>
      <c r="AF567" s="1059"/>
      <c r="AG567" s="1059"/>
      <c r="AH567" s="1059"/>
      <c r="AI567" s="1059"/>
      <c r="AJ567" s="1059"/>
      <c r="AK567" s="1059"/>
      <c r="AL567" s="1059"/>
      <c r="AM567" s="1059"/>
      <c r="AN567" s="1059"/>
      <c r="AO567" s="1059">
        <v>0.22298515981735101</v>
      </c>
      <c r="AP567" s="1059">
        <v>0.24884703196346999</v>
      </c>
      <c r="AQ567" s="1059">
        <v>0.228198998178506</v>
      </c>
      <c r="AR567" s="1059">
        <v>0.21940639269406401</v>
      </c>
      <c r="AS567" s="1059">
        <v>0.218778538812785</v>
      </c>
      <c r="AT567" s="1059">
        <v>0.21810502283104999</v>
      </c>
      <c r="AU567" s="1061">
        <v>0.218835382513661</v>
      </c>
    </row>
    <row r="568" spans="1:47" x14ac:dyDescent="0.2">
      <c r="A568">
        <v>60481</v>
      </c>
      <c r="B568" t="s">
        <v>1830</v>
      </c>
      <c r="C568" s="507">
        <v>43099</v>
      </c>
      <c r="D568">
        <v>2017</v>
      </c>
      <c r="E568" t="s">
        <v>176</v>
      </c>
      <c r="F568" t="s">
        <v>222</v>
      </c>
      <c r="G568">
        <v>34.667816999999999</v>
      </c>
      <c r="H568">
        <v>-118.298101</v>
      </c>
      <c r="I568" s="606">
        <v>5.7423842466000004</v>
      </c>
      <c r="J568" t="s">
        <v>431</v>
      </c>
      <c r="K568" t="s">
        <v>1249</v>
      </c>
      <c r="L568" s="606">
        <v>25</v>
      </c>
      <c r="M568" s="606">
        <v>20</v>
      </c>
      <c r="N568" s="606">
        <v>1.25</v>
      </c>
      <c r="O568" t="s">
        <v>799</v>
      </c>
      <c r="P568" t="s">
        <v>1231</v>
      </c>
      <c r="Q568" t="s">
        <v>799</v>
      </c>
      <c r="R568">
        <v>180</v>
      </c>
      <c r="Y568">
        <v>10.4</v>
      </c>
      <c r="Z568">
        <v>8.3699999999999992</v>
      </c>
      <c r="AA568">
        <v>55.29</v>
      </c>
      <c r="AB568">
        <v>39.369999999999997</v>
      </c>
      <c r="AC568" t="s">
        <v>333</v>
      </c>
      <c r="AD568" s="508">
        <v>57.433235568054251</v>
      </c>
      <c r="AE568" s="1059"/>
      <c r="AF568" s="1059"/>
      <c r="AG568" s="1059"/>
      <c r="AH568" s="1059"/>
      <c r="AI568" s="1059"/>
      <c r="AJ568" s="1059"/>
      <c r="AK568" s="1059"/>
      <c r="AL568" s="1059"/>
      <c r="AM568" s="1059"/>
      <c r="AN568" s="1059"/>
      <c r="AO568" s="1059">
        <v>0.31517694063926899</v>
      </c>
      <c r="AP568" s="1059">
        <v>0.31023401826483998</v>
      </c>
      <c r="AQ568" s="1059">
        <v>0.296664389799635</v>
      </c>
      <c r="AR568" s="1059">
        <v>0.31680936073059301</v>
      </c>
      <c r="AS568" s="1059">
        <v>0.29789954337899499</v>
      </c>
      <c r="AT568" s="1059">
        <v>0.27030821917808201</v>
      </c>
      <c r="AU568" s="1061">
        <v>0.263991347905282</v>
      </c>
    </row>
    <row r="569" spans="1:47" x14ac:dyDescent="0.2">
      <c r="A569">
        <v>60474</v>
      </c>
      <c r="B569" t="s">
        <v>1831</v>
      </c>
      <c r="C569" s="507">
        <v>43099</v>
      </c>
      <c r="D569">
        <v>2017</v>
      </c>
      <c r="E569" t="s">
        <v>176</v>
      </c>
      <c r="F569" t="s">
        <v>222</v>
      </c>
      <c r="G569">
        <v>34.678305000000002</v>
      </c>
      <c r="H569">
        <v>-118.302601</v>
      </c>
      <c r="I569" s="606">
        <v>5.6208550227999998</v>
      </c>
      <c r="J569" t="s">
        <v>431</v>
      </c>
      <c r="K569" t="s">
        <v>1249</v>
      </c>
      <c r="L569" s="606">
        <v>25</v>
      </c>
      <c r="M569" s="606">
        <v>20</v>
      </c>
      <c r="N569" s="606">
        <v>1.25</v>
      </c>
      <c r="O569" t="s">
        <v>799</v>
      </c>
      <c r="P569" t="s">
        <v>1231</v>
      </c>
      <c r="Q569" t="s">
        <v>799</v>
      </c>
      <c r="R569">
        <v>180</v>
      </c>
      <c r="Y569">
        <v>10.35</v>
      </c>
      <c r="Z569">
        <v>8.56</v>
      </c>
      <c r="AA569">
        <v>58.43</v>
      </c>
      <c r="AB569">
        <v>41.46</v>
      </c>
      <c r="AC569" t="s">
        <v>333</v>
      </c>
      <c r="AD569" s="508">
        <v>57.416196966529746</v>
      </c>
      <c r="AE569" s="1059"/>
      <c r="AF569" s="1059"/>
      <c r="AG569" s="1059"/>
      <c r="AH569" s="1059"/>
      <c r="AI569" s="1059"/>
      <c r="AJ569" s="1059"/>
      <c r="AK569" s="1059"/>
      <c r="AL569" s="1059"/>
      <c r="AM569" s="1059"/>
      <c r="AN569" s="1059"/>
      <c r="AO569" s="1059">
        <v>0.31720319634703198</v>
      </c>
      <c r="AP569" s="1059">
        <v>0.30676940639269401</v>
      </c>
      <c r="AQ569" s="1059">
        <v>0.282570582877959</v>
      </c>
      <c r="AR569" s="1059">
        <v>0.30837328767123201</v>
      </c>
      <c r="AS569" s="1059">
        <v>0.29504566210045602</v>
      </c>
      <c r="AT569" s="1059">
        <v>0.25607305936072999</v>
      </c>
      <c r="AU569" s="1061">
        <v>0.25822518214936202</v>
      </c>
    </row>
    <row r="570" spans="1:47" x14ac:dyDescent="0.2">
      <c r="A570">
        <v>60475</v>
      </c>
      <c r="B570" t="s">
        <v>1832</v>
      </c>
      <c r="C570" s="507">
        <v>43099</v>
      </c>
      <c r="D570">
        <v>2017</v>
      </c>
      <c r="E570" t="s">
        <v>176</v>
      </c>
      <c r="F570" t="s">
        <v>222</v>
      </c>
      <c r="G570">
        <v>34.681337999999997</v>
      </c>
      <c r="H570">
        <v>-118.31410099999999</v>
      </c>
      <c r="I570" s="606">
        <v>5.6208550227999998</v>
      </c>
      <c r="J570" t="s">
        <v>431</v>
      </c>
      <c r="K570" t="s">
        <v>1249</v>
      </c>
      <c r="L570" s="606">
        <v>25</v>
      </c>
      <c r="M570" s="606">
        <v>20</v>
      </c>
      <c r="N570" s="606">
        <v>1.25</v>
      </c>
      <c r="O570" t="s">
        <v>799</v>
      </c>
      <c r="P570" t="s">
        <v>1231</v>
      </c>
      <c r="Q570" t="s">
        <v>799</v>
      </c>
      <c r="R570">
        <v>180</v>
      </c>
      <c r="Y570">
        <v>10.35</v>
      </c>
      <c r="Z570">
        <v>9.39</v>
      </c>
      <c r="AA570">
        <v>61.11</v>
      </c>
      <c r="AB570">
        <v>43.32</v>
      </c>
      <c r="AC570" t="s">
        <v>333</v>
      </c>
      <c r="AD570" s="508">
        <v>57.509055954711179</v>
      </c>
      <c r="AE570" s="1059"/>
      <c r="AF570" s="1059"/>
      <c r="AG570" s="1059"/>
      <c r="AH570" s="1059"/>
      <c r="AI570" s="1059"/>
      <c r="AJ570" s="1059"/>
      <c r="AK570" s="1059"/>
      <c r="AL570" s="1059"/>
      <c r="AM570" s="1059"/>
      <c r="AN570" s="1059"/>
      <c r="AO570" s="1059">
        <v>0.30870433789954299</v>
      </c>
      <c r="AP570" s="1059">
        <v>0.30561073059360699</v>
      </c>
      <c r="AQ570" s="1059">
        <v>0.282189207650273</v>
      </c>
      <c r="AR570" s="1059">
        <v>0.30510273972602697</v>
      </c>
      <c r="AS570" s="1059">
        <v>0.28231164383561602</v>
      </c>
      <c r="AT570" s="1059">
        <v>0.26014840182648402</v>
      </c>
      <c r="AU570" s="1061">
        <v>0.23534266848815999</v>
      </c>
    </row>
    <row r="571" spans="1:47" x14ac:dyDescent="0.2">
      <c r="A571">
        <v>60582</v>
      </c>
      <c r="B571" t="s">
        <v>1833</v>
      </c>
      <c r="C571" s="507">
        <v>43099</v>
      </c>
      <c r="D571">
        <v>2017</v>
      </c>
      <c r="E571" t="s">
        <v>199</v>
      </c>
      <c r="F571" t="s">
        <v>223</v>
      </c>
      <c r="G571">
        <v>30.379501000000001</v>
      </c>
      <c r="H571">
        <v>-84.356950999999995</v>
      </c>
      <c r="I571" s="606">
        <v>4.7657527396999999</v>
      </c>
      <c r="J571" t="s">
        <v>431</v>
      </c>
      <c r="K571" t="s">
        <v>1251</v>
      </c>
      <c r="L571" s="606">
        <v>28</v>
      </c>
      <c r="M571" s="606">
        <v>20</v>
      </c>
      <c r="N571" s="606">
        <v>1.4</v>
      </c>
      <c r="O571" t="s">
        <v>793</v>
      </c>
      <c r="P571" t="s">
        <v>793</v>
      </c>
      <c r="Q571">
        <v>30</v>
      </c>
      <c r="R571">
        <v>180</v>
      </c>
      <c r="AA571">
        <v>79.58</v>
      </c>
      <c r="AB571">
        <v>57.18</v>
      </c>
      <c r="AC571" t="s">
        <v>1259</v>
      </c>
      <c r="AD571" s="508">
        <v>50.644664599331477</v>
      </c>
      <c r="AE571" s="1059"/>
      <c r="AF571" s="1059"/>
      <c r="AG571" s="1059"/>
      <c r="AH571" s="1059"/>
      <c r="AI571" s="1059"/>
      <c r="AJ571" s="1059"/>
      <c r="AK571" s="1059"/>
      <c r="AL571" s="1059"/>
      <c r="AM571" s="1059"/>
      <c r="AN571" s="1059"/>
      <c r="AO571" s="1059">
        <v>0.21422945205479399</v>
      </c>
      <c r="AP571" s="1059">
        <v>0.21729452054794501</v>
      </c>
      <c r="AQ571" s="1059">
        <v>0.222057149362477</v>
      </c>
      <c r="AR571" s="1059">
        <v>0.21308789954337801</v>
      </c>
      <c r="AS571" s="1059">
        <v>0.22993150684931499</v>
      </c>
      <c r="AT571" s="1059">
        <v>0.20726027397260199</v>
      </c>
      <c r="AU571" s="1061">
        <v>0.184631147540983</v>
      </c>
    </row>
    <row r="572" spans="1:47" x14ac:dyDescent="0.2">
      <c r="A572">
        <v>61489</v>
      </c>
      <c r="B572" t="s">
        <v>1834</v>
      </c>
      <c r="C572" s="507">
        <v>43099</v>
      </c>
      <c r="D572">
        <v>2017</v>
      </c>
      <c r="E572" t="s">
        <v>199</v>
      </c>
      <c r="F572" t="s">
        <v>237</v>
      </c>
      <c r="G572">
        <v>33.577421000000001</v>
      </c>
      <c r="H572">
        <v>-80.706109999999995</v>
      </c>
      <c r="I572" s="606">
        <v>4.6261358447000003</v>
      </c>
      <c r="J572" t="s">
        <v>431</v>
      </c>
      <c r="K572" t="s">
        <v>1249</v>
      </c>
      <c r="L572" s="606">
        <v>27.99</v>
      </c>
      <c r="M572" s="606">
        <v>20</v>
      </c>
      <c r="N572" s="606">
        <v>1.3995</v>
      </c>
      <c r="O572" t="s">
        <v>799</v>
      </c>
      <c r="P572" t="s">
        <v>1231</v>
      </c>
      <c r="Q572" t="s">
        <v>799</v>
      </c>
      <c r="R572">
        <v>180</v>
      </c>
      <c r="Y572">
        <v>29.54</v>
      </c>
      <c r="Z572">
        <v>15.15</v>
      </c>
      <c r="AA572">
        <v>59.56</v>
      </c>
      <c r="AB572">
        <v>43.4</v>
      </c>
      <c r="AC572" t="s">
        <v>329</v>
      </c>
      <c r="AD572" s="508" t="s">
        <v>1233</v>
      </c>
      <c r="AE572" s="1059"/>
      <c r="AF572" s="1059"/>
      <c r="AG572" s="1059"/>
      <c r="AH572" s="1059"/>
      <c r="AI572" s="1059"/>
      <c r="AJ572" s="1059"/>
      <c r="AK572" s="1059"/>
      <c r="AL572" s="1059"/>
      <c r="AM572" s="1059"/>
      <c r="AN572" s="1059"/>
      <c r="AO572" s="1059"/>
      <c r="AP572" s="1059">
        <v>0.24848744292237401</v>
      </c>
      <c r="AQ572" s="1059">
        <v>0.234670992714025</v>
      </c>
      <c r="AR572" s="1059">
        <v>0.24756849315068399</v>
      </c>
      <c r="AS572" s="1059">
        <v>0.25522260273972602</v>
      </c>
      <c r="AT572" s="1059">
        <v>0.24751141552511399</v>
      </c>
      <c r="AU572" s="1061">
        <v>0.243613387978142</v>
      </c>
    </row>
    <row r="573" spans="1:47" x14ac:dyDescent="0.2">
      <c r="A573">
        <v>61498</v>
      </c>
      <c r="B573" t="s">
        <v>1835</v>
      </c>
      <c r="C573" s="507">
        <v>43099</v>
      </c>
      <c r="D573">
        <v>2017</v>
      </c>
      <c r="E573" t="s">
        <v>199</v>
      </c>
      <c r="F573" t="s">
        <v>237</v>
      </c>
      <c r="G573">
        <v>32.882091000000003</v>
      </c>
      <c r="H573">
        <v>-81.136090999999993</v>
      </c>
      <c r="I573" s="606">
        <v>4.6632315067999999</v>
      </c>
      <c r="J573" t="s">
        <v>431</v>
      </c>
      <c r="K573" t="s">
        <v>1249</v>
      </c>
      <c r="L573" s="606">
        <v>28.09</v>
      </c>
      <c r="M573" s="606">
        <v>20</v>
      </c>
      <c r="N573" s="606">
        <v>1.4045000000000001</v>
      </c>
      <c r="O573" t="s">
        <v>799</v>
      </c>
      <c r="P573" t="s">
        <v>1231</v>
      </c>
      <c r="Q573" t="s">
        <v>799</v>
      </c>
      <c r="R573">
        <v>180</v>
      </c>
      <c r="Y573">
        <v>29.31</v>
      </c>
      <c r="Z573">
        <v>15.16</v>
      </c>
      <c r="AA573">
        <v>63.23</v>
      </c>
      <c r="AB573">
        <v>46.09</v>
      </c>
      <c r="AC573" t="s">
        <v>329</v>
      </c>
      <c r="AD573" s="508" t="s">
        <v>1233</v>
      </c>
      <c r="AE573" s="1059"/>
      <c r="AF573" s="1059"/>
      <c r="AG573" s="1059"/>
      <c r="AH573" s="1059"/>
      <c r="AI573" s="1059"/>
      <c r="AJ573" s="1059"/>
      <c r="AK573" s="1059"/>
      <c r="AL573" s="1059"/>
      <c r="AM573" s="1059"/>
      <c r="AN573" s="1059"/>
      <c r="AO573" s="1059"/>
      <c r="AP573" s="1059">
        <v>0.23851598173515901</v>
      </c>
      <c r="AQ573" s="1059">
        <v>0.22821038251366099</v>
      </c>
      <c r="AR573" s="1059">
        <v>0.23956050228310499</v>
      </c>
      <c r="AS573" s="1059">
        <v>0.23779680365296799</v>
      </c>
      <c r="AT573" s="1059">
        <v>0.227893835616438</v>
      </c>
      <c r="AU573" s="1061">
        <v>0.23167122040072799</v>
      </c>
    </row>
    <row r="574" spans="1:47" x14ac:dyDescent="0.2">
      <c r="A574">
        <v>60915</v>
      </c>
      <c r="B574" t="s">
        <v>1836</v>
      </c>
      <c r="C574" s="507">
        <v>43099</v>
      </c>
      <c r="D574">
        <v>2017</v>
      </c>
      <c r="E574" t="s">
        <v>180</v>
      </c>
      <c r="F574" t="s">
        <v>227</v>
      </c>
      <c r="G574">
        <v>37.472821000000003</v>
      </c>
      <c r="H574">
        <v>-76.844311000000005</v>
      </c>
      <c r="I574" s="606">
        <v>4.2920853881000003</v>
      </c>
      <c r="J574" t="s">
        <v>431</v>
      </c>
      <c r="K574" t="s">
        <v>1249</v>
      </c>
      <c r="L574" s="606">
        <v>22.96</v>
      </c>
      <c r="M574" s="606">
        <v>20</v>
      </c>
      <c r="N574" s="606">
        <v>1.1480000000000001</v>
      </c>
      <c r="O574" t="s">
        <v>799</v>
      </c>
      <c r="P574" t="s">
        <v>1231</v>
      </c>
      <c r="Q574" t="s">
        <v>799</v>
      </c>
      <c r="R574">
        <v>180</v>
      </c>
      <c r="Y574">
        <v>34.43</v>
      </c>
      <c r="Z574">
        <v>3.58</v>
      </c>
      <c r="AA574">
        <v>88.07</v>
      </c>
      <c r="AB574">
        <v>62.17</v>
      </c>
      <c r="AC574" t="s">
        <v>332</v>
      </c>
      <c r="AD574" s="508" t="s">
        <v>1233</v>
      </c>
      <c r="AE574" s="1059"/>
      <c r="AF574" s="1059"/>
      <c r="AG574" s="1059"/>
      <c r="AH574" s="1059"/>
      <c r="AI574" s="1059"/>
      <c r="AJ574" s="1059"/>
      <c r="AK574" s="1059"/>
      <c r="AL574" s="1059"/>
      <c r="AM574" s="1059"/>
      <c r="AN574" s="1059"/>
      <c r="AO574" s="1059">
        <v>0.18987442922374401</v>
      </c>
      <c r="AP574" s="1059">
        <v>0.19518835616438299</v>
      </c>
      <c r="AQ574" s="1059">
        <v>0.154058515482695</v>
      </c>
      <c r="AR574" s="1059">
        <v>0.19388127853881201</v>
      </c>
      <c r="AS574" s="1059">
        <v>0.185981735159817</v>
      </c>
      <c r="AT574" s="1059">
        <v>0.17201484018264801</v>
      </c>
      <c r="AU574" s="1061">
        <v>0.16486794171220401</v>
      </c>
    </row>
    <row r="575" spans="1:47" x14ac:dyDescent="0.2">
      <c r="A575">
        <v>61406</v>
      </c>
      <c r="B575" t="s">
        <v>1837</v>
      </c>
      <c r="C575" s="507">
        <v>43099</v>
      </c>
      <c r="D575">
        <v>2017</v>
      </c>
      <c r="E575" t="s">
        <v>180</v>
      </c>
      <c r="F575" t="s">
        <v>227</v>
      </c>
      <c r="G575">
        <v>37.832580999999998</v>
      </c>
      <c r="H575">
        <v>-76.795691000000005</v>
      </c>
      <c r="I575" s="606">
        <v>4.2574970319999998</v>
      </c>
      <c r="J575" t="s">
        <v>431</v>
      </c>
      <c r="K575" t="s">
        <v>1249</v>
      </c>
      <c r="L575" s="606">
        <v>26.7</v>
      </c>
      <c r="M575" s="606">
        <v>20</v>
      </c>
      <c r="N575" s="606">
        <v>1.335</v>
      </c>
      <c r="O575" t="s">
        <v>799</v>
      </c>
      <c r="P575" t="s">
        <v>1231</v>
      </c>
      <c r="Q575" t="s">
        <v>799</v>
      </c>
      <c r="R575">
        <v>180</v>
      </c>
      <c r="Y575">
        <v>35.57</v>
      </c>
      <c r="Z575">
        <v>3.82</v>
      </c>
      <c r="AA575">
        <v>94.84</v>
      </c>
      <c r="AB575">
        <v>66.19</v>
      </c>
      <c r="AC575" t="s">
        <v>329</v>
      </c>
      <c r="AD575" s="508" t="s">
        <v>1233</v>
      </c>
      <c r="AE575" s="1059"/>
      <c r="AF575" s="1059"/>
      <c r="AG575" s="1059"/>
      <c r="AH575" s="1059"/>
      <c r="AI575" s="1059"/>
      <c r="AJ575" s="1059"/>
      <c r="AK575" s="1059"/>
      <c r="AL575" s="1059"/>
      <c r="AM575" s="1059"/>
      <c r="AN575" s="1059"/>
      <c r="AO575" s="1059">
        <v>0.216421232876712</v>
      </c>
      <c r="AP575" s="1059">
        <v>0.243852739726027</v>
      </c>
      <c r="AQ575" s="1059">
        <v>0.223571265938069</v>
      </c>
      <c r="AR575" s="1059">
        <v>0.236215753424657</v>
      </c>
      <c r="AS575" s="1059">
        <v>0.212813926940639</v>
      </c>
      <c r="AT575" s="1059">
        <v>0.196900684931506</v>
      </c>
      <c r="AU575" s="1061">
        <v>0.202726548269581</v>
      </c>
    </row>
    <row r="576" spans="1:47" x14ac:dyDescent="0.2">
      <c r="A576">
        <v>60490</v>
      </c>
      <c r="B576" t="s">
        <v>1838</v>
      </c>
      <c r="C576" s="507">
        <v>43099</v>
      </c>
      <c r="D576">
        <v>2017</v>
      </c>
      <c r="E576" t="s">
        <v>176</v>
      </c>
      <c r="F576" t="s">
        <v>222</v>
      </c>
      <c r="G576">
        <v>35.314990999999999</v>
      </c>
      <c r="H576">
        <v>-118.810661</v>
      </c>
      <c r="I576" s="606">
        <v>5.3686031962999996</v>
      </c>
      <c r="J576" t="s">
        <v>431</v>
      </c>
      <c r="K576" t="s">
        <v>1249</v>
      </c>
      <c r="L576" s="606">
        <v>26</v>
      </c>
      <c r="M576" s="606">
        <v>20</v>
      </c>
      <c r="N576" s="606">
        <v>1.3</v>
      </c>
      <c r="O576" t="s">
        <v>799</v>
      </c>
      <c r="P576" t="s">
        <v>1231</v>
      </c>
      <c r="Q576" t="s">
        <v>799</v>
      </c>
      <c r="R576">
        <v>180</v>
      </c>
      <c r="Y576">
        <v>9.1</v>
      </c>
      <c r="Z576">
        <v>10.78</v>
      </c>
      <c r="AA576">
        <v>78.02</v>
      </c>
      <c r="AB576">
        <v>54.34</v>
      </c>
      <c r="AC576" t="s">
        <v>333</v>
      </c>
      <c r="AD576" s="508" t="s">
        <v>1233</v>
      </c>
      <c r="AE576" s="1059"/>
      <c r="AF576" s="1059"/>
      <c r="AG576" s="1059"/>
      <c r="AH576" s="1059"/>
      <c r="AI576" s="1059"/>
      <c r="AJ576" s="1059"/>
      <c r="AK576" s="1059"/>
      <c r="AL576" s="1059"/>
      <c r="AM576" s="1059"/>
      <c r="AN576" s="1059"/>
      <c r="AO576" s="1059">
        <v>0.289269406392694</v>
      </c>
      <c r="AP576" s="1059">
        <v>0.28806506849315</v>
      </c>
      <c r="AQ576" s="1059">
        <v>0.28175091074681202</v>
      </c>
      <c r="AR576" s="1059">
        <v>0.27500570776255701</v>
      </c>
      <c r="AS576" s="1059">
        <v>0.27857305936073001</v>
      </c>
      <c r="AT576" s="1059">
        <v>0.239480593607305</v>
      </c>
      <c r="AU576" s="1061">
        <v>0.22684426229508201</v>
      </c>
    </row>
    <row r="577" spans="1:47" x14ac:dyDescent="0.2">
      <c r="A577">
        <v>60968</v>
      </c>
      <c r="B577" t="s">
        <v>1839</v>
      </c>
      <c r="C577" s="507">
        <v>43100</v>
      </c>
      <c r="D577">
        <v>2017</v>
      </c>
      <c r="E577" t="s">
        <v>180</v>
      </c>
      <c r="F577" t="s">
        <v>227</v>
      </c>
      <c r="G577">
        <v>37.532651000000001</v>
      </c>
      <c r="H577">
        <v>-77.942910999999995</v>
      </c>
      <c r="I577" s="606">
        <v>4.3119285388000002</v>
      </c>
      <c r="J577" t="s">
        <v>431</v>
      </c>
      <c r="K577" t="s">
        <v>1249</v>
      </c>
      <c r="L577" s="606">
        <v>28.3</v>
      </c>
      <c r="M577" s="606">
        <v>20</v>
      </c>
      <c r="N577" s="606">
        <v>1.415</v>
      </c>
      <c r="O577" t="s">
        <v>799</v>
      </c>
      <c r="P577" t="s">
        <v>1231</v>
      </c>
      <c r="Q577" t="s">
        <v>799</v>
      </c>
      <c r="R577">
        <v>159</v>
      </c>
      <c r="Y577">
        <v>33.71</v>
      </c>
      <c r="Z577">
        <v>3.48</v>
      </c>
      <c r="AA577">
        <v>80.7</v>
      </c>
      <c r="AB577">
        <v>57.27</v>
      </c>
      <c r="AC577" t="s">
        <v>332</v>
      </c>
      <c r="AD577" s="508">
        <v>47.397683967089833</v>
      </c>
      <c r="AE577" s="1059"/>
      <c r="AF577" s="1059"/>
      <c r="AG577" s="1059"/>
      <c r="AH577" s="1059"/>
      <c r="AI577" s="1059"/>
      <c r="AJ577" s="1059"/>
      <c r="AK577" s="1059"/>
      <c r="AL577" s="1059"/>
      <c r="AM577" s="1059"/>
      <c r="AN577" s="1059"/>
      <c r="AO577" s="1059">
        <v>0.21332191780821899</v>
      </c>
      <c r="AP577" s="1059">
        <v>0.23321347031963399</v>
      </c>
      <c r="AQ577" s="1059">
        <v>0.22748747723132901</v>
      </c>
      <c r="AR577" s="1059">
        <v>0.23726027397260199</v>
      </c>
      <c r="AS577" s="1059">
        <v>0.242813926940639</v>
      </c>
      <c r="AT577" s="1059">
        <v>0.204834474885844</v>
      </c>
      <c r="AU577" s="1061">
        <v>0.23076616575591899</v>
      </c>
    </row>
    <row r="578" spans="1:47" x14ac:dyDescent="0.2">
      <c r="A578">
        <v>60637</v>
      </c>
      <c r="B578" t="s">
        <v>1840</v>
      </c>
      <c r="C578" s="507">
        <v>43099</v>
      </c>
      <c r="D578">
        <v>2017</v>
      </c>
      <c r="E578" t="s">
        <v>180</v>
      </c>
      <c r="F578" t="s">
        <v>228</v>
      </c>
      <c r="G578">
        <v>36.372871000000004</v>
      </c>
      <c r="H578">
        <v>-77.571500999999998</v>
      </c>
      <c r="I578" s="606">
        <v>4.4100700912999997</v>
      </c>
      <c r="J578" t="s">
        <v>431</v>
      </c>
      <c r="K578" t="s">
        <v>1249</v>
      </c>
      <c r="L578" s="606">
        <v>26.2</v>
      </c>
      <c r="M578" s="606">
        <v>20.25</v>
      </c>
      <c r="N578" s="606">
        <v>1.2938271604938272</v>
      </c>
      <c r="O578" t="s">
        <v>799</v>
      </c>
      <c r="P578" t="s">
        <v>1231</v>
      </c>
      <c r="Q578" t="s">
        <v>799</v>
      </c>
      <c r="R578">
        <v>180</v>
      </c>
      <c r="Y578">
        <v>27.55</v>
      </c>
      <c r="Z578">
        <v>3.3</v>
      </c>
      <c r="AA578">
        <v>84.93</v>
      </c>
      <c r="AB578">
        <v>59.74</v>
      </c>
      <c r="AC578" t="s">
        <v>329</v>
      </c>
      <c r="AD578" s="508" t="s">
        <v>1233</v>
      </c>
      <c r="AE578" s="1059"/>
      <c r="AF578" s="1059"/>
      <c r="AG578" s="1059"/>
      <c r="AH578" s="1059"/>
      <c r="AI578" s="1059"/>
      <c r="AJ578" s="1059"/>
      <c r="AK578" s="1059"/>
      <c r="AL578" s="1059"/>
      <c r="AM578" s="1059"/>
      <c r="AN578" s="1059"/>
      <c r="AO578" s="1059">
        <v>0.190416596200462</v>
      </c>
      <c r="AP578" s="1059">
        <v>0.22477028017362799</v>
      </c>
      <c r="AQ578" s="1059">
        <v>0.20617733702129501</v>
      </c>
      <c r="AR578" s="1059">
        <v>0.20294266869609301</v>
      </c>
      <c r="AS578" s="1059">
        <v>0.17698291899205101</v>
      </c>
      <c r="AT578" s="1059">
        <v>0.228620553582501</v>
      </c>
      <c r="AU578" s="1061">
        <v>0.21511614832804801</v>
      </c>
    </row>
    <row r="579" spans="1:47" x14ac:dyDescent="0.2">
      <c r="A579">
        <v>61490</v>
      </c>
      <c r="B579" t="s">
        <v>1841</v>
      </c>
      <c r="C579" s="507">
        <v>43099</v>
      </c>
      <c r="D579">
        <v>2017</v>
      </c>
      <c r="E579" t="s">
        <v>199</v>
      </c>
      <c r="F579" t="s">
        <v>237</v>
      </c>
      <c r="G579">
        <v>32.765641000000002</v>
      </c>
      <c r="H579">
        <v>-81.246060999999997</v>
      </c>
      <c r="I579" s="606">
        <v>4.6653315068000003</v>
      </c>
      <c r="J579" t="s">
        <v>431</v>
      </c>
      <c r="K579" t="s">
        <v>1249</v>
      </c>
      <c r="L579" s="606">
        <v>27.99</v>
      </c>
      <c r="M579" s="606">
        <v>20.399999999999999</v>
      </c>
      <c r="N579" s="606">
        <v>1.3720588235294118</v>
      </c>
      <c r="O579" t="s">
        <v>799</v>
      </c>
      <c r="P579" t="s">
        <v>1231</v>
      </c>
      <c r="Q579" t="s">
        <v>799</v>
      </c>
      <c r="R579">
        <v>180</v>
      </c>
      <c r="Y579">
        <v>29.24</v>
      </c>
      <c r="Z579">
        <v>19.38</v>
      </c>
      <c r="AA579">
        <v>74.08</v>
      </c>
      <c r="AB579">
        <v>53.93</v>
      </c>
      <c r="AC579" t="s">
        <v>329</v>
      </c>
      <c r="AD579" s="508">
        <v>49.986900161557479</v>
      </c>
      <c r="AE579" s="1059"/>
      <c r="AF579" s="1059"/>
      <c r="AG579" s="1059"/>
      <c r="AH579" s="1059"/>
      <c r="AI579" s="1059"/>
      <c r="AJ579" s="1059"/>
      <c r="AK579" s="1059"/>
      <c r="AL579" s="1059"/>
      <c r="AM579" s="1059"/>
      <c r="AN579" s="1059"/>
      <c r="AO579" s="1059"/>
      <c r="AP579" s="1059">
        <v>0.21956419554123</v>
      </c>
      <c r="AQ579" s="1059">
        <v>0.21799327654559</v>
      </c>
      <c r="AR579" s="1059">
        <v>0.22037559315963801</v>
      </c>
      <c r="AS579" s="1059">
        <v>0.216699122571403</v>
      </c>
      <c r="AT579" s="1059">
        <v>0.19329170024174</v>
      </c>
      <c r="AU579" s="1061">
        <v>0.173839913925497</v>
      </c>
    </row>
    <row r="580" spans="1:47" x14ac:dyDescent="0.2">
      <c r="A580">
        <v>61463</v>
      </c>
      <c r="B580" t="s">
        <v>1842</v>
      </c>
      <c r="C580" s="507">
        <v>43099</v>
      </c>
      <c r="D580">
        <v>2017</v>
      </c>
      <c r="E580" t="s">
        <v>176</v>
      </c>
      <c r="F580" t="s">
        <v>222</v>
      </c>
      <c r="G580">
        <v>34.746661000000003</v>
      </c>
      <c r="H580">
        <v>-120.51069099999999</v>
      </c>
      <c r="I580" s="606">
        <v>5.0473511416000001</v>
      </c>
      <c r="J580" t="s">
        <v>431</v>
      </c>
      <c r="K580" t="s">
        <v>1249</v>
      </c>
      <c r="L580" s="606">
        <v>28</v>
      </c>
      <c r="M580" s="606">
        <v>20.6</v>
      </c>
      <c r="N580" s="606">
        <v>1.3592233009708736</v>
      </c>
      <c r="O580" t="s">
        <v>799</v>
      </c>
      <c r="P580" t="s">
        <v>1231</v>
      </c>
      <c r="Q580" t="s">
        <v>799</v>
      </c>
      <c r="R580">
        <v>180</v>
      </c>
      <c r="Y580">
        <v>9.69</v>
      </c>
      <c r="Z580">
        <v>11.1</v>
      </c>
      <c r="AA580">
        <v>98.55</v>
      </c>
      <c r="AB580">
        <v>68.040000000000006</v>
      </c>
      <c r="AC580" t="s">
        <v>326</v>
      </c>
      <c r="AD580" s="508" t="s">
        <v>1233</v>
      </c>
      <c r="AE580" s="1059"/>
      <c r="AF580" s="1059"/>
      <c r="AG580" s="1059"/>
      <c r="AH580" s="1059"/>
      <c r="AI580" s="1059"/>
      <c r="AJ580" s="1059"/>
      <c r="AK580" s="1059"/>
      <c r="AL580" s="1059"/>
      <c r="AM580" s="1059"/>
      <c r="AN580" s="1059"/>
      <c r="AO580" s="1059">
        <v>0.25305337589218402</v>
      </c>
      <c r="AP580" s="1059">
        <v>0.23772553974376001</v>
      </c>
      <c r="AQ580" s="1059">
        <v>0.23163806214299601</v>
      </c>
      <c r="AR580" s="1059">
        <v>0.23501573790840899</v>
      </c>
      <c r="AS580" s="1059">
        <v>0.23888371680631201</v>
      </c>
      <c r="AT580" s="1059">
        <v>0.215531763975706</v>
      </c>
      <c r="AU580" s="1061">
        <v>0.219596088209807</v>
      </c>
    </row>
    <row r="581" spans="1:47" x14ac:dyDescent="0.2">
      <c r="A581">
        <v>60558</v>
      </c>
      <c r="B581" t="s">
        <v>1843</v>
      </c>
      <c r="C581" s="507">
        <v>42845</v>
      </c>
      <c r="D581">
        <v>2017</v>
      </c>
      <c r="E581" t="s">
        <v>176</v>
      </c>
      <c r="F581" t="s">
        <v>222</v>
      </c>
      <c r="G581">
        <v>33.624681000000002</v>
      </c>
      <c r="H581">
        <v>-114.698961</v>
      </c>
      <c r="I581" s="606">
        <v>5.8362095890000001</v>
      </c>
      <c r="J581" t="s">
        <v>431</v>
      </c>
      <c r="K581" t="s">
        <v>1249</v>
      </c>
      <c r="L581" s="606">
        <v>27</v>
      </c>
      <c r="M581" s="606">
        <v>21.04</v>
      </c>
      <c r="N581" s="606">
        <v>1.2832699619771863</v>
      </c>
      <c r="O581" t="s">
        <v>799</v>
      </c>
      <c r="P581" t="s">
        <v>1231</v>
      </c>
      <c r="Q581" t="s">
        <v>799</v>
      </c>
      <c r="R581">
        <v>180</v>
      </c>
      <c r="Y581">
        <v>11.77</v>
      </c>
      <c r="Z581">
        <v>10.73</v>
      </c>
      <c r="AA581">
        <v>103.33</v>
      </c>
      <c r="AB581">
        <v>70.5</v>
      </c>
      <c r="AC581" t="s">
        <v>332</v>
      </c>
      <c r="AD581" s="508" t="s">
        <v>1233</v>
      </c>
      <c r="AE581" s="1059"/>
      <c r="AF581" s="1059"/>
      <c r="AG581" s="1059"/>
      <c r="AH581" s="1059"/>
      <c r="AI581" s="1059"/>
      <c r="AJ581" s="1059"/>
      <c r="AK581" s="1059"/>
      <c r="AL581" s="1059"/>
      <c r="AM581" s="1059"/>
      <c r="AN581" s="1059"/>
      <c r="AO581" s="1059">
        <v>0.27185660711495402</v>
      </c>
      <c r="AP581" s="1059">
        <v>0.31879373057624499</v>
      </c>
      <c r="AQ581" s="1059">
        <v>0.26794309737026101</v>
      </c>
      <c r="AR581" s="1059">
        <v>0.25109272184315101</v>
      </c>
      <c r="AS581" s="1059">
        <v>0.24757148809833801</v>
      </c>
      <c r="AT581" s="1059">
        <v>0.21985737104363001</v>
      </c>
      <c r="AU581" s="1061">
        <v>0.206113820842596</v>
      </c>
    </row>
    <row r="582" spans="1:47" x14ac:dyDescent="0.2">
      <c r="A582" t="s">
        <v>1844</v>
      </c>
      <c r="B582" t="s">
        <v>1845</v>
      </c>
      <c r="C582" s="507">
        <v>42885</v>
      </c>
      <c r="D582">
        <v>2017</v>
      </c>
      <c r="E582" t="s">
        <v>183</v>
      </c>
      <c r="F582" t="s">
        <v>226</v>
      </c>
      <c r="G582">
        <v>36.787391</v>
      </c>
      <c r="H582">
        <v>-110.240291</v>
      </c>
      <c r="I582" s="606">
        <v>5.4825194063999998</v>
      </c>
      <c r="J582" t="s">
        <v>431</v>
      </c>
      <c r="K582" t="s">
        <v>1249</v>
      </c>
      <c r="L582" s="606">
        <v>37.6</v>
      </c>
      <c r="M582" s="606">
        <v>27.3</v>
      </c>
      <c r="N582" s="606">
        <v>1.3772893772893773</v>
      </c>
      <c r="O582" t="s">
        <v>799</v>
      </c>
      <c r="P582" t="s">
        <v>1231</v>
      </c>
      <c r="Q582" t="s">
        <v>799</v>
      </c>
      <c r="R582">
        <v>180</v>
      </c>
      <c r="AA582">
        <v>81.34</v>
      </c>
      <c r="AB582">
        <v>57.65</v>
      </c>
      <c r="AC582" t="s">
        <v>1259</v>
      </c>
      <c r="AD582" s="508" t="s">
        <v>1233</v>
      </c>
      <c r="AE582" s="1059"/>
      <c r="AF582" s="1059"/>
      <c r="AG582" s="1059"/>
      <c r="AH582" s="1059"/>
      <c r="AI582" s="1059"/>
      <c r="AJ582" s="1059"/>
      <c r="AK582" s="1059"/>
      <c r="AL582" s="1059"/>
      <c r="AM582" s="1059"/>
      <c r="AN582" s="1059"/>
      <c r="AO582" s="1059">
        <v>0.31200344556508902</v>
      </c>
      <c r="AP582" s="1059"/>
      <c r="AQ582" s="1059">
        <v>0.26486180693485101</v>
      </c>
      <c r="AR582" s="1059">
        <v>0.25912003434978897</v>
      </c>
      <c r="AS582" s="1059">
        <v>0.21880650994574999</v>
      </c>
      <c r="AT582" s="1059">
        <v>0.21116450741905901</v>
      </c>
      <c r="AU582" s="1061">
        <v>0.180228641916751</v>
      </c>
    </row>
    <row r="583" spans="1:47" x14ac:dyDescent="0.2">
      <c r="A583">
        <v>61172</v>
      </c>
      <c r="B583" t="s">
        <v>1846</v>
      </c>
      <c r="C583" s="507">
        <v>42760</v>
      </c>
      <c r="D583">
        <v>2017</v>
      </c>
      <c r="E583" t="s">
        <v>216</v>
      </c>
      <c r="F583" t="s">
        <v>216</v>
      </c>
      <c r="G583">
        <v>21.457001000000002</v>
      </c>
      <c r="H583">
        <v>-158.19031100000001</v>
      </c>
      <c r="I583" s="606">
        <v>5.2884390411000002</v>
      </c>
      <c r="J583" t="s">
        <v>431</v>
      </c>
      <c r="K583" t="s">
        <v>1249</v>
      </c>
      <c r="L583" s="606">
        <v>40.39</v>
      </c>
      <c r="M583" s="606">
        <v>27.6</v>
      </c>
      <c r="N583" s="606">
        <v>1.4634057971014491</v>
      </c>
      <c r="O583" t="s">
        <v>799</v>
      </c>
      <c r="P583" t="s">
        <v>1231</v>
      </c>
      <c r="Q583" t="s">
        <v>799</v>
      </c>
      <c r="R583">
        <v>180</v>
      </c>
      <c r="Y583">
        <v>172.49</v>
      </c>
      <c r="AA583">
        <v>143.43</v>
      </c>
      <c r="AB583">
        <v>96.37</v>
      </c>
      <c r="AC583" t="s">
        <v>333</v>
      </c>
      <c r="AD583" s="508">
        <v>142.38602481809679</v>
      </c>
      <c r="AE583" s="1059"/>
      <c r="AF583" s="1059"/>
      <c r="AG583" s="1059"/>
      <c r="AH583" s="1059"/>
      <c r="AI583" s="1059"/>
      <c r="AJ583" s="1059"/>
      <c r="AK583" s="1059"/>
      <c r="AL583" s="1059"/>
      <c r="AM583" s="1059"/>
      <c r="AN583" s="1059"/>
      <c r="AO583" s="1059">
        <v>0.26245417245715003</v>
      </c>
      <c r="AP583" s="1059">
        <v>0.27704213817748602</v>
      </c>
      <c r="AQ583" s="1059">
        <v>0.26344423985639198</v>
      </c>
      <c r="AR583" s="1059">
        <v>0.25321371848322399</v>
      </c>
      <c r="AS583" s="1059">
        <v>0.26886043279729999</v>
      </c>
      <c r="AT583" s="1059">
        <v>0.23677701674276999</v>
      </c>
      <c r="AU583" s="1061">
        <v>0.18747855125260601</v>
      </c>
    </row>
    <row r="584" spans="1:47" x14ac:dyDescent="0.2">
      <c r="A584">
        <v>60258</v>
      </c>
      <c r="B584" t="s">
        <v>1847</v>
      </c>
      <c r="C584" s="507">
        <v>42810</v>
      </c>
      <c r="D584">
        <v>2017</v>
      </c>
      <c r="E584" t="s">
        <v>183</v>
      </c>
      <c r="F584" t="s">
        <v>232</v>
      </c>
      <c r="G584">
        <v>32.571120999999998</v>
      </c>
      <c r="H584">
        <v>-107.462941</v>
      </c>
      <c r="I584" s="606">
        <v>5.8230972603</v>
      </c>
      <c r="J584" t="s">
        <v>431</v>
      </c>
      <c r="K584" t="s">
        <v>1249</v>
      </c>
      <c r="L584" s="606">
        <v>33.76737</v>
      </c>
      <c r="M584" s="606">
        <v>28.1</v>
      </c>
      <c r="N584" s="606">
        <v>1.2016857651245552</v>
      </c>
      <c r="O584" t="s">
        <v>799</v>
      </c>
      <c r="P584" t="s">
        <v>1231</v>
      </c>
      <c r="Q584" t="s">
        <v>799</v>
      </c>
      <c r="R584">
        <v>180</v>
      </c>
      <c r="Y584">
        <v>10.75</v>
      </c>
      <c r="Z584">
        <v>49.45</v>
      </c>
      <c r="AA584">
        <v>95.94</v>
      </c>
      <c r="AB584">
        <v>66.209999999999994</v>
      </c>
      <c r="AC584" t="s">
        <v>1259</v>
      </c>
      <c r="AD584" s="508">
        <v>45.192521727075473</v>
      </c>
      <c r="AE584" s="1059"/>
      <c r="AF584" s="1059"/>
      <c r="AG584" s="1059"/>
      <c r="AH584" s="1059"/>
      <c r="AI584" s="1059"/>
      <c r="AJ584" s="1059"/>
      <c r="AK584" s="1059"/>
      <c r="AL584" s="1059"/>
      <c r="AM584" s="1059"/>
      <c r="AN584" s="1059"/>
      <c r="AO584" s="1059">
        <v>0.29312306017322298</v>
      </c>
      <c r="AP584" s="1059">
        <v>0.28189847088837899</v>
      </c>
      <c r="AQ584" s="1059">
        <v>0.27771295594059697</v>
      </c>
      <c r="AR584" s="1059">
        <v>0.289609028421001</v>
      </c>
      <c r="AS584" s="1059">
        <v>0.28279221306813501</v>
      </c>
      <c r="AT584" s="1059">
        <v>0.23587074863094901</v>
      </c>
      <c r="AU584" s="1061">
        <v>0.103508319882802</v>
      </c>
    </row>
    <row r="585" spans="1:47" x14ac:dyDescent="0.2">
      <c r="A585">
        <v>60346</v>
      </c>
      <c r="B585" t="s">
        <v>1848</v>
      </c>
      <c r="C585" s="507">
        <v>42856</v>
      </c>
      <c r="D585">
        <v>2017</v>
      </c>
      <c r="E585" t="s">
        <v>179</v>
      </c>
      <c r="F585" t="s">
        <v>239</v>
      </c>
      <c r="G585">
        <v>43.040011</v>
      </c>
      <c r="H585">
        <v>-83.333250000000007</v>
      </c>
      <c r="I585" s="606">
        <v>3.7247666666999999</v>
      </c>
      <c r="J585" t="s">
        <v>431</v>
      </c>
      <c r="K585" t="s">
        <v>1249</v>
      </c>
      <c r="L585" s="606">
        <v>34.57</v>
      </c>
      <c r="M585" s="606">
        <v>28.56</v>
      </c>
      <c r="N585" s="606">
        <v>1.2104341736694679</v>
      </c>
      <c r="O585" t="s">
        <v>793</v>
      </c>
      <c r="P585" t="s">
        <v>793</v>
      </c>
      <c r="Q585">
        <v>30</v>
      </c>
      <c r="R585">
        <v>180</v>
      </c>
      <c r="Y585">
        <v>31.51</v>
      </c>
      <c r="Z585">
        <v>2.1</v>
      </c>
      <c r="AA585">
        <v>117.11</v>
      </c>
      <c r="AB585">
        <v>82.06</v>
      </c>
      <c r="AC585" t="s">
        <v>333</v>
      </c>
      <c r="AD585" s="508" t="s">
        <v>1233</v>
      </c>
      <c r="AE585" s="1059"/>
      <c r="AF585" s="1059"/>
      <c r="AG585" s="1059"/>
      <c r="AH585" s="1059"/>
      <c r="AI585" s="1059"/>
      <c r="AJ585" s="1059"/>
      <c r="AK585" s="1059"/>
      <c r="AL585" s="1059"/>
      <c r="AM585" s="1059"/>
      <c r="AN585" s="1059"/>
      <c r="AO585" s="1059">
        <v>0.15946960976171201</v>
      </c>
      <c r="AP585" s="1059">
        <v>0.16581689753526899</v>
      </c>
      <c r="AQ585" s="1059">
        <v>0.172781999867342</v>
      </c>
      <c r="AR585" s="1059">
        <v>0.15861424478467101</v>
      </c>
      <c r="AS585" s="1059">
        <v>0.15174334574012199</v>
      </c>
      <c r="AT585" s="1059">
        <v>0.14183869894989901</v>
      </c>
      <c r="AU585" s="1061">
        <v>0.140235397437663</v>
      </c>
    </row>
    <row r="586" spans="1:47" x14ac:dyDescent="0.2">
      <c r="A586">
        <v>60237</v>
      </c>
      <c r="B586" t="s">
        <v>1849</v>
      </c>
      <c r="C586" s="507">
        <v>42885</v>
      </c>
      <c r="D586">
        <v>2017</v>
      </c>
      <c r="E586" t="s">
        <v>183</v>
      </c>
      <c r="F586" t="s">
        <v>222</v>
      </c>
      <c r="G586">
        <v>33.165861</v>
      </c>
      <c r="H586">
        <v>-115.54051</v>
      </c>
      <c r="I586" s="606">
        <v>5.9063401826000002</v>
      </c>
      <c r="J586" t="s">
        <v>431</v>
      </c>
      <c r="K586" t="s">
        <v>1251</v>
      </c>
      <c r="L586" s="606">
        <v>40</v>
      </c>
      <c r="M586" s="606">
        <v>30</v>
      </c>
      <c r="N586" s="606">
        <v>1.3333333333333333</v>
      </c>
      <c r="O586" t="s">
        <v>799</v>
      </c>
      <c r="P586" t="s">
        <v>1231</v>
      </c>
      <c r="Q586" t="s">
        <v>799</v>
      </c>
      <c r="R586">
        <v>180</v>
      </c>
      <c r="Y586">
        <v>11.26</v>
      </c>
      <c r="Z586">
        <v>13.75</v>
      </c>
      <c r="AA586">
        <v>86.32</v>
      </c>
      <c r="AB586">
        <v>59.52</v>
      </c>
      <c r="AC586" t="s">
        <v>1259</v>
      </c>
      <c r="AD586" s="508">
        <v>67.245081660204576</v>
      </c>
      <c r="AE586" s="1059"/>
      <c r="AF586" s="1059"/>
      <c r="AG586" s="1059"/>
      <c r="AH586" s="1059"/>
      <c r="AI586" s="1059"/>
      <c r="AJ586" s="1059"/>
      <c r="AK586" s="1059"/>
      <c r="AL586" s="1059"/>
      <c r="AM586" s="1059"/>
      <c r="AN586" s="1059"/>
      <c r="AO586" s="1059">
        <v>0.330220700152207</v>
      </c>
      <c r="AP586" s="1059">
        <v>0.30586377473363702</v>
      </c>
      <c r="AQ586" s="1059">
        <v>0.28296144505160897</v>
      </c>
      <c r="AR586" s="1059">
        <v>0.27940258751902503</v>
      </c>
      <c r="AS586" s="1059">
        <v>0.27319634703196299</v>
      </c>
      <c r="AT586" s="1059">
        <v>0.258177321156773</v>
      </c>
      <c r="AU586" s="1061">
        <v>0.21864374620522101</v>
      </c>
    </row>
    <row r="587" spans="1:47" x14ac:dyDescent="0.2">
      <c r="A587">
        <v>59689</v>
      </c>
      <c r="B587" t="s">
        <v>1850</v>
      </c>
      <c r="C587" s="507">
        <v>42970</v>
      </c>
      <c r="D587">
        <v>2017</v>
      </c>
      <c r="E587" t="s">
        <v>199</v>
      </c>
      <c r="F587" t="s">
        <v>223</v>
      </c>
      <c r="G587">
        <v>30.516691000000002</v>
      </c>
      <c r="H587">
        <v>-86.525361000000004</v>
      </c>
      <c r="I587" s="606">
        <v>4.7312605022999996</v>
      </c>
      <c r="J587" t="s">
        <v>431</v>
      </c>
      <c r="K587" t="s">
        <v>1251</v>
      </c>
      <c r="L587" s="606">
        <v>42.2</v>
      </c>
      <c r="M587" s="606">
        <v>30</v>
      </c>
      <c r="N587" s="606">
        <v>1.4066666666666667</v>
      </c>
      <c r="O587" t="s">
        <v>793</v>
      </c>
      <c r="P587" t="s">
        <v>793</v>
      </c>
      <c r="Q587">
        <v>20</v>
      </c>
      <c r="R587">
        <v>219</v>
      </c>
      <c r="Y587">
        <v>27.37</v>
      </c>
      <c r="Z587">
        <v>35.92</v>
      </c>
      <c r="AA587">
        <v>98.68</v>
      </c>
      <c r="AB587">
        <v>68.69</v>
      </c>
      <c r="AC587" t="s">
        <v>329</v>
      </c>
      <c r="AD587" s="508" t="s">
        <v>1233</v>
      </c>
      <c r="AE587" s="1059"/>
      <c r="AF587" s="1059"/>
      <c r="AG587" s="1059"/>
      <c r="AH587" s="1059"/>
      <c r="AI587" s="1059"/>
      <c r="AJ587" s="1059"/>
      <c r="AK587" s="1059"/>
      <c r="AL587" s="1059"/>
      <c r="AM587" s="1059"/>
      <c r="AN587" s="1059"/>
      <c r="AO587" s="1059">
        <v>0.21526636225266299</v>
      </c>
      <c r="AP587" s="1059">
        <v>0.22473363774733601</v>
      </c>
      <c r="AQ587" s="1059">
        <v>0.223850182149362</v>
      </c>
      <c r="AR587" s="1059">
        <v>0.221773211567732</v>
      </c>
      <c r="AS587" s="1059">
        <v>0.21376331811263299</v>
      </c>
      <c r="AT587" s="1059">
        <v>0.20574200913242</v>
      </c>
      <c r="AU587" s="1061">
        <v>0.22178961748633799</v>
      </c>
    </row>
    <row r="588" spans="1:47" x14ac:dyDescent="0.2">
      <c r="A588">
        <v>60540</v>
      </c>
      <c r="B588" t="s">
        <v>1851</v>
      </c>
      <c r="C588" s="507">
        <v>42736</v>
      </c>
      <c r="D588">
        <v>2017</v>
      </c>
      <c r="E588" t="s">
        <v>199</v>
      </c>
      <c r="F588" t="s">
        <v>228</v>
      </c>
      <c r="G588">
        <v>34.539571000000002</v>
      </c>
      <c r="H588">
        <v>-78.750620999999995</v>
      </c>
      <c r="I588" s="606">
        <v>4.5364086757999997</v>
      </c>
      <c r="J588" t="s">
        <v>431</v>
      </c>
      <c r="K588" t="s">
        <v>1249</v>
      </c>
      <c r="L588" s="606">
        <v>43.2</v>
      </c>
      <c r="M588" s="606">
        <v>35</v>
      </c>
      <c r="N588" s="606">
        <v>1.2342857142857144</v>
      </c>
      <c r="O588" t="s">
        <v>799</v>
      </c>
      <c r="P588" t="s">
        <v>1231</v>
      </c>
      <c r="Q588" t="s">
        <v>799</v>
      </c>
      <c r="R588">
        <v>180</v>
      </c>
      <c r="Y588">
        <v>20.69</v>
      </c>
      <c r="Z588">
        <v>9.3800000000000008</v>
      </c>
      <c r="AA588">
        <v>89.17</v>
      </c>
      <c r="AB588">
        <v>62.33</v>
      </c>
      <c r="AC588" t="s">
        <v>329</v>
      </c>
      <c r="AD588" s="508" t="s">
        <v>1233</v>
      </c>
      <c r="AE588" s="1059"/>
      <c r="AF588" s="1059"/>
      <c r="AG588" s="1059"/>
      <c r="AH588" s="1059"/>
      <c r="AI588" s="1059"/>
      <c r="AJ588" s="1059"/>
      <c r="AK588" s="1059"/>
      <c r="AL588" s="1059"/>
      <c r="AM588" s="1059"/>
      <c r="AN588" s="1059"/>
      <c r="AO588" s="1059">
        <v>0.205273972602739</v>
      </c>
      <c r="AP588" s="1059">
        <v>0.16999021526418701</v>
      </c>
      <c r="AQ588" s="1059">
        <v>0.18962399167317201</v>
      </c>
      <c r="AR588" s="1059">
        <v>0.210417482061317</v>
      </c>
      <c r="AS588" s="1059">
        <v>0.20932485322896199</v>
      </c>
      <c r="AT588" s="1059">
        <v>0.20642204827136301</v>
      </c>
      <c r="AU588" s="1061">
        <v>0.199108769190736</v>
      </c>
    </row>
    <row r="589" spans="1:47" x14ac:dyDescent="0.2">
      <c r="A589">
        <v>59666</v>
      </c>
      <c r="B589" t="s">
        <v>1852</v>
      </c>
      <c r="C589" s="507">
        <v>42853</v>
      </c>
      <c r="D589">
        <v>2017</v>
      </c>
      <c r="E589" t="s">
        <v>199</v>
      </c>
      <c r="F589" t="s">
        <v>228</v>
      </c>
      <c r="G589">
        <v>34.802491000000003</v>
      </c>
      <c r="H589">
        <v>-79.328331000000006</v>
      </c>
      <c r="I589" s="606">
        <v>4.5005468036999998</v>
      </c>
      <c r="J589" t="s">
        <v>431</v>
      </c>
      <c r="K589" t="s">
        <v>1249</v>
      </c>
      <c r="L589" s="606">
        <v>47.6</v>
      </c>
      <c r="M589" s="606">
        <v>35</v>
      </c>
      <c r="N589" s="606">
        <v>1.36</v>
      </c>
      <c r="O589" t="s">
        <v>799</v>
      </c>
      <c r="P589" t="s">
        <v>1231</v>
      </c>
      <c r="Q589" t="s">
        <v>799</v>
      </c>
      <c r="R589">
        <v>180</v>
      </c>
      <c r="Y589">
        <v>20.81</v>
      </c>
      <c r="Z589">
        <v>9.91</v>
      </c>
      <c r="AA589">
        <v>84.57</v>
      </c>
      <c r="AB589">
        <v>59.62</v>
      </c>
      <c r="AC589" t="s">
        <v>332</v>
      </c>
      <c r="AD589" s="508" t="s">
        <v>1233</v>
      </c>
      <c r="AE589" s="1059"/>
      <c r="AF589" s="1059"/>
      <c r="AG589" s="1059"/>
      <c r="AH589" s="1059"/>
      <c r="AI589" s="1059"/>
      <c r="AJ589" s="1059"/>
      <c r="AK589" s="1059"/>
      <c r="AL589" s="1059"/>
      <c r="AM589" s="1059"/>
      <c r="AN589" s="1059"/>
      <c r="AO589" s="1059">
        <v>0.23727984344422701</v>
      </c>
      <c r="AP589" s="1059">
        <v>0.2303228962818</v>
      </c>
      <c r="AQ589" s="1059">
        <v>0.222196200884725</v>
      </c>
      <c r="AR589" s="1059">
        <v>0.22727005870841399</v>
      </c>
      <c r="AS589" s="1059">
        <v>0.22873776908023399</v>
      </c>
      <c r="AT589" s="1059">
        <v>0.228255055446836</v>
      </c>
      <c r="AU589" s="1061">
        <v>0.196929482175383</v>
      </c>
    </row>
    <row r="590" spans="1:47" x14ac:dyDescent="0.2">
      <c r="A590">
        <v>59308</v>
      </c>
      <c r="B590" t="s">
        <v>1853</v>
      </c>
      <c r="C590" s="507">
        <v>43099</v>
      </c>
      <c r="D590">
        <v>2017</v>
      </c>
      <c r="E590" t="s">
        <v>183</v>
      </c>
      <c r="F590" t="s">
        <v>222</v>
      </c>
      <c r="G590">
        <v>35.247160999999998</v>
      </c>
      <c r="H590">
        <v>-118.034621</v>
      </c>
      <c r="I590" s="606">
        <v>5.8451440639000003</v>
      </c>
      <c r="J590" t="s">
        <v>431</v>
      </c>
      <c r="K590" t="s">
        <v>1249</v>
      </c>
      <c r="L590" s="606">
        <v>48.2</v>
      </c>
      <c r="M590" s="606">
        <v>36</v>
      </c>
      <c r="N590" s="606">
        <v>1.338888888888889</v>
      </c>
      <c r="O590" t="s">
        <v>799</v>
      </c>
      <c r="P590" t="s">
        <v>1231</v>
      </c>
      <c r="Q590" t="s">
        <v>799</v>
      </c>
      <c r="R590">
        <v>180</v>
      </c>
      <c r="Y590">
        <v>9.1999999999999993</v>
      </c>
      <c r="Z590">
        <v>16.72</v>
      </c>
      <c r="AA590">
        <v>68.95</v>
      </c>
      <c r="AB590">
        <v>47.78</v>
      </c>
      <c r="AC590" t="s">
        <v>1259</v>
      </c>
      <c r="AD590" s="508">
        <v>74.126908947435879</v>
      </c>
      <c r="AE590" s="1059"/>
      <c r="AF590" s="1059"/>
      <c r="AG590" s="1059"/>
      <c r="AH590" s="1059"/>
      <c r="AI590" s="1059"/>
      <c r="AJ590" s="1059"/>
      <c r="AK590" s="1059"/>
      <c r="AL590" s="1059"/>
      <c r="AM590" s="1059"/>
      <c r="AN590" s="1059"/>
      <c r="AO590" s="1059">
        <v>0.31722158802638201</v>
      </c>
      <c r="AP590" s="1059">
        <v>0.30957001522069999</v>
      </c>
      <c r="AQ590" s="1059">
        <v>0.31898590872292998</v>
      </c>
      <c r="AR590" s="1059">
        <v>0.31614345509893399</v>
      </c>
      <c r="AS590" s="1059">
        <v>0.32612252663622499</v>
      </c>
      <c r="AT590" s="1059">
        <v>0.308174784373414</v>
      </c>
      <c r="AU590" s="1061">
        <v>0.29371268467921402</v>
      </c>
    </row>
    <row r="591" spans="1:47" x14ac:dyDescent="0.2">
      <c r="A591">
        <v>60467</v>
      </c>
      <c r="B591" t="s">
        <v>1854</v>
      </c>
      <c r="C591" s="507">
        <v>42794</v>
      </c>
      <c r="D591">
        <v>2017</v>
      </c>
      <c r="E591" t="s">
        <v>183</v>
      </c>
      <c r="F591" t="s">
        <v>226</v>
      </c>
      <c r="G591">
        <v>32.553271000000002</v>
      </c>
      <c r="H591">
        <v>-111.28153</v>
      </c>
      <c r="I591" s="606">
        <v>5.8109924658000001</v>
      </c>
      <c r="J591" t="s">
        <v>431</v>
      </c>
      <c r="K591" t="s">
        <v>1249</v>
      </c>
      <c r="L591" s="606">
        <v>57.6</v>
      </c>
      <c r="M591" s="606">
        <v>40</v>
      </c>
      <c r="N591" s="606">
        <v>1.44</v>
      </c>
      <c r="O591" t="s">
        <v>799</v>
      </c>
      <c r="P591" t="s">
        <v>1231</v>
      </c>
      <c r="Q591" t="s">
        <v>799</v>
      </c>
      <c r="R591">
        <v>180</v>
      </c>
      <c r="Y591">
        <v>10.36</v>
      </c>
      <c r="Z591">
        <v>21.11</v>
      </c>
      <c r="AA591">
        <v>68.92</v>
      </c>
      <c r="AB591">
        <v>48.28</v>
      </c>
      <c r="AC591" t="s">
        <v>332</v>
      </c>
      <c r="AD591" s="508" t="s">
        <v>1233</v>
      </c>
      <c r="AE591" s="1059"/>
      <c r="AF591" s="1059"/>
      <c r="AG591" s="1059"/>
      <c r="AH591" s="1059"/>
      <c r="AI591" s="1059"/>
      <c r="AJ591" s="1059"/>
      <c r="AK591" s="1059"/>
      <c r="AL591" s="1059"/>
      <c r="AM591" s="1059"/>
      <c r="AN591" s="1059"/>
      <c r="AO591" s="1059">
        <v>0.34248002283105</v>
      </c>
      <c r="AP591" s="1059">
        <v>0.33153253424657497</v>
      </c>
      <c r="AQ591" s="1059">
        <v>0.328995901639344</v>
      </c>
      <c r="AR591" s="1059">
        <v>0.337862442922374</v>
      </c>
      <c r="AS591" s="1059">
        <v>0.30064783105022802</v>
      </c>
      <c r="AT591" s="1059"/>
      <c r="AU591" s="1061">
        <v>0.26101719034608301</v>
      </c>
    </row>
    <row r="592" spans="1:47" x14ac:dyDescent="0.2">
      <c r="A592">
        <v>59690</v>
      </c>
      <c r="B592" t="s">
        <v>1855</v>
      </c>
      <c r="C592" s="507">
        <v>42970</v>
      </c>
      <c r="D592">
        <v>2017</v>
      </c>
      <c r="E592" t="s">
        <v>199</v>
      </c>
      <c r="F592" t="s">
        <v>223</v>
      </c>
      <c r="G592">
        <v>30.428470999999998</v>
      </c>
      <c r="H592">
        <v>-86.894171</v>
      </c>
      <c r="I592" s="606">
        <v>4.8293009132</v>
      </c>
      <c r="J592" t="s">
        <v>431</v>
      </c>
      <c r="K592" t="s">
        <v>1251</v>
      </c>
      <c r="L592" s="606">
        <v>53.7</v>
      </c>
      <c r="M592" s="606">
        <v>40</v>
      </c>
      <c r="N592" s="606">
        <v>1.3425</v>
      </c>
      <c r="O592" t="s">
        <v>793</v>
      </c>
      <c r="P592" t="s">
        <v>793</v>
      </c>
      <c r="Q592">
        <v>20</v>
      </c>
      <c r="R592">
        <v>220</v>
      </c>
      <c r="Y592">
        <v>27.65</v>
      </c>
      <c r="Z592">
        <v>33.35</v>
      </c>
      <c r="AA592">
        <v>94.39</v>
      </c>
      <c r="AB592">
        <v>65.62</v>
      </c>
      <c r="AC592" t="s">
        <v>329</v>
      </c>
      <c r="AD592" s="508">
        <v>77.663099940890277</v>
      </c>
      <c r="AE592" s="1059"/>
      <c r="AF592" s="1059"/>
      <c r="AG592" s="1059"/>
      <c r="AH592" s="1059"/>
      <c r="AI592" s="1059"/>
      <c r="AJ592" s="1059"/>
      <c r="AK592" s="1059"/>
      <c r="AL592" s="1059"/>
      <c r="AM592" s="1059"/>
      <c r="AN592" s="1059"/>
      <c r="AO592" s="1059">
        <v>0.220353881278538</v>
      </c>
      <c r="AP592" s="1059">
        <v>0.22423515981735101</v>
      </c>
      <c r="AQ592" s="1059">
        <v>0.23154883879781399</v>
      </c>
      <c r="AR592" s="1059">
        <v>0.22387842465753399</v>
      </c>
      <c r="AS592" s="1059">
        <v>0.18653824200913199</v>
      </c>
      <c r="AT592" s="1059">
        <v>0.22147260273972599</v>
      </c>
      <c r="AU592" s="1061">
        <v>0.226161202185792</v>
      </c>
    </row>
    <row r="593" spans="1:47" x14ac:dyDescent="0.2">
      <c r="A593">
        <v>60043</v>
      </c>
      <c r="B593" t="s">
        <v>1856</v>
      </c>
      <c r="C593" s="507">
        <v>43040</v>
      </c>
      <c r="D593">
        <v>2017</v>
      </c>
      <c r="E593" t="s">
        <v>176</v>
      </c>
      <c r="F593" t="s">
        <v>222</v>
      </c>
      <c r="G593">
        <v>34.901941000000001</v>
      </c>
      <c r="H593">
        <v>-119.59566100000001</v>
      </c>
      <c r="I593" s="606">
        <v>5.5601970319999996</v>
      </c>
      <c r="J593" t="s">
        <v>431</v>
      </c>
      <c r="K593" t="s">
        <v>1251</v>
      </c>
      <c r="L593" s="606">
        <v>56.1</v>
      </c>
      <c r="M593" s="606">
        <v>40</v>
      </c>
      <c r="N593" s="606">
        <v>1.4025000000000001</v>
      </c>
      <c r="O593" t="s">
        <v>799</v>
      </c>
      <c r="P593" t="s">
        <v>1231</v>
      </c>
      <c r="Q593" t="s">
        <v>799</v>
      </c>
      <c r="R593">
        <v>180</v>
      </c>
      <c r="Y593">
        <v>-6.57</v>
      </c>
      <c r="Z593">
        <v>12.88</v>
      </c>
      <c r="AA593">
        <v>139.13</v>
      </c>
      <c r="AB593">
        <v>93.48</v>
      </c>
      <c r="AC593" t="s">
        <v>333</v>
      </c>
      <c r="AD593" s="508" t="s">
        <v>1233</v>
      </c>
      <c r="AE593" s="1059"/>
      <c r="AF593" s="1059"/>
      <c r="AG593" s="1059"/>
      <c r="AH593" s="1059"/>
      <c r="AI593" s="1059"/>
      <c r="AJ593" s="1059"/>
      <c r="AK593" s="1059"/>
      <c r="AL593" s="1059"/>
      <c r="AM593" s="1059"/>
      <c r="AN593" s="1059"/>
      <c r="AO593" s="1059">
        <v>0.33269121004566199</v>
      </c>
      <c r="AP593" s="1059">
        <v>0.29461757990867499</v>
      </c>
      <c r="AQ593" s="1059">
        <v>0.26537454462659299</v>
      </c>
      <c r="AR593" s="1059">
        <v>0.22156107305935999</v>
      </c>
      <c r="AS593" s="1059">
        <v>0.245533675799086</v>
      </c>
      <c r="AT593" s="1059">
        <v>0.21481164383561599</v>
      </c>
      <c r="AU593" s="1061">
        <v>0.18999886156648399</v>
      </c>
    </row>
    <row r="594" spans="1:47" x14ac:dyDescent="0.2">
      <c r="A594">
        <v>59309</v>
      </c>
      <c r="B594" t="s">
        <v>1857</v>
      </c>
      <c r="C594" s="507">
        <v>43099</v>
      </c>
      <c r="D594">
        <v>2017</v>
      </c>
      <c r="E594" t="s">
        <v>183</v>
      </c>
      <c r="F594" t="s">
        <v>222</v>
      </c>
      <c r="G594">
        <v>35.269210999999999</v>
      </c>
      <c r="H594">
        <v>-117.998491</v>
      </c>
      <c r="I594" s="606">
        <v>5.8586210045999998</v>
      </c>
      <c r="J594" t="s">
        <v>431</v>
      </c>
      <c r="K594" t="s">
        <v>1249</v>
      </c>
      <c r="L594" s="606">
        <v>59.6</v>
      </c>
      <c r="M594" s="606">
        <v>45</v>
      </c>
      <c r="N594" s="606">
        <v>1.3244444444444445</v>
      </c>
      <c r="O594" t="s">
        <v>799</v>
      </c>
      <c r="P594" t="s">
        <v>1231</v>
      </c>
      <c r="Q594" t="s">
        <v>799</v>
      </c>
      <c r="R594">
        <v>180</v>
      </c>
      <c r="Y594">
        <v>9.0299999999999994</v>
      </c>
      <c r="Z594">
        <v>17.52</v>
      </c>
      <c r="AA594">
        <v>66.040000000000006</v>
      </c>
      <c r="AB594">
        <v>46.01</v>
      </c>
      <c r="AC594" t="s">
        <v>1259</v>
      </c>
      <c r="AD594" s="508">
        <v>73.14647287718924</v>
      </c>
      <c r="AE594" s="1059"/>
      <c r="AF594" s="1059"/>
      <c r="AG594" s="1059"/>
      <c r="AH594" s="1059"/>
      <c r="AI594" s="1059"/>
      <c r="AJ594" s="1059"/>
      <c r="AK594" s="1059"/>
      <c r="AL594" s="1059"/>
      <c r="AM594" s="1059"/>
      <c r="AN594" s="1059"/>
      <c r="AO594" s="1059">
        <v>0.324492643328259</v>
      </c>
      <c r="AP594" s="1059">
        <v>0.31159309994926399</v>
      </c>
      <c r="AQ594" s="1059">
        <v>0.31581410645618202</v>
      </c>
      <c r="AR594" s="1059">
        <v>0.32115677321156699</v>
      </c>
      <c r="AS594" s="1059">
        <v>0.32488584474885801</v>
      </c>
      <c r="AT594" s="1059">
        <v>0.30414256722475902</v>
      </c>
      <c r="AU594" s="1061">
        <v>0.27792703906091798</v>
      </c>
    </row>
    <row r="595" spans="1:47" x14ac:dyDescent="0.2">
      <c r="A595">
        <v>60885</v>
      </c>
      <c r="B595" t="s">
        <v>1858</v>
      </c>
      <c r="C595" s="507">
        <v>42766</v>
      </c>
      <c r="D595">
        <v>2017</v>
      </c>
      <c r="E595" t="s">
        <v>183</v>
      </c>
      <c r="F595" t="s">
        <v>224</v>
      </c>
      <c r="G595">
        <v>35.843611000000003</v>
      </c>
      <c r="H595">
        <v>-114.950041</v>
      </c>
      <c r="I595" s="606">
        <v>5.4780166667000003</v>
      </c>
      <c r="J595" t="s">
        <v>431</v>
      </c>
      <c r="K595" t="s">
        <v>1249</v>
      </c>
      <c r="L595" s="606">
        <v>62</v>
      </c>
      <c r="M595" s="606">
        <v>50</v>
      </c>
      <c r="N595" s="606">
        <v>1.24</v>
      </c>
      <c r="O595" t="s">
        <v>799</v>
      </c>
      <c r="P595" t="s">
        <v>1231</v>
      </c>
      <c r="Q595" t="s">
        <v>799</v>
      </c>
      <c r="R595">
        <v>180</v>
      </c>
      <c r="Y595">
        <v>10.61</v>
      </c>
      <c r="Z595">
        <v>10.82</v>
      </c>
      <c r="AA595">
        <v>63.61</v>
      </c>
      <c r="AB595">
        <v>44.37</v>
      </c>
      <c r="AC595" t="s">
        <v>333</v>
      </c>
      <c r="AD595" s="508">
        <v>50.999057617588029</v>
      </c>
      <c r="AE595" s="1059"/>
      <c r="AF595" s="1059"/>
      <c r="AG595" s="1059"/>
      <c r="AH595" s="1059"/>
      <c r="AI595" s="1059"/>
      <c r="AJ595" s="1059"/>
      <c r="AK595" s="1059"/>
      <c r="AL595" s="1059"/>
      <c r="AM595" s="1059"/>
      <c r="AN595" s="1059"/>
      <c r="AO595" s="1059">
        <v>0.30876255707762501</v>
      </c>
      <c r="AP595" s="1059">
        <v>0.299520547945205</v>
      </c>
      <c r="AQ595" s="1059">
        <v>0.3113456284153</v>
      </c>
      <c r="AR595" s="1059">
        <v>0.29527397260273902</v>
      </c>
      <c r="AS595" s="1059">
        <v>0.296997716894977</v>
      </c>
      <c r="AT595" s="1059">
        <v>0.28769634703196301</v>
      </c>
      <c r="AU595" s="1061">
        <v>0.27936247723132901</v>
      </c>
    </row>
    <row r="596" spans="1:47" x14ac:dyDescent="0.2">
      <c r="A596">
        <v>61084</v>
      </c>
      <c r="B596" t="s">
        <v>1859</v>
      </c>
      <c r="C596" s="507">
        <v>42793</v>
      </c>
      <c r="D596">
        <v>2017</v>
      </c>
      <c r="E596" t="s">
        <v>183</v>
      </c>
      <c r="F596" t="s">
        <v>224</v>
      </c>
      <c r="G596">
        <v>38.545411000000001</v>
      </c>
      <c r="H596">
        <v>-118.193411</v>
      </c>
      <c r="I596" s="606">
        <v>5.3796504566000003</v>
      </c>
      <c r="J596" t="s">
        <v>431</v>
      </c>
      <c r="K596" t="s">
        <v>1249</v>
      </c>
      <c r="L596" s="606">
        <v>65.92</v>
      </c>
      <c r="M596" s="606">
        <v>50</v>
      </c>
      <c r="N596" s="606">
        <v>1.3184</v>
      </c>
      <c r="O596" t="s">
        <v>799</v>
      </c>
      <c r="P596" t="s">
        <v>1231</v>
      </c>
      <c r="Q596" t="s">
        <v>799</v>
      </c>
      <c r="R596">
        <v>180</v>
      </c>
      <c r="Y596">
        <v>16.63</v>
      </c>
      <c r="Z596">
        <v>12.19</v>
      </c>
      <c r="AA596">
        <v>73.23</v>
      </c>
      <c r="AB596">
        <v>51.04</v>
      </c>
      <c r="AC596" t="s">
        <v>333</v>
      </c>
      <c r="AD596" s="508" t="s">
        <v>1233</v>
      </c>
      <c r="AE596" s="1059"/>
      <c r="AF596" s="1059"/>
      <c r="AG596" s="1059"/>
      <c r="AH596" s="1059"/>
      <c r="AI596" s="1059"/>
      <c r="AJ596" s="1059"/>
      <c r="AK596" s="1059"/>
      <c r="AL596" s="1059"/>
      <c r="AM596" s="1059"/>
      <c r="AN596" s="1059"/>
      <c r="AO596" s="1059">
        <v>0.29533789954337802</v>
      </c>
      <c r="AP596" s="1059">
        <v>0.29607077625570699</v>
      </c>
      <c r="AQ596" s="1059">
        <v>0.31371584699453497</v>
      </c>
      <c r="AR596" s="1059">
        <v>0.28925799086757897</v>
      </c>
      <c r="AS596" s="1059">
        <v>0.29605936073059302</v>
      </c>
      <c r="AT596" s="1059">
        <v>0.28595205479452002</v>
      </c>
      <c r="AU596" s="1061">
        <v>0.22874316939890699</v>
      </c>
    </row>
    <row r="597" spans="1:47" x14ac:dyDescent="0.2">
      <c r="A597">
        <v>60989</v>
      </c>
      <c r="B597" t="s">
        <v>1860</v>
      </c>
      <c r="C597" s="507">
        <v>42848</v>
      </c>
      <c r="D597">
        <v>2017</v>
      </c>
      <c r="E597" t="s">
        <v>177</v>
      </c>
      <c r="F597" t="s">
        <v>221</v>
      </c>
      <c r="G597">
        <v>30.457370999999998</v>
      </c>
      <c r="H597">
        <v>-103.48311099999999</v>
      </c>
      <c r="I597" s="606">
        <v>5.6267463470000001</v>
      </c>
      <c r="J597" t="s">
        <v>431</v>
      </c>
      <c r="K597" t="s">
        <v>1249</v>
      </c>
      <c r="L597" s="606">
        <v>65</v>
      </c>
      <c r="M597" s="606">
        <v>50</v>
      </c>
      <c r="N597" s="606">
        <v>1.3</v>
      </c>
      <c r="O597" t="s">
        <v>799</v>
      </c>
      <c r="P597" t="s">
        <v>1231</v>
      </c>
      <c r="Q597" t="s">
        <v>799</v>
      </c>
      <c r="R597">
        <v>178</v>
      </c>
      <c r="Y597">
        <v>22.12</v>
      </c>
      <c r="AA597">
        <v>59.96</v>
      </c>
      <c r="AB597">
        <v>42.7</v>
      </c>
      <c r="AC597" t="s">
        <v>1259</v>
      </c>
      <c r="AD597" s="508">
        <v>43.922054692834266</v>
      </c>
      <c r="AE597" s="1059"/>
      <c r="AF597" s="1059"/>
      <c r="AG597" s="1059"/>
      <c r="AH597" s="1059"/>
      <c r="AI597" s="1059"/>
      <c r="AJ597" s="1059"/>
      <c r="AK597" s="1059"/>
      <c r="AL597" s="1059"/>
      <c r="AM597" s="1059"/>
      <c r="AN597" s="1059"/>
      <c r="AO597" s="1059">
        <v>0.24203652968036499</v>
      </c>
      <c r="AP597" s="1059">
        <v>0.276803652968036</v>
      </c>
      <c r="AQ597" s="1059">
        <v>0.28203551912568298</v>
      </c>
      <c r="AR597" s="1059">
        <v>0.26982648401826398</v>
      </c>
      <c r="AS597" s="1059">
        <v>0.30048401826484</v>
      </c>
      <c r="AT597" s="1059">
        <v>0.26005479452054697</v>
      </c>
      <c r="AU597" s="1061">
        <v>0.26863160291438898</v>
      </c>
    </row>
    <row r="598" spans="1:47" x14ac:dyDescent="0.2">
      <c r="A598">
        <v>59691</v>
      </c>
      <c r="B598" t="s">
        <v>1861</v>
      </c>
      <c r="C598" s="507">
        <v>42970</v>
      </c>
      <c r="D598">
        <v>2017</v>
      </c>
      <c r="E598" t="s">
        <v>199</v>
      </c>
      <c r="F598" t="s">
        <v>223</v>
      </c>
      <c r="G598">
        <v>30.473140999999998</v>
      </c>
      <c r="H598">
        <v>-87.340930999999998</v>
      </c>
      <c r="I598" s="606">
        <v>4.7190511415999996</v>
      </c>
      <c r="J598" t="s">
        <v>431</v>
      </c>
      <c r="K598" t="s">
        <v>1251</v>
      </c>
      <c r="L598" s="606">
        <v>68.7</v>
      </c>
      <c r="M598" s="606">
        <v>50</v>
      </c>
      <c r="N598" s="606">
        <v>1.3740000000000001</v>
      </c>
      <c r="O598" t="s">
        <v>793</v>
      </c>
      <c r="P598" t="s">
        <v>793</v>
      </c>
      <c r="Q598">
        <v>20</v>
      </c>
      <c r="R598">
        <v>217</v>
      </c>
      <c r="Y598">
        <v>27.47</v>
      </c>
      <c r="Z598">
        <v>34.06</v>
      </c>
      <c r="AA598">
        <v>102.45</v>
      </c>
      <c r="AB598">
        <v>71.319999999999993</v>
      </c>
      <c r="AC598" t="s">
        <v>329</v>
      </c>
      <c r="AD598" s="508">
        <v>77.663099940890277</v>
      </c>
      <c r="AE598" s="1059"/>
      <c r="AF598" s="1059"/>
      <c r="AG598" s="1059"/>
      <c r="AH598" s="1059"/>
      <c r="AI598" s="1059"/>
      <c r="AJ598" s="1059"/>
      <c r="AK598" s="1059"/>
      <c r="AL598" s="1059"/>
      <c r="AM598" s="1059"/>
      <c r="AN598" s="1059"/>
      <c r="AO598" s="1059">
        <v>0.21285388127853799</v>
      </c>
      <c r="AP598" s="1059">
        <v>0.21630136986301299</v>
      </c>
      <c r="AQ598" s="1059">
        <v>0.20802140255009099</v>
      </c>
      <c r="AR598" s="1059">
        <v>0.20617123287671199</v>
      </c>
      <c r="AS598" s="1059">
        <v>0.200365296803652</v>
      </c>
      <c r="AT598" s="1059">
        <v>0.191100456621004</v>
      </c>
      <c r="AU598" s="1061">
        <v>0.207459016393442</v>
      </c>
    </row>
    <row r="599" spans="1:47" x14ac:dyDescent="0.2">
      <c r="A599">
        <v>60682</v>
      </c>
      <c r="B599" t="s">
        <v>1862</v>
      </c>
      <c r="C599" s="507">
        <v>43038</v>
      </c>
      <c r="D599">
        <v>2017</v>
      </c>
      <c r="E599" t="s">
        <v>177</v>
      </c>
      <c r="F599" t="s">
        <v>221</v>
      </c>
      <c r="G599">
        <v>31.014710999999998</v>
      </c>
      <c r="H599">
        <v>-102.26207100000001</v>
      </c>
      <c r="I599" s="606">
        <v>5.4915118721000002</v>
      </c>
      <c r="J599" t="s">
        <v>431</v>
      </c>
      <c r="K599" t="s">
        <v>1249</v>
      </c>
      <c r="L599" s="606">
        <v>66.13</v>
      </c>
      <c r="M599" s="606">
        <v>50</v>
      </c>
      <c r="N599" s="606">
        <v>1.3226</v>
      </c>
      <c r="O599" t="s">
        <v>799</v>
      </c>
      <c r="P599" t="s">
        <v>1231</v>
      </c>
      <c r="Q599" t="s">
        <v>799</v>
      </c>
      <c r="R599">
        <v>180</v>
      </c>
      <c r="Y599">
        <v>19.760000000000002</v>
      </c>
      <c r="AA599">
        <v>78.5</v>
      </c>
      <c r="AB599">
        <v>55.31</v>
      </c>
      <c r="AC599" t="s">
        <v>1259</v>
      </c>
      <c r="AD599" s="508" t="s">
        <v>1233</v>
      </c>
      <c r="AE599" s="1059"/>
      <c r="AF599" s="1059"/>
      <c r="AG599" s="1059"/>
      <c r="AH599" s="1059"/>
      <c r="AI599" s="1059"/>
      <c r="AJ599" s="1059"/>
      <c r="AK599" s="1059"/>
      <c r="AL599" s="1059"/>
      <c r="AM599" s="1059"/>
      <c r="AN599" s="1059"/>
      <c r="AO599" s="1059">
        <v>0.252050228310502</v>
      </c>
      <c r="AP599" s="1059">
        <v>0.238134703196347</v>
      </c>
      <c r="AQ599" s="1059">
        <v>0.228565573770491</v>
      </c>
      <c r="AR599" s="1059">
        <v>0.192657534246575</v>
      </c>
      <c r="AS599" s="1059">
        <v>0.24009817351598101</v>
      </c>
      <c r="AT599" s="1059">
        <v>0.216853881278538</v>
      </c>
      <c r="AU599" s="1061">
        <v>0.23049180327868801</v>
      </c>
    </row>
    <row r="600" spans="1:47" x14ac:dyDescent="0.2">
      <c r="A600">
        <v>61561</v>
      </c>
      <c r="B600" t="s">
        <v>1863</v>
      </c>
      <c r="C600" s="507">
        <v>43099</v>
      </c>
      <c r="D600">
        <v>2017</v>
      </c>
      <c r="E600" t="s">
        <v>199</v>
      </c>
      <c r="F600" t="s">
        <v>228</v>
      </c>
      <c r="G600">
        <v>34.818451000000003</v>
      </c>
      <c r="H600">
        <v>-78.622630999999998</v>
      </c>
      <c r="I600" s="606">
        <v>4.4884050228000003</v>
      </c>
      <c r="J600" t="s">
        <v>431</v>
      </c>
      <c r="K600" t="s">
        <v>1249</v>
      </c>
      <c r="L600" s="606">
        <v>75</v>
      </c>
      <c r="M600" s="606">
        <v>50</v>
      </c>
      <c r="N600" s="606">
        <v>1.5</v>
      </c>
      <c r="O600" t="s">
        <v>793</v>
      </c>
      <c r="P600" t="s">
        <v>793</v>
      </c>
      <c r="Q600">
        <v>20</v>
      </c>
      <c r="R600">
        <v>180</v>
      </c>
      <c r="Y600">
        <v>20.51</v>
      </c>
      <c r="Z600">
        <v>5.76</v>
      </c>
      <c r="AA600">
        <v>95.39</v>
      </c>
      <c r="AB600">
        <v>66.47</v>
      </c>
      <c r="AC600" t="s">
        <v>329</v>
      </c>
      <c r="AD600" s="508" t="s">
        <v>1233</v>
      </c>
      <c r="AE600" s="1059"/>
      <c r="AF600" s="1059"/>
      <c r="AG600" s="1059"/>
      <c r="AH600" s="1059"/>
      <c r="AI600" s="1059"/>
      <c r="AJ600" s="1059"/>
      <c r="AK600" s="1059"/>
      <c r="AL600" s="1059"/>
      <c r="AM600" s="1059"/>
      <c r="AN600" s="1059"/>
      <c r="AO600" s="1059">
        <v>0.23733269406392599</v>
      </c>
      <c r="AP600" s="1059">
        <v>0.232344748858447</v>
      </c>
      <c r="AQ600" s="1059">
        <v>0.225173041894353</v>
      </c>
      <c r="AR600" s="1059">
        <v>0.231294520547945</v>
      </c>
      <c r="AS600" s="1059">
        <v>0.23646347031963399</v>
      </c>
      <c r="AT600" s="1059">
        <v>0.23678538812785299</v>
      </c>
      <c r="AU600" s="1061">
        <v>0.236862477231329</v>
      </c>
    </row>
    <row r="601" spans="1:47" x14ac:dyDescent="0.2">
      <c r="A601">
        <v>61512</v>
      </c>
      <c r="B601" t="s">
        <v>1864</v>
      </c>
      <c r="C601" s="507">
        <v>43099</v>
      </c>
      <c r="D601">
        <v>2017</v>
      </c>
      <c r="E601" t="s">
        <v>199</v>
      </c>
      <c r="F601" t="s">
        <v>228</v>
      </c>
      <c r="G601">
        <v>36.475369000000001</v>
      </c>
      <c r="H601">
        <v>-78.315079999999995</v>
      </c>
      <c r="I601" s="606">
        <v>4.3952184930999998</v>
      </c>
      <c r="J601" t="s">
        <v>431</v>
      </c>
      <c r="K601" t="s">
        <v>1249</v>
      </c>
      <c r="L601" s="606">
        <v>75</v>
      </c>
      <c r="M601" s="606">
        <v>50</v>
      </c>
      <c r="N601" s="606">
        <v>1.5</v>
      </c>
      <c r="O601" t="s">
        <v>793</v>
      </c>
      <c r="P601" t="s">
        <v>793</v>
      </c>
      <c r="Q601">
        <v>20</v>
      </c>
      <c r="R601">
        <v>180</v>
      </c>
      <c r="Y601">
        <v>20.440000000000001</v>
      </c>
      <c r="Z601">
        <v>5.91</v>
      </c>
      <c r="AA601">
        <v>97.14</v>
      </c>
      <c r="AB601">
        <v>67.69</v>
      </c>
      <c r="AC601" t="s">
        <v>329</v>
      </c>
      <c r="AD601" s="508" t="s">
        <v>1233</v>
      </c>
      <c r="AE601" s="1059"/>
      <c r="AF601" s="1059"/>
      <c r="AG601" s="1059"/>
      <c r="AH601" s="1059"/>
      <c r="AI601" s="1059"/>
      <c r="AJ601" s="1059"/>
      <c r="AK601" s="1059"/>
      <c r="AL601" s="1059"/>
      <c r="AM601" s="1059"/>
      <c r="AN601" s="1059"/>
      <c r="AO601" s="1059">
        <v>0.225697716894977</v>
      </c>
      <c r="AP601" s="1059">
        <v>0.23327853881278501</v>
      </c>
      <c r="AQ601" s="1059">
        <v>0.226948998178506</v>
      </c>
      <c r="AR601" s="1059">
        <v>0.240760273972602</v>
      </c>
      <c r="AS601" s="1059">
        <v>0.23883561643835599</v>
      </c>
      <c r="AT601" s="1059">
        <v>0.23039269406392601</v>
      </c>
      <c r="AU601" s="1061">
        <v>0.23043260473588301</v>
      </c>
    </row>
    <row r="602" spans="1:47" x14ac:dyDescent="0.2">
      <c r="A602">
        <v>60552</v>
      </c>
      <c r="B602" t="s">
        <v>1865</v>
      </c>
      <c r="C602" s="507">
        <v>43036</v>
      </c>
      <c r="D602">
        <v>2017</v>
      </c>
      <c r="E602" t="s">
        <v>199</v>
      </c>
      <c r="F602" t="s">
        <v>238</v>
      </c>
      <c r="G602">
        <v>31.274411000000001</v>
      </c>
      <c r="H602">
        <v>-89.299131000000003</v>
      </c>
      <c r="I602" s="606">
        <v>4.6431696347000004</v>
      </c>
      <c r="J602" t="s">
        <v>431</v>
      </c>
      <c r="K602" t="s">
        <v>1249</v>
      </c>
      <c r="L602" s="606">
        <v>67.5</v>
      </c>
      <c r="M602" s="606">
        <v>50.6</v>
      </c>
      <c r="N602" s="606">
        <v>1.3339920948616601</v>
      </c>
      <c r="O602" t="s">
        <v>793</v>
      </c>
      <c r="P602" t="s">
        <v>793</v>
      </c>
      <c r="Q602">
        <v>20</v>
      </c>
      <c r="R602">
        <v>180</v>
      </c>
      <c r="Y602">
        <v>27.57</v>
      </c>
      <c r="Z602">
        <v>32.119999999999997</v>
      </c>
      <c r="AA602">
        <v>86.86</v>
      </c>
      <c r="AB602">
        <v>61.36</v>
      </c>
      <c r="AC602" t="s">
        <v>329</v>
      </c>
      <c r="AD602" s="508">
        <v>48.731318600020622</v>
      </c>
      <c r="AE602" s="1059"/>
      <c r="AF602" s="1059"/>
      <c r="AG602" s="1059"/>
      <c r="AH602" s="1059"/>
      <c r="AI602" s="1059"/>
      <c r="AJ602" s="1059"/>
      <c r="AK602" s="1059"/>
      <c r="AL602" s="1059"/>
      <c r="AM602" s="1059"/>
      <c r="AN602" s="1059"/>
      <c r="AO602" s="1059">
        <v>0.20370621040662701</v>
      </c>
      <c r="AP602" s="1059">
        <v>0.20681953543775999</v>
      </c>
      <c r="AQ602" s="1059">
        <v>0.19925356109203199</v>
      </c>
      <c r="AR602" s="1059">
        <v>0.19957992672406</v>
      </c>
      <c r="AS602" s="1059">
        <v>0.21849450430451001</v>
      </c>
      <c r="AT602" s="1059">
        <v>0.190052700922266</v>
      </c>
      <c r="AU602" s="1061">
        <v>0.20937052276147</v>
      </c>
    </row>
    <row r="603" spans="1:47" x14ac:dyDescent="0.2">
      <c r="A603">
        <v>60306</v>
      </c>
      <c r="B603" t="s">
        <v>1866</v>
      </c>
      <c r="C603" s="507">
        <v>42916</v>
      </c>
      <c r="D603">
        <v>2017</v>
      </c>
      <c r="E603" t="s">
        <v>199</v>
      </c>
      <c r="F603" t="s">
        <v>238</v>
      </c>
      <c r="G603">
        <v>31.408811</v>
      </c>
      <c r="H603">
        <v>-89.497210999999993</v>
      </c>
      <c r="I603" s="606">
        <v>4.6277952055</v>
      </c>
      <c r="J603" t="s">
        <v>431</v>
      </c>
      <c r="K603" t="s">
        <v>1249</v>
      </c>
      <c r="L603" s="606">
        <v>74</v>
      </c>
      <c r="M603" s="606">
        <v>52</v>
      </c>
      <c r="N603" s="606">
        <v>1.4230769230769231</v>
      </c>
      <c r="O603" t="s">
        <v>799</v>
      </c>
      <c r="P603" t="s">
        <v>1231</v>
      </c>
      <c r="Q603" t="s">
        <v>799</v>
      </c>
      <c r="R603">
        <v>180</v>
      </c>
      <c r="Y603">
        <v>27.76</v>
      </c>
      <c r="Z603">
        <v>40.619999999999997</v>
      </c>
      <c r="AA603">
        <v>101.5</v>
      </c>
      <c r="AB603">
        <v>70.12</v>
      </c>
      <c r="AC603" t="s">
        <v>329</v>
      </c>
      <c r="AD603" s="508">
        <v>66.221382350287669</v>
      </c>
      <c r="AE603" s="1059"/>
      <c r="AF603" s="1059"/>
      <c r="AG603" s="1059"/>
      <c r="AH603" s="1059"/>
      <c r="AI603" s="1059"/>
      <c r="AJ603" s="1059"/>
      <c r="AK603" s="1059"/>
      <c r="AL603" s="1059"/>
      <c r="AM603" s="1059"/>
      <c r="AN603" s="1059"/>
      <c r="AO603" s="1059">
        <v>0.25499648753073401</v>
      </c>
      <c r="AP603" s="1059">
        <v>0.24005751668422901</v>
      </c>
      <c r="AQ603" s="1059">
        <v>0.227034293120358</v>
      </c>
      <c r="AR603" s="1059">
        <v>0.228940551457674</v>
      </c>
      <c r="AS603" s="1059">
        <v>0.24754127151387401</v>
      </c>
      <c r="AT603" s="1059">
        <v>0.235313487881981</v>
      </c>
      <c r="AU603" s="1061">
        <v>0.20775535939470299</v>
      </c>
    </row>
    <row r="604" spans="1:47" x14ac:dyDescent="0.2">
      <c r="A604">
        <v>60303</v>
      </c>
      <c r="B604" t="s">
        <v>1867</v>
      </c>
      <c r="C604" s="507">
        <v>43099</v>
      </c>
      <c r="D604">
        <v>2017</v>
      </c>
      <c r="E604" t="s">
        <v>179</v>
      </c>
      <c r="F604" t="s">
        <v>238</v>
      </c>
      <c r="G604">
        <v>31.400110999999999</v>
      </c>
      <c r="H604">
        <v>-89.497210999999993</v>
      </c>
      <c r="I604" s="606">
        <v>4.6277952055</v>
      </c>
      <c r="J604" t="s">
        <v>431</v>
      </c>
      <c r="K604" t="s">
        <v>1249</v>
      </c>
      <c r="L604" s="606">
        <v>74</v>
      </c>
      <c r="M604" s="606">
        <v>52</v>
      </c>
      <c r="N604" s="606">
        <v>1.4230769230769231</v>
      </c>
      <c r="O604" t="s">
        <v>799</v>
      </c>
      <c r="P604" t="s">
        <v>1231</v>
      </c>
      <c r="Q604" t="s">
        <v>799</v>
      </c>
      <c r="R604">
        <v>180</v>
      </c>
      <c r="Y604">
        <v>25.81</v>
      </c>
      <c r="Z604">
        <v>2.4700000000000002</v>
      </c>
      <c r="AA604">
        <v>83.01</v>
      </c>
      <c r="AB604">
        <v>58.96</v>
      </c>
      <c r="AC604" t="s">
        <v>1259</v>
      </c>
      <c r="AD604" s="508">
        <v>47.265435047272447</v>
      </c>
      <c r="AE604" s="1059"/>
      <c r="AF604" s="1059"/>
      <c r="AG604" s="1059"/>
      <c r="AH604" s="1059"/>
      <c r="AI604" s="1059"/>
      <c r="AJ604" s="1059"/>
      <c r="AK604" s="1059"/>
      <c r="AL604" s="1059"/>
      <c r="AM604" s="1059"/>
      <c r="AN604" s="1059"/>
      <c r="AO604" s="1059">
        <v>0.238735950122936</v>
      </c>
      <c r="AP604" s="1059">
        <v>0.22210879873551101</v>
      </c>
      <c r="AQ604" s="1059">
        <v>0.22378975760123301</v>
      </c>
      <c r="AR604" s="1059">
        <v>0.22448410607657099</v>
      </c>
      <c r="AS604" s="1059">
        <v>0.23179662802950399</v>
      </c>
      <c r="AT604" s="1059">
        <v>0.201271074815595</v>
      </c>
      <c r="AU604" s="1061">
        <v>0.216871584699453</v>
      </c>
    </row>
    <row r="605" spans="1:47" x14ac:dyDescent="0.2">
      <c r="A605">
        <v>59315</v>
      </c>
      <c r="B605" t="s">
        <v>1868</v>
      </c>
      <c r="C605" s="507">
        <v>42855</v>
      </c>
      <c r="D605">
        <v>2017</v>
      </c>
      <c r="E605" t="s">
        <v>183</v>
      </c>
      <c r="F605" t="s">
        <v>222</v>
      </c>
      <c r="G605">
        <v>35.268850999999998</v>
      </c>
      <c r="H605">
        <v>-118.014021</v>
      </c>
      <c r="I605" s="606">
        <v>5.8451440639000003</v>
      </c>
      <c r="J605" t="s">
        <v>431</v>
      </c>
      <c r="K605" t="s">
        <v>1249</v>
      </c>
      <c r="L605" s="606">
        <v>63.9</v>
      </c>
      <c r="M605" s="606">
        <v>56</v>
      </c>
      <c r="N605" s="606">
        <v>1.1410714285714285</v>
      </c>
      <c r="O605" t="s">
        <v>799</v>
      </c>
      <c r="P605" t="s">
        <v>1231</v>
      </c>
      <c r="Q605" t="s">
        <v>799</v>
      </c>
      <c r="R605">
        <v>180</v>
      </c>
      <c r="S605" t="s">
        <v>1293</v>
      </c>
      <c r="T605" t="s">
        <v>1384</v>
      </c>
      <c r="U605" t="s">
        <v>1295</v>
      </c>
      <c r="V605">
        <v>2018</v>
      </c>
      <c r="W605">
        <v>36</v>
      </c>
      <c r="X605">
        <v>18</v>
      </c>
      <c r="Y605">
        <v>8.82</v>
      </c>
      <c r="Z605">
        <v>16.309999999999999</v>
      </c>
      <c r="AA605">
        <v>60.68</v>
      </c>
      <c r="AB605">
        <v>42.41</v>
      </c>
      <c r="AC605" t="s">
        <v>1259</v>
      </c>
      <c r="AD605" s="508">
        <v>63.127054052454163</v>
      </c>
      <c r="AE605" s="1059"/>
      <c r="AF605" s="1059"/>
      <c r="AG605" s="1059"/>
      <c r="AH605" s="1059"/>
      <c r="AI605" s="1059"/>
      <c r="AJ605" s="1059"/>
      <c r="AK605" s="1059"/>
      <c r="AL605" s="1059"/>
      <c r="AM605" s="1059"/>
      <c r="AN605" s="1059"/>
      <c r="AO605" s="1059">
        <v>0.29158716568819298</v>
      </c>
      <c r="AP605" s="1059">
        <v>0.28115215264187798</v>
      </c>
      <c r="AQ605" s="1059">
        <v>0.28342928701535203</v>
      </c>
      <c r="AR605" s="1059">
        <v>0.28726149706457899</v>
      </c>
      <c r="AS605" s="1059">
        <v>0.28864970645792498</v>
      </c>
      <c r="AT605" s="1059">
        <v>0.275083577951728</v>
      </c>
      <c r="AU605" s="1061">
        <v>0.26066061670569801</v>
      </c>
    </row>
    <row r="606" spans="1:47" x14ac:dyDescent="0.2">
      <c r="A606">
        <v>61048</v>
      </c>
      <c r="B606" t="s">
        <v>1869</v>
      </c>
      <c r="C606" s="507">
        <v>43035</v>
      </c>
      <c r="D606">
        <v>2017</v>
      </c>
      <c r="E606" t="s">
        <v>183</v>
      </c>
      <c r="F606" t="s">
        <v>242</v>
      </c>
      <c r="G606">
        <v>44.184210999999998</v>
      </c>
      <c r="H606">
        <v>-120.917331</v>
      </c>
      <c r="I606" s="606">
        <v>4.4842189497999998</v>
      </c>
      <c r="J606" t="s">
        <v>431</v>
      </c>
      <c r="K606" t="s">
        <v>1249</v>
      </c>
      <c r="L606" s="606">
        <v>71</v>
      </c>
      <c r="M606" s="606">
        <v>56</v>
      </c>
      <c r="N606" s="606">
        <v>1.2678571428571428</v>
      </c>
      <c r="O606" t="s">
        <v>799</v>
      </c>
      <c r="P606" t="s">
        <v>1231</v>
      </c>
      <c r="Q606" t="s">
        <v>799</v>
      </c>
      <c r="R606">
        <v>180</v>
      </c>
      <c r="Y606">
        <v>26.37</v>
      </c>
      <c r="Z606">
        <v>16.11</v>
      </c>
      <c r="AA606">
        <v>71.39</v>
      </c>
      <c r="AB606">
        <v>50.21</v>
      </c>
      <c r="AC606" t="s">
        <v>332</v>
      </c>
      <c r="AD606" s="508">
        <v>57.276764084980144</v>
      </c>
      <c r="AE606" s="1059"/>
      <c r="AF606" s="1059"/>
      <c r="AG606" s="1059"/>
      <c r="AH606" s="1059"/>
      <c r="AI606" s="1059"/>
      <c r="AJ606" s="1059"/>
      <c r="AK606" s="1059"/>
      <c r="AL606" s="1059"/>
      <c r="AM606" s="1059"/>
      <c r="AN606" s="1059"/>
      <c r="AO606" s="1059">
        <v>0.25808463796477399</v>
      </c>
      <c r="AP606" s="1059">
        <v>0.25692881604696599</v>
      </c>
      <c r="AQ606" s="1059">
        <v>0.24772110005204201</v>
      </c>
      <c r="AR606" s="1059">
        <v>0.256916585127201</v>
      </c>
      <c r="AS606" s="1059">
        <v>0.223799331376386</v>
      </c>
      <c r="AT606" s="1059">
        <v>0.23641552511415501</v>
      </c>
      <c r="AU606" s="1061">
        <v>0.25458016198282502</v>
      </c>
    </row>
    <row r="607" spans="1:47" x14ac:dyDescent="0.2">
      <c r="A607">
        <v>60383</v>
      </c>
      <c r="B607" t="s">
        <v>1870</v>
      </c>
      <c r="C607" s="507">
        <v>42795</v>
      </c>
      <c r="D607">
        <v>2017</v>
      </c>
      <c r="E607" t="s">
        <v>199</v>
      </c>
      <c r="F607" t="s">
        <v>228</v>
      </c>
      <c r="G607">
        <v>34.929310999999998</v>
      </c>
      <c r="H607">
        <v>-80.630311000000006</v>
      </c>
      <c r="I607" s="606">
        <v>4.5446132419999996</v>
      </c>
      <c r="J607" t="s">
        <v>431</v>
      </c>
      <c r="K607" t="s">
        <v>1251</v>
      </c>
      <c r="L607" s="606">
        <v>74.900000000000006</v>
      </c>
      <c r="M607" s="606">
        <v>60</v>
      </c>
      <c r="N607" s="606">
        <v>1.2483333333333335</v>
      </c>
      <c r="O607" t="s">
        <v>793</v>
      </c>
      <c r="P607" t="s">
        <v>793</v>
      </c>
      <c r="Q607">
        <v>20</v>
      </c>
      <c r="R607">
        <v>180</v>
      </c>
      <c r="Y607">
        <v>20.68</v>
      </c>
      <c r="Z607">
        <v>5.97</v>
      </c>
      <c r="AA607">
        <v>95.22</v>
      </c>
      <c r="AB607">
        <v>66.72</v>
      </c>
      <c r="AC607" t="s">
        <v>329</v>
      </c>
      <c r="AD607" s="508" t="s">
        <v>1233</v>
      </c>
      <c r="AE607" s="1059"/>
      <c r="AF607" s="1059"/>
      <c r="AG607" s="1059"/>
      <c r="AH607" s="1059"/>
      <c r="AI607" s="1059"/>
      <c r="AJ607" s="1059"/>
      <c r="AK607" s="1059"/>
      <c r="AL607" s="1059"/>
      <c r="AM607" s="1059"/>
      <c r="AN607" s="1059"/>
      <c r="AO607" s="1059">
        <v>0.17705479452054701</v>
      </c>
      <c r="AP607" s="1059">
        <v>0.184290334855403</v>
      </c>
      <c r="AQ607" s="1059">
        <v>0.19114678202792901</v>
      </c>
      <c r="AR607" s="1059">
        <v>0.197581811263318</v>
      </c>
      <c r="AS607" s="1059">
        <v>0.19969939117199301</v>
      </c>
      <c r="AT607" s="1059">
        <v>0.19160958904109501</v>
      </c>
      <c r="AU607" s="1061">
        <v>0.179299483910139</v>
      </c>
    </row>
    <row r="608" spans="1:47" x14ac:dyDescent="0.2">
      <c r="A608">
        <v>61813</v>
      </c>
      <c r="B608" t="s">
        <v>1871</v>
      </c>
      <c r="C608" s="507">
        <v>43099</v>
      </c>
      <c r="D608">
        <v>2017</v>
      </c>
      <c r="E608" t="s">
        <v>180</v>
      </c>
      <c r="F608" t="s">
        <v>228</v>
      </c>
      <c r="G608">
        <v>36.472791000000001</v>
      </c>
      <c r="H608">
        <v>-76.157140999999996</v>
      </c>
      <c r="I608" s="606">
        <v>4.3991255707999999</v>
      </c>
      <c r="J608" t="s">
        <v>431</v>
      </c>
      <c r="K608" t="s">
        <v>1249</v>
      </c>
      <c r="L608" s="606">
        <v>84.5</v>
      </c>
      <c r="M608" s="606">
        <v>60</v>
      </c>
      <c r="N608" s="606">
        <v>1.4083333333333334</v>
      </c>
      <c r="O608" t="s">
        <v>799</v>
      </c>
      <c r="P608" t="s">
        <v>1231</v>
      </c>
      <c r="Q608" t="s">
        <v>799</v>
      </c>
      <c r="R608">
        <v>180</v>
      </c>
      <c r="Y608">
        <v>30.87</v>
      </c>
      <c r="Z608">
        <v>4.18</v>
      </c>
      <c r="AA608">
        <v>88.32</v>
      </c>
      <c r="AB608">
        <v>61.83</v>
      </c>
      <c r="AC608" t="s">
        <v>329</v>
      </c>
      <c r="AD608" s="508" t="s">
        <v>1233</v>
      </c>
      <c r="AE608" s="1059"/>
      <c r="AF608" s="1059"/>
      <c r="AG608" s="1059"/>
      <c r="AH608" s="1059"/>
      <c r="AI608" s="1059"/>
      <c r="AJ608" s="1059"/>
      <c r="AK608" s="1059"/>
      <c r="AL608" s="1059"/>
      <c r="AM608" s="1059"/>
      <c r="AN608" s="1059"/>
      <c r="AO608" s="1059"/>
      <c r="AP608" s="1059">
        <v>0.23297184170471799</v>
      </c>
      <c r="AQ608" s="1059">
        <v>0.23582270795385499</v>
      </c>
      <c r="AR608" s="1059">
        <v>0.25584474885844699</v>
      </c>
      <c r="AS608" s="1059">
        <v>0.242576103500761</v>
      </c>
      <c r="AT608" s="1059">
        <v>0.23634512937595101</v>
      </c>
      <c r="AU608" s="1061">
        <v>0.21222108378870599</v>
      </c>
    </row>
    <row r="609" spans="1:47" x14ac:dyDescent="0.2">
      <c r="A609">
        <v>59875</v>
      </c>
      <c r="B609" t="s">
        <v>1872</v>
      </c>
      <c r="C609" s="507">
        <v>42744</v>
      </c>
      <c r="D609">
        <v>2017</v>
      </c>
      <c r="E609" t="s">
        <v>179</v>
      </c>
      <c r="F609" t="s">
        <v>245</v>
      </c>
      <c r="G609">
        <v>44.471950999999997</v>
      </c>
      <c r="H609">
        <v>-95.664610999999994</v>
      </c>
      <c r="I609" s="606">
        <v>3.9111689498</v>
      </c>
      <c r="J609" t="s">
        <v>431</v>
      </c>
      <c r="K609" t="s">
        <v>1249</v>
      </c>
      <c r="L609" s="606">
        <v>93.16</v>
      </c>
      <c r="M609" s="606">
        <v>62.25</v>
      </c>
      <c r="N609" s="606">
        <v>1.4965461847389558</v>
      </c>
      <c r="O609" t="s">
        <v>793</v>
      </c>
      <c r="P609" t="s">
        <v>793</v>
      </c>
      <c r="Q609">
        <v>25</v>
      </c>
      <c r="R609">
        <v>180</v>
      </c>
      <c r="Y609">
        <v>15.66</v>
      </c>
      <c r="Z609">
        <v>3.01</v>
      </c>
      <c r="AA609">
        <v>110.83</v>
      </c>
      <c r="AB609">
        <v>78.349999999999994</v>
      </c>
      <c r="AC609" t="s">
        <v>333</v>
      </c>
      <c r="AD609" s="508">
        <v>68.417204641710128</v>
      </c>
      <c r="AE609" s="1059"/>
      <c r="AF609" s="1059"/>
      <c r="AG609" s="1059"/>
      <c r="AH609" s="1059"/>
      <c r="AI609" s="1059"/>
      <c r="AJ609" s="1059"/>
      <c r="AK609" s="1059"/>
      <c r="AL609" s="1059"/>
      <c r="AM609" s="1059"/>
      <c r="AN609" s="1059"/>
      <c r="AO609" s="1059">
        <v>0.196966862885331</v>
      </c>
      <c r="AP609" s="1059">
        <v>0.17720929379618899</v>
      </c>
      <c r="AQ609" s="1059">
        <v>0.19090935691765201</v>
      </c>
      <c r="AR609" s="1059">
        <v>0.178456290917093</v>
      </c>
      <c r="AS609" s="1059">
        <v>0.185597183253562</v>
      </c>
      <c r="AT609" s="1059">
        <v>0.19119950120115101</v>
      </c>
      <c r="AU609" s="1061">
        <v>0.15987812817755501</v>
      </c>
    </row>
    <row r="610" spans="1:47" x14ac:dyDescent="0.2">
      <c r="A610">
        <v>60380</v>
      </c>
      <c r="B610" t="s">
        <v>1873</v>
      </c>
      <c r="C610" s="507">
        <v>43099</v>
      </c>
      <c r="D610">
        <v>2017</v>
      </c>
      <c r="E610" t="s">
        <v>199</v>
      </c>
      <c r="F610" t="s">
        <v>228</v>
      </c>
      <c r="G610">
        <v>34.844920000000002</v>
      </c>
      <c r="H610">
        <v>-79.384720000000002</v>
      </c>
      <c r="I610" s="606">
        <v>4.5005468036999998</v>
      </c>
      <c r="J610" t="s">
        <v>431</v>
      </c>
      <c r="K610" t="s">
        <v>1249</v>
      </c>
      <c r="L610" s="606">
        <v>91.587220000000016</v>
      </c>
      <c r="M610" s="606">
        <v>64.48</v>
      </c>
      <c r="N610" s="606">
        <v>1.4203973325062036</v>
      </c>
      <c r="O610" t="s">
        <v>799</v>
      </c>
      <c r="P610" t="s">
        <v>1231</v>
      </c>
      <c r="Q610" t="s">
        <v>799</v>
      </c>
      <c r="R610">
        <v>180</v>
      </c>
      <c r="Y610">
        <v>20.79</v>
      </c>
      <c r="Z610">
        <v>9.68</v>
      </c>
      <c r="AA610">
        <v>77.17</v>
      </c>
      <c r="AB610">
        <v>54.52</v>
      </c>
      <c r="AC610" t="s">
        <v>329</v>
      </c>
      <c r="AD610" s="508" t="s">
        <v>1233</v>
      </c>
      <c r="AE610" s="1059"/>
      <c r="AF610" s="1059"/>
      <c r="AG610" s="1059"/>
      <c r="AH610" s="1059"/>
      <c r="AI610" s="1059"/>
      <c r="AJ610" s="1059"/>
      <c r="AK610" s="1059"/>
      <c r="AL610" s="1059"/>
      <c r="AM610" s="1059"/>
      <c r="AN610" s="1059"/>
      <c r="AO610" s="1059"/>
      <c r="AP610" s="1059">
        <v>0.251823155670371</v>
      </c>
      <c r="AQ610" s="1059">
        <v>0.24399695250105</v>
      </c>
      <c r="AR610" s="1059">
        <v>0.256900656605141</v>
      </c>
      <c r="AS610" s="1059">
        <v>0.26849853269429003</v>
      </c>
      <c r="AT610" s="1059">
        <v>0.252226806372299</v>
      </c>
      <c r="AU610" s="1061">
        <v>0.22408142822275501</v>
      </c>
    </row>
    <row r="611" spans="1:47" x14ac:dyDescent="0.2">
      <c r="A611">
        <v>60539</v>
      </c>
      <c r="B611" t="s">
        <v>1874</v>
      </c>
      <c r="C611" s="507">
        <v>43008</v>
      </c>
      <c r="D611">
        <v>2017</v>
      </c>
      <c r="E611" t="s">
        <v>199</v>
      </c>
      <c r="F611" t="s">
        <v>228</v>
      </c>
      <c r="G611">
        <v>34.841920999999999</v>
      </c>
      <c r="H611">
        <v>-78.877391000000003</v>
      </c>
      <c r="I611" s="606">
        <v>4.5063118721000004</v>
      </c>
      <c r="J611" t="s">
        <v>431</v>
      </c>
      <c r="K611" t="s">
        <v>1249</v>
      </c>
      <c r="L611" s="606">
        <v>91.634625</v>
      </c>
      <c r="M611" s="606">
        <v>71</v>
      </c>
      <c r="N611" s="606">
        <v>1.2906285211267605</v>
      </c>
      <c r="O611" t="s">
        <v>799</v>
      </c>
      <c r="P611" t="s">
        <v>1231</v>
      </c>
      <c r="Q611" t="s">
        <v>799</v>
      </c>
      <c r="R611">
        <v>188</v>
      </c>
      <c r="Y611">
        <v>20.74</v>
      </c>
      <c r="Z611">
        <v>9.5500000000000007</v>
      </c>
      <c r="AA611">
        <v>85.36</v>
      </c>
      <c r="AB611">
        <v>59.87</v>
      </c>
      <c r="AC611" t="s">
        <v>329</v>
      </c>
      <c r="AD611" s="508" t="s">
        <v>1233</v>
      </c>
      <c r="AE611" s="1059"/>
      <c r="AF611" s="1059"/>
      <c r="AG611" s="1059"/>
      <c r="AH611" s="1059"/>
      <c r="AI611" s="1059"/>
      <c r="AJ611" s="1059"/>
      <c r="AK611" s="1059"/>
      <c r="AL611" s="1059"/>
      <c r="AM611" s="1059"/>
      <c r="AN611" s="1059"/>
      <c r="AO611" s="1059">
        <v>0.21440607112997601</v>
      </c>
      <c r="AP611" s="1059">
        <v>0.21172583445880699</v>
      </c>
      <c r="AQ611" s="1059">
        <v>0.21017086123297099</v>
      </c>
      <c r="AR611" s="1059">
        <v>0.225725127017814</v>
      </c>
      <c r="AS611" s="1059">
        <v>0.22828316933564799</v>
      </c>
      <c r="AT611" s="1059">
        <v>0.22452086950929301</v>
      </c>
      <c r="AU611" s="1061">
        <v>0.19953211985941099</v>
      </c>
    </row>
    <row r="612" spans="1:47" x14ac:dyDescent="0.2">
      <c r="A612">
        <v>60658</v>
      </c>
      <c r="B612" t="s">
        <v>1875</v>
      </c>
      <c r="C612" s="507">
        <v>43099</v>
      </c>
      <c r="D612">
        <v>2017</v>
      </c>
      <c r="E612" t="s">
        <v>199</v>
      </c>
      <c r="F612" t="s">
        <v>237</v>
      </c>
      <c r="G612">
        <v>32.635157999999997</v>
      </c>
      <c r="H612">
        <v>-81.003060000000005</v>
      </c>
      <c r="I612" s="606">
        <v>4.6561385844999998</v>
      </c>
      <c r="J612" t="s">
        <v>431</v>
      </c>
      <c r="K612" t="s">
        <v>1249</v>
      </c>
      <c r="L612" s="606">
        <v>93.4</v>
      </c>
      <c r="M612" s="606">
        <v>71.400000000000006</v>
      </c>
      <c r="N612" s="606">
        <v>1.3081232492997199</v>
      </c>
      <c r="O612" t="s">
        <v>799</v>
      </c>
      <c r="P612" t="s">
        <v>1231</v>
      </c>
      <c r="Q612" t="s">
        <v>799</v>
      </c>
      <c r="R612">
        <v>180</v>
      </c>
      <c r="Y612">
        <v>29.36</v>
      </c>
      <c r="Z612">
        <v>18.899999999999999</v>
      </c>
      <c r="AA612">
        <v>80.900000000000006</v>
      </c>
      <c r="AB612">
        <v>57.55</v>
      </c>
      <c r="AC612" t="s">
        <v>332</v>
      </c>
      <c r="AD612" s="508" t="s">
        <v>1233</v>
      </c>
      <c r="AE612" s="1059"/>
      <c r="AF612" s="1059"/>
      <c r="AG612" s="1059"/>
      <c r="AH612" s="1059"/>
      <c r="AI612" s="1059"/>
      <c r="AJ612" s="1059"/>
      <c r="AK612" s="1059"/>
      <c r="AL612" s="1059"/>
      <c r="AM612" s="1059"/>
      <c r="AN612" s="1059"/>
      <c r="AO612" s="1059">
        <v>0.23005480731105199</v>
      </c>
      <c r="AP612" s="1059">
        <v>0.23059520611897699</v>
      </c>
      <c r="AQ612" s="1059">
        <v>0.21727497920844099</v>
      </c>
      <c r="AR612" s="1059">
        <v>0.206162145223386</v>
      </c>
      <c r="AS612" s="1059">
        <v>0.220161352212117</v>
      </c>
      <c r="AT612" s="1059">
        <v>0.220704948646125</v>
      </c>
      <c r="AU612" s="1061">
        <v>0.17062152729944399</v>
      </c>
    </row>
    <row r="613" spans="1:47" x14ac:dyDescent="0.2">
      <c r="A613">
        <v>59665</v>
      </c>
      <c r="B613" t="s">
        <v>1876</v>
      </c>
      <c r="C613" s="507">
        <v>42885</v>
      </c>
      <c r="D613">
        <v>2017</v>
      </c>
      <c r="E613" t="s">
        <v>199</v>
      </c>
      <c r="F613" t="s">
        <v>228</v>
      </c>
      <c r="G613">
        <v>34.830010999999999</v>
      </c>
      <c r="H613">
        <v>-79.946100999999999</v>
      </c>
      <c r="I613" s="606">
        <v>4.5232308219000004</v>
      </c>
      <c r="J613" t="s">
        <v>431</v>
      </c>
      <c r="K613" t="s">
        <v>1249</v>
      </c>
      <c r="L613" s="606">
        <v>110.09792</v>
      </c>
      <c r="M613" s="606">
        <v>78.7</v>
      </c>
      <c r="N613" s="606">
        <v>1.3989570520965693</v>
      </c>
      <c r="O613" t="s">
        <v>793</v>
      </c>
      <c r="P613" t="s">
        <v>793</v>
      </c>
      <c r="Q613">
        <v>20</v>
      </c>
      <c r="R613">
        <v>180</v>
      </c>
      <c r="Y613">
        <v>23</v>
      </c>
      <c r="Z613">
        <v>42.1</v>
      </c>
      <c r="AA613">
        <v>94.08</v>
      </c>
      <c r="AB613">
        <v>66.53</v>
      </c>
      <c r="AC613" t="s">
        <v>329</v>
      </c>
      <c r="AD613" s="508" t="s">
        <v>1233</v>
      </c>
      <c r="AE613" s="1059"/>
      <c r="AF613" s="1059"/>
      <c r="AG613" s="1059"/>
      <c r="AH613" s="1059"/>
      <c r="AI613" s="1059"/>
      <c r="AJ613" s="1059"/>
      <c r="AK613" s="1059"/>
      <c r="AL613" s="1059"/>
      <c r="AM613" s="1059"/>
      <c r="AN613" s="1059"/>
      <c r="AO613" s="1059">
        <v>0.22340922409241401</v>
      </c>
      <c r="AP613" s="1059">
        <v>0.218399157542949</v>
      </c>
      <c r="AQ613" s="1059">
        <v>0.19996071174805499</v>
      </c>
      <c r="AR613" s="1059">
        <v>0.209819382314203</v>
      </c>
      <c r="AS613" s="1059">
        <v>0.22030222856579201</v>
      </c>
      <c r="AT613" s="1059">
        <v>0.208606754741721</v>
      </c>
      <c r="AU613" s="1061">
        <v>0.164536190324096</v>
      </c>
    </row>
    <row r="614" spans="1:47" x14ac:dyDescent="0.2">
      <c r="A614">
        <v>59827</v>
      </c>
      <c r="B614" t="s">
        <v>1877</v>
      </c>
      <c r="C614" s="507">
        <v>43038</v>
      </c>
      <c r="D614">
        <v>2017</v>
      </c>
      <c r="E614" t="s">
        <v>183</v>
      </c>
      <c r="F614" t="s">
        <v>224</v>
      </c>
      <c r="G614">
        <v>36.400630999999997</v>
      </c>
      <c r="H614">
        <v>-114.901291</v>
      </c>
      <c r="I614" s="606">
        <v>5.6882353880999998</v>
      </c>
      <c r="J614" t="s">
        <v>431</v>
      </c>
      <c r="K614" t="s">
        <v>1251</v>
      </c>
      <c r="L614" s="606">
        <v>99</v>
      </c>
      <c r="M614" s="606">
        <v>79</v>
      </c>
      <c r="N614" s="606">
        <v>1.2531645569620253</v>
      </c>
      <c r="O614" t="s">
        <v>799</v>
      </c>
      <c r="P614" t="s">
        <v>1231</v>
      </c>
      <c r="Q614" t="s">
        <v>799</v>
      </c>
      <c r="R614">
        <v>180</v>
      </c>
      <c r="Y614">
        <v>10.44</v>
      </c>
      <c r="Z614">
        <v>12.22</v>
      </c>
      <c r="AA614">
        <v>72.56</v>
      </c>
      <c r="AB614">
        <v>50.12</v>
      </c>
      <c r="AC614" t="s">
        <v>332</v>
      </c>
      <c r="AD614" s="508">
        <v>48.423352239456911</v>
      </c>
      <c r="AE614" s="1059"/>
      <c r="AF614" s="1059"/>
      <c r="AG614" s="1059"/>
      <c r="AH614" s="1059"/>
      <c r="AI614" s="1059"/>
      <c r="AJ614" s="1059"/>
      <c r="AK614" s="1059"/>
      <c r="AL614" s="1059"/>
      <c r="AM614" s="1059"/>
      <c r="AN614" s="1059"/>
      <c r="AO614" s="1059">
        <v>0.31003410207502402</v>
      </c>
      <c r="AP614" s="1059">
        <v>0.30073695162129299</v>
      </c>
      <c r="AQ614" s="1059">
        <v>0.30478315003112599</v>
      </c>
      <c r="AR614" s="1059">
        <v>0.29825154615340099</v>
      </c>
      <c r="AS614" s="1059">
        <v>0.30236691520721298</v>
      </c>
      <c r="AT614" s="1059">
        <v>0.279668805271371</v>
      </c>
      <c r="AU614" s="1061">
        <v>0.261411715201401</v>
      </c>
    </row>
    <row r="615" spans="1:47" x14ac:dyDescent="0.2">
      <c r="A615">
        <v>60583</v>
      </c>
      <c r="B615" t="s">
        <v>1878</v>
      </c>
      <c r="C615" s="507">
        <v>43099</v>
      </c>
      <c r="D615">
        <v>2017</v>
      </c>
      <c r="E615" t="s">
        <v>199</v>
      </c>
      <c r="F615" t="s">
        <v>246</v>
      </c>
      <c r="G615">
        <v>32.866320999999999</v>
      </c>
      <c r="H615">
        <v>-85.394451000000004</v>
      </c>
      <c r="I615" s="606">
        <v>4.5744938356000002</v>
      </c>
      <c r="J615" t="s">
        <v>431</v>
      </c>
      <c r="K615" t="s">
        <v>1249</v>
      </c>
      <c r="L615" s="606">
        <v>110.9</v>
      </c>
      <c r="M615" s="606">
        <v>79.2</v>
      </c>
      <c r="N615" s="606">
        <v>1.4002525252525253</v>
      </c>
      <c r="O615" t="s">
        <v>799</v>
      </c>
      <c r="P615" t="s">
        <v>1231</v>
      </c>
      <c r="Q615" t="s">
        <v>799</v>
      </c>
      <c r="R615">
        <v>180</v>
      </c>
      <c r="Y615">
        <v>28.19</v>
      </c>
      <c r="Z615">
        <v>30.26</v>
      </c>
      <c r="AA615">
        <v>58.19</v>
      </c>
      <c r="AB615">
        <v>42.86</v>
      </c>
      <c r="AC615" t="s">
        <v>332</v>
      </c>
      <c r="AD615" s="508">
        <v>41.713894453523316</v>
      </c>
      <c r="AE615" s="1059"/>
      <c r="AF615" s="1059"/>
      <c r="AG615" s="1059"/>
      <c r="AH615" s="1059"/>
      <c r="AI615" s="1059"/>
      <c r="AJ615" s="1059"/>
      <c r="AK615" s="1059"/>
      <c r="AL615" s="1059"/>
      <c r="AM615" s="1059"/>
      <c r="AN615" s="1059"/>
      <c r="AO615" s="1059">
        <v>0.231980190028135</v>
      </c>
      <c r="AP615" s="1059">
        <v>0.24086037313777001</v>
      </c>
      <c r="AQ615" s="1059">
        <v>0.21233653704623601</v>
      </c>
      <c r="AR615" s="1059">
        <v>0.22751775748351</v>
      </c>
      <c r="AS615" s="1059">
        <v>0.23757552695908801</v>
      </c>
      <c r="AT615" s="1059">
        <v>0.23759138185508</v>
      </c>
      <c r="AU615" s="1061">
        <v>0.23781473661938099</v>
      </c>
    </row>
    <row r="616" spans="1:47" x14ac:dyDescent="0.2">
      <c r="A616">
        <v>60261</v>
      </c>
      <c r="B616" t="s">
        <v>1879</v>
      </c>
      <c r="C616" s="507">
        <v>42977</v>
      </c>
      <c r="D616">
        <v>2017</v>
      </c>
      <c r="E616" t="s">
        <v>183</v>
      </c>
      <c r="F616" t="s">
        <v>224</v>
      </c>
      <c r="G616">
        <v>36.409951</v>
      </c>
      <c r="H616">
        <v>-114.911931</v>
      </c>
      <c r="I616" s="606">
        <v>5.6882353880999998</v>
      </c>
      <c r="J616" t="s">
        <v>431</v>
      </c>
      <c r="K616" t="s">
        <v>1251</v>
      </c>
      <c r="L616" s="606">
        <v>136.9</v>
      </c>
      <c r="M616" s="606">
        <v>100</v>
      </c>
      <c r="N616" s="606">
        <v>1.369</v>
      </c>
      <c r="O616" t="s">
        <v>799</v>
      </c>
      <c r="P616" t="s">
        <v>1231</v>
      </c>
      <c r="Q616" t="s">
        <v>799</v>
      </c>
      <c r="R616">
        <v>180</v>
      </c>
      <c r="Y616">
        <v>10.72</v>
      </c>
      <c r="Z616">
        <v>12.36</v>
      </c>
      <c r="AA616">
        <v>75.92</v>
      </c>
      <c r="AB616">
        <v>52.33</v>
      </c>
      <c r="AC616" t="s">
        <v>332</v>
      </c>
      <c r="AD616" s="508">
        <v>48.654334995332846</v>
      </c>
      <c r="AE616" s="1059"/>
      <c r="AF616" s="1059"/>
      <c r="AG616" s="1059"/>
      <c r="AH616" s="1059"/>
      <c r="AI616" s="1059"/>
      <c r="AJ616" s="1059"/>
      <c r="AK616" s="1059"/>
      <c r="AL616" s="1059"/>
      <c r="AM616" s="1059"/>
      <c r="AN616" s="1059"/>
      <c r="AO616" s="1059">
        <v>0.33698744292237398</v>
      </c>
      <c r="AP616" s="1059">
        <v>0.330297945205479</v>
      </c>
      <c r="AQ616" s="1059">
        <v>0.32959357923497201</v>
      </c>
      <c r="AR616" s="1059">
        <v>0.32507077625570702</v>
      </c>
      <c r="AS616" s="1059">
        <v>0.32315296803652899</v>
      </c>
      <c r="AT616" s="1059">
        <v>0.28900913242009102</v>
      </c>
      <c r="AU616" s="1061">
        <v>0.28109061930783202</v>
      </c>
    </row>
    <row r="617" spans="1:47" x14ac:dyDescent="0.2">
      <c r="A617">
        <v>60372</v>
      </c>
      <c r="B617" t="s">
        <v>1880</v>
      </c>
      <c r="C617" s="507">
        <v>42853</v>
      </c>
      <c r="D617">
        <v>2017</v>
      </c>
      <c r="E617" t="s">
        <v>177</v>
      </c>
      <c r="F617" t="s">
        <v>221</v>
      </c>
      <c r="G617">
        <v>32.724910999999999</v>
      </c>
      <c r="H617">
        <v>-101.921881</v>
      </c>
      <c r="I617" s="606">
        <v>5.4285191781000002</v>
      </c>
      <c r="J617" t="s">
        <v>431</v>
      </c>
      <c r="K617" t="s">
        <v>1249</v>
      </c>
      <c r="L617" s="606">
        <v>130.5</v>
      </c>
      <c r="M617" s="606">
        <v>102</v>
      </c>
      <c r="N617" s="606">
        <v>1.2794117647058822</v>
      </c>
      <c r="O617" t="s">
        <v>799</v>
      </c>
      <c r="P617" t="s">
        <v>1231</v>
      </c>
      <c r="Q617" t="s">
        <v>799</v>
      </c>
      <c r="R617">
        <v>166</v>
      </c>
      <c r="Y617">
        <v>22.07</v>
      </c>
      <c r="AA617">
        <v>65.44</v>
      </c>
      <c r="AB617">
        <v>46.81</v>
      </c>
      <c r="AC617" t="s">
        <v>1259</v>
      </c>
      <c r="AD617" s="508" t="s">
        <v>1233</v>
      </c>
      <c r="AE617" s="1059"/>
      <c r="AF617" s="1059"/>
      <c r="AG617" s="1059"/>
      <c r="AH617" s="1059"/>
      <c r="AI617" s="1059"/>
      <c r="AJ617" s="1059"/>
      <c r="AK617" s="1059"/>
      <c r="AL617" s="1059"/>
      <c r="AM617" s="1059"/>
      <c r="AN617" s="1059"/>
      <c r="AO617" s="1059">
        <v>0.26805555555555499</v>
      </c>
      <c r="AP617" s="1059">
        <v>0.266802086131256</v>
      </c>
      <c r="AQ617" s="1059">
        <v>0.27115477338476301</v>
      </c>
      <c r="AR617" s="1059">
        <v>0.23780889067955899</v>
      </c>
      <c r="AS617" s="1059">
        <v>0.23227459933745101</v>
      </c>
      <c r="AT617" s="1059">
        <v>0.235460873847255</v>
      </c>
      <c r="AU617" s="1061">
        <v>0.218970990035358</v>
      </c>
    </row>
    <row r="618" spans="1:47" x14ac:dyDescent="0.2">
      <c r="A618">
        <v>61422</v>
      </c>
      <c r="B618" t="s">
        <v>1881</v>
      </c>
      <c r="C618" s="507">
        <v>43069</v>
      </c>
      <c r="D618">
        <v>2017</v>
      </c>
      <c r="E618" t="s">
        <v>180</v>
      </c>
      <c r="F618" t="s">
        <v>227</v>
      </c>
      <c r="G618">
        <v>36.597791000000001</v>
      </c>
      <c r="H618">
        <v>-77.166851199999996</v>
      </c>
      <c r="I618" s="606">
        <v>4.3867840183000002</v>
      </c>
      <c r="J618" t="s">
        <v>431</v>
      </c>
      <c r="K618" t="s">
        <v>1249</v>
      </c>
      <c r="L618" s="606">
        <v>140.80000000000001</v>
      </c>
      <c r="M618" s="606">
        <v>103.6</v>
      </c>
      <c r="N618" s="606">
        <v>1.3590733590733592</v>
      </c>
      <c r="O618" t="s">
        <v>799</v>
      </c>
      <c r="P618" t="s">
        <v>1231</v>
      </c>
      <c r="Q618" t="s">
        <v>799</v>
      </c>
      <c r="R618">
        <v>180</v>
      </c>
      <c r="Y618">
        <v>28.44</v>
      </c>
      <c r="Z618">
        <v>4.97</v>
      </c>
      <c r="AA618">
        <v>95.09</v>
      </c>
      <c r="AB618">
        <v>67.42</v>
      </c>
      <c r="AC618" t="s">
        <v>332</v>
      </c>
      <c r="AD618" s="508">
        <v>46.417665745561486</v>
      </c>
      <c r="AE618" s="1059"/>
      <c r="AF618" s="1059"/>
      <c r="AG618" s="1059"/>
      <c r="AH618" s="1059"/>
      <c r="AI618" s="1059"/>
      <c r="AJ618" s="1059"/>
      <c r="AK618" s="1059"/>
      <c r="AL618" s="1059"/>
      <c r="AM618" s="1059"/>
      <c r="AN618" s="1059"/>
      <c r="AO618" s="1059">
        <v>0.23659589041095799</v>
      </c>
      <c r="AP618" s="1059">
        <v>0.25556392694063901</v>
      </c>
      <c r="AQ618" s="1059">
        <v>0.22653233151183899</v>
      </c>
      <c r="AR618" s="1059">
        <v>0.216117579908675</v>
      </c>
      <c r="AS618" s="1059">
        <v>0.21626255707762501</v>
      </c>
      <c r="AT618" s="1059">
        <v>0.131924243225613</v>
      </c>
      <c r="AU618" s="1061">
        <v>0.17733299751742301</v>
      </c>
    </row>
    <row r="619" spans="1:47" x14ac:dyDescent="0.2">
      <c r="A619">
        <v>59206</v>
      </c>
      <c r="B619" t="s">
        <v>1882</v>
      </c>
      <c r="C619" s="507">
        <v>42822</v>
      </c>
      <c r="D619">
        <v>2017</v>
      </c>
      <c r="E619" t="s">
        <v>177</v>
      </c>
      <c r="F619" t="s">
        <v>221</v>
      </c>
      <c r="G619">
        <v>30.993055999999999</v>
      </c>
      <c r="H619">
        <v>-102.27080100000001</v>
      </c>
      <c r="I619" s="606">
        <v>5.5240006848999998</v>
      </c>
      <c r="J619" t="s">
        <v>431</v>
      </c>
      <c r="K619" t="s">
        <v>1249</v>
      </c>
      <c r="L619" s="606">
        <v>140.30000000000001</v>
      </c>
      <c r="M619" s="606">
        <v>110.2</v>
      </c>
      <c r="N619" s="606">
        <v>1.2731397459165155</v>
      </c>
      <c r="O619" t="s">
        <v>799</v>
      </c>
      <c r="P619" t="s">
        <v>1269</v>
      </c>
      <c r="Q619" t="s">
        <v>799</v>
      </c>
      <c r="R619">
        <v>180</v>
      </c>
      <c r="Y619">
        <v>20.89</v>
      </c>
      <c r="AA619">
        <v>113.28</v>
      </c>
      <c r="AB619">
        <v>76.09</v>
      </c>
      <c r="AC619" t="s">
        <v>1259</v>
      </c>
      <c r="AD619" s="508" t="s">
        <v>1233</v>
      </c>
      <c r="AE619" s="1059"/>
      <c r="AF619" s="1059"/>
      <c r="AG619" s="1059"/>
      <c r="AH619" s="1059"/>
      <c r="AI619" s="1059"/>
      <c r="AJ619" s="1059"/>
      <c r="AK619" s="1059"/>
      <c r="AL619" s="1059"/>
      <c r="AM619" s="1059"/>
      <c r="AN619" s="1059"/>
      <c r="AO619" s="1059">
        <v>0.27312938700080303</v>
      </c>
      <c r="AP619" s="1059">
        <v>0.26222455643122899</v>
      </c>
      <c r="AQ619" s="1059">
        <v>0.25491819807668697</v>
      </c>
      <c r="AR619" s="1059">
        <v>0.22243181761678599</v>
      </c>
      <c r="AS619" s="1059">
        <v>0.26980417505738802</v>
      </c>
      <c r="AT619" s="1059">
        <v>0.25540321043515701</v>
      </c>
      <c r="AU619" s="1061">
        <v>0.24577353974723801</v>
      </c>
    </row>
    <row r="620" spans="1:47" x14ac:dyDescent="0.2">
      <c r="A620">
        <v>60436</v>
      </c>
      <c r="B620" t="s">
        <v>1883</v>
      </c>
      <c r="C620" s="507">
        <v>42830</v>
      </c>
      <c r="D620">
        <v>2017</v>
      </c>
      <c r="E620" t="s">
        <v>177</v>
      </c>
      <c r="F620" t="s">
        <v>221</v>
      </c>
      <c r="G620">
        <v>31.000883000000002</v>
      </c>
      <c r="H620">
        <v>-102.2817</v>
      </c>
      <c r="I620" s="606">
        <v>5.4915118721000002</v>
      </c>
      <c r="J620" t="s">
        <v>431</v>
      </c>
      <c r="K620" t="s">
        <v>1251</v>
      </c>
      <c r="L620" s="606">
        <v>142.80000000000001</v>
      </c>
      <c r="M620" s="606">
        <v>120</v>
      </c>
      <c r="N620" s="606">
        <v>1.1900000000000002</v>
      </c>
      <c r="O620" t="s">
        <v>799</v>
      </c>
      <c r="P620" t="s">
        <v>1231</v>
      </c>
      <c r="Q620" t="s">
        <v>799</v>
      </c>
      <c r="R620">
        <v>179</v>
      </c>
      <c r="Y620">
        <v>22.3</v>
      </c>
      <c r="AA620">
        <v>60.94</v>
      </c>
      <c r="AB620">
        <v>43.17</v>
      </c>
      <c r="AC620" t="s">
        <v>1259</v>
      </c>
      <c r="AD620" s="508">
        <v>39.904348313586553</v>
      </c>
      <c r="AE620" s="1059"/>
      <c r="AF620" s="1059"/>
      <c r="AG620" s="1059"/>
      <c r="AH620" s="1059"/>
      <c r="AI620" s="1059"/>
      <c r="AJ620" s="1059"/>
      <c r="AK620" s="1059"/>
      <c r="AL620" s="1059"/>
      <c r="AM620" s="1059"/>
      <c r="AN620" s="1059"/>
      <c r="AO620" s="1059">
        <v>0.28010273972602701</v>
      </c>
      <c r="AP620" s="1059">
        <v>0.27681601978691001</v>
      </c>
      <c r="AQ620" s="1059">
        <v>0.28205639040679997</v>
      </c>
      <c r="AR620" s="1059">
        <v>0.27155060882800602</v>
      </c>
      <c r="AS620" s="1059">
        <v>0.26220509893455002</v>
      </c>
      <c r="AT620" s="1059">
        <v>0.25398021308980201</v>
      </c>
      <c r="AU620" s="1061">
        <v>0.23472981177899199</v>
      </c>
    </row>
    <row r="621" spans="1:47" x14ac:dyDescent="0.2">
      <c r="A621">
        <v>60033</v>
      </c>
      <c r="B621" t="s">
        <v>1884</v>
      </c>
      <c r="C621" s="507">
        <v>43069</v>
      </c>
      <c r="D621">
        <v>2017</v>
      </c>
      <c r="E621" t="s">
        <v>176</v>
      </c>
      <c r="F621" t="s">
        <v>222</v>
      </c>
      <c r="G621">
        <v>35.866551000000001</v>
      </c>
      <c r="H621">
        <v>-120.314111</v>
      </c>
      <c r="I621" s="606">
        <v>5.4430990868000002</v>
      </c>
      <c r="J621" t="s">
        <v>431</v>
      </c>
      <c r="K621" t="s">
        <v>1251</v>
      </c>
      <c r="L621" s="606">
        <v>173</v>
      </c>
      <c r="M621" s="606">
        <v>130</v>
      </c>
      <c r="N621" s="606">
        <v>1.3307692307692307</v>
      </c>
      <c r="O621" t="s">
        <v>799</v>
      </c>
      <c r="P621" t="s">
        <v>1231</v>
      </c>
      <c r="Q621" t="s">
        <v>799</v>
      </c>
      <c r="R621">
        <v>180</v>
      </c>
      <c r="S621" t="s">
        <v>1293</v>
      </c>
      <c r="T621" t="s">
        <v>1384</v>
      </c>
      <c r="U621" t="s">
        <v>1295</v>
      </c>
      <c r="V621">
        <v>2021</v>
      </c>
      <c r="W621">
        <v>60</v>
      </c>
      <c r="X621">
        <v>240</v>
      </c>
      <c r="Y621">
        <v>6.85</v>
      </c>
      <c r="Z621">
        <v>12.24</v>
      </c>
      <c r="AA621">
        <v>108.83</v>
      </c>
      <c r="AB621">
        <v>73.930000000000007</v>
      </c>
      <c r="AC621" t="s">
        <v>332</v>
      </c>
      <c r="AD621" s="508">
        <v>64.42222083902827</v>
      </c>
      <c r="AE621" s="1059"/>
      <c r="AF621" s="1059"/>
      <c r="AG621" s="1059"/>
      <c r="AH621" s="1059"/>
      <c r="AI621" s="1059"/>
      <c r="AJ621" s="1059"/>
      <c r="AK621" s="1059"/>
      <c r="AL621" s="1059"/>
      <c r="AM621" s="1059"/>
      <c r="AN621" s="1059"/>
      <c r="AO621" s="1059">
        <v>0.31769669827889002</v>
      </c>
      <c r="AP621" s="1059">
        <v>0.29592553565156299</v>
      </c>
      <c r="AQ621" s="1059">
        <v>0.29848062911587497</v>
      </c>
      <c r="AR621" s="1059">
        <v>0.30199069195644501</v>
      </c>
      <c r="AS621" s="1059">
        <v>0.26028363189322001</v>
      </c>
      <c r="AT621" s="1059">
        <v>0.22586406743940901</v>
      </c>
      <c r="AU621" s="1061">
        <v>0.200143617766568</v>
      </c>
    </row>
    <row r="622" spans="1:47" x14ac:dyDescent="0.2">
      <c r="A622">
        <v>60581</v>
      </c>
      <c r="B622" t="s">
        <v>1885</v>
      </c>
      <c r="C622" s="507">
        <v>43099</v>
      </c>
      <c r="D622">
        <v>2017</v>
      </c>
      <c r="E622" t="s">
        <v>177</v>
      </c>
      <c r="F622" t="s">
        <v>221</v>
      </c>
      <c r="G622">
        <v>31.258120999999999</v>
      </c>
      <c r="H622">
        <v>-102.26951</v>
      </c>
      <c r="I622" s="606">
        <v>5.5476324201000002</v>
      </c>
      <c r="J622" t="s">
        <v>431</v>
      </c>
      <c r="K622" t="s">
        <v>1249</v>
      </c>
      <c r="L622" s="606">
        <v>213</v>
      </c>
      <c r="M622" s="606">
        <v>157.5</v>
      </c>
      <c r="N622" s="606">
        <v>1.3523809523809525</v>
      </c>
      <c r="O622" t="s">
        <v>799</v>
      </c>
      <c r="P622" t="s">
        <v>1231</v>
      </c>
      <c r="Q622" t="s">
        <v>799</v>
      </c>
      <c r="R622">
        <v>180</v>
      </c>
      <c r="Y622">
        <v>23.64</v>
      </c>
      <c r="AA622">
        <v>63.91</v>
      </c>
      <c r="AB622">
        <v>46</v>
      </c>
      <c r="AC622" t="s">
        <v>1259</v>
      </c>
      <c r="AD622" s="508">
        <v>36.364919834665322</v>
      </c>
      <c r="AE622" s="1059"/>
      <c r="AF622" s="1059"/>
      <c r="AG622" s="1059"/>
      <c r="AH622" s="1059"/>
      <c r="AI622" s="1059"/>
      <c r="AJ622" s="1059"/>
      <c r="AK622" s="1059"/>
      <c r="AL622" s="1059"/>
      <c r="AM622" s="1059"/>
      <c r="AN622" s="1059"/>
      <c r="AO622" s="1059">
        <v>0.28832572298325698</v>
      </c>
      <c r="AP622" s="1059">
        <v>0.29256649996376</v>
      </c>
      <c r="AQ622" s="1059">
        <v>0.25463324370428198</v>
      </c>
      <c r="AR622" s="1059">
        <v>0.25772414292962198</v>
      </c>
      <c r="AS622" s="1059">
        <v>0.26083858809886201</v>
      </c>
      <c r="AT622" s="1059">
        <v>0.230164528520692</v>
      </c>
      <c r="AU622" s="1061">
        <v>0.22372061757307601</v>
      </c>
    </row>
    <row r="623" spans="1:47" x14ac:dyDescent="0.2">
      <c r="A623">
        <v>63214</v>
      </c>
      <c r="B623" t="s">
        <v>1886</v>
      </c>
      <c r="C623" s="507">
        <v>43281</v>
      </c>
      <c r="D623">
        <v>2018</v>
      </c>
      <c r="E623" t="s">
        <v>217</v>
      </c>
      <c r="F623" t="s">
        <v>259</v>
      </c>
      <c r="G623">
        <v>42.582391999999999</v>
      </c>
      <c r="H623">
        <v>-70.996615000000006</v>
      </c>
      <c r="I623" s="606">
        <v>3.8049605023000002</v>
      </c>
      <c r="J623" t="s">
        <v>431</v>
      </c>
      <c r="K623" t="s">
        <v>1249</v>
      </c>
      <c r="L623" s="606">
        <v>6</v>
      </c>
      <c r="M623" s="606">
        <v>5.0010000000000003</v>
      </c>
      <c r="N623" s="606">
        <v>1.1997600479904018</v>
      </c>
      <c r="O623" t="s">
        <v>793</v>
      </c>
      <c r="P623" t="s">
        <v>793</v>
      </c>
      <c r="Q623">
        <v>20</v>
      </c>
      <c r="R623">
        <v>180</v>
      </c>
      <c r="S623" t="s">
        <v>1293</v>
      </c>
      <c r="T623" t="s">
        <v>1294</v>
      </c>
      <c r="U623" t="s">
        <v>1295</v>
      </c>
      <c r="V623">
        <v>2019</v>
      </c>
      <c r="W623">
        <v>3</v>
      </c>
      <c r="X623">
        <v>6.6</v>
      </c>
      <c r="Y623">
        <v>31.64</v>
      </c>
      <c r="Z623">
        <v>4.21</v>
      </c>
      <c r="AC623" t="s">
        <v>1259</v>
      </c>
      <c r="AD623" s="508" t="s">
        <v>1233</v>
      </c>
      <c r="AE623" s="1059"/>
      <c r="AF623" s="1059"/>
      <c r="AG623" s="1059"/>
      <c r="AH623" s="1059"/>
      <c r="AI623" s="1059"/>
      <c r="AJ623" s="1059"/>
      <c r="AK623" s="1059"/>
      <c r="AL623" s="1059"/>
      <c r="AM623" s="1059"/>
      <c r="AN623" s="1059"/>
      <c r="AO623" s="1059"/>
      <c r="AP623" s="1059"/>
      <c r="AQ623" s="1059"/>
      <c r="AR623" s="1059"/>
      <c r="AS623" s="1059"/>
      <c r="AT623" s="1059">
        <v>0.173823682752034</v>
      </c>
      <c r="AU623" s="1061">
        <v>0.158461021821136</v>
      </c>
    </row>
    <row r="624" spans="1:47" x14ac:dyDescent="0.2">
      <c r="A624">
        <v>60301</v>
      </c>
      <c r="B624" t="s">
        <v>1887</v>
      </c>
      <c r="C624" s="507">
        <v>43404</v>
      </c>
      <c r="D624">
        <v>2018</v>
      </c>
      <c r="E624" t="s">
        <v>183</v>
      </c>
      <c r="F624" t="s">
        <v>232</v>
      </c>
      <c r="G624">
        <v>32.921261000000001</v>
      </c>
      <c r="H624">
        <v>-106.0724</v>
      </c>
      <c r="I624" s="606">
        <v>5.7198974886</v>
      </c>
      <c r="J624" t="s">
        <v>431</v>
      </c>
      <c r="K624" t="s">
        <v>1251</v>
      </c>
      <c r="L624" s="606">
        <v>6.5</v>
      </c>
      <c r="M624" s="606">
        <v>5.0010000000000003</v>
      </c>
      <c r="N624" s="606">
        <v>1.2997400519896021</v>
      </c>
      <c r="O624" t="s">
        <v>799</v>
      </c>
      <c r="P624" t="s">
        <v>1231</v>
      </c>
      <c r="Q624" t="s">
        <v>799</v>
      </c>
      <c r="R624">
        <v>180</v>
      </c>
      <c r="AA624">
        <v>171.55</v>
      </c>
      <c r="AB624">
        <v>117.77</v>
      </c>
      <c r="AC624" t="s">
        <v>326</v>
      </c>
      <c r="AD624" s="508" t="s">
        <v>1233</v>
      </c>
      <c r="AE624" s="1059"/>
      <c r="AF624" s="1059"/>
      <c r="AG624" s="1059"/>
      <c r="AH624" s="1059"/>
      <c r="AI624" s="1059"/>
      <c r="AJ624" s="1059"/>
      <c r="AK624" s="1059"/>
      <c r="AL624" s="1059"/>
      <c r="AM624" s="1059"/>
      <c r="AN624" s="1059"/>
      <c r="AO624" s="1059"/>
      <c r="AP624" s="1059"/>
      <c r="AQ624" s="1059"/>
      <c r="AR624" s="1059"/>
      <c r="AS624" s="1059"/>
      <c r="AT624" s="1059">
        <v>0.148965640661821</v>
      </c>
      <c r="AU624" s="1061">
        <v>7.4393135944760005E-2</v>
      </c>
    </row>
    <row r="625" spans="1:47" x14ac:dyDescent="0.2">
      <c r="A625">
        <v>61849</v>
      </c>
      <c r="B625" t="s">
        <v>1888</v>
      </c>
      <c r="C625" s="507">
        <v>43190</v>
      </c>
      <c r="D625">
        <v>2018</v>
      </c>
      <c r="E625" t="s">
        <v>180</v>
      </c>
      <c r="F625" t="s">
        <v>227</v>
      </c>
      <c r="G625">
        <v>36.658110999999998</v>
      </c>
      <c r="H625">
        <v>-79.303839999999994</v>
      </c>
      <c r="I625" s="606">
        <v>4.3409878995</v>
      </c>
      <c r="J625" t="s">
        <v>431</v>
      </c>
      <c r="K625" t="s">
        <v>1249</v>
      </c>
      <c r="L625" s="606">
        <v>8</v>
      </c>
      <c r="M625" s="606">
        <v>6</v>
      </c>
      <c r="N625" s="606">
        <v>1.3333333333333333</v>
      </c>
      <c r="O625" t="s">
        <v>799</v>
      </c>
      <c r="P625" t="s">
        <v>1231</v>
      </c>
      <c r="Q625" t="s">
        <v>799</v>
      </c>
      <c r="R625">
        <v>180</v>
      </c>
      <c r="Y625">
        <v>28.69</v>
      </c>
      <c r="Z625">
        <v>3.52</v>
      </c>
      <c r="AA625">
        <v>58.38</v>
      </c>
      <c r="AB625">
        <v>41.92</v>
      </c>
      <c r="AC625" t="s">
        <v>1259</v>
      </c>
      <c r="AD625" s="508" t="s">
        <v>1233</v>
      </c>
      <c r="AE625" s="1059"/>
      <c r="AF625" s="1059"/>
      <c r="AG625" s="1059"/>
      <c r="AH625" s="1059"/>
      <c r="AI625" s="1059"/>
      <c r="AJ625" s="1059"/>
      <c r="AK625" s="1059"/>
      <c r="AL625" s="1059"/>
      <c r="AM625" s="1059"/>
      <c r="AN625" s="1059"/>
      <c r="AO625" s="1059"/>
      <c r="AP625" s="1059">
        <v>0.24819254185692499</v>
      </c>
      <c r="AQ625" s="1059"/>
      <c r="AR625" s="1059"/>
      <c r="AS625" s="1059">
        <v>0.25062785388127801</v>
      </c>
      <c r="AT625" s="1059">
        <v>0.248991628614916</v>
      </c>
      <c r="AU625" s="1061">
        <v>0.23743928354584001</v>
      </c>
    </row>
    <row r="626" spans="1:47" x14ac:dyDescent="0.2">
      <c r="A626">
        <v>62241</v>
      </c>
      <c r="B626" t="s">
        <v>1889</v>
      </c>
      <c r="C626" s="507">
        <v>43373</v>
      </c>
      <c r="D626">
        <v>2018</v>
      </c>
      <c r="E626" t="s">
        <v>183</v>
      </c>
      <c r="F626" t="s">
        <v>242</v>
      </c>
      <c r="G626">
        <v>45.679792999999997</v>
      </c>
      <c r="H626">
        <v>-118.850053</v>
      </c>
      <c r="I626" s="606">
        <v>4.1779289954000003</v>
      </c>
      <c r="J626" t="s">
        <v>431</v>
      </c>
      <c r="K626" t="s">
        <v>1249</v>
      </c>
      <c r="L626" s="606">
        <v>8.4</v>
      </c>
      <c r="M626" s="606">
        <v>6</v>
      </c>
      <c r="N626" s="606">
        <v>1.4000000000000001</v>
      </c>
      <c r="O626" t="s">
        <v>793</v>
      </c>
      <c r="P626" t="s">
        <v>793</v>
      </c>
      <c r="Q626">
        <v>20</v>
      </c>
      <c r="R626">
        <v>181</v>
      </c>
      <c r="Y626">
        <v>29.34</v>
      </c>
      <c r="Z626">
        <v>17.13</v>
      </c>
      <c r="AA626">
        <v>71.84</v>
      </c>
      <c r="AB626">
        <v>51.45</v>
      </c>
      <c r="AC626" t="s">
        <v>333</v>
      </c>
      <c r="AD626" s="508" t="s">
        <v>1233</v>
      </c>
      <c r="AE626" s="1059"/>
      <c r="AF626" s="1059"/>
      <c r="AG626" s="1059"/>
      <c r="AH626" s="1059"/>
      <c r="AI626" s="1059"/>
      <c r="AJ626" s="1059"/>
      <c r="AK626" s="1059"/>
      <c r="AL626" s="1059"/>
      <c r="AM626" s="1059"/>
      <c r="AN626" s="1059"/>
      <c r="AO626" s="1059"/>
      <c r="AP626" s="1059">
        <v>0.219006849315068</v>
      </c>
      <c r="AQ626" s="1059">
        <v>0.22624468731026101</v>
      </c>
      <c r="AR626" s="1059">
        <v>0.21792237442922299</v>
      </c>
      <c r="AS626" s="1059">
        <v>0.218112633181126</v>
      </c>
      <c r="AT626" s="1059">
        <v>0.21740867579908599</v>
      </c>
      <c r="AU626" s="1061">
        <v>0.20374165148755299</v>
      </c>
    </row>
    <row r="627" spans="1:47" x14ac:dyDescent="0.2">
      <c r="A627">
        <v>62304</v>
      </c>
      <c r="B627" t="s">
        <v>1890</v>
      </c>
      <c r="C627" s="507">
        <v>43465</v>
      </c>
      <c r="D627">
        <v>2018</v>
      </c>
      <c r="E627" t="s">
        <v>199</v>
      </c>
      <c r="F627" t="s">
        <v>228</v>
      </c>
      <c r="G627">
        <v>35.72533</v>
      </c>
      <c r="H627">
        <v>-80.608699999999999</v>
      </c>
      <c r="I627" s="606">
        <v>4.4801710045999998</v>
      </c>
      <c r="J627" t="s">
        <v>431</v>
      </c>
      <c r="K627" t="s">
        <v>1249</v>
      </c>
      <c r="L627" s="606">
        <v>9.4</v>
      </c>
      <c r="M627" s="606">
        <v>6</v>
      </c>
      <c r="N627" s="606">
        <v>1.5666666666666667</v>
      </c>
      <c r="O627" t="s">
        <v>799</v>
      </c>
      <c r="P627" t="s">
        <v>1231</v>
      </c>
      <c r="Q627" t="s">
        <v>799</v>
      </c>
      <c r="R627">
        <v>179</v>
      </c>
      <c r="Y627">
        <v>20.96</v>
      </c>
      <c r="Z627">
        <v>9.76</v>
      </c>
      <c r="AA627">
        <v>84.7</v>
      </c>
      <c r="AB627">
        <v>59.59</v>
      </c>
      <c r="AC627" t="s">
        <v>329</v>
      </c>
      <c r="AD627" s="508" t="s">
        <v>1233</v>
      </c>
      <c r="AE627" s="1059"/>
      <c r="AF627" s="1059"/>
      <c r="AG627" s="1059"/>
      <c r="AH627" s="1059"/>
      <c r="AI627" s="1059"/>
      <c r="AJ627" s="1059"/>
      <c r="AK627" s="1059"/>
      <c r="AL627" s="1059"/>
      <c r="AM627" s="1059"/>
      <c r="AN627" s="1059"/>
      <c r="AO627" s="1059"/>
      <c r="AP627" s="1059"/>
      <c r="AQ627" s="1059">
        <v>0.21757361870066699</v>
      </c>
      <c r="AR627" s="1059">
        <v>0.212347792998477</v>
      </c>
      <c r="AS627" s="1059">
        <v>0.24417808219178</v>
      </c>
      <c r="AT627" s="1059">
        <v>0.25390030441400302</v>
      </c>
      <c r="AU627" s="1061">
        <v>0.22244990892531799</v>
      </c>
    </row>
    <row r="628" spans="1:47" x14ac:dyDescent="0.2">
      <c r="A628">
        <v>61434</v>
      </c>
      <c r="B628" t="s">
        <v>1891</v>
      </c>
      <c r="C628" s="507">
        <v>43281</v>
      </c>
      <c r="D628">
        <v>2018</v>
      </c>
      <c r="E628" t="s">
        <v>199</v>
      </c>
      <c r="F628" t="s">
        <v>237</v>
      </c>
      <c r="G628">
        <v>33.492521000000004</v>
      </c>
      <c r="H628">
        <v>-81.297510000000003</v>
      </c>
      <c r="I628" s="606">
        <v>4.609202968</v>
      </c>
      <c r="J628" t="s">
        <v>431</v>
      </c>
      <c r="K628" t="s">
        <v>1251</v>
      </c>
      <c r="L628" s="606">
        <v>7.7759999999999998</v>
      </c>
      <c r="M628" s="606">
        <v>6.1</v>
      </c>
      <c r="N628" s="606">
        <v>1.2747540983606558</v>
      </c>
      <c r="O628" t="s">
        <v>799</v>
      </c>
      <c r="P628" t="s">
        <v>1231</v>
      </c>
      <c r="Q628" t="s">
        <v>799</v>
      </c>
      <c r="R628">
        <v>180</v>
      </c>
      <c r="Y628">
        <v>29.45</v>
      </c>
      <c r="Z628">
        <v>13.35</v>
      </c>
      <c r="AA628">
        <v>56.83</v>
      </c>
      <c r="AB628">
        <v>41.7</v>
      </c>
      <c r="AC628" t="s">
        <v>329</v>
      </c>
      <c r="AD628" s="508" t="s">
        <v>1233</v>
      </c>
      <c r="AE628" s="1059"/>
      <c r="AF628" s="1059"/>
      <c r="AG628" s="1059"/>
      <c r="AH628" s="1059"/>
      <c r="AI628" s="1059"/>
      <c r="AJ628" s="1059"/>
      <c r="AK628" s="1059"/>
      <c r="AL628" s="1059"/>
      <c r="AM628" s="1059"/>
      <c r="AN628" s="1059"/>
      <c r="AO628" s="1059"/>
      <c r="AP628" s="1059">
        <v>0.209428100905756</v>
      </c>
      <c r="AQ628" s="1059">
        <v>0.21492131744751999</v>
      </c>
      <c r="AR628" s="1059">
        <v>0.223725578261846</v>
      </c>
      <c r="AS628" s="1059">
        <v>0.21414402275619401</v>
      </c>
      <c r="AT628" s="1059">
        <v>0.210756793173141</v>
      </c>
      <c r="AU628" s="1061">
        <v>0.19648242706560301</v>
      </c>
    </row>
    <row r="629" spans="1:47" x14ac:dyDescent="0.2">
      <c r="A629">
        <v>62062</v>
      </c>
      <c r="B629" t="s">
        <v>1892</v>
      </c>
      <c r="C629" s="507">
        <v>43465</v>
      </c>
      <c r="D629">
        <v>2018</v>
      </c>
      <c r="E629" t="s">
        <v>179</v>
      </c>
      <c r="F629" t="s">
        <v>245</v>
      </c>
      <c r="G629">
        <v>45.459021</v>
      </c>
      <c r="H629">
        <v>-93.265705999999994</v>
      </c>
      <c r="I629" s="606">
        <v>3.7962504566000002</v>
      </c>
      <c r="J629" t="s">
        <v>431</v>
      </c>
      <c r="K629" t="s">
        <v>1249</v>
      </c>
      <c r="L629" s="606">
        <v>8.84</v>
      </c>
      <c r="M629" s="606">
        <v>6.625</v>
      </c>
      <c r="N629" s="606">
        <v>1.3343396226415094</v>
      </c>
      <c r="O629" t="s">
        <v>793</v>
      </c>
      <c r="P629" t="s">
        <v>793</v>
      </c>
      <c r="Q629">
        <v>25</v>
      </c>
      <c r="R629">
        <v>180</v>
      </c>
      <c r="S629" t="s">
        <v>1293</v>
      </c>
      <c r="T629" t="s">
        <v>1384</v>
      </c>
      <c r="U629" t="s">
        <v>1295</v>
      </c>
      <c r="V629">
        <v>2018</v>
      </c>
      <c r="W629">
        <v>9</v>
      </c>
      <c r="X629">
        <v>18</v>
      </c>
      <c r="Y629">
        <v>28.96</v>
      </c>
      <c r="Z629">
        <v>2.5499999999999998</v>
      </c>
      <c r="AA629">
        <v>72.239999999999995</v>
      </c>
      <c r="AB629">
        <v>52.65</v>
      </c>
      <c r="AC629" t="s">
        <v>1259</v>
      </c>
      <c r="AD629" s="508" t="s">
        <v>1233</v>
      </c>
      <c r="AE629" s="1059"/>
      <c r="AF629" s="1059"/>
      <c r="AG629" s="1059"/>
      <c r="AH629" s="1059"/>
      <c r="AI629" s="1059"/>
      <c r="AJ629" s="1059"/>
      <c r="AK629" s="1059"/>
      <c r="AL629" s="1059"/>
      <c r="AM629" s="1059"/>
      <c r="AN629" s="1059"/>
      <c r="AO629" s="1059"/>
      <c r="AP629" s="1059"/>
      <c r="AQ629" s="1059">
        <v>0.18247585661752</v>
      </c>
      <c r="AR629" s="1059">
        <v>0.191539588179546</v>
      </c>
      <c r="AS629" s="1059">
        <v>0.176703713276471</v>
      </c>
      <c r="AT629" s="1059">
        <v>0.17087964159558799</v>
      </c>
      <c r="AU629" s="1061">
        <v>0.179588961061277</v>
      </c>
    </row>
    <row r="630" spans="1:47" x14ac:dyDescent="0.2">
      <c r="A630">
        <v>61879</v>
      </c>
      <c r="B630" t="s">
        <v>1893</v>
      </c>
      <c r="C630" s="507">
        <v>43190</v>
      </c>
      <c r="D630">
        <v>2018</v>
      </c>
      <c r="E630" t="s">
        <v>199</v>
      </c>
      <c r="F630" t="s">
        <v>223</v>
      </c>
      <c r="G630">
        <v>27.925633999999999</v>
      </c>
      <c r="H630">
        <v>-81.777576999999994</v>
      </c>
      <c r="I630" s="606">
        <v>4.9707746574999998</v>
      </c>
      <c r="J630" t="s">
        <v>431</v>
      </c>
      <c r="K630" t="s">
        <v>1249</v>
      </c>
      <c r="L630" s="606">
        <v>9.3000000000000007</v>
      </c>
      <c r="M630" s="606">
        <v>7.26</v>
      </c>
      <c r="N630" s="606">
        <v>1.2809917355371903</v>
      </c>
      <c r="O630" t="s">
        <v>793</v>
      </c>
      <c r="P630" t="s">
        <v>793</v>
      </c>
      <c r="Q630">
        <v>15</v>
      </c>
      <c r="R630">
        <v>180</v>
      </c>
      <c r="Y630">
        <v>19.63</v>
      </c>
      <c r="Z630">
        <v>27.81</v>
      </c>
      <c r="AA630">
        <v>71.2</v>
      </c>
      <c r="AB630">
        <v>51.18</v>
      </c>
      <c r="AC630" t="s">
        <v>1259</v>
      </c>
      <c r="AD630" s="508">
        <v>55.690000763953449</v>
      </c>
      <c r="AE630" s="1059"/>
      <c r="AF630" s="1059"/>
      <c r="AG630" s="1059"/>
      <c r="AH630" s="1059"/>
      <c r="AI630" s="1059"/>
      <c r="AJ630" s="1059"/>
      <c r="AK630" s="1059"/>
      <c r="AL630" s="1059"/>
      <c r="AM630" s="1059"/>
      <c r="AN630" s="1059"/>
      <c r="AO630" s="1059"/>
      <c r="AP630" s="1059">
        <v>0.19714580424418501</v>
      </c>
      <c r="AQ630" s="1059">
        <v>0.207850361538886</v>
      </c>
      <c r="AR630" s="1059">
        <v>0.20466181113752699</v>
      </c>
      <c r="AS630" s="1059">
        <v>0.18459816093688999</v>
      </c>
      <c r="AT630" s="1059">
        <v>0.20008616677358801</v>
      </c>
      <c r="AU630" s="1061">
        <v>0.18277659857391601</v>
      </c>
    </row>
    <row r="631" spans="1:47" x14ac:dyDescent="0.2">
      <c r="A631">
        <v>61961</v>
      </c>
      <c r="B631" t="s">
        <v>1894</v>
      </c>
      <c r="C631" s="507">
        <v>43465</v>
      </c>
      <c r="D631">
        <v>2018</v>
      </c>
      <c r="E631" t="s">
        <v>199</v>
      </c>
      <c r="F631" t="s">
        <v>237</v>
      </c>
      <c r="G631">
        <v>33.778377999999996</v>
      </c>
      <c r="H631">
        <v>-81.110251000000005</v>
      </c>
      <c r="I631" s="606">
        <v>4.5892011416000003</v>
      </c>
      <c r="J631" t="s">
        <v>431</v>
      </c>
      <c r="K631" t="s">
        <v>1251</v>
      </c>
      <c r="L631" s="606">
        <v>10.47</v>
      </c>
      <c r="M631" s="606">
        <v>7.48</v>
      </c>
      <c r="N631" s="606">
        <v>1.3997326203208555</v>
      </c>
      <c r="O631" t="s">
        <v>799</v>
      </c>
      <c r="P631" t="s">
        <v>1231</v>
      </c>
      <c r="Q631" t="s">
        <v>799</v>
      </c>
      <c r="R631">
        <v>180</v>
      </c>
      <c r="Y631">
        <v>29.72</v>
      </c>
      <c r="Z631">
        <v>13.47</v>
      </c>
      <c r="AA631">
        <v>115.2</v>
      </c>
      <c r="AB631">
        <v>80.42</v>
      </c>
      <c r="AC631" t="s">
        <v>329</v>
      </c>
      <c r="AD631" s="508" t="s">
        <v>1233</v>
      </c>
      <c r="AE631" s="1059"/>
      <c r="AF631" s="1059"/>
      <c r="AG631" s="1059"/>
      <c r="AH631" s="1059"/>
      <c r="AI631" s="1059"/>
      <c r="AJ631" s="1059"/>
      <c r="AK631" s="1059"/>
      <c r="AL631" s="1059"/>
      <c r="AM631" s="1059"/>
      <c r="AN631" s="1059"/>
      <c r="AO631" s="1059"/>
      <c r="AP631" s="1059">
        <v>0.18129013747466599</v>
      </c>
      <c r="AQ631" s="1059">
        <v>0.218402686459581</v>
      </c>
      <c r="AR631" s="1059">
        <v>0.183823529411764</v>
      </c>
      <c r="AS631" s="1059">
        <v>0.185654897077137</v>
      </c>
      <c r="AT631" s="1059">
        <v>0.14930224891949301</v>
      </c>
      <c r="AU631" s="1061">
        <v>0.154464729259811</v>
      </c>
    </row>
    <row r="632" spans="1:47" x14ac:dyDescent="0.2">
      <c r="A632">
        <v>61907</v>
      </c>
      <c r="B632" t="s">
        <v>1895</v>
      </c>
      <c r="C632" s="507">
        <v>43404</v>
      </c>
      <c r="D632">
        <v>2018</v>
      </c>
      <c r="E632" t="s">
        <v>180</v>
      </c>
      <c r="F632" t="s">
        <v>248</v>
      </c>
      <c r="G632">
        <v>40.032086999999997</v>
      </c>
      <c r="H632">
        <v>-74.647390000000001</v>
      </c>
      <c r="I632" s="606">
        <v>4.0212518265000003</v>
      </c>
      <c r="J632" t="s">
        <v>431</v>
      </c>
      <c r="K632" t="s">
        <v>1249</v>
      </c>
      <c r="L632" s="606">
        <v>9.1999999999999993</v>
      </c>
      <c r="M632" s="606">
        <v>7.5</v>
      </c>
      <c r="N632" s="606">
        <v>1.2266666666666666</v>
      </c>
      <c r="O632" t="s">
        <v>793</v>
      </c>
      <c r="P632" t="s">
        <v>793</v>
      </c>
      <c r="Q632">
        <v>25</v>
      </c>
      <c r="R632">
        <v>180</v>
      </c>
      <c r="Y632">
        <v>27.76</v>
      </c>
      <c r="Z632">
        <v>5.13</v>
      </c>
      <c r="AA632">
        <v>161.18</v>
      </c>
      <c r="AB632">
        <v>107.46</v>
      </c>
      <c r="AC632" t="s">
        <v>326</v>
      </c>
      <c r="AD632" s="508" t="s">
        <v>1233</v>
      </c>
      <c r="AE632" s="1059"/>
      <c r="AF632" s="1059"/>
      <c r="AG632" s="1059"/>
      <c r="AH632" s="1059"/>
      <c r="AI632" s="1059"/>
      <c r="AJ632" s="1059"/>
      <c r="AK632" s="1059"/>
      <c r="AL632" s="1059"/>
      <c r="AM632" s="1059"/>
      <c r="AN632" s="1059"/>
      <c r="AO632" s="1059"/>
      <c r="AP632" s="1059">
        <v>0.13681887366818801</v>
      </c>
      <c r="AQ632" s="1059">
        <v>0.17006678809957501</v>
      </c>
      <c r="AR632" s="1059">
        <v>0.16322678843226701</v>
      </c>
      <c r="AS632" s="1059">
        <v>0.19028919330289101</v>
      </c>
      <c r="AT632" s="1059">
        <v>0.18120243531202401</v>
      </c>
      <c r="AU632" s="1061">
        <v>0.179068002428658</v>
      </c>
    </row>
    <row r="633" spans="1:47" x14ac:dyDescent="0.2">
      <c r="A633">
        <v>61729</v>
      </c>
      <c r="B633" t="s">
        <v>1896</v>
      </c>
      <c r="C633" s="507">
        <v>43465</v>
      </c>
      <c r="D633">
        <v>2018</v>
      </c>
      <c r="E633" t="s">
        <v>180</v>
      </c>
      <c r="F633" t="s">
        <v>231</v>
      </c>
      <c r="G633">
        <v>39.837541000000002</v>
      </c>
      <c r="H633">
        <v>-84.819271000000001</v>
      </c>
      <c r="I633" s="606">
        <v>3.9729876711999998</v>
      </c>
      <c r="J633" t="s">
        <v>431</v>
      </c>
      <c r="K633" t="s">
        <v>1249</v>
      </c>
      <c r="L633" s="606">
        <v>9.7498799999999992</v>
      </c>
      <c r="M633" s="606">
        <v>7.5</v>
      </c>
      <c r="N633" s="606">
        <v>1.2999839999999998</v>
      </c>
      <c r="O633" t="s">
        <v>799</v>
      </c>
      <c r="P633" t="s">
        <v>1231</v>
      </c>
      <c r="Q633" t="s">
        <v>799</v>
      </c>
      <c r="R633">
        <v>180</v>
      </c>
      <c r="Y633">
        <v>32.94</v>
      </c>
      <c r="Z633">
        <v>3.59</v>
      </c>
      <c r="AA633">
        <v>69.89</v>
      </c>
      <c r="AB633">
        <v>49.94</v>
      </c>
      <c r="AC633" t="s">
        <v>1259</v>
      </c>
      <c r="AD633" s="508" t="s">
        <v>1233</v>
      </c>
      <c r="AE633" s="1059"/>
      <c r="AF633" s="1059"/>
      <c r="AG633" s="1059"/>
      <c r="AH633" s="1059"/>
      <c r="AI633" s="1059"/>
      <c r="AJ633" s="1059"/>
      <c r="AK633" s="1059"/>
      <c r="AL633" s="1059"/>
      <c r="AM633" s="1059"/>
      <c r="AN633" s="1059"/>
      <c r="AO633" s="1059"/>
      <c r="AP633" s="1059">
        <v>0.20170471841704701</v>
      </c>
      <c r="AQ633" s="1059">
        <v>0.20157862780813601</v>
      </c>
      <c r="AR633" s="1059">
        <v>0.207929984779299</v>
      </c>
      <c r="AS633" s="1059">
        <v>0.21141552511415501</v>
      </c>
      <c r="AT633" s="1059">
        <v>0.202009132420091</v>
      </c>
      <c r="AU633" s="1061">
        <v>0.20960837887067299</v>
      </c>
    </row>
    <row r="634" spans="1:47" x14ac:dyDescent="0.2">
      <c r="A634">
        <v>64102</v>
      </c>
      <c r="B634" t="s">
        <v>1897</v>
      </c>
      <c r="C634" s="507">
        <v>43131</v>
      </c>
      <c r="D634">
        <v>2018</v>
      </c>
      <c r="E634" t="s">
        <v>181</v>
      </c>
      <c r="F634" t="s">
        <v>244</v>
      </c>
      <c r="G634">
        <v>42.986024</v>
      </c>
      <c r="H634">
        <v>-74.310604999999995</v>
      </c>
      <c r="I634" s="606">
        <v>3.7367495434000002</v>
      </c>
      <c r="J634" t="s">
        <v>431</v>
      </c>
      <c r="K634" t="s">
        <v>1249</v>
      </c>
      <c r="L634" s="606">
        <v>10.4</v>
      </c>
      <c r="M634" s="606">
        <v>7.7</v>
      </c>
      <c r="N634" s="606">
        <v>1.3506493506493507</v>
      </c>
      <c r="O634" t="s">
        <v>799</v>
      </c>
      <c r="P634" t="s">
        <v>1231</v>
      </c>
      <c r="Q634">
        <v>25</v>
      </c>
      <c r="R634">
        <v>180</v>
      </c>
      <c r="Y634">
        <v>34.19</v>
      </c>
      <c r="Z634">
        <v>7.92</v>
      </c>
      <c r="AC634" t="s">
        <v>333</v>
      </c>
      <c r="AD634" s="508" t="s">
        <v>1233</v>
      </c>
      <c r="AE634" s="1059"/>
      <c r="AF634" s="1059"/>
      <c r="AG634" s="1059"/>
      <c r="AH634" s="1059"/>
      <c r="AI634" s="1059"/>
      <c r="AJ634" s="1059"/>
      <c r="AK634" s="1059"/>
      <c r="AL634" s="1059"/>
      <c r="AM634" s="1059"/>
      <c r="AN634" s="1059"/>
      <c r="AO634" s="1059"/>
      <c r="AP634" s="1059"/>
      <c r="AQ634" s="1059">
        <v>0.182592908002744</v>
      </c>
      <c r="AR634" s="1059">
        <v>0.151411374014113</v>
      </c>
      <c r="AS634" s="1059">
        <v>0.15877957658779501</v>
      </c>
      <c r="AT634" s="1059">
        <v>0.15657059835142001</v>
      </c>
      <c r="AU634" s="1061">
        <v>0.14540900811392601</v>
      </c>
    </row>
    <row r="635" spans="1:47" x14ac:dyDescent="0.2">
      <c r="A635">
        <v>61423</v>
      </c>
      <c r="B635" t="s">
        <v>1898</v>
      </c>
      <c r="C635" s="507">
        <v>43131</v>
      </c>
      <c r="D635">
        <v>2018</v>
      </c>
      <c r="E635" t="s">
        <v>183</v>
      </c>
      <c r="F635" t="s">
        <v>242</v>
      </c>
      <c r="G635">
        <v>42.175491000000001</v>
      </c>
      <c r="H635">
        <v>-121.69283</v>
      </c>
      <c r="I635" s="606">
        <v>4.7714815067999998</v>
      </c>
      <c r="J635" t="s">
        <v>431</v>
      </c>
      <c r="K635" t="s">
        <v>1249</v>
      </c>
      <c r="L635" s="606">
        <v>10.3</v>
      </c>
      <c r="M635" s="606">
        <v>8</v>
      </c>
      <c r="N635" s="606">
        <v>1.2875000000000001</v>
      </c>
      <c r="O635" t="s">
        <v>799</v>
      </c>
      <c r="P635" t="s">
        <v>1231</v>
      </c>
      <c r="Q635" t="s">
        <v>799</v>
      </c>
      <c r="R635">
        <v>180</v>
      </c>
      <c r="Y635">
        <v>26.32</v>
      </c>
      <c r="Z635">
        <v>17.78</v>
      </c>
      <c r="AA635">
        <v>62.45</v>
      </c>
      <c r="AB635">
        <v>43.82</v>
      </c>
      <c r="AC635" t="s">
        <v>333</v>
      </c>
      <c r="AD635" s="508" t="s">
        <v>1233</v>
      </c>
      <c r="AE635" s="1059"/>
      <c r="AF635" s="1059"/>
      <c r="AG635" s="1059"/>
      <c r="AH635" s="1059"/>
      <c r="AI635" s="1059"/>
      <c r="AJ635" s="1059"/>
      <c r="AK635" s="1059"/>
      <c r="AL635" s="1059"/>
      <c r="AM635" s="1059"/>
      <c r="AN635" s="1059"/>
      <c r="AO635" s="1059"/>
      <c r="AP635" s="1059">
        <v>0.27915239726027402</v>
      </c>
      <c r="AQ635" s="1059">
        <v>0.28149191712204003</v>
      </c>
      <c r="AR635" s="1059">
        <v>0.27711187214611799</v>
      </c>
      <c r="AS635" s="1059">
        <v>0.28156392694063898</v>
      </c>
      <c r="AT635" s="1059">
        <v>0.25747716894977102</v>
      </c>
      <c r="AU635" s="1061">
        <v>0.26084357923497198</v>
      </c>
    </row>
    <row r="636" spans="1:47" x14ac:dyDescent="0.2">
      <c r="A636">
        <v>62406</v>
      </c>
      <c r="B636" t="s">
        <v>1899</v>
      </c>
      <c r="C636" s="507">
        <v>43251</v>
      </c>
      <c r="D636">
        <v>2018</v>
      </c>
      <c r="E636" t="s">
        <v>183</v>
      </c>
      <c r="F636" t="s">
        <v>232</v>
      </c>
      <c r="G636">
        <v>35.524940999999998</v>
      </c>
      <c r="H636">
        <v>-108.769621</v>
      </c>
      <c r="I636" s="606">
        <v>5.4255367579999998</v>
      </c>
      <c r="J636" t="s">
        <v>431</v>
      </c>
      <c r="K636" t="s">
        <v>1249</v>
      </c>
      <c r="L636" s="606">
        <v>9.8000000000000007</v>
      </c>
      <c r="M636" s="606">
        <v>8</v>
      </c>
      <c r="N636" s="606">
        <v>1.2250000000000001</v>
      </c>
      <c r="O636" t="s">
        <v>799</v>
      </c>
      <c r="P636" t="s">
        <v>1231</v>
      </c>
      <c r="Q636" t="s">
        <v>799</v>
      </c>
      <c r="R636">
        <v>180</v>
      </c>
      <c r="Y636">
        <v>11.61</v>
      </c>
      <c r="Z636">
        <v>17.260000000000002</v>
      </c>
      <c r="AA636">
        <v>82.15</v>
      </c>
      <c r="AB636">
        <v>58.17</v>
      </c>
      <c r="AC636" t="s">
        <v>330</v>
      </c>
      <c r="AD636" s="508">
        <v>44.076531588442613</v>
      </c>
      <c r="AE636" s="1059"/>
      <c r="AF636" s="1059"/>
      <c r="AG636" s="1059"/>
      <c r="AH636" s="1059"/>
      <c r="AI636" s="1059"/>
      <c r="AJ636" s="1059"/>
      <c r="AK636" s="1059"/>
      <c r="AL636" s="1059"/>
      <c r="AM636" s="1059"/>
      <c r="AN636" s="1059"/>
      <c r="AO636" s="1059"/>
      <c r="AP636" s="1059">
        <v>0.24774543378995401</v>
      </c>
      <c r="AQ636" s="1059">
        <v>0.24456397996356999</v>
      </c>
      <c r="AR636" s="1059">
        <v>0.206264269406392</v>
      </c>
      <c r="AS636" s="1059">
        <v>0.20219748858447401</v>
      </c>
      <c r="AT636" s="1059">
        <v>0.19607591324200899</v>
      </c>
      <c r="AU636" s="1061">
        <v>0.12831568761384299</v>
      </c>
    </row>
    <row r="637" spans="1:47" x14ac:dyDescent="0.2">
      <c r="A637">
        <v>61433</v>
      </c>
      <c r="B637" t="s">
        <v>1900</v>
      </c>
      <c r="C637" s="507">
        <v>43281</v>
      </c>
      <c r="D637">
        <v>2018</v>
      </c>
      <c r="E637" t="s">
        <v>199</v>
      </c>
      <c r="F637" t="s">
        <v>237</v>
      </c>
      <c r="G637">
        <v>32.498320999999997</v>
      </c>
      <c r="H637">
        <v>-80.962149999999994</v>
      </c>
      <c r="I637" s="606">
        <v>4.6799404109999996</v>
      </c>
      <c r="J637" t="s">
        <v>431</v>
      </c>
      <c r="K637" t="s">
        <v>1251</v>
      </c>
      <c r="L637" s="606">
        <v>10.62</v>
      </c>
      <c r="M637" s="606">
        <v>8</v>
      </c>
      <c r="N637" s="606">
        <v>1.3274999999999999</v>
      </c>
      <c r="O637" t="s">
        <v>799</v>
      </c>
      <c r="P637" t="s">
        <v>1231</v>
      </c>
      <c r="Q637" t="s">
        <v>799</v>
      </c>
      <c r="R637">
        <v>180</v>
      </c>
      <c r="Y637">
        <v>29.33</v>
      </c>
      <c r="Z637">
        <v>15.74</v>
      </c>
      <c r="AA637">
        <v>57.96</v>
      </c>
      <c r="AB637">
        <v>42.52</v>
      </c>
      <c r="AC637" t="s">
        <v>329</v>
      </c>
      <c r="AD637" s="508" t="s">
        <v>1233</v>
      </c>
      <c r="AE637" s="1059"/>
      <c r="AF637" s="1059"/>
      <c r="AG637" s="1059"/>
      <c r="AH637" s="1059"/>
      <c r="AI637" s="1059"/>
      <c r="AJ637" s="1059"/>
      <c r="AK637" s="1059"/>
      <c r="AL637" s="1059"/>
      <c r="AM637" s="1059"/>
      <c r="AN637" s="1059"/>
      <c r="AO637" s="1059"/>
      <c r="AP637" s="1059">
        <v>0.225470890410958</v>
      </c>
      <c r="AQ637" s="1059">
        <v>0.23076047358834201</v>
      </c>
      <c r="AR637" s="1059">
        <v>0.228724315068493</v>
      </c>
      <c r="AS637" s="1059">
        <v>0.229038242009132</v>
      </c>
      <c r="AT637" s="1059">
        <v>0.20954623287671201</v>
      </c>
      <c r="AU637" s="1061">
        <v>0.19628016848815999</v>
      </c>
    </row>
    <row r="638" spans="1:47" x14ac:dyDescent="0.2">
      <c r="A638">
        <v>62272</v>
      </c>
      <c r="B638" t="s">
        <v>1901</v>
      </c>
      <c r="C638" s="507">
        <v>43465</v>
      </c>
      <c r="D638">
        <v>2018</v>
      </c>
      <c r="E638" t="s">
        <v>183</v>
      </c>
      <c r="F638" t="s">
        <v>242</v>
      </c>
      <c r="G638">
        <v>42.379530000000003</v>
      </c>
      <c r="H638">
        <v>-121.02187000000001</v>
      </c>
      <c r="I638" s="606">
        <v>4.6815878995000002</v>
      </c>
      <c r="J638" t="s">
        <v>431</v>
      </c>
      <c r="K638" t="s">
        <v>1249</v>
      </c>
      <c r="L638" s="606">
        <v>11.1</v>
      </c>
      <c r="M638" s="606">
        <v>8</v>
      </c>
      <c r="N638" s="606">
        <v>1.3875</v>
      </c>
      <c r="O638" t="s">
        <v>799</v>
      </c>
      <c r="P638" t="s">
        <v>1231</v>
      </c>
      <c r="Q638" t="s">
        <v>799</v>
      </c>
      <c r="R638">
        <v>180</v>
      </c>
      <c r="Y638">
        <v>25.02</v>
      </c>
      <c r="Z638">
        <v>17.09</v>
      </c>
      <c r="AA638">
        <v>94.07</v>
      </c>
      <c r="AB638">
        <v>63.7</v>
      </c>
      <c r="AC638" t="s">
        <v>333</v>
      </c>
      <c r="AD638" s="508" t="s">
        <v>1233</v>
      </c>
      <c r="AE638" s="1059"/>
      <c r="AF638" s="1059"/>
      <c r="AG638" s="1059"/>
      <c r="AH638" s="1059"/>
      <c r="AI638" s="1059"/>
      <c r="AJ638" s="1059"/>
      <c r="AK638" s="1059"/>
      <c r="AL638" s="1059"/>
      <c r="AM638" s="1059"/>
      <c r="AN638" s="1059"/>
      <c r="AO638" s="1059"/>
      <c r="AP638" s="1059">
        <v>0.25786244292237398</v>
      </c>
      <c r="AQ638" s="1059">
        <v>0.29303278688524498</v>
      </c>
      <c r="AR638" s="1059">
        <v>0.28046518264840098</v>
      </c>
      <c r="AS638" s="1059">
        <v>0.30694920091324202</v>
      </c>
      <c r="AT638" s="1059">
        <v>0.259403538812785</v>
      </c>
    </row>
    <row r="639" spans="1:47" x14ac:dyDescent="0.2">
      <c r="A639">
        <v>61954</v>
      </c>
      <c r="B639" t="s">
        <v>1902</v>
      </c>
      <c r="C639" s="507">
        <v>43281</v>
      </c>
      <c r="D639">
        <v>2018</v>
      </c>
      <c r="E639" t="s">
        <v>179</v>
      </c>
      <c r="F639" t="s">
        <v>239</v>
      </c>
      <c r="G639">
        <v>42.707121000000001</v>
      </c>
      <c r="H639">
        <v>-84.70008</v>
      </c>
      <c r="I639" s="606">
        <v>3.7894780822</v>
      </c>
      <c r="J639" t="s">
        <v>431</v>
      </c>
      <c r="K639" t="s">
        <v>1249</v>
      </c>
      <c r="L639" s="606">
        <v>9.9</v>
      </c>
      <c r="M639" s="606">
        <v>8.1</v>
      </c>
      <c r="N639" s="606">
        <v>1.2222222222222223</v>
      </c>
      <c r="O639" t="s">
        <v>799</v>
      </c>
      <c r="P639" t="s">
        <v>1231</v>
      </c>
      <c r="Q639" t="s">
        <v>799</v>
      </c>
      <c r="R639">
        <v>180</v>
      </c>
      <c r="Y639">
        <v>32.28</v>
      </c>
      <c r="Z639">
        <v>2.39</v>
      </c>
      <c r="AA639">
        <v>73.61</v>
      </c>
      <c r="AB639">
        <v>52.38</v>
      </c>
      <c r="AC639" t="s">
        <v>1259</v>
      </c>
      <c r="AD639" s="508" t="s">
        <v>1233</v>
      </c>
      <c r="AE639" s="1059"/>
      <c r="AF639" s="1059"/>
      <c r="AG639" s="1059"/>
      <c r="AH639" s="1059"/>
      <c r="AI639" s="1059"/>
      <c r="AJ639" s="1059"/>
      <c r="AK639" s="1059"/>
      <c r="AL639" s="1059"/>
      <c r="AM639" s="1059"/>
      <c r="AN639" s="1059"/>
      <c r="AO639" s="1059"/>
      <c r="AP639" s="1059">
        <v>0.181295450701843</v>
      </c>
      <c r="AQ639" s="1059">
        <v>0.202823877307787</v>
      </c>
      <c r="AR639" s="1059">
        <v>0.20115282710412</v>
      </c>
      <c r="AS639" s="1059">
        <v>0.19280962850217001</v>
      </c>
      <c r="AT639" s="1059">
        <v>0.18736963752184399</v>
      </c>
      <c r="AU639" s="1061">
        <v>0.19162225370482799</v>
      </c>
    </row>
    <row r="640" spans="1:47" x14ac:dyDescent="0.2">
      <c r="A640">
        <v>61601</v>
      </c>
      <c r="B640" t="s">
        <v>1903</v>
      </c>
      <c r="C640" s="507">
        <v>43251</v>
      </c>
      <c r="D640">
        <v>2018</v>
      </c>
      <c r="E640" t="s">
        <v>180</v>
      </c>
      <c r="F640" t="s">
        <v>248</v>
      </c>
      <c r="G640">
        <v>40.453864000000003</v>
      </c>
      <c r="H640">
        <v>-74.863029999999995</v>
      </c>
      <c r="I640" s="606">
        <v>3.9719244292</v>
      </c>
      <c r="J640" t="s">
        <v>431</v>
      </c>
      <c r="K640" t="s">
        <v>1249</v>
      </c>
      <c r="L640" s="606">
        <v>9.99</v>
      </c>
      <c r="M640" s="606">
        <v>8.4</v>
      </c>
      <c r="N640" s="606">
        <v>1.1892857142857143</v>
      </c>
      <c r="O640" t="s">
        <v>793</v>
      </c>
      <c r="P640" t="s">
        <v>793</v>
      </c>
      <c r="Q640">
        <v>25</v>
      </c>
      <c r="R640">
        <v>180</v>
      </c>
      <c r="Y640">
        <v>27.46</v>
      </c>
      <c r="Z640">
        <v>5.63</v>
      </c>
      <c r="AA640">
        <v>126.7</v>
      </c>
      <c r="AB640">
        <v>86.28</v>
      </c>
      <c r="AC640" t="s">
        <v>328</v>
      </c>
      <c r="AD640" s="508" t="s">
        <v>1233</v>
      </c>
      <c r="AE640" s="1059"/>
      <c r="AF640" s="1059"/>
      <c r="AG640" s="1059"/>
      <c r="AH640" s="1059"/>
      <c r="AI640" s="1059"/>
      <c r="AJ640" s="1059"/>
      <c r="AK640" s="1059"/>
      <c r="AL640" s="1059"/>
      <c r="AM640" s="1059"/>
      <c r="AN640" s="1059"/>
      <c r="AO640" s="1059"/>
      <c r="AP640" s="1059">
        <v>0.166313328984561</v>
      </c>
      <c r="AQ640" s="1059">
        <v>0.16133229247983299</v>
      </c>
      <c r="AR640" s="1059">
        <v>0.166055120678408</v>
      </c>
      <c r="AS640" s="1059">
        <v>0.17211622091758999</v>
      </c>
      <c r="AT640" s="1059">
        <v>0.16604153076755801</v>
      </c>
      <c r="AU640" s="1061">
        <v>0.15939424494752299</v>
      </c>
    </row>
    <row r="641" spans="1:47" x14ac:dyDescent="0.2">
      <c r="A641">
        <v>61588</v>
      </c>
      <c r="B641" t="s">
        <v>1904</v>
      </c>
      <c r="C641" s="507">
        <v>43281</v>
      </c>
      <c r="D641">
        <v>2018</v>
      </c>
      <c r="E641" t="s">
        <v>178</v>
      </c>
      <c r="F641" t="s">
        <v>251</v>
      </c>
      <c r="G641">
        <v>39.118091</v>
      </c>
      <c r="H641">
        <v>-94.289739999999995</v>
      </c>
      <c r="I641" s="606">
        <v>4.2353212328999996</v>
      </c>
      <c r="J641" t="s">
        <v>431</v>
      </c>
      <c r="K641" t="s">
        <v>1249</v>
      </c>
      <c r="L641" s="606">
        <v>10.87</v>
      </c>
      <c r="M641" s="606">
        <v>8.4</v>
      </c>
      <c r="N641" s="606">
        <v>1.2940476190476189</v>
      </c>
      <c r="O641" t="s">
        <v>793</v>
      </c>
      <c r="P641" t="s">
        <v>793</v>
      </c>
      <c r="Q641">
        <v>25</v>
      </c>
      <c r="R641">
        <v>180</v>
      </c>
      <c r="Y641">
        <v>30.81</v>
      </c>
      <c r="Z641">
        <v>27.11</v>
      </c>
      <c r="AA641">
        <v>67.41</v>
      </c>
      <c r="AB641">
        <v>48.39</v>
      </c>
      <c r="AC641" t="s">
        <v>1259</v>
      </c>
      <c r="AD641" s="508" t="s">
        <v>1233</v>
      </c>
      <c r="AE641" s="1059"/>
      <c r="AF641" s="1059"/>
      <c r="AG641" s="1059"/>
      <c r="AH641" s="1059"/>
      <c r="AI641" s="1059"/>
      <c r="AJ641" s="1059"/>
      <c r="AK641" s="1059"/>
      <c r="AL641" s="1059"/>
      <c r="AM641" s="1059"/>
      <c r="AN641" s="1059"/>
      <c r="AO641" s="1059"/>
      <c r="AP641" s="1059">
        <v>0.19884757555990401</v>
      </c>
      <c r="AQ641" s="1059">
        <v>0.19929362910920201</v>
      </c>
      <c r="AR641" s="1059">
        <v>0.19982604914111701</v>
      </c>
      <c r="AS641" s="1059">
        <v>0.214109045444661</v>
      </c>
      <c r="AT641" s="1059">
        <v>0.20689280278321301</v>
      </c>
      <c r="AU641" s="1061">
        <v>0.20552790788446501</v>
      </c>
    </row>
    <row r="642" spans="1:47" x14ac:dyDescent="0.2">
      <c r="A642">
        <v>61600</v>
      </c>
      <c r="B642" t="s">
        <v>1905</v>
      </c>
      <c r="C642" s="507">
        <v>43343</v>
      </c>
      <c r="D642">
        <v>2018</v>
      </c>
      <c r="E642" t="s">
        <v>180</v>
      </c>
      <c r="F642" t="s">
        <v>248</v>
      </c>
      <c r="G642">
        <v>40.444372000000001</v>
      </c>
      <c r="H642">
        <v>-74.243380000000002</v>
      </c>
      <c r="I642" s="606">
        <v>3.9527027396999999</v>
      </c>
      <c r="J642" t="s">
        <v>431</v>
      </c>
      <c r="K642" t="s">
        <v>1249</v>
      </c>
      <c r="L642" s="606">
        <v>10.69</v>
      </c>
      <c r="M642" s="606">
        <v>8.8000000000000007</v>
      </c>
      <c r="N642" s="606">
        <v>1.2147727272727271</v>
      </c>
      <c r="O642" t="s">
        <v>793</v>
      </c>
      <c r="P642" t="s">
        <v>793</v>
      </c>
      <c r="Q642">
        <v>12</v>
      </c>
      <c r="R642">
        <v>180</v>
      </c>
      <c r="Y642">
        <v>29.1</v>
      </c>
      <c r="Z642">
        <v>5.47</v>
      </c>
      <c r="AA642">
        <v>115.79</v>
      </c>
      <c r="AB642">
        <v>79.099999999999994</v>
      </c>
      <c r="AC642" t="s">
        <v>328</v>
      </c>
      <c r="AD642" s="508" t="s">
        <v>1233</v>
      </c>
      <c r="AE642" s="1059"/>
      <c r="AF642" s="1059"/>
      <c r="AG642" s="1059"/>
      <c r="AH642" s="1059"/>
      <c r="AI642" s="1059"/>
      <c r="AJ642" s="1059"/>
      <c r="AK642" s="1059"/>
      <c r="AL642" s="1059"/>
      <c r="AM642" s="1059"/>
      <c r="AN642" s="1059"/>
      <c r="AO642" s="1059"/>
      <c r="AP642" s="1059">
        <v>0.17949616023246101</v>
      </c>
      <c r="AQ642" s="1059">
        <v>0.170014696141745</v>
      </c>
      <c r="AR642" s="1059">
        <v>0.17582503113324999</v>
      </c>
      <c r="AS642" s="1059">
        <v>0.18487961809879599</v>
      </c>
      <c r="AT642" s="1059">
        <v>0.17630500207555</v>
      </c>
      <c r="AU642" s="1061">
        <v>0.17520233068388799</v>
      </c>
    </row>
    <row r="643" spans="1:47" x14ac:dyDescent="0.2">
      <c r="A643">
        <v>61965</v>
      </c>
      <c r="B643" t="s">
        <v>1906</v>
      </c>
      <c r="C643" s="507">
        <v>43404</v>
      </c>
      <c r="D643">
        <v>2018</v>
      </c>
      <c r="E643" t="s">
        <v>180</v>
      </c>
      <c r="F643" t="s">
        <v>248</v>
      </c>
      <c r="G643">
        <v>40.522818000000001</v>
      </c>
      <c r="H643">
        <v>-74.94417</v>
      </c>
      <c r="I643" s="606">
        <v>3.9635219178000001</v>
      </c>
      <c r="J643" t="s">
        <v>431</v>
      </c>
      <c r="K643" t="s">
        <v>1249</v>
      </c>
      <c r="L643" s="606">
        <v>9.9969999999999999</v>
      </c>
      <c r="M643" s="606">
        <v>8.8000000000000007</v>
      </c>
      <c r="N643" s="606">
        <v>1.1360227272727272</v>
      </c>
      <c r="O643" t="s">
        <v>793</v>
      </c>
      <c r="P643" t="s">
        <v>793</v>
      </c>
      <c r="Q643">
        <v>20</v>
      </c>
      <c r="R643">
        <v>180</v>
      </c>
      <c r="Y643">
        <v>27.38</v>
      </c>
      <c r="Z643">
        <v>5.88</v>
      </c>
      <c r="AA643">
        <v>107.51</v>
      </c>
      <c r="AB643">
        <v>73.75</v>
      </c>
      <c r="AC643" t="s">
        <v>328</v>
      </c>
      <c r="AD643" s="508" t="s">
        <v>1233</v>
      </c>
      <c r="AE643" s="1059"/>
      <c r="AF643" s="1059"/>
      <c r="AG643" s="1059"/>
      <c r="AH643" s="1059"/>
      <c r="AI643" s="1059"/>
      <c r="AJ643" s="1059"/>
      <c r="AK643" s="1059"/>
      <c r="AL643" s="1059"/>
      <c r="AM643" s="1059"/>
      <c r="AN643" s="1059"/>
      <c r="AO643" s="1059"/>
      <c r="AP643" s="1059">
        <v>0.17456672893316699</v>
      </c>
      <c r="AQ643" s="1059">
        <v>0.16428371833084901</v>
      </c>
      <c r="AR643" s="1059">
        <v>0.17189445828144401</v>
      </c>
      <c r="AS643" s="1059">
        <v>0.17911996679119899</v>
      </c>
      <c r="AT643" s="1059">
        <v>0.171686903279369</v>
      </c>
      <c r="AU643" s="1061">
        <v>0.16568088673621401</v>
      </c>
    </row>
    <row r="644" spans="1:47" x14ac:dyDescent="0.2">
      <c r="A644">
        <v>61631</v>
      </c>
      <c r="B644" t="s">
        <v>1907</v>
      </c>
      <c r="C644" s="507">
        <v>43131</v>
      </c>
      <c r="D644">
        <v>2018</v>
      </c>
      <c r="E644" t="s">
        <v>183</v>
      </c>
      <c r="F644" t="s">
        <v>242</v>
      </c>
      <c r="G644">
        <v>42.610731999999999</v>
      </c>
      <c r="H644">
        <v>-121.86121</v>
      </c>
      <c r="I644" s="606">
        <v>4.7181614155</v>
      </c>
      <c r="J644" t="s">
        <v>431</v>
      </c>
      <c r="K644" t="s">
        <v>1249</v>
      </c>
      <c r="L644" s="606">
        <v>14</v>
      </c>
      <c r="M644" s="606">
        <v>9.9</v>
      </c>
      <c r="N644" s="606">
        <v>1.4141414141414141</v>
      </c>
      <c r="O644" t="s">
        <v>793</v>
      </c>
      <c r="P644" t="s">
        <v>793</v>
      </c>
      <c r="Q644">
        <v>28</v>
      </c>
      <c r="R644">
        <v>180</v>
      </c>
      <c r="Y644">
        <v>29.06</v>
      </c>
      <c r="Z644">
        <v>16.43</v>
      </c>
      <c r="AA644">
        <v>71.14</v>
      </c>
      <c r="AB644">
        <v>50.88</v>
      </c>
      <c r="AC644" t="s">
        <v>333</v>
      </c>
      <c r="AD644" s="508" t="s">
        <v>1233</v>
      </c>
      <c r="AE644" s="1059"/>
      <c r="AF644" s="1059"/>
      <c r="AG644" s="1059"/>
      <c r="AH644" s="1059"/>
      <c r="AI644" s="1059"/>
      <c r="AJ644" s="1059"/>
      <c r="AK644" s="1059"/>
      <c r="AL644" s="1059"/>
      <c r="AM644" s="1059"/>
      <c r="AN644" s="1059"/>
      <c r="AO644" s="1059"/>
      <c r="AP644" s="1059">
        <v>0.22421705640883699</v>
      </c>
      <c r="AQ644" s="1059">
        <v>0.23741513495611799</v>
      </c>
      <c r="AR644" s="1059">
        <v>0.22307550389742101</v>
      </c>
      <c r="AS644" s="1059">
        <v>0.235252064019187</v>
      </c>
      <c r="AT644" s="1059">
        <v>0.22125363221253599</v>
      </c>
      <c r="AU644" s="1061">
        <v>0.20788485952420299</v>
      </c>
    </row>
    <row r="645" spans="1:47" x14ac:dyDescent="0.2">
      <c r="A645">
        <v>61759</v>
      </c>
      <c r="B645" t="s">
        <v>1908</v>
      </c>
      <c r="C645" s="507">
        <v>43159</v>
      </c>
      <c r="D645">
        <v>2018</v>
      </c>
      <c r="E645" t="s">
        <v>178</v>
      </c>
      <c r="F645" t="s">
        <v>263</v>
      </c>
      <c r="G645">
        <v>36.315660999999999</v>
      </c>
      <c r="H645">
        <v>-97.581829999999997</v>
      </c>
      <c r="I645" s="606">
        <v>4.6752913241999998</v>
      </c>
      <c r="J645" t="s">
        <v>431</v>
      </c>
      <c r="K645" t="s">
        <v>1249</v>
      </c>
      <c r="L645" s="606">
        <v>13.2</v>
      </c>
      <c r="M645" s="606">
        <v>10</v>
      </c>
      <c r="N645" s="606">
        <v>1.3199999999999998</v>
      </c>
      <c r="O645" t="s">
        <v>799</v>
      </c>
      <c r="P645" t="s">
        <v>1231</v>
      </c>
      <c r="Q645" t="s">
        <v>799</v>
      </c>
      <c r="R645">
        <v>180</v>
      </c>
      <c r="Y645">
        <v>21.97</v>
      </c>
      <c r="Z645">
        <v>29.41</v>
      </c>
      <c r="AA645">
        <v>72.599999999999994</v>
      </c>
      <c r="AB645">
        <v>51.6</v>
      </c>
      <c r="AC645" t="s">
        <v>329</v>
      </c>
      <c r="AD645" s="508" t="s">
        <v>1233</v>
      </c>
      <c r="AE645" s="1059"/>
      <c r="AF645" s="1059"/>
      <c r="AG645" s="1059"/>
      <c r="AH645" s="1059"/>
      <c r="AI645" s="1059"/>
      <c r="AJ645" s="1059"/>
      <c r="AK645" s="1059"/>
      <c r="AL645" s="1059"/>
      <c r="AM645" s="1059"/>
      <c r="AN645" s="1059"/>
      <c r="AO645" s="1059"/>
      <c r="AP645" s="1059">
        <v>0.24933789954337901</v>
      </c>
      <c r="AQ645" s="1059">
        <v>0.23582650273224001</v>
      </c>
      <c r="AR645" s="1059">
        <v>0.23271689497716799</v>
      </c>
      <c r="AS645" s="1059">
        <v>0.17692922374429201</v>
      </c>
      <c r="AT645" s="1059">
        <v>0.209337899543379</v>
      </c>
      <c r="AU645" s="1061">
        <v>0.21195355191256801</v>
      </c>
    </row>
    <row r="646" spans="1:47" x14ac:dyDescent="0.2">
      <c r="A646">
        <v>61557</v>
      </c>
      <c r="B646" t="s">
        <v>1909</v>
      </c>
      <c r="C646" s="507">
        <v>43159</v>
      </c>
      <c r="D646">
        <v>2018</v>
      </c>
      <c r="E646" t="s">
        <v>183</v>
      </c>
      <c r="F646" t="s">
        <v>232</v>
      </c>
      <c r="G646">
        <v>35.079140000000002</v>
      </c>
      <c r="H646">
        <v>-106.86517000000001</v>
      </c>
      <c r="I646" s="606">
        <v>5.6324237442999996</v>
      </c>
      <c r="J646" t="s">
        <v>431</v>
      </c>
      <c r="K646" t="s">
        <v>1249</v>
      </c>
      <c r="L646" s="606">
        <v>12.497549999999999</v>
      </c>
      <c r="M646" s="606">
        <v>10</v>
      </c>
      <c r="N646" s="606">
        <v>1.2497549999999999</v>
      </c>
      <c r="O646" t="s">
        <v>799</v>
      </c>
      <c r="P646" t="s">
        <v>1231</v>
      </c>
      <c r="Q646" t="s">
        <v>799</v>
      </c>
      <c r="R646">
        <v>180</v>
      </c>
      <c r="Y646">
        <v>11.75</v>
      </c>
      <c r="Z646">
        <v>20.43</v>
      </c>
      <c r="AA646">
        <v>44.94</v>
      </c>
      <c r="AB646">
        <v>32.090000000000003</v>
      </c>
      <c r="AC646" t="s">
        <v>332</v>
      </c>
      <c r="AD646" s="508" t="s">
        <v>1233</v>
      </c>
      <c r="AE646" s="1059"/>
      <c r="AF646" s="1059"/>
      <c r="AG646" s="1059"/>
      <c r="AH646" s="1059"/>
      <c r="AI646" s="1059"/>
      <c r="AJ646" s="1059"/>
      <c r="AK646" s="1059"/>
      <c r="AL646" s="1059"/>
      <c r="AM646" s="1059"/>
      <c r="AN646" s="1059"/>
      <c r="AO646" s="1059"/>
      <c r="AP646" s="1059">
        <v>0.276038812785388</v>
      </c>
      <c r="AQ646" s="1059">
        <v>0.29480874316939798</v>
      </c>
      <c r="AR646" s="1059">
        <v>0.31592465753424598</v>
      </c>
      <c r="AS646" s="1059">
        <v>0.31761415525114101</v>
      </c>
      <c r="AT646" s="1059">
        <v>0.308892694063926</v>
      </c>
      <c r="AU646" s="1061">
        <v>0.319353369763205</v>
      </c>
    </row>
    <row r="647" spans="1:47" x14ac:dyDescent="0.2">
      <c r="A647">
        <v>61424</v>
      </c>
      <c r="B647" t="s">
        <v>1910</v>
      </c>
      <c r="C647" s="507">
        <v>43190</v>
      </c>
      <c r="D647">
        <v>2018</v>
      </c>
      <c r="E647" t="s">
        <v>183</v>
      </c>
      <c r="F647" t="s">
        <v>242</v>
      </c>
      <c r="G647">
        <v>42.238888000000003</v>
      </c>
      <c r="H647">
        <v>-121.58581</v>
      </c>
      <c r="I647" s="606">
        <v>4.7318499999999997</v>
      </c>
      <c r="J647" t="s">
        <v>431</v>
      </c>
      <c r="K647" t="s">
        <v>1249</v>
      </c>
      <c r="L647" s="606">
        <v>14</v>
      </c>
      <c r="M647" s="606">
        <v>10</v>
      </c>
      <c r="N647" s="606">
        <v>1.4</v>
      </c>
      <c r="O647" t="s">
        <v>799</v>
      </c>
      <c r="P647" t="s">
        <v>1231</v>
      </c>
      <c r="Q647" t="s">
        <v>799</v>
      </c>
      <c r="R647">
        <v>180</v>
      </c>
      <c r="Y647">
        <v>26.59</v>
      </c>
      <c r="Z647">
        <v>17.399999999999999</v>
      </c>
      <c r="AA647">
        <v>66.489999999999995</v>
      </c>
      <c r="AB647">
        <v>46.74</v>
      </c>
      <c r="AC647" t="s">
        <v>333</v>
      </c>
      <c r="AD647" s="508" t="s">
        <v>1233</v>
      </c>
      <c r="AE647" s="1059"/>
      <c r="AF647" s="1059"/>
      <c r="AG647" s="1059"/>
      <c r="AH647" s="1059"/>
      <c r="AI647" s="1059"/>
      <c r="AJ647" s="1059"/>
      <c r="AK647" s="1059"/>
      <c r="AL647" s="1059"/>
      <c r="AM647" s="1059"/>
      <c r="AN647" s="1059"/>
      <c r="AO647" s="1059"/>
      <c r="AP647" s="1059">
        <v>0.28166666666666601</v>
      </c>
      <c r="AQ647" s="1059">
        <v>0.30553278688524499</v>
      </c>
      <c r="AR647" s="1059">
        <v>0.298641552511415</v>
      </c>
      <c r="AS647" s="1059">
        <v>0.307728310502283</v>
      </c>
      <c r="AT647" s="1059">
        <v>0.27026255707762498</v>
      </c>
      <c r="AU647" s="1061">
        <v>0.23894581056466299</v>
      </c>
    </row>
    <row r="648" spans="1:47" x14ac:dyDescent="0.2">
      <c r="A648">
        <v>61558</v>
      </c>
      <c r="B648" t="s">
        <v>1911</v>
      </c>
      <c r="C648" s="507">
        <v>43220</v>
      </c>
      <c r="D648">
        <v>2018</v>
      </c>
      <c r="E648" t="s">
        <v>183</v>
      </c>
      <c r="F648" t="s">
        <v>232</v>
      </c>
      <c r="G648">
        <v>35.075420000000001</v>
      </c>
      <c r="H648">
        <v>-106.86481000000001</v>
      </c>
      <c r="I648" s="606">
        <v>5.6324237442999996</v>
      </c>
      <c r="J648" t="s">
        <v>431</v>
      </c>
      <c r="K648" t="s">
        <v>1249</v>
      </c>
      <c r="L648" s="606">
        <v>12.497549999999999</v>
      </c>
      <c r="M648" s="606">
        <v>10</v>
      </c>
      <c r="N648" s="606">
        <v>1.2497549999999999</v>
      </c>
      <c r="O648" t="s">
        <v>799</v>
      </c>
      <c r="P648" t="s">
        <v>1231</v>
      </c>
      <c r="Q648" t="s">
        <v>799</v>
      </c>
      <c r="R648">
        <v>180</v>
      </c>
      <c r="Y648">
        <v>11.75</v>
      </c>
      <c r="Z648">
        <v>20.43</v>
      </c>
      <c r="AA648">
        <v>45.89</v>
      </c>
      <c r="AB648">
        <v>32.69</v>
      </c>
      <c r="AC648" t="s">
        <v>332</v>
      </c>
      <c r="AD648" s="508" t="s">
        <v>1233</v>
      </c>
      <c r="AE648" s="1059"/>
      <c r="AF648" s="1059"/>
      <c r="AG648" s="1059"/>
      <c r="AH648" s="1059"/>
      <c r="AI648" s="1059"/>
      <c r="AJ648" s="1059"/>
      <c r="AK648" s="1059"/>
      <c r="AL648" s="1059"/>
      <c r="AM648" s="1059"/>
      <c r="AN648" s="1059"/>
      <c r="AO648" s="1059"/>
      <c r="AP648" s="1059">
        <v>0.28138127853881201</v>
      </c>
      <c r="AQ648" s="1059">
        <v>0.29992030965391597</v>
      </c>
      <c r="AR648" s="1059">
        <v>0.31334474885844699</v>
      </c>
      <c r="AS648" s="1059">
        <v>0.31668949771689497</v>
      </c>
      <c r="AT648" s="1059">
        <v>0.30681506849314999</v>
      </c>
      <c r="AU648" s="1061">
        <v>0.31805555555555498</v>
      </c>
    </row>
    <row r="649" spans="1:47" x14ac:dyDescent="0.2">
      <c r="A649">
        <v>61599</v>
      </c>
      <c r="B649" t="s">
        <v>1912</v>
      </c>
      <c r="C649" s="507">
        <v>43281</v>
      </c>
      <c r="D649">
        <v>2018</v>
      </c>
      <c r="E649" t="s">
        <v>180</v>
      </c>
      <c r="F649" t="s">
        <v>248</v>
      </c>
      <c r="G649">
        <v>40.403238000000002</v>
      </c>
      <c r="H649">
        <v>-74.567790000000002</v>
      </c>
      <c r="I649" s="606">
        <v>3.9853575341999998</v>
      </c>
      <c r="J649" t="s">
        <v>431</v>
      </c>
      <c r="K649" t="s">
        <v>1249</v>
      </c>
      <c r="L649" s="606">
        <v>13.0046</v>
      </c>
      <c r="M649" s="606">
        <v>10</v>
      </c>
      <c r="N649" s="606">
        <v>1.3004599999999999</v>
      </c>
      <c r="O649" t="s">
        <v>793</v>
      </c>
      <c r="P649" t="s">
        <v>793</v>
      </c>
      <c r="Q649">
        <v>20</v>
      </c>
      <c r="R649">
        <v>180</v>
      </c>
      <c r="Y649">
        <v>28.5</v>
      </c>
      <c r="Z649">
        <v>5.72</v>
      </c>
      <c r="AA649">
        <v>114.79</v>
      </c>
      <c r="AB649">
        <v>78.540000000000006</v>
      </c>
      <c r="AC649" t="s">
        <v>328</v>
      </c>
      <c r="AD649" s="508" t="s">
        <v>1233</v>
      </c>
      <c r="AE649" s="1059"/>
      <c r="AF649" s="1059"/>
      <c r="AG649" s="1059"/>
      <c r="AH649" s="1059"/>
      <c r="AI649" s="1059"/>
      <c r="AJ649" s="1059"/>
      <c r="AK649" s="1059"/>
      <c r="AL649" s="1059"/>
      <c r="AM649" s="1059"/>
      <c r="AN649" s="1059"/>
      <c r="AO649" s="1059"/>
      <c r="AP649" s="1059">
        <v>0.191004566210045</v>
      </c>
      <c r="AQ649" s="1059">
        <v>0.17965619307832401</v>
      </c>
      <c r="AR649" s="1059">
        <v>0.18538812785388101</v>
      </c>
      <c r="AS649" s="1059">
        <v>0.19686073059360701</v>
      </c>
      <c r="AT649" s="1059">
        <v>0.188835616438356</v>
      </c>
      <c r="AU649" s="1061">
        <v>0.18452868852459001</v>
      </c>
    </row>
    <row r="650" spans="1:47" x14ac:dyDescent="0.2">
      <c r="A650">
        <v>61496</v>
      </c>
      <c r="B650" t="s">
        <v>1913</v>
      </c>
      <c r="C650" s="507">
        <v>43311</v>
      </c>
      <c r="D650">
        <v>2018</v>
      </c>
      <c r="E650" t="s">
        <v>183</v>
      </c>
      <c r="F650" t="s">
        <v>242</v>
      </c>
      <c r="G650">
        <v>44.673951000000002</v>
      </c>
      <c r="H650">
        <v>-121.12296000000001</v>
      </c>
      <c r="I650" s="606">
        <v>4.4257554795000003</v>
      </c>
      <c r="J650" t="s">
        <v>431</v>
      </c>
      <c r="K650" t="s">
        <v>1249</v>
      </c>
      <c r="L650" s="606">
        <v>13</v>
      </c>
      <c r="M650" s="606">
        <v>10</v>
      </c>
      <c r="N650" s="606">
        <v>1.3</v>
      </c>
      <c r="O650" t="s">
        <v>799</v>
      </c>
      <c r="P650" t="s">
        <v>1231</v>
      </c>
      <c r="Q650" t="s">
        <v>799</v>
      </c>
      <c r="R650">
        <v>180</v>
      </c>
      <c r="Y650">
        <v>25.38</v>
      </c>
      <c r="Z650">
        <v>18.25</v>
      </c>
      <c r="AA650">
        <v>68.11</v>
      </c>
      <c r="AB650">
        <v>47.89</v>
      </c>
      <c r="AC650" t="s">
        <v>333</v>
      </c>
      <c r="AD650" s="508" t="s">
        <v>1233</v>
      </c>
      <c r="AE650" s="1059"/>
      <c r="AF650" s="1059"/>
      <c r="AG650" s="1059"/>
      <c r="AH650" s="1059"/>
      <c r="AI650" s="1059"/>
      <c r="AJ650" s="1059"/>
      <c r="AK650" s="1059"/>
      <c r="AL650" s="1059"/>
      <c r="AM650" s="1059"/>
      <c r="AN650" s="1059"/>
      <c r="AO650" s="1059"/>
      <c r="AP650" s="1059">
        <v>0.23726027397260199</v>
      </c>
      <c r="AQ650" s="1059">
        <v>0.26705373406193</v>
      </c>
      <c r="AR650" s="1059">
        <v>0.25006849315068402</v>
      </c>
      <c r="AS650" s="1059">
        <v>0.260022831050228</v>
      </c>
      <c r="AT650" s="1059">
        <v>0.22923515981735099</v>
      </c>
    </row>
    <row r="651" spans="1:47" x14ac:dyDescent="0.2">
      <c r="A651">
        <v>61345</v>
      </c>
      <c r="B651" t="s">
        <v>1914</v>
      </c>
      <c r="C651" s="507">
        <v>43343</v>
      </c>
      <c r="D651">
        <v>2018</v>
      </c>
      <c r="E651" t="s">
        <v>183</v>
      </c>
      <c r="F651" t="s">
        <v>242</v>
      </c>
      <c r="G651">
        <v>45.587121000000003</v>
      </c>
      <c r="H651">
        <v>-120.59587000000001</v>
      </c>
      <c r="I651" s="606">
        <v>4.3809883561999996</v>
      </c>
      <c r="J651" t="s">
        <v>431</v>
      </c>
      <c r="K651" t="s">
        <v>1249</v>
      </c>
      <c r="L651" s="606">
        <v>12.5</v>
      </c>
      <c r="M651" s="606">
        <v>10</v>
      </c>
      <c r="N651" s="606">
        <v>1.25</v>
      </c>
      <c r="O651" t="s">
        <v>799</v>
      </c>
      <c r="P651" t="s">
        <v>1231</v>
      </c>
      <c r="Q651" t="s">
        <v>799</v>
      </c>
      <c r="R651">
        <v>180</v>
      </c>
      <c r="AA651">
        <v>72.78</v>
      </c>
      <c r="AB651">
        <v>50.88</v>
      </c>
      <c r="AC651" t="s">
        <v>333</v>
      </c>
      <c r="AD651" s="508" t="s">
        <v>1233</v>
      </c>
      <c r="AE651" s="1059"/>
      <c r="AF651" s="1059"/>
      <c r="AG651" s="1059"/>
      <c r="AH651" s="1059"/>
      <c r="AI651" s="1059"/>
      <c r="AJ651" s="1059"/>
      <c r="AK651" s="1059"/>
      <c r="AL651" s="1059"/>
      <c r="AM651" s="1059"/>
      <c r="AN651" s="1059"/>
      <c r="AO651" s="1059"/>
      <c r="AP651" s="1059">
        <v>0.21490867579908601</v>
      </c>
      <c r="AQ651" s="1059">
        <v>0.24781420765027301</v>
      </c>
      <c r="AR651" s="1059">
        <v>0.26027397260273899</v>
      </c>
      <c r="AS651" s="1059">
        <v>0.209874429223744</v>
      </c>
      <c r="AT651" s="1059">
        <v>0.22317351598173499</v>
      </c>
      <c r="AU651" s="1061">
        <v>0.24010701275045501</v>
      </c>
    </row>
    <row r="652" spans="1:47" x14ac:dyDescent="0.2">
      <c r="A652">
        <v>61497</v>
      </c>
      <c r="B652" t="s">
        <v>1915</v>
      </c>
      <c r="C652" s="507">
        <v>43343</v>
      </c>
      <c r="D652">
        <v>2018</v>
      </c>
      <c r="E652" t="s">
        <v>183</v>
      </c>
      <c r="F652" t="s">
        <v>242</v>
      </c>
      <c r="G652">
        <v>44.619211</v>
      </c>
      <c r="H652">
        <v>-121.20626</v>
      </c>
      <c r="I652" s="606">
        <v>4.4034198629999999</v>
      </c>
      <c r="J652" t="s">
        <v>431</v>
      </c>
      <c r="K652" t="s">
        <v>1249</v>
      </c>
      <c r="L652" s="606">
        <v>13</v>
      </c>
      <c r="M652" s="606">
        <v>10</v>
      </c>
      <c r="N652" s="606">
        <v>1.3</v>
      </c>
      <c r="O652" t="s">
        <v>799</v>
      </c>
      <c r="P652" t="s">
        <v>1231</v>
      </c>
      <c r="Q652" t="s">
        <v>799</v>
      </c>
      <c r="R652">
        <v>180</v>
      </c>
      <c r="Y652">
        <v>26.14</v>
      </c>
      <c r="Z652">
        <v>18.32</v>
      </c>
      <c r="AA652">
        <v>70.88</v>
      </c>
      <c r="AB652">
        <v>49.4</v>
      </c>
      <c r="AC652" t="s">
        <v>333</v>
      </c>
      <c r="AD652" s="508" t="s">
        <v>1233</v>
      </c>
      <c r="AE652" s="1059"/>
      <c r="AF652" s="1059"/>
      <c r="AG652" s="1059"/>
      <c r="AH652" s="1059"/>
      <c r="AI652" s="1059"/>
      <c r="AJ652" s="1059"/>
      <c r="AK652" s="1059"/>
      <c r="AL652" s="1059"/>
      <c r="AM652" s="1059"/>
      <c r="AN652" s="1059"/>
      <c r="AO652" s="1059"/>
      <c r="AP652" s="1059">
        <v>0.23680365296803599</v>
      </c>
      <c r="AQ652" s="1059">
        <v>0.26107695810564602</v>
      </c>
      <c r="AR652" s="1059">
        <v>0.25434931506849301</v>
      </c>
      <c r="AS652" s="1059">
        <v>0.26562785388127802</v>
      </c>
      <c r="AT652" s="1059">
        <v>0.24864155251141501</v>
      </c>
    </row>
    <row r="653" spans="1:47" x14ac:dyDescent="0.2">
      <c r="A653">
        <v>61281</v>
      </c>
      <c r="B653" t="s">
        <v>1916</v>
      </c>
      <c r="C653" s="507">
        <v>43373</v>
      </c>
      <c r="D653">
        <v>2018</v>
      </c>
      <c r="E653" t="s">
        <v>183</v>
      </c>
      <c r="F653" t="s">
        <v>242</v>
      </c>
      <c r="G653">
        <v>44.060814000000001</v>
      </c>
      <c r="H653">
        <v>-121.23721</v>
      </c>
      <c r="I653" s="606">
        <v>4.5099561644000001</v>
      </c>
      <c r="J653" t="s">
        <v>431</v>
      </c>
      <c r="K653" t="s">
        <v>1249</v>
      </c>
      <c r="L653" s="606">
        <v>13</v>
      </c>
      <c r="M653" s="606">
        <v>10</v>
      </c>
      <c r="N653" s="606">
        <v>1.3</v>
      </c>
      <c r="O653" t="s">
        <v>799</v>
      </c>
      <c r="P653" t="s">
        <v>1231</v>
      </c>
      <c r="Q653" t="s">
        <v>799</v>
      </c>
      <c r="R653">
        <v>180</v>
      </c>
      <c r="Y653">
        <v>26.13</v>
      </c>
      <c r="Z653">
        <v>17.8</v>
      </c>
      <c r="AA653">
        <v>77.52</v>
      </c>
      <c r="AB653">
        <v>53.43</v>
      </c>
      <c r="AC653" t="s">
        <v>333</v>
      </c>
      <c r="AD653" s="508" t="s">
        <v>1233</v>
      </c>
      <c r="AE653" s="1059"/>
      <c r="AF653" s="1059"/>
      <c r="AG653" s="1059"/>
      <c r="AH653" s="1059"/>
      <c r="AI653" s="1059"/>
      <c r="AJ653" s="1059"/>
      <c r="AK653" s="1059"/>
      <c r="AL653" s="1059"/>
      <c r="AM653" s="1059"/>
      <c r="AN653" s="1059"/>
      <c r="AO653" s="1059"/>
      <c r="AP653" s="1059">
        <v>0.25876712328767099</v>
      </c>
      <c r="AQ653" s="1059">
        <v>0.26873861566484503</v>
      </c>
      <c r="AR653" s="1059">
        <v>0.264794520547945</v>
      </c>
      <c r="AS653" s="1059">
        <v>0.27207762557077603</v>
      </c>
      <c r="AT653" s="1059">
        <v>0.245924657534246</v>
      </c>
    </row>
    <row r="654" spans="1:47" x14ac:dyDescent="0.2">
      <c r="A654">
        <v>61871</v>
      </c>
      <c r="B654" t="s">
        <v>1917</v>
      </c>
      <c r="C654" s="507">
        <v>43434</v>
      </c>
      <c r="D654">
        <v>2018</v>
      </c>
      <c r="E654" t="s">
        <v>177</v>
      </c>
      <c r="F654" t="s">
        <v>221</v>
      </c>
      <c r="G654">
        <v>33.166173000000001</v>
      </c>
      <c r="H654">
        <v>-96.172619999999995</v>
      </c>
      <c r="I654" s="606">
        <v>4.6250111872000002</v>
      </c>
      <c r="J654" t="s">
        <v>431</v>
      </c>
      <c r="K654" t="s">
        <v>1251</v>
      </c>
      <c r="L654" s="606">
        <v>14.263199999999999</v>
      </c>
      <c r="M654" s="606">
        <v>10</v>
      </c>
      <c r="N654" s="606">
        <v>1.42632</v>
      </c>
      <c r="O654" t="s">
        <v>799</v>
      </c>
      <c r="P654" t="s">
        <v>1231</v>
      </c>
      <c r="Q654" t="s">
        <v>799</v>
      </c>
      <c r="R654">
        <v>181</v>
      </c>
      <c r="Y654">
        <v>21.19</v>
      </c>
      <c r="AA654">
        <v>95.85</v>
      </c>
      <c r="AB654">
        <v>69.03</v>
      </c>
      <c r="AC654" t="s">
        <v>330</v>
      </c>
      <c r="AD654" s="508" t="s">
        <v>1233</v>
      </c>
      <c r="AE654" s="1059"/>
      <c r="AF654" s="1059"/>
      <c r="AG654" s="1059"/>
      <c r="AH654" s="1059"/>
      <c r="AI654" s="1059"/>
      <c r="AJ654" s="1059"/>
      <c r="AK654" s="1059"/>
      <c r="AL654" s="1059"/>
      <c r="AM654" s="1059"/>
      <c r="AN654" s="1059"/>
      <c r="AO654" s="1059"/>
      <c r="AP654" s="1059">
        <v>0.18146118721461099</v>
      </c>
      <c r="AQ654" s="1059">
        <v>0.20039845173041801</v>
      </c>
      <c r="AR654" s="1059">
        <v>0.16252283105022799</v>
      </c>
      <c r="AS654" s="1059">
        <v>0.15391552511415499</v>
      </c>
      <c r="AT654" s="1059">
        <v>0.190810502283105</v>
      </c>
      <c r="AU654" s="1061">
        <v>0.119911202185792</v>
      </c>
    </row>
    <row r="655" spans="1:47" x14ac:dyDescent="0.2">
      <c r="A655">
        <v>61874</v>
      </c>
      <c r="B655" t="s">
        <v>1918</v>
      </c>
      <c r="C655" s="507">
        <v>43434</v>
      </c>
      <c r="D655">
        <v>2018</v>
      </c>
      <c r="E655" t="s">
        <v>177</v>
      </c>
      <c r="F655" t="s">
        <v>221</v>
      </c>
      <c r="G655">
        <v>31.291150999999999</v>
      </c>
      <c r="H655">
        <v>-97.260739999999998</v>
      </c>
      <c r="I655" s="606">
        <v>4.7373984018000002</v>
      </c>
      <c r="J655" t="s">
        <v>431</v>
      </c>
      <c r="K655" t="s">
        <v>1251</v>
      </c>
      <c r="L655" s="606">
        <v>14.256</v>
      </c>
      <c r="M655" s="606">
        <v>10</v>
      </c>
      <c r="N655" s="606">
        <v>1.4256</v>
      </c>
      <c r="O655" t="s">
        <v>799</v>
      </c>
      <c r="P655" t="s">
        <v>1231</v>
      </c>
      <c r="Q655" t="s">
        <v>799</v>
      </c>
      <c r="R655">
        <v>181</v>
      </c>
      <c r="Y655">
        <v>16.670000000000002</v>
      </c>
      <c r="AA655">
        <v>84.04</v>
      </c>
      <c r="AB655">
        <v>59.88</v>
      </c>
      <c r="AC655" t="s">
        <v>325</v>
      </c>
      <c r="AD655" s="508" t="s">
        <v>1233</v>
      </c>
      <c r="AE655" s="1059"/>
      <c r="AF655" s="1059"/>
      <c r="AG655" s="1059"/>
      <c r="AH655" s="1059"/>
      <c r="AI655" s="1059"/>
      <c r="AJ655" s="1059"/>
      <c r="AK655" s="1059"/>
      <c r="AL655" s="1059"/>
      <c r="AM655" s="1059"/>
      <c r="AN655" s="1059"/>
      <c r="AO655" s="1059"/>
      <c r="AP655" s="1059">
        <v>0.20917808219178</v>
      </c>
      <c r="AQ655" s="1059">
        <v>0.23071493624772299</v>
      </c>
      <c r="AR655" s="1059">
        <v>0.184360730593607</v>
      </c>
      <c r="AS655" s="1059">
        <v>0.197168949771689</v>
      </c>
      <c r="AT655" s="1059">
        <v>0.18547945205479399</v>
      </c>
      <c r="AU655" s="1061">
        <v>0.18909380692167499</v>
      </c>
    </row>
    <row r="656" spans="1:47" x14ac:dyDescent="0.2">
      <c r="A656">
        <v>61868</v>
      </c>
      <c r="B656" t="s">
        <v>1919</v>
      </c>
      <c r="C656" s="507">
        <v>43465</v>
      </c>
      <c r="D656">
        <v>2018</v>
      </c>
      <c r="E656" t="s">
        <v>177</v>
      </c>
      <c r="F656" t="s">
        <v>221</v>
      </c>
      <c r="G656">
        <v>29.537482000000001</v>
      </c>
      <c r="H656">
        <v>-95.969549999999998</v>
      </c>
      <c r="I656" s="606">
        <v>4.6456310501999996</v>
      </c>
      <c r="J656" t="s">
        <v>431</v>
      </c>
      <c r="K656" t="s">
        <v>1251</v>
      </c>
      <c r="L656" s="606">
        <v>14.256</v>
      </c>
      <c r="M656" s="606">
        <v>10</v>
      </c>
      <c r="N656" s="606">
        <v>1.4256</v>
      </c>
      <c r="O656" t="s">
        <v>799</v>
      </c>
      <c r="P656" t="s">
        <v>1231</v>
      </c>
      <c r="Q656" t="s">
        <v>799</v>
      </c>
      <c r="R656">
        <v>182</v>
      </c>
      <c r="Y656">
        <v>19.79</v>
      </c>
      <c r="AA656">
        <v>105</v>
      </c>
      <c r="AB656">
        <v>75.47</v>
      </c>
      <c r="AC656" t="s">
        <v>330</v>
      </c>
      <c r="AD656" s="508" t="s">
        <v>1233</v>
      </c>
      <c r="AE656" s="1059"/>
      <c r="AF656" s="1059"/>
      <c r="AG656" s="1059"/>
      <c r="AH656" s="1059"/>
      <c r="AI656" s="1059"/>
      <c r="AJ656" s="1059"/>
      <c r="AK656" s="1059"/>
      <c r="AL656" s="1059"/>
      <c r="AM656" s="1059"/>
      <c r="AN656" s="1059"/>
      <c r="AO656" s="1059"/>
      <c r="AP656" s="1059">
        <v>0.17425799086757901</v>
      </c>
      <c r="AQ656" s="1059">
        <v>0.219933970856102</v>
      </c>
      <c r="AR656" s="1059">
        <v>0.18527397260273901</v>
      </c>
      <c r="AS656" s="1059">
        <v>0.14861872146118699</v>
      </c>
      <c r="AT656" s="1059">
        <v>0.16288812785388099</v>
      </c>
      <c r="AU656" s="1061">
        <v>0.10911885245901599</v>
      </c>
    </row>
    <row r="657" spans="1:47" x14ac:dyDescent="0.2">
      <c r="A657">
        <v>61867</v>
      </c>
      <c r="B657" t="s">
        <v>1920</v>
      </c>
      <c r="C657" s="507">
        <v>43465</v>
      </c>
      <c r="D657">
        <v>2018</v>
      </c>
      <c r="E657" t="s">
        <v>177</v>
      </c>
      <c r="F657" t="s">
        <v>221</v>
      </c>
      <c r="G657">
        <v>29.633690999999999</v>
      </c>
      <c r="H657">
        <v>-96.078781000000006</v>
      </c>
      <c r="I657" s="606">
        <v>4.6411376712000001</v>
      </c>
      <c r="J657" t="s">
        <v>431</v>
      </c>
      <c r="K657" t="s">
        <v>1249</v>
      </c>
      <c r="L657" s="606">
        <v>14.259</v>
      </c>
      <c r="M657" s="606">
        <v>10</v>
      </c>
      <c r="N657" s="606">
        <v>1.4258999999999999</v>
      </c>
      <c r="O657" t="s">
        <v>799</v>
      </c>
      <c r="P657" t="s">
        <v>1231</v>
      </c>
      <c r="Q657" t="s">
        <v>799</v>
      </c>
      <c r="R657">
        <v>180</v>
      </c>
      <c r="Y657">
        <v>21.97</v>
      </c>
      <c r="AA657">
        <v>70.17</v>
      </c>
      <c r="AB657">
        <v>51.15</v>
      </c>
      <c r="AC657" t="s">
        <v>333</v>
      </c>
      <c r="AD657" s="508" t="s">
        <v>1233</v>
      </c>
      <c r="AE657" s="1059"/>
      <c r="AF657" s="1059"/>
      <c r="AG657" s="1059"/>
      <c r="AH657" s="1059"/>
      <c r="AI657" s="1059"/>
      <c r="AJ657" s="1059"/>
      <c r="AK657" s="1059"/>
      <c r="AL657" s="1059"/>
      <c r="AM657" s="1059"/>
      <c r="AN657" s="1059"/>
      <c r="AO657" s="1059"/>
      <c r="AP657" s="1059"/>
      <c r="AQ657" s="1059">
        <v>0.218624772313296</v>
      </c>
      <c r="AR657" s="1059">
        <v>0.178116438356164</v>
      </c>
      <c r="AS657" s="1059">
        <v>0.21660958904109501</v>
      </c>
      <c r="AT657" s="1059">
        <v>0.18415525114155201</v>
      </c>
      <c r="AU657" s="1061">
        <v>0.18775045537340601</v>
      </c>
    </row>
    <row r="658" spans="1:47" x14ac:dyDescent="0.2">
      <c r="A658">
        <v>61810</v>
      </c>
      <c r="B658" t="s">
        <v>1921</v>
      </c>
      <c r="C658" s="507">
        <v>43465</v>
      </c>
      <c r="D658">
        <v>2018</v>
      </c>
      <c r="E658" t="s">
        <v>177</v>
      </c>
      <c r="F658" t="s">
        <v>221</v>
      </c>
      <c r="G658">
        <v>33.632911</v>
      </c>
      <c r="H658">
        <v>-95.390710999999996</v>
      </c>
      <c r="I658" s="606">
        <v>4.5603273973</v>
      </c>
      <c r="J658" t="s">
        <v>431</v>
      </c>
      <c r="K658" t="s">
        <v>1251</v>
      </c>
      <c r="L658" s="606">
        <v>14.256</v>
      </c>
      <c r="M658" s="606">
        <v>10</v>
      </c>
      <c r="N658" s="606">
        <v>1.4256</v>
      </c>
      <c r="O658" t="s">
        <v>799</v>
      </c>
      <c r="P658" t="s">
        <v>1231</v>
      </c>
      <c r="Q658" t="s">
        <v>799</v>
      </c>
      <c r="R658">
        <v>182</v>
      </c>
      <c r="Y658">
        <v>18.43</v>
      </c>
      <c r="AA658">
        <v>66.099999999999994</v>
      </c>
      <c r="AB658">
        <v>47.52</v>
      </c>
      <c r="AC658" t="s">
        <v>332</v>
      </c>
      <c r="AD658" s="508" t="s">
        <v>1233</v>
      </c>
      <c r="AE658" s="1059"/>
      <c r="AF658" s="1059"/>
      <c r="AG658" s="1059"/>
      <c r="AH658" s="1059"/>
      <c r="AI658" s="1059"/>
      <c r="AJ658" s="1059"/>
      <c r="AK658" s="1059"/>
      <c r="AL658" s="1059"/>
      <c r="AM658" s="1059"/>
      <c r="AN658" s="1059"/>
      <c r="AO658" s="1059"/>
      <c r="AP658" s="1059"/>
      <c r="AQ658" s="1059">
        <v>0.17528460837887</v>
      </c>
      <c r="AR658" s="1059">
        <v>0.18538812785388101</v>
      </c>
      <c r="AS658" s="1059">
        <v>0.23146118721461101</v>
      </c>
      <c r="AT658" s="1059">
        <v>0.25001141552511402</v>
      </c>
      <c r="AU658" s="1061">
        <v>0.23547358834244</v>
      </c>
    </row>
    <row r="659" spans="1:47" x14ac:dyDescent="0.2">
      <c r="A659">
        <v>62713</v>
      </c>
      <c r="B659" t="s">
        <v>1922</v>
      </c>
      <c r="C659" s="507">
        <v>43465</v>
      </c>
      <c r="D659">
        <v>2018</v>
      </c>
      <c r="E659" t="s">
        <v>180</v>
      </c>
      <c r="F659" t="s">
        <v>248</v>
      </c>
      <c r="G659">
        <v>40.836806000000003</v>
      </c>
      <c r="H659">
        <v>-75.065470000000005</v>
      </c>
      <c r="I659" s="606">
        <v>3.9039586758000002</v>
      </c>
      <c r="J659" t="s">
        <v>431</v>
      </c>
      <c r="K659" t="s">
        <v>1249</v>
      </c>
      <c r="L659" s="606">
        <v>14</v>
      </c>
      <c r="M659" s="606">
        <v>10</v>
      </c>
      <c r="N659" s="606">
        <v>1.4</v>
      </c>
      <c r="O659" t="s">
        <v>793</v>
      </c>
      <c r="P659" t="s">
        <v>793</v>
      </c>
      <c r="Q659">
        <v>10</v>
      </c>
      <c r="R659">
        <v>180</v>
      </c>
      <c r="Y659">
        <v>27.69</v>
      </c>
      <c r="Z659">
        <v>4.9800000000000004</v>
      </c>
      <c r="AA659">
        <v>135.76</v>
      </c>
      <c r="AB659">
        <v>92.57</v>
      </c>
      <c r="AC659" t="s">
        <v>330</v>
      </c>
      <c r="AD659" s="508" t="s">
        <v>1233</v>
      </c>
      <c r="AE659" s="1059"/>
      <c r="AF659" s="1059"/>
      <c r="AG659" s="1059"/>
      <c r="AH659" s="1059"/>
      <c r="AI659" s="1059"/>
      <c r="AJ659" s="1059"/>
      <c r="AK659" s="1059"/>
      <c r="AL659" s="1059"/>
      <c r="AM659" s="1059"/>
      <c r="AN659" s="1059"/>
      <c r="AO659" s="1059"/>
      <c r="AP659" s="1059"/>
      <c r="AQ659" s="1059">
        <v>0.181341074681238</v>
      </c>
      <c r="AR659" s="1059">
        <v>0.18018264840182599</v>
      </c>
      <c r="AS659" s="1059">
        <v>0.16481735159817301</v>
      </c>
      <c r="AT659" s="1059">
        <v>0.18136986301369801</v>
      </c>
      <c r="AU659" s="1061">
        <v>0.17931466302367899</v>
      </c>
    </row>
    <row r="660" spans="1:47" x14ac:dyDescent="0.2">
      <c r="A660">
        <v>61530</v>
      </c>
      <c r="B660" t="s">
        <v>1923</v>
      </c>
      <c r="C660" s="507">
        <v>43190</v>
      </c>
      <c r="D660">
        <v>2018</v>
      </c>
      <c r="E660" t="s">
        <v>199</v>
      </c>
      <c r="F660" t="s">
        <v>237</v>
      </c>
      <c r="G660">
        <v>33.774656999999998</v>
      </c>
      <c r="H660">
        <v>-81.110550000000003</v>
      </c>
      <c r="I660" s="606">
        <v>4.5892011416000003</v>
      </c>
      <c r="J660" t="s">
        <v>431</v>
      </c>
      <c r="K660" t="s">
        <v>1249</v>
      </c>
      <c r="L660" s="606">
        <v>14.795</v>
      </c>
      <c r="M660" s="606">
        <v>10.199999999999999</v>
      </c>
      <c r="N660" s="606">
        <v>1.4504901960784315</v>
      </c>
      <c r="O660" t="s">
        <v>799</v>
      </c>
      <c r="P660" t="s">
        <v>1231</v>
      </c>
      <c r="Q660" t="s">
        <v>799</v>
      </c>
      <c r="R660">
        <v>180</v>
      </c>
      <c r="Y660">
        <v>29.76</v>
      </c>
      <c r="Z660">
        <v>13.63</v>
      </c>
      <c r="AA660">
        <v>72.42</v>
      </c>
      <c r="AB660">
        <v>52.22</v>
      </c>
      <c r="AC660" t="s">
        <v>329</v>
      </c>
      <c r="AD660" s="508" t="s">
        <v>1233</v>
      </c>
      <c r="AE660" s="1059"/>
      <c r="AF660" s="1059"/>
      <c r="AG660" s="1059"/>
      <c r="AH660" s="1059"/>
      <c r="AI660" s="1059"/>
      <c r="AJ660" s="1059"/>
      <c r="AK660" s="1059"/>
      <c r="AL660" s="1059"/>
      <c r="AM660" s="1059"/>
      <c r="AN660" s="1059"/>
      <c r="AO660" s="1059"/>
      <c r="AP660" s="1059">
        <v>0.23311173784582301</v>
      </c>
      <c r="AQ660" s="1059">
        <v>0.23159309261045</v>
      </c>
      <c r="AR660" s="1059">
        <v>0.188568806518041</v>
      </c>
      <c r="AS660" s="1059">
        <v>0.21746575342465699</v>
      </c>
      <c r="AT660" s="1059">
        <v>0.22478511952726199</v>
      </c>
      <c r="AU660" s="1061">
        <v>0.18519634629808199</v>
      </c>
    </row>
    <row r="661" spans="1:47" x14ac:dyDescent="0.2">
      <c r="A661">
        <v>60681</v>
      </c>
      <c r="B661" t="s">
        <v>1924</v>
      </c>
      <c r="C661" s="507">
        <v>43343</v>
      </c>
      <c r="D661">
        <v>2018</v>
      </c>
      <c r="E661" t="s">
        <v>180</v>
      </c>
      <c r="F661" t="s">
        <v>253</v>
      </c>
      <c r="G661">
        <v>38.992144000000003</v>
      </c>
      <c r="H661">
        <v>-76.573769999999996</v>
      </c>
      <c r="I661" s="606">
        <v>4.1513947488999996</v>
      </c>
      <c r="J661" t="s">
        <v>431</v>
      </c>
      <c r="K661" t="s">
        <v>1249</v>
      </c>
      <c r="L661" s="606">
        <v>18</v>
      </c>
      <c r="M661" s="606">
        <v>12</v>
      </c>
      <c r="N661" s="606">
        <v>1.5</v>
      </c>
      <c r="O661" t="s">
        <v>793</v>
      </c>
      <c r="P661" t="s">
        <v>793</v>
      </c>
      <c r="Q661">
        <v>12</v>
      </c>
      <c r="R661">
        <v>180</v>
      </c>
      <c r="Y661">
        <v>42.43</v>
      </c>
      <c r="Z661">
        <v>7.57</v>
      </c>
      <c r="AA661">
        <v>134.66</v>
      </c>
      <c r="AB661">
        <v>91.09</v>
      </c>
      <c r="AC661" t="s">
        <v>1259</v>
      </c>
      <c r="AD661" s="508">
        <v>90.227259315395301</v>
      </c>
      <c r="AE661" s="1059"/>
      <c r="AF661" s="1059"/>
      <c r="AG661" s="1059"/>
      <c r="AH661" s="1059"/>
      <c r="AI661" s="1059"/>
      <c r="AJ661" s="1059"/>
      <c r="AK661" s="1059"/>
      <c r="AL661" s="1059"/>
      <c r="AM661" s="1059"/>
      <c r="AN661" s="1059"/>
      <c r="AO661" s="1059"/>
      <c r="AP661" s="1059">
        <v>0.21499238964992301</v>
      </c>
      <c r="AQ661" s="1059">
        <v>0.20996508803885799</v>
      </c>
      <c r="AR661" s="1059">
        <v>0.21841704718416999</v>
      </c>
      <c r="AS661" s="1059">
        <v>0.21527777777777701</v>
      </c>
      <c r="AT661" s="1059">
        <v>0.21711377473363699</v>
      </c>
      <c r="AU661" s="1061">
        <v>0.204604963570127</v>
      </c>
    </row>
    <row r="662" spans="1:47" x14ac:dyDescent="0.2">
      <c r="A662">
        <v>62140</v>
      </c>
      <c r="B662" t="s">
        <v>1925</v>
      </c>
      <c r="C662" s="507">
        <v>43404</v>
      </c>
      <c r="D662">
        <v>2018</v>
      </c>
      <c r="E662" t="s">
        <v>180</v>
      </c>
      <c r="F662" t="s">
        <v>227</v>
      </c>
      <c r="G662">
        <v>37.569661000000004</v>
      </c>
      <c r="H662">
        <v>-76.473169999999996</v>
      </c>
      <c r="I662" s="606">
        <v>4.3045294520999997</v>
      </c>
      <c r="J662" t="s">
        <v>431</v>
      </c>
      <c r="K662" t="s">
        <v>1249</v>
      </c>
      <c r="L662" s="606">
        <v>19.7</v>
      </c>
      <c r="M662" s="606">
        <v>15</v>
      </c>
      <c r="N662" s="606">
        <v>1.3133333333333332</v>
      </c>
      <c r="O662" t="s">
        <v>799</v>
      </c>
      <c r="P662" t="s">
        <v>1231</v>
      </c>
      <c r="Q662" t="s">
        <v>799</v>
      </c>
      <c r="R662">
        <v>181</v>
      </c>
      <c r="Y662">
        <v>34.15</v>
      </c>
      <c r="Z662">
        <v>3.63</v>
      </c>
      <c r="AA662">
        <v>89.13</v>
      </c>
      <c r="AB662">
        <v>61.99</v>
      </c>
      <c r="AC662" t="s">
        <v>327</v>
      </c>
      <c r="AD662" s="508" t="s">
        <v>1233</v>
      </c>
      <c r="AE662" s="1059"/>
      <c r="AF662" s="1059"/>
      <c r="AG662" s="1059"/>
      <c r="AH662" s="1059"/>
      <c r="AI662" s="1059"/>
      <c r="AJ662" s="1059"/>
      <c r="AK662" s="1059"/>
      <c r="AL662" s="1059"/>
      <c r="AM662" s="1059"/>
      <c r="AN662" s="1059"/>
      <c r="AO662" s="1059"/>
      <c r="AP662" s="1059">
        <v>0.220410958904109</v>
      </c>
      <c r="AQ662" s="1059">
        <v>0.21757741347905199</v>
      </c>
      <c r="AR662" s="1059">
        <v>0.22494672754946701</v>
      </c>
      <c r="AS662" s="1059">
        <v>0.20445966514459599</v>
      </c>
      <c r="AT662" s="1059">
        <v>0.21087519025875101</v>
      </c>
      <c r="AU662" s="1061">
        <v>0.19817850637522699</v>
      </c>
    </row>
    <row r="663" spans="1:47" x14ac:dyDescent="0.2">
      <c r="A663">
        <v>61412</v>
      </c>
      <c r="B663" t="s">
        <v>1926</v>
      </c>
      <c r="C663" s="507">
        <v>43465</v>
      </c>
      <c r="D663">
        <v>2018</v>
      </c>
      <c r="E663" t="s">
        <v>199</v>
      </c>
      <c r="F663" t="s">
        <v>249</v>
      </c>
      <c r="G663">
        <v>35.306387000000001</v>
      </c>
      <c r="H663">
        <v>-89.167541</v>
      </c>
      <c r="I663" s="606">
        <v>4.3936317351999996</v>
      </c>
      <c r="J663" t="s">
        <v>431</v>
      </c>
      <c r="K663" t="s">
        <v>1251</v>
      </c>
      <c r="L663" s="606">
        <v>19.995000000000001</v>
      </c>
      <c r="M663" s="606">
        <v>15</v>
      </c>
      <c r="N663" s="606">
        <v>1.333</v>
      </c>
      <c r="O663" t="s">
        <v>799</v>
      </c>
      <c r="P663" t="s">
        <v>1231</v>
      </c>
      <c r="Q663" t="s">
        <v>799</v>
      </c>
      <c r="R663">
        <v>178</v>
      </c>
      <c r="Y663">
        <v>23.71</v>
      </c>
      <c r="Z663">
        <v>41.33</v>
      </c>
      <c r="AA663">
        <v>90.56</v>
      </c>
      <c r="AB663">
        <v>63.17</v>
      </c>
      <c r="AC663" t="s">
        <v>333</v>
      </c>
      <c r="AD663" s="508" t="s">
        <v>1233</v>
      </c>
      <c r="AE663" s="1059"/>
      <c r="AF663" s="1059"/>
      <c r="AG663" s="1059"/>
      <c r="AH663" s="1059"/>
      <c r="AI663" s="1059"/>
      <c r="AJ663" s="1059"/>
      <c r="AK663" s="1059"/>
      <c r="AL663" s="1059"/>
      <c r="AM663" s="1059"/>
      <c r="AN663" s="1059"/>
      <c r="AO663" s="1059"/>
      <c r="AP663" s="1059">
        <v>0.23913242009132399</v>
      </c>
      <c r="AQ663" s="1059">
        <v>0.229348816029143</v>
      </c>
      <c r="AR663" s="1059">
        <v>0.22714611872146101</v>
      </c>
      <c r="AS663" s="1059">
        <v>0.22321917808219099</v>
      </c>
      <c r="AT663" s="1059">
        <v>0.189375951293759</v>
      </c>
      <c r="AU663" s="1061">
        <v>0.18452489374620501</v>
      </c>
    </row>
    <row r="664" spans="1:47" x14ac:dyDescent="0.2">
      <c r="A664">
        <v>61955</v>
      </c>
      <c r="B664" t="s">
        <v>1927</v>
      </c>
      <c r="C664" s="507">
        <v>43311</v>
      </c>
      <c r="D664">
        <v>2018</v>
      </c>
      <c r="E664" t="s">
        <v>179</v>
      </c>
      <c r="F664" t="s">
        <v>239</v>
      </c>
      <c r="G664">
        <v>42.707011000000001</v>
      </c>
      <c r="H664">
        <v>-84.698989999999995</v>
      </c>
      <c r="I664" s="606">
        <v>3.7873417807999998</v>
      </c>
      <c r="J664" t="s">
        <v>431</v>
      </c>
      <c r="K664" t="s">
        <v>1249</v>
      </c>
      <c r="L664" s="606">
        <v>19.399999999999999</v>
      </c>
      <c r="M664" s="606">
        <v>15.9</v>
      </c>
      <c r="N664" s="606">
        <v>1.220125786163522</v>
      </c>
      <c r="O664" t="s">
        <v>799</v>
      </c>
      <c r="P664" t="s">
        <v>1231</v>
      </c>
      <c r="Q664" t="s">
        <v>799</v>
      </c>
      <c r="R664">
        <v>180</v>
      </c>
      <c r="Y664">
        <v>32.28</v>
      </c>
      <c r="Z664">
        <v>2.39</v>
      </c>
      <c r="AA664">
        <v>76.64</v>
      </c>
      <c r="AB664">
        <v>54.37</v>
      </c>
      <c r="AC664" t="s">
        <v>1259</v>
      </c>
      <c r="AD664" s="508" t="s">
        <v>1233</v>
      </c>
      <c r="AE664" s="1059"/>
      <c r="AF664" s="1059"/>
      <c r="AG664" s="1059"/>
      <c r="AH664" s="1059"/>
      <c r="AI664" s="1059"/>
      <c r="AJ664" s="1059"/>
      <c r="AK664" s="1059"/>
      <c r="AL664" s="1059"/>
      <c r="AM664" s="1059"/>
      <c r="AN664" s="1059"/>
      <c r="AO664" s="1059"/>
      <c r="AP664" s="1059">
        <v>0.17736423422647199</v>
      </c>
      <c r="AQ664" s="1059">
        <v>0.19893230688158001</v>
      </c>
      <c r="AR664" s="1059">
        <v>0.19749576405042901</v>
      </c>
      <c r="AS664" s="1059">
        <v>0.189734642887912</v>
      </c>
      <c r="AT664" s="1059">
        <v>0.18534792223083699</v>
      </c>
      <c r="AU664" s="1061">
        <v>0.188471606465729</v>
      </c>
    </row>
    <row r="665" spans="1:47" x14ac:dyDescent="0.2">
      <c r="A665">
        <v>61924</v>
      </c>
      <c r="B665" t="s">
        <v>1928</v>
      </c>
      <c r="C665" s="507">
        <v>43465</v>
      </c>
      <c r="D665">
        <v>2018</v>
      </c>
      <c r="E665" t="s">
        <v>199</v>
      </c>
      <c r="F665" t="s">
        <v>246</v>
      </c>
      <c r="G665">
        <v>34.949739999999998</v>
      </c>
      <c r="H665">
        <v>-86.868049999999997</v>
      </c>
      <c r="I665" s="606">
        <v>4.3793009131999998</v>
      </c>
      <c r="J665" t="s">
        <v>431</v>
      </c>
      <c r="K665" t="s">
        <v>1251</v>
      </c>
      <c r="L665" s="606">
        <v>20</v>
      </c>
      <c r="M665" s="606">
        <v>15.9</v>
      </c>
      <c r="N665" s="606">
        <v>1.2578616352201257</v>
      </c>
      <c r="O665" t="s">
        <v>799</v>
      </c>
      <c r="P665" t="s">
        <v>1231</v>
      </c>
      <c r="Q665" t="s">
        <v>799</v>
      </c>
      <c r="R665">
        <v>180</v>
      </c>
      <c r="Y665">
        <v>23.53</v>
      </c>
      <c r="Z665">
        <v>37.950000000000003</v>
      </c>
      <c r="AA665">
        <v>110.64</v>
      </c>
      <c r="AB665">
        <v>75.14</v>
      </c>
      <c r="AC665" t="s">
        <v>333</v>
      </c>
      <c r="AD665" s="508" t="s">
        <v>1233</v>
      </c>
      <c r="AE665" s="1059"/>
      <c r="AF665" s="1059"/>
      <c r="AG665" s="1059"/>
      <c r="AH665" s="1059"/>
      <c r="AI665" s="1059"/>
      <c r="AJ665" s="1059"/>
      <c r="AK665" s="1059"/>
      <c r="AL665" s="1059"/>
      <c r="AM665" s="1059"/>
      <c r="AN665" s="1059"/>
      <c r="AO665" s="1059"/>
      <c r="AP665" s="1059">
        <v>0.194451624019987</v>
      </c>
      <c r="AQ665" s="1059">
        <v>0.20943596705273099</v>
      </c>
      <c r="AR665" s="1059">
        <v>0.225632520605381</v>
      </c>
      <c r="AS665" s="1059">
        <v>0.23228080755865699</v>
      </c>
      <c r="AT665" s="1059">
        <v>0.205436374601533</v>
      </c>
      <c r="AU665" s="1061">
        <v>0.19458621163693801</v>
      </c>
    </row>
    <row r="666" spans="1:47" x14ac:dyDescent="0.2">
      <c r="A666">
        <v>61023</v>
      </c>
      <c r="B666" t="s">
        <v>1929</v>
      </c>
      <c r="C666" s="507">
        <v>43373</v>
      </c>
      <c r="D666">
        <v>2018</v>
      </c>
      <c r="E666" t="s">
        <v>180</v>
      </c>
      <c r="F666" t="s">
        <v>227</v>
      </c>
      <c r="G666">
        <v>37.669961000000001</v>
      </c>
      <c r="H666">
        <v>-77.169989999999999</v>
      </c>
      <c r="I666" s="606">
        <v>4.2781465753000001</v>
      </c>
      <c r="J666" t="s">
        <v>431</v>
      </c>
      <c r="K666" t="s">
        <v>1249</v>
      </c>
      <c r="L666" s="606">
        <v>21.1</v>
      </c>
      <c r="M666" s="606">
        <v>17</v>
      </c>
      <c r="N666" s="606">
        <v>1.2411764705882353</v>
      </c>
      <c r="O666" t="s">
        <v>799</v>
      </c>
      <c r="P666" t="s">
        <v>1231</v>
      </c>
      <c r="Q666" t="s">
        <v>799</v>
      </c>
      <c r="R666">
        <v>181</v>
      </c>
      <c r="Y666">
        <v>35.35</v>
      </c>
      <c r="Z666">
        <v>3.72</v>
      </c>
      <c r="AA666">
        <v>89.79</v>
      </c>
      <c r="AB666">
        <v>62.62</v>
      </c>
      <c r="AC666" t="s">
        <v>327</v>
      </c>
      <c r="AD666" s="508" t="s">
        <v>1233</v>
      </c>
      <c r="AE666" s="1059"/>
      <c r="AF666" s="1059"/>
      <c r="AG666" s="1059"/>
      <c r="AH666" s="1059"/>
      <c r="AI666" s="1059"/>
      <c r="AJ666" s="1059"/>
      <c r="AK666" s="1059"/>
      <c r="AL666" s="1059"/>
      <c r="AM666" s="1059"/>
      <c r="AN666" s="1059"/>
      <c r="AO666" s="1059"/>
      <c r="AP666" s="1059">
        <v>0.215417673918882</v>
      </c>
      <c r="AQ666" s="1059">
        <v>0.21983820850744601</v>
      </c>
      <c r="AR666" s="1059">
        <v>0.20194735428417901</v>
      </c>
      <c r="AS666" s="1059">
        <v>0.19675664786462499</v>
      </c>
      <c r="AT666" s="1059">
        <v>0.19984555466022</v>
      </c>
      <c r="AU666" s="1061">
        <v>0.166854173363334</v>
      </c>
    </row>
    <row r="667" spans="1:47" x14ac:dyDescent="0.2">
      <c r="A667">
        <v>60678</v>
      </c>
      <c r="B667" t="s">
        <v>1930</v>
      </c>
      <c r="C667" s="507">
        <v>43404</v>
      </c>
      <c r="D667">
        <v>2018</v>
      </c>
      <c r="E667" t="s">
        <v>176</v>
      </c>
      <c r="F667" t="s">
        <v>222</v>
      </c>
      <c r="G667">
        <v>36.527211000000001</v>
      </c>
      <c r="H667">
        <v>-120.14921099999999</v>
      </c>
      <c r="I667" s="606">
        <v>5.2963639268999998</v>
      </c>
      <c r="J667" t="s">
        <v>431</v>
      </c>
      <c r="K667" t="s">
        <v>1251</v>
      </c>
      <c r="L667" s="606">
        <v>23.4252</v>
      </c>
      <c r="M667" s="606">
        <v>18.5</v>
      </c>
      <c r="N667" s="606">
        <v>1.2662270270270271</v>
      </c>
      <c r="O667" t="s">
        <v>799</v>
      </c>
      <c r="P667" t="s">
        <v>1231</v>
      </c>
      <c r="Q667" t="s">
        <v>799</v>
      </c>
      <c r="R667">
        <v>179</v>
      </c>
      <c r="Y667">
        <v>2.74</v>
      </c>
      <c r="Z667">
        <v>16.18</v>
      </c>
      <c r="AA667">
        <v>123.11</v>
      </c>
      <c r="AB667">
        <v>83.52</v>
      </c>
      <c r="AC667" t="s">
        <v>333</v>
      </c>
      <c r="AD667" s="508">
        <v>55.477258817217162</v>
      </c>
      <c r="AE667" s="1059"/>
      <c r="AF667" s="1059"/>
      <c r="AG667" s="1059"/>
      <c r="AH667" s="1059"/>
      <c r="AI667" s="1059"/>
      <c r="AJ667" s="1059"/>
      <c r="AK667" s="1059"/>
      <c r="AL667" s="1059"/>
      <c r="AM667" s="1059"/>
      <c r="AN667" s="1059"/>
      <c r="AO667" s="1059"/>
      <c r="AP667" s="1059">
        <v>0.22432083390987401</v>
      </c>
      <c r="AQ667" s="1059">
        <v>0.236098461849827</v>
      </c>
      <c r="AR667" s="1059">
        <v>0.16302292329689499</v>
      </c>
      <c r="AS667" s="1059">
        <v>0.18089571514229</v>
      </c>
      <c r="AT667" s="1059">
        <v>0.22936566703689901</v>
      </c>
      <c r="AU667" s="1061">
        <v>0.15101166740510999</v>
      </c>
    </row>
    <row r="668" spans="1:47" x14ac:dyDescent="0.2">
      <c r="A668">
        <v>61933</v>
      </c>
      <c r="B668" t="s">
        <v>1931</v>
      </c>
      <c r="C668" s="507">
        <v>43434</v>
      </c>
      <c r="D668">
        <v>2018</v>
      </c>
      <c r="E668" t="s">
        <v>183</v>
      </c>
      <c r="F668" t="s">
        <v>256</v>
      </c>
      <c r="G668">
        <v>46.955280999999999</v>
      </c>
      <c r="H668">
        <v>-118.62121</v>
      </c>
      <c r="I668" s="606">
        <v>4.2167111871999996</v>
      </c>
      <c r="J668" t="s">
        <v>431</v>
      </c>
      <c r="K668" t="s">
        <v>1249</v>
      </c>
      <c r="L668" s="606">
        <v>28</v>
      </c>
      <c r="M668" s="606">
        <v>19.2</v>
      </c>
      <c r="N668" s="606">
        <v>1.4583333333333335</v>
      </c>
      <c r="O668" t="s">
        <v>799</v>
      </c>
      <c r="P668" t="s">
        <v>1231</v>
      </c>
      <c r="Q668" t="s">
        <v>799</v>
      </c>
      <c r="R668">
        <v>180</v>
      </c>
      <c r="AA668">
        <v>135.84</v>
      </c>
      <c r="AB668">
        <v>90.96</v>
      </c>
      <c r="AC668" t="s">
        <v>333</v>
      </c>
      <c r="AD668" s="508" t="s">
        <v>1233</v>
      </c>
      <c r="AE668" s="1059"/>
      <c r="AF668" s="1059"/>
      <c r="AG668" s="1059"/>
      <c r="AH668" s="1059"/>
      <c r="AI668" s="1059"/>
      <c r="AJ668" s="1059"/>
      <c r="AK668" s="1059"/>
      <c r="AL668" s="1059"/>
      <c r="AM668" s="1059"/>
      <c r="AN668" s="1059"/>
      <c r="AO668" s="1059"/>
      <c r="AP668" s="1059">
        <v>0.25767575152207001</v>
      </c>
      <c r="AQ668" s="1059">
        <v>0.26909722222222199</v>
      </c>
      <c r="AR668" s="1059">
        <v>0.25818112633181101</v>
      </c>
      <c r="AS668" s="1059">
        <v>0.20754257039573801</v>
      </c>
      <c r="AT668" s="1059">
        <v>0.22028396118721399</v>
      </c>
      <c r="AU668" s="1061">
        <v>0.241816323239222</v>
      </c>
    </row>
    <row r="669" spans="1:47" x14ac:dyDescent="0.2">
      <c r="A669">
        <v>61959</v>
      </c>
      <c r="B669" t="s">
        <v>1932</v>
      </c>
      <c r="C669" s="507">
        <v>43465</v>
      </c>
      <c r="D669">
        <v>2018</v>
      </c>
      <c r="E669" t="s">
        <v>217</v>
      </c>
      <c r="F669" t="s">
        <v>267</v>
      </c>
      <c r="G669">
        <v>43.424816999999997</v>
      </c>
      <c r="H669">
        <v>-72.665340999999998</v>
      </c>
      <c r="I669" s="606">
        <v>3.7222173515999999</v>
      </c>
      <c r="J669" t="s">
        <v>431</v>
      </c>
      <c r="K669" t="s">
        <v>1249</v>
      </c>
      <c r="L669" s="606">
        <v>25.574000000000002</v>
      </c>
      <c r="M669" s="606">
        <v>19.59</v>
      </c>
      <c r="N669" s="606">
        <v>1.3054619703930577</v>
      </c>
      <c r="O669" t="s">
        <v>793</v>
      </c>
      <c r="P669" t="s">
        <v>793</v>
      </c>
      <c r="Q669">
        <v>25</v>
      </c>
      <c r="R669">
        <v>180</v>
      </c>
      <c r="Y669">
        <v>31.34</v>
      </c>
      <c r="Z669">
        <v>3.13</v>
      </c>
      <c r="AA669">
        <v>102.09</v>
      </c>
      <c r="AB669">
        <v>71.97</v>
      </c>
      <c r="AC669" t="s">
        <v>333</v>
      </c>
      <c r="AD669" s="508">
        <v>96.361700829629299</v>
      </c>
      <c r="AE669" s="1059"/>
      <c r="AF669" s="1059"/>
      <c r="AG669" s="1059"/>
      <c r="AH669" s="1059"/>
      <c r="AI669" s="1059"/>
      <c r="AJ669" s="1059"/>
      <c r="AK669" s="1059"/>
      <c r="AL669" s="1059"/>
      <c r="AM669" s="1059"/>
      <c r="AN669" s="1059"/>
      <c r="AO669" s="1059"/>
      <c r="AP669" s="1059">
        <v>0.154118329871964</v>
      </c>
      <c r="AQ669" s="1059">
        <v>0.17060231094448899</v>
      </c>
      <c r="AR669" s="1059">
        <v>0.15126299178828001</v>
      </c>
      <c r="AS669" s="1059">
        <v>0.17245076581332799</v>
      </c>
      <c r="AT669" s="1059">
        <v>0.152894613550385</v>
      </c>
      <c r="AU669" s="1061">
        <v>0.157718660593161</v>
      </c>
    </row>
    <row r="670" spans="1:47" x14ac:dyDescent="0.2">
      <c r="A670">
        <v>61678</v>
      </c>
      <c r="B670" t="s">
        <v>1933</v>
      </c>
      <c r="C670" s="507">
        <v>43220</v>
      </c>
      <c r="D670">
        <v>2018</v>
      </c>
      <c r="E670" t="s">
        <v>183</v>
      </c>
      <c r="F670" t="s">
        <v>226</v>
      </c>
      <c r="G670">
        <v>32.875697000000002</v>
      </c>
      <c r="H670">
        <v>-111.55110999999999</v>
      </c>
      <c r="I670" s="606">
        <v>5.7683394977000004</v>
      </c>
      <c r="J670" t="s">
        <v>431</v>
      </c>
      <c r="K670" t="s">
        <v>1251</v>
      </c>
      <c r="L670" s="606">
        <v>30.9</v>
      </c>
      <c r="M670" s="606">
        <v>20</v>
      </c>
      <c r="N670" s="606">
        <v>1.5449999999999999</v>
      </c>
      <c r="O670" t="s">
        <v>799</v>
      </c>
      <c r="P670" t="s">
        <v>1231</v>
      </c>
      <c r="Q670" t="s">
        <v>799</v>
      </c>
      <c r="R670">
        <v>180</v>
      </c>
      <c r="S670" t="s">
        <v>1293</v>
      </c>
      <c r="T670" t="s">
        <v>1384</v>
      </c>
      <c r="U670" t="s">
        <v>1295</v>
      </c>
      <c r="V670">
        <v>2018</v>
      </c>
      <c r="W670">
        <v>10</v>
      </c>
      <c r="X670">
        <v>40</v>
      </c>
      <c r="Y670">
        <v>12.45</v>
      </c>
      <c r="Z670">
        <v>29.21</v>
      </c>
      <c r="AA670">
        <v>76.17</v>
      </c>
      <c r="AB670">
        <v>52.23</v>
      </c>
      <c r="AC670" t="s">
        <v>1259</v>
      </c>
      <c r="AD670" s="508" t="s">
        <v>1233</v>
      </c>
      <c r="AE670" s="1059"/>
      <c r="AF670" s="1059"/>
      <c r="AG670" s="1059"/>
      <c r="AH670" s="1059"/>
      <c r="AI670" s="1059"/>
      <c r="AJ670" s="1059"/>
      <c r="AK670" s="1059"/>
      <c r="AL670" s="1059"/>
      <c r="AM670" s="1059"/>
      <c r="AN670" s="1059"/>
      <c r="AO670" s="1059"/>
      <c r="AP670" s="1059">
        <v>0.35450913242009102</v>
      </c>
      <c r="AQ670" s="1059">
        <v>0.34774590163934399</v>
      </c>
      <c r="AR670" s="1059">
        <v>0.35064497716894899</v>
      </c>
      <c r="AS670" s="1059">
        <v>0.35909246575342402</v>
      </c>
      <c r="AT670" s="1059">
        <v>0.32829337899543298</v>
      </c>
      <c r="AU670" s="1061">
        <v>0.30471311475409801</v>
      </c>
    </row>
    <row r="671" spans="1:47" x14ac:dyDescent="0.2">
      <c r="A671">
        <v>61068</v>
      </c>
      <c r="B671" t="s">
        <v>1934</v>
      </c>
      <c r="C671" s="507">
        <v>43465</v>
      </c>
      <c r="D671">
        <v>2018</v>
      </c>
      <c r="E671" t="s">
        <v>216</v>
      </c>
      <c r="F671" t="s">
        <v>216</v>
      </c>
      <c r="G671">
        <v>21.908231000000001</v>
      </c>
      <c r="H671">
        <v>-159.49201099999999</v>
      </c>
      <c r="I671" s="606">
        <v>4.7876168950000002</v>
      </c>
      <c r="J671" t="s">
        <v>431</v>
      </c>
      <c r="K671" t="s">
        <v>1249</v>
      </c>
      <c r="L671" s="606">
        <v>28.187999999999999</v>
      </c>
      <c r="M671" s="606">
        <v>20</v>
      </c>
      <c r="N671" s="606">
        <v>1.4094</v>
      </c>
      <c r="O671" t="s">
        <v>799</v>
      </c>
      <c r="P671" t="s">
        <v>1231</v>
      </c>
      <c r="Q671" t="s">
        <v>799</v>
      </c>
      <c r="R671">
        <v>180</v>
      </c>
      <c r="S671" t="s">
        <v>1293</v>
      </c>
      <c r="T671" t="s">
        <v>1384</v>
      </c>
      <c r="U671" t="s">
        <v>1497</v>
      </c>
      <c r="V671">
        <v>2018</v>
      </c>
      <c r="W671">
        <v>20</v>
      </c>
      <c r="X671">
        <v>100</v>
      </c>
      <c r="Y671">
        <v>172.7</v>
      </c>
      <c r="AA671">
        <v>173.47</v>
      </c>
      <c r="AB671">
        <v>114.99</v>
      </c>
      <c r="AC671" t="s">
        <v>1259</v>
      </c>
      <c r="AD671" s="508" t="s">
        <v>1233</v>
      </c>
      <c r="AE671" s="1059"/>
      <c r="AF671" s="1059"/>
      <c r="AG671" s="1059"/>
      <c r="AH671" s="1059"/>
      <c r="AI671" s="1059"/>
      <c r="AJ671" s="1059"/>
      <c r="AK671" s="1059"/>
      <c r="AL671" s="1059"/>
      <c r="AM671" s="1059"/>
      <c r="AN671" s="1059"/>
      <c r="AO671" s="1059"/>
      <c r="AP671" s="1059">
        <v>0.21404680365296799</v>
      </c>
      <c r="AQ671" s="1059">
        <v>0.22160746812386101</v>
      </c>
      <c r="AR671" s="1059">
        <v>0.22347602739726</v>
      </c>
      <c r="AS671" s="1059">
        <v>0.18985159817351599</v>
      </c>
      <c r="AT671" s="1059">
        <v>0.20600456621004501</v>
      </c>
      <c r="AU671" s="1061">
        <v>0.20790960837886999</v>
      </c>
    </row>
    <row r="672" spans="1:47" x14ac:dyDescent="0.2">
      <c r="A672">
        <v>61445</v>
      </c>
      <c r="B672" t="s">
        <v>1935</v>
      </c>
      <c r="C672" s="507">
        <v>43190</v>
      </c>
      <c r="D672">
        <v>2018</v>
      </c>
      <c r="E672" t="s">
        <v>176</v>
      </c>
      <c r="F672" t="s">
        <v>222</v>
      </c>
      <c r="G672">
        <v>34.834851</v>
      </c>
      <c r="H672">
        <v>-118.55647</v>
      </c>
      <c r="I672" s="606">
        <v>5.7571095889999997</v>
      </c>
      <c r="J672" t="s">
        <v>431</v>
      </c>
      <c r="K672" t="s">
        <v>1249</v>
      </c>
      <c r="L672" s="606">
        <v>28</v>
      </c>
      <c r="M672" s="606">
        <v>20</v>
      </c>
      <c r="N672" s="606">
        <v>1.4</v>
      </c>
      <c r="O672" t="s">
        <v>799</v>
      </c>
      <c r="P672" t="s">
        <v>1231</v>
      </c>
      <c r="Q672" t="s">
        <v>799</v>
      </c>
      <c r="R672">
        <v>180</v>
      </c>
      <c r="Y672">
        <v>10.75</v>
      </c>
      <c r="Z672">
        <v>7.39</v>
      </c>
      <c r="AA672">
        <v>96.21</v>
      </c>
      <c r="AB672">
        <v>65.59</v>
      </c>
      <c r="AC672" t="s">
        <v>333</v>
      </c>
      <c r="AD672" s="508">
        <v>72.895924120570271</v>
      </c>
      <c r="AE672" s="1059"/>
      <c r="AF672" s="1059"/>
      <c r="AG672" s="1059"/>
      <c r="AH672" s="1059"/>
      <c r="AI672" s="1059"/>
      <c r="AJ672" s="1059"/>
      <c r="AK672" s="1059"/>
      <c r="AL672" s="1059"/>
      <c r="AM672" s="1059"/>
      <c r="AN672" s="1059"/>
      <c r="AO672" s="1059"/>
      <c r="AP672" s="1059">
        <v>0.29962328767123197</v>
      </c>
      <c r="AQ672" s="1059">
        <v>0.30374544626593802</v>
      </c>
      <c r="AR672" s="1059">
        <v>0.31832762557077598</v>
      </c>
      <c r="AS672" s="1059">
        <v>0.25275114155251099</v>
      </c>
      <c r="AT672" s="1059">
        <v>0.14949200913242</v>
      </c>
      <c r="AU672" s="1061">
        <v>0.29930555555555499</v>
      </c>
    </row>
    <row r="673" spans="1:47" x14ac:dyDescent="0.2">
      <c r="A673">
        <v>58876</v>
      </c>
      <c r="B673" t="s">
        <v>1936</v>
      </c>
      <c r="C673" s="507">
        <v>43190</v>
      </c>
      <c r="D673">
        <v>2018</v>
      </c>
      <c r="E673" t="s">
        <v>217</v>
      </c>
      <c r="F673" t="s">
        <v>260</v>
      </c>
      <c r="G673">
        <v>41.643270999999999</v>
      </c>
      <c r="H673">
        <v>-72.048760000000001</v>
      </c>
      <c r="I673" s="606">
        <v>3.8702319635000002</v>
      </c>
      <c r="J673" t="s">
        <v>431</v>
      </c>
      <c r="K673" t="s">
        <v>1249</v>
      </c>
      <c r="L673" s="606">
        <v>31.8</v>
      </c>
      <c r="M673" s="606">
        <v>20</v>
      </c>
      <c r="N673" s="606">
        <v>1.59</v>
      </c>
      <c r="O673" t="s">
        <v>793</v>
      </c>
      <c r="P673" t="s">
        <v>793</v>
      </c>
      <c r="Q673">
        <v>25</v>
      </c>
      <c r="R673">
        <v>180</v>
      </c>
      <c r="Y673">
        <v>31.1</v>
      </c>
      <c r="Z673">
        <v>3.25</v>
      </c>
      <c r="AA673">
        <v>99.14</v>
      </c>
      <c r="AB673">
        <v>68.95</v>
      </c>
      <c r="AC673" t="s">
        <v>333</v>
      </c>
      <c r="AD673" s="508">
        <v>110.68559165800808</v>
      </c>
      <c r="AE673" s="1059"/>
      <c r="AF673" s="1059"/>
      <c r="AG673" s="1059"/>
      <c r="AH673" s="1059"/>
      <c r="AI673" s="1059"/>
      <c r="AJ673" s="1059"/>
      <c r="AK673" s="1059"/>
      <c r="AL673" s="1059"/>
      <c r="AM673" s="1059"/>
      <c r="AN673" s="1059"/>
      <c r="AO673" s="1059"/>
      <c r="AP673" s="1059">
        <v>0.226558219178082</v>
      </c>
      <c r="AQ673" s="1059">
        <v>0.22425432604735801</v>
      </c>
      <c r="AR673" s="1059">
        <v>0.222585616438356</v>
      </c>
      <c r="AS673" s="1059">
        <v>0.23501712328767099</v>
      </c>
      <c r="AT673" s="1059">
        <v>0.22172374429223701</v>
      </c>
      <c r="AU673" s="1061">
        <v>0.22354280510018201</v>
      </c>
    </row>
    <row r="674" spans="1:47" x14ac:dyDescent="0.2">
      <c r="A674">
        <v>61809</v>
      </c>
      <c r="B674" t="s">
        <v>1937</v>
      </c>
      <c r="C674" s="507">
        <v>43281</v>
      </c>
      <c r="D674">
        <v>2018</v>
      </c>
      <c r="E674" t="s">
        <v>183</v>
      </c>
      <c r="F674" t="s">
        <v>224</v>
      </c>
      <c r="G674">
        <v>39.542040999999998</v>
      </c>
      <c r="H674">
        <v>-118.56010999999999</v>
      </c>
      <c r="I674" s="606">
        <v>5.2686705479000002</v>
      </c>
      <c r="J674" t="s">
        <v>431</v>
      </c>
      <c r="K674" t="s">
        <v>1249</v>
      </c>
      <c r="L674" s="606">
        <v>27.1</v>
      </c>
      <c r="M674" s="606">
        <v>20</v>
      </c>
      <c r="N674" s="606">
        <v>1.355</v>
      </c>
      <c r="O674" t="s">
        <v>793</v>
      </c>
      <c r="P674" t="s">
        <v>793</v>
      </c>
      <c r="Q674">
        <v>30</v>
      </c>
      <c r="R674">
        <v>180</v>
      </c>
      <c r="S674" t="s">
        <v>1345</v>
      </c>
      <c r="Y674">
        <v>19.13</v>
      </c>
      <c r="Z674">
        <v>8.89</v>
      </c>
      <c r="AA674">
        <v>160.22</v>
      </c>
      <c r="AB674">
        <v>109.34</v>
      </c>
      <c r="AC674" t="s">
        <v>332</v>
      </c>
      <c r="AD674" s="508" t="s">
        <v>1233</v>
      </c>
      <c r="AE674" s="1059"/>
      <c r="AF674" s="1059"/>
      <c r="AG674" s="1059"/>
      <c r="AH674" s="1059"/>
      <c r="AI674" s="1059"/>
      <c r="AJ674" s="1059"/>
      <c r="AK674" s="1059"/>
      <c r="AL674" s="1059"/>
      <c r="AM674" s="1059"/>
      <c r="AN674" s="1059"/>
      <c r="AO674" s="1059"/>
      <c r="AP674" s="1059">
        <v>0.15413812785388101</v>
      </c>
      <c r="AQ674" s="1059">
        <v>5.2846083788706699E-2</v>
      </c>
      <c r="AR674" s="1059">
        <v>4.6963470319634701E-2</v>
      </c>
      <c r="AS674" s="1059">
        <v>0.134783105022831</v>
      </c>
      <c r="AT674" s="1059">
        <v>0.184942922374429</v>
      </c>
      <c r="AU674" s="1061">
        <v>0.13857581967213101</v>
      </c>
    </row>
    <row r="675" spans="1:47" x14ac:dyDescent="0.2">
      <c r="A675">
        <v>60315</v>
      </c>
      <c r="B675" t="s">
        <v>1938</v>
      </c>
      <c r="C675" s="507">
        <v>43373</v>
      </c>
      <c r="D675">
        <v>2018</v>
      </c>
      <c r="E675" t="s">
        <v>183</v>
      </c>
      <c r="F675" t="s">
        <v>222</v>
      </c>
      <c r="G675">
        <v>33.158749999999998</v>
      </c>
      <c r="H675">
        <v>-115.54025</v>
      </c>
      <c r="I675" s="606">
        <v>5.9063401826000002</v>
      </c>
      <c r="J675" t="s">
        <v>431</v>
      </c>
      <c r="K675" t="s">
        <v>1251</v>
      </c>
      <c r="L675" s="606">
        <v>26</v>
      </c>
      <c r="M675" s="606">
        <v>20</v>
      </c>
      <c r="N675" s="606">
        <v>1.3</v>
      </c>
      <c r="O675" t="s">
        <v>799</v>
      </c>
      <c r="P675" t="s">
        <v>1231</v>
      </c>
      <c r="Q675" t="s">
        <v>799</v>
      </c>
      <c r="R675">
        <v>180</v>
      </c>
      <c r="Y675">
        <v>11.32</v>
      </c>
      <c r="Z675">
        <v>11.28</v>
      </c>
      <c r="AA675">
        <v>65.510000000000005</v>
      </c>
      <c r="AB675">
        <v>45.56</v>
      </c>
      <c r="AC675" t="s">
        <v>333</v>
      </c>
      <c r="AD675" s="508" t="s">
        <v>1233</v>
      </c>
      <c r="AE675" s="1059"/>
      <c r="AF675" s="1059"/>
      <c r="AG675" s="1059"/>
      <c r="AH675" s="1059"/>
      <c r="AI675" s="1059"/>
      <c r="AJ675" s="1059"/>
      <c r="AK675" s="1059"/>
      <c r="AL675" s="1059"/>
      <c r="AM675" s="1059"/>
      <c r="AN675" s="1059"/>
      <c r="AO675" s="1059"/>
      <c r="AP675" s="1059">
        <v>0.23057077625570699</v>
      </c>
      <c r="AQ675" s="1059">
        <v>0.25080828779599201</v>
      </c>
      <c r="AR675" s="1059">
        <v>0.29107876712328701</v>
      </c>
      <c r="AS675" s="1059">
        <v>0.27956621004566201</v>
      </c>
      <c r="AT675" s="1059">
        <v>0.27904680365296802</v>
      </c>
      <c r="AU675" s="1061">
        <v>0.28999316939890701</v>
      </c>
    </row>
    <row r="676" spans="1:47" x14ac:dyDescent="0.2">
      <c r="A676">
        <v>61736</v>
      </c>
      <c r="B676" t="s">
        <v>1939</v>
      </c>
      <c r="C676" s="507">
        <v>43465</v>
      </c>
      <c r="D676">
        <v>2018</v>
      </c>
      <c r="E676" t="s">
        <v>217</v>
      </c>
      <c r="F676" t="s">
        <v>260</v>
      </c>
      <c r="G676">
        <v>41.831840999999997</v>
      </c>
      <c r="H676">
        <v>-71.919871000000001</v>
      </c>
      <c r="I676" s="606">
        <v>3.8417150685000001</v>
      </c>
      <c r="J676" t="s">
        <v>431</v>
      </c>
      <c r="K676" t="s">
        <v>1249</v>
      </c>
      <c r="L676" s="606">
        <v>24.58</v>
      </c>
      <c r="M676" s="606">
        <v>20</v>
      </c>
      <c r="N676" s="606">
        <v>1.2289999999999999</v>
      </c>
      <c r="O676" t="s">
        <v>793</v>
      </c>
      <c r="P676" t="s">
        <v>793</v>
      </c>
      <c r="Q676">
        <v>25</v>
      </c>
      <c r="R676">
        <v>181</v>
      </c>
      <c r="Y676">
        <v>30.82</v>
      </c>
      <c r="Z676">
        <v>3.53</v>
      </c>
      <c r="AA676">
        <v>121.76</v>
      </c>
      <c r="AB676">
        <v>83.81</v>
      </c>
      <c r="AC676" t="s">
        <v>330</v>
      </c>
      <c r="AD676" s="508" t="s">
        <v>1233</v>
      </c>
      <c r="AE676" s="1059"/>
      <c r="AF676" s="1059"/>
      <c r="AG676" s="1059"/>
      <c r="AH676" s="1059"/>
      <c r="AI676" s="1059"/>
      <c r="AJ676" s="1059"/>
      <c r="AK676" s="1059"/>
      <c r="AL676" s="1059"/>
      <c r="AM676" s="1059"/>
      <c r="AN676" s="1059"/>
      <c r="AO676" s="1059"/>
      <c r="AP676" s="1059"/>
      <c r="AQ676" s="1059">
        <v>0.179997723132969</v>
      </c>
      <c r="AR676" s="1059">
        <v>0.15304794520547901</v>
      </c>
      <c r="AS676" s="1059">
        <v>0.17373858447488499</v>
      </c>
      <c r="AT676" s="1059">
        <v>0.15708333333333299</v>
      </c>
      <c r="AU676" s="1061">
        <v>0.142292805100182</v>
      </c>
    </row>
    <row r="677" spans="1:47" x14ac:dyDescent="0.2">
      <c r="A677">
        <v>64093</v>
      </c>
      <c r="B677" t="s">
        <v>1940</v>
      </c>
      <c r="C677" s="507">
        <v>43465</v>
      </c>
      <c r="D677">
        <v>2018</v>
      </c>
      <c r="E677" t="s">
        <v>180</v>
      </c>
      <c r="F677" t="s">
        <v>227</v>
      </c>
      <c r="G677">
        <v>38.074387000000002</v>
      </c>
      <c r="H677">
        <v>-76.787538999999995</v>
      </c>
      <c r="I677" s="606">
        <v>4.2369374429000004</v>
      </c>
      <c r="J677" t="s">
        <v>431</v>
      </c>
      <c r="K677" t="s">
        <v>1249</v>
      </c>
      <c r="L677" s="606">
        <v>28</v>
      </c>
      <c r="M677" s="606">
        <v>20</v>
      </c>
      <c r="N677" s="606">
        <v>1.4</v>
      </c>
      <c r="O677" t="s">
        <v>799</v>
      </c>
      <c r="P677" t="s">
        <v>1231</v>
      </c>
      <c r="Q677" t="s">
        <v>799</v>
      </c>
      <c r="R677">
        <v>180</v>
      </c>
      <c r="Y677">
        <v>36.42</v>
      </c>
      <c r="Z677">
        <v>4.09</v>
      </c>
      <c r="AA677">
        <v>68.08</v>
      </c>
      <c r="AB677">
        <v>49.11</v>
      </c>
      <c r="AC677" t="s">
        <v>332</v>
      </c>
      <c r="AD677" s="508" t="s">
        <v>1233</v>
      </c>
      <c r="AE677" s="1059"/>
      <c r="AF677" s="1059"/>
      <c r="AG677" s="1059"/>
      <c r="AH677" s="1059"/>
      <c r="AI677" s="1059"/>
      <c r="AJ677" s="1059"/>
      <c r="AK677" s="1059"/>
      <c r="AL677" s="1059"/>
      <c r="AM677" s="1059"/>
      <c r="AN677" s="1059"/>
      <c r="AO677" s="1059"/>
      <c r="AP677" s="1059"/>
      <c r="AQ677" s="1059">
        <v>0.224106329690346</v>
      </c>
      <c r="AR677" s="1059">
        <v>0.221632420091324</v>
      </c>
      <c r="AS677" s="1059">
        <v>0.23169520547945199</v>
      </c>
      <c r="AT677" s="1059">
        <v>0.19774543378995399</v>
      </c>
      <c r="AU677" s="1061">
        <v>0.21061020036429801</v>
      </c>
    </row>
    <row r="678" spans="1:47" x14ac:dyDescent="0.2">
      <c r="A678">
        <v>60045</v>
      </c>
      <c r="B678" t="s">
        <v>1941</v>
      </c>
      <c r="C678" s="507">
        <v>43311</v>
      </c>
      <c r="D678">
        <v>2018</v>
      </c>
      <c r="E678" t="s">
        <v>181</v>
      </c>
      <c r="F678" t="s">
        <v>244</v>
      </c>
      <c r="G678">
        <v>40.936551000000001</v>
      </c>
      <c r="H678">
        <v>-72.889150000000001</v>
      </c>
      <c r="I678" s="606">
        <v>3.9449787670999998</v>
      </c>
      <c r="J678" t="s">
        <v>431</v>
      </c>
      <c r="K678" t="s">
        <v>1249</v>
      </c>
      <c r="L678" s="606">
        <v>32</v>
      </c>
      <c r="M678" s="606">
        <v>24.9</v>
      </c>
      <c r="N678" s="606">
        <v>1.285140562248996</v>
      </c>
      <c r="O678" t="s">
        <v>793</v>
      </c>
      <c r="P678" t="s">
        <v>793</v>
      </c>
      <c r="Q678">
        <v>25</v>
      </c>
      <c r="R678">
        <v>180</v>
      </c>
      <c r="Y678">
        <v>44.21</v>
      </c>
      <c r="Z678">
        <v>9</v>
      </c>
      <c r="AA678">
        <v>101.27</v>
      </c>
      <c r="AB678">
        <v>68.72</v>
      </c>
      <c r="AC678" t="s">
        <v>1259</v>
      </c>
      <c r="AD678" s="508">
        <v>161.31056637166449</v>
      </c>
      <c r="AE678" s="1059"/>
      <c r="AF678" s="1059"/>
      <c r="AG678" s="1059"/>
      <c r="AH678" s="1059"/>
      <c r="AI678" s="1059"/>
      <c r="AJ678" s="1059"/>
      <c r="AK678" s="1059"/>
      <c r="AL678" s="1059"/>
      <c r="AM678" s="1059"/>
      <c r="AN678" s="1059"/>
      <c r="AO678" s="1059"/>
      <c r="AP678" s="1059">
        <v>0.21346115053822601</v>
      </c>
      <c r="AQ678" s="1059">
        <v>0.23337887067395199</v>
      </c>
      <c r="AR678" s="1059">
        <v>0.23131796592763701</v>
      </c>
      <c r="AS678" s="1059">
        <v>0.25255359336890898</v>
      </c>
      <c r="AT678" s="1059">
        <v>0.233949496616603</v>
      </c>
      <c r="AU678" s="1061">
        <v>0.22534582775546599</v>
      </c>
    </row>
    <row r="679" spans="1:47" x14ac:dyDescent="0.2">
      <c r="A679">
        <v>60789</v>
      </c>
      <c r="B679" t="s">
        <v>1942</v>
      </c>
      <c r="C679" s="507">
        <v>43434</v>
      </c>
      <c r="D679">
        <v>2018</v>
      </c>
      <c r="E679" t="s">
        <v>177</v>
      </c>
      <c r="F679" t="s">
        <v>221</v>
      </c>
      <c r="G679">
        <v>31.86965</v>
      </c>
      <c r="H679">
        <v>-100.82754</v>
      </c>
      <c r="I679" s="606">
        <v>5.2773100457000002</v>
      </c>
      <c r="J679" t="s">
        <v>431</v>
      </c>
      <c r="K679" t="s">
        <v>1249</v>
      </c>
      <c r="L679" s="606">
        <v>45.4</v>
      </c>
      <c r="M679" s="606">
        <v>30</v>
      </c>
      <c r="N679" s="606">
        <v>1.5133333333333332</v>
      </c>
      <c r="O679" t="s">
        <v>799</v>
      </c>
      <c r="P679" t="s">
        <v>1231</v>
      </c>
      <c r="Q679" t="s">
        <v>799</v>
      </c>
      <c r="R679">
        <v>180</v>
      </c>
      <c r="S679" t="s">
        <v>1387</v>
      </c>
      <c r="Y679">
        <v>20.72</v>
      </c>
      <c r="AA679">
        <v>54.06</v>
      </c>
      <c r="AB679">
        <v>39.35</v>
      </c>
      <c r="AC679" t="s">
        <v>1259</v>
      </c>
      <c r="AD679" s="508" t="s">
        <v>1233</v>
      </c>
      <c r="AE679" s="1059"/>
      <c r="AF679" s="1059"/>
      <c r="AG679" s="1059"/>
      <c r="AH679" s="1059"/>
      <c r="AI679" s="1059"/>
      <c r="AJ679" s="1059"/>
      <c r="AK679" s="1059"/>
      <c r="AL679" s="1059"/>
      <c r="AM679" s="1059"/>
      <c r="AN679" s="1059"/>
      <c r="AO679" s="1059"/>
      <c r="AP679" s="1059">
        <v>0.29209284627092802</v>
      </c>
      <c r="AQ679" s="1059">
        <v>0.29242182756527002</v>
      </c>
      <c r="AR679" s="1059">
        <v>0.26574581430745797</v>
      </c>
      <c r="AS679" s="1059">
        <v>0.27744292237442902</v>
      </c>
      <c r="AT679" s="1059">
        <v>0.29078386605783801</v>
      </c>
      <c r="AU679" s="1061">
        <v>0.24995825743776501</v>
      </c>
    </row>
    <row r="680" spans="1:47" x14ac:dyDescent="0.2">
      <c r="A680">
        <v>59876</v>
      </c>
      <c r="B680" t="s">
        <v>1943</v>
      </c>
      <c r="C680" s="507">
        <v>43159</v>
      </c>
      <c r="D680">
        <v>2018</v>
      </c>
      <c r="E680" t="s">
        <v>199</v>
      </c>
      <c r="F680" t="s">
        <v>225</v>
      </c>
      <c r="G680">
        <v>31.559350999999999</v>
      </c>
      <c r="H680">
        <v>-84.08502</v>
      </c>
      <c r="I680" s="606">
        <v>4.7382726027000004</v>
      </c>
      <c r="J680" t="s">
        <v>431</v>
      </c>
      <c r="K680" t="s">
        <v>1249</v>
      </c>
      <c r="L680" s="606">
        <v>44</v>
      </c>
      <c r="M680" s="606">
        <v>31.16</v>
      </c>
      <c r="N680" s="606">
        <v>1.4120667522464698</v>
      </c>
      <c r="O680" t="s">
        <v>793</v>
      </c>
      <c r="P680" t="s">
        <v>793</v>
      </c>
      <c r="Q680">
        <v>18</v>
      </c>
      <c r="R680">
        <v>185</v>
      </c>
      <c r="Y680">
        <v>27.25</v>
      </c>
      <c r="Z680">
        <v>30.97</v>
      </c>
      <c r="AA680">
        <v>95.99</v>
      </c>
      <c r="AB680">
        <v>66.989999999999995</v>
      </c>
      <c r="AC680" t="s">
        <v>329</v>
      </c>
      <c r="AD680" s="508" t="s">
        <v>1233</v>
      </c>
      <c r="AE680" s="1059"/>
      <c r="AF680" s="1059"/>
      <c r="AG680" s="1059"/>
      <c r="AH680" s="1059"/>
      <c r="AI680" s="1059"/>
      <c r="AJ680" s="1059"/>
      <c r="AK680" s="1059"/>
      <c r="AL680" s="1059"/>
      <c r="AM680" s="1059"/>
      <c r="AN680" s="1059"/>
      <c r="AO680" s="1059"/>
      <c r="AP680" s="1059">
        <v>0.21470419282419201</v>
      </c>
      <c r="AQ680" s="1059">
        <v>0.20359180889047801</v>
      </c>
      <c r="AR680" s="1059">
        <v>0.20337659216534401</v>
      </c>
      <c r="AS680" s="1059">
        <v>0.20202475366498401</v>
      </c>
      <c r="AT680" s="1059">
        <v>0.19748565365970799</v>
      </c>
      <c r="AU680" s="1061">
        <v>0.19629940421492201</v>
      </c>
    </row>
    <row r="681" spans="1:47" x14ac:dyDescent="0.2">
      <c r="A681">
        <v>59678</v>
      </c>
      <c r="B681" t="s">
        <v>1944</v>
      </c>
      <c r="C681" s="507">
        <v>43465</v>
      </c>
      <c r="D681">
        <v>2018</v>
      </c>
      <c r="E681" t="s">
        <v>199</v>
      </c>
      <c r="F681" t="s">
        <v>228</v>
      </c>
      <c r="G681">
        <v>34.618369999999999</v>
      </c>
      <c r="H681">
        <v>-78.00658</v>
      </c>
      <c r="I681" s="606">
        <v>4.4725260273999998</v>
      </c>
      <c r="J681" t="s">
        <v>431</v>
      </c>
      <c r="K681" t="s">
        <v>1249</v>
      </c>
      <c r="L681" s="606">
        <v>48.652799999999999</v>
      </c>
      <c r="M681" s="606">
        <v>33.299999999999997</v>
      </c>
      <c r="N681" s="606">
        <v>1.4610450450450452</v>
      </c>
      <c r="O681" t="s">
        <v>799</v>
      </c>
      <c r="P681" t="s">
        <v>1231</v>
      </c>
      <c r="Q681" t="s">
        <v>799</v>
      </c>
      <c r="R681">
        <v>181</v>
      </c>
      <c r="Y681">
        <v>20.77</v>
      </c>
      <c r="Z681">
        <v>9.3800000000000008</v>
      </c>
      <c r="AA681">
        <v>73.180000000000007</v>
      </c>
      <c r="AB681">
        <v>51.86</v>
      </c>
      <c r="AC681" t="s">
        <v>329</v>
      </c>
      <c r="AD681" s="508" t="s">
        <v>1233</v>
      </c>
      <c r="AE681" s="1059"/>
      <c r="AF681" s="1059"/>
      <c r="AG681" s="1059"/>
      <c r="AH681" s="1059"/>
      <c r="AI681" s="1059"/>
      <c r="AJ681" s="1059"/>
      <c r="AK681" s="1059"/>
      <c r="AL681" s="1059"/>
      <c r="AM681" s="1059"/>
      <c r="AN681" s="1059"/>
      <c r="AO681" s="1059"/>
      <c r="AP681" s="1059">
        <v>0.25133623349376699</v>
      </c>
      <c r="AQ681" s="1059">
        <v>0.22289023996674201</v>
      </c>
      <c r="AR681" s="1059">
        <v>0.25554664253294401</v>
      </c>
      <c r="AS681" s="1059">
        <v>0.24906756071139599</v>
      </c>
      <c r="AT681" s="1059">
        <v>0.23573916382135501</v>
      </c>
      <c r="AU681" s="1061">
        <v>0.22946443711471001</v>
      </c>
    </row>
    <row r="682" spans="1:47" x14ac:dyDescent="0.2">
      <c r="A682">
        <v>61976</v>
      </c>
      <c r="B682" t="s">
        <v>1945</v>
      </c>
      <c r="C682" s="507">
        <v>43465</v>
      </c>
      <c r="D682">
        <v>2018</v>
      </c>
      <c r="E682" t="s">
        <v>199</v>
      </c>
      <c r="F682" t="s">
        <v>237</v>
      </c>
      <c r="G682">
        <v>33.503129999999999</v>
      </c>
      <c r="H682">
        <v>-81.253290000000007</v>
      </c>
      <c r="I682" s="606">
        <v>4.6094815067999999</v>
      </c>
      <c r="J682" t="s">
        <v>431</v>
      </c>
      <c r="K682" t="s">
        <v>1249</v>
      </c>
      <c r="L682" s="606">
        <v>57</v>
      </c>
      <c r="M682" s="606">
        <v>39</v>
      </c>
      <c r="N682" s="606">
        <v>1.4615384615384615</v>
      </c>
      <c r="O682" t="s">
        <v>799</v>
      </c>
      <c r="P682" t="s">
        <v>1231</v>
      </c>
      <c r="Q682" t="s">
        <v>799</v>
      </c>
      <c r="R682">
        <v>185</v>
      </c>
      <c r="Y682">
        <v>29.71</v>
      </c>
      <c r="Z682">
        <v>17.14</v>
      </c>
      <c r="AA682">
        <v>78.97</v>
      </c>
      <c r="AB682">
        <v>56.42</v>
      </c>
      <c r="AC682" t="s">
        <v>329</v>
      </c>
      <c r="AD682" s="508" t="s">
        <v>1233</v>
      </c>
      <c r="AE682" s="1059"/>
      <c r="AF682" s="1059"/>
      <c r="AG682" s="1059"/>
      <c r="AH682" s="1059"/>
      <c r="AI682" s="1059"/>
      <c r="AJ682" s="1059"/>
      <c r="AK682" s="1059"/>
      <c r="AL682" s="1059"/>
      <c r="AM682" s="1059"/>
      <c r="AN682" s="1059"/>
      <c r="AO682" s="1059"/>
      <c r="AP682" s="1059"/>
      <c r="AQ682" s="1059">
        <v>0.18212332445939</v>
      </c>
      <c r="AR682" s="1059">
        <v>0.23607013230300899</v>
      </c>
      <c r="AS682" s="1059">
        <v>0.22780704835499299</v>
      </c>
      <c r="AT682" s="1059">
        <v>0.19735393981969299</v>
      </c>
      <c r="AU682" s="1061">
        <v>0.20742550558124301</v>
      </c>
    </row>
    <row r="683" spans="1:47" x14ac:dyDescent="0.2">
      <c r="A683">
        <v>61272</v>
      </c>
      <c r="B683" t="s">
        <v>1946</v>
      </c>
      <c r="C683" s="507">
        <v>43281</v>
      </c>
      <c r="D683">
        <v>2018</v>
      </c>
      <c r="E683" t="s">
        <v>183</v>
      </c>
      <c r="F683" t="s">
        <v>226</v>
      </c>
      <c r="G683">
        <v>35.346341000000002</v>
      </c>
      <c r="H683">
        <v>-113.91423</v>
      </c>
      <c r="I683" s="606">
        <v>5.7033742008999999</v>
      </c>
      <c r="J683" t="s">
        <v>431</v>
      </c>
      <c r="K683" t="s">
        <v>1249</v>
      </c>
      <c r="L683" s="606">
        <v>64.5</v>
      </c>
      <c r="M683" s="606">
        <v>46</v>
      </c>
      <c r="N683" s="606">
        <v>1.4021739130434783</v>
      </c>
      <c r="O683" t="s">
        <v>799</v>
      </c>
      <c r="P683" t="s">
        <v>1231</v>
      </c>
      <c r="Q683" t="s">
        <v>799</v>
      </c>
      <c r="R683">
        <v>180</v>
      </c>
      <c r="Y683">
        <v>12.59</v>
      </c>
      <c r="Z683">
        <v>22.29</v>
      </c>
      <c r="AA683">
        <v>45.73</v>
      </c>
      <c r="AB683">
        <v>32.65</v>
      </c>
      <c r="AC683" t="s">
        <v>333</v>
      </c>
      <c r="AD683" s="508">
        <v>53.325948234521725</v>
      </c>
      <c r="AE683" s="1059"/>
      <c r="AF683" s="1059"/>
      <c r="AG683" s="1059"/>
      <c r="AH683" s="1059"/>
      <c r="AI683" s="1059"/>
      <c r="AJ683" s="1059"/>
      <c r="AK683" s="1059"/>
      <c r="AL683" s="1059"/>
      <c r="AM683" s="1059"/>
      <c r="AN683" s="1059"/>
      <c r="AO683" s="1059"/>
      <c r="AP683" s="1059">
        <v>0.34728757196743998</v>
      </c>
      <c r="AQ683" s="1059">
        <v>0.36496198622000398</v>
      </c>
      <c r="AR683" s="1059">
        <v>0.34107603732380298</v>
      </c>
      <c r="AS683" s="1059">
        <v>0.33461385745483402</v>
      </c>
      <c r="AT683" s="1059">
        <v>0.34240123089140301</v>
      </c>
      <c r="AU683" s="1061">
        <v>0.34400491011324902</v>
      </c>
    </row>
    <row r="684" spans="1:47" x14ac:dyDescent="0.2">
      <c r="A684">
        <v>60336</v>
      </c>
      <c r="B684" t="s">
        <v>1947</v>
      </c>
      <c r="C684" s="507">
        <v>43131</v>
      </c>
      <c r="D684">
        <v>2018</v>
      </c>
      <c r="E684" t="s">
        <v>183</v>
      </c>
      <c r="F684" t="s">
        <v>222</v>
      </c>
      <c r="G684">
        <v>33.173369999999998</v>
      </c>
      <c r="H684">
        <v>-115.54901</v>
      </c>
      <c r="I684" s="606">
        <v>5.9063401826000002</v>
      </c>
      <c r="J684" t="s">
        <v>431</v>
      </c>
      <c r="K684" t="s">
        <v>1251</v>
      </c>
      <c r="L684" s="606">
        <v>66</v>
      </c>
      <c r="M684" s="606">
        <v>50</v>
      </c>
      <c r="N684" s="606">
        <v>1.32</v>
      </c>
      <c r="O684" t="s">
        <v>799</v>
      </c>
      <c r="P684" t="s">
        <v>1231</v>
      </c>
      <c r="Q684" t="s">
        <v>799</v>
      </c>
      <c r="R684">
        <v>180</v>
      </c>
      <c r="Y684">
        <v>11.31</v>
      </c>
      <c r="Z684">
        <v>11.41</v>
      </c>
      <c r="AA684">
        <v>81.709999999999994</v>
      </c>
      <c r="AB684">
        <v>55.7</v>
      </c>
      <c r="AC684" t="s">
        <v>333</v>
      </c>
      <c r="AD684" s="508" t="s">
        <v>1233</v>
      </c>
      <c r="AE684" s="1059"/>
      <c r="AF684" s="1059"/>
      <c r="AG684" s="1059"/>
      <c r="AH684" s="1059"/>
      <c r="AI684" s="1059"/>
      <c r="AJ684" s="1059"/>
      <c r="AK684" s="1059"/>
      <c r="AL684" s="1059"/>
      <c r="AM684" s="1059"/>
      <c r="AN684" s="1059"/>
      <c r="AO684" s="1059"/>
      <c r="AP684" s="1059">
        <v>0.29685616438356099</v>
      </c>
      <c r="AQ684" s="1059">
        <v>0.24053051001821399</v>
      </c>
      <c r="AR684" s="1059">
        <v>0.28856392694063898</v>
      </c>
      <c r="AS684" s="1059">
        <v>0.28178767123287601</v>
      </c>
      <c r="AT684" s="1059">
        <v>0.28136529680365202</v>
      </c>
      <c r="AU684" s="1061">
        <v>0.27567850637522701</v>
      </c>
    </row>
    <row r="685" spans="1:47" x14ac:dyDescent="0.2">
      <c r="A685">
        <v>61697</v>
      </c>
      <c r="B685" t="s">
        <v>1948</v>
      </c>
      <c r="C685" s="507">
        <v>43434</v>
      </c>
      <c r="D685">
        <v>2018</v>
      </c>
      <c r="E685" t="s">
        <v>177</v>
      </c>
      <c r="F685" t="s">
        <v>221</v>
      </c>
      <c r="G685">
        <v>32.713326000000002</v>
      </c>
      <c r="H685">
        <v>-101.8852</v>
      </c>
      <c r="I685" s="606">
        <v>5.4146079908999996</v>
      </c>
      <c r="J685" t="s">
        <v>431</v>
      </c>
      <c r="K685" t="s">
        <v>1249</v>
      </c>
      <c r="L685" s="606">
        <v>66</v>
      </c>
      <c r="M685" s="606">
        <v>50</v>
      </c>
      <c r="N685" s="606">
        <v>1.32</v>
      </c>
      <c r="O685" t="s">
        <v>799</v>
      </c>
      <c r="P685" t="s">
        <v>1231</v>
      </c>
      <c r="Q685" t="s">
        <v>799</v>
      </c>
      <c r="R685">
        <v>180</v>
      </c>
      <c r="Y685">
        <v>23.56</v>
      </c>
      <c r="AA685">
        <v>50.94</v>
      </c>
      <c r="AB685">
        <v>36.69</v>
      </c>
      <c r="AC685" t="s">
        <v>1259</v>
      </c>
      <c r="AD685" s="508" t="s">
        <v>1233</v>
      </c>
      <c r="AE685" s="1059"/>
      <c r="AF685" s="1059"/>
      <c r="AG685" s="1059"/>
      <c r="AH685" s="1059"/>
      <c r="AI685" s="1059"/>
      <c r="AJ685" s="1059"/>
      <c r="AK685" s="1059"/>
      <c r="AL685" s="1059"/>
      <c r="AM685" s="1059"/>
      <c r="AN685" s="1059"/>
      <c r="AO685" s="1059"/>
      <c r="AP685" s="1059">
        <v>0.27398401826483998</v>
      </c>
      <c r="AQ685" s="1059">
        <v>0.29788023679417103</v>
      </c>
      <c r="AR685" s="1059">
        <v>0.25168264840182603</v>
      </c>
      <c r="AS685" s="1059">
        <v>0.247442922374429</v>
      </c>
      <c r="AT685" s="1059">
        <v>0.274488584474885</v>
      </c>
      <c r="AU685" s="1061">
        <v>0.277757285974499</v>
      </c>
    </row>
    <row r="686" spans="1:47" x14ac:dyDescent="0.2">
      <c r="A686">
        <v>61811</v>
      </c>
      <c r="B686" t="s">
        <v>1949</v>
      </c>
      <c r="C686" s="507">
        <v>43465</v>
      </c>
      <c r="D686">
        <v>2018</v>
      </c>
      <c r="E686" t="s">
        <v>183</v>
      </c>
      <c r="F686" t="s">
        <v>234</v>
      </c>
      <c r="G686">
        <v>39.686461000000001</v>
      </c>
      <c r="H686">
        <v>-104.01400099999999</v>
      </c>
      <c r="I686" s="606">
        <v>4.8979700913000004</v>
      </c>
      <c r="J686" t="s">
        <v>431</v>
      </c>
      <c r="K686" t="s">
        <v>1249</v>
      </c>
      <c r="L686" s="606">
        <v>67.599999999999994</v>
      </c>
      <c r="M686" s="606">
        <v>50</v>
      </c>
      <c r="N686" s="606">
        <v>1.3519999999999999</v>
      </c>
      <c r="O686" t="s">
        <v>799</v>
      </c>
      <c r="P686" t="s">
        <v>1231</v>
      </c>
      <c r="Q686" t="s">
        <v>799</v>
      </c>
      <c r="R686">
        <v>181</v>
      </c>
      <c r="Y686">
        <v>16.739999999999998</v>
      </c>
      <c r="Z686">
        <v>32.869999999999997</v>
      </c>
      <c r="AA686">
        <v>58.69</v>
      </c>
      <c r="AB686">
        <v>42.5</v>
      </c>
      <c r="AC686" t="s">
        <v>333</v>
      </c>
      <c r="AD686" s="508">
        <v>32.104806115465315</v>
      </c>
      <c r="AE686" s="1059"/>
      <c r="AF686" s="1059"/>
      <c r="AG686" s="1059"/>
      <c r="AH686" s="1059"/>
      <c r="AI686" s="1059"/>
      <c r="AJ686" s="1059"/>
      <c r="AK686" s="1059"/>
      <c r="AL686" s="1059"/>
      <c r="AM686" s="1059"/>
      <c r="AN686" s="1059"/>
      <c r="AO686" s="1059"/>
      <c r="AP686" s="1059">
        <v>0.23661872146118701</v>
      </c>
      <c r="AQ686" s="1059">
        <v>0.23227459016393401</v>
      </c>
      <c r="AR686" s="1059">
        <v>0.238730593607305</v>
      </c>
      <c r="AS686" s="1059">
        <v>0.25097945205479399</v>
      </c>
      <c r="AT686" s="1059">
        <v>0.23307762557077599</v>
      </c>
      <c r="AU686" s="1061">
        <v>0.22077185792349699</v>
      </c>
    </row>
    <row r="687" spans="1:47" x14ac:dyDescent="0.2">
      <c r="A687">
        <v>59669</v>
      </c>
      <c r="B687" t="s">
        <v>1950</v>
      </c>
      <c r="C687" s="507">
        <v>43465</v>
      </c>
      <c r="D687">
        <v>2018</v>
      </c>
      <c r="E687" t="s">
        <v>199</v>
      </c>
      <c r="F687" t="s">
        <v>228</v>
      </c>
      <c r="G687">
        <v>35.213697000000003</v>
      </c>
      <c r="H687">
        <v>-77.712411000000003</v>
      </c>
      <c r="I687" s="606">
        <v>4.4373002282999998</v>
      </c>
      <c r="J687" t="s">
        <v>431</v>
      </c>
      <c r="K687" t="s">
        <v>1249</v>
      </c>
      <c r="L687" s="606">
        <v>73.664639999999991</v>
      </c>
      <c r="M687" s="606">
        <v>50</v>
      </c>
      <c r="N687" s="606">
        <v>1.4732927999999998</v>
      </c>
      <c r="O687" t="s">
        <v>793</v>
      </c>
      <c r="P687" t="s">
        <v>793</v>
      </c>
      <c r="Q687">
        <v>20</v>
      </c>
      <c r="R687">
        <v>181</v>
      </c>
      <c r="Y687">
        <v>20.57</v>
      </c>
      <c r="Z687">
        <v>5.57</v>
      </c>
      <c r="AA687">
        <v>71.569999999999993</v>
      </c>
      <c r="AB687">
        <v>51.27</v>
      </c>
      <c r="AC687" t="s">
        <v>329</v>
      </c>
      <c r="AD687" s="508" t="s">
        <v>1233</v>
      </c>
      <c r="AE687" s="1059"/>
      <c r="AF687" s="1059"/>
      <c r="AG687" s="1059"/>
      <c r="AH687" s="1059"/>
      <c r="AI687" s="1059"/>
      <c r="AJ687" s="1059"/>
      <c r="AK687" s="1059"/>
      <c r="AL687" s="1059"/>
      <c r="AM687" s="1059"/>
      <c r="AN687" s="1059"/>
      <c r="AO687" s="1059"/>
      <c r="AP687" s="1059">
        <v>0.22775625570776201</v>
      </c>
      <c r="AQ687" s="1059">
        <v>0.218945810564663</v>
      </c>
      <c r="AR687" s="1059">
        <v>0.23019406392694</v>
      </c>
      <c r="AS687" s="1059">
        <v>0.222196347031963</v>
      </c>
      <c r="AT687" s="1059">
        <v>0.220221461187214</v>
      </c>
      <c r="AU687" s="1061">
        <v>0.22738615664845099</v>
      </c>
    </row>
    <row r="688" spans="1:47" x14ac:dyDescent="0.2">
      <c r="A688">
        <v>60623</v>
      </c>
      <c r="B688" t="s">
        <v>1951</v>
      </c>
      <c r="C688" s="507">
        <v>43404</v>
      </c>
      <c r="D688">
        <v>2018</v>
      </c>
      <c r="E688" t="s">
        <v>199</v>
      </c>
      <c r="F688" t="s">
        <v>228</v>
      </c>
      <c r="G688">
        <v>35.894651000000003</v>
      </c>
      <c r="H688">
        <v>-78.149389999999997</v>
      </c>
      <c r="I688" s="606">
        <v>4.456380137</v>
      </c>
      <c r="J688" t="s">
        <v>431</v>
      </c>
      <c r="K688" t="s">
        <v>1251</v>
      </c>
      <c r="L688" s="606">
        <v>71.400499999999994</v>
      </c>
      <c r="M688" s="606">
        <v>50.2</v>
      </c>
      <c r="N688" s="606">
        <v>1.422320717131474</v>
      </c>
      <c r="O688" t="s">
        <v>793</v>
      </c>
      <c r="P688" t="s">
        <v>793</v>
      </c>
      <c r="Q688">
        <v>20</v>
      </c>
      <c r="R688">
        <v>180</v>
      </c>
      <c r="Y688">
        <v>20.36</v>
      </c>
      <c r="Z688">
        <v>5.83</v>
      </c>
      <c r="AA688">
        <v>69.540000000000006</v>
      </c>
      <c r="AB688">
        <v>49.65</v>
      </c>
      <c r="AC688" t="s">
        <v>329</v>
      </c>
      <c r="AD688" s="508" t="s">
        <v>1233</v>
      </c>
      <c r="AE688" s="1059"/>
      <c r="AF688" s="1059"/>
      <c r="AG688" s="1059"/>
      <c r="AH688" s="1059"/>
      <c r="AI688" s="1059"/>
      <c r="AJ688" s="1059"/>
      <c r="AK688" s="1059"/>
      <c r="AL688" s="1059"/>
      <c r="AM688" s="1059"/>
      <c r="AN688" s="1059"/>
      <c r="AO688" s="1059"/>
      <c r="AP688" s="1059">
        <v>0.23404973712456101</v>
      </c>
      <c r="AQ688" s="1059">
        <v>0.22576588001364301</v>
      </c>
      <c r="AR688" s="1059">
        <v>0.23682439192999599</v>
      </c>
      <c r="AS688" s="1059">
        <v>0.23053903109025001</v>
      </c>
      <c r="AT688" s="1059">
        <v>0.22795348287216399</v>
      </c>
      <c r="AU688" s="1061">
        <v>0.22731251678168901</v>
      </c>
    </row>
    <row r="689" spans="1:47" x14ac:dyDescent="0.2">
      <c r="A689">
        <v>60624</v>
      </c>
      <c r="B689" t="s">
        <v>1952</v>
      </c>
      <c r="C689" s="507">
        <v>43434</v>
      </c>
      <c r="D689">
        <v>2018</v>
      </c>
      <c r="E689" t="s">
        <v>199</v>
      </c>
      <c r="F689" t="s">
        <v>228</v>
      </c>
      <c r="G689">
        <v>36.12744</v>
      </c>
      <c r="H689">
        <v>-78.279409999999999</v>
      </c>
      <c r="I689" s="606">
        <v>4.4255710046000001</v>
      </c>
      <c r="J689" t="s">
        <v>431</v>
      </c>
      <c r="K689" t="s">
        <v>1249</v>
      </c>
      <c r="L689" s="606">
        <v>65.502600000000001</v>
      </c>
      <c r="M689" s="606">
        <v>50.2</v>
      </c>
      <c r="N689" s="606">
        <v>1.304832669322709</v>
      </c>
      <c r="O689" t="s">
        <v>793</v>
      </c>
      <c r="P689" t="s">
        <v>793</v>
      </c>
      <c r="Q689">
        <v>20</v>
      </c>
      <c r="R689">
        <v>180</v>
      </c>
      <c r="Y689">
        <v>20.350000000000001</v>
      </c>
      <c r="Z689">
        <v>6.27</v>
      </c>
      <c r="AA689">
        <v>72.489999999999995</v>
      </c>
      <c r="AB689">
        <v>51.86</v>
      </c>
      <c r="AC689" t="s">
        <v>329</v>
      </c>
      <c r="AD689" s="508" t="s">
        <v>1233</v>
      </c>
      <c r="AE689" s="1059"/>
      <c r="AF689" s="1059"/>
      <c r="AG689" s="1059"/>
      <c r="AH689" s="1059"/>
      <c r="AI689" s="1059"/>
      <c r="AJ689" s="1059"/>
      <c r="AK689" s="1059"/>
      <c r="AL689" s="1059"/>
      <c r="AM689" s="1059"/>
      <c r="AN689" s="1059"/>
      <c r="AO689" s="1059"/>
      <c r="AP689" s="1059">
        <v>0.210169459149702</v>
      </c>
      <c r="AQ689" s="1059">
        <v>0.207029350720977</v>
      </c>
      <c r="AR689" s="1059">
        <v>0.21536684312976401</v>
      </c>
      <c r="AS689" s="1059">
        <v>0.211089432225436</v>
      </c>
      <c r="AT689" s="1059">
        <v>0.20031972566355499</v>
      </c>
      <c r="AU689" s="1061">
        <v>0.18536509698909201</v>
      </c>
    </row>
    <row r="690" spans="1:47" x14ac:dyDescent="0.2">
      <c r="A690">
        <v>61988</v>
      </c>
      <c r="B690" t="s">
        <v>1953</v>
      </c>
      <c r="C690" s="507">
        <v>43465</v>
      </c>
      <c r="D690">
        <v>2018</v>
      </c>
      <c r="E690" t="s">
        <v>199</v>
      </c>
      <c r="F690" t="s">
        <v>223</v>
      </c>
      <c r="G690">
        <v>28.400780999999998</v>
      </c>
      <c r="H690">
        <v>-81.616320999999999</v>
      </c>
      <c r="I690" s="606">
        <v>4.9055815067999999</v>
      </c>
      <c r="J690" t="s">
        <v>431</v>
      </c>
      <c r="K690" t="s">
        <v>1251</v>
      </c>
      <c r="L690" s="606">
        <v>62.75</v>
      </c>
      <c r="M690" s="606">
        <v>52</v>
      </c>
      <c r="N690" s="606">
        <v>1.2067307692307692</v>
      </c>
      <c r="O690" t="s">
        <v>799</v>
      </c>
      <c r="P690" t="s">
        <v>1231</v>
      </c>
      <c r="Q690" t="s">
        <v>799</v>
      </c>
      <c r="R690">
        <v>180</v>
      </c>
      <c r="Y690">
        <v>19.600000000000001</v>
      </c>
      <c r="Z690">
        <v>33.58</v>
      </c>
      <c r="AA690">
        <v>59.01</v>
      </c>
      <c r="AB690">
        <v>43.46</v>
      </c>
      <c r="AC690" t="s">
        <v>1259</v>
      </c>
      <c r="AD690" s="508">
        <v>37.722175900381323</v>
      </c>
      <c r="AE690" s="1059"/>
      <c r="AF690" s="1059"/>
      <c r="AG690" s="1059"/>
      <c r="AH690" s="1059"/>
      <c r="AI690" s="1059"/>
      <c r="AJ690" s="1059"/>
      <c r="AK690" s="1059"/>
      <c r="AL690" s="1059"/>
      <c r="AM690" s="1059"/>
      <c r="AN690" s="1059"/>
      <c r="AO690" s="1059"/>
      <c r="AP690" s="1059">
        <v>0.215018001404987</v>
      </c>
      <c r="AQ690" s="1059">
        <v>0.22162454462659301</v>
      </c>
      <c r="AR690" s="1059">
        <v>0.22000570776255701</v>
      </c>
      <c r="AS690" s="1059">
        <v>0.18697532490340699</v>
      </c>
      <c r="AT690" s="1059">
        <v>0.15218870741130999</v>
      </c>
      <c r="AU690" s="1061">
        <v>0.18845453271682699</v>
      </c>
    </row>
    <row r="691" spans="1:47" x14ac:dyDescent="0.2">
      <c r="A691">
        <v>61693</v>
      </c>
      <c r="B691" t="s">
        <v>1954</v>
      </c>
      <c r="C691" s="507">
        <v>43434</v>
      </c>
      <c r="D691">
        <v>2018</v>
      </c>
      <c r="E691" t="s">
        <v>199</v>
      </c>
      <c r="F691" t="s">
        <v>228</v>
      </c>
      <c r="G691">
        <v>35.380682999999998</v>
      </c>
      <c r="H691">
        <v>-77.405990000000003</v>
      </c>
      <c r="I691" s="606">
        <v>4.4311502282999999</v>
      </c>
      <c r="J691" t="s">
        <v>431</v>
      </c>
      <c r="K691" t="s">
        <v>1249</v>
      </c>
      <c r="L691" s="606">
        <v>75.031700000000001</v>
      </c>
      <c r="M691" s="606">
        <v>52.1</v>
      </c>
      <c r="N691" s="606">
        <v>1.440147792706334</v>
      </c>
      <c r="O691" t="s">
        <v>793</v>
      </c>
      <c r="P691" t="s">
        <v>793</v>
      </c>
      <c r="Q691">
        <v>20</v>
      </c>
      <c r="R691">
        <v>181</v>
      </c>
      <c r="Y691">
        <v>20.56</v>
      </c>
      <c r="Z691">
        <v>5.88</v>
      </c>
      <c r="AA691">
        <v>63.95</v>
      </c>
      <c r="AB691">
        <v>46.73</v>
      </c>
      <c r="AC691" t="s">
        <v>329</v>
      </c>
      <c r="AD691" s="508" t="s">
        <v>1233</v>
      </c>
      <c r="AE691" s="1059"/>
      <c r="AF691" s="1059"/>
      <c r="AG691" s="1059"/>
      <c r="AH691" s="1059"/>
      <c r="AI691" s="1059"/>
      <c r="AJ691" s="1059"/>
      <c r="AK691" s="1059"/>
      <c r="AL691" s="1059"/>
      <c r="AM691" s="1059"/>
      <c r="AN691" s="1059"/>
      <c r="AO691" s="1059"/>
      <c r="AP691" s="1059">
        <v>0.23259934355252801</v>
      </c>
      <c r="AQ691" s="1059">
        <v>0.21503501393215299</v>
      </c>
      <c r="AR691" s="1059">
        <v>0.22406638094987599</v>
      </c>
      <c r="AS691" s="1059">
        <v>0.220179405603905</v>
      </c>
      <c r="AT691" s="1059">
        <v>0.205356751592914</v>
      </c>
      <c r="AU691" s="1061">
        <v>0.20920737058130401</v>
      </c>
    </row>
    <row r="692" spans="1:47" x14ac:dyDescent="0.2">
      <c r="A692">
        <v>60560</v>
      </c>
      <c r="B692" t="s">
        <v>1955</v>
      </c>
      <c r="C692" s="507">
        <v>43465</v>
      </c>
      <c r="D692">
        <v>2018</v>
      </c>
      <c r="E692" t="s">
        <v>199</v>
      </c>
      <c r="F692" t="s">
        <v>249</v>
      </c>
      <c r="G692">
        <v>35.351533000000003</v>
      </c>
      <c r="H692">
        <v>-89.854731000000001</v>
      </c>
      <c r="I692" s="606">
        <v>4.4360493151</v>
      </c>
      <c r="J692" t="s">
        <v>431</v>
      </c>
      <c r="K692" t="s">
        <v>1251</v>
      </c>
      <c r="L692" s="606">
        <v>68</v>
      </c>
      <c r="M692" s="606">
        <v>53</v>
      </c>
      <c r="N692" s="606">
        <v>1.2830188679245282</v>
      </c>
      <c r="O692" t="s">
        <v>799</v>
      </c>
      <c r="P692" t="s">
        <v>1231</v>
      </c>
      <c r="Q692" t="s">
        <v>799</v>
      </c>
      <c r="R692">
        <v>178</v>
      </c>
      <c r="Y692">
        <v>23.6</v>
      </c>
      <c r="Z692">
        <v>44.89</v>
      </c>
      <c r="AA692">
        <v>82.55</v>
      </c>
      <c r="AB692">
        <v>57.32</v>
      </c>
      <c r="AC692" t="s">
        <v>333</v>
      </c>
      <c r="AD692" s="508" t="s">
        <v>1233</v>
      </c>
      <c r="AE692" s="1059"/>
      <c r="AF692" s="1059"/>
      <c r="AG692" s="1059"/>
      <c r="AH692" s="1059"/>
      <c r="AI692" s="1059"/>
      <c r="AJ692" s="1059"/>
      <c r="AK692" s="1059"/>
      <c r="AL692" s="1059"/>
      <c r="AM692" s="1059"/>
      <c r="AN692" s="1059"/>
      <c r="AO692" s="1059"/>
      <c r="AP692" s="1059">
        <v>0.22501524941845399</v>
      </c>
      <c r="AQ692" s="1059">
        <v>0.22696540880503099</v>
      </c>
      <c r="AR692" s="1059">
        <v>0.23323425519083299</v>
      </c>
      <c r="AS692" s="1059">
        <v>0.24419962091841099</v>
      </c>
      <c r="AT692" s="1059">
        <v>0.22271043335917901</v>
      </c>
      <c r="AU692" s="1061">
        <v>0.20784359212289899</v>
      </c>
    </row>
    <row r="693" spans="1:47" x14ac:dyDescent="0.2">
      <c r="A693">
        <v>61665</v>
      </c>
      <c r="B693" t="s">
        <v>699</v>
      </c>
      <c r="C693" s="507">
        <v>43373</v>
      </c>
      <c r="D693">
        <v>2018</v>
      </c>
      <c r="E693" t="s">
        <v>199</v>
      </c>
      <c r="F693" t="s">
        <v>223</v>
      </c>
      <c r="G693">
        <v>27.664583</v>
      </c>
      <c r="H693">
        <v>-81.964219999999997</v>
      </c>
      <c r="I693" s="606">
        <v>4.9940728310000004</v>
      </c>
      <c r="J693" t="s">
        <v>431</v>
      </c>
      <c r="K693" t="s">
        <v>1251</v>
      </c>
      <c r="L693" s="606">
        <v>84.9</v>
      </c>
      <c r="M693" s="606">
        <v>70.3</v>
      </c>
      <c r="N693" s="606">
        <v>1.2076813655761025</v>
      </c>
      <c r="O693" t="s">
        <v>799</v>
      </c>
      <c r="P693" t="s">
        <v>1231</v>
      </c>
      <c r="Q693" t="s">
        <v>799</v>
      </c>
      <c r="R693">
        <v>180</v>
      </c>
      <c r="Y693">
        <v>16.649999999999999</v>
      </c>
      <c r="Z693">
        <v>20.22</v>
      </c>
      <c r="AA693">
        <v>62.44</v>
      </c>
      <c r="AB693">
        <v>45.06</v>
      </c>
      <c r="AC693" t="s">
        <v>329</v>
      </c>
      <c r="AD693" s="508" t="s">
        <v>1233</v>
      </c>
      <c r="AE693" s="1059"/>
      <c r="AF693" s="1059"/>
      <c r="AG693" s="1059"/>
      <c r="AH693" s="1059"/>
      <c r="AI693" s="1059"/>
      <c r="AJ693" s="1059"/>
      <c r="AK693" s="1059"/>
      <c r="AL693" s="1059"/>
      <c r="AM693" s="1059"/>
      <c r="AN693" s="1059"/>
      <c r="AO693" s="1059"/>
      <c r="AP693" s="1059">
        <v>0.203655890930584</v>
      </c>
      <c r="AQ693" s="1059">
        <v>0.229139298919281</v>
      </c>
      <c r="AR693" s="1059">
        <v>0.215342595659827</v>
      </c>
      <c r="AS693" s="1059">
        <v>0.21650201030157701</v>
      </c>
      <c r="AT693" s="1059">
        <v>0.18530498775632101</v>
      </c>
      <c r="AU693" s="1061">
        <v>0.19603566033678199</v>
      </c>
    </row>
    <row r="694" spans="1:47" x14ac:dyDescent="0.2">
      <c r="A694">
        <v>61654</v>
      </c>
      <c r="B694" t="s">
        <v>682</v>
      </c>
      <c r="C694" s="507">
        <v>43373</v>
      </c>
      <c r="D694">
        <v>2018</v>
      </c>
      <c r="E694" t="s">
        <v>199</v>
      </c>
      <c r="F694" t="s">
        <v>223</v>
      </c>
      <c r="G694">
        <v>27.768889999999999</v>
      </c>
      <c r="H694">
        <v>-82.235280000000003</v>
      </c>
      <c r="I694" s="606">
        <v>5.0073136986</v>
      </c>
      <c r="J694" t="s">
        <v>431</v>
      </c>
      <c r="K694" t="s">
        <v>1251</v>
      </c>
      <c r="L694" s="606">
        <v>87.9</v>
      </c>
      <c r="M694" s="606">
        <v>74.400000000000006</v>
      </c>
      <c r="N694" s="606">
        <v>1.1814516129032258</v>
      </c>
      <c r="O694" t="s">
        <v>799</v>
      </c>
      <c r="P694" t="s">
        <v>1231</v>
      </c>
      <c r="Q694" t="s">
        <v>799</v>
      </c>
      <c r="R694">
        <v>180</v>
      </c>
      <c r="Y694">
        <v>16.55</v>
      </c>
      <c r="Z694">
        <v>19.59</v>
      </c>
      <c r="AA694">
        <v>66.89</v>
      </c>
      <c r="AB694">
        <v>48.01</v>
      </c>
      <c r="AC694" t="s">
        <v>329</v>
      </c>
      <c r="AD694" s="508" t="s">
        <v>1233</v>
      </c>
      <c r="AE694" s="1059"/>
      <c r="AF694" s="1059"/>
      <c r="AG694" s="1059"/>
      <c r="AH694" s="1059"/>
      <c r="AI694" s="1059"/>
      <c r="AJ694" s="1059"/>
      <c r="AK694" s="1059"/>
      <c r="AL694" s="1059"/>
      <c r="AM694" s="1059"/>
      <c r="AN694" s="1059"/>
      <c r="AO694" s="1059"/>
      <c r="AP694" s="1059">
        <v>0.20851592036136801</v>
      </c>
      <c r="AQ694" s="1059">
        <v>0.228783822492508</v>
      </c>
      <c r="AR694" s="1059">
        <v>0.22880762998968901</v>
      </c>
      <c r="AS694" s="1059">
        <v>0.194447513133991</v>
      </c>
      <c r="AT694" s="1059">
        <v>0.153707590710463</v>
      </c>
      <c r="AU694" s="1061">
        <v>0.200179150263431</v>
      </c>
    </row>
    <row r="695" spans="1:47" x14ac:dyDescent="0.2">
      <c r="A695">
        <v>61020</v>
      </c>
      <c r="B695" t="s">
        <v>1956</v>
      </c>
      <c r="C695" s="507">
        <v>43131</v>
      </c>
      <c r="D695">
        <v>2018</v>
      </c>
      <c r="E695" t="s">
        <v>199</v>
      </c>
      <c r="F695" t="s">
        <v>223</v>
      </c>
      <c r="G695">
        <v>27.571560999999999</v>
      </c>
      <c r="H695">
        <v>-80.569879999999998</v>
      </c>
      <c r="I695" s="606">
        <v>4.9180618721</v>
      </c>
      <c r="J695" t="s">
        <v>431</v>
      </c>
      <c r="K695" t="s">
        <v>1249</v>
      </c>
      <c r="L695" s="606">
        <v>113.24</v>
      </c>
      <c r="M695" s="606">
        <v>74.5</v>
      </c>
      <c r="N695" s="606">
        <v>1.52</v>
      </c>
      <c r="O695" t="s">
        <v>793</v>
      </c>
      <c r="P695" t="s">
        <v>793</v>
      </c>
      <c r="Q695">
        <v>20</v>
      </c>
      <c r="R695">
        <v>195</v>
      </c>
      <c r="Y695">
        <v>26.79</v>
      </c>
      <c r="Z695">
        <v>21.16</v>
      </c>
      <c r="AA695">
        <v>51.97</v>
      </c>
      <c r="AB695">
        <v>39.130000000000003</v>
      </c>
      <c r="AC695" t="s">
        <v>329</v>
      </c>
      <c r="AD695" s="508" t="s">
        <v>1233</v>
      </c>
      <c r="AE695" s="1059"/>
      <c r="AF695" s="1059"/>
      <c r="AG695" s="1059"/>
      <c r="AH695" s="1059"/>
      <c r="AI695" s="1059"/>
      <c r="AJ695" s="1059"/>
      <c r="AK695" s="1059"/>
      <c r="AL695" s="1059"/>
      <c r="AM695" s="1059"/>
      <c r="AN695" s="1059"/>
      <c r="AO695" s="1059"/>
      <c r="AP695" s="1059">
        <v>0.24153872084827299</v>
      </c>
      <c r="AQ695" s="1059">
        <v>0.240942959132528</v>
      </c>
      <c r="AR695" s="1059">
        <v>0.245671294168122</v>
      </c>
      <c r="AS695" s="1059">
        <v>0.233143329962305</v>
      </c>
      <c r="AT695" s="1059">
        <v>0.23400753884343101</v>
      </c>
      <c r="AU695" s="1061">
        <v>0.21818956980966001</v>
      </c>
    </row>
    <row r="696" spans="1:47" x14ac:dyDescent="0.2">
      <c r="A696">
        <v>61050</v>
      </c>
      <c r="B696" t="s">
        <v>1957</v>
      </c>
      <c r="C696" s="507">
        <v>43131</v>
      </c>
      <c r="D696">
        <v>2018</v>
      </c>
      <c r="E696" t="s">
        <v>199</v>
      </c>
      <c r="F696" t="s">
        <v>223</v>
      </c>
      <c r="G696">
        <v>27.312961000000001</v>
      </c>
      <c r="H696">
        <v>-81.781319999999994</v>
      </c>
      <c r="I696" s="606">
        <v>5.0543945204999998</v>
      </c>
      <c r="J696" t="s">
        <v>431</v>
      </c>
      <c r="K696" t="s">
        <v>1249</v>
      </c>
      <c r="L696" s="606">
        <v>113.24</v>
      </c>
      <c r="M696" s="606">
        <v>74.5</v>
      </c>
      <c r="N696" s="606">
        <v>1.52</v>
      </c>
      <c r="O696" t="s">
        <v>793</v>
      </c>
      <c r="P696" t="s">
        <v>793</v>
      </c>
      <c r="Q696">
        <v>20</v>
      </c>
      <c r="R696">
        <v>195</v>
      </c>
      <c r="Y696">
        <v>26.49</v>
      </c>
      <c r="Z696">
        <v>19.57</v>
      </c>
      <c r="AA696">
        <v>51.2</v>
      </c>
      <c r="AB696">
        <v>38.5</v>
      </c>
      <c r="AC696" t="s">
        <v>329</v>
      </c>
      <c r="AD696" s="508" t="s">
        <v>1233</v>
      </c>
      <c r="AE696" s="1059"/>
      <c r="AF696" s="1059"/>
      <c r="AG696" s="1059"/>
      <c r="AH696" s="1059"/>
      <c r="AI696" s="1059"/>
      <c r="AJ696" s="1059"/>
      <c r="AK696" s="1059"/>
      <c r="AL696" s="1059"/>
      <c r="AM696" s="1059"/>
      <c r="AN696" s="1059"/>
      <c r="AO696" s="1059"/>
      <c r="AP696" s="1059">
        <v>0.24911280684012099</v>
      </c>
      <c r="AQ696" s="1059">
        <v>0.24192858278016099</v>
      </c>
      <c r="AR696" s="1059">
        <v>0.24394594097637201</v>
      </c>
      <c r="AS696" s="1059">
        <v>0.22774815359627301</v>
      </c>
      <c r="AT696" s="1059">
        <v>0.24165210995678901</v>
      </c>
      <c r="AU696" s="1061">
        <v>0.22710602559870899</v>
      </c>
    </row>
    <row r="697" spans="1:47" x14ac:dyDescent="0.2">
      <c r="A697">
        <v>61021</v>
      </c>
      <c r="B697" t="s">
        <v>1958</v>
      </c>
      <c r="C697" s="507">
        <v>43131</v>
      </c>
      <c r="D697">
        <v>2018</v>
      </c>
      <c r="E697" t="s">
        <v>199</v>
      </c>
      <c r="F697" t="s">
        <v>223</v>
      </c>
      <c r="G697">
        <v>29.665555999999999</v>
      </c>
      <c r="H697">
        <v>-82.058329999999998</v>
      </c>
      <c r="I697" s="606">
        <v>4.7993897260000002</v>
      </c>
      <c r="J697" t="s">
        <v>431</v>
      </c>
      <c r="K697" t="s">
        <v>1249</v>
      </c>
      <c r="L697" s="606">
        <v>113.24</v>
      </c>
      <c r="M697" s="606">
        <v>74.5</v>
      </c>
      <c r="N697" s="606">
        <v>1.52</v>
      </c>
      <c r="O697" t="s">
        <v>793</v>
      </c>
      <c r="P697" t="s">
        <v>793</v>
      </c>
      <c r="Q697">
        <v>20</v>
      </c>
      <c r="R697">
        <v>195</v>
      </c>
      <c r="Y697">
        <v>27.01</v>
      </c>
      <c r="Z697">
        <v>24.29</v>
      </c>
      <c r="AA697">
        <v>58.88</v>
      </c>
      <c r="AB697">
        <v>44.26</v>
      </c>
      <c r="AC697" t="s">
        <v>329</v>
      </c>
      <c r="AD697" s="508" t="s">
        <v>1233</v>
      </c>
      <c r="AE697" s="1059"/>
      <c r="AF697" s="1059"/>
      <c r="AG697" s="1059"/>
      <c r="AH697" s="1059"/>
      <c r="AI697" s="1059"/>
      <c r="AJ697" s="1059"/>
      <c r="AK697" s="1059"/>
      <c r="AL697" s="1059"/>
      <c r="AM697" s="1059"/>
      <c r="AN697" s="1059"/>
      <c r="AO697" s="1059"/>
      <c r="AP697" s="1059">
        <v>0.239162146425178</v>
      </c>
      <c r="AQ697" s="1059">
        <v>0.23067413601300699</v>
      </c>
      <c r="AR697" s="1059">
        <v>0.21835064815666</v>
      </c>
      <c r="AS697" s="1059">
        <v>0.22716282063068799</v>
      </c>
      <c r="AT697" s="1059">
        <v>0.216251417363856</v>
      </c>
      <c r="AU697" s="1061">
        <v>0.17338724465471</v>
      </c>
    </row>
    <row r="698" spans="1:47" x14ac:dyDescent="0.2">
      <c r="A698">
        <v>61022</v>
      </c>
      <c r="B698" t="s">
        <v>1959</v>
      </c>
      <c r="C698" s="507">
        <v>43131</v>
      </c>
      <c r="D698">
        <v>2018</v>
      </c>
      <c r="E698" t="s">
        <v>199</v>
      </c>
      <c r="F698" t="s">
        <v>223</v>
      </c>
      <c r="G698">
        <v>29.758241000000002</v>
      </c>
      <c r="H698">
        <v>-81.895570000000006</v>
      </c>
      <c r="I698" s="606">
        <v>4.7658639268999998</v>
      </c>
      <c r="J698" t="s">
        <v>431</v>
      </c>
      <c r="K698" t="s">
        <v>1249</v>
      </c>
      <c r="L698" s="606">
        <v>113.24</v>
      </c>
      <c r="M698" s="606">
        <v>74.5</v>
      </c>
      <c r="N698" s="606">
        <v>1.52</v>
      </c>
      <c r="O698" t="s">
        <v>793</v>
      </c>
      <c r="P698" t="s">
        <v>793</v>
      </c>
      <c r="Q698">
        <v>20</v>
      </c>
      <c r="R698">
        <v>195</v>
      </c>
      <c r="Y698">
        <v>26.87</v>
      </c>
      <c r="Z698">
        <v>24.8</v>
      </c>
      <c r="AA698">
        <v>60.73</v>
      </c>
      <c r="AB698">
        <v>45.67</v>
      </c>
      <c r="AC698" t="s">
        <v>329</v>
      </c>
      <c r="AD698" s="508" t="s">
        <v>1233</v>
      </c>
      <c r="AE698" s="1059"/>
      <c r="AF698" s="1059"/>
      <c r="AG698" s="1059"/>
      <c r="AH698" s="1059"/>
      <c r="AI698" s="1059"/>
      <c r="AJ698" s="1059"/>
      <c r="AK698" s="1059"/>
      <c r="AL698" s="1059"/>
      <c r="AM698" s="1059"/>
      <c r="AN698" s="1059"/>
      <c r="AO698" s="1059"/>
      <c r="AP698" s="1059">
        <v>0.23712727161288299</v>
      </c>
      <c r="AQ698" s="1059">
        <v>0.22840796567279101</v>
      </c>
      <c r="AR698" s="1059">
        <v>0.211447703104409</v>
      </c>
      <c r="AS698" s="1059">
        <v>0.22343017376114699</v>
      </c>
      <c r="AT698" s="1059">
        <v>0.20630688608991399</v>
      </c>
      <c r="AU698" s="1061">
        <v>0.166538306377672</v>
      </c>
    </row>
    <row r="699" spans="1:47" x14ac:dyDescent="0.2">
      <c r="A699">
        <v>61052</v>
      </c>
      <c r="B699" t="s">
        <v>1960</v>
      </c>
      <c r="C699" s="507">
        <v>43190</v>
      </c>
      <c r="D699">
        <v>2018</v>
      </c>
      <c r="E699" t="s">
        <v>199</v>
      </c>
      <c r="F699" t="s">
        <v>223</v>
      </c>
      <c r="G699">
        <v>27.222640999999999</v>
      </c>
      <c r="H699">
        <v>-80.542730000000006</v>
      </c>
      <c r="I699" s="606">
        <v>4.9357730593999998</v>
      </c>
      <c r="J699" t="s">
        <v>431</v>
      </c>
      <c r="K699" t="s">
        <v>1249</v>
      </c>
      <c r="L699" s="606">
        <v>113.24</v>
      </c>
      <c r="M699" s="606">
        <v>74.5</v>
      </c>
      <c r="N699" s="606">
        <v>1.52</v>
      </c>
      <c r="O699" t="s">
        <v>793</v>
      </c>
      <c r="P699" t="s">
        <v>793</v>
      </c>
      <c r="Q699">
        <v>20</v>
      </c>
      <c r="R699">
        <v>196</v>
      </c>
      <c r="Y699">
        <v>26.83</v>
      </c>
      <c r="Z699">
        <v>21.37</v>
      </c>
      <c r="AA699">
        <v>55</v>
      </c>
      <c r="AB699">
        <v>41.34</v>
      </c>
      <c r="AC699" t="s">
        <v>329</v>
      </c>
      <c r="AD699" s="508" t="s">
        <v>1233</v>
      </c>
      <c r="AE699" s="1059"/>
      <c r="AF699" s="1059"/>
      <c r="AG699" s="1059"/>
      <c r="AH699" s="1059"/>
      <c r="AI699" s="1059"/>
      <c r="AJ699" s="1059"/>
      <c r="AK699" s="1059"/>
      <c r="AL699" s="1059"/>
      <c r="AM699" s="1059"/>
      <c r="AN699" s="1059"/>
      <c r="AO699" s="1059"/>
      <c r="AP699" s="1059">
        <v>0.23831172811130499</v>
      </c>
      <c r="AQ699" s="1059">
        <v>0.24178035720834701</v>
      </c>
      <c r="AR699" s="1059">
        <v>0.24115411725046701</v>
      </c>
      <c r="AS699" s="1059">
        <v>0.226100946952284</v>
      </c>
      <c r="AT699" s="1059">
        <v>0.222405074928748</v>
      </c>
      <c r="AU699" s="1061">
        <v>0.203692497646728</v>
      </c>
    </row>
    <row r="700" spans="1:47" x14ac:dyDescent="0.2">
      <c r="A700">
        <v>61051</v>
      </c>
      <c r="B700" t="s">
        <v>1961</v>
      </c>
      <c r="C700" s="507">
        <v>43190</v>
      </c>
      <c r="D700">
        <v>2018</v>
      </c>
      <c r="E700" t="s">
        <v>199</v>
      </c>
      <c r="F700" t="s">
        <v>223</v>
      </c>
      <c r="G700">
        <v>27.871611000000001</v>
      </c>
      <c r="H700">
        <v>-80.525810000000007</v>
      </c>
      <c r="I700" s="606">
        <v>4.9433614155000001</v>
      </c>
      <c r="J700" t="s">
        <v>431</v>
      </c>
      <c r="K700" t="s">
        <v>1249</v>
      </c>
      <c r="L700" s="606">
        <v>113.24</v>
      </c>
      <c r="M700" s="606">
        <v>74.5</v>
      </c>
      <c r="N700" s="606">
        <v>1.52</v>
      </c>
      <c r="O700" t="s">
        <v>793</v>
      </c>
      <c r="P700" t="s">
        <v>793</v>
      </c>
      <c r="Q700">
        <v>20</v>
      </c>
      <c r="R700">
        <v>196</v>
      </c>
      <c r="Y700">
        <v>26.58</v>
      </c>
      <c r="Z700">
        <v>24.82</v>
      </c>
      <c r="AA700">
        <v>52.82</v>
      </c>
      <c r="AB700">
        <v>39.67</v>
      </c>
      <c r="AC700" t="s">
        <v>329</v>
      </c>
      <c r="AD700" s="508" t="s">
        <v>1233</v>
      </c>
      <c r="AE700" s="1059"/>
      <c r="AF700" s="1059"/>
      <c r="AG700" s="1059"/>
      <c r="AH700" s="1059"/>
      <c r="AI700" s="1059"/>
      <c r="AJ700" s="1059"/>
      <c r="AK700" s="1059"/>
      <c r="AL700" s="1059"/>
      <c r="AM700" s="1059"/>
      <c r="AN700" s="1059"/>
      <c r="AO700" s="1059"/>
      <c r="AP700" s="1059">
        <v>0.24896111060034901</v>
      </c>
      <c r="AQ700" s="1059">
        <v>0.24550433368785199</v>
      </c>
      <c r="AR700" s="1059">
        <v>0.25283472771291099</v>
      </c>
      <c r="AS700" s="1059">
        <v>0.24558855076461</v>
      </c>
      <c r="AT700" s="1059">
        <v>0.23922650240568699</v>
      </c>
      <c r="AU700" s="1061">
        <v>0.205295473160474</v>
      </c>
    </row>
    <row r="701" spans="1:47" x14ac:dyDescent="0.2">
      <c r="A701">
        <v>61024</v>
      </c>
      <c r="B701" t="s">
        <v>1962</v>
      </c>
      <c r="C701" s="507">
        <v>43190</v>
      </c>
      <c r="D701">
        <v>2018</v>
      </c>
      <c r="E701" t="s">
        <v>199</v>
      </c>
      <c r="F701" t="s">
        <v>223</v>
      </c>
      <c r="G701">
        <v>26.689171000000002</v>
      </c>
      <c r="H701">
        <v>-81.316270000000003</v>
      </c>
      <c r="I701" s="606">
        <v>5.0488417808000001</v>
      </c>
      <c r="J701" t="s">
        <v>431</v>
      </c>
      <c r="K701" t="s">
        <v>1249</v>
      </c>
      <c r="L701" s="606">
        <v>113.24</v>
      </c>
      <c r="M701" s="606">
        <v>74.5</v>
      </c>
      <c r="N701" s="606">
        <v>1.52</v>
      </c>
      <c r="O701" t="s">
        <v>793</v>
      </c>
      <c r="P701" t="s">
        <v>793</v>
      </c>
      <c r="Q701">
        <v>20</v>
      </c>
      <c r="R701">
        <v>195</v>
      </c>
      <c r="Y701">
        <v>26.68</v>
      </c>
      <c r="Z701">
        <v>21.95</v>
      </c>
      <c r="AA701">
        <v>54.01</v>
      </c>
      <c r="AB701">
        <v>40.520000000000003</v>
      </c>
      <c r="AC701" t="s">
        <v>329</v>
      </c>
      <c r="AD701" s="508" t="s">
        <v>1233</v>
      </c>
      <c r="AE701" s="1059"/>
      <c r="AF701" s="1059"/>
      <c r="AG701" s="1059"/>
      <c r="AH701" s="1059"/>
      <c r="AI701" s="1059"/>
      <c r="AJ701" s="1059"/>
      <c r="AK701" s="1059"/>
      <c r="AL701" s="1059"/>
      <c r="AM701" s="1059"/>
      <c r="AN701" s="1059"/>
      <c r="AO701" s="1059"/>
      <c r="AP701" s="1059">
        <v>0.240649995403144</v>
      </c>
      <c r="AQ701" s="1059">
        <v>0.24391663916088999</v>
      </c>
      <c r="AR701" s="1059">
        <v>0.244768778155741</v>
      </c>
      <c r="AS701" s="1059">
        <v>0.23785204253623801</v>
      </c>
      <c r="AT701" s="1059">
        <v>0.23179798351261</v>
      </c>
      <c r="AU701" s="1061">
        <v>0.20750663194826399</v>
      </c>
    </row>
    <row r="702" spans="1:47" x14ac:dyDescent="0.2">
      <c r="A702">
        <v>61029</v>
      </c>
      <c r="B702" t="s">
        <v>1963</v>
      </c>
      <c r="C702" s="507">
        <v>43190</v>
      </c>
      <c r="D702">
        <v>2018</v>
      </c>
      <c r="E702" t="s">
        <v>199</v>
      </c>
      <c r="F702" t="s">
        <v>223</v>
      </c>
      <c r="G702">
        <v>27.599070999999999</v>
      </c>
      <c r="H702">
        <v>-80.533439999999999</v>
      </c>
      <c r="I702" s="606">
        <v>4.9180618721</v>
      </c>
      <c r="J702" t="s">
        <v>431</v>
      </c>
      <c r="K702" t="s">
        <v>1249</v>
      </c>
      <c r="L702" s="606">
        <v>113.24</v>
      </c>
      <c r="M702" s="606">
        <v>74.5</v>
      </c>
      <c r="N702" s="606">
        <v>1.52</v>
      </c>
      <c r="O702" t="s">
        <v>793</v>
      </c>
      <c r="P702" t="s">
        <v>793</v>
      </c>
      <c r="Q702">
        <v>20</v>
      </c>
      <c r="R702">
        <v>195</v>
      </c>
      <c r="Y702">
        <v>26.67</v>
      </c>
      <c r="Z702">
        <v>22.83</v>
      </c>
      <c r="AA702">
        <v>54.28</v>
      </c>
      <c r="AB702">
        <v>40.78</v>
      </c>
      <c r="AC702" t="s">
        <v>329</v>
      </c>
      <c r="AD702" s="508" t="s">
        <v>1233</v>
      </c>
      <c r="AE702" s="1059"/>
      <c r="AF702" s="1059"/>
      <c r="AG702" s="1059"/>
      <c r="AH702" s="1059"/>
      <c r="AI702" s="1059"/>
      <c r="AJ702" s="1059"/>
      <c r="AK702" s="1059"/>
      <c r="AL702" s="1059"/>
      <c r="AM702" s="1059"/>
      <c r="AN702" s="1059"/>
      <c r="AO702" s="1059"/>
      <c r="AP702" s="1059">
        <v>0.23418681621770701</v>
      </c>
      <c r="AQ702" s="1059">
        <v>0.240658732778327</v>
      </c>
      <c r="AR702" s="1059">
        <v>0.243880052710612</v>
      </c>
      <c r="AS702" s="1059">
        <v>0.22979988354632</v>
      </c>
      <c r="AT702" s="1059">
        <v>0.22867365388740701</v>
      </c>
      <c r="AU702" s="1061">
        <v>0.20779849879585799</v>
      </c>
    </row>
    <row r="703" spans="1:47" x14ac:dyDescent="0.2">
      <c r="A703">
        <v>61610</v>
      </c>
      <c r="B703" t="s">
        <v>1964</v>
      </c>
      <c r="C703" s="507">
        <v>43373</v>
      </c>
      <c r="D703">
        <v>2018</v>
      </c>
      <c r="E703" t="s">
        <v>199</v>
      </c>
      <c r="F703" t="s">
        <v>228</v>
      </c>
      <c r="G703">
        <v>35.292641000000003</v>
      </c>
      <c r="H703">
        <v>-80.497579999999999</v>
      </c>
      <c r="I703" s="606">
        <v>4.5066198630000001</v>
      </c>
      <c r="J703" t="s">
        <v>431</v>
      </c>
      <c r="K703" t="s">
        <v>1249</v>
      </c>
      <c r="L703" s="606">
        <v>102</v>
      </c>
      <c r="M703" s="606">
        <v>74.8</v>
      </c>
      <c r="N703" s="606">
        <v>1.3636363636363638</v>
      </c>
      <c r="O703" t="s">
        <v>793</v>
      </c>
      <c r="P703" t="s">
        <v>793</v>
      </c>
      <c r="Q703">
        <v>20</v>
      </c>
      <c r="R703">
        <v>179</v>
      </c>
      <c r="Y703">
        <v>23</v>
      </c>
      <c r="Z703">
        <v>39.270000000000003</v>
      </c>
      <c r="AA703">
        <v>82.29</v>
      </c>
      <c r="AB703">
        <v>57.88</v>
      </c>
      <c r="AC703" t="s">
        <v>329</v>
      </c>
      <c r="AD703" s="508" t="s">
        <v>1233</v>
      </c>
      <c r="AE703" s="1059"/>
      <c r="AF703" s="1059"/>
      <c r="AG703" s="1059"/>
      <c r="AH703" s="1059"/>
      <c r="AI703" s="1059"/>
      <c r="AJ703" s="1059"/>
      <c r="AK703" s="1059"/>
      <c r="AL703" s="1059"/>
      <c r="AM703" s="1059"/>
      <c r="AN703" s="1059"/>
      <c r="AO703" s="1059"/>
      <c r="AP703" s="1059">
        <v>0.197015481161331</v>
      </c>
      <c r="AQ703" s="1059">
        <v>0.213888523616103</v>
      </c>
      <c r="AR703" s="1059">
        <v>0.21733908382780201</v>
      </c>
      <c r="AS703" s="1059">
        <v>0.22771683393157999</v>
      </c>
      <c r="AT703" s="1059">
        <v>0.219693917417527</v>
      </c>
      <c r="AU703" s="1061">
        <v>0.196790713304695</v>
      </c>
    </row>
    <row r="704" spans="1:47" x14ac:dyDescent="0.2">
      <c r="A704">
        <v>60825</v>
      </c>
      <c r="B704" t="s">
        <v>1965</v>
      </c>
      <c r="C704" s="507">
        <v>43465</v>
      </c>
      <c r="D704">
        <v>2018</v>
      </c>
      <c r="E704" t="s">
        <v>183</v>
      </c>
      <c r="F704" t="s">
        <v>222</v>
      </c>
      <c r="G704">
        <v>33.546129999999998</v>
      </c>
      <c r="H704">
        <v>-115.97861</v>
      </c>
      <c r="I704" s="606">
        <v>5.8636098174000004</v>
      </c>
      <c r="J704" t="s">
        <v>431</v>
      </c>
      <c r="K704" t="s">
        <v>1249</v>
      </c>
      <c r="L704" s="606">
        <v>96.75</v>
      </c>
      <c r="M704" s="606">
        <v>74.8</v>
      </c>
      <c r="N704" s="606">
        <v>1.2934491978609626</v>
      </c>
      <c r="O704" t="s">
        <v>799</v>
      </c>
      <c r="P704" t="s">
        <v>1231</v>
      </c>
      <c r="Q704" t="s">
        <v>799</v>
      </c>
      <c r="R704">
        <v>180</v>
      </c>
      <c r="Y704">
        <v>11.37</v>
      </c>
      <c r="Z704">
        <v>16.149999999999999</v>
      </c>
      <c r="AA704">
        <v>74.52</v>
      </c>
      <c r="AB704">
        <v>52.12</v>
      </c>
      <c r="AC704" t="s">
        <v>325</v>
      </c>
      <c r="AD704" s="508" t="s">
        <v>1233</v>
      </c>
      <c r="AE704" s="1059"/>
      <c r="AF704" s="1059"/>
      <c r="AG704" s="1059"/>
      <c r="AH704" s="1059"/>
      <c r="AI704" s="1059"/>
      <c r="AJ704" s="1059"/>
      <c r="AK704" s="1059"/>
      <c r="AL704" s="1059"/>
      <c r="AM704" s="1059"/>
      <c r="AN704" s="1059"/>
      <c r="AO704" s="1059"/>
      <c r="AP704" s="1059">
        <v>0.28643811198202801</v>
      </c>
      <c r="AQ704" s="1059">
        <v>0.27520412660841698</v>
      </c>
      <c r="AR704" s="1059">
        <v>0.278277842893072</v>
      </c>
      <c r="AS704" s="1059">
        <v>0.245789914658266</v>
      </c>
      <c r="AT704" s="1059">
        <v>0.238506641760066</v>
      </c>
      <c r="AU704" s="1061">
        <v>0.19595885019432499</v>
      </c>
    </row>
    <row r="705" spans="1:47" x14ac:dyDescent="0.2">
      <c r="A705">
        <v>61807</v>
      </c>
      <c r="B705" t="s">
        <v>1966</v>
      </c>
      <c r="C705" s="507">
        <v>43465</v>
      </c>
      <c r="D705">
        <v>2018</v>
      </c>
      <c r="E705" t="s">
        <v>199</v>
      </c>
      <c r="F705" t="s">
        <v>223</v>
      </c>
      <c r="G705">
        <v>30.446380000000001</v>
      </c>
      <c r="H705">
        <v>-83.190939999999998</v>
      </c>
      <c r="I705" s="606">
        <v>4.7425538813000001</v>
      </c>
      <c r="J705" t="s">
        <v>431</v>
      </c>
      <c r="K705" t="s">
        <v>1249</v>
      </c>
      <c r="L705" s="606">
        <v>110.8</v>
      </c>
      <c r="M705" s="606">
        <v>74.900000000000006</v>
      </c>
      <c r="N705" s="606">
        <v>1.4793057409879837</v>
      </c>
      <c r="O705" t="s">
        <v>799</v>
      </c>
      <c r="P705" t="s">
        <v>1231</v>
      </c>
      <c r="Q705" t="s">
        <v>799</v>
      </c>
      <c r="R705">
        <v>180</v>
      </c>
      <c r="Y705">
        <v>20.190000000000001</v>
      </c>
      <c r="Z705">
        <v>32.86</v>
      </c>
      <c r="AA705">
        <v>59.26</v>
      </c>
      <c r="AB705">
        <v>43.05</v>
      </c>
      <c r="AC705" t="s">
        <v>329</v>
      </c>
      <c r="AD705" s="508" t="s">
        <v>1233</v>
      </c>
      <c r="AE705" s="1059"/>
      <c r="AF705" s="1059"/>
      <c r="AG705" s="1059"/>
      <c r="AH705" s="1059"/>
      <c r="AI705" s="1059"/>
      <c r="AJ705" s="1059"/>
      <c r="AK705" s="1059"/>
      <c r="AL705" s="1059"/>
      <c r="AM705" s="1059"/>
      <c r="AN705" s="1059"/>
      <c r="AO705" s="1059"/>
      <c r="AP705" s="1059">
        <v>0.27530619212222002</v>
      </c>
      <c r="AQ705" s="1059">
        <v>0.26721116923353699</v>
      </c>
      <c r="AR705" s="1059">
        <v>0.22512055648017701</v>
      </c>
      <c r="AS705" s="1059">
        <v>0.26316671848613898</v>
      </c>
      <c r="AT705" s="1059">
        <v>0.246249184605348</v>
      </c>
      <c r="AU705" s="1061">
        <v>0.23049402846782899</v>
      </c>
    </row>
    <row r="706" spans="1:47" x14ac:dyDescent="0.2">
      <c r="A706">
        <v>60030</v>
      </c>
      <c r="B706" t="s">
        <v>1967</v>
      </c>
      <c r="C706" s="507">
        <v>43465</v>
      </c>
      <c r="D706">
        <v>2018</v>
      </c>
      <c r="E706" t="s">
        <v>180</v>
      </c>
      <c r="F706" t="s">
        <v>228</v>
      </c>
      <c r="G706">
        <v>36.487350999999997</v>
      </c>
      <c r="H706">
        <v>-77.484560999999999</v>
      </c>
      <c r="I706" s="606">
        <v>4.3983844749000003</v>
      </c>
      <c r="J706" t="s">
        <v>431</v>
      </c>
      <c r="K706" t="s">
        <v>1251</v>
      </c>
      <c r="L706" s="606">
        <v>111.26</v>
      </c>
      <c r="M706" s="606">
        <v>74.900000000000006</v>
      </c>
      <c r="N706" s="606">
        <v>1.4854472630173565</v>
      </c>
      <c r="O706" t="s">
        <v>799</v>
      </c>
      <c r="P706" t="s">
        <v>1231</v>
      </c>
      <c r="Q706" t="s">
        <v>799</v>
      </c>
      <c r="R706">
        <v>181</v>
      </c>
      <c r="Y706">
        <v>27.96</v>
      </c>
      <c r="Z706">
        <v>4.0999999999999996</v>
      </c>
      <c r="AA706">
        <v>76.34</v>
      </c>
      <c r="AB706">
        <v>54.58</v>
      </c>
      <c r="AC706" t="s">
        <v>332</v>
      </c>
      <c r="AD706" s="508" t="s">
        <v>1233</v>
      </c>
      <c r="AE706" s="1059"/>
      <c r="AF706" s="1059"/>
      <c r="AG706" s="1059"/>
      <c r="AH706" s="1059"/>
      <c r="AI706" s="1059"/>
      <c r="AJ706" s="1059"/>
      <c r="AK706" s="1059"/>
      <c r="AL706" s="1059"/>
      <c r="AM706" s="1059"/>
      <c r="AN706" s="1059"/>
      <c r="AO706" s="1059"/>
      <c r="AP706" s="1059">
        <v>0.21714950222823701</v>
      </c>
      <c r="AQ706" s="1059">
        <v>0.24027786897405401</v>
      </c>
      <c r="AR706" s="1059">
        <v>0.248939224902609</v>
      </c>
      <c r="AS706" s="1059">
        <v>0.22452920484542499</v>
      </c>
      <c r="AT706" s="1059">
        <v>0.18831501362547301</v>
      </c>
      <c r="AU706" s="1061">
        <v>0.22411636888042499</v>
      </c>
    </row>
    <row r="707" spans="1:47" x14ac:dyDescent="0.2">
      <c r="A707">
        <v>59851</v>
      </c>
      <c r="B707" t="s">
        <v>1968</v>
      </c>
      <c r="C707" s="507">
        <v>43190</v>
      </c>
      <c r="D707">
        <v>2018</v>
      </c>
      <c r="E707" t="s">
        <v>180</v>
      </c>
      <c r="F707" t="s">
        <v>253</v>
      </c>
      <c r="G707">
        <v>38.170411000000001</v>
      </c>
      <c r="H707">
        <v>-75.693209999999993</v>
      </c>
      <c r="I707" s="606">
        <v>4.2792038813</v>
      </c>
      <c r="J707" t="s">
        <v>431</v>
      </c>
      <c r="K707" t="s">
        <v>1249</v>
      </c>
      <c r="L707" s="606">
        <v>99</v>
      </c>
      <c r="M707" s="606">
        <v>75</v>
      </c>
      <c r="N707" s="606">
        <v>1.32</v>
      </c>
      <c r="O707" t="s">
        <v>793</v>
      </c>
      <c r="P707" t="s">
        <v>793</v>
      </c>
      <c r="Q707">
        <v>25</v>
      </c>
      <c r="R707">
        <v>180</v>
      </c>
      <c r="Y707">
        <v>41.1</v>
      </c>
      <c r="Z707">
        <v>5.47</v>
      </c>
      <c r="AA707">
        <v>86.94</v>
      </c>
      <c r="AB707">
        <v>60.56</v>
      </c>
      <c r="AC707" t="s">
        <v>88</v>
      </c>
      <c r="AD707" s="508" t="s">
        <v>1233</v>
      </c>
      <c r="AE707" s="1059"/>
      <c r="AF707" s="1059"/>
      <c r="AG707" s="1059"/>
      <c r="AH707" s="1059"/>
      <c r="AI707" s="1059"/>
      <c r="AJ707" s="1059"/>
      <c r="AK707" s="1059"/>
      <c r="AL707" s="1059"/>
      <c r="AM707" s="1059"/>
      <c r="AN707" s="1059"/>
      <c r="AO707" s="1059"/>
      <c r="AP707" s="1059">
        <v>0.20425114155251101</v>
      </c>
      <c r="AQ707" s="1059">
        <v>0.19848360655737701</v>
      </c>
      <c r="AR707" s="1059">
        <v>0.20037442922374399</v>
      </c>
      <c r="AS707" s="1059">
        <v>0.213535768645357</v>
      </c>
      <c r="AT707" s="1059">
        <v>0.21138508371385001</v>
      </c>
      <c r="AU707" s="1061">
        <v>0.210585913782635</v>
      </c>
    </row>
    <row r="708" spans="1:47" x14ac:dyDescent="0.2">
      <c r="A708">
        <v>61369</v>
      </c>
      <c r="B708" t="s">
        <v>1969</v>
      </c>
      <c r="C708" s="507">
        <v>43465</v>
      </c>
      <c r="D708">
        <v>2018</v>
      </c>
      <c r="E708" t="s">
        <v>183</v>
      </c>
      <c r="F708" t="s">
        <v>257</v>
      </c>
      <c r="G708">
        <v>41.626831000000003</v>
      </c>
      <c r="H708">
        <v>-109.682441</v>
      </c>
      <c r="I708" s="606">
        <v>4.7043716895000003</v>
      </c>
      <c r="J708" t="s">
        <v>431</v>
      </c>
      <c r="K708" t="s">
        <v>1249</v>
      </c>
      <c r="L708" s="606">
        <v>97.935000000000002</v>
      </c>
      <c r="M708" s="606">
        <v>80</v>
      </c>
      <c r="N708" s="606">
        <v>1.2241875</v>
      </c>
      <c r="O708" t="s">
        <v>799</v>
      </c>
      <c r="P708" t="s">
        <v>1231</v>
      </c>
      <c r="Q708" t="s">
        <v>799</v>
      </c>
      <c r="R708">
        <v>180</v>
      </c>
      <c r="Y708">
        <v>21.24</v>
      </c>
      <c r="Z708">
        <v>22.61</v>
      </c>
      <c r="AA708">
        <v>54.1</v>
      </c>
      <c r="AB708">
        <v>38.590000000000003</v>
      </c>
      <c r="AC708" t="s">
        <v>333</v>
      </c>
      <c r="AD708" s="508" t="s">
        <v>1233</v>
      </c>
      <c r="AE708" s="1059"/>
      <c r="AF708" s="1059"/>
      <c r="AG708" s="1059"/>
      <c r="AH708" s="1059"/>
      <c r="AI708" s="1059"/>
      <c r="AJ708" s="1059"/>
      <c r="AK708" s="1059"/>
      <c r="AL708" s="1059"/>
      <c r="AM708" s="1059"/>
      <c r="AN708" s="1059"/>
      <c r="AO708" s="1059"/>
      <c r="AP708" s="1059">
        <v>0.25704623287671202</v>
      </c>
      <c r="AQ708" s="1059">
        <v>0.23531989981785001</v>
      </c>
      <c r="AR708" s="1059">
        <v>0.25552511415525098</v>
      </c>
      <c r="AS708" s="1059">
        <v>0.26528110730593601</v>
      </c>
      <c r="AT708" s="1059">
        <v>0.24784389269406301</v>
      </c>
      <c r="AU708" s="1061">
        <v>0.25741404826958098</v>
      </c>
    </row>
    <row r="709" spans="1:47" x14ac:dyDescent="0.2">
      <c r="A709">
        <v>62340</v>
      </c>
      <c r="B709" t="s">
        <v>1970</v>
      </c>
      <c r="C709" s="507">
        <v>43465</v>
      </c>
      <c r="D709">
        <v>2018</v>
      </c>
      <c r="E709" t="s">
        <v>180</v>
      </c>
      <c r="F709" t="s">
        <v>228</v>
      </c>
      <c r="G709">
        <v>36.247610000000002</v>
      </c>
      <c r="H709">
        <v>-77.070189999999997</v>
      </c>
      <c r="I709" s="606">
        <v>4.3798178082000003</v>
      </c>
      <c r="J709" t="s">
        <v>431</v>
      </c>
      <c r="K709" t="s">
        <v>1249</v>
      </c>
      <c r="L709" s="606">
        <v>125</v>
      </c>
      <c r="M709" s="606">
        <v>80</v>
      </c>
      <c r="N709" s="606">
        <v>1.5625</v>
      </c>
      <c r="O709" t="s">
        <v>799</v>
      </c>
      <c r="P709" t="s">
        <v>1231</v>
      </c>
      <c r="Q709" t="s">
        <v>799</v>
      </c>
      <c r="R709">
        <v>180</v>
      </c>
      <c r="Y709">
        <v>28.55</v>
      </c>
      <c r="Z709">
        <v>3.77</v>
      </c>
      <c r="AA709">
        <v>94.87</v>
      </c>
      <c r="AB709">
        <v>64.989999999999995</v>
      </c>
      <c r="AC709" t="s">
        <v>332</v>
      </c>
      <c r="AD709" s="508" t="s">
        <v>1233</v>
      </c>
      <c r="AE709" s="1059"/>
      <c r="AF709" s="1059"/>
      <c r="AG709" s="1059"/>
      <c r="AH709" s="1059"/>
      <c r="AI709" s="1059"/>
      <c r="AJ709" s="1059"/>
      <c r="AK709" s="1059"/>
      <c r="AL709" s="1059"/>
      <c r="AM709" s="1059"/>
      <c r="AN709" s="1059"/>
      <c r="AO709" s="1059"/>
      <c r="AP709" s="1059"/>
      <c r="AQ709" s="1059">
        <v>0.25501764571948998</v>
      </c>
      <c r="AR709" s="1059">
        <v>0.28300228310502201</v>
      </c>
      <c r="AS709" s="1059">
        <v>0.27707334474885797</v>
      </c>
      <c r="AT709" s="1059">
        <v>0.27417380136986302</v>
      </c>
      <c r="AU709" s="1061">
        <v>0.26682177823315101</v>
      </c>
    </row>
    <row r="710" spans="1:47" x14ac:dyDescent="0.2">
      <c r="A710">
        <v>61262</v>
      </c>
      <c r="B710" t="s">
        <v>1971</v>
      </c>
      <c r="C710" s="507">
        <v>43131</v>
      </c>
      <c r="D710">
        <v>2018</v>
      </c>
      <c r="E710" t="s">
        <v>179</v>
      </c>
      <c r="F710" t="s">
        <v>236</v>
      </c>
      <c r="G710">
        <v>34.439670999999997</v>
      </c>
      <c r="H710">
        <v>-91.440330000000003</v>
      </c>
      <c r="I710" s="606">
        <v>4.5237981735000004</v>
      </c>
      <c r="J710" t="s">
        <v>431</v>
      </c>
      <c r="K710" t="s">
        <v>1249</v>
      </c>
      <c r="L710" s="606">
        <v>97.5</v>
      </c>
      <c r="M710" s="606">
        <v>81</v>
      </c>
      <c r="N710" s="606">
        <v>1.2037037037037037</v>
      </c>
      <c r="O710" t="s">
        <v>793</v>
      </c>
      <c r="P710" t="s">
        <v>793</v>
      </c>
      <c r="Q710">
        <v>14</v>
      </c>
      <c r="R710">
        <v>180</v>
      </c>
      <c r="Y710">
        <v>23.94</v>
      </c>
      <c r="Z710">
        <v>2.72</v>
      </c>
      <c r="AA710">
        <v>50.1</v>
      </c>
      <c r="AB710">
        <v>36.630000000000003</v>
      </c>
      <c r="AC710" t="s">
        <v>329</v>
      </c>
      <c r="AD710" s="508">
        <v>51.577580011092564</v>
      </c>
      <c r="AE710" s="1059"/>
      <c r="AF710" s="1059"/>
      <c r="AG710" s="1059"/>
      <c r="AH710" s="1059"/>
      <c r="AI710" s="1059"/>
      <c r="AJ710" s="1059"/>
      <c r="AK710" s="1059"/>
      <c r="AL710" s="1059"/>
      <c r="AM710" s="1059"/>
      <c r="AN710" s="1059"/>
      <c r="AO710" s="1059"/>
      <c r="AP710" s="1059">
        <v>0.228757258019054</v>
      </c>
      <c r="AQ710" s="1059">
        <v>0.22233747104724599</v>
      </c>
      <c r="AR710" s="1059">
        <v>0.23208467219121701</v>
      </c>
      <c r="AS710" s="1059">
        <v>0.242258582783696</v>
      </c>
      <c r="AT710" s="1059">
        <v>0.229956592818084</v>
      </c>
      <c r="AU710" s="1061">
        <v>0.21588775326632001</v>
      </c>
    </row>
    <row r="711" spans="1:47" x14ac:dyDescent="0.2">
      <c r="A711">
        <v>61750</v>
      </c>
      <c r="B711" t="s">
        <v>1972</v>
      </c>
      <c r="C711" s="507">
        <v>43465</v>
      </c>
      <c r="D711">
        <v>2018</v>
      </c>
      <c r="E711" t="s">
        <v>176</v>
      </c>
      <c r="F711" t="s">
        <v>222</v>
      </c>
      <c r="G711">
        <v>32.672612999999998</v>
      </c>
      <c r="H711">
        <v>-115.619901</v>
      </c>
      <c r="I711" s="606">
        <v>5.6630150685</v>
      </c>
      <c r="J711" t="s">
        <v>431</v>
      </c>
      <c r="K711" t="s">
        <v>1249</v>
      </c>
      <c r="L711" s="606">
        <v>141</v>
      </c>
      <c r="M711" s="606">
        <v>100</v>
      </c>
      <c r="N711" s="606">
        <v>1.41</v>
      </c>
      <c r="O711" t="s">
        <v>799</v>
      </c>
      <c r="P711" t="s">
        <v>1231</v>
      </c>
      <c r="Q711" t="s">
        <v>799</v>
      </c>
      <c r="R711">
        <v>180</v>
      </c>
      <c r="Y711">
        <v>10.84</v>
      </c>
      <c r="Z711">
        <v>6.66</v>
      </c>
      <c r="AA711">
        <v>74</v>
      </c>
      <c r="AB711">
        <v>50.62</v>
      </c>
      <c r="AC711" t="s">
        <v>333</v>
      </c>
      <c r="AD711" s="508">
        <v>49.228683052084143</v>
      </c>
      <c r="AE711" s="1059"/>
      <c r="AF711" s="1059"/>
      <c r="AG711" s="1059"/>
      <c r="AH711" s="1059"/>
      <c r="AI711" s="1059"/>
      <c r="AJ711" s="1059"/>
      <c r="AK711" s="1059"/>
      <c r="AL711" s="1059"/>
      <c r="AM711" s="1059"/>
      <c r="AN711" s="1059"/>
      <c r="AO711" s="1059"/>
      <c r="AP711" s="1059">
        <v>0.33406392694063902</v>
      </c>
      <c r="AQ711" s="1059">
        <v>0.30712659380692098</v>
      </c>
      <c r="AR711" s="1059">
        <v>0.29539497716894902</v>
      </c>
      <c r="AS711" s="1059">
        <v>0.28855365296803598</v>
      </c>
      <c r="AT711" s="1059">
        <v>0.311792237442922</v>
      </c>
      <c r="AU711" s="1061">
        <v>0.33236566484517299</v>
      </c>
    </row>
    <row r="712" spans="1:47" x14ac:dyDescent="0.2">
      <c r="A712">
        <v>61264</v>
      </c>
      <c r="B712" t="s">
        <v>1973</v>
      </c>
      <c r="C712" s="507">
        <v>43465</v>
      </c>
      <c r="D712">
        <v>2018</v>
      </c>
      <c r="E712" t="s">
        <v>176</v>
      </c>
      <c r="F712" t="s">
        <v>222</v>
      </c>
      <c r="G712">
        <v>34.752929999999999</v>
      </c>
      <c r="H712">
        <v>-118.31789999999999</v>
      </c>
      <c r="I712" s="606">
        <v>5.7811771690000002</v>
      </c>
      <c r="J712" t="s">
        <v>431</v>
      </c>
      <c r="K712" t="s">
        <v>1249</v>
      </c>
      <c r="L712" s="606">
        <v>130</v>
      </c>
      <c r="M712" s="606">
        <v>105</v>
      </c>
      <c r="N712" s="606">
        <v>1.2380952380952381</v>
      </c>
      <c r="O712" t="s">
        <v>799</v>
      </c>
      <c r="P712" t="s">
        <v>1231</v>
      </c>
      <c r="Q712" t="s">
        <v>799</v>
      </c>
      <c r="R712">
        <v>180</v>
      </c>
      <c r="Y712">
        <v>10.41</v>
      </c>
      <c r="Z712">
        <v>8.2799999999999994</v>
      </c>
      <c r="AA712">
        <v>55.93</v>
      </c>
      <c r="AB712">
        <v>39.58</v>
      </c>
      <c r="AC712" t="s">
        <v>1259</v>
      </c>
      <c r="AD712" s="508">
        <v>41.828414402725315</v>
      </c>
      <c r="AE712" s="1059"/>
      <c r="AF712" s="1059"/>
      <c r="AG712" s="1059"/>
      <c r="AH712" s="1059"/>
      <c r="AI712" s="1059"/>
      <c r="AJ712" s="1059"/>
      <c r="AK712" s="1059"/>
      <c r="AL712" s="1059"/>
      <c r="AM712" s="1059"/>
      <c r="AN712" s="1059"/>
      <c r="AO712" s="1059"/>
      <c r="AP712" s="1059">
        <v>0.25283974777125401</v>
      </c>
      <c r="AQ712" s="1059">
        <v>0.27368158556683098</v>
      </c>
      <c r="AR712" s="1059">
        <v>0.27685040226136098</v>
      </c>
      <c r="AS712" s="1059">
        <v>0.28572624483583298</v>
      </c>
      <c r="AT712" s="1059">
        <v>0.25456729723853</v>
      </c>
      <c r="AU712" s="1061">
        <v>0.26684556336195597</v>
      </c>
    </row>
    <row r="713" spans="1:47" x14ac:dyDescent="0.2">
      <c r="A713">
        <v>57340</v>
      </c>
      <c r="B713" t="s">
        <v>1974</v>
      </c>
      <c r="C713" s="507">
        <v>43131</v>
      </c>
      <c r="D713">
        <v>2018</v>
      </c>
      <c r="E713" t="s">
        <v>176</v>
      </c>
      <c r="F713" t="s">
        <v>222</v>
      </c>
      <c r="G713">
        <v>36.634821000000002</v>
      </c>
      <c r="H713">
        <v>-120.885571</v>
      </c>
      <c r="I713" s="606">
        <v>5.3493853881</v>
      </c>
      <c r="J713" t="s">
        <v>431</v>
      </c>
      <c r="K713" t="s">
        <v>1249</v>
      </c>
      <c r="L713" s="606">
        <v>188</v>
      </c>
      <c r="M713" s="606">
        <v>140</v>
      </c>
      <c r="N713" s="606">
        <v>1.3428571428571427</v>
      </c>
      <c r="O713" t="s">
        <v>799</v>
      </c>
      <c r="P713" t="s">
        <v>1231</v>
      </c>
      <c r="Q713" t="s">
        <v>799</v>
      </c>
      <c r="R713">
        <v>180</v>
      </c>
      <c r="Y713">
        <v>2.4900000000000002</v>
      </c>
      <c r="Z713">
        <v>10.79</v>
      </c>
      <c r="AA713">
        <v>91.06</v>
      </c>
      <c r="AB713">
        <v>62.13</v>
      </c>
      <c r="AC713" t="s">
        <v>333</v>
      </c>
      <c r="AD713" s="508" t="s">
        <v>1233</v>
      </c>
      <c r="AE713" s="1059"/>
      <c r="AF713" s="1059"/>
      <c r="AG713" s="1059"/>
      <c r="AH713" s="1059"/>
      <c r="AI713" s="1059"/>
      <c r="AJ713" s="1059"/>
      <c r="AK713" s="1059"/>
      <c r="AL713" s="1059"/>
      <c r="AM713" s="1059"/>
      <c r="AN713" s="1059"/>
      <c r="AO713" s="1059"/>
      <c r="AP713" s="1059">
        <v>0.31134866275277201</v>
      </c>
      <c r="AQ713" s="1059">
        <v>0.264504456154046</v>
      </c>
      <c r="AR713" s="1059">
        <v>0.29027723418134299</v>
      </c>
      <c r="AS713" s="1059">
        <v>0.25826076320939301</v>
      </c>
      <c r="AT713" s="1059">
        <v>0.25761497064579197</v>
      </c>
      <c r="AU713" s="1061">
        <v>0.22694834764506799</v>
      </c>
    </row>
    <row r="714" spans="1:47" x14ac:dyDescent="0.2">
      <c r="A714">
        <v>60044</v>
      </c>
      <c r="B714" t="s">
        <v>1975</v>
      </c>
      <c r="C714" s="507">
        <v>43251</v>
      </c>
      <c r="D714">
        <v>2018</v>
      </c>
      <c r="E714" t="s">
        <v>177</v>
      </c>
      <c r="F714" t="s">
        <v>221</v>
      </c>
      <c r="G714">
        <v>31.077110999999999</v>
      </c>
      <c r="H714">
        <v>-102.845251</v>
      </c>
      <c r="I714" s="606">
        <v>5.6111963469999999</v>
      </c>
      <c r="J714" t="s">
        <v>431</v>
      </c>
      <c r="K714" t="s">
        <v>1251</v>
      </c>
      <c r="L714" s="606">
        <v>202</v>
      </c>
      <c r="M714" s="606">
        <v>154</v>
      </c>
      <c r="N714" s="606">
        <v>1.3116883116883118</v>
      </c>
      <c r="O714" t="s">
        <v>799</v>
      </c>
      <c r="P714" t="s">
        <v>1231</v>
      </c>
      <c r="Q714" t="s">
        <v>799</v>
      </c>
      <c r="R714">
        <v>179</v>
      </c>
      <c r="Y714">
        <v>23.41</v>
      </c>
      <c r="AA714">
        <v>54.1</v>
      </c>
      <c r="AB714">
        <v>38.840000000000003</v>
      </c>
      <c r="AC714" t="s">
        <v>1259</v>
      </c>
      <c r="AD714" s="508">
        <v>36.788364290966214</v>
      </c>
      <c r="AE714" s="1059"/>
      <c r="AF714" s="1059"/>
      <c r="AG714" s="1059"/>
      <c r="AH714" s="1059"/>
      <c r="AI714" s="1059"/>
      <c r="AJ714" s="1059"/>
      <c r="AK714" s="1059"/>
      <c r="AL714" s="1059"/>
      <c r="AM714" s="1059"/>
      <c r="AN714" s="1059"/>
      <c r="AO714" s="1059"/>
      <c r="AP714" s="1059">
        <v>0.19628031785566</v>
      </c>
      <c r="AQ714" s="1059">
        <v>0.26871318572138198</v>
      </c>
      <c r="AR714" s="1059">
        <v>0.24771986004862701</v>
      </c>
      <c r="AS714" s="1059">
        <v>0.249465545869655</v>
      </c>
      <c r="AT714" s="1059">
        <v>0.262646029769317</v>
      </c>
      <c r="AU714" s="1061">
        <v>0.27802690251460699</v>
      </c>
    </row>
    <row r="715" spans="1:47" x14ac:dyDescent="0.2">
      <c r="A715">
        <v>60123</v>
      </c>
      <c r="B715" t="s">
        <v>1976</v>
      </c>
      <c r="C715" s="507">
        <v>43251</v>
      </c>
      <c r="D715">
        <v>2018</v>
      </c>
      <c r="E715" t="s">
        <v>177</v>
      </c>
      <c r="F715" t="s">
        <v>221</v>
      </c>
      <c r="G715">
        <v>31.255120999999999</v>
      </c>
      <c r="H715">
        <v>-102.27157</v>
      </c>
      <c r="I715" s="606">
        <v>5.5476324201000002</v>
      </c>
      <c r="J715" t="s">
        <v>431</v>
      </c>
      <c r="K715" t="s">
        <v>1249</v>
      </c>
      <c r="L715" s="606">
        <v>234</v>
      </c>
      <c r="M715" s="606">
        <v>180</v>
      </c>
      <c r="N715" s="606">
        <v>1.3</v>
      </c>
      <c r="O715" t="s">
        <v>799</v>
      </c>
      <c r="P715" t="s">
        <v>1231</v>
      </c>
      <c r="Q715" t="s">
        <v>799</v>
      </c>
      <c r="R715">
        <v>179</v>
      </c>
      <c r="S715" t="s">
        <v>1293</v>
      </c>
      <c r="T715" t="s">
        <v>1384</v>
      </c>
      <c r="U715" t="s">
        <v>1295</v>
      </c>
      <c r="V715">
        <v>2019</v>
      </c>
      <c r="W715">
        <v>10</v>
      </c>
      <c r="X715">
        <v>42</v>
      </c>
      <c r="Y715">
        <v>22.76</v>
      </c>
      <c r="AA715">
        <v>46.8</v>
      </c>
      <c r="AB715">
        <v>34.21</v>
      </c>
      <c r="AC715" t="s">
        <v>332</v>
      </c>
      <c r="AD715" s="508" t="s">
        <v>1233</v>
      </c>
      <c r="AE715" s="1059"/>
      <c r="AF715" s="1059"/>
      <c r="AG715" s="1059"/>
      <c r="AH715" s="1059"/>
      <c r="AI715" s="1059"/>
      <c r="AJ715" s="1059"/>
      <c r="AK715" s="1059"/>
      <c r="AL715" s="1059"/>
      <c r="AM715" s="1059"/>
      <c r="AN715" s="1059"/>
      <c r="AO715" s="1059"/>
      <c r="AP715" s="1059">
        <v>0.27614028411973601</v>
      </c>
      <c r="AQ715" s="1059">
        <v>0.26711951022060298</v>
      </c>
      <c r="AR715" s="1059">
        <v>0.27993277524099403</v>
      </c>
      <c r="AS715" s="1059">
        <v>0.29081177067478398</v>
      </c>
      <c r="AT715" s="1059">
        <v>0.25189814814814798</v>
      </c>
      <c r="AU715" s="1061">
        <v>0.251011940902651</v>
      </c>
    </row>
    <row r="716" spans="1:47" x14ac:dyDescent="0.2">
      <c r="A716">
        <v>61368</v>
      </c>
      <c r="B716" t="s">
        <v>1977</v>
      </c>
      <c r="C716" s="507">
        <v>43465</v>
      </c>
      <c r="D716">
        <v>2018</v>
      </c>
      <c r="E716" t="s">
        <v>177</v>
      </c>
      <c r="F716" t="s">
        <v>221</v>
      </c>
      <c r="G716">
        <v>30.995502999999999</v>
      </c>
      <c r="H716">
        <v>-102.223501</v>
      </c>
      <c r="I716" s="606">
        <v>5.5240006848999998</v>
      </c>
      <c r="J716" t="s">
        <v>431</v>
      </c>
      <c r="K716" t="s">
        <v>1249</v>
      </c>
      <c r="L716" s="606">
        <v>236</v>
      </c>
      <c r="M716" s="606">
        <v>182</v>
      </c>
      <c r="N716" s="606">
        <v>1.2967032967032968</v>
      </c>
      <c r="O716" t="s">
        <v>799</v>
      </c>
      <c r="P716" t="s">
        <v>1231</v>
      </c>
      <c r="Q716" t="s">
        <v>799</v>
      </c>
      <c r="R716">
        <v>191</v>
      </c>
      <c r="Y716">
        <v>21.52</v>
      </c>
      <c r="AA716">
        <v>63.36</v>
      </c>
      <c r="AB716">
        <v>46.19</v>
      </c>
      <c r="AC716" t="s">
        <v>1259</v>
      </c>
      <c r="AD716" s="508" t="s">
        <v>1233</v>
      </c>
      <c r="AE716" s="1059"/>
      <c r="AF716" s="1059"/>
      <c r="AG716" s="1059"/>
      <c r="AH716" s="1059"/>
      <c r="AI716" s="1059"/>
      <c r="AJ716" s="1059"/>
      <c r="AK716" s="1059"/>
      <c r="AL716" s="1059"/>
      <c r="AM716" s="1059"/>
      <c r="AN716" s="1059"/>
      <c r="AO716" s="1059"/>
      <c r="AP716" s="1059"/>
      <c r="AQ716" s="1059">
        <v>0.240472187193498</v>
      </c>
      <c r="AR716" s="1059">
        <v>0.22238571930352699</v>
      </c>
      <c r="AS716" s="1059">
        <v>0.176164759897636</v>
      </c>
      <c r="AT716" s="1059">
        <v>0.18028438456520601</v>
      </c>
      <c r="AU716" s="1061">
        <v>0.198122460417542</v>
      </c>
    </row>
    <row r="717" spans="1:47" x14ac:dyDescent="0.2">
      <c r="A717">
        <v>59940</v>
      </c>
      <c r="B717" t="s">
        <v>1978</v>
      </c>
      <c r="C717" s="507">
        <v>43220</v>
      </c>
      <c r="D717">
        <v>2018</v>
      </c>
      <c r="E717" t="s">
        <v>176</v>
      </c>
      <c r="F717" t="s">
        <v>222</v>
      </c>
      <c r="G717">
        <v>36.576661000000001</v>
      </c>
      <c r="H717">
        <v>-120.390241</v>
      </c>
      <c r="I717" s="606">
        <v>5.3220723744000002</v>
      </c>
      <c r="J717" t="s">
        <v>431</v>
      </c>
      <c r="K717" t="s">
        <v>1249</v>
      </c>
      <c r="L717" s="606">
        <v>281</v>
      </c>
      <c r="M717" s="606">
        <v>200</v>
      </c>
      <c r="N717" s="606">
        <v>1.405</v>
      </c>
      <c r="O717" t="s">
        <v>799</v>
      </c>
      <c r="P717" t="s">
        <v>1231</v>
      </c>
      <c r="Q717" t="s">
        <v>799</v>
      </c>
      <c r="R717">
        <v>180</v>
      </c>
      <c r="Y717">
        <v>-14.4</v>
      </c>
      <c r="Z717">
        <v>8.17</v>
      </c>
      <c r="AA717">
        <v>63.32</v>
      </c>
      <c r="AB717">
        <v>44.09</v>
      </c>
      <c r="AC717" t="s">
        <v>1259</v>
      </c>
      <c r="AD717" s="508">
        <v>44.078553850180974</v>
      </c>
      <c r="AE717" s="1059"/>
      <c r="AF717" s="1059"/>
      <c r="AG717" s="1059"/>
      <c r="AH717" s="1059"/>
      <c r="AI717" s="1059"/>
      <c r="AJ717" s="1059"/>
      <c r="AK717" s="1059"/>
      <c r="AL717" s="1059"/>
      <c r="AM717" s="1059"/>
      <c r="AN717" s="1059"/>
      <c r="AO717" s="1059"/>
      <c r="AP717" s="1059">
        <v>0.31091723744292199</v>
      </c>
      <c r="AQ717" s="1059">
        <v>0.30198372040072802</v>
      </c>
      <c r="AR717" s="1059">
        <v>0.30457020547945202</v>
      </c>
      <c r="AS717" s="1059">
        <v>0.30810958904109498</v>
      </c>
      <c r="AT717" s="1059">
        <v>0.32043892694063902</v>
      </c>
      <c r="AU717" s="1061">
        <v>0.29918146630236703</v>
      </c>
    </row>
    <row r="718" spans="1:47" x14ac:dyDescent="0.2">
      <c r="A718">
        <v>61202</v>
      </c>
      <c r="B718" t="s">
        <v>1979</v>
      </c>
      <c r="C718" s="507">
        <v>43434</v>
      </c>
      <c r="D718">
        <v>2018</v>
      </c>
      <c r="E718" t="s">
        <v>176</v>
      </c>
      <c r="F718" t="s">
        <v>222</v>
      </c>
      <c r="G718">
        <v>32.678804999999997</v>
      </c>
      <c r="H718">
        <v>-115.56721</v>
      </c>
      <c r="I718" s="606">
        <v>5.8522068492999999</v>
      </c>
      <c r="J718" t="s">
        <v>431</v>
      </c>
      <c r="K718" t="s">
        <v>1251</v>
      </c>
      <c r="L718" s="606">
        <v>328.9</v>
      </c>
      <c r="M718" s="606">
        <v>252.3</v>
      </c>
      <c r="N718" s="606">
        <v>1.3036068172810145</v>
      </c>
      <c r="O718" t="s">
        <v>799</v>
      </c>
      <c r="P718" t="s">
        <v>1231</v>
      </c>
      <c r="Q718" t="s">
        <v>799</v>
      </c>
      <c r="R718">
        <v>180</v>
      </c>
      <c r="Y718">
        <v>10.6</v>
      </c>
      <c r="Z718">
        <v>8.14</v>
      </c>
      <c r="AA718">
        <v>84.98</v>
      </c>
      <c r="AB718">
        <v>57.67</v>
      </c>
      <c r="AC718" t="s">
        <v>333</v>
      </c>
      <c r="AD718" s="508">
        <v>52.438336030214401</v>
      </c>
      <c r="AE718" s="1059"/>
      <c r="AF718" s="1059"/>
      <c r="AG718" s="1059"/>
      <c r="AH718" s="1059"/>
      <c r="AI718" s="1059"/>
      <c r="AJ718" s="1059"/>
      <c r="AK718" s="1059"/>
      <c r="AL718" s="1059"/>
      <c r="AM718" s="1059"/>
      <c r="AN718" s="1059"/>
      <c r="AO718" s="1059"/>
      <c r="AP718" s="1059">
        <v>0.282574289142627</v>
      </c>
      <c r="AQ718" s="1059">
        <v>0.26893607950750997</v>
      </c>
      <c r="AR718" s="1059">
        <v>0.29179312878594499</v>
      </c>
      <c r="AS718" s="1059">
        <v>0.282058034122601</v>
      </c>
      <c r="AT718" s="1059">
        <v>0.28938424033141602</v>
      </c>
      <c r="AU718" s="1061">
        <v>0.27169936402943501</v>
      </c>
    </row>
    <row r="719" spans="1:47" x14ac:dyDescent="0.2">
      <c r="A719">
        <v>62683</v>
      </c>
      <c r="B719" t="s">
        <v>1980</v>
      </c>
      <c r="C719" s="507">
        <v>43708</v>
      </c>
      <c r="D719">
        <v>2019</v>
      </c>
      <c r="E719" t="s">
        <v>178</v>
      </c>
      <c r="F719" t="s">
        <v>236</v>
      </c>
      <c r="G719">
        <v>36.041350000000001</v>
      </c>
      <c r="H719">
        <v>-94.140079999999998</v>
      </c>
      <c r="I719" s="606">
        <v>4.4148246574999996</v>
      </c>
      <c r="J719" t="s">
        <v>431</v>
      </c>
      <c r="K719" t="s">
        <v>1249</v>
      </c>
      <c r="L719" s="606">
        <v>5.8</v>
      </c>
      <c r="M719" s="606">
        <v>5.0010000000000003</v>
      </c>
      <c r="N719" s="606">
        <v>1.1597680463907218</v>
      </c>
      <c r="O719" t="s">
        <v>799</v>
      </c>
      <c r="P719" t="s">
        <v>1231</v>
      </c>
      <c r="Q719" t="s">
        <v>799</v>
      </c>
      <c r="R719">
        <v>180</v>
      </c>
      <c r="S719" t="s">
        <v>1293</v>
      </c>
      <c r="T719" t="s">
        <v>1335</v>
      </c>
      <c r="U719" t="s">
        <v>1295</v>
      </c>
      <c r="V719">
        <v>2019</v>
      </c>
      <c r="W719">
        <v>6</v>
      </c>
      <c r="X719">
        <v>13.1</v>
      </c>
      <c r="Y719">
        <v>31.6</v>
      </c>
      <c r="Z719">
        <v>30.15</v>
      </c>
      <c r="AA719">
        <v>50.97</v>
      </c>
      <c r="AB719">
        <v>38.119999999999997</v>
      </c>
      <c r="AC719" t="s">
        <v>1259</v>
      </c>
      <c r="AD719" s="508" t="s">
        <v>1233</v>
      </c>
      <c r="AE719" s="1059"/>
      <c r="AF719" s="1059"/>
      <c r="AG719" s="1059"/>
      <c r="AH719" s="1059"/>
      <c r="AI719" s="1059"/>
      <c r="AJ719" s="1059"/>
      <c r="AK719" s="1059"/>
      <c r="AL719" s="1059"/>
      <c r="AM719" s="1059"/>
      <c r="AN719" s="1059"/>
      <c r="AO719" s="1059"/>
      <c r="AP719" s="1059"/>
      <c r="AQ719" s="1059"/>
      <c r="AR719" s="1059"/>
      <c r="AS719" s="1059"/>
      <c r="AT719" s="1059">
        <v>0.225525671121483</v>
      </c>
      <c r="AU719" s="1061">
        <v>0.19679579566782399</v>
      </c>
    </row>
    <row r="720" spans="1:47" x14ac:dyDescent="0.2">
      <c r="A720">
        <v>62682</v>
      </c>
      <c r="B720" t="s">
        <v>1981</v>
      </c>
      <c r="C720" s="507">
        <v>43708</v>
      </c>
      <c r="D720">
        <v>2019</v>
      </c>
      <c r="E720" t="s">
        <v>178</v>
      </c>
      <c r="F720" t="s">
        <v>236</v>
      </c>
      <c r="G720">
        <v>36.080230999999998</v>
      </c>
      <c r="H720">
        <v>-94.066141000000002</v>
      </c>
      <c r="I720" s="606">
        <v>4.3989805936000002</v>
      </c>
      <c r="J720" t="s">
        <v>431</v>
      </c>
      <c r="K720" t="s">
        <v>1249</v>
      </c>
      <c r="L720" s="606">
        <v>5.8</v>
      </c>
      <c r="M720" s="606">
        <v>5.0010000000000003</v>
      </c>
      <c r="N720" s="606">
        <v>1.1597680463907218</v>
      </c>
      <c r="O720" t="s">
        <v>799</v>
      </c>
      <c r="P720" t="s">
        <v>1231</v>
      </c>
      <c r="Q720" t="s">
        <v>799</v>
      </c>
      <c r="R720">
        <v>179</v>
      </c>
      <c r="S720" t="s">
        <v>1293</v>
      </c>
      <c r="T720" t="s">
        <v>1335</v>
      </c>
      <c r="U720" t="s">
        <v>1295</v>
      </c>
      <c r="V720">
        <v>2019</v>
      </c>
      <c r="W720">
        <v>6</v>
      </c>
      <c r="X720">
        <v>13.1</v>
      </c>
      <c r="Y720">
        <v>31.69</v>
      </c>
      <c r="Z720">
        <v>28.39</v>
      </c>
      <c r="AA720">
        <v>54.96</v>
      </c>
      <c r="AB720">
        <v>41.09</v>
      </c>
      <c r="AC720" t="s">
        <v>1259</v>
      </c>
      <c r="AD720" s="508" t="s">
        <v>1233</v>
      </c>
      <c r="AE720" s="1059"/>
      <c r="AF720" s="1059"/>
      <c r="AG720" s="1059"/>
      <c r="AH720" s="1059"/>
      <c r="AI720" s="1059"/>
      <c r="AJ720" s="1059"/>
      <c r="AK720" s="1059"/>
      <c r="AL720" s="1059"/>
      <c r="AM720" s="1059"/>
      <c r="AN720" s="1059"/>
      <c r="AO720" s="1059"/>
      <c r="AP720" s="1059"/>
      <c r="AQ720" s="1059"/>
      <c r="AR720" s="1059"/>
      <c r="AS720" s="1059"/>
      <c r="AT720" s="1059">
        <v>0.19708387089705301</v>
      </c>
      <c r="AU720" s="1061">
        <v>0.20030146976069199</v>
      </c>
    </row>
    <row r="721" spans="1:47" x14ac:dyDescent="0.2">
      <c r="A721">
        <v>62382</v>
      </c>
      <c r="B721" t="s">
        <v>1982</v>
      </c>
      <c r="C721" s="507">
        <v>43738</v>
      </c>
      <c r="D721">
        <v>2019</v>
      </c>
      <c r="E721" t="s">
        <v>217</v>
      </c>
      <c r="F721" t="s">
        <v>267</v>
      </c>
      <c r="G721">
        <v>44.225870999999998</v>
      </c>
      <c r="H721">
        <v>-73.247050999999999</v>
      </c>
      <c r="I721" s="606">
        <v>3.6529367580000001</v>
      </c>
      <c r="J721" t="s">
        <v>431</v>
      </c>
      <c r="K721" t="s">
        <v>1249</v>
      </c>
      <c r="L721" s="606">
        <v>6.3180000000000005</v>
      </c>
      <c r="M721" s="606">
        <v>5.0010000000000003</v>
      </c>
      <c r="N721" s="606">
        <v>1.2633473305338931</v>
      </c>
      <c r="O721" t="s">
        <v>799</v>
      </c>
      <c r="P721" t="s">
        <v>1231</v>
      </c>
      <c r="Q721" t="s">
        <v>799</v>
      </c>
      <c r="R721">
        <v>180</v>
      </c>
      <c r="S721" t="s">
        <v>1293</v>
      </c>
      <c r="T721" t="s">
        <v>1335</v>
      </c>
      <c r="U721" t="s">
        <v>1295</v>
      </c>
      <c r="V721">
        <v>2019</v>
      </c>
      <c r="W721">
        <v>2</v>
      </c>
      <c r="X721">
        <v>8</v>
      </c>
      <c r="Y721">
        <v>31.99</v>
      </c>
      <c r="Z721">
        <v>3.45</v>
      </c>
      <c r="AA721">
        <v>103.05</v>
      </c>
      <c r="AB721">
        <v>73.569999999999993</v>
      </c>
      <c r="AC721" t="s">
        <v>333</v>
      </c>
      <c r="AD721" s="508" t="s">
        <v>1233</v>
      </c>
      <c r="AE721" s="1059"/>
      <c r="AF721" s="1059"/>
      <c r="AG721" s="1059"/>
      <c r="AH721" s="1059"/>
      <c r="AI721" s="1059"/>
      <c r="AJ721" s="1059"/>
      <c r="AK721" s="1059"/>
      <c r="AL721" s="1059"/>
      <c r="AM721" s="1059"/>
      <c r="AN721" s="1059"/>
      <c r="AO721" s="1059"/>
      <c r="AP721" s="1059"/>
      <c r="AQ721" s="1059"/>
      <c r="AR721" s="1059"/>
      <c r="AS721" s="1059"/>
      <c r="AT721" s="1059">
        <v>0.18521409873276401</v>
      </c>
      <c r="AU721" s="1061">
        <v>0.182499929886518</v>
      </c>
    </row>
    <row r="722" spans="1:47" x14ac:dyDescent="0.2">
      <c r="A722">
        <v>62381</v>
      </c>
      <c r="B722" t="s">
        <v>1983</v>
      </c>
      <c r="C722" s="507">
        <v>43738</v>
      </c>
      <c r="D722">
        <v>2019</v>
      </c>
      <c r="E722" t="s">
        <v>217</v>
      </c>
      <c r="F722" t="s">
        <v>267</v>
      </c>
      <c r="G722">
        <v>44.657791000000003</v>
      </c>
      <c r="H722">
        <v>-73.179681000000002</v>
      </c>
      <c r="I722" s="606">
        <v>3.6313449771999999</v>
      </c>
      <c r="J722" t="s">
        <v>431</v>
      </c>
      <c r="K722" t="s">
        <v>1249</v>
      </c>
      <c r="L722" s="606">
        <v>7</v>
      </c>
      <c r="M722" s="606">
        <v>5.0010000000000003</v>
      </c>
      <c r="N722" s="606">
        <v>1.3997200559888021</v>
      </c>
      <c r="O722" t="s">
        <v>793</v>
      </c>
      <c r="P722" t="s">
        <v>793</v>
      </c>
      <c r="Q722">
        <v>25</v>
      </c>
      <c r="R722">
        <v>180</v>
      </c>
      <c r="S722" t="s">
        <v>1293</v>
      </c>
      <c r="T722" t="s">
        <v>1335</v>
      </c>
      <c r="U722" t="s">
        <v>1295</v>
      </c>
      <c r="V722">
        <v>2019</v>
      </c>
      <c r="W722">
        <v>2</v>
      </c>
      <c r="X722">
        <v>8</v>
      </c>
      <c r="Y722">
        <v>31.45</v>
      </c>
      <c r="Z722">
        <v>3.05</v>
      </c>
      <c r="AA722">
        <v>103.12</v>
      </c>
      <c r="AB722">
        <v>74.569999999999993</v>
      </c>
      <c r="AC722" t="s">
        <v>333</v>
      </c>
      <c r="AD722" s="508" t="s">
        <v>1233</v>
      </c>
      <c r="AE722" s="1059"/>
      <c r="AF722" s="1059"/>
      <c r="AG722" s="1059"/>
      <c r="AH722" s="1059"/>
      <c r="AI722" s="1059"/>
      <c r="AJ722" s="1059"/>
      <c r="AK722" s="1059"/>
      <c r="AL722" s="1059"/>
      <c r="AM722" s="1059"/>
      <c r="AN722" s="1059"/>
      <c r="AO722" s="1059"/>
      <c r="AP722" s="1059"/>
      <c r="AQ722" s="1059"/>
      <c r="AR722" s="1059"/>
      <c r="AS722" s="1059"/>
      <c r="AT722" s="1059">
        <v>0.171061678075343</v>
      </c>
      <c r="AU722" s="1061">
        <v>0.181999119301822</v>
      </c>
    </row>
    <row r="723" spans="1:47" x14ac:dyDescent="0.2">
      <c r="A723">
        <v>62652</v>
      </c>
      <c r="B723" t="s">
        <v>1984</v>
      </c>
      <c r="C723" s="507">
        <v>43784</v>
      </c>
      <c r="D723">
        <v>2019</v>
      </c>
      <c r="E723" t="s">
        <v>217</v>
      </c>
      <c r="F723" t="s">
        <v>259</v>
      </c>
      <c r="G723">
        <v>42.607720999999998</v>
      </c>
      <c r="H723">
        <v>-72.043960999999996</v>
      </c>
      <c r="I723" s="606">
        <v>3.7905812784999999</v>
      </c>
      <c r="J723" t="s">
        <v>431</v>
      </c>
      <c r="K723" t="s">
        <v>1249</v>
      </c>
      <c r="L723" s="606">
        <v>7.1280000000000001</v>
      </c>
      <c r="M723" s="606">
        <v>5.0010000000000003</v>
      </c>
      <c r="N723" s="606">
        <v>1.4253149370125975</v>
      </c>
      <c r="O723" t="s">
        <v>793</v>
      </c>
      <c r="P723" t="s">
        <v>793</v>
      </c>
      <c r="Q723">
        <v>25</v>
      </c>
      <c r="R723">
        <v>180</v>
      </c>
      <c r="S723" t="s">
        <v>1293</v>
      </c>
      <c r="T723" t="s">
        <v>1335</v>
      </c>
      <c r="U723" t="s">
        <v>1295</v>
      </c>
      <c r="V723">
        <v>2019</v>
      </c>
      <c r="W723">
        <v>3.3</v>
      </c>
      <c r="X723">
        <v>6.6</v>
      </c>
      <c r="Y723">
        <v>31.36</v>
      </c>
      <c r="Z723">
        <v>2.98</v>
      </c>
      <c r="AA723">
        <v>105.3</v>
      </c>
      <c r="AB723">
        <v>75.91</v>
      </c>
      <c r="AC723" t="s">
        <v>333</v>
      </c>
      <c r="AD723" s="508" t="s">
        <v>1233</v>
      </c>
      <c r="AE723" s="1059"/>
      <c r="AF723" s="1059"/>
      <c r="AG723" s="1059"/>
      <c r="AH723" s="1059"/>
      <c r="AI723" s="1059"/>
      <c r="AJ723" s="1059"/>
      <c r="AK723" s="1059"/>
      <c r="AL723" s="1059"/>
      <c r="AM723" s="1059"/>
      <c r="AN723" s="1059"/>
      <c r="AO723" s="1059"/>
      <c r="AP723" s="1059"/>
      <c r="AQ723" s="1059"/>
      <c r="AR723" s="1059"/>
      <c r="AS723" s="1059"/>
      <c r="AT723" s="1059">
        <v>0.18188143193279099</v>
      </c>
    </row>
    <row r="724" spans="1:47" x14ac:dyDescent="0.2">
      <c r="A724">
        <v>63186</v>
      </c>
      <c r="B724" t="s">
        <v>1985</v>
      </c>
      <c r="C724" s="507">
        <v>43830</v>
      </c>
      <c r="D724">
        <v>2019</v>
      </c>
      <c r="E724" t="s">
        <v>199</v>
      </c>
      <c r="F724" t="s">
        <v>223</v>
      </c>
      <c r="G724">
        <v>30.456752999999999</v>
      </c>
      <c r="H724">
        <v>-81.714860999999999</v>
      </c>
      <c r="I724" s="606">
        <v>4.7374863013999997</v>
      </c>
      <c r="J724" t="s">
        <v>431</v>
      </c>
      <c r="K724" t="s">
        <v>1249</v>
      </c>
      <c r="L724" s="606">
        <v>9</v>
      </c>
      <c r="M724" s="606">
        <v>5.0010000000000003</v>
      </c>
      <c r="N724" s="606">
        <v>1.7996400719856027</v>
      </c>
      <c r="O724" t="s">
        <v>799</v>
      </c>
      <c r="P724" t="s">
        <v>1231</v>
      </c>
      <c r="Q724" t="s">
        <v>799</v>
      </c>
      <c r="R724">
        <v>180</v>
      </c>
      <c r="S724" t="s">
        <v>1293</v>
      </c>
      <c r="T724" t="s">
        <v>1294</v>
      </c>
      <c r="U724" t="s">
        <v>1497</v>
      </c>
      <c r="V724">
        <v>2019</v>
      </c>
      <c r="W724">
        <v>2</v>
      </c>
      <c r="X724">
        <v>4</v>
      </c>
      <c r="AA724">
        <v>93.62</v>
      </c>
      <c r="AB724">
        <v>67.77</v>
      </c>
      <c r="AC724" t="s">
        <v>1259</v>
      </c>
      <c r="AD724" s="508" t="s">
        <v>1233</v>
      </c>
      <c r="AE724" s="1059"/>
      <c r="AF724" s="1059"/>
      <c r="AG724" s="1059"/>
      <c r="AH724" s="1059"/>
      <c r="AI724" s="1059"/>
      <c r="AJ724" s="1059"/>
      <c r="AK724" s="1059"/>
      <c r="AL724" s="1059"/>
      <c r="AM724" s="1059"/>
      <c r="AN724" s="1059"/>
      <c r="AO724" s="1059"/>
      <c r="AP724" s="1059"/>
      <c r="AQ724" s="1059"/>
      <c r="AR724" s="1059"/>
      <c r="AS724" s="1059"/>
      <c r="AT724" s="1059">
        <v>0.24654886374323301</v>
      </c>
    </row>
    <row r="725" spans="1:47" x14ac:dyDescent="0.2">
      <c r="A725">
        <v>62610</v>
      </c>
      <c r="B725" t="s">
        <v>1986</v>
      </c>
      <c r="C725" s="507">
        <v>43830</v>
      </c>
      <c r="D725">
        <v>2019</v>
      </c>
      <c r="E725" t="s">
        <v>177</v>
      </c>
      <c r="F725" t="s">
        <v>221</v>
      </c>
      <c r="G725">
        <v>29.435281</v>
      </c>
      <c r="H725">
        <v>-98.617491000000001</v>
      </c>
      <c r="I725" s="606">
        <v>4.7539878995000002</v>
      </c>
      <c r="J725" t="s">
        <v>431</v>
      </c>
      <c r="K725" t="s">
        <v>1249</v>
      </c>
      <c r="L725" s="606">
        <v>5.9</v>
      </c>
      <c r="M725" s="606">
        <v>5.0010000000000003</v>
      </c>
      <c r="N725" s="606">
        <v>1.1797640471905619</v>
      </c>
      <c r="O725" t="s">
        <v>799</v>
      </c>
      <c r="P725" t="s">
        <v>1231</v>
      </c>
      <c r="Q725" t="s">
        <v>799</v>
      </c>
      <c r="R725">
        <v>180</v>
      </c>
      <c r="S725" t="s">
        <v>1293</v>
      </c>
      <c r="T725" t="s">
        <v>1335</v>
      </c>
      <c r="U725" t="s">
        <v>1295</v>
      </c>
      <c r="V725">
        <v>2019</v>
      </c>
      <c r="W725">
        <v>10</v>
      </c>
      <c r="X725">
        <v>10</v>
      </c>
      <c r="Y725">
        <v>25.25</v>
      </c>
      <c r="AA725">
        <v>72</v>
      </c>
      <c r="AB725">
        <v>52.45</v>
      </c>
      <c r="AC725" t="s">
        <v>1259</v>
      </c>
      <c r="AD725" s="508" t="s">
        <v>1233</v>
      </c>
      <c r="AE725" s="1059"/>
      <c r="AF725" s="1059"/>
      <c r="AG725" s="1059"/>
      <c r="AH725" s="1059"/>
      <c r="AI725" s="1059"/>
      <c r="AJ725" s="1059"/>
      <c r="AK725" s="1059"/>
      <c r="AL725" s="1059"/>
      <c r="AM725" s="1059"/>
      <c r="AN725" s="1059"/>
      <c r="AO725" s="1059"/>
      <c r="AP725" s="1059"/>
      <c r="AQ725" s="1059"/>
      <c r="AR725" s="1059"/>
      <c r="AS725" s="1059"/>
      <c r="AT725" s="1059">
        <v>0.196079505560075</v>
      </c>
      <c r="AU725" s="1061">
        <v>0.194906373916473</v>
      </c>
    </row>
    <row r="726" spans="1:47" x14ac:dyDescent="0.2">
      <c r="A726">
        <v>63000</v>
      </c>
      <c r="B726" t="s">
        <v>1987</v>
      </c>
      <c r="C726" s="507">
        <v>43830</v>
      </c>
      <c r="D726">
        <v>2019</v>
      </c>
      <c r="E726" t="s">
        <v>181</v>
      </c>
      <c r="F726" t="s">
        <v>244</v>
      </c>
      <c r="G726">
        <v>41.581440999999998</v>
      </c>
      <c r="H726">
        <v>-74.214661000000007</v>
      </c>
      <c r="I726" s="606">
        <v>3.8876789953999999</v>
      </c>
      <c r="J726" t="s">
        <v>431</v>
      </c>
      <c r="K726" t="s">
        <v>1249</v>
      </c>
      <c r="L726" s="606">
        <v>5.9349999999999996</v>
      </c>
      <c r="M726" s="606">
        <v>5.0010000000000003</v>
      </c>
      <c r="N726" s="606">
        <v>1.1867626474705057</v>
      </c>
      <c r="O726" t="s">
        <v>793</v>
      </c>
      <c r="P726" t="s">
        <v>793</v>
      </c>
      <c r="Q726">
        <v>25</v>
      </c>
      <c r="R726">
        <v>210</v>
      </c>
      <c r="S726" t="s">
        <v>1293</v>
      </c>
      <c r="T726" t="s">
        <v>1335</v>
      </c>
      <c r="V726">
        <v>2020</v>
      </c>
      <c r="W726">
        <v>3.9</v>
      </c>
      <c r="X726">
        <v>8.8000000000000007</v>
      </c>
      <c r="Y726">
        <v>34.75</v>
      </c>
      <c r="Z726">
        <v>9.3000000000000007</v>
      </c>
      <c r="AA726">
        <v>116.23</v>
      </c>
      <c r="AB726">
        <v>83.57</v>
      </c>
      <c r="AC726" t="s">
        <v>333</v>
      </c>
      <c r="AD726" s="508" t="s">
        <v>1233</v>
      </c>
      <c r="AE726" s="1059"/>
      <c r="AF726" s="1059"/>
      <c r="AG726" s="1059"/>
      <c r="AH726" s="1059"/>
      <c r="AI726" s="1059"/>
      <c r="AJ726" s="1059"/>
      <c r="AK726" s="1059"/>
      <c r="AL726" s="1059"/>
      <c r="AM726" s="1059"/>
      <c r="AN726" s="1059"/>
      <c r="AO726" s="1059"/>
      <c r="AP726" s="1059"/>
      <c r="AQ726" s="1059"/>
      <c r="AR726" s="1059"/>
      <c r="AS726" s="1059"/>
      <c r="AT726" s="1059">
        <v>0.14670581865362001</v>
      </c>
      <c r="AU726" s="1061">
        <v>0.13223675847708399</v>
      </c>
    </row>
    <row r="727" spans="1:47" x14ac:dyDescent="0.2">
      <c r="A727">
        <v>62082</v>
      </c>
      <c r="B727" t="s">
        <v>1988</v>
      </c>
      <c r="C727" s="507">
        <v>43496</v>
      </c>
      <c r="D727">
        <v>2019</v>
      </c>
      <c r="E727" t="s">
        <v>217</v>
      </c>
      <c r="F727" t="s">
        <v>259</v>
      </c>
      <c r="G727">
        <v>42.015492999999999</v>
      </c>
      <c r="H727">
        <v>-72.775694999999999</v>
      </c>
      <c r="I727" s="606">
        <v>3.8112655251000001</v>
      </c>
      <c r="J727" t="s">
        <v>431</v>
      </c>
      <c r="K727" t="s">
        <v>1249</v>
      </c>
      <c r="L727" s="606">
        <v>6.6</v>
      </c>
      <c r="M727" s="606">
        <v>5.0010000000000003</v>
      </c>
      <c r="N727" s="606">
        <v>1.3197360527894419</v>
      </c>
      <c r="O727" t="s">
        <v>793</v>
      </c>
      <c r="P727" t="s">
        <v>793</v>
      </c>
      <c r="Q727">
        <v>20</v>
      </c>
      <c r="R727">
        <v>179</v>
      </c>
      <c r="Y727">
        <v>31</v>
      </c>
      <c r="Z727">
        <v>3.09</v>
      </c>
      <c r="AA727">
        <v>103.68</v>
      </c>
      <c r="AB727">
        <v>74.010000000000005</v>
      </c>
      <c r="AC727" t="s">
        <v>330</v>
      </c>
      <c r="AD727" s="508" t="s">
        <v>1233</v>
      </c>
      <c r="AE727" s="1059"/>
      <c r="AF727" s="1059"/>
      <c r="AG727" s="1059"/>
      <c r="AH727" s="1059"/>
      <c r="AI727" s="1059"/>
      <c r="AJ727" s="1059"/>
      <c r="AK727" s="1059"/>
      <c r="AL727" s="1059"/>
      <c r="AM727" s="1059"/>
      <c r="AN727" s="1059"/>
      <c r="AO727" s="1059"/>
      <c r="AP727" s="1059"/>
      <c r="AQ727" s="1059"/>
      <c r="AR727" s="1059"/>
      <c r="AS727" s="1059"/>
      <c r="AT727" s="1059">
        <v>0.189710916264235</v>
      </c>
      <c r="AU727" s="1061">
        <v>0.194382799214291</v>
      </c>
    </row>
    <row r="728" spans="1:47" x14ac:dyDescent="0.2">
      <c r="A728">
        <v>62327</v>
      </c>
      <c r="B728" t="s">
        <v>1989</v>
      </c>
      <c r="C728" s="507">
        <v>43676</v>
      </c>
      <c r="D728">
        <v>2019</v>
      </c>
      <c r="E728" t="s">
        <v>180</v>
      </c>
      <c r="F728" t="s">
        <v>253</v>
      </c>
      <c r="G728">
        <v>38.772410999999998</v>
      </c>
      <c r="H728">
        <v>-76.971070999999995</v>
      </c>
      <c r="I728" s="606">
        <v>4.1749372145999999</v>
      </c>
      <c r="J728" t="s">
        <v>431</v>
      </c>
      <c r="K728" t="s">
        <v>1249</v>
      </c>
      <c r="L728" s="606">
        <v>6.6</v>
      </c>
      <c r="M728" s="606">
        <v>5.0010000000000003</v>
      </c>
      <c r="N728" s="606">
        <v>1.3197360527894419</v>
      </c>
      <c r="O728" t="s">
        <v>793</v>
      </c>
      <c r="P728" t="s">
        <v>793</v>
      </c>
      <c r="Q728">
        <v>25</v>
      </c>
      <c r="R728">
        <v>180</v>
      </c>
      <c r="Y728">
        <v>38.17</v>
      </c>
      <c r="Z728">
        <v>4.8899999999999997</v>
      </c>
      <c r="AC728" t="s">
        <v>333</v>
      </c>
      <c r="AD728" s="508" t="s">
        <v>1233</v>
      </c>
      <c r="AE728" s="1059"/>
      <c r="AF728" s="1059"/>
      <c r="AG728" s="1059"/>
      <c r="AH728" s="1059"/>
      <c r="AI728" s="1059"/>
      <c r="AJ728" s="1059"/>
      <c r="AK728" s="1059"/>
      <c r="AL728" s="1059"/>
      <c r="AM728" s="1059"/>
      <c r="AN728" s="1059"/>
      <c r="AO728" s="1059"/>
      <c r="AP728" s="1059"/>
      <c r="AQ728" s="1059"/>
      <c r="AR728" s="1059"/>
      <c r="AS728" s="1059"/>
      <c r="AT728" s="1059">
        <v>0.18439234527523701</v>
      </c>
      <c r="AU728" s="1061">
        <v>0.17967717931823399</v>
      </c>
    </row>
    <row r="729" spans="1:47" x14ac:dyDescent="0.2">
      <c r="A729">
        <v>62953</v>
      </c>
      <c r="B729" t="s">
        <v>1990</v>
      </c>
      <c r="C729" s="507">
        <v>43799</v>
      </c>
      <c r="D729">
        <v>2019</v>
      </c>
      <c r="E729" t="s">
        <v>177</v>
      </c>
      <c r="F729" t="s">
        <v>221</v>
      </c>
      <c r="G729">
        <v>31.474114</v>
      </c>
      <c r="H729">
        <v>-97.135821000000007</v>
      </c>
      <c r="I729" s="606">
        <v>4.7432632420000003</v>
      </c>
      <c r="J729" t="s">
        <v>431</v>
      </c>
      <c r="K729" t="s">
        <v>1249</v>
      </c>
      <c r="L729" s="606">
        <v>7.2</v>
      </c>
      <c r="M729" s="606">
        <v>5.0010000000000003</v>
      </c>
      <c r="N729" s="606">
        <v>1.4397120575884823</v>
      </c>
      <c r="O729" t="s">
        <v>799</v>
      </c>
      <c r="P729" t="s">
        <v>1231</v>
      </c>
      <c r="Q729" t="s">
        <v>799</v>
      </c>
      <c r="R729">
        <v>181</v>
      </c>
      <c r="Y729">
        <v>18.16</v>
      </c>
      <c r="AA729">
        <v>51.02</v>
      </c>
      <c r="AB729">
        <v>38.67</v>
      </c>
      <c r="AC729" t="s">
        <v>332</v>
      </c>
      <c r="AD729" s="508" t="s">
        <v>1233</v>
      </c>
      <c r="AE729" s="1059"/>
      <c r="AF729" s="1059"/>
      <c r="AG729" s="1059"/>
      <c r="AH729" s="1059"/>
      <c r="AI729" s="1059"/>
      <c r="AJ729" s="1059"/>
      <c r="AK729" s="1059"/>
      <c r="AL729" s="1059"/>
      <c r="AM729" s="1059"/>
      <c r="AN729" s="1059"/>
      <c r="AO729" s="1059"/>
      <c r="AP729" s="1059"/>
      <c r="AQ729" s="1059"/>
      <c r="AR729" s="1059"/>
      <c r="AS729" s="1059"/>
      <c r="AT729" s="1059">
        <v>0.25777949432944403</v>
      </c>
      <c r="AU729" s="1061">
        <v>0.210272153219629</v>
      </c>
    </row>
    <row r="730" spans="1:47" x14ac:dyDescent="0.2">
      <c r="A730">
        <v>62305</v>
      </c>
      <c r="B730" t="s">
        <v>1991</v>
      </c>
      <c r="C730" s="507">
        <v>43676</v>
      </c>
      <c r="D730">
        <v>2019</v>
      </c>
      <c r="E730" t="s">
        <v>179</v>
      </c>
      <c r="F730" t="s">
        <v>231</v>
      </c>
      <c r="G730">
        <v>40.277768000000002</v>
      </c>
      <c r="H730">
        <v>-86.073599999999999</v>
      </c>
      <c r="I730" s="606">
        <v>3.9457109588999999</v>
      </c>
      <c r="J730" t="s">
        <v>431</v>
      </c>
      <c r="K730" t="s">
        <v>1249</v>
      </c>
      <c r="L730" s="606">
        <v>6.3</v>
      </c>
      <c r="M730" s="606">
        <v>5.3</v>
      </c>
      <c r="N730" s="606">
        <v>1.1886792452830188</v>
      </c>
      <c r="O730" t="s">
        <v>799</v>
      </c>
      <c r="P730" t="s">
        <v>1231</v>
      </c>
      <c r="Q730" t="s">
        <v>799</v>
      </c>
      <c r="R730">
        <v>180</v>
      </c>
      <c r="Y730">
        <v>33.17</v>
      </c>
      <c r="Z730">
        <v>2.52</v>
      </c>
      <c r="AA730">
        <v>67.209999999999994</v>
      </c>
      <c r="AB730">
        <v>49.33</v>
      </c>
      <c r="AC730" t="s">
        <v>327</v>
      </c>
      <c r="AD730" s="508" t="s">
        <v>1233</v>
      </c>
      <c r="AE730" s="1059"/>
      <c r="AF730" s="1059"/>
      <c r="AG730" s="1059"/>
      <c r="AH730" s="1059"/>
      <c r="AI730" s="1059"/>
      <c r="AJ730" s="1059"/>
      <c r="AK730" s="1059"/>
      <c r="AL730" s="1059"/>
      <c r="AM730" s="1059"/>
      <c r="AN730" s="1059"/>
      <c r="AO730" s="1059"/>
      <c r="AP730" s="1059"/>
      <c r="AQ730" s="1059">
        <v>0.19666975976904799</v>
      </c>
      <c r="AR730" s="1059">
        <v>0.19955630223141199</v>
      </c>
      <c r="AS730" s="1059">
        <v>0.204316360816748</v>
      </c>
      <c r="AT730" s="1059">
        <v>0.19479624364607501</v>
      </c>
      <c r="AU730" s="1061">
        <v>0.19531652747705899</v>
      </c>
    </row>
    <row r="731" spans="1:47" x14ac:dyDescent="0.2">
      <c r="A731">
        <v>62306</v>
      </c>
      <c r="B731" t="s">
        <v>1992</v>
      </c>
      <c r="C731" s="507">
        <v>43646</v>
      </c>
      <c r="D731">
        <v>2019</v>
      </c>
      <c r="E731" t="s">
        <v>180</v>
      </c>
      <c r="F731" t="s">
        <v>248</v>
      </c>
      <c r="G731">
        <v>40.445690999999997</v>
      </c>
      <c r="H731">
        <v>-74.154420999999999</v>
      </c>
      <c r="I731" s="606">
        <v>3.9162305935999999</v>
      </c>
      <c r="J731" t="s">
        <v>431</v>
      </c>
      <c r="K731" t="s">
        <v>1249</v>
      </c>
      <c r="L731" s="606">
        <v>6.7990000000000004</v>
      </c>
      <c r="M731" s="606">
        <v>5.5</v>
      </c>
      <c r="N731" s="606">
        <v>1.2361818181818183</v>
      </c>
      <c r="O731" t="s">
        <v>793</v>
      </c>
      <c r="P731" t="s">
        <v>793</v>
      </c>
      <c r="Q731">
        <v>15</v>
      </c>
      <c r="R731">
        <v>180</v>
      </c>
      <c r="Y731">
        <v>28.79</v>
      </c>
      <c r="Z731">
        <v>5.68</v>
      </c>
      <c r="AA731">
        <v>155.12</v>
      </c>
      <c r="AB731">
        <v>108.02</v>
      </c>
      <c r="AC731" t="s">
        <v>330</v>
      </c>
      <c r="AD731" s="508" t="s">
        <v>1233</v>
      </c>
      <c r="AE731" s="1059"/>
      <c r="AF731" s="1059"/>
      <c r="AG731" s="1059"/>
      <c r="AH731" s="1059"/>
      <c r="AI731" s="1059"/>
      <c r="AJ731" s="1059"/>
      <c r="AK731" s="1059"/>
      <c r="AL731" s="1059"/>
      <c r="AM731" s="1059"/>
      <c r="AN731" s="1059"/>
      <c r="AO731" s="1059"/>
      <c r="AP731" s="1059"/>
      <c r="AQ731" s="1059">
        <v>0.16523845007451499</v>
      </c>
      <c r="AR731" s="1059">
        <v>0.14838107098381001</v>
      </c>
      <c r="AS731" s="1059">
        <v>0.18584474885844701</v>
      </c>
      <c r="AT731" s="1059">
        <v>0.163138231631382</v>
      </c>
      <c r="AU731" s="1061">
        <v>0.18320500082795099</v>
      </c>
    </row>
    <row r="732" spans="1:47" x14ac:dyDescent="0.2">
      <c r="A732">
        <v>62268</v>
      </c>
      <c r="B732" t="s">
        <v>1993</v>
      </c>
      <c r="C732" s="507">
        <v>43496</v>
      </c>
      <c r="D732">
        <v>2019</v>
      </c>
      <c r="E732" t="s">
        <v>183</v>
      </c>
      <c r="F732" t="s">
        <v>242</v>
      </c>
      <c r="G732">
        <v>42.205050999999997</v>
      </c>
      <c r="H732">
        <v>-121.35292099999999</v>
      </c>
      <c r="I732" s="606">
        <v>4.7827031963</v>
      </c>
      <c r="J732" t="s">
        <v>431</v>
      </c>
      <c r="K732" t="s">
        <v>1249</v>
      </c>
      <c r="L732" s="606">
        <v>6.8</v>
      </c>
      <c r="M732" s="606">
        <v>5.6</v>
      </c>
      <c r="N732" s="606">
        <v>1.2142857142857144</v>
      </c>
      <c r="O732" t="s">
        <v>799</v>
      </c>
      <c r="P732" t="s">
        <v>1231</v>
      </c>
      <c r="Q732" t="s">
        <v>799</v>
      </c>
      <c r="R732">
        <v>180</v>
      </c>
      <c r="Y732">
        <v>25.94</v>
      </c>
      <c r="Z732">
        <v>16.88</v>
      </c>
      <c r="AA732">
        <v>81.75</v>
      </c>
      <c r="AB732">
        <v>58.77</v>
      </c>
      <c r="AC732" t="s">
        <v>333</v>
      </c>
      <c r="AD732" s="508" t="s">
        <v>1233</v>
      </c>
      <c r="AE732" s="1059"/>
      <c r="AF732" s="1059"/>
      <c r="AG732" s="1059"/>
      <c r="AH732" s="1059"/>
      <c r="AI732" s="1059"/>
      <c r="AJ732" s="1059"/>
      <c r="AK732" s="1059"/>
      <c r="AL732" s="1059"/>
      <c r="AM732" s="1059"/>
      <c r="AN732" s="1059"/>
      <c r="AO732" s="1059"/>
      <c r="AP732" s="1059"/>
      <c r="AQ732" s="1059">
        <v>0.23955893832943001</v>
      </c>
      <c r="AR732" s="1059">
        <v>0.19651011089367201</v>
      </c>
      <c r="AS732" s="1059">
        <v>0.23142938682322201</v>
      </c>
      <c r="AT732" s="1059">
        <v>0.200240541422048</v>
      </c>
      <c r="AU732" s="1061">
        <v>0.19383863518084801</v>
      </c>
    </row>
    <row r="733" spans="1:47" x14ac:dyDescent="0.2">
      <c r="A733">
        <v>62582</v>
      </c>
      <c r="B733" t="s">
        <v>1994</v>
      </c>
      <c r="C733" s="507">
        <v>43496</v>
      </c>
      <c r="D733">
        <v>2019</v>
      </c>
      <c r="E733" t="s">
        <v>181</v>
      </c>
      <c r="F733" t="s">
        <v>244</v>
      </c>
      <c r="G733">
        <v>42.385143999999997</v>
      </c>
      <c r="H733">
        <v>-76.600504000000001</v>
      </c>
      <c r="I733" s="606">
        <v>3.70791621</v>
      </c>
      <c r="J733" t="s">
        <v>431</v>
      </c>
      <c r="K733" t="s">
        <v>1249</v>
      </c>
      <c r="L733" s="606">
        <v>7.5</v>
      </c>
      <c r="M733" s="606">
        <v>6</v>
      </c>
      <c r="N733" s="606">
        <v>1.25</v>
      </c>
      <c r="O733" t="s">
        <v>793</v>
      </c>
      <c r="P733" t="s">
        <v>793</v>
      </c>
      <c r="Q733">
        <v>20</v>
      </c>
      <c r="R733">
        <v>180</v>
      </c>
      <c r="Y733">
        <v>32.119999999999997</v>
      </c>
      <c r="Z733">
        <v>9.7899999999999991</v>
      </c>
      <c r="AA733">
        <v>83.66</v>
      </c>
      <c r="AB733">
        <v>61.55</v>
      </c>
      <c r="AC733" t="s">
        <v>330</v>
      </c>
      <c r="AD733" s="508" t="s">
        <v>1233</v>
      </c>
      <c r="AE733" s="1059"/>
      <c r="AF733" s="1059"/>
      <c r="AG733" s="1059"/>
      <c r="AH733" s="1059"/>
      <c r="AI733" s="1059"/>
      <c r="AJ733" s="1059"/>
      <c r="AK733" s="1059"/>
      <c r="AL733" s="1059"/>
      <c r="AM733" s="1059"/>
      <c r="AN733" s="1059"/>
      <c r="AO733" s="1059"/>
      <c r="AP733" s="1059"/>
      <c r="AQ733" s="1059">
        <v>0.16590771098967799</v>
      </c>
      <c r="AR733" s="1059">
        <v>0.16118721461187199</v>
      </c>
      <c r="AS733" s="1059">
        <v>0.17016742770167401</v>
      </c>
      <c r="AT733" s="1059">
        <v>0.16476407914763999</v>
      </c>
      <c r="AU733" s="1061">
        <v>0.15767304189435299</v>
      </c>
    </row>
    <row r="734" spans="1:47" x14ac:dyDescent="0.2">
      <c r="A734">
        <v>62931</v>
      </c>
      <c r="B734" t="s">
        <v>1995</v>
      </c>
      <c r="C734" s="507">
        <v>43555</v>
      </c>
      <c r="D734">
        <v>2019</v>
      </c>
      <c r="E734" t="s">
        <v>178</v>
      </c>
      <c r="F734" t="s">
        <v>268</v>
      </c>
      <c r="G734">
        <v>37.654944</v>
      </c>
      <c r="H734">
        <v>-98.704633000000001</v>
      </c>
      <c r="I734" s="606">
        <v>4.7406577625999997</v>
      </c>
      <c r="J734" t="s">
        <v>431</v>
      </c>
      <c r="K734" t="s">
        <v>1249</v>
      </c>
      <c r="L734" s="606">
        <v>7.67</v>
      </c>
      <c r="M734" s="606">
        <v>6</v>
      </c>
      <c r="N734" s="606">
        <v>1.2783333333333333</v>
      </c>
      <c r="O734" t="s">
        <v>793</v>
      </c>
      <c r="P734" t="s">
        <v>793</v>
      </c>
      <c r="Q734">
        <v>35</v>
      </c>
      <c r="R734">
        <v>180</v>
      </c>
      <c r="Y734">
        <v>23.45</v>
      </c>
      <c r="Z734">
        <v>25.55</v>
      </c>
      <c r="AA734">
        <v>58.51</v>
      </c>
      <c r="AB734">
        <v>43.84</v>
      </c>
      <c r="AC734" t="s">
        <v>1259</v>
      </c>
      <c r="AD734" s="508">
        <v>64.553197177046059</v>
      </c>
      <c r="AE734" s="1059"/>
      <c r="AF734" s="1059"/>
      <c r="AG734" s="1059"/>
      <c r="AH734" s="1059"/>
      <c r="AI734" s="1059"/>
      <c r="AJ734" s="1059"/>
      <c r="AK734" s="1059"/>
      <c r="AL734" s="1059"/>
      <c r="AM734" s="1059"/>
      <c r="AN734" s="1059"/>
      <c r="AO734" s="1059"/>
      <c r="AP734" s="1059"/>
      <c r="AQ734" s="1059">
        <v>0.23112097753491101</v>
      </c>
      <c r="AR734" s="1059">
        <v>0.218169710806697</v>
      </c>
      <c r="AS734" s="1059">
        <v>0.21718036529680301</v>
      </c>
      <c r="AT734" s="1059">
        <v>0.18921232876712299</v>
      </c>
      <c r="AU734" s="1061">
        <v>0.19865664845173001</v>
      </c>
    </row>
    <row r="735" spans="1:47" x14ac:dyDescent="0.2">
      <c r="A735">
        <v>64519</v>
      </c>
      <c r="B735" t="s">
        <v>1996</v>
      </c>
      <c r="C735" s="507">
        <v>43830</v>
      </c>
      <c r="D735">
        <v>2019</v>
      </c>
      <c r="E735" t="s">
        <v>183</v>
      </c>
      <c r="F735" t="s">
        <v>222</v>
      </c>
      <c r="G735">
        <v>32.825436000000003</v>
      </c>
      <c r="H735">
        <v>-115.77489300000001</v>
      </c>
      <c r="I735" s="606">
        <v>5.6778465753000003</v>
      </c>
      <c r="J735" t="s">
        <v>431</v>
      </c>
      <c r="K735" t="s">
        <v>1249</v>
      </c>
      <c r="L735" s="606">
        <v>8.1999999999999993</v>
      </c>
      <c r="M735" s="606">
        <v>6</v>
      </c>
      <c r="N735" s="606">
        <v>1.3666666666666665</v>
      </c>
      <c r="O735" t="s">
        <v>799</v>
      </c>
      <c r="P735" t="s">
        <v>1231</v>
      </c>
      <c r="Q735" t="s">
        <v>799</v>
      </c>
      <c r="R735">
        <v>180</v>
      </c>
      <c r="Y735">
        <v>11.49</v>
      </c>
      <c r="Z735">
        <v>10.77</v>
      </c>
      <c r="AC735" t="s">
        <v>1259</v>
      </c>
      <c r="AD735" s="508" t="s">
        <v>1233</v>
      </c>
      <c r="AE735" s="1059"/>
      <c r="AF735" s="1059"/>
      <c r="AG735" s="1059"/>
      <c r="AH735" s="1059"/>
      <c r="AI735" s="1059"/>
      <c r="AJ735" s="1059"/>
      <c r="AK735" s="1059"/>
      <c r="AL735" s="1059"/>
      <c r="AM735" s="1059"/>
      <c r="AN735" s="1059"/>
      <c r="AO735" s="1059"/>
      <c r="AP735" s="1059"/>
      <c r="AQ735" s="1059">
        <v>0.30398072252580399</v>
      </c>
      <c r="AR735" s="1059">
        <v>0.34157153729071499</v>
      </c>
      <c r="AS735" s="1059">
        <v>0.32427701674276999</v>
      </c>
      <c r="AT735" s="1059">
        <v>0.34526255707762499</v>
      </c>
      <c r="AU735" s="1061">
        <v>0.31637067395264101</v>
      </c>
    </row>
    <row r="736" spans="1:47" x14ac:dyDescent="0.2">
      <c r="A736">
        <v>64521</v>
      </c>
      <c r="B736" t="s">
        <v>1997</v>
      </c>
      <c r="C736" s="507">
        <v>43830</v>
      </c>
      <c r="D736">
        <v>2019</v>
      </c>
      <c r="E736" t="s">
        <v>183</v>
      </c>
      <c r="F736" t="s">
        <v>222</v>
      </c>
      <c r="G736">
        <v>33.166482000000002</v>
      </c>
      <c r="H736">
        <v>-115.495293</v>
      </c>
      <c r="I736" s="606">
        <v>5.8933406392999999</v>
      </c>
      <c r="J736" t="s">
        <v>431</v>
      </c>
      <c r="K736" t="s">
        <v>1249</v>
      </c>
      <c r="L736" s="606">
        <v>8.1999999999999993</v>
      </c>
      <c r="M736" s="606">
        <v>6</v>
      </c>
      <c r="N736" s="606">
        <v>1.3666666666666665</v>
      </c>
      <c r="O736" t="s">
        <v>799</v>
      </c>
      <c r="P736" t="s">
        <v>1231</v>
      </c>
      <c r="Q736" t="s">
        <v>799</v>
      </c>
      <c r="R736">
        <v>180</v>
      </c>
      <c r="Y736">
        <v>11.46</v>
      </c>
      <c r="Z736">
        <v>11.1</v>
      </c>
      <c r="AC736" t="s">
        <v>330</v>
      </c>
      <c r="AD736" s="508" t="s">
        <v>1233</v>
      </c>
      <c r="AE736" s="1059"/>
      <c r="AF736" s="1059"/>
      <c r="AG736" s="1059"/>
      <c r="AH736" s="1059"/>
      <c r="AI736" s="1059"/>
      <c r="AJ736" s="1059"/>
      <c r="AK736" s="1059"/>
      <c r="AL736" s="1059"/>
      <c r="AM736" s="1059"/>
      <c r="AN736" s="1059"/>
      <c r="AO736" s="1059"/>
      <c r="AP736" s="1059"/>
      <c r="AQ736" s="1059"/>
      <c r="AR736" s="1059">
        <v>0.327663622526636</v>
      </c>
      <c r="AS736" s="1059">
        <v>0.32663622526636199</v>
      </c>
      <c r="AT736" s="1059">
        <v>0.338964992389649</v>
      </c>
      <c r="AU736" s="1061">
        <v>0.31308819064966598</v>
      </c>
    </row>
    <row r="737" spans="1:47" x14ac:dyDescent="0.2">
      <c r="A737">
        <v>62942</v>
      </c>
      <c r="B737" t="s">
        <v>1998</v>
      </c>
      <c r="C737" s="507">
        <v>43830</v>
      </c>
      <c r="D737">
        <v>2019</v>
      </c>
      <c r="E737" t="s">
        <v>180</v>
      </c>
      <c r="F737" t="s">
        <v>229</v>
      </c>
      <c r="G737">
        <v>41.012720999999999</v>
      </c>
      <c r="H737">
        <v>-81.765591000000001</v>
      </c>
      <c r="I737" s="606">
        <v>3.8102002282999998</v>
      </c>
      <c r="J737" t="s">
        <v>431</v>
      </c>
      <c r="K737" t="s">
        <v>1249</v>
      </c>
      <c r="L737" s="606">
        <v>8.6026199999999999</v>
      </c>
      <c r="M737" s="606">
        <v>6.3</v>
      </c>
      <c r="N737" s="606">
        <v>1.3654952380952381</v>
      </c>
      <c r="O737" t="s">
        <v>799</v>
      </c>
      <c r="P737" t="s">
        <v>1231</v>
      </c>
      <c r="Q737" t="s">
        <v>799</v>
      </c>
      <c r="R737">
        <v>180</v>
      </c>
      <c r="Y737">
        <v>35.97</v>
      </c>
      <c r="Z737">
        <v>3.7</v>
      </c>
      <c r="AA737">
        <v>64.489999999999995</v>
      </c>
      <c r="AB737">
        <v>48.41</v>
      </c>
      <c r="AC737" t="s">
        <v>1259</v>
      </c>
      <c r="AD737" s="508" t="s">
        <v>1233</v>
      </c>
      <c r="AE737" s="1059"/>
      <c r="AF737" s="1059"/>
      <c r="AG737" s="1059"/>
      <c r="AH737" s="1059"/>
      <c r="AI737" s="1059"/>
      <c r="AJ737" s="1059"/>
      <c r="AK737" s="1059"/>
      <c r="AL737" s="1059"/>
      <c r="AM737" s="1059"/>
      <c r="AN737" s="1059"/>
      <c r="AO737" s="1059"/>
      <c r="AP737" s="1059"/>
      <c r="AQ737" s="1059">
        <v>0.17954722872755599</v>
      </c>
      <c r="AR737" s="1059">
        <v>0.180528375733855</v>
      </c>
      <c r="AS737" s="1059">
        <v>0.198394578531564</v>
      </c>
      <c r="AT737" s="1059">
        <v>0.20285206929042501</v>
      </c>
      <c r="AU737" s="1061">
        <v>0.18986541185994699</v>
      </c>
    </row>
    <row r="738" spans="1:47" x14ac:dyDescent="0.2">
      <c r="A738">
        <v>62770</v>
      </c>
      <c r="B738" t="s">
        <v>1999</v>
      </c>
      <c r="C738" s="507">
        <v>43830</v>
      </c>
      <c r="D738">
        <v>2019</v>
      </c>
      <c r="E738" t="s">
        <v>180</v>
      </c>
      <c r="F738" t="s">
        <v>231</v>
      </c>
      <c r="G738">
        <v>39.839421000000002</v>
      </c>
      <c r="H738">
        <v>-84.827770999999998</v>
      </c>
      <c r="I738" s="606">
        <v>3.9729876711999998</v>
      </c>
      <c r="J738" t="s">
        <v>431</v>
      </c>
      <c r="K738" t="s">
        <v>1249</v>
      </c>
      <c r="L738" s="606">
        <v>8.6999999999999993</v>
      </c>
      <c r="M738" s="606">
        <v>6.7</v>
      </c>
      <c r="N738" s="606">
        <v>1.2985074626865669</v>
      </c>
      <c r="O738" t="s">
        <v>799</v>
      </c>
      <c r="P738" t="s">
        <v>1231</v>
      </c>
      <c r="Q738" t="s">
        <v>799</v>
      </c>
      <c r="R738">
        <v>180</v>
      </c>
      <c r="Y738">
        <v>32.93</v>
      </c>
      <c r="Z738">
        <v>3.2</v>
      </c>
      <c r="AA738">
        <v>67.06</v>
      </c>
      <c r="AB738">
        <v>49.91</v>
      </c>
      <c r="AC738" t="s">
        <v>1259</v>
      </c>
      <c r="AD738" s="508" t="s">
        <v>1233</v>
      </c>
      <c r="AE738" s="1059"/>
      <c r="AF738" s="1059"/>
      <c r="AG738" s="1059"/>
      <c r="AH738" s="1059"/>
      <c r="AI738" s="1059"/>
      <c r="AJ738" s="1059"/>
      <c r="AK738" s="1059"/>
      <c r="AL738" s="1059"/>
      <c r="AM738" s="1059"/>
      <c r="AN738" s="1059"/>
      <c r="AO738" s="1059"/>
      <c r="AP738" s="1059"/>
      <c r="AQ738" s="1059">
        <v>0.18468110268330401</v>
      </c>
      <c r="AR738" s="1059">
        <v>0.202242213589586</v>
      </c>
      <c r="AS738" s="1059">
        <v>0.19970353710897501</v>
      </c>
      <c r="AT738" s="1059">
        <v>0.181302392148844</v>
      </c>
      <c r="AU738" s="1061">
        <v>0.192888018921784</v>
      </c>
    </row>
    <row r="739" spans="1:47" x14ac:dyDescent="0.2">
      <c r="A739">
        <v>62637</v>
      </c>
      <c r="B739" t="s">
        <v>2000</v>
      </c>
      <c r="C739" s="507">
        <v>43738</v>
      </c>
      <c r="D739">
        <v>2019</v>
      </c>
      <c r="E739" t="s">
        <v>180</v>
      </c>
      <c r="F739" t="s">
        <v>248</v>
      </c>
      <c r="G739">
        <v>40.615431000000001</v>
      </c>
      <c r="H739">
        <v>-75.156550999999993</v>
      </c>
      <c r="I739" s="606">
        <v>3.9320136986000001</v>
      </c>
      <c r="J739" t="s">
        <v>431</v>
      </c>
      <c r="K739" t="s">
        <v>1249</v>
      </c>
      <c r="L739" s="606">
        <v>8.9</v>
      </c>
      <c r="M739" s="606">
        <v>7.5</v>
      </c>
      <c r="N739" s="606">
        <v>1.1866666666666668</v>
      </c>
      <c r="O739" t="s">
        <v>793</v>
      </c>
      <c r="P739" t="s">
        <v>793</v>
      </c>
      <c r="Q739">
        <v>15</v>
      </c>
      <c r="R739">
        <v>180</v>
      </c>
      <c r="Y739">
        <v>27.45</v>
      </c>
      <c r="Z739">
        <v>5.88</v>
      </c>
      <c r="AA739">
        <v>119.84</v>
      </c>
      <c r="AB739">
        <v>85.09</v>
      </c>
      <c r="AC739" t="s">
        <v>333</v>
      </c>
      <c r="AD739" s="508" t="s">
        <v>1233</v>
      </c>
      <c r="AE739" s="1059"/>
      <c r="AF739" s="1059"/>
      <c r="AG739" s="1059"/>
      <c r="AH739" s="1059"/>
      <c r="AI739" s="1059"/>
      <c r="AJ739" s="1059"/>
      <c r="AK739" s="1059"/>
      <c r="AL739" s="1059"/>
      <c r="AM739" s="1059"/>
      <c r="AN739" s="1059"/>
      <c r="AO739" s="1059"/>
      <c r="AP739" s="1059"/>
      <c r="AQ739" s="1059">
        <v>0.147389192471159</v>
      </c>
      <c r="AR739" s="1059">
        <v>0.15543378995433699</v>
      </c>
      <c r="AS739" s="1059">
        <v>0.15908675799086699</v>
      </c>
      <c r="AT739" s="1059">
        <v>0.16919330289193299</v>
      </c>
      <c r="AU739" s="1061">
        <v>0.158986035215543</v>
      </c>
    </row>
    <row r="740" spans="1:47" x14ac:dyDescent="0.2">
      <c r="A740">
        <v>61872</v>
      </c>
      <c r="B740" t="s">
        <v>2001</v>
      </c>
      <c r="C740" s="507">
        <v>43799</v>
      </c>
      <c r="D740">
        <v>2019</v>
      </c>
      <c r="E740" t="s">
        <v>177</v>
      </c>
      <c r="F740" t="s">
        <v>221</v>
      </c>
      <c r="G740">
        <v>30.872810999999999</v>
      </c>
      <c r="H740">
        <v>-99.535211000000004</v>
      </c>
      <c r="I740" s="606">
        <v>5.0732582192000004</v>
      </c>
      <c r="J740" t="s">
        <v>431</v>
      </c>
      <c r="K740" t="s">
        <v>1249</v>
      </c>
      <c r="L740" s="606">
        <v>10.9</v>
      </c>
      <c r="M740" s="606">
        <v>7.5</v>
      </c>
      <c r="N740" s="606">
        <v>1.4533333333333334</v>
      </c>
      <c r="O740" t="s">
        <v>799</v>
      </c>
      <c r="P740" t="s">
        <v>1231</v>
      </c>
      <c r="Q740" t="s">
        <v>799</v>
      </c>
      <c r="R740">
        <v>180</v>
      </c>
      <c r="Y740">
        <v>24.72</v>
      </c>
      <c r="AA740">
        <v>65.290000000000006</v>
      </c>
      <c r="AB740">
        <v>48.36</v>
      </c>
      <c r="AC740" t="s">
        <v>332</v>
      </c>
      <c r="AD740" s="508" t="s">
        <v>1233</v>
      </c>
      <c r="AE740" s="1059"/>
      <c r="AF740" s="1059"/>
      <c r="AG740" s="1059"/>
      <c r="AH740" s="1059"/>
      <c r="AI740" s="1059"/>
      <c r="AJ740" s="1059"/>
      <c r="AK740" s="1059"/>
      <c r="AL740" s="1059"/>
      <c r="AM740" s="1059"/>
      <c r="AN740" s="1059"/>
      <c r="AO740" s="1059"/>
      <c r="AP740" s="1059"/>
      <c r="AQ740" s="1059">
        <v>0.26177899210686001</v>
      </c>
      <c r="AR740" s="1059">
        <v>0.25260273972602698</v>
      </c>
      <c r="AS740" s="1059">
        <v>0.26873668188736599</v>
      </c>
      <c r="AT740" s="1059">
        <v>0.18792998477929901</v>
      </c>
      <c r="AU740" s="1061">
        <v>0.22965998785670899</v>
      </c>
    </row>
    <row r="741" spans="1:47" x14ac:dyDescent="0.2">
      <c r="A741">
        <v>61794</v>
      </c>
      <c r="B741" t="s">
        <v>2002</v>
      </c>
      <c r="C741" s="507">
        <v>43616</v>
      </c>
      <c r="D741">
        <v>2019</v>
      </c>
      <c r="E741" t="s">
        <v>180</v>
      </c>
      <c r="F741" t="s">
        <v>253</v>
      </c>
      <c r="G741">
        <v>38.377226999999998</v>
      </c>
      <c r="H741">
        <v>-75.274800999999997</v>
      </c>
      <c r="I741" s="606">
        <v>4.2142746574999999</v>
      </c>
      <c r="J741" t="s">
        <v>431</v>
      </c>
      <c r="K741" t="s">
        <v>1249</v>
      </c>
      <c r="L741" s="606">
        <v>10</v>
      </c>
      <c r="M741" s="606">
        <v>7.6</v>
      </c>
      <c r="N741" s="606">
        <v>1.3157894736842106</v>
      </c>
      <c r="O741" t="s">
        <v>799</v>
      </c>
      <c r="P741" t="s">
        <v>1231</v>
      </c>
      <c r="Q741" t="s">
        <v>799</v>
      </c>
      <c r="R741">
        <v>181</v>
      </c>
      <c r="Y741">
        <v>44.66</v>
      </c>
      <c r="Z741">
        <v>6.35</v>
      </c>
      <c r="AA741">
        <v>138.02000000000001</v>
      </c>
      <c r="AB741">
        <v>98.37</v>
      </c>
      <c r="AC741" t="s">
        <v>330</v>
      </c>
      <c r="AD741" s="508" t="s">
        <v>1233</v>
      </c>
      <c r="AE741" s="1059"/>
      <c r="AF741" s="1059"/>
      <c r="AG741" s="1059"/>
      <c r="AH741" s="1059"/>
      <c r="AI741" s="1059"/>
      <c r="AJ741" s="1059"/>
      <c r="AK741" s="1059"/>
      <c r="AL741" s="1059"/>
      <c r="AM741" s="1059"/>
      <c r="AN741" s="1059"/>
      <c r="AO741" s="1059"/>
      <c r="AP741" s="1059"/>
      <c r="AQ741" s="1059">
        <v>0.11577569264691701</v>
      </c>
      <c r="AR741" s="1059">
        <v>0.14449651526075399</v>
      </c>
      <c r="AS741" s="1059">
        <v>0.15978731074260999</v>
      </c>
      <c r="AT741" s="1059">
        <v>0.14987382840663299</v>
      </c>
      <c r="AU741" s="1061">
        <v>0.14696277921579901</v>
      </c>
    </row>
    <row r="742" spans="1:47" x14ac:dyDescent="0.2">
      <c r="A742">
        <v>62655</v>
      </c>
      <c r="B742" t="s">
        <v>2003</v>
      </c>
      <c r="C742" s="507">
        <v>43646</v>
      </c>
      <c r="D742">
        <v>2019</v>
      </c>
      <c r="E742" t="s">
        <v>176</v>
      </c>
      <c r="F742" t="s">
        <v>222</v>
      </c>
      <c r="G742">
        <v>40.372441000000002</v>
      </c>
      <c r="H742">
        <v>-120.26104100000001</v>
      </c>
      <c r="I742" s="606">
        <v>5.0394431507000004</v>
      </c>
      <c r="J742" t="s">
        <v>431</v>
      </c>
      <c r="K742" t="s">
        <v>1249</v>
      </c>
      <c r="L742" s="606">
        <v>9.3079999999999998</v>
      </c>
      <c r="M742" s="606">
        <v>7.6</v>
      </c>
      <c r="N742" s="606">
        <v>1.2247368421052631</v>
      </c>
      <c r="O742" t="s">
        <v>799</v>
      </c>
      <c r="P742" t="s">
        <v>1231</v>
      </c>
      <c r="Q742" t="s">
        <v>799</v>
      </c>
      <c r="R742">
        <v>180</v>
      </c>
      <c r="Y742">
        <v>24.37</v>
      </c>
      <c r="Z742">
        <v>14.27</v>
      </c>
      <c r="AA742">
        <v>96.46</v>
      </c>
      <c r="AB742">
        <v>69.64</v>
      </c>
      <c r="AC742" t="s">
        <v>1259</v>
      </c>
      <c r="AD742" s="508" t="s">
        <v>1233</v>
      </c>
      <c r="AE742" s="1059"/>
      <c r="AF742" s="1059"/>
      <c r="AG742" s="1059"/>
      <c r="AH742" s="1059"/>
      <c r="AI742" s="1059"/>
      <c r="AJ742" s="1059"/>
      <c r="AK742" s="1059"/>
      <c r="AL742" s="1059"/>
      <c r="AM742" s="1059"/>
      <c r="AN742" s="1059"/>
      <c r="AO742" s="1059"/>
      <c r="AP742" s="1059"/>
      <c r="AQ742" s="1059">
        <v>0.16908733582590299</v>
      </c>
      <c r="AR742" s="1059">
        <v>0.10517303532804601</v>
      </c>
      <c r="AS742" s="1059">
        <v>0.180245133381398</v>
      </c>
      <c r="AT742" s="1059">
        <v>0.16441360249939899</v>
      </c>
      <c r="AU742" s="1061">
        <v>0.17172370817754701</v>
      </c>
    </row>
    <row r="743" spans="1:47" x14ac:dyDescent="0.2">
      <c r="A743">
        <v>62638</v>
      </c>
      <c r="B743" t="s">
        <v>2004</v>
      </c>
      <c r="C743" s="507">
        <v>43646</v>
      </c>
      <c r="D743">
        <v>2019</v>
      </c>
      <c r="E743" t="s">
        <v>180</v>
      </c>
      <c r="F743" t="s">
        <v>248</v>
      </c>
      <c r="G743">
        <v>40.757271000000003</v>
      </c>
      <c r="H743">
        <v>-74.957250999999999</v>
      </c>
      <c r="I743" s="606">
        <v>3.9208148401999998</v>
      </c>
      <c r="J743" t="s">
        <v>431</v>
      </c>
      <c r="K743" t="s">
        <v>1249</v>
      </c>
      <c r="L743" s="606">
        <v>10</v>
      </c>
      <c r="M743" s="606">
        <v>7.6</v>
      </c>
      <c r="N743" s="606">
        <v>1.3157894736842106</v>
      </c>
      <c r="O743" t="s">
        <v>793</v>
      </c>
      <c r="P743" t="s">
        <v>793</v>
      </c>
      <c r="Q743">
        <v>23</v>
      </c>
      <c r="R743">
        <v>180</v>
      </c>
      <c r="Y743">
        <v>27.35</v>
      </c>
      <c r="Z743">
        <v>5.5</v>
      </c>
      <c r="AA743">
        <v>110.81</v>
      </c>
      <c r="AB743">
        <v>78.52</v>
      </c>
      <c r="AC743" t="s">
        <v>330</v>
      </c>
      <c r="AD743" s="508" t="s">
        <v>1233</v>
      </c>
      <c r="AE743" s="1059"/>
      <c r="AF743" s="1059"/>
      <c r="AG743" s="1059"/>
      <c r="AH743" s="1059"/>
      <c r="AI743" s="1059"/>
      <c r="AJ743" s="1059"/>
      <c r="AK743" s="1059"/>
      <c r="AL743" s="1059"/>
      <c r="AM743" s="1059"/>
      <c r="AN743" s="1059"/>
      <c r="AO743" s="1059"/>
      <c r="AP743" s="1059"/>
      <c r="AQ743" s="1059">
        <v>0.192485140446745</v>
      </c>
      <c r="AR743" s="1059">
        <v>0.191660658495554</v>
      </c>
      <c r="AS743" s="1059">
        <v>0.204758471521268</v>
      </c>
      <c r="AT743" s="1059">
        <v>0.199291035808699</v>
      </c>
      <c r="AU743" s="1061">
        <v>0.19573566772121501</v>
      </c>
    </row>
    <row r="744" spans="1:47" x14ac:dyDescent="0.2">
      <c r="A744">
        <v>62484</v>
      </c>
      <c r="B744" t="s">
        <v>2005</v>
      </c>
      <c r="C744" s="507">
        <v>43830</v>
      </c>
      <c r="D744">
        <v>2019</v>
      </c>
      <c r="E744" t="s">
        <v>179</v>
      </c>
      <c r="F744" t="s">
        <v>231</v>
      </c>
      <c r="G744">
        <v>40.053640999999999</v>
      </c>
      <c r="H744">
        <v>-86.887681000000001</v>
      </c>
      <c r="I744" s="606">
        <v>3.9820675798999998</v>
      </c>
      <c r="J744" t="s">
        <v>431</v>
      </c>
      <c r="K744" t="s">
        <v>1249</v>
      </c>
      <c r="L744" s="606">
        <v>10.367000000000001</v>
      </c>
      <c r="M744" s="606">
        <v>7.9</v>
      </c>
      <c r="N744" s="606">
        <v>1.3122784810126582</v>
      </c>
      <c r="O744" t="s">
        <v>793</v>
      </c>
      <c r="P744" t="s">
        <v>793</v>
      </c>
      <c r="R744">
        <v>180</v>
      </c>
      <c r="Y744">
        <v>31.61</v>
      </c>
      <c r="Z744">
        <v>2.2200000000000002</v>
      </c>
      <c r="AA744">
        <v>71.34</v>
      </c>
      <c r="AB744">
        <v>53.39</v>
      </c>
      <c r="AC744" t="s">
        <v>1259</v>
      </c>
      <c r="AD744" s="508" t="s">
        <v>1233</v>
      </c>
      <c r="AE744" s="1059"/>
      <c r="AF744" s="1059"/>
      <c r="AG744" s="1059"/>
      <c r="AH744" s="1059"/>
      <c r="AI744" s="1059"/>
      <c r="AJ744" s="1059"/>
      <c r="AK744" s="1059"/>
      <c r="AL744" s="1059"/>
      <c r="AM744" s="1059"/>
      <c r="AN744" s="1059"/>
      <c r="AO744" s="1059"/>
      <c r="AP744" s="1059"/>
      <c r="AQ744" s="1059">
        <v>0.166859768047773</v>
      </c>
      <c r="AR744" s="1059">
        <v>0.180827697820935</v>
      </c>
      <c r="AS744" s="1059">
        <v>0.16462921218426599</v>
      </c>
      <c r="AT744" s="1059"/>
      <c r="AU744" s="1061">
        <v>0.18004542205621199</v>
      </c>
    </row>
    <row r="745" spans="1:47" x14ac:dyDescent="0.2">
      <c r="A745">
        <v>63869</v>
      </c>
      <c r="B745" t="s">
        <v>2006</v>
      </c>
      <c r="C745" s="507">
        <v>43676</v>
      </c>
      <c r="D745">
        <v>2019</v>
      </c>
      <c r="E745" t="s">
        <v>183</v>
      </c>
      <c r="F745" t="s">
        <v>234</v>
      </c>
      <c r="G745">
        <v>40.091687</v>
      </c>
      <c r="H745">
        <v>-105.191557</v>
      </c>
      <c r="I745" s="606">
        <v>4.4951824200999999</v>
      </c>
      <c r="J745" t="s">
        <v>431</v>
      </c>
      <c r="K745" t="s">
        <v>1249</v>
      </c>
      <c r="L745" s="606">
        <v>9.6999999999999993</v>
      </c>
      <c r="M745" s="606">
        <v>8.1</v>
      </c>
      <c r="N745" s="606">
        <v>1.1975308641975309</v>
      </c>
      <c r="O745" t="s">
        <v>799</v>
      </c>
      <c r="P745" t="s">
        <v>1231</v>
      </c>
      <c r="Q745">
        <v>52</v>
      </c>
      <c r="R745">
        <v>180</v>
      </c>
      <c r="Y745">
        <v>15.12</v>
      </c>
      <c r="Z745">
        <v>22.64</v>
      </c>
      <c r="AA745">
        <v>63.29</v>
      </c>
      <c r="AB745">
        <v>47.2</v>
      </c>
      <c r="AC745" t="s">
        <v>333</v>
      </c>
      <c r="AD745" s="508" t="s">
        <v>1233</v>
      </c>
      <c r="AE745" s="1059"/>
      <c r="AF745" s="1059"/>
      <c r="AG745" s="1059"/>
      <c r="AH745" s="1059"/>
      <c r="AI745" s="1059"/>
      <c r="AJ745" s="1059"/>
      <c r="AK745" s="1059"/>
      <c r="AL745" s="1059"/>
      <c r="AM745" s="1059"/>
      <c r="AN745" s="1059"/>
      <c r="AO745" s="1059"/>
      <c r="AP745" s="1059"/>
      <c r="AQ745" s="1059">
        <v>0.216597517371652</v>
      </c>
      <c r="AR745" s="1059">
        <v>0.21654264614690799</v>
      </c>
      <c r="AS745" s="1059">
        <v>0.214668245109645</v>
      </c>
      <c r="AT745" s="1059">
        <v>0.19445853768532601</v>
      </c>
      <c r="AU745" s="1061">
        <v>0.14965481571431699</v>
      </c>
    </row>
    <row r="746" spans="1:47" x14ac:dyDescent="0.2">
      <c r="A746">
        <v>61974</v>
      </c>
      <c r="B746" t="s">
        <v>2007</v>
      </c>
      <c r="C746" s="507">
        <v>43646</v>
      </c>
      <c r="D746">
        <v>2019</v>
      </c>
      <c r="E746" t="s">
        <v>199</v>
      </c>
      <c r="F746" t="s">
        <v>237</v>
      </c>
      <c r="G746">
        <v>33.786681000000002</v>
      </c>
      <c r="H746">
        <v>-81.268810999999999</v>
      </c>
      <c r="I746" s="606">
        <v>4.5642771689000003</v>
      </c>
      <c r="J746" t="s">
        <v>431</v>
      </c>
      <c r="K746" t="s">
        <v>1249</v>
      </c>
      <c r="L746" s="606">
        <v>10.82</v>
      </c>
      <c r="M746" s="606">
        <v>8.1999999999999993</v>
      </c>
      <c r="N746" s="606">
        <v>1.3195121951219513</v>
      </c>
      <c r="O746" t="s">
        <v>799</v>
      </c>
      <c r="P746" t="s">
        <v>1231</v>
      </c>
      <c r="Q746" t="s">
        <v>799</v>
      </c>
      <c r="R746">
        <v>180</v>
      </c>
      <c r="Y746">
        <v>29.6</v>
      </c>
      <c r="Z746">
        <v>14.24</v>
      </c>
      <c r="AA746">
        <v>101.89</v>
      </c>
      <c r="AB746">
        <v>74.819999999999993</v>
      </c>
      <c r="AC746" t="s">
        <v>329</v>
      </c>
      <c r="AD746" s="508" t="s">
        <v>1233</v>
      </c>
      <c r="AE746" s="1059"/>
      <c r="AF746" s="1059"/>
      <c r="AG746" s="1059"/>
      <c r="AH746" s="1059"/>
      <c r="AI746" s="1059"/>
      <c r="AJ746" s="1059"/>
      <c r="AK746" s="1059"/>
      <c r="AL746" s="1059"/>
      <c r="AM746" s="1059"/>
      <c r="AN746" s="1059"/>
      <c r="AO746" s="1059"/>
      <c r="AP746" s="1059"/>
      <c r="AQ746" s="1059">
        <v>0.20920798347327699</v>
      </c>
      <c r="AR746" s="1059">
        <v>0.20649571221739599</v>
      </c>
      <c r="AS746" s="1059">
        <v>0.16190555741173801</v>
      </c>
      <c r="AT746" s="1059">
        <v>0.13903274306715599</v>
      </c>
      <c r="AU746" s="1061">
        <v>0.118202718912435</v>
      </c>
    </row>
    <row r="747" spans="1:47" x14ac:dyDescent="0.2">
      <c r="A747">
        <v>59910</v>
      </c>
      <c r="B747" t="s">
        <v>2008</v>
      </c>
      <c r="C747" s="507">
        <v>43646</v>
      </c>
      <c r="D747">
        <v>2019</v>
      </c>
      <c r="E747" t="s">
        <v>180</v>
      </c>
      <c r="F747" t="s">
        <v>248</v>
      </c>
      <c r="G747">
        <v>40.133640999999997</v>
      </c>
      <c r="H747">
        <v>-74.422409999999999</v>
      </c>
      <c r="I747" s="606">
        <v>4.0324116437999997</v>
      </c>
      <c r="J747" t="s">
        <v>431</v>
      </c>
      <c r="K747" t="s">
        <v>1249</v>
      </c>
      <c r="L747" s="606">
        <v>12.5</v>
      </c>
      <c r="M747" s="606">
        <v>8.8000000000000007</v>
      </c>
      <c r="N747" s="606">
        <v>1.4204545454545454</v>
      </c>
      <c r="O747" t="s">
        <v>793</v>
      </c>
      <c r="P747" t="s">
        <v>793</v>
      </c>
      <c r="Q747">
        <v>15</v>
      </c>
      <c r="R747">
        <v>180</v>
      </c>
      <c r="Y747">
        <v>27.83</v>
      </c>
      <c r="Z747">
        <v>5.46</v>
      </c>
      <c r="AC747" t="s">
        <v>332</v>
      </c>
      <c r="AD747" s="508" t="s">
        <v>1233</v>
      </c>
      <c r="AE747" s="1059"/>
      <c r="AF747" s="1059"/>
      <c r="AG747" s="1059"/>
      <c r="AH747" s="1059"/>
      <c r="AI747" s="1059"/>
      <c r="AJ747" s="1059"/>
      <c r="AK747" s="1059"/>
      <c r="AL747" s="1059"/>
      <c r="AM747" s="1059"/>
      <c r="AN747" s="1059"/>
      <c r="AO747" s="1059"/>
      <c r="AP747" s="1059"/>
      <c r="AQ747" s="1059"/>
      <c r="AR747" s="1059"/>
      <c r="AS747" s="1059"/>
      <c r="AT747" s="1059"/>
      <c r="AU747" s="1061">
        <v>0.35081863719158701</v>
      </c>
    </row>
    <row r="748" spans="1:47" x14ac:dyDescent="0.2">
      <c r="A748">
        <v>64227</v>
      </c>
      <c r="B748" t="s">
        <v>2009</v>
      </c>
      <c r="C748" s="507">
        <v>43830</v>
      </c>
      <c r="D748">
        <v>2019</v>
      </c>
      <c r="E748" t="s">
        <v>177</v>
      </c>
      <c r="F748" t="s">
        <v>221</v>
      </c>
      <c r="G748">
        <v>26.888351</v>
      </c>
      <c r="H748">
        <v>-98.234521000000001</v>
      </c>
      <c r="I748" s="606">
        <v>4.9345751142000003</v>
      </c>
      <c r="J748" t="s">
        <v>431</v>
      </c>
      <c r="K748" t="s">
        <v>1249</v>
      </c>
      <c r="L748" s="606">
        <v>14</v>
      </c>
      <c r="M748" s="606">
        <v>9.5</v>
      </c>
      <c r="N748" s="606">
        <v>1.4736842105263157</v>
      </c>
      <c r="O748" t="s">
        <v>799</v>
      </c>
      <c r="P748" t="s">
        <v>1231</v>
      </c>
      <c r="Q748" t="s">
        <v>799</v>
      </c>
      <c r="R748">
        <v>180</v>
      </c>
      <c r="Y748">
        <v>34.869999999999997</v>
      </c>
      <c r="AC748" t="s">
        <v>333</v>
      </c>
      <c r="AD748" s="508" t="s">
        <v>1233</v>
      </c>
      <c r="AE748" s="1059"/>
      <c r="AF748" s="1059"/>
      <c r="AG748" s="1059"/>
      <c r="AH748" s="1059"/>
      <c r="AI748" s="1059"/>
      <c r="AJ748" s="1059"/>
      <c r="AK748" s="1059"/>
      <c r="AL748" s="1059"/>
      <c r="AM748" s="1059"/>
      <c r="AN748" s="1059"/>
      <c r="AO748" s="1059"/>
      <c r="AP748" s="1059"/>
      <c r="AQ748" s="1059">
        <v>0.11328551912568301</v>
      </c>
      <c r="AR748" s="1059">
        <v>9.5525114155251098E-2</v>
      </c>
      <c r="AS748" s="1059">
        <v>0.23116438356164301</v>
      </c>
      <c r="AT748" s="1059">
        <v>0.208807978851237</v>
      </c>
      <c r="AU748" s="1061">
        <v>0.15039305915060799</v>
      </c>
    </row>
    <row r="749" spans="1:47" x14ac:dyDescent="0.2">
      <c r="A749">
        <v>63344</v>
      </c>
      <c r="B749" t="s">
        <v>2010</v>
      </c>
      <c r="C749" s="507">
        <v>43830</v>
      </c>
      <c r="D749">
        <v>2019</v>
      </c>
      <c r="E749" t="s">
        <v>183</v>
      </c>
      <c r="F749" t="s">
        <v>242</v>
      </c>
      <c r="G749">
        <v>43.503290999999997</v>
      </c>
      <c r="H749">
        <v>-119.149821</v>
      </c>
      <c r="I749" s="606">
        <v>4.5844164383999999</v>
      </c>
      <c r="J749" t="s">
        <v>431</v>
      </c>
      <c r="K749" t="s">
        <v>1249</v>
      </c>
      <c r="L749" s="606">
        <v>15.3</v>
      </c>
      <c r="M749" s="606">
        <v>9.9</v>
      </c>
      <c r="N749" s="606">
        <v>1.5454545454545454</v>
      </c>
      <c r="O749" t="s">
        <v>799</v>
      </c>
      <c r="P749" t="s">
        <v>1231</v>
      </c>
      <c r="Q749" t="s">
        <v>799</v>
      </c>
      <c r="R749">
        <v>180</v>
      </c>
      <c r="Y749">
        <v>30.64</v>
      </c>
      <c r="Z749">
        <v>10.96</v>
      </c>
      <c r="AA749">
        <v>70.94</v>
      </c>
      <c r="AB749">
        <v>51.58</v>
      </c>
      <c r="AC749" t="s">
        <v>333</v>
      </c>
      <c r="AD749" s="508" t="s">
        <v>1233</v>
      </c>
      <c r="AE749" s="1059"/>
      <c r="AF749" s="1059"/>
      <c r="AG749" s="1059"/>
      <c r="AH749" s="1059"/>
      <c r="AI749" s="1059"/>
      <c r="AJ749" s="1059"/>
      <c r="AK749" s="1059"/>
      <c r="AL749" s="1059"/>
      <c r="AM749" s="1059"/>
      <c r="AN749" s="1059"/>
      <c r="AO749" s="1059"/>
      <c r="AP749" s="1059"/>
      <c r="AQ749" s="1059">
        <v>0.27421298596161903</v>
      </c>
      <c r="AR749" s="1059">
        <v>0.26554356348876801</v>
      </c>
      <c r="AS749" s="1059">
        <v>0.27457220607905503</v>
      </c>
      <c r="AT749" s="1059">
        <v>0.25637655089709799</v>
      </c>
      <c r="AU749" s="1061">
        <v>0.27013072436569702</v>
      </c>
    </row>
    <row r="750" spans="1:47" x14ac:dyDescent="0.2">
      <c r="A750">
        <v>62467</v>
      </c>
      <c r="B750" t="s">
        <v>2011</v>
      </c>
      <c r="C750" s="507">
        <v>43555</v>
      </c>
      <c r="D750">
        <v>2019</v>
      </c>
      <c r="E750" t="s">
        <v>183</v>
      </c>
      <c r="F750" t="s">
        <v>232</v>
      </c>
      <c r="G750">
        <v>34.741050999999999</v>
      </c>
      <c r="H750">
        <v>-106.657161</v>
      </c>
      <c r="I750" s="606">
        <v>5.6190511416</v>
      </c>
      <c r="J750" t="s">
        <v>431</v>
      </c>
      <c r="K750" t="s">
        <v>1249</v>
      </c>
      <c r="L750" s="606">
        <v>12.8</v>
      </c>
      <c r="M750" s="606">
        <v>10</v>
      </c>
      <c r="N750" s="606">
        <v>1.28</v>
      </c>
      <c r="O750" t="s">
        <v>799</v>
      </c>
      <c r="P750" t="s">
        <v>1231</v>
      </c>
      <c r="Q750" t="s">
        <v>799</v>
      </c>
      <c r="R750">
        <v>180</v>
      </c>
      <c r="Y750">
        <v>11.92</v>
      </c>
      <c r="Z750">
        <v>19.71</v>
      </c>
      <c r="AA750">
        <v>36.57</v>
      </c>
      <c r="AB750">
        <v>27.58</v>
      </c>
      <c r="AC750" t="s">
        <v>329</v>
      </c>
      <c r="AD750" s="508" t="s">
        <v>1233</v>
      </c>
      <c r="AE750" s="1059"/>
      <c r="AF750" s="1059"/>
      <c r="AG750" s="1059"/>
      <c r="AH750" s="1059"/>
      <c r="AI750" s="1059"/>
      <c r="AJ750" s="1059"/>
      <c r="AK750" s="1059"/>
      <c r="AL750" s="1059"/>
      <c r="AM750" s="1059"/>
      <c r="AN750" s="1059"/>
      <c r="AO750" s="1059"/>
      <c r="AP750" s="1059"/>
      <c r="AQ750" s="1059">
        <v>0.29744990892531797</v>
      </c>
      <c r="AR750" s="1059">
        <v>0.26924657534246499</v>
      </c>
      <c r="AS750" s="1059">
        <v>0.28813926940639201</v>
      </c>
      <c r="AT750" s="1059">
        <v>0.31300228310502198</v>
      </c>
      <c r="AU750" s="1061">
        <v>0.32120901639344202</v>
      </c>
    </row>
    <row r="751" spans="1:47" x14ac:dyDescent="0.2">
      <c r="A751">
        <v>65465</v>
      </c>
      <c r="B751" t="s">
        <v>2012</v>
      </c>
      <c r="C751" s="507">
        <v>43555</v>
      </c>
      <c r="D751">
        <v>2019</v>
      </c>
      <c r="E751" t="s">
        <v>180</v>
      </c>
      <c r="F751" t="s">
        <v>248</v>
      </c>
      <c r="G751">
        <v>40.015830000000001</v>
      </c>
      <c r="H751">
        <v>-74.983549999999994</v>
      </c>
      <c r="I751" s="606">
        <v>3.9888388128000001</v>
      </c>
      <c r="J751" t="s">
        <v>431</v>
      </c>
      <c r="K751" t="s">
        <v>1249</v>
      </c>
      <c r="L751" s="606">
        <v>13</v>
      </c>
      <c r="M751" s="606">
        <v>10</v>
      </c>
      <c r="N751" s="606">
        <v>1.3</v>
      </c>
      <c r="O751" t="s">
        <v>793</v>
      </c>
      <c r="P751" t="s">
        <v>793</v>
      </c>
      <c r="Q751">
        <v>15</v>
      </c>
      <c r="R751">
        <v>180</v>
      </c>
      <c r="Y751">
        <v>29.02</v>
      </c>
      <c r="Z751">
        <v>5.44</v>
      </c>
      <c r="AC751" t="s">
        <v>330</v>
      </c>
      <c r="AD751" s="508" t="s">
        <v>1233</v>
      </c>
      <c r="AE751" s="1059"/>
      <c r="AF751" s="1059"/>
      <c r="AG751" s="1059"/>
      <c r="AH751" s="1059"/>
      <c r="AI751" s="1059"/>
      <c r="AJ751" s="1059"/>
      <c r="AK751" s="1059"/>
      <c r="AL751" s="1059"/>
      <c r="AM751" s="1059"/>
      <c r="AN751" s="1059"/>
      <c r="AO751" s="1059"/>
      <c r="AP751" s="1059"/>
      <c r="AQ751" s="1059"/>
      <c r="AR751" s="1059"/>
      <c r="AS751" s="1059"/>
      <c r="AT751" s="1059">
        <v>0.19550228310502199</v>
      </c>
      <c r="AU751" s="1061">
        <v>0.190038706739526</v>
      </c>
    </row>
    <row r="752" spans="1:47" x14ac:dyDescent="0.2">
      <c r="A752">
        <v>61875</v>
      </c>
      <c r="B752" t="s">
        <v>2013</v>
      </c>
      <c r="C752" s="507">
        <v>43585</v>
      </c>
      <c r="D752">
        <v>2019</v>
      </c>
      <c r="E752" t="s">
        <v>177</v>
      </c>
      <c r="F752" t="s">
        <v>221</v>
      </c>
      <c r="G752">
        <v>29.205974000000001</v>
      </c>
      <c r="H752">
        <v>-96.0274</v>
      </c>
      <c r="I752" s="606">
        <v>4.6423746574999996</v>
      </c>
      <c r="J752" t="s">
        <v>431</v>
      </c>
      <c r="K752" t="s">
        <v>1249</v>
      </c>
      <c r="L752" s="606">
        <v>14.2</v>
      </c>
      <c r="M752" s="606">
        <v>10</v>
      </c>
      <c r="N752" s="606">
        <v>1.42</v>
      </c>
      <c r="O752" t="s">
        <v>799</v>
      </c>
      <c r="P752" t="s">
        <v>1231</v>
      </c>
      <c r="Q752" t="s">
        <v>799</v>
      </c>
      <c r="R752">
        <v>180</v>
      </c>
      <c r="Y752">
        <v>19.77</v>
      </c>
      <c r="AA752">
        <v>62.16</v>
      </c>
      <c r="AB752">
        <v>46.41</v>
      </c>
      <c r="AC752" t="s">
        <v>332</v>
      </c>
      <c r="AD752" s="508" t="s">
        <v>1233</v>
      </c>
      <c r="AE752" s="1059"/>
      <c r="AF752" s="1059"/>
      <c r="AG752" s="1059"/>
      <c r="AH752" s="1059"/>
      <c r="AI752" s="1059"/>
      <c r="AJ752" s="1059"/>
      <c r="AK752" s="1059"/>
      <c r="AL752" s="1059"/>
      <c r="AM752" s="1059"/>
      <c r="AN752" s="1059"/>
      <c r="AO752" s="1059"/>
      <c r="AP752" s="1059"/>
      <c r="AQ752" s="1059">
        <v>0.208606557377049</v>
      </c>
      <c r="AR752" s="1059">
        <v>0.206666666666666</v>
      </c>
      <c r="AS752" s="1059">
        <v>0.23855022831050199</v>
      </c>
      <c r="AT752" s="1059">
        <v>0.24333333333333301</v>
      </c>
      <c r="AU752" s="1061">
        <v>0.196550546448087</v>
      </c>
    </row>
    <row r="753" spans="1:47" x14ac:dyDescent="0.2">
      <c r="A753">
        <v>62597</v>
      </c>
      <c r="B753" t="s">
        <v>2014</v>
      </c>
      <c r="C753" s="507">
        <v>43646</v>
      </c>
      <c r="D753">
        <v>2019</v>
      </c>
      <c r="E753" t="s">
        <v>183</v>
      </c>
      <c r="F753" t="s">
        <v>232</v>
      </c>
      <c r="G753">
        <v>34.692110999999997</v>
      </c>
      <c r="H753">
        <v>-106.689251</v>
      </c>
      <c r="I753" s="606">
        <v>5.6618089040999999</v>
      </c>
      <c r="J753" t="s">
        <v>431</v>
      </c>
      <c r="K753" t="s">
        <v>1249</v>
      </c>
      <c r="L753" s="606">
        <v>12.5</v>
      </c>
      <c r="M753" s="606">
        <v>10</v>
      </c>
      <c r="N753" s="606">
        <v>1.25</v>
      </c>
      <c r="O753" t="s">
        <v>799</v>
      </c>
      <c r="P753" t="s">
        <v>1231</v>
      </c>
      <c r="Q753" t="s">
        <v>799</v>
      </c>
      <c r="R753">
        <v>180</v>
      </c>
      <c r="Y753">
        <v>11.88</v>
      </c>
      <c r="Z753">
        <v>19.989999999999998</v>
      </c>
      <c r="AA753">
        <v>38.92</v>
      </c>
      <c r="AB753">
        <v>29.29</v>
      </c>
      <c r="AC753" t="s">
        <v>329</v>
      </c>
      <c r="AD753" s="508" t="s">
        <v>1233</v>
      </c>
      <c r="AE753" s="1059"/>
      <c r="AF753" s="1059"/>
      <c r="AG753" s="1059"/>
      <c r="AH753" s="1059"/>
      <c r="AI753" s="1059"/>
      <c r="AJ753" s="1059"/>
      <c r="AK753" s="1059"/>
      <c r="AL753" s="1059"/>
      <c r="AM753" s="1059"/>
      <c r="AN753" s="1059"/>
      <c r="AO753" s="1059"/>
      <c r="AP753" s="1059"/>
      <c r="AQ753" s="1059">
        <v>0.27657103825136597</v>
      </c>
      <c r="AR753" s="1059">
        <v>0.26924657534246499</v>
      </c>
      <c r="AS753" s="1059">
        <v>0.31202054794520501</v>
      </c>
      <c r="AT753" s="1059">
        <v>0.31742009132420002</v>
      </c>
      <c r="AU753" s="1061">
        <v>0.26223816029143898</v>
      </c>
    </row>
    <row r="754" spans="1:47" x14ac:dyDescent="0.2">
      <c r="A754">
        <v>63027</v>
      </c>
      <c r="B754" t="s">
        <v>2015</v>
      </c>
      <c r="C754" s="507">
        <v>43708</v>
      </c>
      <c r="D754">
        <v>2019</v>
      </c>
      <c r="E754" t="s">
        <v>177</v>
      </c>
      <c r="F754" t="s">
        <v>221</v>
      </c>
      <c r="G754">
        <v>27.423431000000001</v>
      </c>
      <c r="H754">
        <v>-98.830050999999997</v>
      </c>
      <c r="I754" s="606">
        <v>5.0258127854000003</v>
      </c>
      <c r="J754" t="s">
        <v>431</v>
      </c>
      <c r="K754" t="s">
        <v>1251</v>
      </c>
      <c r="L754" s="606">
        <v>14.2</v>
      </c>
      <c r="M754" s="606">
        <v>10</v>
      </c>
      <c r="N754" s="606">
        <v>1.42</v>
      </c>
      <c r="O754" t="s">
        <v>799</v>
      </c>
      <c r="P754" t="s">
        <v>1231</v>
      </c>
      <c r="Q754" t="s">
        <v>799</v>
      </c>
      <c r="R754">
        <v>180</v>
      </c>
      <c r="Y754">
        <v>28.64</v>
      </c>
      <c r="AA754">
        <v>55.32</v>
      </c>
      <c r="AB754">
        <v>41.31</v>
      </c>
      <c r="AC754" t="s">
        <v>1259</v>
      </c>
      <c r="AD754" s="508" t="s">
        <v>1233</v>
      </c>
      <c r="AE754" s="1059"/>
      <c r="AF754" s="1059"/>
      <c r="AG754" s="1059"/>
      <c r="AH754" s="1059"/>
      <c r="AI754" s="1059"/>
      <c r="AJ754" s="1059"/>
      <c r="AK754" s="1059"/>
      <c r="AL754" s="1059"/>
      <c r="AM754" s="1059"/>
      <c r="AN754" s="1059"/>
      <c r="AO754" s="1059"/>
      <c r="AP754" s="1059"/>
      <c r="AQ754" s="1059">
        <v>0.248975409836065</v>
      </c>
      <c r="AR754" s="1059">
        <v>0.28194063926940599</v>
      </c>
      <c r="AS754" s="1059">
        <v>0.230730593607305</v>
      </c>
      <c r="AT754" s="1059">
        <v>0.26267123287671201</v>
      </c>
      <c r="AU754" s="1061">
        <v>0.23354963570127499</v>
      </c>
    </row>
    <row r="755" spans="1:47" x14ac:dyDescent="0.2">
      <c r="A755">
        <v>61840</v>
      </c>
      <c r="B755" t="s">
        <v>2016</v>
      </c>
      <c r="C755" s="507">
        <v>43738</v>
      </c>
      <c r="D755">
        <v>2019</v>
      </c>
      <c r="E755" t="s">
        <v>217</v>
      </c>
      <c r="F755" t="s">
        <v>255</v>
      </c>
      <c r="G755">
        <v>41.748341000000003</v>
      </c>
      <c r="H755">
        <v>-71.521980999999997</v>
      </c>
      <c r="I755" s="606">
        <v>3.8456621004999998</v>
      </c>
      <c r="J755" t="s">
        <v>431</v>
      </c>
      <c r="K755" t="s">
        <v>1249</v>
      </c>
      <c r="L755" s="606">
        <v>12.6</v>
      </c>
      <c r="M755" s="606">
        <v>10</v>
      </c>
      <c r="N755" s="606">
        <v>1.26</v>
      </c>
      <c r="O755" t="s">
        <v>793</v>
      </c>
      <c r="P755" t="s">
        <v>793</v>
      </c>
      <c r="Q755">
        <v>25</v>
      </c>
      <c r="R755">
        <v>171</v>
      </c>
      <c r="Y755">
        <v>30.62</v>
      </c>
      <c r="Z755">
        <v>3.97</v>
      </c>
      <c r="AA755">
        <v>75.34</v>
      </c>
      <c r="AB755">
        <v>55.34</v>
      </c>
      <c r="AC755" t="s">
        <v>333</v>
      </c>
      <c r="AD755" s="508" t="s">
        <v>1233</v>
      </c>
      <c r="AE755" s="1059"/>
      <c r="AF755" s="1059"/>
      <c r="AG755" s="1059"/>
      <c r="AH755" s="1059"/>
      <c r="AI755" s="1059"/>
      <c r="AJ755" s="1059"/>
      <c r="AK755" s="1059"/>
      <c r="AL755" s="1059"/>
      <c r="AM755" s="1059"/>
      <c r="AN755" s="1059"/>
      <c r="AO755" s="1059"/>
      <c r="AP755" s="1059"/>
      <c r="AQ755" s="1059">
        <v>0.19044854280510001</v>
      </c>
      <c r="AR755" s="1059">
        <v>0.17757990867579901</v>
      </c>
      <c r="AS755" s="1059">
        <v>0.19452054794520501</v>
      </c>
      <c r="AT755" s="1059">
        <v>0.181723744292237</v>
      </c>
      <c r="AU755" s="1061">
        <v>0.18265027322404301</v>
      </c>
    </row>
    <row r="756" spans="1:47" x14ac:dyDescent="0.2">
      <c r="A756">
        <v>63081</v>
      </c>
      <c r="B756" t="s">
        <v>2017</v>
      </c>
      <c r="C756" s="507">
        <v>43738</v>
      </c>
      <c r="D756">
        <v>2019</v>
      </c>
      <c r="E756" t="s">
        <v>183</v>
      </c>
      <c r="F756" t="s">
        <v>232</v>
      </c>
      <c r="G756">
        <v>35.634331000000003</v>
      </c>
      <c r="H756">
        <v>-105.175291</v>
      </c>
      <c r="I756" s="606">
        <v>5.2828317352000003</v>
      </c>
      <c r="J756" t="s">
        <v>431</v>
      </c>
      <c r="K756" t="s">
        <v>1249</v>
      </c>
      <c r="L756" s="606">
        <v>12.8</v>
      </c>
      <c r="M756" s="606">
        <v>10</v>
      </c>
      <c r="N756" s="606">
        <v>1.28</v>
      </c>
      <c r="O756" t="s">
        <v>799</v>
      </c>
      <c r="P756" t="s">
        <v>1231</v>
      </c>
      <c r="Q756" t="s">
        <v>799</v>
      </c>
      <c r="R756">
        <v>180</v>
      </c>
      <c r="Y756">
        <v>11.37</v>
      </c>
      <c r="Z756">
        <v>14.7</v>
      </c>
      <c r="AA756">
        <v>37.67</v>
      </c>
      <c r="AB756">
        <v>28.41</v>
      </c>
      <c r="AC756" t="s">
        <v>329</v>
      </c>
      <c r="AD756" s="508" t="s">
        <v>1233</v>
      </c>
      <c r="AE756" s="1059"/>
      <c r="AF756" s="1059"/>
      <c r="AG756" s="1059"/>
      <c r="AH756" s="1059"/>
      <c r="AI756" s="1059"/>
      <c r="AJ756" s="1059"/>
      <c r="AK756" s="1059"/>
      <c r="AL756" s="1059"/>
      <c r="AM756" s="1059"/>
      <c r="AN756" s="1059"/>
      <c r="AO756" s="1059"/>
      <c r="AP756" s="1059"/>
      <c r="AQ756" s="1059">
        <v>0.29000455373406098</v>
      </c>
      <c r="AR756" s="1059">
        <v>0.30175799086757998</v>
      </c>
      <c r="AS756" s="1059">
        <v>0.30013698630136898</v>
      </c>
      <c r="AT756" s="1059">
        <v>0.30430365296803602</v>
      </c>
      <c r="AU756" s="1061">
        <v>0.29821265938069202</v>
      </c>
    </row>
    <row r="757" spans="1:47" x14ac:dyDescent="0.2">
      <c r="A757">
        <v>63082</v>
      </c>
      <c r="B757" t="s">
        <v>2018</v>
      </c>
      <c r="C757" s="507">
        <v>43768</v>
      </c>
      <c r="D757">
        <v>2019</v>
      </c>
      <c r="E757" t="s">
        <v>183</v>
      </c>
      <c r="F757" t="s">
        <v>232</v>
      </c>
      <c r="G757">
        <v>35.634369999999997</v>
      </c>
      <c r="H757">
        <v>-105.17549</v>
      </c>
      <c r="I757" s="606">
        <v>5.2828317352000003</v>
      </c>
      <c r="J757" t="s">
        <v>431</v>
      </c>
      <c r="K757" t="s">
        <v>1249</v>
      </c>
      <c r="L757" s="606">
        <v>12.636000000000001</v>
      </c>
      <c r="M757" s="606">
        <v>10</v>
      </c>
      <c r="N757" s="606">
        <v>1.2636000000000001</v>
      </c>
      <c r="O757" t="s">
        <v>799</v>
      </c>
      <c r="P757" t="s">
        <v>1231</v>
      </c>
      <c r="Q757" t="s">
        <v>799</v>
      </c>
      <c r="R757">
        <v>180</v>
      </c>
      <c r="Y757">
        <v>11.33</v>
      </c>
      <c r="Z757">
        <v>14.8</v>
      </c>
      <c r="AA757">
        <v>37.130000000000003</v>
      </c>
      <c r="AB757">
        <v>27.97</v>
      </c>
      <c r="AC757" t="s">
        <v>329</v>
      </c>
      <c r="AD757" s="508" t="s">
        <v>1233</v>
      </c>
      <c r="AE757" s="1059"/>
      <c r="AF757" s="1059"/>
      <c r="AG757" s="1059"/>
      <c r="AH757" s="1059"/>
      <c r="AI757" s="1059"/>
      <c r="AJ757" s="1059"/>
      <c r="AK757" s="1059"/>
      <c r="AL757" s="1059"/>
      <c r="AM757" s="1059"/>
      <c r="AN757" s="1059"/>
      <c r="AO757" s="1059"/>
      <c r="AP757" s="1059"/>
      <c r="AQ757" s="1059">
        <v>0.29180327868852401</v>
      </c>
      <c r="AR757" s="1059">
        <v>0.31220319634703197</v>
      </c>
      <c r="AS757" s="1059">
        <v>0.302705479452054</v>
      </c>
      <c r="AT757" s="1059">
        <v>0.30022831050228299</v>
      </c>
      <c r="AU757" s="1061">
        <v>0.30655737704918001</v>
      </c>
    </row>
    <row r="758" spans="1:47" x14ac:dyDescent="0.2">
      <c r="A758">
        <v>62980</v>
      </c>
      <c r="B758" t="s">
        <v>2019</v>
      </c>
      <c r="C758" s="507">
        <v>43799</v>
      </c>
      <c r="D758">
        <v>2019</v>
      </c>
      <c r="E758" t="s">
        <v>183</v>
      </c>
      <c r="F758" t="s">
        <v>224</v>
      </c>
      <c r="G758">
        <v>39.581232</v>
      </c>
      <c r="H758">
        <v>-119.519116</v>
      </c>
      <c r="I758" s="606">
        <v>5.2310636985999999</v>
      </c>
      <c r="J758" t="s">
        <v>431</v>
      </c>
      <c r="K758" t="s">
        <v>1251</v>
      </c>
      <c r="L758" s="606">
        <v>11</v>
      </c>
      <c r="M758" s="606">
        <v>10</v>
      </c>
      <c r="N758" s="606">
        <v>1.1000000000000001</v>
      </c>
      <c r="O758" t="s">
        <v>799</v>
      </c>
      <c r="P758" t="s">
        <v>1231</v>
      </c>
      <c r="Q758" t="s">
        <v>799</v>
      </c>
      <c r="R758">
        <v>179</v>
      </c>
      <c r="Y758">
        <v>20.8</v>
      </c>
      <c r="Z758">
        <v>17.32</v>
      </c>
      <c r="AA758">
        <v>100.22</v>
      </c>
      <c r="AB758">
        <v>71.31</v>
      </c>
      <c r="AC758" t="s">
        <v>333</v>
      </c>
      <c r="AD758" s="508">
        <v>32.54609336536415</v>
      </c>
      <c r="AE758" s="1059"/>
      <c r="AF758" s="1059"/>
      <c r="AG758" s="1059"/>
      <c r="AH758" s="1059"/>
      <c r="AI758" s="1059"/>
      <c r="AJ758" s="1059"/>
      <c r="AK758" s="1059"/>
      <c r="AL758" s="1059"/>
      <c r="AM758" s="1059"/>
      <c r="AN758" s="1059"/>
      <c r="AO758" s="1059"/>
      <c r="AP758" s="1059"/>
      <c r="AQ758" s="1059"/>
      <c r="AR758" s="1059">
        <v>0.25368721461187199</v>
      </c>
      <c r="AS758" s="1059">
        <v>0.27940639269406398</v>
      </c>
      <c r="AT758" s="1059">
        <v>0.16875570776255699</v>
      </c>
      <c r="AU758" s="1061">
        <v>0.105248178506375</v>
      </c>
    </row>
    <row r="759" spans="1:47" x14ac:dyDescent="0.2">
      <c r="A759">
        <v>63184</v>
      </c>
      <c r="B759" t="s">
        <v>2020</v>
      </c>
      <c r="C759" s="507">
        <v>43830</v>
      </c>
      <c r="D759">
        <v>2019</v>
      </c>
      <c r="E759" t="s">
        <v>183</v>
      </c>
      <c r="F759" t="s">
        <v>232</v>
      </c>
      <c r="G759">
        <v>35.104761000000003</v>
      </c>
      <c r="H759">
        <v>-106.482411</v>
      </c>
      <c r="I759" s="606">
        <v>5.5622586757999999</v>
      </c>
      <c r="J759" t="s">
        <v>431</v>
      </c>
      <c r="K759" t="s">
        <v>1249</v>
      </c>
      <c r="L759" s="606">
        <v>12.5</v>
      </c>
      <c r="M759" s="606">
        <v>10</v>
      </c>
      <c r="N759" s="606">
        <v>1.25</v>
      </c>
      <c r="O759" t="s">
        <v>799</v>
      </c>
      <c r="P759" t="s">
        <v>1231</v>
      </c>
      <c r="Q759" t="s">
        <v>799</v>
      </c>
      <c r="R759">
        <v>180</v>
      </c>
      <c r="Y759">
        <v>11.48</v>
      </c>
      <c r="Z759">
        <v>17.850000000000001</v>
      </c>
      <c r="AA759">
        <v>39.24</v>
      </c>
      <c r="AB759">
        <v>29.5</v>
      </c>
      <c r="AC759" t="s">
        <v>329</v>
      </c>
      <c r="AD759" s="508" t="s">
        <v>1233</v>
      </c>
      <c r="AE759" s="1059"/>
      <c r="AF759" s="1059"/>
      <c r="AG759" s="1059"/>
      <c r="AH759" s="1059"/>
      <c r="AI759" s="1059"/>
      <c r="AJ759" s="1059"/>
      <c r="AK759" s="1059"/>
      <c r="AL759" s="1059"/>
      <c r="AM759" s="1059"/>
      <c r="AN759" s="1059"/>
      <c r="AO759" s="1059"/>
      <c r="AP759" s="1059"/>
      <c r="AQ759" s="1059">
        <v>0.29430783242258601</v>
      </c>
      <c r="AR759" s="1059">
        <v>0.31651826484018197</v>
      </c>
      <c r="AS759" s="1059">
        <v>0.31416666666666598</v>
      </c>
      <c r="AT759" s="1059">
        <v>0.291997716894977</v>
      </c>
      <c r="AU759" s="1061">
        <v>0.27046903460837801</v>
      </c>
    </row>
    <row r="760" spans="1:47" x14ac:dyDescent="0.2">
      <c r="A760">
        <v>60997</v>
      </c>
      <c r="B760" t="s">
        <v>2021</v>
      </c>
      <c r="C760" s="507">
        <v>43830</v>
      </c>
      <c r="D760">
        <v>2019</v>
      </c>
      <c r="E760" t="s">
        <v>180</v>
      </c>
      <c r="F760" t="s">
        <v>228</v>
      </c>
      <c r="G760">
        <v>35.821137</v>
      </c>
      <c r="H760">
        <v>-77.309569999999994</v>
      </c>
      <c r="I760" s="606">
        <v>4.4373732876999998</v>
      </c>
      <c r="J760" t="s">
        <v>431</v>
      </c>
      <c r="K760" t="s">
        <v>1249</v>
      </c>
      <c r="L760" s="606">
        <v>13</v>
      </c>
      <c r="M760" s="606">
        <v>10</v>
      </c>
      <c r="N760" s="606">
        <v>1.3</v>
      </c>
      <c r="O760" t="s">
        <v>793</v>
      </c>
      <c r="P760" t="s">
        <v>793</v>
      </c>
      <c r="Q760">
        <v>20</v>
      </c>
      <c r="R760">
        <v>191</v>
      </c>
      <c r="Y760">
        <v>26.79</v>
      </c>
      <c r="Z760">
        <v>3.29</v>
      </c>
      <c r="AA760">
        <v>47.01</v>
      </c>
      <c r="AB760">
        <v>35.630000000000003</v>
      </c>
      <c r="AC760" t="s">
        <v>329</v>
      </c>
      <c r="AD760" s="508" t="s">
        <v>1233</v>
      </c>
      <c r="AE760" s="1059"/>
      <c r="AF760" s="1059"/>
      <c r="AG760" s="1059"/>
      <c r="AH760" s="1059"/>
      <c r="AI760" s="1059"/>
      <c r="AJ760" s="1059"/>
      <c r="AK760" s="1059"/>
      <c r="AL760" s="1059"/>
      <c r="AM760" s="1059"/>
      <c r="AN760" s="1059"/>
      <c r="AO760" s="1059"/>
      <c r="AP760" s="1059"/>
      <c r="AQ760" s="1059"/>
      <c r="AR760" s="1059">
        <v>0.222910958904109</v>
      </c>
      <c r="AS760" s="1059">
        <v>0.186917808219178</v>
      </c>
      <c r="AT760" s="1059">
        <v>0.22057077625570701</v>
      </c>
      <c r="AU760" s="1061">
        <v>0.26925091074681201</v>
      </c>
    </row>
    <row r="761" spans="1:47" x14ac:dyDescent="0.2">
      <c r="A761">
        <v>63301</v>
      </c>
      <c r="B761" t="s">
        <v>2022</v>
      </c>
      <c r="C761" s="507">
        <v>43830</v>
      </c>
      <c r="D761">
        <v>2019</v>
      </c>
      <c r="E761" t="s">
        <v>183</v>
      </c>
      <c r="F761" t="s">
        <v>242</v>
      </c>
      <c r="G761">
        <v>42.165691000000002</v>
      </c>
      <c r="H761">
        <v>-120.409171</v>
      </c>
      <c r="I761" s="606">
        <v>4.7202632419999997</v>
      </c>
      <c r="J761" t="s">
        <v>431</v>
      </c>
      <c r="K761" t="s">
        <v>1249</v>
      </c>
      <c r="L761" s="606">
        <v>13.1</v>
      </c>
      <c r="M761" s="606">
        <v>10</v>
      </c>
      <c r="N761" s="606">
        <v>1.31</v>
      </c>
      <c r="O761" t="s">
        <v>799</v>
      </c>
      <c r="P761" t="s">
        <v>1231</v>
      </c>
      <c r="Q761" t="s">
        <v>799</v>
      </c>
      <c r="R761">
        <v>180</v>
      </c>
      <c r="Y761">
        <v>25.4</v>
      </c>
      <c r="Z761">
        <v>16.809999999999999</v>
      </c>
      <c r="AA761">
        <v>77.430000000000007</v>
      </c>
      <c r="AB761">
        <v>55.12</v>
      </c>
      <c r="AC761" t="s">
        <v>333</v>
      </c>
      <c r="AD761" s="508" t="s">
        <v>1233</v>
      </c>
      <c r="AE761" s="1059"/>
      <c r="AF761" s="1059"/>
      <c r="AG761" s="1059"/>
      <c r="AH761" s="1059"/>
      <c r="AI761" s="1059"/>
      <c r="AJ761" s="1059"/>
      <c r="AK761" s="1059"/>
      <c r="AL761" s="1059"/>
      <c r="AM761" s="1059"/>
      <c r="AN761" s="1059"/>
      <c r="AO761" s="1059"/>
      <c r="AP761" s="1059"/>
      <c r="AQ761" s="1059">
        <v>0.26555100182149299</v>
      </c>
      <c r="AR761" s="1059">
        <v>0.28470319634703101</v>
      </c>
      <c r="AS761" s="1059">
        <v>0.28910958904109502</v>
      </c>
      <c r="AT761" s="1059">
        <v>0.25852739726027302</v>
      </c>
      <c r="AU761" s="1061">
        <v>0.25817395264116499</v>
      </c>
    </row>
    <row r="762" spans="1:47" x14ac:dyDescent="0.2">
      <c r="A762">
        <v>61996</v>
      </c>
      <c r="B762" t="s">
        <v>2023</v>
      </c>
      <c r="C762" s="507">
        <v>43830</v>
      </c>
      <c r="D762">
        <v>2019</v>
      </c>
      <c r="E762" t="s">
        <v>199</v>
      </c>
      <c r="F762" t="s">
        <v>237</v>
      </c>
      <c r="G762">
        <v>34.236111000000001</v>
      </c>
      <c r="H762">
        <v>-79.654510999999999</v>
      </c>
      <c r="I762" s="606">
        <v>4.5626285388000003</v>
      </c>
      <c r="J762" t="s">
        <v>431</v>
      </c>
      <c r="K762" t="s">
        <v>1249</v>
      </c>
      <c r="L762" s="606">
        <v>13.4</v>
      </c>
      <c r="M762" s="606">
        <v>10</v>
      </c>
      <c r="N762" s="606">
        <v>1.34</v>
      </c>
      <c r="O762" t="s">
        <v>799</v>
      </c>
      <c r="P762" t="s">
        <v>1231</v>
      </c>
      <c r="Q762" t="s">
        <v>799</v>
      </c>
      <c r="R762">
        <v>180</v>
      </c>
      <c r="AA762">
        <v>70.400000000000006</v>
      </c>
      <c r="AB762">
        <v>51.49</v>
      </c>
      <c r="AC762" t="s">
        <v>329</v>
      </c>
      <c r="AD762" s="508" t="s">
        <v>1233</v>
      </c>
      <c r="AE762" s="1059"/>
      <c r="AF762" s="1059"/>
      <c r="AG762" s="1059"/>
      <c r="AH762" s="1059"/>
      <c r="AI762" s="1059"/>
      <c r="AJ762" s="1059"/>
      <c r="AK762" s="1059"/>
      <c r="AL762" s="1059"/>
      <c r="AM762" s="1059"/>
      <c r="AN762" s="1059"/>
      <c r="AO762" s="1059"/>
      <c r="AP762" s="1059"/>
      <c r="AQ762" s="1059"/>
      <c r="AR762" s="1059">
        <v>0.233047945205479</v>
      </c>
      <c r="AS762" s="1059">
        <v>0.229486301369863</v>
      </c>
      <c r="AT762" s="1059">
        <v>0.218139269406392</v>
      </c>
      <c r="AU762" s="1061">
        <v>0.21216985428051</v>
      </c>
    </row>
    <row r="763" spans="1:47" x14ac:dyDescent="0.2">
      <c r="A763">
        <v>63505</v>
      </c>
      <c r="B763" t="s">
        <v>2024</v>
      </c>
      <c r="C763" s="507">
        <v>43830</v>
      </c>
      <c r="D763">
        <v>2019</v>
      </c>
      <c r="E763" t="s">
        <v>199</v>
      </c>
      <c r="F763" t="s">
        <v>237</v>
      </c>
      <c r="G763">
        <v>33.762185000000002</v>
      </c>
      <c r="H763">
        <v>-79.458010000000002</v>
      </c>
      <c r="I763" s="606">
        <v>4.6140746574999998</v>
      </c>
      <c r="J763" t="s">
        <v>431</v>
      </c>
      <c r="K763" t="s">
        <v>1249</v>
      </c>
      <c r="L763" s="606">
        <v>14.4</v>
      </c>
      <c r="M763" s="606">
        <v>10</v>
      </c>
      <c r="N763" s="606">
        <v>1.44</v>
      </c>
      <c r="O763" t="s">
        <v>799</v>
      </c>
      <c r="P763" t="s">
        <v>1231</v>
      </c>
      <c r="Q763" t="s">
        <v>799</v>
      </c>
      <c r="R763">
        <v>180</v>
      </c>
      <c r="Y763">
        <v>20.7</v>
      </c>
      <c r="Z763">
        <v>9.19</v>
      </c>
      <c r="AA763">
        <v>45.57</v>
      </c>
      <c r="AB763">
        <v>35.36</v>
      </c>
      <c r="AC763" t="s">
        <v>329</v>
      </c>
      <c r="AD763" s="508" t="s">
        <v>1233</v>
      </c>
      <c r="AE763" s="1059"/>
      <c r="AF763" s="1059"/>
      <c r="AG763" s="1059"/>
      <c r="AH763" s="1059"/>
      <c r="AI763" s="1059"/>
      <c r="AJ763" s="1059"/>
      <c r="AK763" s="1059"/>
      <c r="AL763" s="1059"/>
      <c r="AM763" s="1059"/>
      <c r="AN763" s="1059"/>
      <c r="AO763" s="1059"/>
      <c r="AP763" s="1059"/>
      <c r="AQ763" s="1059">
        <v>0.23645264116575501</v>
      </c>
      <c r="AR763" s="1059">
        <v>0.234269406392694</v>
      </c>
      <c r="AS763" s="1059">
        <v>0.235079908675799</v>
      </c>
      <c r="AT763" s="1059">
        <v>0.238401826484018</v>
      </c>
      <c r="AU763" s="1061">
        <v>0.21319444444444399</v>
      </c>
    </row>
    <row r="764" spans="1:47" x14ac:dyDescent="0.2">
      <c r="A764">
        <v>65467</v>
      </c>
      <c r="B764" t="s">
        <v>2025</v>
      </c>
      <c r="C764" s="507">
        <v>43585</v>
      </c>
      <c r="D764">
        <v>2019</v>
      </c>
      <c r="E764" t="s">
        <v>180</v>
      </c>
      <c r="F764" t="s">
        <v>248</v>
      </c>
      <c r="G764">
        <v>39.964790999999998</v>
      </c>
      <c r="H764">
        <v>-75.079610000000002</v>
      </c>
      <c r="I764" s="606">
        <v>4.0331796804</v>
      </c>
      <c r="J764" t="s">
        <v>431</v>
      </c>
      <c r="K764" t="s">
        <v>1249</v>
      </c>
      <c r="L764" s="606">
        <v>15.2</v>
      </c>
      <c r="M764" s="606">
        <v>12</v>
      </c>
      <c r="N764" s="606">
        <v>1.2666666666666666</v>
      </c>
      <c r="O764" t="s">
        <v>793</v>
      </c>
      <c r="P764" t="s">
        <v>793</v>
      </c>
      <c r="Q764">
        <v>5</v>
      </c>
      <c r="R764">
        <v>180</v>
      </c>
      <c r="Y764">
        <v>29.2</v>
      </c>
      <c r="Z764">
        <v>5.73</v>
      </c>
      <c r="AC764" t="s">
        <v>330</v>
      </c>
      <c r="AD764" s="508" t="s">
        <v>1233</v>
      </c>
      <c r="AE764" s="1059"/>
      <c r="AF764" s="1059"/>
      <c r="AG764" s="1059"/>
      <c r="AH764" s="1059"/>
      <c r="AI764" s="1059"/>
      <c r="AJ764" s="1059"/>
      <c r="AK764" s="1059"/>
      <c r="AL764" s="1059"/>
      <c r="AM764" s="1059"/>
      <c r="AN764" s="1059"/>
      <c r="AO764" s="1059"/>
      <c r="AP764" s="1059"/>
      <c r="AQ764" s="1059"/>
      <c r="AR764" s="1059"/>
      <c r="AS764" s="1059"/>
      <c r="AT764" s="1059">
        <v>0.150456621004566</v>
      </c>
      <c r="AU764" s="1061">
        <v>0.15076654523375799</v>
      </c>
    </row>
    <row r="765" spans="1:47" x14ac:dyDescent="0.2">
      <c r="A765">
        <v>62792</v>
      </c>
      <c r="B765" t="s">
        <v>2026</v>
      </c>
      <c r="C765" s="507">
        <v>43676</v>
      </c>
      <c r="D765">
        <v>2019</v>
      </c>
      <c r="E765" t="s">
        <v>180</v>
      </c>
      <c r="F765" t="s">
        <v>229</v>
      </c>
      <c r="G765">
        <v>40.130431000000002</v>
      </c>
      <c r="H765">
        <v>-84.255450999999994</v>
      </c>
      <c r="I765" s="606">
        <v>3.9253484018</v>
      </c>
      <c r="J765" t="s">
        <v>431</v>
      </c>
      <c r="K765" t="s">
        <v>1249</v>
      </c>
      <c r="L765" s="606">
        <v>13.2</v>
      </c>
      <c r="M765" s="606">
        <v>12.625</v>
      </c>
      <c r="N765" s="606">
        <v>1.0455445544554456</v>
      </c>
      <c r="O765" t="s">
        <v>799</v>
      </c>
      <c r="P765" t="s">
        <v>1231</v>
      </c>
      <c r="Q765" t="s">
        <v>799</v>
      </c>
      <c r="R765">
        <v>180</v>
      </c>
      <c r="Y765">
        <v>35.29</v>
      </c>
      <c r="Z765">
        <v>3.17</v>
      </c>
      <c r="AA765">
        <v>60.99</v>
      </c>
      <c r="AB765">
        <v>44.63</v>
      </c>
      <c r="AC765" t="s">
        <v>1259</v>
      </c>
      <c r="AD765" s="508" t="s">
        <v>1233</v>
      </c>
      <c r="AE765" s="1059"/>
      <c r="AF765" s="1059"/>
      <c r="AG765" s="1059"/>
      <c r="AH765" s="1059"/>
      <c r="AI765" s="1059"/>
      <c r="AJ765" s="1059"/>
      <c r="AK765" s="1059"/>
      <c r="AL765" s="1059"/>
      <c r="AM765" s="1059"/>
      <c r="AN765" s="1059"/>
      <c r="AO765" s="1059"/>
      <c r="AP765" s="1059"/>
      <c r="AQ765" s="1059">
        <v>0.19174473067915601</v>
      </c>
      <c r="AR765" s="1059">
        <v>0.19953613104297999</v>
      </c>
      <c r="AS765" s="1059">
        <v>0.20245343190548601</v>
      </c>
      <c r="AT765" s="1059">
        <v>0.19557846195578399</v>
      </c>
      <c r="AU765" s="1061">
        <v>0.19616223917473699</v>
      </c>
    </row>
    <row r="766" spans="1:47" x14ac:dyDescent="0.2">
      <c r="A766">
        <v>62989</v>
      </c>
      <c r="B766" t="s">
        <v>2027</v>
      </c>
      <c r="C766" s="507">
        <v>43830</v>
      </c>
      <c r="D766">
        <v>2019</v>
      </c>
      <c r="E766" t="s">
        <v>180</v>
      </c>
      <c r="F766" t="s">
        <v>243</v>
      </c>
      <c r="G766">
        <v>40.139208799999999</v>
      </c>
      <c r="H766">
        <v>-77.609463099999999</v>
      </c>
      <c r="I766" s="606">
        <v>3.8981358447000001</v>
      </c>
      <c r="J766" t="s">
        <v>431</v>
      </c>
      <c r="K766" t="s">
        <v>1249</v>
      </c>
      <c r="L766" s="606">
        <v>18.306999999999999</v>
      </c>
      <c r="M766" s="606">
        <v>13.5</v>
      </c>
      <c r="N766" s="606">
        <v>1.356074074074074</v>
      </c>
      <c r="O766" t="s">
        <v>799</v>
      </c>
      <c r="P766" t="s">
        <v>1231</v>
      </c>
      <c r="Q766">
        <v>52</v>
      </c>
      <c r="R766">
        <v>180</v>
      </c>
      <c r="Y766">
        <v>36.700000000000003</v>
      </c>
      <c r="Z766">
        <v>4.88</v>
      </c>
      <c r="AA766">
        <v>60.69</v>
      </c>
      <c r="AB766">
        <v>45.4</v>
      </c>
      <c r="AC766" t="s">
        <v>327</v>
      </c>
      <c r="AD766" s="508" t="s">
        <v>1233</v>
      </c>
      <c r="AE766" s="1059"/>
      <c r="AF766" s="1059"/>
      <c r="AG766" s="1059"/>
      <c r="AH766" s="1059"/>
      <c r="AI766" s="1059"/>
      <c r="AJ766" s="1059"/>
      <c r="AK766" s="1059"/>
      <c r="AL766" s="1059"/>
      <c r="AM766" s="1059"/>
      <c r="AN766" s="1059"/>
      <c r="AO766" s="1059"/>
      <c r="AP766" s="1059"/>
      <c r="AQ766" s="1059">
        <v>0.208948930715779</v>
      </c>
      <c r="AR766" s="1059">
        <v>0.20571621850160601</v>
      </c>
      <c r="AS766" s="1059">
        <v>0.21542364282090301</v>
      </c>
      <c r="AT766" s="1059">
        <v>0.198249619482496</v>
      </c>
      <c r="AU766" s="1061">
        <v>0.21785401065911</v>
      </c>
    </row>
    <row r="767" spans="1:47" x14ac:dyDescent="0.2">
      <c r="A767">
        <v>64723</v>
      </c>
      <c r="B767" t="s">
        <v>2028</v>
      </c>
      <c r="C767" s="507">
        <v>43830</v>
      </c>
      <c r="D767">
        <v>2019</v>
      </c>
      <c r="E767" t="s">
        <v>217</v>
      </c>
      <c r="F767" t="s">
        <v>255</v>
      </c>
      <c r="G767">
        <v>41.411821000000003</v>
      </c>
      <c r="H767">
        <v>-71.737870999999998</v>
      </c>
      <c r="I767" s="606">
        <v>3.9226132420000002</v>
      </c>
      <c r="J767" t="s">
        <v>431</v>
      </c>
      <c r="K767" t="s">
        <v>1249</v>
      </c>
      <c r="L767" s="606">
        <v>17.553000000000001</v>
      </c>
      <c r="M767" s="606">
        <v>13.875</v>
      </c>
      <c r="N767" s="606">
        <v>1.2650810810810811</v>
      </c>
      <c r="O767" t="s">
        <v>793</v>
      </c>
      <c r="P767" t="s">
        <v>793</v>
      </c>
      <c r="Q767">
        <v>20</v>
      </c>
      <c r="R767">
        <v>180</v>
      </c>
      <c r="Y767">
        <v>31.43</v>
      </c>
      <c r="Z767">
        <v>4.2</v>
      </c>
      <c r="AA767">
        <v>72.459999999999994</v>
      </c>
      <c r="AB767">
        <v>53.13</v>
      </c>
      <c r="AC767" t="s">
        <v>330</v>
      </c>
      <c r="AD767" s="508" t="s">
        <v>1233</v>
      </c>
      <c r="AE767" s="1059"/>
      <c r="AF767" s="1059"/>
      <c r="AG767" s="1059"/>
      <c r="AH767" s="1059"/>
      <c r="AI767" s="1059"/>
      <c r="AJ767" s="1059"/>
      <c r="AK767" s="1059"/>
      <c r="AL767" s="1059"/>
      <c r="AM767" s="1059"/>
      <c r="AN767" s="1059"/>
      <c r="AO767" s="1059"/>
      <c r="AP767" s="1059"/>
      <c r="AQ767" s="1059"/>
      <c r="AR767" s="1059">
        <v>0.20013986589329</v>
      </c>
      <c r="AS767" s="1059">
        <v>0.200427825085359</v>
      </c>
      <c r="AT767" s="1059">
        <v>0.19559011065860299</v>
      </c>
      <c r="AU767" s="1061">
        <v>0.19390702177587399</v>
      </c>
    </row>
    <row r="768" spans="1:47" x14ac:dyDescent="0.2">
      <c r="A768">
        <v>58281</v>
      </c>
      <c r="B768" t="s">
        <v>2029</v>
      </c>
      <c r="C768" s="507">
        <v>43738</v>
      </c>
      <c r="D768">
        <v>2019</v>
      </c>
      <c r="E768" t="s">
        <v>216</v>
      </c>
      <c r="F768" t="s">
        <v>216</v>
      </c>
      <c r="G768">
        <v>21.425398999999999</v>
      </c>
      <c r="H768">
        <v>-158.02065099999999</v>
      </c>
      <c r="I768" s="606">
        <v>5.0733043378999998</v>
      </c>
      <c r="J768" t="s">
        <v>431</v>
      </c>
      <c r="K768" t="s">
        <v>1251</v>
      </c>
      <c r="L768" s="606">
        <v>18</v>
      </c>
      <c r="M768" s="606">
        <v>14.7</v>
      </c>
      <c r="N768" s="606">
        <v>1.2244897959183674</v>
      </c>
      <c r="O768" t="s">
        <v>799</v>
      </c>
      <c r="P768" t="s">
        <v>1231</v>
      </c>
      <c r="Q768" t="s">
        <v>799</v>
      </c>
      <c r="R768">
        <v>180</v>
      </c>
      <c r="Y768">
        <v>171.98</v>
      </c>
      <c r="AA768">
        <v>132.66</v>
      </c>
      <c r="AB768">
        <v>91.81</v>
      </c>
      <c r="AC768" t="s">
        <v>333</v>
      </c>
      <c r="AD768" s="508">
        <v>105.91977731426429</v>
      </c>
      <c r="AE768" s="1059"/>
      <c r="AF768" s="1059"/>
      <c r="AG768" s="1059"/>
      <c r="AH768" s="1059"/>
      <c r="AI768" s="1059"/>
      <c r="AJ768" s="1059"/>
      <c r="AK768" s="1059"/>
      <c r="AL768" s="1059"/>
      <c r="AM768" s="1059"/>
      <c r="AN768" s="1059"/>
      <c r="AO768" s="1059"/>
      <c r="AP768" s="1059"/>
      <c r="AQ768" s="1059">
        <v>0.21957826846585601</v>
      </c>
      <c r="AR768" s="1059">
        <v>0.21838598453079799</v>
      </c>
      <c r="AS768" s="1059">
        <v>0.221251514304351</v>
      </c>
      <c r="AT768" s="1059">
        <v>0.225809958686671</v>
      </c>
      <c r="AU768" s="1061">
        <v>0.233797070740864</v>
      </c>
    </row>
    <row r="769" spans="1:47" x14ac:dyDescent="0.2">
      <c r="A769">
        <v>62389</v>
      </c>
      <c r="B769" t="s">
        <v>2030</v>
      </c>
      <c r="C769" s="507">
        <v>43738</v>
      </c>
      <c r="D769">
        <v>2019</v>
      </c>
      <c r="E769" t="s">
        <v>181</v>
      </c>
      <c r="F769" t="s">
        <v>244</v>
      </c>
      <c r="G769">
        <v>42.210028000000001</v>
      </c>
      <c r="H769">
        <v>-76.523759999999996</v>
      </c>
      <c r="I769" s="606">
        <v>3.7321755708</v>
      </c>
      <c r="J769" t="s">
        <v>431</v>
      </c>
      <c r="K769" t="s">
        <v>1249</v>
      </c>
      <c r="L769" s="606">
        <v>23.864999999999998</v>
      </c>
      <c r="M769" s="606">
        <v>16</v>
      </c>
      <c r="N769" s="606">
        <v>1.4915624999999999</v>
      </c>
      <c r="O769" t="s">
        <v>793</v>
      </c>
      <c r="P769" t="s">
        <v>793</v>
      </c>
      <c r="Q769">
        <v>20</v>
      </c>
      <c r="R769">
        <v>180</v>
      </c>
      <c r="Y769">
        <v>30.68</v>
      </c>
      <c r="Z769">
        <v>9.89</v>
      </c>
      <c r="AA769">
        <v>90.49</v>
      </c>
      <c r="AB769">
        <v>66.92</v>
      </c>
      <c r="AC769" t="s">
        <v>333</v>
      </c>
      <c r="AD769" s="508" t="s">
        <v>1233</v>
      </c>
      <c r="AE769" s="1059"/>
      <c r="AF769" s="1059"/>
      <c r="AG769" s="1059"/>
      <c r="AH769" s="1059"/>
      <c r="AI769" s="1059"/>
      <c r="AJ769" s="1059"/>
      <c r="AK769" s="1059"/>
      <c r="AL769" s="1059"/>
      <c r="AM769" s="1059"/>
      <c r="AN769" s="1059"/>
      <c r="AO769" s="1059"/>
      <c r="AP769" s="1059"/>
      <c r="AQ769" s="1059">
        <v>0.189442452185792</v>
      </c>
      <c r="AR769" s="1059">
        <v>0.18435359589041</v>
      </c>
      <c r="AS769" s="1059">
        <v>0.18970462328767099</v>
      </c>
      <c r="AT769" s="1059">
        <v>0.16055936073059299</v>
      </c>
      <c r="AU769" s="1061">
        <v>0.16557803961748599</v>
      </c>
    </row>
    <row r="770" spans="1:47" x14ac:dyDescent="0.2">
      <c r="A770">
        <v>64108</v>
      </c>
      <c r="B770" t="s">
        <v>2031</v>
      </c>
      <c r="C770" s="507">
        <v>43616</v>
      </c>
      <c r="D770">
        <v>2019</v>
      </c>
      <c r="E770" t="s">
        <v>217</v>
      </c>
      <c r="F770" t="s">
        <v>255</v>
      </c>
      <c r="G770">
        <v>41.734183999999999</v>
      </c>
      <c r="H770">
        <v>-71.528031999999996</v>
      </c>
      <c r="I770" s="606">
        <v>3.8456621004999998</v>
      </c>
      <c r="J770" t="s">
        <v>431</v>
      </c>
      <c r="K770" t="s">
        <v>1249</v>
      </c>
      <c r="L770" s="606">
        <v>21.3</v>
      </c>
      <c r="M770" s="606">
        <v>16.2</v>
      </c>
      <c r="N770" s="606">
        <v>1.3148148148148149</v>
      </c>
      <c r="O770" t="s">
        <v>793</v>
      </c>
      <c r="P770" t="s">
        <v>793</v>
      </c>
      <c r="Q770">
        <v>25</v>
      </c>
      <c r="R770">
        <v>180</v>
      </c>
      <c r="Y770">
        <v>30.85</v>
      </c>
      <c r="Z770">
        <v>4.07</v>
      </c>
      <c r="AC770" t="s">
        <v>333</v>
      </c>
      <c r="AD770" s="508" t="s">
        <v>1233</v>
      </c>
      <c r="AE770" s="1059"/>
      <c r="AF770" s="1059"/>
      <c r="AG770" s="1059"/>
      <c r="AH770" s="1059"/>
      <c r="AI770" s="1059"/>
      <c r="AJ770" s="1059"/>
      <c r="AK770" s="1059"/>
      <c r="AL770" s="1059"/>
      <c r="AM770" s="1059"/>
      <c r="AN770" s="1059"/>
      <c r="AO770" s="1059"/>
      <c r="AP770" s="1059"/>
      <c r="AQ770" s="1059">
        <v>0.20616187681306</v>
      </c>
      <c r="AR770" s="1059">
        <v>0.19645977789052299</v>
      </c>
      <c r="AS770" s="1059">
        <v>0.20685354304075701</v>
      </c>
      <c r="AT770" s="1059">
        <v>0.193450870962286</v>
      </c>
      <c r="AU770" s="1061">
        <v>0.19658357507477101</v>
      </c>
    </row>
    <row r="771" spans="1:47" x14ac:dyDescent="0.2">
      <c r="A771">
        <v>60510</v>
      </c>
      <c r="B771" t="s">
        <v>2032</v>
      </c>
      <c r="C771" s="507">
        <v>43646</v>
      </c>
      <c r="D771">
        <v>2019</v>
      </c>
      <c r="E771" t="s">
        <v>180</v>
      </c>
      <c r="F771" t="s">
        <v>228</v>
      </c>
      <c r="G771">
        <v>36.223419</v>
      </c>
      <c r="H771">
        <v>-76.465665000000001</v>
      </c>
      <c r="I771" s="606">
        <v>4.4350668950000003</v>
      </c>
      <c r="J771" t="s">
        <v>431</v>
      </c>
      <c r="K771" t="s">
        <v>1249</v>
      </c>
      <c r="L771" s="606">
        <v>21.03988</v>
      </c>
      <c r="M771" s="606">
        <v>16.2</v>
      </c>
      <c r="N771" s="606">
        <v>1.2987580246913581</v>
      </c>
      <c r="O771" t="s">
        <v>793</v>
      </c>
      <c r="P771" t="s">
        <v>793</v>
      </c>
      <c r="Q771">
        <v>15</v>
      </c>
      <c r="R771">
        <v>169</v>
      </c>
      <c r="Y771">
        <v>29.14</v>
      </c>
      <c r="Z771">
        <v>2.96</v>
      </c>
      <c r="AA771">
        <v>70.14</v>
      </c>
      <c r="AB771">
        <v>51.67</v>
      </c>
      <c r="AC771" t="s">
        <v>329</v>
      </c>
      <c r="AD771" s="508" t="s">
        <v>1233</v>
      </c>
      <c r="AE771" s="1059"/>
      <c r="AF771" s="1059"/>
      <c r="AG771" s="1059"/>
      <c r="AH771" s="1059"/>
      <c r="AI771" s="1059"/>
      <c r="AJ771" s="1059"/>
      <c r="AK771" s="1059"/>
      <c r="AL771" s="1059"/>
      <c r="AM771" s="1059"/>
      <c r="AN771" s="1059"/>
      <c r="AO771" s="1059"/>
      <c r="AP771" s="1059"/>
      <c r="AQ771" s="1059">
        <v>0.19559974364163801</v>
      </c>
      <c r="AR771" s="1059">
        <v>0.20038474547606899</v>
      </c>
      <c r="AS771" s="1059">
        <v>0.205211680478042</v>
      </c>
      <c r="AT771" s="1059">
        <v>0.19953210440272801</v>
      </c>
      <c r="AU771" s="1061">
        <v>0.197314421282241</v>
      </c>
    </row>
    <row r="772" spans="1:47" x14ac:dyDescent="0.2">
      <c r="A772">
        <v>62413</v>
      </c>
      <c r="B772" t="s">
        <v>2033</v>
      </c>
      <c r="C772" s="507">
        <v>43830</v>
      </c>
      <c r="D772">
        <v>2019</v>
      </c>
      <c r="E772" t="s">
        <v>181</v>
      </c>
      <c r="F772" t="s">
        <v>244</v>
      </c>
      <c r="G772">
        <v>42.448940999999998</v>
      </c>
      <c r="H772">
        <v>-76.433751000000001</v>
      </c>
      <c r="I772" s="606">
        <v>3.6929292237000002</v>
      </c>
      <c r="J772" t="s">
        <v>431</v>
      </c>
      <c r="K772" t="s">
        <v>1249</v>
      </c>
      <c r="L772" s="606">
        <v>27</v>
      </c>
      <c r="M772" s="606">
        <v>18</v>
      </c>
      <c r="N772" s="606">
        <v>1.5</v>
      </c>
      <c r="O772" t="s">
        <v>793</v>
      </c>
      <c r="P772" t="s">
        <v>793</v>
      </c>
      <c r="Q772">
        <v>20</v>
      </c>
      <c r="R772">
        <v>180</v>
      </c>
      <c r="Y772">
        <v>32.020000000000003</v>
      </c>
      <c r="Z772">
        <v>10.119999999999999</v>
      </c>
      <c r="AA772">
        <v>104.76</v>
      </c>
      <c r="AB772">
        <v>78.180000000000007</v>
      </c>
      <c r="AC772" t="s">
        <v>330</v>
      </c>
      <c r="AD772" s="508" t="s">
        <v>1233</v>
      </c>
      <c r="AE772" s="1059"/>
      <c r="AF772" s="1059"/>
      <c r="AG772" s="1059"/>
      <c r="AH772" s="1059"/>
      <c r="AI772" s="1059"/>
      <c r="AJ772" s="1059"/>
      <c r="AK772" s="1059"/>
      <c r="AL772" s="1059"/>
      <c r="AM772" s="1059"/>
      <c r="AN772" s="1059"/>
      <c r="AO772" s="1059"/>
      <c r="AP772" s="1059"/>
      <c r="AQ772" s="1059">
        <v>0.18471083788706699</v>
      </c>
      <c r="AR772" s="1059">
        <v>0.17866565195332301</v>
      </c>
      <c r="AS772" s="1059">
        <v>0.178335870116692</v>
      </c>
      <c r="AT772" s="1059">
        <v>0.103792491121258</v>
      </c>
      <c r="AU772" s="1061">
        <v>0.129692875936045</v>
      </c>
    </row>
    <row r="773" spans="1:47" x14ac:dyDescent="0.2">
      <c r="A773">
        <v>63031</v>
      </c>
      <c r="B773" t="s">
        <v>716</v>
      </c>
      <c r="C773" s="507">
        <v>43585</v>
      </c>
      <c r="D773">
        <v>2019</v>
      </c>
      <c r="E773" t="s">
        <v>180</v>
      </c>
      <c r="F773" t="s">
        <v>227</v>
      </c>
      <c r="G773">
        <v>37.441969999999998</v>
      </c>
      <c r="H773">
        <v>-76.468299999999999</v>
      </c>
      <c r="I773" s="606">
        <v>4.3109273973000004</v>
      </c>
      <c r="J773" t="s">
        <v>431</v>
      </c>
      <c r="K773" t="s">
        <v>1249</v>
      </c>
      <c r="L773" s="606">
        <v>27.8</v>
      </c>
      <c r="M773" s="606">
        <v>19.899999999999999</v>
      </c>
      <c r="N773" s="606">
        <v>1.3969849246231156</v>
      </c>
      <c r="O773" t="s">
        <v>799</v>
      </c>
      <c r="P773" t="s">
        <v>1231</v>
      </c>
      <c r="Q773" t="s">
        <v>799</v>
      </c>
      <c r="R773">
        <v>191</v>
      </c>
      <c r="Y773">
        <v>34.64</v>
      </c>
      <c r="Z773">
        <v>3.79</v>
      </c>
      <c r="AA773">
        <v>70.28</v>
      </c>
      <c r="AB773">
        <v>51.64</v>
      </c>
      <c r="AC773" t="s">
        <v>332</v>
      </c>
      <c r="AD773" s="508" t="s">
        <v>1233</v>
      </c>
      <c r="AE773" s="1059"/>
      <c r="AF773" s="1059"/>
      <c r="AG773" s="1059"/>
      <c r="AH773" s="1059"/>
      <c r="AI773" s="1059"/>
      <c r="AJ773" s="1059"/>
      <c r="AK773" s="1059"/>
      <c r="AL773" s="1059"/>
      <c r="AM773" s="1059"/>
      <c r="AN773" s="1059"/>
      <c r="AO773" s="1059"/>
      <c r="AP773" s="1059"/>
      <c r="AQ773" s="1059">
        <v>0.21413991633943799</v>
      </c>
      <c r="AR773" s="1059">
        <v>0.23018058328170499</v>
      </c>
      <c r="AS773" s="1059">
        <v>0.233398728803836</v>
      </c>
      <c r="AT773" s="1059">
        <v>0.21488148505082399</v>
      </c>
      <c r="AU773" s="1061">
        <v>0.216994581285297</v>
      </c>
    </row>
    <row r="774" spans="1:47" x14ac:dyDescent="0.2">
      <c r="A774">
        <v>59524</v>
      </c>
      <c r="B774" t="s">
        <v>2034</v>
      </c>
      <c r="C774" s="507">
        <v>43496</v>
      </c>
      <c r="D774">
        <v>2019</v>
      </c>
      <c r="E774" t="s">
        <v>176</v>
      </c>
      <c r="F774" t="s">
        <v>222</v>
      </c>
      <c r="G774">
        <v>35.619061000000002</v>
      </c>
      <c r="H774">
        <v>-119.853931</v>
      </c>
      <c r="I774" s="606">
        <v>5.3721926940999998</v>
      </c>
      <c r="J774" t="s">
        <v>431</v>
      </c>
      <c r="K774" t="s">
        <v>1249</v>
      </c>
      <c r="L774" s="606">
        <v>25</v>
      </c>
      <c r="M774" s="606">
        <v>20</v>
      </c>
      <c r="N774" s="606">
        <v>1.25</v>
      </c>
      <c r="O774" t="s">
        <v>799</v>
      </c>
      <c r="P774" t="s">
        <v>1231</v>
      </c>
      <c r="Q774" t="s">
        <v>799</v>
      </c>
      <c r="R774">
        <v>179</v>
      </c>
      <c r="Y774">
        <v>6.71</v>
      </c>
      <c r="Z774">
        <v>13.71</v>
      </c>
      <c r="AA774">
        <v>64.08</v>
      </c>
      <c r="AB774">
        <v>47.03</v>
      </c>
      <c r="AC774" t="s">
        <v>333</v>
      </c>
      <c r="AD774" s="508" t="s">
        <v>1233</v>
      </c>
      <c r="AE774" s="1059"/>
      <c r="AF774" s="1059"/>
      <c r="AG774" s="1059"/>
      <c r="AH774" s="1059"/>
      <c r="AI774" s="1059"/>
      <c r="AJ774" s="1059"/>
      <c r="AK774" s="1059"/>
      <c r="AL774" s="1059"/>
      <c r="AM774" s="1059"/>
      <c r="AN774" s="1059"/>
      <c r="AO774" s="1059"/>
      <c r="AP774" s="1059"/>
      <c r="AQ774" s="1059">
        <v>0.262249544626593</v>
      </c>
      <c r="AR774" s="1059">
        <v>0.26764269406392599</v>
      </c>
      <c r="AS774" s="1059">
        <v>0.257214611872146</v>
      </c>
      <c r="AT774" s="1059">
        <v>0.22889269406392601</v>
      </c>
      <c r="AU774" s="1061">
        <v>0.17835268670309601</v>
      </c>
    </row>
    <row r="775" spans="1:47" x14ac:dyDescent="0.2">
      <c r="A775">
        <v>61973</v>
      </c>
      <c r="B775" t="s">
        <v>2035</v>
      </c>
      <c r="C775" s="507">
        <v>43616</v>
      </c>
      <c r="D775">
        <v>2019</v>
      </c>
      <c r="E775" t="s">
        <v>199</v>
      </c>
      <c r="F775" t="s">
        <v>237</v>
      </c>
      <c r="G775">
        <v>33.339990999999998</v>
      </c>
      <c r="H775">
        <v>-81.260681000000005</v>
      </c>
      <c r="I775" s="606">
        <v>4.6337719177999999</v>
      </c>
      <c r="J775" t="s">
        <v>431</v>
      </c>
      <c r="K775" t="s">
        <v>1249</v>
      </c>
      <c r="L775" s="606">
        <v>28</v>
      </c>
      <c r="M775" s="606">
        <v>20</v>
      </c>
      <c r="N775" s="606">
        <v>1.4</v>
      </c>
      <c r="O775" t="s">
        <v>799</v>
      </c>
      <c r="P775" t="s">
        <v>1231</v>
      </c>
      <c r="Q775" t="s">
        <v>799</v>
      </c>
      <c r="R775">
        <v>180</v>
      </c>
      <c r="Y775">
        <v>29.61</v>
      </c>
      <c r="Z775">
        <v>14.22</v>
      </c>
      <c r="AA775">
        <v>76.34</v>
      </c>
      <c r="AB775">
        <v>56.86</v>
      </c>
      <c r="AC775" t="s">
        <v>329</v>
      </c>
      <c r="AD775" s="508" t="s">
        <v>1233</v>
      </c>
      <c r="AE775" s="1059"/>
      <c r="AF775" s="1059"/>
      <c r="AG775" s="1059"/>
      <c r="AH775" s="1059"/>
      <c r="AI775" s="1059"/>
      <c r="AJ775" s="1059"/>
      <c r="AK775" s="1059"/>
      <c r="AL775" s="1059"/>
      <c r="AM775" s="1059"/>
      <c r="AN775" s="1059"/>
      <c r="AO775" s="1059"/>
      <c r="AP775" s="1059"/>
      <c r="AQ775" s="1059">
        <v>0.24056238615664799</v>
      </c>
      <c r="AR775" s="1059">
        <v>0.21523972602739699</v>
      </c>
      <c r="AS775" s="1059">
        <v>0.194143835616438</v>
      </c>
      <c r="AT775" s="1059">
        <v>0.14933219178082099</v>
      </c>
      <c r="AU775" s="1061">
        <v>0.176992258652094</v>
      </c>
    </row>
    <row r="776" spans="1:47" x14ac:dyDescent="0.2">
      <c r="A776">
        <v>62017</v>
      </c>
      <c r="B776" t="s">
        <v>2036</v>
      </c>
      <c r="C776" s="507">
        <v>43646</v>
      </c>
      <c r="D776">
        <v>2019</v>
      </c>
      <c r="E776" t="s">
        <v>181</v>
      </c>
      <c r="F776" t="s">
        <v>244</v>
      </c>
      <c r="G776">
        <v>40.922992000000001</v>
      </c>
      <c r="H776">
        <v>-72.764510000000001</v>
      </c>
      <c r="I776" s="606">
        <v>3.9273168950000001</v>
      </c>
      <c r="J776" t="s">
        <v>431</v>
      </c>
      <c r="K776" t="s">
        <v>1249</v>
      </c>
      <c r="L776" s="606">
        <v>22.9</v>
      </c>
      <c r="M776" s="606">
        <v>20</v>
      </c>
      <c r="N776" s="606">
        <v>1.145</v>
      </c>
      <c r="O776" t="s">
        <v>799</v>
      </c>
      <c r="P776" t="s">
        <v>1231</v>
      </c>
      <c r="Q776" t="s">
        <v>799</v>
      </c>
      <c r="R776">
        <v>180</v>
      </c>
      <c r="Y776">
        <v>45.29</v>
      </c>
      <c r="Z776">
        <v>10.01</v>
      </c>
      <c r="AA776">
        <v>113.76</v>
      </c>
      <c r="AB776">
        <v>80.099999999999994</v>
      </c>
      <c r="AC776" t="s">
        <v>1259</v>
      </c>
      <c r="AD776" s="508">
        <v>170.63327117371705</v>
      </c>
      <c r="AE776" s="1059"/>
      <c r="AF776" s="1059"/>
      <c r="AG776" s="1059"/>
      <c r="AH776" s="1059"/>
      <c r="AI776" s="1059"/>
      <c r="AJ776" s="1059"/>
      <c r="AK776" s="1059"/>
      <c r="AL776" s="1059"/>
      <c r="AM776" s="1059"/>
      <c r="AN776" s="1059"/>
      <c r="AO776" s="1059"/>
      <c r="AP776" s="1059"/>
      <c r="AQ776" s="1059">
        <v>0.175113843351548</v>
      </c>
      <c r="AR776" s="1059">
        <v>0.19041666666666601</v>
      </c>
      <c r="AS776" s="1059">
        <v>0.196757990867579</v>
      </c>
      <c r="AT776" s="1059">
        <v>0.17359589041095799</v>
      </c>
      <c r="AU776" s="1061">
        <v>0.18751138433515399</v>
      </c>
    </row>
    <row r="777" spans="1:47" x14ac:dyDescent="0.2">
      <c r="A777">
        <v>61265</v>
      </c>
      <c r="B777" t="s">
        <v>2037</v>
      </c>
      <c r="C777" s="507">
        <v>43738</v>
      </c>
      <c r="D777">
        <v>2019</v>
      </c>
      <c r="E777" t="s">
        <v>176</v>
      </c>
      <c r="F777" t="s">
        <v>222</v>
      </c>
      <c r="G777">
        <v>34.736859000000003</v>
      </c>
      <c r="H777">
        <v>-118.304091</v>
      </c>
      <c r="I777" s="606">
        <v>5.7811771690000002</v>
      </c>
      <c r="J777" t="s">
        <v>431</v>
      </c>
      <c r="K777" t="s">
        <v>1249</v>
      </c>
      <c r="L777" s="606">
        <v>25</v>
      </c>
      <c r="M777" s="606">
        <v>20</v>
      </c>
      <c r="N777" s="606">
        <v>1.25</v>
      </c>
      <c r="O777" t="s">
        <v>799</v>
      </c>
      <c r="P777" t="s">
        <v>1231</v>
      </c>
      <c r="Q777" t="s">
        <v>799</v>
      </c>
      <c r="R777">
        <v>180</v>
      </c>
      <c r="Y777">
        <v>10.01</v>
      </c>
      <c r="Z777">
        <v>6.73</v>
      </c>
      <c r="AA777">
        <v>46.53</v>
      </c>
      <c r="AB777">
        <v>34.53</v>
      </c>
      <c r="AC777" t="s">
        <v>333</v>
      </c>
      <c r="AD777" s="508" t="s">
        <v>1233</v>
      </c>
      <c r="AE777" s="1059"/>
      <c r="AF777" s="1059"/>
      <c r="AG777" s="1059"/>
      <c r="AH777" s="1059"/>
      <c r="AI777" s="1059"/>
      <c r="AJ777" s="1059"/>
      <c r="AK777" s="1059"/>
      <c r="AL777" s="1059"/>
      <c r="AM777" s="1059"/>
      <c r="AN777" s="1059"/>
      <c r="AO777" s="1059"/>
      <c r="AP777" s="1059"/>
      <c r="AQ777" s="1059">
        <v>0.32480646630236698</v>
      </c>
      <c r="AR777" s="1059">
        <v>0.33684931506849303</v>
      </c>
      <c r="AS777" s="1059">
        <v>0.19760273972602699</v>
      </c>
      <c r="AT777" s="1059">
        <v>0.20651826484018199</v>
      </c>
      <c r="AU777" s="1061">
        <v>0.328261612021857</v>
      </c>
    </row>
    <row r="778" spans="1:47" x14ac:dyDescent="0.2">
      <c r="A778">
        <v>61987</v>
      </c>
      <c r="B778" t="s">
        <v>2038</v>
      </c>
      <c r="C778" s="507">
        <v>43799</v>
      </c>
      <c r="D778">
        <v>2019</v>
      </c>
      <c r="E778" t="s">
        <v>216</v>
      </c>
      <c r="F778" t="s">
        <v>216</v>
      </c>
      <c r="G778">
        <v>21.338141</v>
      </c>
      <c r="H778">
        <v>-158.01081099999999</v>
      </c>
      <c r="I778" s="606">
        <v>5.6000771690000004</v>
      </c>
      <c r="J778" t="s">
        <v>431</v>
      </c>
      <c r="K778" t="s">
        <v>1249</v>
      </c>
      <c r="L778" s="606">
        <v>28</v>
      </c>
      <c r="M778" s="606">
        <v>20</v>
      </c>
      <c r="N778" s="606">
        <v>1.4</v>
      </c>
      <c r="O778" t="s">
        <v>793</v>
      </c>
      <c r="P778" t="s">
        <v>793</v>
      </c>
      <c r="Q778">
        <v>15</v>
      </c>
      <c r="R778">
        <v>180</v>
      </c>
      <c r="Y778">
        <v>170.98</v>
      </c>
      <c r="AA778">
        <v>95.08</v>
      </c>
      <c r="AB778">
        <v>68.05</v>
      </c>
      <c r="AC778" t="s">
        <v>333</v>
      </c>
      <c r="AD778" s="508" t="s">
        <v>1233</v>
      </c>
      <c r="AE778" s="1059"/>
      <c r="AF778" s="1059"/>
      <c r="AG778" s="1059"/>
      <c r="AH778" s="1059"/>
      <c r="AI778" s="1059"/>
      <c r="AJ778" s="1059"/>
      <c r="AK778" s="1059"/>
      <c r="AL778" s="1059"/>
      <c r="AM778" s="1059"/>
      <c r="AN778" s="1059"/>
      <c r="AO778" s="1059"/>
      <c r="AP778" s="1059"/>
      <c r="AQ778" s="1059">
        <v>0.22087887067395201</v>
      </c>
      <c r="AR778" s="1059">
        <v>0.212077625570776</v>
      </c>
      <c r="AS778" s="1059">
        <v>0.218224885844748</v>
      </c>
      <c r="AT778" s="1059">
        <v>0.22436643835616399</v>
      </c>
      <c r="AU778" s="1061">
        <v>0.207559198542805</v>
      </c>
    </row>
    <row r="779" spans="1:47" x14ac:dyDescent="0.2">
      <c r="A779">
        <v>61778</v>
      </c>
      <c r="B779" t="s">
        <v>2039</v>
      </c>
      <c r="C779" s="507">
        <v>43830</v>
      </c>
      <c r="D779">
        <v>2019</v>
      </c>
      <c r="E779" t="s">
        <v>180</v>
      </c>
      <c r="F779" t="s">
        <v>228</v>
      </c>
      <c r="G779">
        <v>36.210641000000003</v>
      </c>
      <c r="H779">
        <v>-77.623110999999994</v>
      </c>
      <c r="I779" s="606">
        <v>4.4232360731</v>
      </c>
      <c r="J779" t="s">
        <v>431</v>
      </c>
      <c r="K779" t="s">
        <v>1249</v>
      </c>
      <c r="L779" s="606">
        <v>26.9</v>
      </c>
      <c r="M779" s="606">
        <v>20</v>
      </c>
      <c r="N779" s="606">
        <v>1.345</v>
      </c>
      <c r="O779" t="s">
        <v>799</v>
      </c>
      <c r="P779" t="s">
        <v>1231</v>
      </c>
      <c r="Q779" t="s">
        <v>799</v>
      </c>
      <c r="R779">
        <v>181</v>
      </c>
      <c r="Y779">
        <v>27.49</v>
      </c>
      <c r="Z779">
        <v>5.68</v>
      </c>
      <c r="AA779">
        <v>70.69</v>
      </c>
      <c r="AB779">
        <v>52.27</v>
      </c>
      <c r="AC779" t="s">
        <v>329</v>
      </c>
      <c r="AD779" s="508" t="s">
        <v>1233</v>
      </c>
      <c r="AE779" s="1059"/>
      <c r="AF779" s="1059"/>
      <c r="AG779" s="1059"/>
      <c r="AH779" s="1059"/>
      <c r="AI779" s="1059"/>
      <c r="AJ779" s="1059"/>
      <c r="AK779" s="1059"/>
      <c r="AL779" s="1059"/>
      <c r="AM779" s="1059"/>
      <c r="AN779" s="1059"/>
      <c r="AO779" s="1059"/>
      <c r="AP779" s="1059"/>
      <c r="AQ779" s="1059">
        <v>0.216729280510018</v>
      </c>
      <c r="AR779" s="1059">
        <v>0.23032534246575301</v>
      </c>
      <c r="AS779" s="1059">
        <v>0.24259132420091301</v>
      </c>
      <c r="AT779" s="1059">
        <v>0.222214611872146</v>
      </c>
      <c r="AU779" s="1061">
        <v>0.15418943533697599</v>
      </c>
    </row>
    <row r="780" spans="1:47" x14ac:dyDescent="0.2">
      <c r="A780">
        <v>59951</v>
      </c>
      <c r="B780" t="s">
        <v>2040</v>
      </c>
      <c r="C780" s="507">
        <v>43830</v>
      </c>
      <c r="D780">
        <v>2019</v>
      </c>
      <c r="E780" t="s">
        <v>180</v>
      </c>
      <c r="F780" t="s">
        <v>228</v>
      </c>
      <c r="G780">
        <v>36.516931</v>
      </c>
      <c r="H780">
        <v>-78.033080999999996</v>
      </c>
      <c r="I780" s="606">
        <v>4.3873618720999996</v>
      </c>
      <c r="J780" t="s">
        <v>431</v>
      </c>
      <c r="K780" t="s">
        <v>1249</v>
      </c>
      <c r="L780" s="606">
        <v>25.9</v>
      </c>
      <c r="M780" s="606">
        <v>20</v>
      </c>
      <c r="N780" s="606">
        <v>1.2949999999999999</v>
      </c>
      <c r="O780" t="s">
        <v>799</v>
      </c>
      <c r="P780" t="s">
        <v>1231</v>
      </c>
      <c r="Q780" t="s">
        <v>799</v>
      </c>
      <c r="R780">
        <v>180</v>
      </c>
      <c r="Y780">
        <v>27.4</v>
      </c>
      <c r="Z780">
        <v>3.85</v>
      </c>
      <c r="AA780">
        <v>73.14</v>
      </c>
      <c r="AB780">
        <v>53.92</v>
      </c>
      <c r="AC780" t="s">
        <v>329</v>
      </c>
      <c r="AD780" s="508" t="s">
        <v>1233</v>
      </c>
      <c r="AE780" s="1059"/>
      <c r="AF780" s="1059"/>
      <c r="AG780" s="1059"/>
      <c r="AH780" s="1059"/>
      <c r="AI780" s="1059"/>
      <c r="AJ780" s="1059"/>
      <c r="AK780" s="1059"/>
      <c r="AL780" s="1059"/>
      <c r="AM780" s="1059"/>
      <c r="AN780" s="1059"/>
      <c r="AO780" s="1059"/>
      <c r="AP780" s="1059"/>
      <c r="AQ780" s="1059">
        <v>0.226286429872495</v>
      </c>
      <c r="AR780" s="1059">
        <v>0.23666095890410899</v>
      </c>
      <c r="AS780" s="1059">
        <v>0.220313926940639</v>
      </c>
      <c r="AT780" s="1059">
        <v>0.204423515981735</v>
      </c>
      <c r="AU780" s="1061">
        <v>0.15281762295081899</v>
      </c>
    </row>
    <row r="781" spans="1:47" x14ac:dyDescent="0.2">
      <c r="A781">
        <v>59878</v>
      </c>
      <c r="B781" t="s">
        <v>2041</v>
      </c>
      <c r="C781" s="507">
        <v>43830</v>
      </c>
      <c r="D781">
        <v>2019</v>
      </c>
      <c r="E781" t="s">
        <v>176</v>
      </c>
      <c r="F781" t="s">
        <v>222</v>
      </c>
      <c r="G781">
        <v>35.020170999999998</v>
      </c>
      <c r="H781">
        <v>-118.28746099999999</v>
      </c>
      <c r="I781" s="606">
        <v>5.7908200912999996</v>
      </c>
      <c r="J781" t="s">
        <v>431</v>
      </c>
      <c r="K781" t="s">
        <v>1251</v>
      </c>
      <c r="L781" s="606">
        <v>25</v>
      </c>
      <c r="M781" s="606">
        <v>20</v>
      </c>
      <c r="N781" s="606">
        <v>1.25</v>
      </c>
      <c r="O781" t="s">
        <v>799</v>
      </c>
      <c r="P781" t="s">
        <v>1231</v>
      </c>
      <c r="Q781" t="s">
        <v>799</v>
      </c>
      <c r="R781">
        <v>180</v>
      </c>
      <c r="Y781">
        <v>10.19</v>
      </c>
      <c r="Z781">
        <v>8.33</v>
      </c>
      <c r="AA781">
        <v>49.56</v>
      </c>
      <c r="AB781">
        <v>36.64</v>
      </c>
      <c r="AC781" t="s">
        <v>333</v>
      </c>
      <c r="AD781" s="508">
        <v>45.011073813010029</v>
      </c>
      <c r="AE781" s="1059"/>
      <c r="AF781" s="1059"/>
      <c r="AG781" s="1059"/>
      <c r="AH781" s="1059"/>
      <c r="AI781" s="1059"/>
      <c r="AJ781" s="1059"/>
      <c r="AK781" s="1059"/>
      <c r="AL781" s="1059"/>
      <c r="AM781" s="1059"/>
      <c r="AN781" s="1059"/>
      <c r="AO781" s="1059"/>
      <c r="AP781" s="1059"/>
      <c r="AQ781" s="1059">
        <v>0.28195013661202101</v>
      </c>
      <c r="AR781" s="1059">
        <v>0.28602739726027399</v>
      </c>
      <c r="AS781" s="1059">
        <v>0.25572488584474801</v>
      </c>
      <c r="AT781" s="1059">
        <v>0.25430936073059301</v>
      </c>
      <c r="AU781" s="1061">
        <v>0.26509562841529999</v>
      </c>
    </row>
    <row r="782" spans="1:47" x14ac:dyDescent="0.2">
      <c r="A782">
        <v>63668</v>
      </c>
      <c r="B782" t="s">
        <v>2042</v>
      </c>
      <c r="C782" s="507">
        <v>43830</v>
      </c>
      <c r="D782">
        <v>2019</v>
      </c>
      <c r="E782" t="s">
        <v>217</v>
      </c>
      <c r="F782" t="s">
        <v>255</v>
      </c>
      <c r="G782">
        <v>41.615208000000003</v>
      </c>
      <c r="H782">
        <v>-71.657368000000005</v>
      </c>
      <c r="I782" s="606">
        <v>3.8907780822000002</v>
      </c>
      <c r="J782" t="s">
        <v>431</v>
      </c>
      <c r="K782" t="s">
        <v>1249</v>
      </c>
      <c r="L782" s="606">
        <v>28.4</v>
      </c>
      <c r="M782" s="606">
        <v>24</v>
      </c>
      <c r="N782" s="606">
        <v>1.1833333333333333</v>
      </c>
      <c r="O782" t="s">
        <v>793</v>
      </c>
      <c r="P782" t="s">
        <v>793</v>
      </c>
      <c r="Q782">
        <v>15</v>
      </c>
      <c r="R782">
        <v>180</v>
      </c>
      <c r="Y782">
        <v>30.92</v>
      </c>
      <c r="Z782">
        <v>5.19</v>
      </c>
      <c r="AA782">
        <v>73.92</v>
      </c>
      <c r="AB782">
        <v>55.77</v>
      </c>
      <c r="AC782" t="s">
        <v>333</v>
      </c>
      <c r="AD782" s="508" t="s">
        <v>1233</v>
      </c>
      <c r="AE782" s="1059"/>
      <c r="AF782" s="1059"/>
      <c r="AG782" s="1059"/>
      <c r="AH782" s="1059"/>
      <c r="AI782" s="1059"/>
      <c r="AJ782" s="1059"/>
      <c r="AK782" s="1059"/>
      <c r="AL782" s="1059"/>
      <c r="AM782" s="1059"/>
      <c r="AN782" s="1059"/>
      <c r="AO782" s="1059"/>
      <c r="AP782" s="1059"/>
      <c r="AQ782" s="1059">
        <v>0.155794626593806</v>
      </c>
      <c r="AR782" s="1059">
        <v>0.15862823439878199</v>
      </c>
      <c r="AS782" s="1059">
        <v>0.16152016742770101</v>
      </c>
      <c r="AT782" s="1059">
        <v>0.14835901826483999</v>
      </c>
      <c r="AU782" s="1061">
        <v>0.121390217061323</v>
      </c>
    </row>
    <row r="783" spans="1:47" x14ac:dyDescent="0.2">
      <c r="A783">
        <v>62657</v>
      </c>
      <c r="B783" t="s">
        <v>2043</v>
      </c>
      <c r="C783" s="507">
        <v>43830</v>
      </c>
      <c r="D783">
        <v>2019</v>
      </c>
      <c r="E783" t="s">
        <v>217</v>
      </c>
      <c r="F783" t="s">
        <v>260</v>
      </c>
      <c r="G783">
        <v>41.903722000000002</v>
      </c>
      <c r="H783">
        <v>-72.796960999999996</v>
      </c>
      <c r="I783" s="606">
        <v>3.8075408676000002</v>
      </c>
      <c r="J783" t="s">
        <v>431</v>
      </c>
      <c r="K783" t="s">
        <v>1249</v>
      </c>
      <c r="L783" s="606">
        <v>48.6</v>
      </c>
      <c r="M783" s="606">
        <v>26.4</v>
      </c>
      <c r="N783" s="606">
        <v>1.8409090909090911</v>
      </c>
      <c r="O783" t="s">
        <v>793</v>
      </c>
      <c r="P783" t="s">
        <v>793</v>
      </c>
      <c r="Q783">
        <v>20</v>
      </c>
      <c r="R783">
        <v>180</v>
      </c>
      <c r="Y783">
        <v>31.94</v>
      </c>
      <c r="Z783">
        <v>3.11</v>
      </c>
      <c r="AA783">
        <v>117.53</v>
      </c>
      <c r="AB783">
        <v>85.38</v>
      </c>
      <c r="AC783" t="s">
        <v>330</v>
      </c>
      <c r="AD783" s="508" t="s">
        <v>1233</v>
      </c>
      <c r="AE783" s="1059"/>
      <c r="AF783" s="1059"/>
      <c r="AG783" s="1059"/>
      <c r="AH783" s="1059"/>
      <c r="AI783" s="1059"/>
      <c r="AJ783" s="1059"/>
      <c r="AK783" s="1059"/>
      <c r="AL783" s="1059"/>
      <c r="AM783" s="1059"/>
      <c r="AN783" s="1059"/>
      <c r="AO783" s="1059"/>
      <c r="AP783" s="1059"/>
      <c r="AQ783" s="1059">
        <v>0.164585400407738</v>
      </c>
      <c r="AR783" s="1059">
        <v>0.147705757879496</v>
      </c>
      <c r="AS783" s="1059">
        <v>0.15849327443046099</v>
      </c>
      <c r="AT783" s="1059">
        <v>0.17772761865227599</v>
      </c>
      <c r="AU783" s="1061">
        <v>0.23122705883976299</v>
      </c>
    </row>
    <row r="784" spans="1:47" x14ac:dyDescent="0.2">
      <c r="A784" t="s">
        <v>2044</v>
      </c>
      <c r="B784" t="s">
        <v>2045</v>
      </c>
      <c r="C784" s="507">
        <v>43708</v>
      </c>
      <c r="D784">
        <v>2019</v>
      </c>
      <c r="E784" t="s">
        <v>183</v>
      </c>
      <c r="F784" t="s">
        <v>226</v>
      </c>
      <c r="G784">
        <v>36.787430999999998</v>
      </c>
      <c r="H784">
        <v>-110.240421</v>
      </c>
      <c r="I784" s="606">
        <v>5.4825194063999998</v>
      </c>
      <c r="J784" t="s">
        <v>431</v>
      </c>
      <c r="K784" t="s">
        <v>1249</v>
      </c>
      <c r="L784" s="606">
        <v>38.799999999999997</v>
      </c>
      <c r="M784" s="606">
        <v>28</v>
      </c>
      <c r="N784" s="606">
        <v>1.3857142857142857</v>
      </c>
      <c r="O784" t="s">
        <v>799</v>
      </c>
      <c r="P784" t="s">
        <v>1231</v>
      </c>
      <c r="Q784" t="s">
        <v>799</v>
      </c>
      <c r="R784">
        <v>180</v>
      </c>
      <c r="AA784">
        <v>61.47</v>
      </c>
      <c r="AB784">
        <v>46.13</v>
      </c>
      <c r="AC784" t="s">
        <v>1259</v>
      </c>
      <c r="AD784" s="508" t="s">
        <v>1233</v>
      </c>
      <c r="AE784" s="1059"/>
      <c r="AF784" s="1059"/>
      <c r="AG784" s="1059"/>
      <c r="AH784" s="1059"/>
      <c r="AI784" s="1059"/>
      <c r="AJ784" s="1059"/>
      <c r="AK784" s="1059"/>
      <c r="AL784" s="1059"/>
      <c r="AM784" s="1059"/>
      <c r="AN784" s="1059"/>
      <c r="AO784" s="1059"/>
      <c r="AP784" s="1059"/>
      <c r="AQ784" s="1059">
        <v>0.26486180693485101</v>
      </c>
      <c r="AR784" s="1059">
        <v>0.25912003434978897</v>
      </c>
      <c r="AS784" s="1059">
        <v>0.21880650994574999</v>
      </c>
      <c r="AT784" s="1059">
        <v>0.21116450741905901</v>
      </c>
      <c r="AU784" s="1061">
        <v>0.180228641916751</v>
      </c>
    </row>
    <row r="785" spans="1:47" x14ac:dyDescent="0.2">
      <c r="A785">
        <v>62052</v>
      </c>
      <c r="B785" t="s">
        <v>2046</v>
      </c>
      <c r="C785" s="507">
        <v>43708</v>
      </c>
      <c r="D785">
        <v>2019</v>
      </c>
      <c r="E785" t="s">
        <v>183</v>
      </c>
      <c r="F785" t="s">
        <v>222</v>
      </c>
      <c r="G785">
        <v>33.190311000000001</v>
      </c>
      <c r="H785">
        <v>-115.431741</v>
      </c>
      <c r="I785" s="606">
        <v>5.8933406392999999</v>
      </c>
      <c r="J785" t="s">
        <v>431</v>
      </c>
      <c r="K785" t="s">
        <v>1249</v>
      </c>
      <c r="L785" s="606">
        <v>39.458487499999997</v>
      </c>
      <c r="M785" s="606">
        <v>30</v>
      </c>
      <c r="N785" s="606">
        <v>1.3152829166666666</v>
      </c>
      <c r="O785" t="s">
        <v>799</v>
      </c>
      <c r="P785" t="s">
        <v>1231</v>
      </c>
      <c r="Q785" t="s">
        <v>799</v>
      </c>
      <c r="R785">
        <v>180</v>
      </c>
      <c r="Y785">
        <v>11.33</v>
      </c>
      <c r="Z785">
        <v>16.239999999999998</v>
      </c>
      <c r="AA785">
        <v>57.74</v>
      </c>
      <c r="AB785">
        <v>42.73</v>
      </c>
      <c r="AC785" t="s">
        <v>1259</v>
      </c>
      <c r="AD785" s="508">
        <v>29.977858595963689</v>
      </c>
      <c r="AE785" s="1059"/>
      <c r="AF785" s="1059"/>
      <c r="AG785" s="1059"/>
      <c r="AH785" s="1059"/>
      <c r="AI785" s="1059"/>
      <c r="AJ785" s="1059"/>
      <c r="AK785" s="1059"/>
      <c r="AL785" s="1059"/>
      <c r="AM785" s="1059"/>
      <c r="AN785" s="1059"/>
      <c r="AO785" s="1059"/>
      <c r="AP785" s="1059"/>
      <c r="AQ785" s="1059">
        <v>0.302026411657559</v>
      </c>
      <c r="AR785" s="1059">
        <v>0.29218797564687898</v>
      </c>
      <c r="AS785" s="1059">
        <v>0.27375570776255698</v>
      </c>
      <c r="AT785" s="1059">
        <v>0.24574200913242</v>
      </c>
      <c r="AU785" s="1061">
        <v>0.19104811778992101</v>
      </c>
    </row>
    <row r="786" spans="1:47" x14ac:dyDescent="0.2">
      <c r="A786">
        <v>61655</v>
      </c>
      <c r="B786" t="s">
        <v>685</v>
      </c>
      <c r="C786" s="507">
        <v>43496</v>
      </c>
      <c r="D786">
        <v>2019</v>
      </c>
      <c r="E786" t="s">
        <v>199</v>
      </c>
      <c r="F786" t="s">
        <v>223</v>
      </c>
      <c r="G786">
        <v>27.877950999999999</v>
      </c>
      <c r="H786">
        <v>-81.916659999999993</v>
      </c>
      <c r="I786" s="606">
        <v>5.0130945205000002</v>
      </c>
      <c r="J786" t="s">
        <v>431</v>
      </c>
      <c r="K786" t="s">
        <v>1251</v>
      </c>
      <c r="L786" s="606">
        <v>41.7</v>
      </c>
      <c r="M786" s="606">
        <v>37.5</v>
      </c>
      <c r="N786" s="606">
        <v>1.1120000000000001</v>
      </c>
      <c r="O786" t="s">
        <v>799</v>
      </c>
      <c r="P786" t="s">
        <v>1231</v>
      </c>
      <c r="Q786" t="s">
        <v>799</v>
      </c>
      <c r="R786">
        <v>180</v>
      </c>
      <c r="Y786">
        <v>16.7</v>
      </c>
      <c r="Z786">
        <v>22.09</v>
      </c>
      <c r="AA786">
        <v>70.040000000000006</v>
      </c>
      <c r="AB786">
        <v>51.38</v>
      </c>
      <c r="AC786" t="s">
        <v>329</v>
      </c>
      <c r="AD786" s="508" t="s">
        <v>1233</v>
      </c>
      <c r="AE786" s="1059"/>
      <c r="AF786" s="1059"/>
      <c r="AG786" s="1059"/>
      <c r="AH786" s="1059"/>
      <c r="AI786" s="1059"/>
      <c r="AJ786" s="1059"/>
      <c r="AK786" s="1059"/>
      <c r="AL786" s="1059"/>
      <c r="AM786" s="1059"/>
      <c r="AN786" s="1059"/>
      <c r="AO786" s="1059"/>
      <c r="AP786" s="1059"/>
      <c r="AQ786" s="1059">
        <v>0.20533090467516599</v>
      </c>
      <c r="AR786" s="1059">
        <v>0.21818569254185599</v>
      </c>
      <c r="AS786" s="1059">
        <v>0.185229832572298</v>
      </c>
      <c r="AT786" s="1059">
        <v>0.16312328767123199</v>
      </c>
      <c r="AU786" s="1061">
        <v>0.17560109289617401</v>
      </c>
    </row>
    <row r="787" spans="1:47" x14ac:dyDescent="0.2">
      <c r="A787">
        <v>62376</v>
      </c>
      <c r="B787" t="s">
        <v>2047</v>
      </c>
      <c r="C787" s="507">
        <v>43799</v>
      </c>
      <c r="D787">
        <v>2019</v>
      </c>
      <c r="E787" t="s">
        <v>183</v>
      </c>
      <c r="F787" t="s">
        <v>234</v>
      </c>
      <c r="G787">
        <v>38.9777591</v>
      </c>
      <c r="H787">
        <v>-104.25271100000001</v>
      </c>
      <c r="I787" s="606">
        <v>4.9866449772000001</v>
      </c>
      <c r="J787" t="s">
        <v>431</v>
      </c>
      <c r="K787" t="s">
        <v>1249</v>
      </c>
      <c r="L787" s="606">
        <v>47.25</v>
      </c>
      <c r="M787" s="606">
        <v>39.5</v>
      </c>
      <c r="N787" s="606">
        <v>1.1962025316455696</v>
      </c>
      <c r="O787" t="s">
        <v>799</v>
      </c>
      <c r="P787" t="s">
        <v>1231</v>
      </c>
      <c r="Q787" t="s">
        <v>799</v>
      </c>
      <c r="R787">
        <v>181</v>
      </c>
      <c r="Y787">
        <v>15.11</v>
      </c>
      <c r="Z787">
        <v>33.659999999999997</v>
      </c>
      <c r="AA787">
        <v>41.33</v>
      </c>
      <c r="AB787">
        <v>31.39</v>
      </c>
      <c r="AC787" t="s">
        <v>330</v>
      </c>
      <c r="AD787" s="508">
        <v>29.512321972931378</v>
      </c>
      <c r="AE787" s="1059"/>
      <c r="AF787" s="1059"/>
      <c r="AG787" s="1059"/>
      <c r="AH787" s="1059"/>
      <c r="AI787" s="1059"/>
      <c r="AJ787" s="1059"/>
      <c r="AK787" s="1059"/>
      <c r="AL787" s="1059"/>
      <c r="AM787" s="1059"/>
      <c r="AN787" s="1059"/>
      <c r="AO787" s="1059"/>
      <c r="AP787" s="1059"/>
      <c r="AQ787" s="1059">
        <v>0.24899990777247399</v>
      </c>
      <c r="AR787" s="1059">
        <v>0.254635570198254</v>
      </c>
      <c r="AS787" s="1059">
        <v>0.24871394717068299</v>
      </c>
      <c r="AT787" s="1059">
        <v>0.23199526038957199</v>
      </c>
      <c r="AU787" s="1061">
        <v>0.24306276083097</v>
      </c>
    </row>
    <row r="788" spans="1:47" x14ac:dyDescent="0.2">
      <c r="A788">
        <v>62057</v>
      </c>
      <c r="B788" t="s">
        <v>2048</v>
      </c>
      <c r="C788" s="507">
        <v>43830</v>
      </c>
      <c r="D788">
        <v>2019</v>
      </c>
      <c r="E788" t="s">
        <v>199</v>
      </c>
      <c r="F788" t="s">
        <v>225</v>
      </c>
      <c r="G788">
        <v>31.832474000000001</v>
      </c>
      <c r="H788">
        <v>-82.602141000000003</v>
      </c>
      <c r="I788" s="606">
        <v>4.7210342466000004</v>
      </c>
      <c r="J788" t="s">
        <v>431</v>
      </c>
      <c r="K788" t="s">
        <v>1249</v>
      </c>
      <c r="L788" s="606">
        <v>55.3</v>
      </c>
      <c r="M788" s="606">
        <v>40</v>
      </c>
      <c r="N788" s="606">
        <v>1.3824999999999998</v>
      </c>
      <c r="O788" t="s">
        <v>799</v>
      </c>
      <c r="P788" t="s">
        <v>1231</v>
      </c>
      <c r="Q788" t="s">
        <v>799</v>
      </c>
      <c r="R788">
        <v>180</v>
      </c>
      <c r="Y788">
        <v>27.39</v>
      </c>
      <c r="Z788">
        <v>30.95</v>
      </c>
      <c r="AA788">
        <v>40.21</v>
      </c>
      <c r="AB788">
        <v>31.23</v>
      </c>
      <c r="AC788" t="s">
        <v>1259</v>
      </c>
      <c r="AD788" s="508">
        <v>29.592961672573338</v>
      </c>
      <c r="AE788" s="1059"/>
      <c r="AF788" s="1059"/>
      <c r="AG788" s="1059"/>
      <c r="AH788" s="1059"/>
      <c r="AI788" s="1059"/>
      <c r="AJ788" s="1059"/>
      <c r="AK788" s="1059"/>
      <c r="AL788" s="1059"/>
      <c r="AM788" s="1059"/>
      <c r="AN788" s="1059"/>
      <c r="AO788" s="1059"/>
      <c r="AP788" s="1059"/>
      <c r="AQ788" s="1059">
        <v>0.270300489526411</v>
      </c>
      <c r="AR788" s="1059">
        <v>0.26561073059360701</v>
      </c>
      <c r="AS788" s="1059">
        <v>0.26863584474885799</v>
      </c>
      <c r="AT788" s="1059">
        <v>0.23876997716894899</v>
      </c>
      <c r="AU788" s="1061">
        <v>0.23402208561019999</v>
      </c>
    </row>
    <row r="789" spans="1:47" x14ac:dyDescent="0.2">
      <c r="A789">
        <v>63187</v>
      </c>
      <c r="B789" t="s">
        <v>2049</v>
      </c>
      <c r="C789" s="507">
        <v>43830</v>
      </c>
      <c r="D789">
        <v>2019</v>
      </c>
      <c r="E789" t="s">
        <v>199</v>
      </c>
      <c r="F789" t="s">
        <v>223</v>
      </c>
      <c r="G789">
        <v>30.379460999999999</v>
      </c>
      <c r="H789">
        <v>-84.357400999999996</v>
      </c>
      <c r="I789" s="606">
        <v>4.7657527396999999</v>
      </c>
      <c r="J789" t="s">
        <v>431</v>
      </c>
      <c r="K789" t="s">
        <v>1251</v>
      </c>
      <c r="L789" s="606">
        <v>55</v>
      </c>
      <c r="M789" s="606">
        <v>42</v>
      </c>
      <c r="N789" s="606">
        <v>1.3095238095238095</v>
      </c>
      <c r="O789" t="s">
        <v>793</v>
      </c>
      <c r="P789" t="s">
        <v>793</v>
      </c>
      <c r="Q789">
        <v>25</v>
      </c>
      <c r="R789">
        <v>180</v>
      </c>
      <c r="AA789">
        <v>63.15</v>
      </c>
      <c r="AB789">
        <v>47.53</v>
      </c>
      <c r="AC789" t="s">
        <v>1259</v>
      </c>
      <c r="AD789" s="508">
        <v>44.282479562550456</v>
      </c>
      <c r="AE789" s="1059"/>
      <c r="AF789" s="1059"/>
      <c r="AG789" s="1059"/>
      <c r="AH789" s="1059"/>
      <c r="AI789" s="1059"/>
      <c r="AJ789" s="1059"/>
      <c r="AK789" s="1059"/>
      <c r="AL789" s="1059"/>
      <c r="AM789" s="1059"/>
      <c r="AN789" s="1059"/>
      <c r="AO789" s="1059"/>
      <c r="AP789" s="1059"/>
      <c r="AQ789" s="1059">
        <v>0.19926923410529901</v>
      </c>
      <c r="AR789" s="1059">
        <v>0.16823494237877801</v>
      </c>
      <c r="AS789" s="1059">
        <v>0.19981789519460699</v>
      </c>
      <c r="AT789" s="1059">
        <v>0.190264187866927</v>
      </c>
      <c r="AU789" s="1061">
        <v>0.17580666146239901</v>
      </c>
    </row>
    <row r="790" spans="1:47" x14ac:dyDescent="0.2">
      <c r="A790">
        <v>62541</v>
      </c>
      <c r="B790" t="s">
        <v>2050</v>
      </c>
      <c r="C790" s="507">
        <v>43830</v>
      </c>
      <c r="D790">
        <v>2019</v>
      </c>
      <c r="E790" t="s">
        <v>199</v>
      </c>
      <c r="F790" t="s">
        <v>223</v>
      </c>
      <c r="G790">
        <v>27.331461000000001</v>
      </c>
      <c r="H790">
        <v>-81.368351000000004</v>
      </c>
      <c r="I790" s="606">
        <v>5.0683458903999998</v>
      </c>
      <c r="J790" t="s">
        <v>431</v>
      </c>
      <c r="K790" t="s">
        <v>1249</v>
      </c>
      <c r="L790" s="606">
        <v>63</v>
      </c>
      <c r="M790" s="606">
        <v>45</v>
      </c>
      <c r="N790" s="606">
        <v>1.4</v>
      </c>
      <c r="O790" t="s">
        <v>799</v>
      </c>
      <c r="P790" t="s">
        <v>1231</v>
      </c>
      <c r="Q790" t="s">
        <v>799</v>
      </c>
      <c r="R790">
        <v>180</v>
      </c>
      <c r="S790" t="s">
        <v>1293</v>
      </c>
      <c r="T790" t="s">
        <v>1294</v>
      </c>
      <c r="U790" t="s">
        <v>1497</v>
      </c>
      <c r="V790">
        <v>2023</v>
      </c>
      <c r="W790">
        <v>17.3</v>
      </c>
      <c r="X790">
        <v>36</v>
      </c>
      <c r="Y790">
        <v>19.61</v>
      </c>
      <c r="Z790">
        <v>37.880000000000003</v>
      </c>
      <c r="AA790">
        <v>71.540000000000006</v>
      </c>
      <c r="AB790">
        <v>53.62</v>
      </c>
      <c r="AC790" t="s">
        <v>329</v>
      </c>
      <c r="AD790" s="508" t="s">
        <v>1233</v>
      </c>
      <c r="AE790" s="1059"/>
      <c r="AF790" s="1059"/>
      <c r="AG790" s="1059"/>
      <c r="AH790" s="1059"/>
      <c r="AI790" s="1059"/>
      <c r="AJ790" s="1059"/>
      <c r="AK790" s="1059"/>
      <c r="AL790" s="1059"/>
      <c r="AM790" s="1059"/>
      <c r="AN790" s="1059"/>
      <c r="AO790" s="1059"/>
      <c r="AP790" s="1059"/>
      <c r="AQ790" s="1059">
        <v>0.245195810564663</v>
      </c>
      <c r="AR790" s="1059">
        <v>0.145091324200913</v>
      </c>
      <c r="AS790" s="1059">
        <v>0.19741755454084201</v>
      </c>
      <c r="AT790" s="1059">
        <v>0.16045915778792399</v>
      </c>
      <c r="AU790" s="1061">
        <v>0.17941206233555901</v>
      </c>
    </row>
    <row r="791" spans="1:47" x14ac:dyDescent="0.2">
      <c r="A791">
        <v>60024</v>
      </c>
      <c r="B791" t="s">
        <v>2051</v>
      </c>
      <c r="C791" s="507">
        <v>43738</v>
      </c>
      <c r="D791">
        <v>2019</v>
      </c>
      <c r="E791" t="s">
        <v>216</v>
      </c>
      <c r="F791" t="s">
        <v>216</v>
      </c>
      <c r="G791">
        <v>21.455271</v>
      </c>
      <c r="H791">
        <v>-157.98106000000001</v>
      </c>
      <c r="I791" s="606">
        <v>5.1272296804000002</v>
      </c>
      <c r="J791" t="s">
        <v>431</v>
      </c>
      <c r="K791" t="s">
        <v>1251</v>
      </c>
      <c r="L791" s="606">
        <v>59.9</v>
      </c>
      <c r="M791" s="606">
        <v>45.9</v>
      </c>
      <c r="N791" s="606">
        <v>1.3050108932461875</v>
      </c>
      <c r="O791" t="s">
        <v>799</v>
      </c>
      <c r="P791" t="s">
        <v>1231</v>
      </c>
      <c r="Q791" t="s">
        <v>799</v>
      </c>
      <c r="R791">
        <v>180</v>
      </c>
      <c r="Y791">
        <v>172.05</v>
      </c>
      <c r="AA791">
        <v>94.43</v>
      </c>
      <c r="AB791">
        <v>67.09</v>
      </c>
      <c r="AC791" t="s">
        <v>333</v>
      </c>
      <c r="AD791" s="508">
        <v>96.922121119162796</v>
      </c>
      <c r="AE791" s="1059"/>
      <c r="AF791" s="1059"/>
      <c r="AG791" s="1059"/>
      <c r="AH791" s="1059"/>
      <c r="AI791" s="1059"/>
      <c r="AJ791" s="1059"/>
      <c r="AK791" s="1059"/>
      <c r="AL791" s="1059"/>
      <c r="AM791" s="1059"/>
      <c r="AN791" s="1059"/>
      <c r="AO791" s="1059"/>
      <c r="AP791" s="1059"/>
      <c r="AQ791" s="1059">
        <v>0.197767479790944</v>
      </c>
      <c r="AR791" s="1059">
        <v>0.19745127883725699</v>
      </c>
      <c r="AS791" s="1059">
        <v>0.23036977348016799</v>
      </c>
      <c r="AT791" s="1059">
        <v>0.216104097651237</v>
      </c>
      <c r="AU791" s="1061">
        <v>0.23121857526657699</v>
      </c>
    </row>
    <row r="792" spans="1:47" x14ac:dyDescent="0.2">
      <c r="A792">
        <v>62560</v>
      </c>
      <c r="B792" t="s">
        <v>2052</v>
      </c>
      <c r="C792" s="507">
        <v>43830</v>
      </c>
      <c r="D792">
        <v>2019</v>
      </c>
      <c r="E792" t="s">
        <v>183</v>
      </c>
      <c r="F792" t="s">
        <v>242</v>
      </c>
      <c r="G792">
        <v>42.167240999999997</v>
      </c>
      <c r="H792">
        <v>-120.408271</v>
      </c>
      <c r="I792" s="606">
        <v>4.7202632419999997</v>
      </c>
      <c r="J792" t="s">
        <v>431</v>
      </c>
      <c r="K792" t="s">
        <v>1249</v>
      </c>
      <c r="L792" s="606">
        <v>60.7</v>
      </c>
      <c r="M792" s="606">
        <v>47.3</v>
      </c>
      <c r="N792" s="606">
        <v>1.2832980972515857</v>
      </c>
      <c r="O792" t="s">
        <v>799</v>
      </c>
      <c r="P792" t="s">
        <v>1231</v>
      </c>
      <c r="Q792" t="s">
        <v>799</v>
      </c>
      <c r="R792">
        <v>180</v>
      </c>
      <c r="Y792">
        <v>25.34</v>
      </c>
      <c r="Z792">
        <v>16.97</v>
      </c>
      <c r="AA792">
        <v>57.58</v>
      </c>
      <c r="AB792">
        <v>42.16</v>
      </c>
      <c r="AC792" t="s">
        <v>330</v>
      </c>
      <c r="AD792" s="508" t="s">
        <v>1233</v>
      </c>
      <c r="AE792" s="1059"/>
      <c r="AF792" s="1059"/>
      <c r="AG792" s="1059"/>
      <c r="AH792" s="1059"/>
      <c r="AI792" s="1059"/>
      <c r="AJ792" s="1059"/>
      <c r="AK792" s="1059"/>
      <c r="AL792" s="1059"/>
      <c r="AM792" s="1059"/>
      <c r="AN792" s="1059"/>
      <c r="AO792" s="1059"/>
      <c r="AP792" s="1059"/>
      <c r="AQ792" s="1059">
        <v>0.24479449469918399</v>
      </c>
      <c r="AR792" s="1059">
        <v>0.246782897467829</v>
      </c>
      <c r="AS792" s="1059">
        <v>0.28136735304623101</v>
      </c>
      <c r="AT792" s="1059">
        <v>0.25422832980972498</v>
      </c>
      <c r="AU792" s="1061">
        <v>0.246190459686456</v>
      </c>
    </row>
    <row r="793" spans="1:47" x14ac:dyDescent="0.2">
      <c r="A793">
        <v>60125</v>
      </c>
      <c r="B793" t="s">
        <v>2053</v>
      </c>
      <c r="C793" s="507">
        <v>43727</v>
      </c>
      <c r="D793">
        <v>2019</v>
      </c>
      <c r="E793" t="s">
        <v>216</v>
      </c>
      <c r="F793" t="s">
        <v>216</v>
      </c>
      <c r="G793">
        <v>21.619630999999998</v>
      </c>
      <c r="H793">
        <v>-158.05063100000001</v>
      </c>
      <c r="I793" s="606">
        <v>5.3295664383999997</v>
      </c>
      <c r="J793" t="s">
        <v>431</v>
      </c>
      <c r="K793" t="s">
        <v>1251</v>
      </c>
      <c r="L793" s="606">
        <v>62.7</v>
      </c>
      <c r="M793" s="606">
        <v>48.75</v>
      </c>
      <c r="N793" s="606">
        <v>1.2861538461538462</v>
      </c>
      <c r="O793" t="s">
        <v>799</v>
      </c>
      <c r="P793" t="s">
        <v>1231</v>
      </c>
      <c r="Q793" t="s">
        <v>799</v>
      </c>
      <c r="R793">
        <v>180</v>
      </c>
      <c r="S793" t="s">
        <v>1387</v>
      </c>
      <c r="Y793">
        <v>172.8</v>
      </c>
      <c r="AA793">
        <v>142.05000000000001</v>
      </c>
      <c r="AB793">
        <v>100.35</v>
      </c>
      <c r="AC793" t="s">
        <v>333</v>
      </c>
      <c r="AD793" s="508">
        <v>102.04772093309057</v>
      </c>
      <c r="AE793" s="1059"/>
      <c r="AF793" s="1059"/>
      <c r="AG793" s="1059"/>
      <c r="AH793" s="1059"/>
      <c r="AI793" s="1059"/>
      <c r="AJ793" s="1059"/>
      <c r="AK793" s="1059"/>
      <c r="AL793" s="1059"/>
      <c r="AM793" s="1059"/>
      <c r="AN793" s="1059"/>
      <c r="AO793" s="1059"/>
      <c r="AP793" s="1059"/>
      <c r="AQ793" s="1059">
        <v>0.183290119326419</v>
      </c>
      <c r="AR793" s="1059">
        <v>0.182168483831888</v>
      </c>
      <c r="AS793" s="1059">
        <v>0.17877178268567701</v>
      </c>
      <c r="AT793" s="1059">
        <v>0.16817234515864601</v>
      </c>
      <c r="AU793" s="1061">
        <v>0.13289430666479801</v>
      </c>
    </row>
    <row r="794" spans="1:47" x14ac:dyDescent="0.2">
      <c r="A794">
        <v>61657</v>
      </c>
      <c r="B794" t="s">
        <v>692</v>
      </c>
      <c r="C794" s="507">
        <v>43585</v>
      </c>
      <c r="D794">
        <v>2019</v>
      </c>
      <c r="E794" t="s">
        <v>199</v>
      </c>
      <c r="F794" t="s">
        <v>223</v>
      </c>
      <c r="G794">
        <v>27.929721000000001</v>
      </c>
      <c r="H794">
        <v>-81.863709999999998</v>
      </c>
      <c r="I794" s="606">
        <v>4.9988849315000001</v>
      </c>
      <c r="J794" t="s">
        <v>431</v>
      </c>
      <c r="K794" t="s">
        <v>1251</v>
      </c>
      <c r="L794" s="606">
        <v>58</v>
      </c>
      <c r="M794" s="606">
        <v>49.6</v>
      </c>
      <c r="N794" s="606">
        <v>1.1693548387096775</v>
      </c>
      <c r="O794" t="s">
        <v>799</v>
      </c>
      <c r="P794" t="s">
        <v>1231</v>
      </c>
      <c r="Q794" t="s">
        <v>799</v>
      </c>
      <c r="R794">
        <v>180</v>
      </c>
      <c r="Y794">
        <v>16.66</v>
      </c>
      <c r="Z794">
        <v>20.170000000000002</v>
      </c>
      <c r="AA794">
        <v>59.63</v>
      </c>
      <c r="AB794">
        <v>43.97</v>
      </c>
      <c r="AC794" t="s">
        <v>329</v>
      </c>
      <c r="AD794" s="508" t="s">
        <v>1233</v>
      </c>
      <c r="AE794" s="1059"/>
      <c r="AF794" s="1059"/>
      <c r="AG794" s="1059"/>
      <c r="AH794" s="1059"/>
      <c r="AI794" s="1059"/>
      <c r="AJ794" s="1059"/>
      <c r="AK794" s="1059"/>
      <c r="AL794" s="1059"/>
      <c r="AM794" s="1059"/>
      <c r="AN794" s="1059"/>
      <c r="AO794" s="1059"/>
      <c r="AP794" s="1059"/>
      <c r="AQ794" s="1059">
        <v>0.19132812643741601</v>
      </c>
      <c r="AR794" s="1059">
        <v>0.21822794151561201</v>
      </c>
      <c r="AS794" s="1059">
        <v>0.21517918915179099</v>
      </c>
      <c r="AT794" s="1059">
        <v>0.20660949698040901</v>
      </c>
      <c r="AU794" s="1061">
        <v>0.21167748178506299</v>
      </c>
    </row>
    <row r="795" spans="1:47" x14ac:dyDescent="0.2">
      <c r="A795">
        <v>63579</v>
      </c>
      <c r="B795" t="s">
        <v>2054</v>
      </c>
      <c r="C795" s="507">
        <v>43830</v>
      </c>
      <c r="D795">
        <v>2019</v>
      </c>
      <c r="E795" t="s">
        <v>183</v>
      </c>
      <c r="F795" t="s">
        <v>232</v>
      </c>
      <c r="G795">
        <v>35.016309999999997</v>
      </c>
      <c r="H795">
        <v>-106.09842999999999</v>
      </c>
      <c r="I795" s="606">
        <v>5.4387541095999996</v>
      </c>
      <c r="J795" t="s">
        <v>431</v>
      </c>
      <c r="K795" t="s">
        <v>1249</v>
      </c>
      <c r="L795" s="606">
        <v>67.7</v>
      </c>
      <c r="M795" s="606">
        <v>50</v>
      </c>
      <c r="N795" s="606">
        <v>1.3540000000000001</v>
      </c>
      <c r="O795" t="s">
        <v>799</v>
      </c>
      <c r="P795" t="s">
        <v>1231</v>
      </c>
      <c r="Q795" t="s">
        <v>799</v>
      </c>
      <c r="R795">
        <v>180</v>
      </c>
      <c r="Y795">
        <v>11.95</v>
      </c>
      <c r="Z795">
        <v>17.25</v>
      </c>
      <c r="AA795">
        <v>35.89</v>
      </c>
      <c r="AB795">
        <v>27.2</v>
      </c>
      <c r="AC795" t="s">
        <v>329</v>
      </c>
      <c r="AD795" s="508">
        <v>26.657143615442646</v>
      </c>
      <c r="AE795" s="1059"/>
      <c r="AF795" s="1059"/>
      <c r="AG795" s="1059"/>
      <c r="AH795" s="1059"/>
      <c r="AI795" s="1059"/>
      <c r="AJ795" s="1059"/>
      <c r="AK795" s="1059"/>
      <c r="AL795" s="1059"/>
      <c r="AM795" s="1059"/>
      <c r="AN795" s="1059"/>
      <c r="AO795" s="1059"/>
      <c r="AP795" s="1059"/>
      <c r="AQ795" s="1059">
        <v>0.32024817850637499</v>
      </c>
      <c r="AR795" s="1059">
        <v>0.32294977168949701</v>
      </c>
      <c r="AS795" s="1059">
        <v>0.31540867579908599</v>
      </c>
      <c r="AT795" s="1059">
        <v>0.32129908675799002</v>
      </c>
      <c r="AU795" s="1061">
        <v>0.32120446265938002</v>
      </c>
    </row>
    <row r="796" spans="1:47" x14ac:dyDescent="0.2">
      <c r="A796">
        <v>62163</v>
      </c>
      <c r="B796" t="s">
        <v>2055</v>
      </c>
      <c r="C796" s="507">
        <v>43830</v>
      </c>
      <c r="D796">
        <v>2019</v>
      </c>
      <c r="E796" t="s">
        <v>199</v>
      </c>
      <c r="F796" t="s">
        <v>238</v>
      </c>
      <c r="G796">
        <v>32.449921000000003</v>
      </c>
      <c r="H796">
        <v>-88.553431000000003</v>
      </c>
      <c r="I796" s="606">
        <v>4.6158673516000004</v>
      </c>
      <c r="J796" t="s">
        <v>431</v>
      </c>
      <c r="K796" t="s">
        <v>1249</v>
      </c>
      <c r="L796" s="606">
        <v>75</v>
      </c>
      <c r="M796" s="606">
        <v>52.5</v>
      </c>
      <c r="N796" s="606">
        <v>1.4285714285714286</v>
      </c>
      <c r="O796" t="s">
        <v>799</v>
      </c>
      <c r="P796" t="s">
        <v>1231</v>
      </c>
      <c r="Q796" t="s">
        <v>799</v>
      </c>
      <c r="R796">
        <v>180</v>
      </c>
      <c r="Y796">
        <v>27.6</v>
      </c>
      <c r="Z796">
        <v>35.53</v>
      </c>
      <c r="AA796">
        <v>38.659999999999997</v>
      </c>
      <c r="AB796">
        <v>29.99</v>
      </c>
      <c r="AC796" t="s">
        <v>329</v>
      </c>
      <c r="AD796" s="508">
        <v>40.081845492961037</v>
      </c>
      <c r="AE796" s="1059"/>
      <c r="AF796" s="1059"/>
      <c r="AG796" s="1059"/>
      <c r="AH796" s="1059"/>
      <c r="AI796" s="1059"/>
      <c r="AJ796" s="1059"/>
      <c r="AK796" s="1059"/>
      <c r="AL796" s="1059"/>
      <c r="AM796" s="1059"/>
      <c r="AN796" s="1059"/>
      <c r="AO796" s="1059"/>
      <c r="AP796" s="1059"/>
      <c r="AQ796" s="1059">
        <v>0.26990586781160503</v>
      </c>
      <c r="AR796" s="1059">
        <v>0.25936725375081499</v>
      </c>
      <c r="AS796" s="1059">
        <v>0.27835181561208899</v>
      </c>
      <c r="AT796" s="1059">
        <v>0.26931724287888598</v>
      </c>
      <c r="AU796" s="1061">
        <v>0.259981351374794</v>
      </c>
    </row>
    <row r="797" spans="1:47" x14ac:dyDescent="0.2">
      <c r="A797">
        <v>61666</v>
      </c>
      <c r="B797" t="s">
        <v>700</v>
      </c>
      <c r="C797" s="507">
        <v>43555</v>
      </c>
      <c r="D797">
        <v>2019</v>
      </c>
      <c r="E797" t="s">
        <v>199</v>
      </c>
      <c r="F797" t="s">
        <v>223</v>
      </c>
      <c r="G797">
        <v>27.914470999999999</v>
      </c>
      <c r="H797">
        <v>-81.808250999999998</v>
      </c>
      <c r="I797" s="606">
        <v>4.9988849315000001</v>
      </c>
      <c r="J797" t="s">
        <v>431</v>
      </c>
      <c r="K797" t="s">
        <v>1251</v>
      </c>
      <c r="L797" s="606">
        <v>64.8</v>
      </c>
      <c r="M797" s="606">
        <v>55</v>
      </c>
      <c r="N797" s="606">
        <v>1.1781818181818182</v>
      </c>
      <c r="O797" t="s">
        <v>799</v>
      </c>
      <c r="P797" t="s">
        <v>1231</v>
      </c>
      <c r="Q797" t="s">
        <v>799</v>
      </c>
      <c r="R797">
        <v>180</v>
      </c>
      <c r="Y797">
        <v>16.59</v>
      </c>
      <c r="Z797">
        <v>22.04</v>
      </c>
      <c r="AA797">
        <v>64.58</v>
      </c>
      <c r="AB797">
        <v>47.61</v>
      </c>
      <c r="AC797" t="s">
        <v>329</v>
      </c>
      <c r="AD797" s="508" t="s">
        <v>1233</v>
      </c>
      <c r="AE797" s="1059"/>
      <c r="AF797" s="1059"/>
      <c r="AG797" s="1059"/>
      <c r="AH797" s="1059"/>
      <c r="AI797" s="1059"/>
      <c r="AJ797" s="1059"/>
      <c r="AK797" s="1059"/>
      <c r="AL797" s="1059"/>
      <c r="AM797" s="1059"/>
      <c r="AN797" s="1059"/>
      <c r="AO797" s="1059"/>
      <c r="AP797" s="1059"/>
      <c r="AQ797" s="1059">
        <v>0.21279870522709399</v>
      </c>
      <c r="AR797" s="1059">
        <v>0.228671101000609</v>
      </c>
      <c r="AS797" s="1059">
        <v>0.20534963651649199</v>
      </c>
      <c r="AT797" s="1059">
        <v>0.18962224989622201</v>
      </c>
      <c r="AU797" s="1061">
        <v>0.18658925318761299</v>
      </c>
    </row>
    <row r="798" spans="1:47" x14ac:dyDescent="0.2">
      <c r="A798">
        <v>62399</v>
      </c>
      <c r="B798" t="s">
        <v>2056</v>
      </c>
      <c r="C798" s="507">
        <v>43769</v>
      </c>
      <c r="D798">
        <v>2019</v>
      </c>
      <c r="E798" t="s">
        <v>183</v>
      </c>
      <c r="F798" t="s">
        <v>233</v>
      </c>
      <c r="G798">
        <v>41.769970999999998</v>
      </c>
      <c r="H798">
        <v>-111.061391</v>
      </c>
      <c r="I798" s="606">
        <v>4.5123824200999998</v>
      </c>
      <c r="J798" t="s">
        <v>431</v>
      </c>
      <c r="K798" t="s">
        <v>1251</v>
      </c>
      <c r="L798" s="606">
        <v>76.3</v>
      </c>
      <c r="M798" s="606">
        <v>57.6</v>
      </c>
      <c r="N798" s="606">
        <v>1.3246527777777777</v>
      </c>
      <c r="O798" t="s">
        <v>799</v>
      </c>
      <c r="P798" t="s">
        <v>1231</v>
      </c>
      <c r="Q798" t="s">
        <v>799</v>
      </c>
      <c r="R798">
        <v>180</v>
      </c>
      <c r="Y798">
        <v>21.16</v>
      </c>
      <c r="Z798">
        <v>21.97</v>
      </c>
      <c r="AA798">
        <v>57.07</v>
      </c>
      <c r="AB798">
        <v>41.83</v>
      </c>
      <c r="AC798" t="s">
        <v>333</v>
      </c>
      <c r="AD798" s="508" t="s">
        <v>1233</v>
      </c>
      <c r="AE798" s="1059"/>
      <c r="AF798" s="1059"/>
      <c r="AG798" s="1059"/>
      <c r="AH798" s="1059"/>
      <c r="AI798" s="1059"/>
      <c r="AJ798" s="1059"/>
      <c r="AK798" s="1059"/>
      <c r="AL798" s="1059"/>
      <c r="AM798" s="1059"/>
      <c r="AN798" s="1059"/>
      <c r="AO798" s="1059"/>
      <c r="AP798" s="1059"/>
      <c r="AQ798" s="1059">
        <v>0.29418624139850202</v>
      </c>
      <c r="AR798" s="1059">
        <v>0.23939109271943099</v>
      </c>
      <c r="AS798" s="1059">
        <v>0.24845216577879201</v>
      </c>
      <c r="AT798" s="1059">
        <v>0.243735334221207</v>
      </c>
      <c r="AU798" s="1061">
        <v>0.27595154068002398</v>
      </c>
    </row>
    <row r="799" spans="1:47" x14ac:dyDescent="0.2">
      <c r="A799">
        <v>61656</v>
      </c>
      <c r="B799" t="s">
        <v>688</v>
      </c>
      <c r="C799" s="507">
        <v>43496</v>
      </c>
      <c r="D799">
        <v>2019</v>
      </c>
      <c r="E799" t="s">
        <v>199</v>
      </c>
      <c r="F799" t="s">
        <v>223</v>
      </c>
      <c r="G799">
        <v>27.681508000000001</v>
      </c>
      <c r="H799">
        <v>-82.206760000000003</v>
      </c>
      <c r="I799" s="606">
        <v>4.9986276256000002</v>
      </c>
      <c r="J799" t="s">
        <v>431</v>
      </c>
      <c r="K799" t="s">
        <v>1251</v>
      </c>
      <c r="L799" s="606">
        <v>71.400000000000006</v>
      </c>
      <c r="M799" s="606">
        <v>61.1</v>
      </c>
      <c r="N799" s="606">
        <v>1.1685761047463177</v>
      </c>
      <c r="O799" t="s">
        <v>799</v>
      </c>
      <c r="P799" t="s">
        <v>1231</v>
      </c>
      <c r="Q799" t="s">
        <v>799</v>
      </c>
      <c r="R799">
        <v>180</v>
      </c>
      <c r="Y799">
        <v>16.579999999999998</v>
      </c>
      <c r="Z799">
        <v>19.55</v>
      </c>
      <c r="AA799">
        <v>62.6</v>
      </c>
      <c r="AB799">
        <v>46.23</v>
      </c>
      <c r="AC799" t="s">
        <v>329</v>
      </c>
      <c r="AD799" s="508" t="s">
        <v>1233</v>
      </c>
      <c r="AE799" s="1059"/>
      <c r="AF799" s="1059"/>
      <c r="AG799" s="1059"/>
      <c r="AH799" s="1059"/>
      <c r="AI799" s="1059"/>
      <c r="AJ799" s="1059"/>
      <c r="AK799" s="1059"/>
      <c r="AL799" s="1059"/>
      <c r="AM799" s="1059"/>
      <c r="AN799" s="1059"/>
      <c r="AO799" s="1059"/>
      <c r="AP799" s="1059"/>
      <c r="AQ799" s="1059">
        <v>0.22148587373561199</v>
      </c>
      <c r="AR799" s="1059">
        <v>0.22973043666718901</v>
      </c>
      <c r="AS799" s="1059">
        <v>0.20933756324312999</v>
      </c>
      <c r="AT799" s="1059">
        <v>0.178560485468092</v>
      </c>
      <c r="AU799" s="1061">
        <v>0.19454170504920401</v>
      </c>
    </row>
    <row r="800" spans="1:47" x14ac:dyDescent="0.2">
      <c r="A800">
        <v>62678</v>
      </c>
      <c r="B800" t="s">
        <v>2057</v>
      </c>
      <c r="C800" s="507">
        <v>43830</v>
      </c>
      <c r="D800">
        <v>2019</v>
      </c>
      <c r="E800" t="s">
        <v>199</v>
      </c>
      <c r="F800" t="s">
        <v>228</v>
      </c>
      <c r="G800">
        <v>34.682451</v>
      </c>
      <c r="H800">
        <v>-77.983250999999996</v>
      </c>
      <c r="I800" s="606">
        <v>4.4983926940999996</v>
      </c>
      <c r="J800" t="s">
        <v>431</v>
      </c>
      <c r="K800" t="s">
        <v>1251</v>
      </c>
      <c r="L800" s="606">
        <v>105.60527999999999</v>
      </c>
      <c r="M800" s="606">
        <v>70.099999999999994</v>
      </c>
      <c r="N800" s="606">
        <v>1.506494721825963</v>
      </c>
      <c r="O800" t="s">
        <v>799</v>
      </c>
      <c r="P800" t="s">
        <v>1231</v>
      </c>
      <c r="Q800" t="s">
        <v>799</v>
      </c>
      <c r="R800">
        <v>204</v>
      </c>
      <c r="Y800">
        <v>20.8</v>
      </c>
      <c r="Z800">
        <v>9.06</v>
      </c>
      <c r="AA800">
        <v>59.9</v>
      </c>
      <c r="AB800">
        <v>45.08</v>
      </c>
      <c r="AC800" t="s">
        <v>329</v>
      </c>
      <c r="AD800" s="508" t="s">
        <v>1233</v>
      </c>
      <c r="AE800" s="1059"/>
      <c r="AF800" s="1059"/>
      <c r="AG800" s="1059"/>
      <c r="AH800" s="1059"/>
      <c r="AI800" s="1059"/>
      <c r="AJ800" s="1059"/>
      <c r="AK800" s="1059"/>
      <c r="AL800" s="1059"/>
      <c r="AM800" s="1059"/>
      <c r="AN800" s="1059"/>
      <c r="AO800" s="1059"/>
      <c r="AP800" s="1059"/>
      <c r="AQ800" s="1059">
        <v>0.222065992116388</v>
      </c>
      <c r="AR800" s="1059">
        <v>0.23668731557657299</v>
      </c>
      <c r="AS800" s="1059">
        <v>0.23247773891179599</v>
      </c>
      <c r="AT800" s="1059">
        <v>0.21969919032823201</v>
      </c>
      <c r="AU800" s="1061">
        <v>0.22691854467596301</v>
      </c>
    </row>
    <row r="801" spans="1:47" x14ac:dyDescent="0.2">
      <c r="A801">
        <v>61701</v>
      </c>
      <c r="B801" t="s">
        <v>2058</v>
      </c>
      <c r="C801" s="507">
        <v>43830</v>
      </c>
      <c r="D801">
        <v>2019</v>
      </c>
      <c r="E801" t="s">
        <v>199</v>
      </c>
      <c r="F801" t="s">
        <v>237</v>
      </c>
      <c r="G801">
        <v>32.564881</v>
      </c>
      <c r="H801">
        <v>-80.731441000000004</v>
      </c>
      <c r="I801" s="606">
        <v>4.7096726027000004</v>
      </c>
      <c r="J801" t="s">
        <v>431</v>
      </c>
      <c r="K801" t="s">
        <v>1251</v>
      </c>
      <c r="L801" s="606">
        <v>93</v>
      </c>
      <c r="M801" s="606">
        <v>72.5</v>
      </c>
      <c r="N801" s="606">
        <v>1.2827586206896551</v>
      </c>
      <c r="O801" t="s">
        <v>799</v>
      </c>
      <c r="P801" t="s">
        <v>1231</v>
      </c>
      <c r="Q801" t="s">
        <v>799</v>
      </c>
      <c r="R801">
        <v>182</v>
      </c>
      <c r="Y801">
        <v>29.53</v>
      </c>
      <c r="Z801">
        <v>27.72</v>
      </c>
      <c r="AA801">
        <v>75.38</v>
      </c>
      <c r="AB801">
        <v>56.22</v>
      </c>
      <c r="AC801" t="s">
        <v>329</v>
      </c>
      <c r="AD801" s="508" t="s">
        <v>1233</v>
      </c>
      <c r="AE801" s="1059"/>
      <c r="AF801" s="1059"/>
      <c r="AG801" s="1059"/>
      <c r="AH801" s="1059"/>
      <c r="AI801" s="1059"/>
      <c r="AJ801" s="1059"/>
      <c r="AK801" s="1059"/>
      <c r="AL801" s="1059"/>
      <c r="AM801" s="1059"/>
      <c r="AN801" s="1059"/>
      <c r="AO801" s="1059"/>
      <c r="AP801" s="1059"/>
      <c r="AQ801" s="1059">
        <v>0.23546416682369201</v>
      </c>
      <c r="AR801" s="1059">
        <v>0.23769012753897001</v>
      </c>
      <c r="AS801" s="1059">
        <v>0.21189104078097901</v>
      </c>
      <c r="AT801" s="1059">
        <v>0.16411746181703599</v>
      </c>
      <c r="AU801" s="1061">
        <v>0.120777589347402</v>
      </c>
    </row>
    <row r="802" spans="1:47" x14ac:dyDescent="0.2">
      <c r="A802">
        <v>61763</v>
      </c>
      <c r="B802" t="s">
        <v>2059</v>
      </c>
      <c r="C802" s="507">
        <v>43496</v>
      </c>
      <c r="D802">
        <v>2019</v>
      </c>
      <c r="E802" t="s">
        <v>199</v>
      </c>
      <c r="F802" t="s">
        <v>223</v>
      </c>
      <c r="G802">
        <v>30.279765999999999</v>
      </c>
      <c r="H802">
        <v>-82.779690000000002</v>
      </c>
      <c r="I802" s="606">
        <v>4.7770632419999997</v>
      </c>
      <c r="J802" t="s">
        <v>431</v>
      </c>
      <c r="K802" t="s">
        <v>1249</v>
      </c>
      <c r="L802" s="606">
        <v>113.24</v>
      </c>
      <c r="M802" s="606">
        <v>74.5</v>
      </c>
      <c r="N802" s="606">
        <v>1.52</v>
      </c>
      <c r="O802" t="s">
        <v>793</v>
      </c>
      <c r="P802" t="s">
        <v>793</v>
      </c>
      <c r="Q802">
        <v>20</v>
      </c>
      <c r="R802">
        <v>195</v>
      </c>
      <c r="S802" t="s">
        <v>1293</v>
      </c>
      <c r="T802" t="s">
        <v>1294</v>
      </c>
      <c r="U802" t="s">
        <v>1295</v>
      </c>
      <c r="V802">
        <v>2021</v>
      </c>
      <c r="W802">
        <v>30</v>
      </c>
      <c r="X802">
        <v>75</v>
      </c>
      <c r="Y802">
        <v>26.96</v>
      </c>
      <c r="Z802">
        <v>20.49</v>
      </c>
      <c r="AA802">
        <v>52.67</v>
      </c>
      <c r="AB802">
        <v>40.67</v>
      </c>
      <c r="AC802" t="s">
        <v>329</v>
      </c>
      <c r="AD802" s="508" t="s">
        <v>1233</v>
      </c>
      <c r="AE802" s="1059"/>
      <c r="AF802" s="1059"/>
      <c r="AG802" s="1059"/>
      <c r="AH802" s="1059"/>
      <c r="AI802" s="1059"/>
      <c r="AJ802" s="1059"/>
      <c r="AK802" s="1059"/>
      <c r="AL802" s="1059"/>
      <c r="AM802" s="1059"/>
      <c r="AN802" s="1059"/>
      <c r="AO802" s="1059"/>
      <c r="AP802" s="1059"/>
      <c r="AQ802" s="1059">
        <v>0.23276915930123099</v>
      </c>
      <c r="AR802" s="1059">
        <v>0.220351812693451</v>
      </c>
      <c r="AS802" s="1059">
        <v>0.23061199472893801</v>
      </c>
      <c r="AT802" s="1059">
        <v>0.215082283717936</v>
      </c>
      <c r="AU802" s="1061">
        <v>0.20351829439737901</v>
      </c>
    </row>
    <row r="803" spans="1:47" x14ac:dyDescent="0.2">
      <c r="A803">
        <v>61768</v>
      </c>
      <c r="B803" t="s">
        <v>2060</v>
      </c>
      <c r="C803" s="507">
        <v>43496</v>
      </c>
      <c r="D803">
        <v>2019</v>
      </c>
      <c r="E803" t="s">
        <v>199</v>
      </c>
      <c r="F803" t="s">
        <v>223</v>
      </c>
      <c r="G803">
        <v>27.488651000000001</v>
      </c>
      <c r="H803">
        <v>-80.443110000000004</v>
      </c>
      <c r="I803" s="606">
        <v>4.9338376712000001</v>
      </c>
      <c r="J803" t="s">
        <v>431</v>
      </c>
      <c r="K803" t="s">
        <v>1249</v>
      </c>
      <c r="L803" s="606">
        <v>113.24</v>
      </c>
      <c r="M803" s="606">
        <v>74.5</v>
      </c>
      <c r="N803" s="606">
        <v>1.52</v>
      </c>
      <c r="O803" t="s">
        <v>793</v>
      </c>
      <c r="P803" t="s">
        <v>793</v>
      </c>
      <c r="Q803">
        <v>20</v>
      </c>
      <c r="R803">
        <v>195</v>
      </c>
      <c r="Y803">
        <v>26.8</v>
      </c>
      <c r="Z803">
        <v>23.28</v>
      </c>
      <c r="AA803">
        <v>49.98</v>
      </c>
      <c r="AB803">
        <v>38.78</v>
      </c>
      <c r="AC803" t="s">
        <v>329</v>
      </c>
      <c r="AD803" s="508" t="s">
        <v>1233</v>
      </c>
      <c r="AE803" s="1059"/>
      <c r="AF803" s="1059"/>
      <c r="AG803" s="1059"/>
      <c r="AH803" s="1059"/>
      <c r="AI803" s="1059"/>
      <c r="AJ803" s="1059"/>
      <c r="AK803" s="1059"/>
      <c r="AL803" s="1059"/>
      <c r="AM803" s="1059"/>
      <c r="AN803" s="1059"/>
      <c r="AO803" s="1059"/>
      <c r="AP803" s="1059"/>
      <c r="AQ803" s="1059">
        <v>0.23213194215229599</v>
      </c>
      <c r="AR803" s="1059">
        <v>0.23766357145046099</v>
      </c>
      <c r="AS803" s="1059">
        <v>0.223488400600655</v>
      </c>
      <c r="AT803" s="1059">
        <v>0.225095767828138</v>
      </c>
      <c r="AU803" s="1061">
        <v>0.20800173592009799</v>
      </c>
    </row>
    <row r="804" spans="1:47" x14ac:dyDescent="0.2">
      <c r="A804">
        <v>61767</v>
      </c>
      <c r="B804" t="s">
        <v>2061</v>
      </c>
      <c r="C804" s="507">
        <v>43496</v>
      </c>
      <c r="D804">
        <v>2019</v>
      </c>
      <c r="E804" t="s">
        <v>199</v>
      </c>
      <c r="F804" t="s">
        <v>223</v>
      </c>
      <c r="G804">
        <v>29.012611</v>
      </c>
      <c r="H804">
        <v>-81.100470999999999</v>
      </c>
      <c r="I804" s="606">
        <v>4.8070527396999996</v>
      </c>
      <c r="J804" t="s">
        <v>431</v>
      </c>
      <c r="K804" t="s">
        <v>1249</v>
      </c>
      <c r="L804" s="606">
        <v>113.24</v>
      </c>
      <c r="M804" s="606">
        <v>74.5</v>
      </c>
      <c r="N804" s="606">
        <v>1.52</v>
      </c>
      <c r="O804" t="s">
        <v>793</v>
      </c>
      <c r="P804" t="s">
        <v>793</v>
      </c>
      <c r="Q804">
        <v>20</v>
      </c>
      <c r="R804">
        <v>195</v>
      </c>
      <c r="Y804">
        <v>27.05</v>
      </c>
      <c r="Z804">
        <v>22.19</v>
      </c>
      <c r="AA804">
        <v>59.45</v>
      </c>
      <c r="AB804">
        <v>45.84</v>
      </c>
      <c r="AC804" t="s">
        <v>329</v>
      </c>
      <c r="AD804" s="508" t="s">
        <v>1233</v>
      </c>
      <c r="AE804" s="1059"/>
      <c r="AF804" s="1059"/>
      <c r="AG804" s="1059"/>
      <c r="AH804" s="1059"/>
      <c r="AI804" s="1059"/>
      <c r="AJ804" s="1059"/>
      <c r="AK804" s="1059"/>
      <c r="AL804" s="1059"/>
      <c r="AM804" s="1059"/>
      <c r="AN804" s="1059"/>
      <c r="AO804" s="1059"/>
      <c r="AP804" s="1059"/>
      <c r="AQ804" s="1059">
        <v>0.22212748010415501</v>
      </c>
      <c r="AR804" s="1059">
        <v>0.22324017039011901</v>
      </c>
      <c r="AS804" s="1059">
        <v>0.20657656829395299</v>
      </c>
      <c r="AT804" s="1059">
        <v>0.200496460421072</v>
      </c>
      <c r="AU804" s="1061">
        <v>0.169696886346132</v>
      </c>
    </row>
    <row r="805" spans="1:47" x14ac:dyDescent="0.2">
      <c r="A805">
        <v>61766</v>
      </c>
      <c r="B805" t="s">
        <v>2062</v>
      </c>
      <c r="C805" s="507">
        <v>43496</v>
      </c>
      <c r="D805">
        <v>2019</v>
      </c>
      <c r="E805" t="s">
        <v>199</v>
      </c>
      <c r="F805" t="s">
        <v>223</v>
      </c>
      <c r="G805">
        <v>25.644641</v>
      </c>
      <c r="H805">
        <v>-80.487751000000003</v>
      </c>
      <c r="I805" s="606">
        <v>4.9810881278999997</v>
      </c>
      <c r="J805" t="s">
        <v>431</v>
      </c>
      <c r="K805" t="s">
        <v>1249</v>
      </c>
      <c r="L805" s="606">
        <v>113.24</v>
      </c>
      <c r="M805" s="606">
        <v>74.5</v>
      </c>
      <c r="N805" s="606">
        <v>1.52</v>
      </c>
      <c r="O805" t="s">
        <v>793</v>
      </c>
      <c r="P805" t="s">
        <v>793</v>
      </c>
      <c r="Q805">
        <v>20</v>
      </c>
      <c r="R805">
        <v>195</v>
      </c>
      <c r="Y805">
        <v>27.07</v>
      </c>
      <c r="Z805">
        <v>25.91</v>
      </c>
      <c r="AA805">
        <v>50.84</v>
      </c>
      <c r="AB805">
        <v>39.57</v>
      </c>
      <c r="AC805" t="s">
        <v>329</v>
      </c>
      <c r="AD805" s="508" t="s">
        <v>1233</v>
      </c>
      <c r="AE805" s="1059"/>
      <c r="AF805" s="1059"/>
      <c r="AG805" s="1059"/>
      <c r="AH805" s="1059"/>
      <c r="AI805" s="1059"/>
      <c r="AJ805" s="1059"/>
      <c r="AK805" s="1059"/>
      <c r="AL805" s="1059"/>
      <c r="AM805" s="1059"/>
      <c r="AN805" s="1059"/>
      <c r="AO805" s="1059"/>
      <c r="AP805" s="1059"/>
      <c r="AQ805" s="1059">
        <v>0.23417348198677199</v>
      </c>
      <c r="AR805" s="1059">
        <v>0.23256106156722101</v>
      </c>
      <c r="AS805" s="1059">
        <v>0.220318102417946</v>
      </c>
      <c r="AT805" s="1059">
        <v>0.21046244368851699</v>
      </c>
      <c r="AU805" s="1061">
        <v>0.19996699306854401</v>
      </c>
    </row>
    <row r="806" spans="1:47" x14ac:dyDescent="0.2">
      <c r="A806">
        <v>61663</v>
      </c>
      <c r="B806" t="s">
        <v>695</v>
      </c>
      <c r="C806" s="507">
        <v>43496</v>
      </c>
      <c r="D806">
        <v>2019</v>
      </c>
      <c r="E806" t="s">
        <v>199</v>
      </c>
      <c r="F806" t="s">
        <v>223</v>
      </c>
      <c r="G806">
        <v>27.753271999999999</v>
      </c>
      <c r="H806">
        <v>-82.164659999999998</v>
      </c>
      <c r="I806" s="606">
        <v>5.0124819635</v>
      </c>
      <c r="J806" t="s">
        <v>431</v>
      </c>
      <c r="K806" t="s">
        <v>1251</v>
      </c>
      <c r="L806" s="606">
        <v>87.2</v>
      </c>
      <c r="M806" s="606">
        <v>74.5</v>
      </c>
      <c r="N806" s="606">
        <v>1.1704697986577182</v>
      </c>
      <c r="O806" t="s">
        <v>799</v>
      </c>
      <c r="P806" t="s">
        <v>1231</v>
      </c>
      <c r="Q806" t="s">
        <v>799</v>
      </c>
      <c r="R806">
        <v>180</v>
      </c>
      <c r="Y806">
        <v>16.559999999999999</v>
      </c>
      <c r="Z806">
        <v>20.239999999999998</v>
      </c>
      <c r="AA806">
        <v>61.8</v>
      </c>
      <c r="AB806">
        <v>45.53</v>
      </c>
      <c r="AC806" t="s">
        <v>329</v>
      </c>
      <c r="AD806" s="508" t="s">
        <v>1233</v>
      </c>
      <c r="AE806" s="1059"/>
      <c r="AF806" s="1059"/>
      <c r="AG806" s="1059"/>
      <c r="AH806" s="1059"/>
      <c r="AI806" s="1059"/>
      <c r="AJ806" s="1059"/>
      <c r="AK806" s="1059"/>
      <c r="AL806" s="1059"/>
      <c r="AM806" s="1059"/>
      <c r="AN806" s="1059"/>
      <c r="AO806" s="1059"/>
      <c r="AP806" s="1059"/>
      <c r="AQ806" s="1059">
        <v>0.21896125964230201</v>
      </c>
      <c r="AR806" s="1059">
        <v>0.23384664889215701</v>
      </c>
      <c r="AS806" s="1059">
        <v>0.226793539885385</v>
      </c>
      <c r="AT806" s="1059">
        <v>0.193057215531243</v>
      </c>
      <c r="AU806" s="1061">
        <v>0.19525892104008499</v>
      </c>
    </row>
    <row r="807" spans="1:47" x14ac:dyDescent="0.2">
      <c r="A807">
        <v>62679</v>
      </c>
      <c r="B807" t="s">
        <v>2063</v>
      </c>
      <c r="C807" s="507">
        <v>43676</v>
      </c>
      <c r="D807">
        <v>2019</v>
      </c>
      <c r="E807" t="s">
        <v>199</v>
      </c>
      <c r="F807" t="s">
        <v>237</v>
      </c>
      <c r="G807">
        <v>33.34666</v>
      </c>
      <c r="H807">
        <v>-80.702077000000003</v>
      </c>
      <c r="I807" s="606">
        <v>4.6359874429000003</v>
      </c>
      <c r="J807" t="s">
        <v>431</v>
      </c>
      <c r="K807" t="s">
        <v>1251</v>
      </c>
      <c r="L807" s="606">
        <v>106</v>
      </c>
      <c r="M807" s="606">
        <v>74.900000000000006</v>
      </c>
      <c r="N807" s="606">
        <v>1.4152202937249665</v>
      </c>
      <c r="O807" t="s">
        <v>799</v>
      </c>
      <c r="P807" t="s">
        <v>1231</v>
      </c>
      <c r="Q807" t="s">
        <v>799</v>
      </c>
      <c r="R807">
        <v>180</v>
      </c>
      <c r="Y807">
        <v>29.54</v>
      </c>
      <c r="Z807">
        <v>19.690000000000001</v>
      </c>
      <c r="AA807">
        <v>64.040000000000006</v>
      </c>
      <c r="AB807">
        <v>48.19</v>
      </c>
      <c r="AC807" t="s">
        <v>329</v>
      </c>
      <c r="AD807" s="508" t="s">
        <v>1233</v>
      </c>
      <c r="AE807" s="1059"/>
      <c r="AF807" s="1059"/>
      <c r="AG807" s="1059"/>
      <c r="AH807" s="1059"/>
      <c r="AI807" s="1059"/>
      <c r="AJ807" s="1059"/>
      <c r="AK807" s="1059"/>
      <c r="AL807" s="1059"/>
      <c r="AM807" s="1059"/>
      <c r="AN807" s="1059"/>
      <c r="AO807" s="1059"/>
      <c r="AP807" s="1059"/>
      <c r="AQ807" s="1059">
        <v>0.23998178506375201</v>
      </c>
      <c r="AR807" s="1059">
        <v>0.24383409436834</v>
      </c>
      <c r="AS807" s="1059">
        <v>0.21123439878234401</v>
      </c>
      <c r="AT807" s="1059">
        <v>0.196639659576543</v>
      </c>
      <c r="AU807" s="1061">
        <v>0.17976457985267499</v>
      </c>
    </row>
    <row r="808" spans="1:47" x14ac:dyDescent="0.2">
      <c r="A808">
        <v>61790</v>
      </c>
      <c r="B808" t="s">
        <v>2064</v>
      </c>
      <c r="C808" s="507">
        <v>43769</v>
      </c>
      <c r="D808">
        <v>2019</v>
      </c>
      <c r="E808" t="s">
        <v>199</v>
      </c>
      <c r="F808" t="s">
        <v>237</v>
      </c>
      <c r="G808">
        <v>33.675680999999997</v>
      </c>
      <c r="H808">
        <v>-81.747961000000004</v>
      </c>
      <c r="I808" s="606">
        <v>4.5760796804000003</v>
      </c>
      <c r="J808" t="s">
        <v>431</v>
      </c>
      <c r="K808" t="s">
        <v>1249</v>
      </c>
      <c r="L808" s="606">
        <v>108.6</v>
      </c>
      <c r="M808" s="606">
        <v>74.900000000000006</v>
      </c>
      <c r="N808" s="606">
        <v>1.4499332443257675</v>
      </c>
      <c r="O808" t="s">
        <v>799</v>
      </c>
      <c r="P808" t="s">
        <v>1231</v>
      </c>
      <c r="Q808" t="s">
        <v>799</v>
      </c>
      <c r="R808">
        <v>180</v>
      </c>
      <c r="Y808">
        <v>29.93</v>
      </c>
      <c r="Z808">
        <v>15.18</v>
      </c>
      <c r="AA808">
        <v>51.12</v>
      </c>
      <c r="AB808">
        <v>38.43</v>
      </c>
      <c r="AC808" t="s">
        <v>329</v>
      </c>
      <c r="AD808" s="508">
        <v>34.008237184741077</v>
      </c>
      <c r="AE808" s="1059"/>
      <c r="AF808" s="1059"/>
      <c r="AG808" s="1059"/>
      <c r="AH808" s="1059"/>
      <c r="AI808" s="1059"/>
      <c r="AJ808" s="1059"/>
      <c r="AK808" s="1059"/>
      <c r="AL808" s="1059"/>
      <c r="AM808" s="1059"/>
      <c r="AN808" s="1059"/>
      <c r="AO808" s="1059"/>
      <c r="AP808" s="1059"/>
      <c r="AQ808" s="1059">
        <v>0.25203610886160199</v>
      </c>
      <c r="AR808" s="1059">
        <v>0.258463339246849</v>
      </c>
      <c r="AS808" s="1059">
        <v>0.26378550395961697</v>
      </c>
      <c r="AT808" s="1059">
        <v>0.260578793033024</v>
      </c>
      <c r="AU808" s="1061">
        <v>0.25138101561037002</v>
      </c>
    </row>
    <row r="809" spans="1:47" x14ac:dyDescent="0.2">
      <c r="A809">
        <v>62543</v>
      </c>
      <c r="B809" t="s">
        <v>2065</v>
      </c>
      <c r="C809" s="507">
        <v>43830</v>
      </c>
      <c r="D809">
        <v>2019</v>
      </c>
      <c r="E809" t="s">
        <v>199</v>
      </c>
      <c r="F809" t="s">
        <v>223</v>
      </c>
      <c r="G809">
        <v>29.635051000000001</v>
      </c>
      <c r="H809">
        <v>-82.843091000000001</v>
      </c>
      <c r="I809" s="606">
        <v>4.8228426941000002</v>
      </c>
      <c r="J809" t="s">
        <v>431</v>
      </c>
      <c r="K809" t="s">
        <v>1249</v>
      </c>
      <c r="L809" s="606">
        <v>104.9</v>
      </c>
      <c r="M809" s="606">
        <v>74.900000000000006</v>
      </c>
      <c r="N809" s="606">
        <v>1.4005340453938584</v>
      </c>
      <c r="O809" t="s">
        <v>799</v>
      </c>
      <c r="P809" t="s">
        <v>1231</v>
      </c>
      <c r="Q809" t="s">
        <v>799</v>
      </c>
      <c r="R809">
        <v>181</v>
      </c>
      <c r="Y809">
        <v>19.8</v>
      </c>
      <c r="Z809">
        <v>33.979999999999997</v>
      </c>
      <c r="AA809">
        <v>54.44</v>
      </c>
      <c r="AB809">
        <v>41.02</v>
      </c>
      <c r="AC809" t="s">
        <v>329</v>
      </c>
      <c r="AD809" s="508" t="s">
        <v>1233</v>
      </c>
      <c r="AE809" s="1059"/>
      <c r="AF809" s="1059"/>
      <c r="AG809" s="1059"/>
      <c r="AH809" s="1059"/>
      <c r="AI809" s="1059"/>
      <c r="AJ809" s="1059"/>
      <c r="AK809" s="1059"/>
      <c r="AL809" s="1059"/>
      <c r="AM809" s="1059"/>
      <c r="AN809" s="1059"/>
      <c r="AO809" s="1059"/>
      <c r="AP809" s="1059"/>
      <c r="AQ809" s="1059">
        <v>0.25808090204060702</v>
      </c>
      <c r="AR809" s="1059">
        <v>0.24643207686351901</v>
      </c>
      <c r="AS809" s="1059">
        <v>0.25227548451207299</v>
      </c>
      <c r="AT809" s="1059">
        <v>0.21479171619998599</v>
      </c>
      <c r="AU809" s="1061">
        <v>0.22050803621586501</v>
      </c>
    </row>
    <row r="810" spans="1:47" x14ac:dyDescent="0.2">
      <c r="A810">
        <v>63076</v>
      </c>
      <c r="B810" t="s">
        <v>719</v>
      </c>
      <c r="C810" s="507">
        <v>43769</v>
      </c>
      <c r="D810">
        <v>2019</v>
      </c>
      <c r="E810" t="s">
        <v>180</v>
      </c>
      <c r="F810" t="s">
        <v>228</v>
      </c>
      <c r="G810">
        <v>36.452033999999998</v>
      </c>
      <c r="H810">
        <v>-77.537053999999998</v>
      </c>
      <c r="I810" s="606">
        <v>4.4006899542999998</v>
      </c>
      <c r="J810" t="s">
        <v>431</v>
      </c>
      <c r="K810" t="s">
        <v>1251</v>
      </c>
      <c r="L810" s="606">
        <v>119</v>
      </c>
      <c r="M810" s="606">
        <v>79.900000000000006</v>
      </c>
      <c r="N810" s="606">
        <v>1.4893617021276595</v>
      </c>
      <c r="O810" t="s">
        <v>799</v>
      </c>
      <c r="P810" t="s">
        <v>1231</v>
      </c>
      <c r="Q810" t="s">
        <v>799</v>
      </c>
      <c r="R810">
        <v>180</v>
      </c>
      <c r="Y810">
        <v>27.88</v>
      </c>
      <c r="Z810">
        <v>3.89</v>
      </c>
      <c r="AA810">
        <v>69.91</v>
      </c>
      <c r="AB810">
        <v>51.84</v>
      </c>
      <c r="AC810" t="s">
        <v>333</v>
      </c>
      <c r="AD810" s="508" t="s">
        <v>1233</v>
      </c>
      <c r="AE810" s="1059"/>
      <c r="AF810" s="1059"/>
      <c r="AG810" s="1059"/>
      <c r="AH810" s="1059"/>
      <c r="AI810" s="1059"/>
      <c r="AJ810" s="1059"/>
      <c r="AK810" s="1059"/>
      <c r="AL810" s="1059"/>
      <c r="AM810" s="1059"/>
      <c r="AN810" s="1059"/>
      <c r="AO810" s="1059"/>
      <c r="AP810" s="1059"/>
      <c r="AQ810" s="1059">
        <v>0.21790101926132599</v>
      </c>
      <c r="AR810" s="1059">
        <v>0.25149730542173099</v>
      </c>
      <c r="AS810" s="1059">
        <v>0.228706259536749</v>
      </c>
      <c r="AT810" s="1059">
        <v>0.201461873003354</v>
      </c>
      <c r="AU810" s="1061">
        <v>0.21789959443840301</v>
      </c>
    </row>
    <row r="811" spans="1:47" x14ac:dyDescent="0.2">
      <c r="A811">
        <v>62544</v>
      </c>
      <c r="B811" t="s">
        <v>2066</v>
      </c>
      <c r="C811" s="507">
        <v>43830</v>
      </c>
      <c r="D811">
        <v>2019</v>
      </c>
      <c r="E811" t="s">
        <v>180</v>
      </c>
      <c r="F811" t="s">
        <v>228</v>
      </c>
      <c r="G811">
        <v>35.5931</v>
      </c>
      <c r="H811">
        <v>-76.761300000000006</v>
      </c>
      <c r="I811" s="606">
        <v>4.4102910958999999</v>
      </c>
      <c r="J811" t="s">
        <v>431</v>
      </c>
      <c r="K811" t="s">
        <v>1249</v>
      </c>
      <c r="L811" s="606">
        <v>95.9</v>
      </c>
      <c r="M811" s="606">
        <v>80.599999999999994</v>
      </c>
      <c r="N811" s="606">
        <v>1.1898263027295286</v>
      </c>
      <c r="O811" t="s">
        <v>799</v>
      </c>
      <c r="P811" t="s">
        <v>1231</v>
      </c>
      <c r="Q811" t="s">
        <v>799</v>
      </c>
      <c r="R811">
        <v>172.7</v>
      </c>
      <c r="Y811">
        <v>28.5</v>
      </c>
      <c r="Z811">
        <v>3.83</v>
      </c>
      <c r="AA811">
        <v>72.23</v>
      </c>
      <c r="AB811">
        <v>52.31</v>
      </c>
      <c r="AC811" t="s">
        <v>332</v>
      </c>
      <c r="AD811" s="508" t="s">
        <v>1233</v>
      </c>
      <c r="AE811" s="1059"/>
      <c r="AF811" s="1059"/>
      <c r="AG811" s="1059"/>
      <c r="AH811" s="1059"/>
      <c r="AI811" s="1059"/>
      <c r="AJ811" s="1059"/>
      <c r="AK811" s="1059"/>
      <c r="AL811" s="1059"/>
      <c r="AM811" s="1059"/>
      <c r="AN811" s="1059"/>
      <c r="AO811" s="1059"/>
      <c r="AP811" s="1059"/>
      <c r="AQ811" s="1059">
        <v>0.198964562231352</v>
      </c>
      <c r="AR811" s="1059">
        <v>0.23721347881754401</v>
      </c>
      <c r="AS811" s="1059">
        <v>0.23415989666542</v>
      </c>
      <c r="AT811" s="1059">
        <v>0.211282107934781</v>
      </c>
      <c r="AU811" s="1061">
        <v>0.199878416430505</v>
      </c>
    </row>
    <row r="812" spans="1:47" x14ac:dyDescent="0.2">
      <c r="A812">
        <v>60491</v>
      </c>
      <c r="B812" t="s">
        <v>2067</v>
      </c>
      <c r="C812" s="507">
        <v>43676</v>
      </c>
      <c r="D812">
        <v>2019</v>
      </c>
      <c r="E812" t="s">
        <v>183</v>
      </c>
      <c r="F812" t="s">
        <v>222</v>
      </c>
      <c r="G812">
        <v>35.270780999999999</v>
      </c>
      <c r="H812">
        <v>-118.00432000000001</v>
      </c>
      <c r="I812" s="606">
        <v>5.8451440639000003</v>
      </c>
      <c r="J812" t="s">
        <v>431</v>
      </c>
      <c r="K812" t="s">
        <v>1249</v>
      </c>
      <c r="L812" s="606">
        <v>121</v>
      </c>
      <c r="M812" s="606">
        <v>90</v>
      </c>
      <c r="N812" s="606">
        <v>1.3444444444444446</v>
      </c>
      <c r="O812" t="s">
        <v>799</v>
      </c>
      <c r="P812" t="s">
        <v>1231</v>
      </c>
      <c r="Q812" t="s">
        <v>799</v>
      </c>
      <c r="R812">
        <v>179</v>
      </c>
      <c r="S812" t="s">
        <v>1293</v>
      </c>
      <c r="T812" t="s">
        <v>1335</v>
      </c>
      <c r="U812" t="s">
        <v>1295</v>
      </c>
      <c r="V812">
        <v>2019</v>
      </c>
      <c r="W812">
        <v>1.5</v>
      </c>
      <c r="X812">
        <v>1.5</v>
      </c>
      <c r="Y812">
        <v>9.2799999999999994</v>
      </c>
      <c r="Z812">
        <v>16.23</v>
      </c>
      <c r="AA812">
        <v>81.17</v>
      </c>
      <c r="AB812">
        <v>57.14</v>
      </c>
      <c r="AC812" t="s">
        <v>1259</v>
      </c>
      <c r="AD812" s="508">
        <v>44.22497687029518</v>
      </c>
      <c r="AE812" s="1059"/>
      <c r="AF812" s="1059"/>
      <c r="AG812" s="1059"/>
      <c r="AH812" s="1059"/>
      <c r="AI812" s="1059"/>
      <c r="AJ812" s="1059"/>
      <c r="AK812" s="1059"/>
      <c r="AL812" s="1059"/>
      <c r="AM812" s="1059"/>
      <c r="AN812" s="1059"/>
      <c r="AO812" s="1059"/>
      <c r="AP812" s="1059"/>
      <c r="AQ812" s="1059">
        <v>0.30678126897389102</v>
      </c>
      <c r="AR812" s="1059">
        <v>0.30281202435311999</v>
      </c>
      <c r="AS812" s="1059">
        <v>0.29707382039573799</v>
      </c>
      <c r="AT812" s="1059">
        <v>0.29670979198376402</v>
      </c>
      <c r="AU812" s="1061">
        <v>0.31202565270188198</v>
      </c>
    </row>
    <row r="813" spans="1:47" x14ac:dyDescent="0.2">
      <c r="A813">
        <v>60324</v>
      </c>
      <c r="B813" t="s">
        <v>2068</v>
      </c>
      <c r="C813" s="507">
        <v>43496</v>
      </c>
      <c r="D813">
        <v>2019</v>
      </c>
      <c r="E813" t="s">
        <v>176</v>
      </c>
      <c r="F813" t="s">
        <v>222</v>
      </c>
      <c r="G813">
        <v>34.832551000000002</v>
      </c>
      <c r="H813">
        <v>-118.328851</v>
      </c>
      <c r="I813" s="606">
        <v>5.7757949772000003</v>
      </c>
      <c r="J813" t="s">
        <v>431</v>
      </c>
      <c r="K813" t="s">
        <v>1251</v>
      </c>
      <c r="L813" s="606">
        <v>125.7</v>
      </c>
      <c r="M813" s="606">
        <v>100</v>
      </c>
      <c r="N813" s="606">
        <v>1.2570000000000001</v>
      </c>
      <c r="O813" t="s">
        <v>799</v>
      </c>
      <c r="P813" t="s">
        <v>1231</v>
      </c>
      <c r="Q813" t="s">
        <v>799</v>
      </c>
      <c r="R813">
        <v>180</v>
      </c>
      <c r="Y813">
        <v>10.15</v>
      </c>
      <c r="Z813">
        <v>8.19</v>
      </c>
      <c r="AA813">
        <v>53.97</v>
      </c>
      <c r="AB813">
        <v>39.47</v>
      </c>
      <c r="AC813" t="s">
        <v>333</v>
      </c>
      <c r="AD813" s="508" t="s">
        <v>1233</v>
      </c>
      <c r="AE813" s="1059"/>
      <c r="AF813" s="1059"/>
      <c r="AG813" s="1059"/>
      <c r="AH813" s="1059"/>
      <c r="AI813" s="1059"/>
      <c r="AJ813" s="1059"/>
      <c r="AK813" s="1059"/>
      <c r="AL813" s="1059"/>
      <c r="AM813" s="1059"/>
      <c r="AN813" s="1059"/>
      <c r="AO813" s="1059"/>
      <c r="AP813" s="1059"/>
      <c r="AQ813" s="1059">
        <v>0.26721746169208099</v>
      </c>
      <c r="AR813" s="1059">
        <v>0.280335250379812</v>
      </c>
      <c r="AS813" s="1059">
        <v>0.26021895802387601</v>
      </c>
      <c r="AT813" s="1059">
        <v>0.27117123287671202</v>
      </c>
      <c r="AU813" s="1061">
        <v>0.26971311475409798</v>
      </c>
    </row>
    <row r="814" spans="1:47" x14ac:dyDescent="0.2">
      <c r="A814">
        <v>61611</v>
      </c>
      <c r="B814" t="s">
        <v>2069</v>
      </c>
      <c r="C814" s="507">
        <v>43555</v>
      </c>
      <c r="D814">
        <v>2019</v>
      </c>
      <c r="E814" t="s">
        <v>183</v>
      </c>
      <c r="F814" t="s">
        <v>224</v>
      </c>
      <c r="G814">
        <v>35.851300999999999</v>
      </c>
      <c r="H814">
        <v>-114.97443199999999</v>
      </c>
      <c r="I814" s="606">
        <v>5.4780166667000003</v>
      </c>
      <c r="J814" t="s">
        <v>431</v>
      </c>
      <c r="K814" t="s">
        <v>1249</v>
      </c>
      <c r="L814" s="606">
        <v>132</v>
      </c>
      <c r="M814" s="606">
        <v>100</v>
      </c>
      <c r="N814" s="606">
        <v>1.32</v>
      </c>
      <c r="O814" t="s">
        <v>799</v>
      </c>
      <c r="P814" t="s">
        <v>1231</v>
      </c>
      <c r="Q814" t="s">
        <v>799</v>
      </c>
      <c r="R814">
        <v>180</v>
      </c>
      <c r="Y814">
        <v>10.55</v>
      </c>
      <c r="Z814">
        <v>11.14</v>
      </c>
      <c r="AA814">
        <v>56.27</v>
      </c>
      <c r="AB814">
        <v>41.77</v>
      </c>
      <c r="AC814" t="s">
        <v>332</v>
      </c>
      <c r="AD814" s="508">
        <v>37.610349610238892</v>
      </c>
      <c r="AE814" s="1059"/>
      <c r="AF814" s="1059"/>
      <c r="AG814" s="1059"/>
      <c r="AH814" s="1059"/>
      <c r="AI814" s="1059"/>
      <c r="AJ814" s="1059"/>
      <c r="AK814" s="1059"/>
      <c r="AL814" s="1059"/>
      <c r="AM814" s="1059"/>
      <c r="AN814" s="1059"/>
      <c r="AO814" s="1059"/>
      <c r="AP814" s="1059"/>
      <c r="AQ814" s="1059">
        <v>0.286107695810564</v>
      </c>
      <c r="AR814" s="1059">
        <v>0.26961187214611798</v>
      </c>
      <c r="AS814" s="1059">
        <v>0.24600228310502201</v>
      </c>
      <c r="AT814" s="1059">
        <v>0.22092351598173501</v>
      </c>
      <c r="AU814" s="1061">
        <v>0.227130009107468</v>
      </c>
    </row>
    <row r="815" spans="1:47" x14ac:dyDescent="0.2">
      <c r="A815">
        <v>62004</v>
      </c>
      <c r="B815" t="s">
        <v>2070</v>
      </c>
      <c r="C815" s="507">
        <v>43708</v>
      </c>
      <c r="D815">
        <v>2019</v>
      </c>
      <c r="E815" t="s">
        <v>176</v>
      </c>
      <c r="F815" t="s">
        <v>222</v>
      </c>
      <c r="G815">
        <v>34.722760000000001</v>
      </c>
      <c r="H815">
        <v>-118.280834</v>
      </c>
      <c r="I815" s="606">
        <v>5.8113525114</v>
      </c>
      <c r="J815" t="s">
        <v>431</v>
      </c>
      <c r="K815" t="s">
        <v>1249</v>
      </c>
      <c r="L815" s="606">
        <v>132</v>
      </c>
      <c r="M815" s="606">
        <v>100</v>
      </c>
      <c r="N815" s="606">
        <v>1.32</v>
      </c>
      <c r="O815" t="s">
        <v>799</v>
      </c>
      <c r="P815" t="s">
        <v>1231</v>
      </c>
      <c r="Q815" t="s">
        <v>799</v>
      </c>
      <c r="R815">
        <v>180</v>
      </c>
      <c r="Y815">
        <v>10.210000000000001</v>
      </c>
      <c r="Z815">
        <v>7.57</v>
      </c>
      <c r="AA815">
        <v>40.68</v>
      </c>
      <c r="AB815">
        <v>30.63</v>
      </c>
      <c r="AC815" t="s">
        <v>1259</v>
      </c>
      <c r="AD815" s="508">
        <v>32.596734262118872</v>
      </c>
      <c r="AE815" s="1059"/>
      <c r="AF815" s="1059"/>
      <c r="AG815" s="1059"/>
      <c r="AH815" s="1059"/>
      <c r="AI815" s="1059"/>
      <c r="AJ815" s="1059"/>
      <c r="AK815" s="1059"/>
      <c r="AL815" s="1059"/>
      <c r="AM815" s="1059"/>
      <c r="AN815" s="1059"/>
      <c r="AO815" s="1059"/>
      <c r="AP815" s="1059"/>
      <c r="AQ815" s="1059">
        <v>0.31514116575591899</v>
      </c>
      <c r="AR815" s="1059">
        <v>0.34085273972602698</v>
      </c>
      <c r="AS815" s="1059">
        <v>0.29163926940639201</v>
      </c>
      <c r="AT815" s="1059">
        <v>0.26950000000000002</v>
      </c>
      <c r="AU815" s="1061">
        <v>0.29219945355191201</v>
      </c>
    </row>
    <row r="816" spans="1:47" x14ac:dyDescent="0.2">
      <c r="A816">
        <v>62415</v>
      </c>
      <c r="B816" t="s">
        <v>2071</v>
      </c>
      <c r="C816" s="507">
        <v>43830</v>
      </c>
      <c r="D816">
        <v>2019</v>
      </c>
      <c r="E816" t="s">
        <v>177</v>
      </c>
      <c r="F816" t="s">
        <v>221</v>
      </c>
      <c r="G816">
        <v>31.842351000000001</v>
      </c>
      <c r="H816">
        <v>-102.86001</v>
      </c>
      <c r="I816" s="606">
        <v>5.5685200912999999</v>
      </c>
      <c r="J816" t="s">
        <v>431</v>
      </c>
      <c r="K816" t="s">
        <v>1249</v>
      </c>
      <c r="L816" s="606">
        <v>130.65195</v>
      </c>
      <c r="M816" s="606">
        <v>100</v>
      </c>
      <c r="N816" s="606">
        <v>1.3065195000000001</v>
      </c>
      <c r="O816" t="s">
        <v>799</v>
      </c>
      <c r="P816" t="s">
        <v>1231</v>
      </c>
      <c r="Q816" t="s">
        <v>799</v>
      </c>
      <c r="R816">
        <v>180</v>
      </c>
      <c r="Y816">
        <v>22.83</v>
      </c>
      <c r="AA816">
        <v>38.659999999999997</v>
      </c>
      <c r="AB816">
        <v>29.5</v>
      </c>
      <c r="AC816" t="s">
        <v>332</v>
      </c>
      <c r="AD816" s="508" t="s">
        <v>1233</v>
      </c>
      <c r="AE816" s="1059"/>
      <c r="AF816" s="1059"/>
      <c r="AG816" s="1059"/>
      <c r="AH816" s="1059"/>
      <c r="AI816" s="1059"/>
      <c r="AJ816" s="1059"/>
      <c r="AK816" s="1059"/>
      <c r="AL816" s="1059"/>
      <c r="AM816" s="1059"/>
      <c r="AN816" s="1059"/>
      <c r="AO816" s="1059"/>
      <c r="AP816" s="1059"/>
      <c r="AQ816" s="1059">
        <v>0.28151070127504502</v>
      </c>
      <c r="AR816" s="1059">
        <v>0.28786643835616399</v>
      </c>
      <c r="AS816" s="1059">
        <v>0.29457990867579897</v>
      </c>
      <c r="AT816" s="1059">
        <v>0.26303767123287602</v>
      </c>
      <c r="AU816" s="1061">
        <v>0.2666177140255</v>
      </c>
    </row>
    <row r="817" spans="1:47" x14ac:dyDescent="0.2">
      <c r="A817">
        <v>59826</v>
      </c>
      <c r="B817" t="s">
        <v>2072</v>
      </c>
      <c r="C817" s="507">
        <v>43830</v>
      </c>
      <c r="D817">
        <v>2019</v>
      </c>
      <c r="E817" t="s">
        <v>176</v>
      </c>
      <c r="F817" t="s">
        <v>224</v>
      </c>
      <c r="G817">
        <v>36.516210999999998</v>
      </c>
      <c r="H817">
        <v>-116.50585100000001</v>
      </c>
      <c r="I817" s="606">
        <v>5.6937305935999998</v>
      </c>
      <c r="J817" t="s">
        <v>431</v>
      </c>
      <c r="K817" t="s">
        <v>1251</v>
      </c>
      <c r="L817" s="606">
        <v>126</v>
      </c>
      <c r="M817" s="606">
        <v>100</v>
      </c>
      <c r="N817" s="606">
        <v>1.26</v>
      </c>
      <c r="O817" t="s">
        <v>799</v>
      </c>
      <c r="P817" t="s">
        <v>1231</v>
      </c>
      <c r="Q817" t="s">
        <v>799</v>
      </c>
      <c r="R817">
        <v>180</v>
      </c>
      <c r="Y817">
        <v>3.98</v>
      </c>
      <c r="Z817">
        <v>7.87</v>
      </c>
      <c r="AA817">
        <v>52.45</v>
      </c>
      <c r="AB817">
        <v>38.5</v>
      </c>
      <c r="AC817" t="s">
        <v>333</v>
      </c>
      <c r="AD817" s="508">
        <v>42.1586331158381</v>
      </c>
      <c r="AE817" s="1059"/>
      <c r="AF817" s="1059"/>
      <c r="AG817" s="1059"/>
      <c r="AH817" s="1059"/>
      <c r="AI817" s="1059"/>
      <c r="AJ817" s="1059"/>
      <c r="AK817" s="1059"/>
      <c r="AL817" s="1059"/>
      <c r="AM817" s="1059"/>
      <c r="AN817" s="1059"/>
      <c r="AO817" s="1059"/>
      <c r="AP817" s="1059"/>
      <c r="AQ817" s="1059">
        <v>0.21726092896174801</v>
      </c>
      <c r="AR817" s="1059">
        <v>0.24577968036529599</v>
      </c>
      <c r="AS817" s="1059">
        <v>0.26671461187214601</v>
      </c>
      <c r="AT817" s="1059">
        <v>0.24714041095890399</v>
      </c>
      <c r="AU817" s="1061">
        <v>0.29629439890710302</v>
      </c>
    </row>
    <row r="818" spans="1:47" x14ac:dyDescent="0.2">
      <c r="A818">
        <v>62448</v>
      </c>
      <c r="B818" t="s">
        <v>2073</v>
      </c>
      <c r="C818" s="507">
        <v>43830</v>
      </c>
      <c r="D818">
        <v>2019</v>
      </c>
      <c r="E818" t="s">
        <v>177</v>
      </c>
      <c r="F818" t="s">
        <v>221</v>
      </c>
      <c r="G818">
        <v>32.459440999999998</v>
      </c>
      <c r="H818">
        <v>-102.680341</v>
      </c>
      <c r="I818" s="606">
        <v>5.4763522830999998</v>
      </c>
      <c r="J818" t="s">
        <v>431</v>
      </c>
      <c r="K818" t="s">
        <v>1249</v>
      </c>
      <c r="L818" s="606">
        <v>135.30000000000001</v>
      </c>
      <c r="M818" s="606">
        <v>100.7</v>
      </c>
      <c r="N818" s="606">
        <v>1.3435948361469712</v>
      </c>
      <c r="O818" t="s">
        <v>799</v>
      </c>
      <c r="P818" t="s">
        <v>1231</v>
      </c>
      <c r="Q818" t="s">
        <v>799</v>
      </c>
      <c r="R818">
        <v>180</v>
      </c>
      <c r="Y818">
        <v>22.28</v>
      </c>
      <c r="AA818">
        <v>68.73</v>
      </c>
      <c r="AB818">
        <v>50.13</v>
      </c>
      <c r="AC818" t="s">
        <v>1259</v>
      </c>
      <c r="AD818" s="508" t="s">
        <v>1233</v>
      </c>
      <c r="AE818" s="1059"/>
      <c r="AF818" s="1059"/>
      <c r="AG818" s="1059"/>
      <c r="AH818" s="1059"/>
      <c r="AI818" s="1059"/>
      <c r="AJ818" s="1059"/>
      <c r="AK818" s="1059"/>
      <c r="AL818" s="1059"/>
      <c r="AM818" s="1059"/>
      <c r="AN818" s="1059"/>
      <c r="AO818" s="1059"/>
      <c r="AP818" s="1059"/>
      <c r="AQ818" s="1059">
        <v>0.28410860655737702</v>
      </c>
      <c r="AR818" s="1059">
        <v>0.24451598173515901</v>
      </c>
      <c r="AS818" s="1059">
        <v>0.25761872146118697</v>
      </c>
      <c r="AT818" s="1059">
        <v>0.217322350849986</v>
      </c>
      <c r="AU818" s="1061">
        <v>0.21850688170059099</v>
      </c>
    </row>
    <row r="819" spans="1:47" x14ac:dyDescent="0.2">
      <c r="A819">
        <v>62367</v>
      </c>
      <c r="B819" t="s">
        <v>2074</v>
      </c>
      <c r="C819" s="507">
        <v>43799</v>
      </c>
      <c r="D819">
        <v>2019</v>
      </c>
      <c r="E819" t="s">
        <v>199</v>
      </c>
      <c r="F819" t="s">
        <v>225</v>
      </c>
      <c r="G819">
        <v>31.415531000000001</v>
      </c>
      <c r="H819">
        <v>-84.830709999999996</v>
      </c>
      <c r="I819" s="606">
        <v>4.7440646118999998</v>
      </c>
      <c r="J819" t="s">
        <v>431</v>
      </c>
      <c r="K819" t="s">
        <v>1249</v>
      </c>
      <c r="L819" s="606">
        <v>139.69999999999999</v>
      </c>
      <c r="M819" s="606">
        <v>102.5</v>
      </c>
      <c r="N819" s="606">
        <v>1.3629268292682926</v>
      </c>
      <c r="O819" t="s">
        <v>799</v>
      </c>
      <c r="P819" t="s">
        <v>1231</v>
      </c>
      <c r="Q819" t="s">
        <v>799</v>
      </c>
      <c r="R819">
        <v>180</v>
      </c>
      <c r="Y819">
        <v>27.76</v>
      </c>
      <c r="Z819">
        <v>35.06</v>
      </c>
      <c r="AA819">
        <v>40.1</v>
      </c>
      <c r="AB819">
        <v>31.18</v>
      </c>
      <c r="AC819" t="s">
        <v>332</v>
      </c>
      <c r="AD819" s="508">
        <v>24.383822376130631</v>
      </c>
      <c r="AE819" s="1059"/>
      <c r="AF819" s="1059"/>
      <c r="AG819" s="1059"/>
      <c r="AH819" s="1059"/>
      <c r="AI819" s="1059"/>
      <c r="AJ819" s="1059"/>
      <c r="AK819" s="1059"/>
      <c r="AL819" s="1059"/>
      <c r="AM819" s="1059"/>
      <c r="AN819" s="1059"/>
      <c r="AO819" s="1059"/>
      <c r="AP819" s="1059"/>
      <c r="AQ819" s="1059">
        <v>0.24531634013061401</v>
      </c>
      <c r="AR819" s="1059">
        <v>0.24599064483795499</v>
      </c>
      <c r="AS819" s="1059">
        <v>0.24277536473994801</v>
      </c>
      <c r="AT819" s="1059">
        <v>0.23116271299699201</v>
      </c>
      <c r="AU819" s="1061">
        <v>0.24695010884535001</v>
      </c>
    </row>
    <row r="820" spans="1:47" x14ac:dyDescent="0.2">
      <c r="A820">
        <v>62288</v>
      </c>
      <c r="B820" t="s">
        <v>2075</v>
      </c>
      <c r="C820" s="507">
        <v>43799</v>
      </c>
      <c r="D820">
        <v>2019</v>
      </c>
      <c r="E820" t="s">
        <v>176</v>
      </c>
      <c r="F820" t="s">
        <v>222</v>
      </c>
      <c r="G820">
        <v>34.904221</v>
      </c>
      <c r="H820">
        <v>-118.38363099999999</v>
      </c>
      <c r="I820" s="606">
        <v>5.8249045661999999</v>
      </c>
      <c r="J820" t="s">
        <v>431</v>
      </c>
      <c r="K820" t="s">
        <v>1251</v>
      </c>
      <c r="L820" s="606">
        <v>132</v>
      </c>
      <c r="M820" s="606">
        <v>111.2</v>
      </c>
      <c r="N820" s="606">
        <v>1.1870503597122302</v>
      </c>
      <c r="O820" t="s">
        <v>799</v>
      </c>
      <c r="P820" t="s">
        <v>1231</v>
      </c>
      <c r="Q820" t="s">
        <v>799</v>
      </c>
      <c r="R820">
        <v>180</v>
      </c>
      <c r="Y820">
        <v>32.58</v>
      </c>
      <c r="Z820">
        <v>8.26</v>
      </c>
      <c r="AA820">
        <v>50.8</v>
      </c>
      <c r="AB820">
        <v>37.119999999999997</v>
      </c>
      <c r="AC820" t="s">
        <v>333</v>
      </c>
      <c r="AD820" s="508" t="s">
        <v>1233</v>
      </c>
      <c r="AE820" s="1059"/>
      <c r="AF820" s="1059"/>
      <c r="AG820" s="1059"/>
      <c r="AH820" s="1059"/>
      <c r="AI820" s="1059"/>
      <c r="AJ820" s="1059"/>
      <c r="AK820" s="1059"/>
      <c r="AL820" s="1059"/>
      <c r="AM820" s="1059"/>
      <c r="AN820" s="1059"/>
      <c r="AO820" s="1059"/>
      <c r="AP820" s="1059"/>
      <c r="AQ820" s="1059">
        <v>0.259605839918229</v>
      </c>
      <c r="AR820" s="1059">
        <v>0.26966406326993198</v>
      </c>
      <c r="AS820" s="1059">
        <v>0.25270502775861498</v>
      </c>
      <c r="AT820" s="1059">
        <v>0.25272966558260201</v>
      </c>
      <c r="AU820" s="1061">
        <v>0.29595381072191401</v>
      </c>
    </row>
    <row r="821" spans="1:47" x14ac:dyDescent="0.2">
      <c r="A821">
        <v>62375</v>
      </c>
      <c r="B821" t="s">
        <v>2076</v>
      </c>
      <c r="C821" s="507">
        <v>43830</v>
      </c>
      <c r="D821">
        <v>2019</v>
      </c>
      <c r="E821" t="s">
        <v>199</v>
      </c>
      <c r="F821" t="s">
        <v>225</v>
      </c>
      <c r="G821">
        <v>31.514780999999999</v>
      </c>
      <c r="H821">
        <v>-84.040181000000004</v>
      </c>
      <c r="I821" s="606">
        <v>4.7382726027000004</v>
      </c>
      <c r="J821" t="s">
        <v>431</v>
      </c>
      <c r="K821" t="s">
        <v>1249</v>
      </c>
      <c r="L821" s="606">
        <v>174</v>
      </c>
      <c r="M821" s="606">
        <v>120</v>
      </c>
      <c r="N821" s="606">
        <v>1.45</v>
      </c>
      <c r="O821" t="s">
        <v>799</v>
      </c>
      <c r="P821" t="s">
        <v>1231</v>
      </c>
      <c r="Q821" t="s">
        <v>799</v>
      </c>
      <c r="R821">
        <v>180</v>
      </c>
      <c r="Y821">
        <v>27.59</v>
      </c>
      <c r="Z821">
        <v>34.020000000000003</v>
      </c>
      <c r="AA821">
        <v>47.06</v>
      </c>
      <c r="AB821">
        <v>35.75</v>
      </c>
      <c r="AC821" t="s">
        <v>329</v>
      </c>
      <c r="AD821" s="508">
        <v>28.715342485878033</v>
      </c>
      <c r="AE821" s="1059"/>
      <c r="AF821" s="1059"/>
      <c r="AG821" s="1059"/>
      <c r="AH821" s="1059"/>
      <c r="AI821" s="1059"/>
      <c r="AJ821" s="1059"/>
      <c r="AK821" s="1059"/>
      <c r="AL821" s="1059"/>
      <c r="AM821" s="1059"/>
      <c r="AN821" s="1059"/>
      <c r="AO821" s="1059"/>
      <c r="AP821" s="1059"/>
      <c r="AQ821" s="1059">
        <v>0.26209775349119602</v>
      </c>
      <c r="AR821" s="1059">
        <v>0.26107876712328698</v>
      </c>
      <c r="AS821" s="1059">
        <v>0.27427511415525102</v>
      </c>
      <c r="AT821" s="1059">
        <v>0.25662861491628602</v>
      </c>
      <c r="AU821" s="1061">
        <v>0.24960724043715801</v>
      </c>
    </row>
    <row r="822" spans="1:47" x14ac:dyDescent="0.2">
      <c r="A822">
        <v>61985</v>
      </c>
      <c r="B822" t="s">
        <v>714</v>
      </c>
      <c r="C822" s="507">
        <v>43830</v>
      </c>
      <c r="D822">
        <v>2019</v>
      </c>
      <c r="E822" t="s">
        <v>180</v>
      </c>
      <c r="F822" t="s">
        <v>227</v>
      </c>
      <c r="G822">
        <v>37.152621000000003</v>
      </c>
      <c r="H822">
        <v>-76.901680999999996</v>
      </c>
      <c r="I822" s="606">
        <v>4.3264545661999998</v>
      </c>
      <c r="J822" t="s">
        <v>431</v>
      </c>
      <c r="K822" t="s">
        <v>1249</v>
      </c>
      <c r="L822" s="606">
        <v>210.9</v>
      </c>
      <c r="M822" s="606">
        <v>142.4</v>
      </c>
      <c r="N822" s="606">
        <v>1.4810393258426966</v>
      </c>
      <c r="O822" t="s">
        <v>799</v>
      </c>
      <c r="P822" t="s">
        <v>1231</v>
      </c>
      <c r="Q822" t="s">
        <v>799</v>
      </c>
      <c r="R822">
        <v>181</v>
      </c>
      <c r="Y822">
        <v>37.51</v>
      </c>
      <c r="Z822">
        <v>3.92</v>
      </c>
      <c r="AA822">
        <v>68.39</v>
      </c>
      <c r="AB822">
        <v>50.69</v>
      </c>
      <c r="AC822" t="s">
        <v>330</v>
      </c>
      <c r="AD822" s="508" t="s">
        <v>1233</v>
      </c>
      <c r="AE822" s="1059"/>
      <c r="AF822" s="1059"/>
      <c r="AG822" s="1059"/>
      <c r="AH822" s="1059"/>
      <c r="AI822" s="1059"/>
      <c r="AJ822" s="1059"/>
      <c r="AK822" s="1059"/>
      <c r="AL822" s="1059"/>
      <c r="AM822" s="1059"/>
      <c r="AN822" s="1059"/>
      <c r="AO822" s="1059"/>
      <c r="AP822" s="1059"/>
      <c r="AQ822" s="1059">
        <v>0.240934583563578</v>
      </c>
      <c r="AR822" s="1059">
        <v>0.21743689395105401</v>
      </c>
      <c r="AS822" s="1059">
        <v>0.220477560155969</v>
      </c>
      <c r="AT822" s="1059">
        <v>0.208560200861936</v>
      </c>
      <c r="AU822" s="1061">
        <v>0.22527312810830699</v>
      </c>
    </row>
    <row r="823" spans="1:47" x14ac:dyDescent="0.2">
      <c r="A823">
        <v>60034</v>
      </c>
      <c r="B823" t="s">
        <v>2077</v>
      </c>
      <c r="C823" s="507">
        <v>43524</v>
      </c>
      <c r="D823">
        <v>2019</v>
      </c>
      <c r="E823" t="s">
        <v>176</v>
      </c>
      <c r="F823" t="s">
        <v>222</v>
      </c>
      <c r="G823">
        <v>35.865892000000002</v>
      </c>
      <c r="H823">
        <v>-120.315292</v>
      </c>
      <c r="I823" s="606">
        <v>5.4430990868000002</v>
      </c>
      <c r="J823" t="s">
        <v>431</v>
      </c>
      <c r="K823" t="s">
        <v>1251</v>
      </c>
      <c r="L823" s="606">
        <v>201</v>
      </c>
      <c r="M823" s="606">
        <v>150</v>
      </c>
      <c r="N823" s="606">
        <v>1.34</v>
      </c>
      <c r="O823" t="s">
        <v>799</v>
      </c>
      <c r="P823" t="s">
        <v>1231</v>
      </c>
      <c r="Q823" t="s">
        <v>799</v>
      </c>
      <c r="R823">
        <v>180</v>
      </c>
      <c r="Y823">
        <v>6.96</v>
      </c>
      <c r="Z823">
        <v>9.92</v>
      </c>
      <c r="AA823">
        <v>86.16</v>
      </c>
      <c r="AB823">
        <v>61.21</v>
      </c>
      <c r="AC823" t="s">
        <v>333</v>
      </c>
      <c r="AD823" s="508" t="s">
        <v>1233</v>
      </c>
      <c r="AE823" s="1059"/>
      <c r="AF823" s="1059"/>
      <c r="AG823" s="1059"/>
      <c r="AH823" s="1059"/>
      <c r="AI823" s="1059"/>
      <c r="AJ823" s="1059"/>
      <c r="AK823" s="1059"/>
      <c r="AL823" s="1059"/>
      <c r="AM823" s="1059"/>
      <c r="AN823" s="1059"/>
      <c r="AO823" s="1059"/>
      <c r="AP823" s="1059"/>
      <c r="AQ823" s="1059">
        <v>0.280858378870673</v>
      </c>
      <c r="AR823" s="1059">
        <v>0.29041171993911702</v>
      </c>
      <c r="AS823" s="1059">
        <v>0.261811263318112</v>
      </c>
      <c r="AT823" s="1059">
        <v>0.23200304414003001</v>
      </c>
      <c r="AU823" s="1061">
        <v>0.24711141469338099</v>
      </c>
    </row>
    <row r="824" spans="1:47" x14ac:dyDescent="0.2">
      <c r="A824">
        <v>59879</v>
      </c>
      <c r="B824" t="s">
        <v>2078</v>
      </c>
      <c r="C824" s="507">
        <v>43646</v>
      </c>
      <c r="D824">
        <v>2019</v>
      </c>
      <c r="E824" t="s">
        <v>176</v>
      </c>
      <c r="F824" t="s">
        <v>222</v>
      </c>
      <c r="G824">
        <v>34.846561000000001</v>
      </c>
      <c r="H824">
        <v>-118.37593099999999</v>
      </c>
      <c r="I824" s="606">
        <v>5.7757949772000003</v>
      </c>
      <c r="J824" t="s">
        <v>431</v>
      </c>
      <c r="K824" t="s">
        <v>1251</v>
      </c>
      <c r="L824" s="606">
        <v>182.5</v>
      </c>
      <c r="M824" s="606">
        <v>150</v>
      </c>
      <c r="N824" s="606">
        <v>1.2166666666666666</v>
      </c>
      <c r="O824" t="s">
        <v>799</v>
      </c>
      <c r="P824" t="s">
        <v>1231</v>
      </c>
      <c r="Q824" t="s">
        <v>799</v>
      </c>
      <c r="R824">
        <v>180</v>
      </c>
      <c r="Y824">
        <v>9.6300000000000008</v>
      </c>
      <c r="Z824">
        <v>7.41</v>
      </c>
      <c r="AA824">
        <v>72.09</v>
      </c>
      <c r="AB824">
        <v>51.17</v>
      </c>
      <c r="AC824" t="s">
        <v>333</v>
      </c>
      <c r="AD824" s="508" t="s">
        <v>1233</v>
      </c>
      <c r="AE824" s="1059"/>
      <c r="AF824" s="1059"/>
      <c r="AG824" s="1059"/>
      <c r="AH824" s="1059"/>
      <c r="AI824" s="1059"/>
      <c r="AJ824" s="1059"/>
      <c r="AK824" s="1059"/>
      <c r="AL824" s="1059"/>
      <c r="AM824" s="1059"/>
      <c r="AN824" s="1059"/>
      <c r="AO824" s="1059"/>
      <c r="AP824" s="1059"/>
      <c r="AQ824" s="1059">
        <v>0.26690050136280502</v>
      </c>
      <c r="AR824" s="1059">
        <v>0.26431964679111097</v>
      </c>
      <c r="AS824" s="1059">
        <v>0.25204361319879398</v>
      </c>
      <c r="AT824" s="1059">
        <v>0.25856392694063901</v>
      </c>
      <c r="AU824" s="1061">
        <v>0.29806693989070998</v>
      </c>
    </row>
    <row r="825" spans="1:47" x14ac:dyDescent="0.2">
      <c r="A825">
        <v>62584</v>
      </c>
      <c r="B825" t="s">
        <v>2079</v>
      </c>
      <c r="C825" s="507">
        <v>43830</v>
      </c>
      <c r="D825">
        <v>2019</v>
      </c>
      <c r="E825" t="s">
        <v>199</v>
      </c>
      <c r="F825" t="s">
        <v>225</v>
      </c>
      <c r="G825">
        <v>30.849004999999998</v>
      </c>
      <c r="H825">
        <v>-83.643281000000002</v>
      </c>
      <c r="I825" s="606">
        <v>4.7777869862999998</v>
      </c>
      <c r="J825" t="s">
        <v>431</v>
      </c>
      <c r="K825" t="s">
        <v>1249</v>
      </c>
      <c r="L825" s="606">
        <v>225</v>
      </c>
      <c r="M825" s="606">
        <v>150</v>
      </c>
      <c r="N825" s="606">
        <v>1.5</v>
      </c>
      <c r="O825" t="s">
        <v>799</v>
      </c>
      <c r="P825" t="s">
        <v>1231</v>
      </c>
      <c r="Q825" t="s">
        <v>799</v>
      </c>
      <c r="R825">
        <v>180</v>
      </c>
      <c r="Y825">
        <v>27.23</v>
      </c>
      <c r="Z825">
        <v>31.04</v>
      </c>
      <c r="AA825">
        <v>45.48</v>
      </c>
      <c r="AB825">
        <v>34.840000000000003</v>
      </c>
      <c r="AC825" t="s">
        <v>329</v>
      </c>
      <c r="AD825" s="508">
        <v>28.863807922968775</v>
      </c>
      <c r="AE825" s="1059"/>
      <c r="AF825" s="1059"/>
      <c r="AG825" s="1059"/>
      <c r="AH825" s="1059"/>
      <c r="AI825" s="1059"/>
      <c r="AJ825" s="1059"/>
      <c r="AK825" s="1059"/>
      <c r="AL825" s="1059"/>
      <c r="AM825" s="1059"/>
      <c r="AN825" s="1059"/>
      <c r="AO825" s="1059"/>
      <c r="AP825" s="1059"/>
      <c r="AQ825" s="1059">
        <v>0.26905434122647198</v>
      </c>
      <c r="AR825" s="1059">
        <v>0.25497184170471798</v>
      </c>
      <c r="AS825" s="1059">
        <v>0.26832420091324199</v>
      </c>
      <c r="AT825" s="1059">
        <v>0.26260426179604202</v>
      </c>
      <c r="AU825" s="1061">
        <v>0.25082422586520903</v>
      </c>
    </row>
    <row r="826" spans="1:47" x14ac:dyDescent="0.2">
      <c r="A826">
        <v>61930</v>
      </c>
      <c r="B826" t="s">
        <v>2080</v>
      </c>
      <c r="C826" s="507">
        <v>43769</v>
      </c>
      <c r="D826">
        <v>2019</v>
      </c>
      <c r="E826" t="s">
        <v>183</v>
      </c>
      <c r="F826" t="s">
        <v>224</v>
      </c>
      <c r="G826">
        <v>35.867258</v>
      </c>
      <c r="H826">
        <v>-114.95643200000001</v>
      </c>
      <c r="I826" s="606">
        <v>5.4780166667000003</v>
      </c>
      <c r="J826" t="s">
        <v>431</v>
      </c>
      <c r="K826" t="s">
        <v>1249</v>
      </c>
      <c r="L826" s="606">
        <v>249.9</v>
      </c>
      <c r="M826" s="606">
        <v>200</v>
      </c>
      <c r="N826" s="606">
        <v>1.2495000000000001</v>
      </c>
      <c r="O826" t="s">
        <v>799</v>
      </c>
      <c r="P826" t="s">
        <v>1231</v>
      </c>
      <c r="Q826" t="s">
        <v>799</v>
      </c>
      <c r="R826">
        <v>180</v>
      </c>
      <c r="Y826">
        <v>10.54</v>
      </c>
      <c r="Z826">
        <v>11.1</v>
      </c>
      <c r="AA826">
        <v>34.29</v>
      </c>
      <c r="AB826">
        <v>26.09</v>
      </c>
      <c r="AC826" t="s">
        <v>333</v>
      </c>
      <c r="AD826" s="508">
        <v>34.467854967900593</v>
      </c>
      <c r="AE826" s="1059"/>
      <c r="AF826" s="1059"/>
      <c r="AG826" s="1059"/>
      <c r="AH826" s="1059"/>
      <c r="AI826" s="1059"/>
      <c r="AJ826" s="1059"/>
      <c r="AK826" s="1059"/>
      <c r="AL826" s="1059"/>
      <c r="AM826" s="1059"/>
      <c r="AN826" s="1059"/>
      <c r="AO826" s="1059"/>
      <c r="AP826" s="1059"/>
      <c r="AQ826" s="1059">
        <v>0.30027265482695797</v>
      </c>
      <c r="AR826" s="1059">
        <v>0.316816780821917</v>
      </c>
      <c r="AS826" s="1059">
        <v>0.31920034246575302</v>
      </c>
      <c r="AT826" s="1059">
        <v>0.30589726027397202</v>
      </c>
      <c r="AU826" s="1061">
        <v>0.28644581056466301</v>
      </c>
    </row>
    <row r="827" spans="1:47" x14ac:dyDescent="0.2">
      <c r="A827">
        <v>59525</v>
      </c>
      <c r="B827" t="s">
        <v>2081</v>
      </c>
      <c r="C827" s="507">
        <v>43830</v>
      </c>
      <c r="D827">
        <v>2019</v>
      </c>
      <c r="E827" t="s">
        <v>176</v>
      </c>
      <c r="F827" t="s">
        <v>222</v>
      </c>
      <c r="G827">
        <v>37.009444000000002</v>
      </c>
      <c r="H827">
        <v>-120.95721500000001</v>
      </c>
      <c r="I827" s="606">
        <v>5.2236315068000003</v>
      </c>
      <c r="J827" t="s">
        <v>431</v>
      </c>
      <c r="K827" t="s">
        <v>1249</v>
      </c>
      <c r="L827" s="606">
        <v>237.3</v>
      </c>
      <c r="M827" s="606">
        <v>200</v>
      </c>
      <c r="N827" s="606">
        <v>1.1865000000000001</v>
      </c>
      <c r="O827" t="s">
        <v>799</v>
      </c>
      <c r="P827" t="s">
        <v>1231</v>
      </c>
      <c r="Q827" t="s">
        <v>799</v>
      </c>
      <c r="R827">
        <v>180</v>
      </c>
      <c r="Y827">
        <v>9.66</v>
      </c>
      <c r="Z827">
        <v>12.12</v>
      </c>
      <c r="AA827">
        <v>42.68</v>
      </c>
      <c r="AB827">
        <v>32.299999999999997</v>
      </c>
      <c r="AC827" t="s">
        <v>1259</v>
      </c>
      <c r="AD827" s="508">
        <v>31.77765679466312</v>
      </c>
      <c r="AE827" s="1059"/>
      <c r="AF827" s="1059"/>
      <c r="AG827" s="1059"/>
      <c r="AH827" s="1059"/>
      <c r="AI827" s="1059"/>
      <c r="AJ827" s="1059"/>
      <c r="AK827" s="1059"/>
      <c r="AL827" s="1059"/>
      <c r="AM827" s="1059"/>
      <c r="AN827" s="1059"/>
      <c r="AO827" s="1059"/>
      <c r="AP827" s="1059"/>
      <c r="AQ827" s="1059">
        <v>0.27752959927140203</v>
      </c>
      <c r="AR827" s="1059">
        <v>0.28688984018264801</v>
      </c>
      <c r="AS827" s="1059">
        <v>0.27468949771689399</v>
      </c>
      <c r="AT827" s="1059">
        <v>0.26409531963470301</v>
      </c>
      <c r="AU827" s="1061">
        <v>0.19232411202185701</v>
      </c>
    </row>
    <row r="828" spans="1:47" x14ac:dyDescent="0.2">
      <c r="A828">
        <v>61906</v>
      </c>
      <c r="B828" t="s">
        <v>2082</v>
      </c>
      <c r="C828" s="507">
        <v>43799</v>
      </c>
      <c r="D828">
        <v>2019</v>
      </c>
      <c r="E828" t="s">
        <v>177</v>
      </c>
      <c r="F828" t="s">
        <v>221</v>
      </c>
      <c r="G828">
        <v>31.843422</v>
      </c>
      <c r="H828">
        <v>-102.86830999999999</v>
      </c>
      <c r="I828" s="606">
        <v>5.5685200912999999</v>
      </c>
      <c r="J828" t="s">
        <v>431</v>
      </c>
      <c r="K828" t="s">
        <v>1251</v>
      </c>
      <c r="L828" s="606">
        <v>315</v>
      </c>
      <c r="M828" s="606">
        <v>250</v>
      </c>
      <c r="N828" s="606">
        <v>1.26</v>
      </c>
      <c r="O828" t="s">
        <v>799</v>
      </c>
      <c r="P828" t="s">
        <v>1231</v>
      </c>
      <c r="Q828" t="s">
        <v>799</v>
      </c>
      <c r="R828">
        <v>180</v>
      </c>
      <c r="Y828">
        <v>23.04</v>
      </c>
      <c r="AA828">
        <v>56.47</v>
      </c>
      <c r="AB828">
        <v>41.56</v>
      </c>
      <c r="AC828" t="s">
        <v>332</v>
      </c>
      <c r="AD828" s="508" t="s">
        <v>1233</v>
      </c>
      <c r="AE828" s="1059"/>
      <c r="AF828" s="1059"/>
      <c r="AG828" s="1059"/>
      <c r="AH828" s="1059"/>
      <c r="AI828" s="1059"/>
      <c r="AJ828" s="1059"/>
      <c r="AK828" s="1059"/>
      <c r="AL828" s="1059"/>
      <c r="AM828" s="1059"/>
      <c r="AN828" s="1059"/>
      <c r="AO828" s="1059"/>
      <c r="AP828" s="1059"/>
      <c r="AQ828" s="1059">
        <v>0.27992668488160199</v>
      </c>
      <c r="AR828" s="1059">
        <v>0.25035433789954298</v>
      </c>
      <c r="AS828" s="1059">
        <v>0.238309132420091</v>
      </c>
      <c r="AT828" s="1059">
        <v>0.240698630136986</v>
      </c>
      <c r="AU828" s="1061">
        <v>0.23593715846994501</v>
      </c>
    </row>
    <row r="829" spans="1:47" x14ac:dyDescent="0.2">
      <c r="A829">
        <v>62999</v>
      </c>
      <c r="B829" t="s">
        <v>2083</v>
      </c>
      <c r="C829" s="507">
        <v>44135</v>
      </c>
      <c r="D829">
        <v>2020</v>
      </c>
      <c r="E829" t="s">
        <v>181</v>
      </c>
      <c r="F829" t="s">
        <v>244</v>
      </c>
      <c r="G829">
        <v>41.455280999999999</v>
      </c>
      <c r="H829">
        <v>-74.549380999999997</v>
      </c>
      <c r="I829" s="606">
        <v>3.8437536529999998</v>
      </c>
      <c r="J829" t="s">
        <v>431</v>
      </c>
      <c r="K829" t="s">
        <v>1249</v>
      </c>
      <c r="L829" s="606">
        <v>6.8141249999999998</v>
      </c>
      <c r="M829" s="606">
        <v>5.0010000000000003</v>
      </c>
      <c r="N829" s="606">
        <v>1.3625524895020995</v>
      </c>
      <c r="O829" t="s">
        <v>793</v>
      </c>
      <c r="P829" t="s">
        <v>793</v>
      </c>
      <c r="Q829">
        <v>25</v>
      </c>
      <c r="R829">
        <v>220</v>
      </c>
      <c r="S829" t="s">
        <v>1293</v>
      </c>
      <c r="T829" t="s">
        <v>1335</v>
      </c>
      <c r="U829" t="s">
        <v>1497</v>
      </c>
      <c r="V829">
        <v>2020</v>
      </c>
      <c r="W829">
        <v>1.92</v>
      </c>
      <c r="X829">
        <v>4.4000000000000004</v>
      </c>
      <c r="Y829">
        <v>34.020000000000003</v>
      </c>
      <c r="Z829">
        <v>9.82</v>
      </c>
      <c r="AA829">
        <v>98.71</v>
      </c>
      <c r="AB829">
        <v>71.7</v>
      </c>
      <c r="AC829" t="s">
        <v>333</v>
      </c>
      <c r="AD829" s="508" t="s">
        <v>1233</v>
      </c>
      <c r="AE829" s="1059"/>
      <c r="AF829" s="1059"/>
      <c r="AG829" s="1059"/>
      <c r="AH829" s="1059"/>
      <c r="AI829" s="1059"/>
      <c r="AJ829" s="1059"/>
      <c r="AK829" s="1059"/>
      <c r="AL829" s="1059"/>
      <c r="AM829" s="1059"/>
      <c r="AN829" s="1059"/>
      <c r="AO829" s="1059"/>
      <c r="AP829" s="1059"/>
      <c r="AQ829" s="1059"/>
      <c r="AR829" s="1059"/>
      <c r="AS829" s="1059"/>
      <c r="AT829" s="1059">
        <v>0.17190625801780199</v>
      </c>
      <c r="AU829" s="1061">
        <v>0.135833489039896</v>
      </c>
    </row>
    <row r="830" spans="1:47" x14ac:dyDescent="0.2">
      <c r="A830">
        <v>64432</v>
      </c>
      <c r="B830" t="s">
        <v>2084</v>
      </c>
      <c r="C830" s="507">
        <v>44165</v>
      </c>
      <c r="D830">
        <v>2020</v>
      </c>
      <c r="E830" t="s">
        <v>217</v>
      </c>
      <c r="F830" t="s">
        <v>259</v>
      </c>
      <c r="G830">
        <v>42.174790999999999</v>
      </c>
      <c r="H830">
        <v>-72.311261999999999</v>
      </c>
      <c r="I830" s="606">
        <v>3.8037358446999998</v>
      </c>
      <c r="J830" t="s">
        <v>431</v>
      </c>
      <c r="K830" t="s">
        <v>1249</v>
      </c>
      <c r="L830" s="606">
        <v>5.4</v>
      </c>
      <c r="M830" s="606">
        <v>5.0010000000000003</v>
      </c>
      <c r="N830" s="606">
        <v>1.0797840431913617</v>
      </c>
      <c r="O830" t="s">
        <v>793</v>
      </c>
      <c r="P830" t="s">
        <v>793</v>
      </c>
      <c r="Q830">
        <v>25</v>
      </c>
      <c r="R830">
        <v>180</v>
      </c>
      <c r="S830" t="s">
        <v>1293</v>
      </c>
      <c r="T830" t="s">
        <v>1294</v>
      </c>
      <c r="U830" t="s">
        <v>1295</v>
      </c>
      <c r="V830">
        <v>2020</v>
      </c>
      <c r="W830">
        <v>2.2000000000000002</v>
      </c>
      <c r="X830">
        <v>4.7</v>
      </c>
      <c r="Y830">
        <v>30.86</v>
      </c>
      <c r="Z830">
        <v>3.02</v>
      </c>
      <c r="AA830">
        <v>121.85</v>
      </c>
      <c r="AB830">
        <v>85.41</v>
      </c>
      <c r="AC830" t="s">
        <v>333</v>
      </c>
      <c r="AD830" s="508" t="s">
        <v>1233</v>
      </c>
      <c r="AE830" s="1059"/>
      <c r="AF830" s="1059"/>
      <c r="AG830" s="1059"/>
      <c r="AH830" s="1059"/>
      <c r="AI830" s="1059"/>
      <c r="AJ830" s="1059"/>
      <c r="AK830" s="1059"/>
      <c r="AL830" s="1059"/>
      <c r="AM830" s="1059"/>
      <c r="AN830" s="1059"/>
      <c r="AO830" s="1059"/>
      <c r="AP830" s="1059"/>
      <c r="AQ830" s="1059"/>
      <c r="AR830" s="1059"/>
      <c r="AS830" s="1059"/>
      <c r="AT830" s="1059">
        <v>0.16145172791925599</v>
      </c>
      <c r="AU830" s="1061">
        <v>0.15393096244139101</v>
      </c>
    </row>
    <row r="831" spans="1:47" x14ac:dyDescent="0.2">
      <c r="A831">
        <v>63341</v>
      </c>
      <c r="B831" t="s">
        <v>2085</v>
      </c>
      <c r="C831" s="507">
        <v>44196</v>
      </c>
      <c r="D831">
        <v>2020</v>
      </c>
      <c r="E831" t="s">
        <v>181</v>
      </c>
      <c r="F831" t="s">
        <v>244</v>
      </c>
      <c r="G831">
        <v>43.078701000000002</v>
      </c>
      <c r="H831">
        <v>-75.782881000000003</v>
      </c>
      <c r="I831" s="606">
        <v>3.6631739726000001</v>
      </c>
      <c r="J831" t="s">
        <v>431</v>
      </c>
      <c r="K831" t="s">
        <v>1249</v>
      </c>
      <c r="L831" s="606">
        <v>6.7232700000000003</v>
      </c>
      <c r="M831" s="606">
        <v>5.0010000000000003</v>
      </c>
      <c r="N831" s="606">
        <v>1.3443851229754049</v>
      </c>
      <c r="O831" t="s">
        <v>799</v>
      </c>
      <c r="P831" t="s">
        <v>1231</v>
      </c>
      <c r="Q831" t="s">
        <v>799</v>
      </c>
      <c r="R831">
        <v>180</v>
      </c>
      <c r="S831" t="s">
        <v>1293</v>
      </c>
      <c r="T831" t="s">
        <v>1294</v>
      </c>
      <c r="U831" t="s">
        <v>1497</v>
      </c>
      <c r="V831">
        <v>2022</v>
      </c>
      <c r="W831">
        <v>3</v>
      </c>
      <c r="X831">
        <v>12.8</v>
      </c>
      <c r="Y831">
        <v>31.65</v>
      </c>
      <c r="Z831">
        <v>9.98</v>
      </c>
      <c r="AC831" t="s">
        <v>330</v>
      </c>
      <c r="AD831" s="508" t="s">
        <v>1233</v>
      </c>
      <c r="AE831" s="1059"/>
      <c r="AF831" s="1059"/>
      <c r="AG831" s="1059"/>
      <c r="AH831" s="1059"/>
      <c r="AI831" s="1059"/>
      <c r="AJ831" s="1059"/>
      <c r="AK831" s="1059"/>
      <c r="AL831" s="1059"/>
      <c r="AM831" s="1059"/>
      <c r="AN831" s="1059"/>
      <c r="AO831" s="1059"/>
      <c r="AP831" s="1059"/>
      <c r="AQ831" s="1059"/>
      <c r="AR831" s="1059"/>
      <c r="AS831" s="1059"/>
      <c r="AT831" s="1059">
        <v>0.191605514513535</v>
      </c>
      <c r="AU831" s="1061">
        <v>0.19176492570338299</v>
      </c>
    </row>
    <row r="832" spans="1:47" x14ac:dyDescent="0.2">
      <c r="A832">
        <v>63340</v>
      </c>
      <c r="B832" t="s">
        <v>2086</v>
      </c>
      <c r="C832" s="507">
        <v>44196</v>
      </c>
      <c r="D832">
        <v>2020</v>
      </c>
      <c r="E832" t="s">
        <v>181</v>
      </c>
      <c r="F832" t="s">
        <v>244</v>
      </c>
      <c r="G832">
        <v>43.078280999999997</v>
      </c>
      <c r="H832">
        <v>-75.777511000000004</v>
      </c>
      <c r="I832" s="606">
        <v>3.6631739726000001</v>
      </c>
      <c r="J832" t="s">
        <v>431</v>
      </c>
      <c r="K832" t="s">
        <v>1249</v>
      </c>
      <c r="L832" s="606">
        <v>6.4735199999999997</v>
      </c>
      <c r="M832" s="606">
        <v>5.0010000000000003</v>
      </c>
      <c r="N832" s="606">
        <v>1.2944451109778043</v>
      </c>
      <c r="O832" t="s">
        <v>799</v>
      </c>
      <c r="P832" t="s">
        <v>1231</v>
      </c>
      <c r="Q832" t="s">
        <v>799</v>
      </c>
      <c r="R832">
        <v>180</v>
      </c>
      <c r="S832" t="s">
        <v>1293</v>
      </c>
      <c r="T832" t="s">
        <v>1294</v>
      </c>
      <c r="U832" t="s">
        <v>1497</v>
      </c>
      <c r="V832">
        <v>2022</v>
      </c>
      <c r="W832">
        <v>3</v>
      </c>
      <c r="X832">
        <v>12.8</v>
      </c>
      <c r="Y832">
        <v>31.63</v>
      </c>
      <c r="Z832">
        <v>9.9600000000000009</v>
      </c>
      <c r="AC832" t="s">
        <v>330</v>
      </c>
      <c r="AD832" s="508" t="s">
        <v>1233</v>
      </c>
      <c r="AE832" s="1059"/>
      <c r="AF832" s="1059"/>
      <c r="AG832" s="1059"/>
      <c r="AH832" s="1059"/>
      <c r="AI832" s="1059"/>
      <c r="AJ832" s="1059"/>
      <c r="AK832" s="1059"/>
      <c r="AL832" s="1059"/>
      <c r="AM832" s="1059"/>
      <c r="AN832" s="1059"/>
      <c r="AO832" s="1059"/>
      <c r="AP832" s="1059"/>
      <c r="AQ832" s="1059"/>
      <c r="AR832" s="1059"/>
      <c r="AS832" s="1059"/>
      <c r="AT832" s="1059">
        <v>0.165560495206894</v>
      </c>
    </row>
    <row r="833" spans="1:47" x14ac:dyDescent="0.2">
      <c r="A833">
        <v>63337</v>
      </c>
      <c r="B833" t="s">
        <v>2087</v>
      </c>
      <c r="C833" s="507">
        <v>44165</v>
      </c>
      <c r="D833">
        <v>2020</v>
      </c>
      <c r="E833" t="s">
        <v>181</v>
      </c>
      <c r="F833" t="s">
        <v>244</v>
      </c>
      <c r="G833">
        <v>42.592509999999997</v>
      </c>
      <c r="H833">
        <v>-76.565629999999999</v>
      </c>
      <c r="I833" s="606">
        <v>3.6191436072999998</v>
      </c>
      <c r="J833" t="s">
        <v>431</v>
      </c>
      <c r="K833" t="s">
        <v>1249</v>
      </c>
      <c r="L833" s="606">
        <v>6.7732000000000001</v>
      </c>
      <c r="M833" s="606">
        <v>5.0010000000000003</v>
      </c>
      <c r="N833" s="606">
        <v>1.354369126174765</v>
      </c>
      <c r="O833" t="s">
        <v>799</v>
      </c>
      <c r="P833" t="s">
        <v>1231</v>
      </c>
      <c r="Q833" t="s">
        <v>799</v>
      </c>
      <c r="R833">
        <v>180</v>
      </c>
      <c r="S833" t="s">
        <v>1293</v>
      </c>
      <c r="T833" t="s">
        <v>1294</v>
      </c>
      <c r="U833" t="s">
        <v>1497</v>
      </c>
      <c r="V833">
        <v>2022</v>
      </c>
      <c r="W833">
        <v>3</v>
      </c>
      <c r="X833">
        <v>10</v>
      </c>
      <c r="Y833">
        <v>32.51</v>
      </c>
      <c r="Z833">
        <v>9.9600000000000009</v>
      </c>
      <c r="AA833">
        <v>113.52</v>
      </c>
      <c r="AB833">
        <v>80.510000000000005</v>
      </c>
      <c r="AC833" t="s">
        <v>330</v>
      </c>
      <c r="AD833" s="508" t="s">
        <v>1233</v>
      </c>
      <c r="AE833" s="1059"/>
      <c r="AF833" s="1059"/>
      <c r="AG833" s="1059"/>
      <c r="AH833" s="1059"/>
      <c r="AI833" s="1059"/>
      <c r="AJ833" s="1059"/>
      <c r="AK833" s="1059"/>
      <c r="AL833" s="1059"/>
      <c r="AM833" s="1059"/>
      <c r="AN833" s="1059"/>
      <c r="AO833" s="1059"/>
      <c r="AP833" s="1059"/>
      <c r="AQ833" s="1059"/>
      <c r="AR833" s="1059"/>
      <c r="AS833" s="1059"/>
      <c r="AT833" s="1059">
        <v>0.175604148576677</v>
      </c>
      <c r="AU833" s="1061">
        <v>0.18438935163786899</v>
      </c>
    </row>
    <row r="834" spans="1:47" x14ac:dyDescent="0.2">
      <c r="A834">
        <v>63499</v>
      </c>
      <c r="B834" t="s">
        <v>2088</v>
      </c>
      <c r="C834" s="507">
        <v>44042</v>
      </c>
      <c r="D834">
        <v>2020</v>
      </c>
      <c r="E834" t="s">
        <v>178</v>
      </c>
      <c r="F834" t="s">
        <v>263</v>
      </c>
      <c r="G834">
        <v>33.971291000000001</v>
      </c>
      <c r="H834">
        <v>-96.434040999999993</v>
      </c>
      <c r="I834" s="606">
        <v>4.6402262557</v>
      </c>
      <c r="J834" t="s">
        <v>431</v>
      </c>
      <c r="K834" t="s">
        <v>1249</v>
      </c>
      <c r="L834" s="606">
        <v>6.1</v>
      </c>
      <c r="M834" s="606">
        <v>5.0010000000000003</v>
      </c>
      <c r="N834" s="606">
        <v>1.2197560487902419</v>
      </c>
      <c r="O834" t="s">
        <v>799</v>
      </c>
      <c r="P834" t="s">
        <v>1231</v>
      </c>
      <c r="Q834" t="s">
        <v>799</v>
      </c>
      <c r="R834">
        <v>180</v>
      </c>
      <c r="Y834">
        <v>68.040000000000006</v>
      </c>
      <c r="Z834">
        <v>29.58</v>
      </c>
      <c r="AA834">
        <v>58.37</v>
      </c>
      <c r="AB834">
        <v>42.75</v>
      </c>
      <c r="AC834" t="s">
        <v>88</v>
      </c>
      <c r="AD834" s="508" t="s">
        <v>1233</v>
      </c>
      <c r="AE834" s="1059"/>
      <c r="AF834" s="1059"/>
      <c r="AG834" s="1059"/>
      <c r="AH834" s="1059"/>
      <c r="AI834" s="1059"/>
      <c r="AJ834" s="1059"/>
      <c r="AK834" s="1059"/>
      <c r="AL834" s="1059"/>
      <c r="AM834" s="1059"/>
      <c r="AN834" s="1059"/>
      <c r="AO834" s="1059"/>
      <c r="AP834" s="1059"/>
      <c r="AQ834" s="1059"/>
      <c r="AR834" s="1059"/>
      <c r="AS834" s="1059"/>
      <c r="AT834" s="1059">
        <v>0.22189626001740201</v>
      </c>
      <c r="AU834" s="1061">
        <v>0.212366452028355</v>
      </c>
    </row>
    <row r="835" spans="1:47" x14ac:dyDescent="0.2">
      <c r="A835">
        <v>63500</v>
      </c>
      <c r="B835" t="s">
        <v>2089</v>
      </c>
      <c r="C835" s="507">
        <v>44042</v>
      </c>
      <c r="D835">
        <v>2020</v>
      </c>
      <c r="E835" t="s">
        <v>178</v>
      </c>
      <c r="F835" t="s">
        <v>263</v>
      </c>
      <c r="G835">
        <v>34.478940999999999</v>
      </c>
      <c r="H835">
        <v>-97.105951000000005</v>
      </c>
      <c r="I835" s="606">
        <v>4.6662668949999997</v>
      </c>
      <c r="J835" t="s">
        <v>431</v>
      </c>
      <c r="K835" t="s">
        <v>1249</v>
      </c>
      <c r="L835" s="606">
        <v>6.1</v>
      </c>
      <c r="M835" s="606">
        <v>5.0010000000000003</v>
      </c>
      <c r="N835" s="606">
        <v>1.2197560487902419</v>
      </c>
      <c r="O835" t="s">
        <v>799</v>
      </c>
      <c r="P835" t="s">
        <v>1231</v>
      </c>
      <c r="Q835" t="s">
        <v>799</v>
      </c>
      <c r="R835">
        <v>180</v>
      </c>
      <c r="Y835">
        <v>41.83</v>
      </c>
      <c r="Z835">
        <v>28.55</v>
      </c>
      <c r="AA835">
        <v>49.64</v>
      </c>
      <c r="AB835">
        <v>36.57</v>
      </c>
      <c r="AC835" t="s">
        <v>88</v>
      </c>
      <c r="AD835" s="508" t="s">
        <v>1233</v>
      </c>
      <c r="AE835" s="1059"/>
      <c r="AF835" s="1059"/>
      <c r="AG835" s="1059"/>
      <c r="AH835" s="1059"/>
      <c r="AI835" s="1059"/>
      <c r="AJ835" s="1059"/>
      <c r="AK835" s="1059"/>
      <c r="AL835" s="1059"/>
      <c r="AM835" s="1059"/>
      <c r="AN835" s="1059"/>
      <c r="AO835" s="1059"/>
      <c r="AP835" s="1059"/>
      <c r="AQ835" s="1059"/>
      <c r="AR835" s="1059"/>
      <c r="AS835" s="1059"/>
      <c r="AT835" s="1059">
        <v>0.24385533852133601</v>
      </c>
      <c r="AU835" s="1061">
        <v>0.239888270069119</v>
      </c>
    </row>
    <row r="836" spans="1:47" x14ac:dyDescent="0.2">
      <c r="A836">
        <v>62731</v>
      </c>
      <c r="B836" t="s">
        <v>2090</v>
      </c>
      <c r="C836" s="507">
        <v>44042</v>
      </c>
      <c r="D836">
        <v>2020</v>
      </c>
      <c r="E836" t="s">
        <v>179</v>
      </c>
      <c r="F836" t="s">
        <v>235</v>
      </c>
      <c r="G836">
        <v>43.116259999999997</v>
      </c>
      <c r="H836">
        <v>-89.532449999999997</v>
      </c>
      <c r="I836" s="606">
        <v>3.8450328766999999</v>
      </c>
      <c r="J836" t="s">
        <v>431</v>
      </c>
      <c r="K836" t="s">
        <v>1249</v>
      </c>
      <c r="L836" s="606">
        <v>6.3</v>
      </c>
      <c r="M836" s="606">
        <v>5.0010000000000003</v>
      </c>
      <c r="N836" s="606">
        <v>1.2597480503899219</v>
      </c>
      <c r="O836" t="s">
        <v>799</v>
      </c>
      <c r="P836" t="s">
        <v>1231</v>
      </c>
      <c r="Q836" t="s">
        <v>799</v>
      </c>
      <c r="R836">
        <v>180</v>
      </c>
      <c r="Y836">
        <v>26.5</v>
      </c>
      <c r="Z836">
        <v>2.4700000000000002</v>
      </c>
      <c r="AA836">
        <v>72.349999999999994</v>
      </c>
      <c r="AB836">
        <v>53.03</v>
      </c>
      <c r="AC836" t="s">
        <v>327</v>
      </c>
      <c r="AD836" s="508" t="s">
        <v>1233</v>
      </c>
      <c r="AE836" s="1059"/>
      <c r="AF836" s="1059"/>
      <c r="AG836" s="1059"/>
      <c r="AH836" s="1059"/>
      <c r="AI836" s="1059"/>
      <c r="AJ836" s="1059"/>
      <c r="AK836" s="1059"/>
      <c r="AL836" s="1059"/>
      <c r="AM836" s="1059"/>
      <c r="AN836" s="1059"/>
      <c r="AO836" s="1059"/>
      <c r="AP836" s="1059"/>
      <c r="AQ836" s="1059"/>
      <c r="AR836" s="1059"/>
      <c r="AS836" s="1059"/>
      <c r="AT836" s="1059">
        <v>0.175558495606814</v>
      </c>
      <c r="AU836" s="1061">
        <v>0.18652917868156699</v>
      </c>
    </row>
    <row r="837" spans="1:47" x14ac:dyDescent="0.2">
      <c r="A837">
        <v>62332</v>
      </c>
      <c r="B837" t="s">
        <v>2091</v>
      </c>
      <c r="C837" s="507">
        <v>43921</v>
      </c>
      <c r="D837">
        <v>2020</v>
      </c>
      <c r="E837" t="s">
        <v>180</v>
      </c>
      <c r="F837" t="s">
        <v>253</v>
      </c>
      <c r="G837">
        <v>39.313524999999998</v>
      </c>
      <c r="H837">
        <v>-75.831286000000006</v>
      </c>
      <c r="I837" s="606">
        <v>4.1143070776000004</v>
      </c>
      <c r="J837" t="s">
        <v>431</v>
      </c>
      <c r="K837" t="s">
        <v>1249</v>
      </c>
      <c r="L837" s="606">
        <v>7.7</v>
      </c>
      <c r="M837" s="606">
        <v>6</v>
      </c>
      <c r="N837" s="606">
        <v>1.2833333333333334</v>
      </c>
      <c r="O837" t="s">
        <v>799</v>
      </c>
      <c r="P837" t="s">
        <v>1231</v>
      </c>
      <c r="Q837" t="s">
        <v>799</v>
      </c>
      <c r="R837">
        <v>181</v>
      </c>
      <c r="Y837">
        <v>32.21</v>
      </c>
      <c r="Z837">
        <v>8.52</v>
      </c>
      <c r="AA837">
        <v>74.44</v>
      </c>
      <c r="AB837">
        <v>53.36</v>
      </c>
      <c r="AC837" t="s">
        <v>327</v>
      </c>
      <c r="AD837" s="508" t="s">
        <v>1233</v>
      </c>
      <c r="AE837" s="1059"/>
      <c r="AF837" s="1059"/>
      <c r="AG837" s="1059"/>
      <c r="AH837" s="1059"/>
      <c r="AI837" s="1059"/>
      <c r="AJ837" s="1059"/>
      <c r="AK837" s="1059"/>
      <c r="AL837" s="1059"/>
      <c r="AM837" s="1059"/>
      <c r="AN837" s="1059"/>
      <c r="AO837" s="1059"/>
      <c r="AP837" s="1059"/>
      <c r="AQ837" s="1059"/>
      <c r="AR837" s="1059">
        <v>0.24086757990867499</v>
      </c>
      <c r="AS837" s="1059">
        <v>0.24269406392694001</v>
      </c>
      <c r="AT837" s="1059">
        <v>0.22928082191780799</v>
      </c>
      <c r="AU837" s="1061">
        <v>0.21725106253794699</v>
      </c>
    </row>
    <row r="838" spans="1:47" x14ac:dyDescent="0.2">
      <c r="A838">
        <v>64152</v>
      </c>
      <c r="B838" t="s">
        <v>2092</v>
      </c>
      <c r="C838" s="507">
        <v>44196</v>
      </c>
      <c r="D838">
        <v>2020</v>
      </c>
      <c r="E838" t="s">
        <v>183</v>
      </c>
      <c r="F838" t="s">
        <v>234</v>
      </c>
      <c r="G838">
        <v>40.183891000000003</v>
      </c>
      <c r="H838">
        <v>-104.691361</v>
      </c>
      <c r="I838" s="606">
        <v>4.8135070775999997</v>
      </c>
      <c r="J838" t="s">
        <v>431</v>
      </c>
      <c r="K838" t="s">
        <v>1251</v>
      </c>
      <c r="L838" s="606">
        <v>8.9</v>
      </c>
      <c r="M838" s="606">
        <v>6</v>
      </c>
      <c r="N838" s="606">
        <v>1.4833333333333334</v>
      </c>
      <c r="O838" t="s">
        <v>799</v>
      </c>
      <c r="P838" t="s">
        <v>1231</v>
      </c>
      <c r="Q838" t="s">
        <v>799</v>
      </c>
      <c r="R838">
        <v>180</v>
      </c>
      <c r="Y838">
        <v>15.78</v>
      </c>
      <c r="Z838">
        <v>34.36</v>
      </c>
      <c r="AA838">
        <v>48.56</v>
      </c>
      <c r="AB838">
        <v>35.85</v>
      </c>
      <c r="AC838" t="s">
        <v>1259</v>
      </c>
      <c r="AD838" s="508" t="s">
        <v>1233</v>
      </c>
      <c r="AE838" s="1059"/>
      <c r="AF838" s="1059"/>
      <c r="AG838" s="1059"/>
      <c r="AH838" s="1059"/>
      <c r="AI838" s="1059"/>
      <c r="AJ838" s="1059"/>
      <c r="AK838" s="1059"/>
      <c r="AL838" s="1059"/>
      <c r="AM838" s="1059"/>
      <c r="AN838" s="1059"/>
      <c r="AO838" s="1059"/>
      <c r="AP838" s="1059"/>
      <c r="AQ838" s="1059"/>
      <c r="AR838" s="1059">
        <v>0.305003805175038</v>
      </c>
      <c r="AS838" s="1059">
        <v>0.30780060882800597</v>
      </c>
      <c r="AT838" s="1059">
        <v>0.29596651445966499</v>
      </c>
      <c r="AU838" s="1061">
        <v>0.29123026715239803</v>
      </c>
    </row>
    <row r="839" spans="1:47" x14ac:dyDescent="0.2">
      <c r="A839">
        <v>62211</v>
      </c>
      <c r="B839" t="s">
        <v>2093</v>
      </c>
      <c r="C839" s="507">
        <v>44196</v>
      </c>
      <c r="D839">
        <v>2020</v>
      </c>
      <c r="E839" t="s">
        <v>199</v>
      </c>
      <c r="F839" t="s">
        <v>237</v>
      </c>
      <c r="G839">
        <v>33.349375999999999</v>
      </c>
      <c r="H839">
        <v>-81.142088999999999</v>
      </c>
      <c r="I839" s="606">
        <v>4.6267253425000003</v>
      </c>
      <c r="J839" t="s">
        <v>431</v>
      </c>
      <c r="K839" t="s">
        <v>1249</v>
      </c>
      <c r="L839" s="606">
        <v>8.6</v>
      </c>
      <c r="M839" s="606">
        <v>6</v>
      </c>
      <c r="N839" s="606">
        <v>1.4333333333333333</v>
      </c>
      <c r="O839" t="s">
        <v>799</v>
      </c>
      <c r="P839" t="s">
        <v>1231</v>
      </c>
      <c r="Q839" t="s">
        <v>799</v>
      </c>
      <c r="R839">
        <v>180</v>
      </c>
      <c r="Y839">
        <v>29.58</v>
      </c>
      <c r="Z839">
        <v>14.68</v>
      </c>
      <c r="AA839">
        <v>58.52</v>
      </c>
      <c r="AB839">
        <v>43.2</v>
      </c>
      <c r="AC839" t="s">
        <v>329</v>
      </c>
      <c r="AD839" s="508" t="s">
        <v>1233</v>
      </c>
      <c r="AE839" s="1059"/>
      <c r="AF839" s="1059"/>
      <c r="AG839" s="1059"/>
      <c r="AH839" s="1059"/>
      <c r="AI839" s="1059"/>
      <c r="AJ839" s="1059"/>
      <c r="AK839" s="1059"/>
      <c r="AL839" s="1059"/>
      <c r="AM839" s="1059"/>
      <c r="AN839" s="1059"/>
      <c r="AO839" s="1059"/>
      <c r="AP839" s="1059"/>
      <c r="AQ839" s="1059"/>
      <c r="AR839" s="1059">
        <v>0.25561263318112598</v>
      </c>
      <c r="AS839" s="1059">
        <v>0.24176179604261799</v>
      </c>
      <c r="AT839" s="1059">
        <v>0.248439878234398</v>
      </c>
      <c r="AU839" s="1061">
        <v>0.22575136612021801</v>
      </c>
    </row>
    <row r="840" spans="1:47" x14ac:dyDescent="0.2">
      <c r="A840">
        <v>63452</v>
      </c>
      <c r="B840" t="s">
        <v>2094</v>
      </c>
      <c r="C840" s="507">
        <v>43861</v>
      </c>
      <c r="D840">
        <v>2020</v>
      </c>
      <c r="E840" t="s">
        <v>180</v>
      </c>
      <c r="F840" t="s">
        <v>248</v>
      </c>
      <c r="G840">
        <v>39.848571</v>
      </c>
      <c r="H840">
        <v>-75.210211000000001</v>
      </c>
      <c r="I840" s="606">
        <v>4.0214910959000001</v>
      </c>
      <c r="J840" t="s">
        <v>431</v>
      </c>
      <c r="K840" t="s">
        <v>1249</v>
      </c>
      <c r="L840" s="606">
        <v>7.9</v>
      </c>
      <c r="M840" s="606">
        <v>6.5</v>
      </c>
      <c r="N840" s="606">
        <v>1.2153846153846155</v>
      </c>
      <c r="O840" t="s">
        <v>799</v>
      </c>
      <c r="P840" t="s">
        <v>1231</v>
      </c>
      <c r="Q840" t="s">
        <v>799</v>
      </c>
      <c r="R840">
        <v>161</v>
      </c>
      <c r="Y840">
        <v>29.55</v>
      </c>
      <c r="Z840">
        <v>7.08</v>
      </c>
      <c r="AA840">
        <v>104.05</v>
      </c>
      <c r="AB840">
        <v>74.37</v>
      </c>
      <c r="AC840" t="s">
        <v>332</v>
      </c>
      <c r="AD840" s="508" t="s">
        <v>1233</v>
      </c>
      <c r="AE840" s="1059"/>
      <c r="AF840" s="1059"/>
      <c r="AG840" s="1059"/>
      <c r="AH840" s="1059"/>
      <c r="AI840" s="1059"/>
      <c r="AJ840" s="1059"/>
      <c r="AK840" s="1059"/>
      <c r="AL840" s="1059"/>
      <c r="AM840" s="1059"/>
      <c r="AN840" s="1059"/>
      <c r="AO840" s="1059"/>
      <c r="AP840" s="1059"/>
      <c r="AQ840" s="1059"/>
      <c r="AR840" s="1059">
        <v>0.172585177379697</v>
      </c>
      <c r="AS840" s="1059">
        <v>0.179873551106427</v>
      </c>
      <c r="AT840" s="1059">
        <v>0.1698454513523</v>
      </c>
      <c r="AU840" s="1061">
        <v>0.141165755919854</v>
      </c>
    </row>
    <row r="841" spans="1:47" x14ac:dyDescent="0.2">
      <c r="A841">
        <v>63756</v>
      </c>
      <c r="B841" t="s">
        <v>2095</v>
      </c>
      <c r="C841" s="507">
        <v>43921</v>
      </c>
      <c r="D841">
        <v>2020</v>
      </c>
      <c r="E841" t="s">
        <v>199</v>
      </c>
      <c r="F841" t="s">
        <v>237</v>
      </c>
      <c r="G841">
        <v>33.132131000000001</v>
      </c>
      <c r="H841">
        <v>-80.262390999999994</v>
      </c>
      <c r="I841" s="606">
        <v>4.6213303653000004</v>
      </c>
      <c r="J841" t="s">
        <v>431</v>
      </c>
      <c r="K841" t="s">
        <v>1249</v>
      </c>
      <c r="L841" s="606">
        <v>8.5</v>
      </c>
      <c r="M841" s="606">
        <v>6.5</v>
      </c>
      <c r="N841" s="606">
        <v>1.3076923076923077</v>
      </c>
      <c r="O841" t="s">
        <v>793</v>
      </c>
      <c r="P841" t="s">
        <v>793</v>
      </c>
      <c r="Q841">
        <v>20</v>
      </c>
      <c r="R841">
        <v>195.57449741980383</v>
      </c>
      <c r="AA841">
        <v>58.38</v>
      </c>
      <c r="AB841">
        <v>44.11</v>
      </c>
      <c r="AC841" t="s">
        <v>1259</v>
      </c>
      <c r="AD841" s="508" t="s">
        <v>1233</v>
      </c>
      <c r="AE841" s="1059"/>
      <c r="AF841" s="1059"/>
      <c r="AG841" s="1059"/>
      <c r="AH841" s="1059"/>
      <c r="AI841" s="1059"/>
      <c r="AJ841" s="1059"/>
      <c r="AK841" s="1059"/>
      <c r="AL841" s="1059"/>
      <c r="AM841" s="1059"/>
      <c r="AN841" s="1059"/>
      <c r="AO841" s="1059"/>
      <c r="AP841" s="1059"/>
      <c r="AQ841" s="1059"/>
      <c r="AR841" s="1059">
        <v>0.19007727432384899</v>
      </c>
      <c r="AS841" s="1059">
        <v>0.18315770987003799</v>
      </c>
      <c r="AT841" s="1059">
        <v>0.18199859501229301</v>
      </c>
      <c r="AU841" s="1061">
        <v>0.173759983186212</v>
      </c>
    </row>
    <row r="842" spans="1:47" x14ac:dyDescent="0.2">
      <c r="A842">
        <v>63136</v>
      </c>
      <c r="B842" t="s">
        <v>2096</v>
      </c>
      <c r="C842" s="507">
        <v>44165</v>
      </c>
      <c r="D842">
        <v>2020</v>
      </c>
      <c r="E842" t="s">
        <v>217</v>
      </c>
      <c r="F842" t="s">
        <v>255</v>
      </c>
      <c r="G842">
        <v>41.615730999999997</v>
      </c>
      <c r="H842">
        <v>-71.568071000000003</v>
      </c>
      <c r="I842" s="606">
        <v>3.8928730593999998</v>
      </c>
      <c r="J842" t="s">
        <v>431</v>
      </c>
      <c r="K842" t="s">
        <v>1249</v>
      </c>
      <c r="L842" s="606">
        <v>9.6</v>
      </c>
      <c r="M842" s="606">
        <v>6.6</v>
      </c>
      <c r="N842" s="606">
        <v>1.4545454545454546</v>
      </c>
      <c r="O842" t="s">
        <v>793</v>
      </c>
      <c r="P842" t="s">
        <v>793</v>
      </c>
      <c r="Q842">
        <v>25</v>
      </c>
      <c r="R842">
        <v>180</v>
      </c>
      <c r="Y842">
        <v>31.4</v>
      </c>
      <c r="Z842">
        <v>3.99</v>
      </c>
      <c r="AC842" t="s">
        <v>325</v>
      </c>
      <c r="AD842" s="508" t="s">
        <v>1233</v>
      </c>
      <c r="AE842" s="1059"/>
      <c r="AF842" s="1059"/>
      <c r="AG842" s="1059"/>
      <c r="AH842" s="1059"/>
      <c r="AI842" s="1059"/>
      <c r="AJ842" s="1059"/>
      <c r="AK842" s="1059"/>
      <c r="AL842" s="1059"/>
      <c r="AM842" s="1059"/>
      <c r="AN842" s="1059"/>
      <c r="AO842" s="1059"/>
      <c r="AP842" s="1059"/>
      <c r="AQ842" s="1059"/>
      <c r="AR842" s="1059">
        <v>0.177096305520963</v>
      </c>
      <c r="AS842" s="1059">
        <v>0.16457382039573801</v>
      </c>
      <c r="AT842" s="1059">
        <v>0.18235436557354301</v>
      </c>
      <c r="AU842" s="1061">
        <v>0.16272699674339</v>
      </c>
    </row>
    <row r="843" spans="1:47" x14ac:dyDescent="0.2">
      <c r="A843">
        <v>6081</v>
      </c>
      <c r="B843" t="s">
        <v>2097</v>
      </c>
      <c r="C843" s="507">
        <v>44196</v>
      </c>
      <c r="D843">
        <v>2020</v>
      </c>
      <c r="E843" t="s">
        <v>217</v>
      </c>
      <c r="F843" t="s">
        <v>259</v>
      </c>
      <c r="G843">
        <v>42.201611</v>
      </c>
      <c r="H843">
        <v>-72.491890999999995</v>
      </c>
      <c r="I843" s="606">
        <v>3.7736105022999999</v>
      </c>
      <c r="J843" t="s">
        <v>431</v>
      </c>
      <c r="K843" t="s">
        <v>1251</v>
      </c>
      <c r="L843" s="606">
        <v>10.4</v>
      </c>
      <c r="M843" s="606">
        <v>6.9</v>
      </c>
      <c r="N843" s="606">
        <v>1.5072463768115942</v>
      </c>
      <c r="O843" t="s">
        <v>793</v>
      </c>
      <c r="P843" t="s">
        <v>793</v>
      </c>
      <c r="Q843">
        <v>20</v>
      </c>
      <c r="R843">
        <v>166</v>
      </c>
      <c r="AC843" t="s">
        <v>330</v>
      </c>
      <c r="AD843" s="508" t="s">
        <v>1233</v>
      </c>
      <c r="AE843" s="1059"/>
      <c r="AF843" s="1059"/>
      <c r="AG843" s="1059"/>
      <c r="AH843" s="1059"/>
      <c r="AI843" s="1059"/>
      <c r="AJ843" s="1059"/>
      <c r="AK843" s="1059"/>
      <c r="AL843" s="1059"/>
      <c r="AM843" s="1059"/>
      <c r="AN843" s="1059"/>
      <c r="AO843" s="1059"/>
      <c r="AP843" s="1059"/>
      <c r="AQ843" s="1059"/>
      <c r="AR843" s="1059"/>
      <c r="AS843" s="1059"/>
      <c r="AT843" s="1059"/>
    </row>
    <row r="844" spans="1:47" x14ac:dyDescent="0.2">
      <c r="A844">
        <v>64525</v>
      </c>
      <c r="B844" t="s">
        <v>2098</v>
      </c>
      <c r="C844" s="507">
        <v>44196</v>
      </c>
      <c r="D844">
        <v>2020</v>
      </c>
      <c r="E844" t="s">
        <v>181</v>
      </c>
      <c r="F844" t="s">
        <v>244</v>
      </c>
      <c r="G844">
        <v>42.025531999999998</v>
      </c>
      <c r="H844">
        <v>-77.557207000000005</v>
      </c>
      <c r="I844" s="606">
        <v>3.7473043379000002</v>
      </c>
      <c r="J844" t="s">
        <v>431</v>
      </c>
      <c r="K844" t="s">
        <v>1249</v>
      </c>
      <c r="L844" s="606">
        <v>8.6999999999999993</v>
      </c>
      <c r="M844" s="606">
        <v>7</v>
      </c>
      <c r="N844" s="606">
        <v>1.2428571428571427</v>
      </c>
      <c r="O844" t="s">
        <v>793</v>
      </c>
      <c r="P844" t="s">
        <v>793</v>
      </c>
      <c r="Q844">
        <v>30</v>
      </c>
      <c r="R844">
        <v>180</v>
      </c>
      <c r="Y844">
        <v>30.45</v>
      </c>
      <c r="Z844">
        <v>9.75</v>
      </c>
      <c r="AA844">
        <v>95.09</v>
      </c>
      <c r="AB844">
        <v>70.23</v>
      </c>
      <c r="AC844" t="s">
        <v>330</v>
      </c>
      <c r="AD844" s="508" t="s">
        <v>1233</v>
      </c>
      <c r="AE844" s="1059"/>
      <c r="AF844" s="1059"/>
      <c r="AG844" s="1059"/>
      <c r="AH844" s="1059"/>
      <c r="AI844" s="1059"/>
      <c r="AJ844" s="1059"/>
      <c r="AK844" s="1059"/>
      <c r="AL844" s="1059"/>
      <c r="AM844" s="1059"/>
      <c r="AN844" s="1059"/>
      <c r="AO844" s="1059"/>
      <c r="AP844" s="1059"/>
      <c r="AQ844" s="1059"/>
      <c r="AR844" s="1059">
        <v>0.127821265492498</v>
      </c>
      <c r="AS844" s="1059">
        <v>0.13639921722113499</v>
      </c>
      <c r="AT844" s="1059">
        <v>0.134458577951728</v>
      </c>
      <c r="AU844" s="1061">
        <v>0.11672196200884701</v>
      </c>
    </row>
    <row r="845" spans="1:47" x14ac:dyDescent="0.2">
      <c r="A845">
        <v>63973</v>
      </c>
      <c r="B845" t="s">
        <v>2099</v>
      </c>
      <c r="C845" s="507">
        <v>44196</v>
      </c>
      <c r="D845">
        <v>2020</v>
      </c>
      <c r="E845" t="s">
        <v>199</v>
      </c>
      <c r="F845" t="s">
        <v>237</v>
      </c>
      <c r="G845">
        <v>34.199824</v>
      </c>
      <c r="H845">
        <v>-79.385859999999994</v>
      </c>
      <c r="I845" s="606">
        <v>4.5947945204999998</v>
      </c>
      <c r="J845" t="s">
        <v>431</v>
      </c>
      <c r="K845" t="s">
        <v>1249</v>
      </c>
      <c r="L845" s="606">
        <v>10.1</v>
      </c>
      <c r="M845" s="606">
        <v>7.02</v>
      </c>
      <c r="N845" s="606">
        <v>1.4387464387464388</v>
      </c>
      <c r="O845" t="s">
        <v>799</v>
      </c>
      <c r="P845" t="s">
        <v>1231</v>
      </c>
      <c r="Q845" t="s">
        <v>799</v>
      </c>
      <c r="R845">
        <v>180</v>
      </c>
      <c r="Y845">
        <v>20.78</v>
      </c>
      <c r="Z845">
        <v>9.49</v>
      </c>
      <c r="AA845">
        <v>73.790000000000006</v>
      </c>
      <c r="AB845">
        <v>52.76</v>
      </c>
      <c r="AC845" t="s">
        <v>329</v>
      </c>
      <c r="AD845" s="508" t="s">
        <v>1233</v>
      </c>
      <c r="AE845" s="1059"/>
      <c r="AF845" s="1059"/>
      <c r="AG845" s="1059"/>
      <c r="AH845" s="1059"/>
      <c r="AI845" s="1059"/>
      <c r="AJ845" s="1059"/>
      <c r="AK845" s="1059"/>
      <c r="AL845" s="1059"/>
      <c r="AM845" s="1059"/>
      <c r="AN845" s="1059"/>
      <c r="AO845" s="1059"/>
      <c r="AP845" s="1059"/>
      <c r="AQ845" s="1059"/>
      <c r="AR845" s="1059">
        <v>0.26060570581118497</v>
      </c>
      <c r="AS845" s="1059">
        <v>0.270573963496338</v>
      </c>
      <c r="AT845" s="1059">
        <v>0.26551665821072201</v>
      </c>
      <c r="AU845" s="1061">
        <v>0.26239108661695099</v>
      </c>
    </row>
    <row r="846" spans="1:47" x14ac:dyDescent="0.2">
      <c r="A846">
        <v>62791</v>
      </c>
      <c r="B846" t="s">
        <v>2100</v>
      </c>
      <c r="C846" s="507">
        <v>44135</v>
      </c>
      <c r="D846">
        <v>2020</v>
      </c>
      <c r="E846" t="s">
        <v>180</v>
      </c>
      <c r="F846" t="s">
        <v>231</v>
      </c>
      <c r="G846">
        <v>39.864207999999998</v>
      </c>
      <c r="H846">
        <v>-84.928332999999995</v>
      </c>
      <c r="I846" s="606">
        <v>3.9641847031999999</v>
      </c>
      <c r="J846" t="s">
        <v>431</v>
      </c>
      <c r="K846" t="s">
        <v>1249</v>
      </c>
      <c r="L846" s="606">
        <v>9.343</v>
      </c>
      <c r="M846" s="606">
        <v>7.05</v>
      </c>
      <c r="N846" s="606">
        <v>1.3252482269503547</v>
      </c>
      <c r="O846" t="s">
        <v>799</v>
      </c>
      <c r="P846" t="s">
        <v>1231</v>
      </c>
      <c r="Q846" t="s">
        <v>799</v>
      </c>
      <c r="R846">
        <v>180</v>
      </c>
      <c r="Y846">
        <v>32.950000000000003</v>
      </c>
      <c r="Z846">
        <v>3.26</v>
      </c>
      <c r="AA846">
        <v>53.25</v>
      </c>
      <c r="AB846">
        <v>39.869999999999997</v>
      </c>
      <c r="AC846" t="s">
        <v>1259</v>
      </c>
      <c r="AD846" s="508" t="s">
        <v>1233</v>
      </c>
      <c r="AE846" s="1059"/>
      <c r="AF846" s="1059"/>
      <c r="AG846" s="1059"/>
      <c r="AH846" s="1059"/>
      <c r="AI846" s="1059"/>
      <c r="AJ846" s="1059"/>
      <c r="AK846" s="1059"/>
      <c r="AL846" s="1059"/>
      <c r="AM846" s="1059"/>
      <c r="AN846" s="1059"/>
      <c r="AO846" s="1059"/>
      <c r="AP846" s="1059"/>
      <c r="AQ846" s="1059"/>
      <c r="AR846" s="1059">
        <v>0.21318695553612399</v>
      </c>
      <c r="AS846" s="1059">
        <v>0.218643738463033</v>
      </c>
      <c r="AT846" s="1059">
        <v>0.20959227954273099</v>
      </c>
      <c r="AU846" s="1061">
        <v>0.21544652430595901</v>
      </c>
    </row>
    <row r="847" spans="1:47" x14ac:dyDescent="0.2">
      <c r="A847">
        <v>62766</v>
      </c>
      <c r="B847" t="s">
        <v>2101</v>
      </c>
      <c r="C847" s="507">
        <v>44135</v>
      </c>
      <c r="D847">
        <v>2020</v>
      </c>
      <c r="E847" t="s">
        <v>179</v>
      </c>
      <c r="F847" t="s">
        <v>231</v>
      </c>
      <c r="G847">
        <v>38.661999000000002</v>
      </c>
      <c r="H847">
        <v>-85.785539999999997</v>
      </c>
      <c r="I847" s="606">
        <v>4.1153477168999997</v>
      </c>
      <c r="J847" t="s">
        <v>431</v>
      </c>
      <c r="K847" t="s">
        <v>1249</v>
      </c>
      <c r="L847" s="606">
        <v>9.7479999999999993</v>
      </c>
      <c r="M847" s="606">
        <v>7.1</v>
      </c>
      <c r="N847" s="606">
        <v>1.3729577464788731</v>
      </c>
      <c r="O847" t="s">
        <v>799</v>
      </c>
      <c r="P847" t="s">
        <v>1231</v>
      </c>
      <c r="Q847" t="s">
        <v>799</v>
      </c>
      <c r="R847">
        <v>180</v>
      </c>
      <c r="Y847">
        <v>33.340000000000003</v>
      </c>
      <c r="Z847">
        <v>2.37</v>
      </c>
      <c r="AA847">
        <v>58.67</v>
      </c>
      <c r="AB847">
        <v>43.9</v>
      </c>
      <c r="AC847" t="s">
        <v>1259</v>
      </c>
      <c r="AD847" s="508" t="s">
        <v>1233</v>
      </c>
      <c r="AE847" s="1059"/>
      <c r="AF847" s="1059"/>
      <c r="AG847" s="1059"/>
      <c r="AH847" s="1059"/>
      <c r="AI847" s="1059"/>
      <c r="AJ847" s="1059"/>
      <c r="AK847" s="1059"/>
      <c r="AL847" s="1059"/>
      <c r="AM847" s="1059"/>
      <c r="AN847" s="1059"/>
      <c r="AO847" s="1059"/>
      <c r="AP847" s="1059"/>
      <c r="AQ847" s="1059"/>
      <c r="AR847" s="1059">
        <v>0.21107466718116899</v>
      </c>
      <c r="AS847" s="1059">
        <v>0.21191073380924799</v>
      </c>
      <c r="AT847" s="1059">
        <v>0.19851758955559801</v>
      </c>
      <c r="AU847" s="1061">
        <v>0.19985120192924299</v>
      </c>
    </row>
    <row r="848" spans="1:47" x14ac:dyDescent="0.2">
      <c r="A848">
        <v>61918</v>
      </c>
      <c r="B848" t="s">
        <v>2102</v>
      </c>
      <c r="C848" s="507">
        <v>44196</v>
      </c>
      <c r="D848">
        <v>2020</v>
      </c>
      <c r="E848" t="s">
        <v>199</v>
      </c>
      <c r="F848" t="s">
        <v>237</v>
      </c>
      <c r="G848">
        <v>33.348545000000001</v>
      </c>
      <c r="H848">
        <v>-81.264106999999996</v>
      </c>
      <c r="I848" s="606">
        <v>4.6337719177999999</v>
      </c>
      <c r="J848" t="s">
        <v>431</v>
      </c>
      <c r="K848" t="s">
        <v>1249</v>
      </c>
      <c r="L848" s="606">
        <v>10.050000000000001</v>
      </c>
      <c r="M848" s="606">
        <v>7.2</v>
      </c>
      <c r="N848" s="606">
        <v>1.3958333333333335</v>
      </c>
      <c r="O848" t="s">
        <v>799</v>
      </c>
      <c r="P848" t="s">
        <v>1231</v>
      </c>
      <c r="Q848" t="s">
        <v>799</v>
      </c>
      <c r="R848">
        <v>180</v>
      </c>
      <c r="Y848">
        <v>29.62</v>
      </c>
      <c r="Z848">
        <v>14.01</v>
      </c>
      <c r="AA848">
        <v>54.2</v>
      </c>
      <c r="AB848">
        <v>40.020000000000003</v>
      </c>
      <c r="AC848" t="s">
        <v>329</v>
      </c>
      <c r="AD848" s="508" t="s">
        <v>1233</v>
      </c>
      <c r="AE848" s="1059"/>
      <c r="AF848" s="1059"/>
      <c r="AG848" s="1059"/>
      <c r="AH848" s="1059"/>
      <c r="AI848" s="1059"/>
      <c r="AJ848" s="1059"/>
      <c r="AK848" s="1059"/>
      <c r="AL848" s="1059"/>
      <c r="AM848" s="1059"/>
      <c r="AN848" s="1059"/>
      <c r="AO848" s="1059"/>
      <c r="AP848" s="1059"/>
      <c r="AQ848" s="1059"/>
      <c r="AR848" s="1059">
        <v>0.24877917300862501</v>
      </c>
      <c r="AS848" s="1059">
        <v>0.25388444951801098</v>
      </c>
      <c r="AT848" s="1059">
        <v>0.24770104008117699</v>
      </c>
      <c r="AU848" s="1061">
        <v>0.25055024286581601</v>
      </c>
    </row>
    <row r="849" spans="1:47" x14ac:dyDescent="0.2">
      <c r="A849">
        <v>63150</v>
      </c>
      <c r="B849" t="s">
        <v>2103</v>
      </c>
      <c r="C849" s="507">
        <v>43861</v>
      </c>
      <c r="D849">
        <v>2020</v>
      </c>
      <c r="E849" t="s">
        <v>180</v>
      </c>
      <c r="F849" t="s">
        <v>248</v>
      </c>
      <c r="G849">
        <v>40.669742999999997</v>
      </c>
      <c r="H849">
        <v>-75.164835999999994</v>
      </c>
      <c r="I849" s="606">
        <v>3.9320136986000001</v>
      </c>
      <c r="J849" t="s">
        <v>431</v>
      </c>
      <c r="K849" t="s">
        <v>1249</v>
      </c>
      <c r="L849" s="606">
        <v>9.9930000000000003</v>
      </c>
      <c r="M849" s="606">
        <v>8</v>
      </c>
      <c r="N849" s="606">
        <v>1.249125</v>
      </c>
      <c r="O849" t="s">
        <v>793</v>
      </c>
      <c r="P849" t="s">
        <v>793</v>
      </c>
      <c r="Q849">
        <v>25</v>
      </c>
      <c r="R849">
        <v>180</v>
      </c>
      <c r="Y849">
        <v>27.29</v>
      </c>
      <c r="Z849">
        <v>5.4</v>
      </c>
      <c r="AA849">
        <v>110.25</v>
      </c>
      <c r="AB849">
        <v>78.27</v>
      </c>
      <c r="AC849" t="s">
        <v>333</v>
      </c>
      <c r="AD849" s="508" t="s">
        <v>1233</v>
      </c>
      <c r="AE849" s="1059"/>
      <c r="AF849" s="1059"/>
      <c r="AG849" s="1059"/>
      <c r="AH849" s="1059"/>
      <c r="AI849" s="1059"/>
      <c r="AJ849" s="1059"/>
      <c r="AK849" s="1059"/>
      <c r="AL849" s="1059"/>
      <c r="AM849" s="1059"/>
      <c r="AN849" s="1059"/>
      <c r="AO849" s="1059"/>
      <c r="AP849" s="1059"/>
      <c r="AQ849" s="1059"/>
      <c r="AR849" s="1059">
        <v>0.16769406392694</v>
      </c>
      <c r="AS849" s="1059">
        <v>0.182776826484018</v>
      </c>
      <c r="AT849" s="1059">
        <v>0.18030821917808201</v>
      </c>
      <c r="AU849" s="1061">
        <v>0.15464196265937999</v>
      </c>
    </row>
    <row r="850" spans="1:47" x14ac:dyDescent="0.2">
      <c r="A850">
        <v>63416</v>
      </c>
      <c r="B850" t="s">
        <v>2104</v>
      </c>
      <c r="C850" s="507">
        <v>43982</v>
      </c>
      <c r="D850">
        <v>2020</v>
      </c>
      <c r="E850" t="s">
        <v>176</v>
      </c>
      <c r="F850" t="s">
        <v>222</v>
      </c>
      <c r="G850">
        <v>40.121566999999999</v>
      </c>
      <c r="H850">
        <v>-122.193089</v>
      </c>
      <c r="I850" s="606">
        <v>4.9518714611999997</v>
      </c>
      <c r="J850" t="s">
        <v>431</v>
      </c>
      <c r="K850" t="s">
        <v>1249</v>
      </c>
      <c r="L850" s="606">
        <v>11.03</v>
      </c>
      <c r="M850" s="606">
        <v>8.4</v>
      </c>
      <c r="N850" s="606">
        <v>1.3130952380952379</v>
      </c>
      <c r="O850" t="s">
        <v>793</v>
      </c>
      <c r="P850" t="s">
        <v>793</v>
      </c>
      <c r="Q850">
        <v>25</v>
      </c>
      <c r="R850">
        <v>181</v>
      </c>
      <c r="Y850">
        <v>24.83</v>
      </c>
      <c r="Z850">
        <v>11.05</v>
      </c>
      <c r="AA850">
        <v>53.01</v>
      </c>
      <c r="AB850">
        <v>39.39</v>
      </c>
      <c r="AC850" t="s">
        <v>332</v>
      </c>
      <c r="AD850" s="508" t="s">
        <v>1233</v>
      </c>
      <c r="AE850" s="1059"/>
      <c r="AF850" s="1059"/>
      <c r="AG850" s="1059"/>
      <c r="AH850" s="1059"/>
      <c r="AI850" s="1059"/>
      <c r="AJ850" s="1059"/>
      <c r="AK850" s="1059"/>
      <c r="AL850" s="1059"/>
      <c r="AM850" s="1059"/>
      <c r="AN850" s="1059"/>
      <c r="AO850" s="1059"/>
      <c r="AP850" s="1059"/>
      <c r="AQ850" s="1059"/>
      <c r="AR850" s="1059">
        <v>0.234059034572733</v>
      </c>
      <c r="AS850" s="1059">
        <v>0.24224016090454401</v>
      </c>
      <c r="AT850" s="1059">
        <v>0.22537508153946501</v>
      </c>
      <c r="AU850" s="1061">
        <v>0.22120847428224399</v>
      </c>
    </row>
    <row r="851" spans="1:47" x14ac:dyDescent="0.2">
      <c r="A851">
        <v>63149</v>
      </c>
      <c r="B851" t="s">
        <v>2105</v>
      </c>
      <c r="C851" s="507">
        <v>43861</v>
      </c>
      <c r="D851">
        <v>2020</v>
      </c>
      <c r="E851" t="s">
        <v>180</v>
      </c>
      <c r="F851" t="s">
        <v>248</v>
      </c>
      <c r="G851">
        <v>40.725121000000001</v>
      </c>
      <c r="H851">
        <v>-75.059590999999998</v>
      </c>
      <c r="I851" s="606">
        <v>3.9165029680000001</v>
      </c>
      <c r="J851" t="s">
        <v>431</v>
      </c>
      <c r="K851" t="s">
        <v>1249</v>
      </c>
      <c r="L851" s="606">
        <v>9.9967500000000005</v>
      </c>
      <c r="M851" s="606">
        <v>8.8000000000000007</v>
      </c>
      <c r="N851" s="606">
        <v>1.1359943181818182</v>
      </c>
      <c r="O851" t="s">
        <v>793</v>
      </c>
      <c r="P851" t="s">
        <v>793</v>
      </c>
      <c r="Q851">
        <v>25</v>
      </c>
      <c r="R851">
        <v>180</v>
      </c>
      <c r="Y851">
        <v>27.36</v>
      </c>
      <c r="Z851">
        <v>5.17</v>
      </c>
      <c r="AA851">
        <v>95.25</v>
      </c>
      <c r="AB851">
        <v>67.78</v>
      </c>
      <c r="AC851" t="s">
        <v>330</v>
      </c>
      <c r="AD851" s="508" t="s">
        <v>1233</v>
      </c>
      <c r="AE851" s="1059"/>
      <c r="AF851" s="1059"/>
      <c r="AG851" s="1059"/>
      <c r="AH851" s="1059"/>
      <c r="AI851" s="1059"/>
      <c r="AJ851" s="1059"/>
      <c r="AK851" s="1059"/>
      <c r="AL851" s="1059"/>
      <c r="AM851" s="1059"/>
      <c r="AN851" s="1059"/>
      <c r="AO851" s="1059"/>
      <c r="AP851" s="1059"/>
      <c r="AQ851" s="1059"/>
      <c r="AR851" s="1059">
        <v>0.16675747198007401</v>
      </c>
      <c r="AS851" s="1059">
        <v>0.17612339144873301</v>
      </c>
      <c r="AT851" s="1059">
        <v>0.17251712328767099</v>
      </c>
      <c r="AU851" s="1061">
        <v>0.17098495197880401</v>
      </c>
    </row>
    <row r="852" spans="1:47" x14ac:dyDescent="0.2">
      <c r="A852">
        <v>63566</v>
      </c>
      <c r="B852" t="s">
        <v>2106</v>
      </c>
      <c r="C852" s="507">
        <v>44135</v>
      </c>
      <c r="D852">
        <v>2020</v>
      </c>
      <c r="E852" t="s">
        <v>180</v>
      </c>
      <c r="F852" t="s">
        <v>228</v>
      </c>
      <c r="G852">
        <v>36.424171000000001</v>
      </c>
      <c r="H852">
        <v>-77.074510000000004</v>
      </c>
      <c r="I852" s="606">
        <v>4.3886335615999998</v>
      </c>
      <c r="J852" t="s">
        <v>431</v>
      </c>
      <c r="K852" t="s">
        <v>1249</v>
      </c>
      <c r="L852" s="606">
        <v>12</v>
      </c>
      <c r="M852" s="606">
        <v>9</v>
      </c>
      <c r="N852" s="606">
        <v>1.3333333333333333</v>
      </c>
      <c r="O852" t="s">
        <v>799</v>
      </c>
      <c r="P852" t="s">
        <v>1231</v>
      </c>
      <c r="Q852" t="s">
        <v>799</v>
      </c>
      <c r="R852">
        <v>180</v>
      </c>
      <c r="Y852">
        <v>27.96</v>
      </c>
      <c r="Z852">
        <v>3.86</v>
      </c>
      <c r="AA852">
        <v>89.74</v>
      </c>
      <c r="AB852">
        <v>63.36</v>
      </c>
      <c r="AC852" t="s">
        <v>329</v>
      </c>
      <c r="AD852" s="508" t="s">
        <v>1233</v>
      </c>
      <c r="AE852" s="1059"/>
      <c r="AF852" s="1059"/>
      <c r="AG852" s="1059"/>
      <c r="AH852" s="1059"/>
      <c r="AI852" s="1059"/>
      <c r="AJ852" s="1059"/>
      <c r="AK852" s="1059"/>
      <c r="AL852" s="1059"/>
      <c r="AM852" s="1059"/>
      <c r="AN852" s="1059"/>
      <c r="AO852" s="1059"/>
      <c r="AP852" s="1059"/>
      <c r="AQ852" s="1059"/>
      <c r="AR852" s="1059">
        <v>0.24836377473363699</v>
      </c>
      <c r="AS852" s="1059">
        <v>0.242820903094875</v>
      </c>
      <c r="AT852" s="1059">
        <v>0.23280060882800599</v>
      </c>
      <c r="AU852" s="1061">
        <v>0.23985529245091999</v>
      </c>
    </row>
    <row r="853" spans="1:47" x14ac:dyDescent="0.2">
      <c r="A853">
        <v>64080</v>
      </c>
      <c r="B853" t="s">
        <v>2107</v>
      </c>
      <c r="C853" s="507">
        <v>44196</v>
      </c>
      <c r="D853">
        <v>2020</v>
      </c>
      <c r="E853" t="s">
        <v>179</v>
      </c>
      <c r="F853" t="s">
        <v>235</v>
      </c>
      <c r="G853">
        <v>43.160590999999997</v>
      </c>
      <c r="H853">
        <v>-89.327357000000006</v>
      </c>
      <c r="I853" s="606">
        <v>3.8425271688999998</v>
      </c>
      <c r="J853" t="s">
        <v>431</v>
      </c>
      <c r="K853" t="s">
        <v>1249</v>
      </c>
      <c r="L853" s="606">
        <v>11.4</v>
      </c>
      <c r="M853" s="606">
        <v>9</v>
      </c>
      <c r="N853" s="606">
        <v>1.2666666666666666</v>
      </c>
      <c r="O853" t="s">
        <v>799</v>
      </c>
      <c r="P853" t="s">
        <v>1231</v>
      </c>
      <c r="Q853" t="s">
        <v>799</v>
      </c>
      <c r="R853">
        <v>180</v>
      </c>
      <c r="Y853">
        <v>27.83</v>
      </c>
      <c r="Z853">
        <v>2.4900000000000002</v>
      </c>
      <c r="AA853">
        <v>55.06</v>
      </c>
      <c r="AB853">
        <v>40.64</v>
      </c>
      <c r="AC853" t="s">
        <v>1259</v>
      </c>
      <c r="AD853" s="508" t="s">
        <v>1233</v>
      </c>
      <c r="AE853" s="1059"/>
      <c r="AF853" s="1059"/>
      <c r="AG853" s="1059"/>
      <c r="AH853" s="1059"/>
      <c r="AI853" s="1059"/>
      <c r="AJ853" s="1059"/>
      <c r="AK853" s="1059"/>
      <c r="AL853" s="1059"/>
      <c r="AM853" s="1059"/>
      <c r="AN853" s="1059"/>
      <c r="AO853" s="1059"/>
      <c r="AP853" s="1059"/>
      <c r="AQ853" s="1059"/>
      <c r="AR853" s="1059">
        <v>0.21173262303399201</v>
      </c>
      <c r="AS853" s="1059">
        <v>0.21648909183155701</v>
      </c>
      <c r="AT853" s="1059">
        <v>0.229908675799086</v>
      </c>
      <c r="AU853" s="1061">
        <v>0.22420815624367499</v>
      </c>
    </row>
    <row r="854" spans="1:47" x14ac:dyDescent="0.2">
      <c r="A854">
        <v>63503</v>
      </c>
      <c r="B854" t="s">
        <v>2108</v>
      </c>
      <c r="C854" s="507">
        <v>43921</v>
      </c>
      <c r="D854">
        <v>2020</v>
      </c>
      <c r="E854" t="s">
        <v>180</v>
      </c>
      <c r="F854" t="s">
        <v>248</v>
      </c>
      <c r="G854">
        <v>40.024847999999999</v>
      </c>
      <c r="H854">
        <v>-74.310820000000007</v>
      </c>
      <c r="I854" s="606">
        <v>4.0054036530000001</v>
      </c>
      <c r="J854" t="s">
        <v>431</v>
      </c>
      <c r="K854" t="s">
        <v>1249</v>
      </c>
      <c r="L854" s="606">
        <v>14.4</v>
      </c>
      <c r="M854" s="606">
        <v>9.6</v>
      </c>
      <c r="N854" s="606">
        <v>1.5</v>
      </c>
      <c r="O854" t="s">
        <v>793</v>
      </c>
      <c r="P854" t="s">
        <v>793</v>
      </c>
      <c r="Q854">
        <v>20</v>
      </c>
      <c r="R854">
        <v>180</v>
      </c>
      <c r="Y854">
        <v>29.2</v>
      </c>
      <c r="Z854">
        <v>4.82</v>
      </c>
      <c r="AA854">
        <v>113.91</v>
      </c>
      <c r="AB854">
        <v>80.89</v>
      </c>
      <c r="AC854" t="s">
        <v>330</v>
      </c>
      <c r="AD854" s="508" t="s">
        <v>1233</v>
      </c>
      <c r="AE854" s="1059"/>
      <c r="AF854" s="1059"/>
      <c r="AG854" s="1059"/>
      <c r="AH854" s="1059"/>
      <c r="AI854" s="1059"/>
      <c r="AJ854" s="1059"/>
      <c r="AK854" s="1059"/>
      <c r="AL854" s="1059"/>
      <c r="AM854" s="1059"/>
      <c r="AN854" s="1059"/>
      <c r="AO854" s="1059"/>
      <c r="AP854" s="1059"/>
      <c r="AQ854" s="1059"/>
      <c r="AR854" s="1059">
        <v>0.18210140791476401</v>
      </c>
      <c r="AS854" s="1059">
        <v>0.17252901445966501</v>
      </c>
      <c r="AT854" s="1059">
        <v>0.18924800228310501</v>
      </c>
      <c r="AU854" s="1061">
        <v>0.21117941712204</v>
      </c>
    </row>
    <row r="855" spans="1:47" x14ac:dyDescent="0.2">
      <c r="A855">
        <v>62793</v>
      </c>
      <c r="B855" t="s">
        <v>2109</v>
      </c>
      <c r="C855" s="507">
        <v>44104</v>
      </c>
      <c r="D855">
        <v>2020</v>
      </c>
      <c r="E855" t="s">
        <v>179</v>
      </c>
      <c r="F855" t="s">
        <v>231</v>
      </c>
      <c r="G855">
        <v>40.013241000000001</v>
      </c>
      <c r="H855">
        <v>-86.858690999999993</v>
      </c>
      <c r="I855" s="606">
        <v>3.9820675798999998</v>
      </c>
      <c r="J855" t="s">
        <v>431</v>
      </c>
      <c r="K855" t="s">
        <v>1249</v>
      </c>
      <c r="L855" s="606">
        <v>13.234999999999999</v>
      </c>
      <c r="M855" s="606">
        <v>9.8000000000000007</v>
      </c>
      <c r="N855" s="606">
        <v>1.3505102040816326</v>
      </c>
      <c r="O855" t="s">
        <v>799</v>
      </c>
      <c r="P855" t="s">
        <v>1231</v>
      </c>
      <c r="Q855" t="s">
        <v>799</v>
      </c>
      <c r="R855">
        <v>180</v>
      </c>
      <c r="Y855">
        <v>32.58</v>
      </c>
      <c r="Z855">
        <v>2.4700000000000002</v>
      </c>
      <c r="AA855">
        <v>56.63</v>
      </c>
      <c r="AB855">
        <v>42.28</v>
      </c>
      <c r="AC855" t="s">
        <v>1259</v>
      </c>
      <c r="AD855" s="508" t="s">
        <v>1233</v>
      </c>
      <c r="AE855" s="1059"/>
      <c r="AF855" s="1059"/>
      <c r="AG855" s="1059"/>
      <c r="AH855" s="1059"/>
      <c r="AI855" s="1059"/>
      <c r="AJ855" s="1059"/>
      <c r="AK855" s="1059"/>
      <c r="AL855" s="1059"/>
      <c r="AM855" s="1059"/>
      <c r="AN855" s="1059"/>
      <c r="AO855" s="1059"/>
      <c r="AP855" s="1059"/>
      <c r="AQ855" s="1059"/>
      <c r="AR855" s="1059">
        <v>0.21967896747740101</v>
      </c>
      <c r="AS855" s="1059">
        <v>0.214996272481595</v>
      </c>
      <c r="AT855" s="1059">
        <v>0.210325225980803</v>
      </c>
      <c r="AU855" s="1061">
        <v>0.205893832943013</v>
      </c>
    </row>
    <row r="856" spans="1:47" x14ac:dyDescent="0.2">
      <c r="A856">
        <v>65389</v>
      </c>
      <c r="B856" t="s">
        <v>2110</v>
      </c>
      <c r="C856" s="507">
        <v>44196</v>
      </c>
      <c r="D856">
        <v>2020</v>
      </c>
      <c r="E856" t="s">
        <v>199</v>
      </c>
      <c r="F856" t="s">
        <v>237</v>
      </c>
      <c r="G856">
        <v>34.704808</v>
      </c>
      <c r="H856">
        <v>-81.660178000000002</v>
      </c>
      <c r="I856" s="606">
        <v>4.5600018264999997</v>
      </c>
      <c r="J856" t="s">
        <v>431</v>
      </c>
      <c r="K856" t="s">
        <v>1249</v>
      </c>
      <c r="L856" s="606">
        <v>14.6</v>
      </c>
      <c r="M856" s="606">
        <v>9.8000000000000007</v>
      </c>
      <c r="N856" s="606">
        <v>1.4897959183673468</v>
      </c>
      <c r="O856" t="s">
        <v>799</v>
      </c>
      <c r="P856" t="s">
        <v>1231</v>
      </c>
      <c r="Q856" t="s">
        <v>799</v>
      </c>
      <c r="R856">
        <v>180</v>
      </c>
      <c r="Y856">
        <v>23.67</v>
      </c>
      <c r="Z856">
        <v>36.5</v>
      </c>
      <c r="AA856">
        <v>45.24</v>
      </c>
      <c r="AB856">
        <v>34.53</v>
      </c>
      <c r="AC856" t="s">
        <v>329</v>
      </c>
      <c r="AD856" s="508" t="s">
        <v>1233</v>
      </c>
      <c r="AE856" s="1059"/>
      <c r="AF856" s="1059"/>
      <c r="AG856" s="1059"/>
      <c r="AH856" s="1059"/>
      <c r="AI856" s="1059"/>
      <c r="AJ856" s="1059"/>
      <c r="AK856" s="1059"/>
      <c r="AL856" s="1059"/>
      <c r="AM856" s="1059"/>
      <c r="AN856" s="1059"/>
      <c r="AO856" s="1059"/>
      <c r="AP856" s="1059"/>
      <c r="AQ856" s="1059"/>
      <c r="AR856" s="1059">
        <v>0.255707762557077</v>
      </c>
      <c r="AS856" s="1059">
        <v>0.25344795452427499</v>
      </c>
      <c r="AT856" s="1059">
        <v>0.24535225048923601</v>
      </c>
      <c r="AU856" s="1061">
        <v>0.23873415486413099</v>
      </c>
    </row>
    <row r="857" spans="1:47" x14ac:dyDescent="0.2">
      <c r="A857">
        <v>63636</v>
      </c>
      <c r="B857" t="s">
        <v>2111</v>
      </c>
      <c r="C857" s="507">
        <v>43921</v>
      </c>
      <c r="D857">
        <v>2020</v>
      </c>
      <c r="E857" t="s">
        <v>183</v>
      </c>
      <c r="F857" t="s">
        <v>242</v>
      </c>
      <c r="G857">
        <v>43.318184000000002</v>
      </c>
      <c r="H857">
        <v>-121.005162</v>
      </c>
      <c r="I857" s="606">
        <v>4.6536655251000001</v>
      </c>
      <c r="J857" t="s">
        <v>431</v>
      </c>
      <c r="K857" t="s">
        <v>1249</v>
      </c>
      <c r="L857" s="606">
        <v>14.9</v>
      </c>
      <c r="M857" s="606">
        <v>9.9</v>
      </c>
      <c r="N857" s="606">
        <v>1.505050505050505</v>
      </c>
      <c r="O857" t="s">
        <v>799</v>
      </c>
      <c r="P857" t="s">
        <v>1231</v>
      </c>
      <c r="Q857" t="s">
        <v>799</v>
      </c>
      <c r="R857">
        <v>180</v>
      </c>
      <c r="Y857">
        <v>30.68</v>
      </c>
      <c r="Z857">
        <v>10.15</v>
      </c>
      <c r="AA857">
        <v>77.16</v>
      </c>
      <c r="AB857">
        <v>54.94</v>
      </c>
      <c r="AC857" t="s">
        <v>333</v>
      </c>
      <c r="AD857" s="508" t="s">
        <v>1233</v>
      </c>
      <c r="AE857" s="1059"/>
      <c r="AF857" s="1059"/>
      <c r="AG857" s="1059"/>
      <c r="AH857" s="1059"/>
      <c r="AI857" s="1059"/>
      <c r="AJ857" s="1059"/>
      <c r="AK857" s="1059"/>
      <c r="AL857" s="1059"/>
      <c r="AM857" s="1059"/>
      <c r="AN857" s="1059"/>
      <c r="AO857" s="1059"/>
      <c r="AP857" s="1059"/>
      <c r="AQ857" s="1059"/>
      <c r="AR857" s="1059">
        <v>0.29344818043448101</v>
      </c>
      <c r="AS857" s="1059">
        <v>0.26753839767538301</v>
      </c>
      <c r="AT857" s="1059">
        <v>0.27476823024768199</v>
      </c>
      <c r="AU857" s="1061">
        <v>0.284194403046862</v>
      </c>
    </row>
    <row r="858" spans="1:47" x14ac:dyDescent="0.2">
      <c r="A858">
        <v>63520</v>
      </c>
      <c r="B858" t="s">
        <v>2112</v>
      </c>
      <c r="C858" s="507">
        <v>43861</v>
      </c>
      <c r="D858">
        <v>2020</v>
      </c>
      <c r="E858" t="s">
        <v>180</v>
      </c>
      <c r="F858" t="s">
        <v>243</v>
      </c>
      <c r="G858">
        <v>40.860371000000001</v>
      </c>
      <c r="H858">
        <v>-75.852331000000007</v>
      </c>
      <c r="I858" s="606">
        <v>3.8493595890000001</v>
      </c>
      <c r="J858" t="s">
        <v>431</v>
      </c>
      <c r="K858" t="s">
        <v>1249</v>
      </c>
      <c r="L858" s="606">
        <v>11.5</v>
      </c>
      <c r="M858" s="606">
        <v>10</v>
      </c>
      <c r="N858" s="606">
        <v>1.1499999999999999</v>
      </c>
      <c r="O858" t="s">
        <v>793</v>
      </c>
      <c r="P858" t="s">
        <v>793</v>
      </c>
      <c r="Q858">
        <v>25</v>
      </c>
      <c r="R858">
        <v>180</v>
      </c>
      <c r="Y858">
        <v>26.55</v>
      </c>
      <c r="Z858">
        <v>4.6900000000000004</v>
      </c>
      <c r="AA858">
        <v>97.21</v>
      </c>
      <c r="AB858">
        <v>69.41</v>
      </c>
      <c r="AC858" t="s">
        <v>333</v>
      </c>
      <c r="AD858" s="508" t="s">
        <v>1233</v>
      </c>
      <c r="AE858" s="1059"/>
      <c r="AF858" s="1059"/>
      <c r="AG858" s="1059"/>
      <c r="AH858" s="1059"/>
      <c r="AI858" s="1059"/>
      <c r="AJ858" s="1059"/>
      <c r="AK858" s="1059"/>
      <c r="AL858" s="1059"/>
      <c r="AM858" s="1059"/>
      <c r="AN858" s="1059"/>
      <c r="AO858" s="1059"/>
      <c r="AP858" s="1059"/>
      <c r="AQ858" s="1059"/>
      <c r="AR858" s="1059">
        <v>0.140787671232876</v>
      </c>
      <c r="AS858" s="1059">
        <v>0.182716894977168</v>
      </c>
      <c r="AT858" s="1059">
        <v>0.14000000000000001</v>
      </c>
      <c r="AU858" s="1061">
        <v>0.17642304189435301</v>
      </c>
    </row>
    <row r="859" spans="1:47" x14ac:dyDescent="0.2">
      <c r="A859">
        <v>63331</v>
      </c>
      <c r="B859" t="s">
        <v>2113</v>
      </c>
      <c r="C859" s="507">
        <v>43889</v>
      </c>
      <c r="D859">
        <v>2020</v>
      </c>
      <c r="E859" t="s">
        <v>183</v>
      </c>
      <c r="F859" t="s">
        <v>242</v>
      </c>
      <c r="G859">
        <v>45.379421000000001</v>
      </c>
      <c r="H859">
        <v>-122.231672</v>
      </c>
      <c r="I859" s="606">
        <v>3.4777038813000001</v>
      </c>
      <c r="J859" t="s">
        <v>431</v>
      </c>
      <c r="K859" t="s">
        <v>1249</v>
      </c>
      <c r="L859" s="606">
        <v>15.2</v>
      </c>
      <c r="M859" s="606">
        <v>10</v>
      </c>
      <c r="N859" s="606">
        <v>1.52</v>
      </c>
      <c r="O859" t="s">
        <v>799</v>
      </c>
      <c r="P859" t="s">
        <v>1231</v>
      </c>
      <c r="Q859" t="s">
        <v>799</v>
      </c>
      <c r="R859">
        <v>179</v>
      </c>
      <c r="AA859">
        <v>107.54</v>
      </c>
      <c r="AB859">
        <v>76.33</v>
      </c>
      <c r="AC859" t="s">
        <v>333</v>
      </c>
      <c r="AD859" s="508" t="s">
        <v>1233</v>
      </c>
      <c r="AE859" s="1059"/>
      <c r="AF859" s="1059"/>
      <c r="AG859" s="1059"/>
      <c r="AH859" s="1059"/>
      <c r="AI859" s="1059"/>
      <c r="AJ859" s="1059"/>
      <c r="AK859" s="1059"/>
      <c r="AL859" s="1059"/>
      <c r="AM859" s="1059"/>
      <c r="AN859" s="1059"/>
      <c r="AO859" s="1059"/>
      <c r="AP859" s="1059"/>
      <c r="AQ859" s="1059"/>
      <c r="AR859" s="1059">
        <v>0.213995433789954</v>
      </c>
      <c r="AS859" s="1059">
        <v>0.208767123287671</v>
      </c>
      <c r="AT859" s="1059">
        <v>0.224143835616438</v>
      </c>
      <c r="AU859" s="1061">
        <v>0.201787340619307</v>
      </c>
    </row>
    <row r="860" spans="1:47" x14ac:dyDescent="0.2">
      <c r="A860">
        <v>63330</v>
      </c>
      <c r="B860" t="s">
        <v>2114</v>
      </c>
      <c r="C860" s="507">
        <v>43889</v>
      </c>
      <c r="D860">
        <v>2020</v>
      </c>
      <c r="E860" t="s">
        <v>183</v>
      </c>
      <c r="F860" t="s">
        <v>242</v>
      </c>
      <c r="G860">
        <v>45.318362</v>
      </c>
      <c r="H860">
        <v>-122.330901</v>
      </c>
      <c r="I860" s="606">
        <v>3.5412917808</v>
      </c>
      <c r="J860" t="s">
        <v>431</v>
      </c>
      <c r="K860" t="s">
        <v>1249</v>
      </c>
      <c r="L860" s="606">
        <v>15.2</v>
      </c>
      <c r="M860" s="606">
        <v>10</v>
      </c>
      <c r="N860" s="606">
        <v>1.52</v>
      </c>
      <c r="O860" t="s">
        <v>799</v>
      </c>
      <c r="P860" t="s">
        <v>1231</v>
      </c>
      <c r="Q860" t="s">
        <v>799</v>
      </c>
      <c r="R860">
        <v>179</v>
      </c>
      <c r="AA860">
        <v>108.21</v>
      </c>
      <c r="AB860">
        <v>76.75</v>
      </c>
      <c r="AC860" t="s">
        <v>333</v>
      </c>
      <c r="AD860" s="508" t="s">
        <v>1233</v>
      </c>
      <c r="AE860" s="1059"/>
      <c r="AF860" s="1059"/>
      <c r="AG860" s="1059"/>
      <c r="AH860" s="1059"/>
      <c r="AI860" s="1059"/>
      <c r="AJ860" s="1059"/>
      <c r="AK860" s="1059"/>
      <c r="AL860" s="1059"/>
      <c r="AM860" s="1059"/>
      <c r="AN860" s="1059"/>
      <c r="AO860" s="1059"/>
      <c r="AP860" s="1059"/>
      <c r="AQ860" s="1059"/>
      <c r="AR860" s="1059">
        <v>0.22392694063926899</v>
      </c>
      <c r="AS860" s="1059">
        <v>0.19533105022830999</v>
      </c>
      <c r="AT860" s="1059">
        <v>0.219360730593607</v>
      </c>
      <c r="AU860" s="1061">
        <v>0.21049635701274999</v>
      </c>
    </row>
    <row r="861" spans="1:47" x14ac:dyDescent="0.2">
      <c r="A861">
        <v>63926</v>
      </c>
      <c r="B861" t="s">
        <v>2115</v>
      </c>
      <c r="C861" s="507">
        <v>44012</v>
      </c>
      <c r="D861">
        <v>2020</v>
      </c>
      <c r="E861" t="s">
        <v>183</v>
      </c>
      <c r="F861" t="s">
        <v>242</v>
      </c>
      <c r="G861">
        <v>43.395071000000002</v>
      </c>
      <c r="H861">
        <v>-120.951751</v>
      </c>
      <c r="I861" s="606">
        <v>4.6202906393000003</v>
      </c>
      <c r="J861" t="s">
        <v>431</v>
      </c>
      <c r="K861" t="s">
        <v>1249</v>
      </c>
      <c r="L861" s="606">
        <v>15.1</v>
      </c>
      <c r="M861" s="606">
        <v>10</v>
      </c>
      <c r="N861" s="606">
        <v>1.51</v>
      </c>
      <c r="O861" t="s">
        <v>799</v>
      </c>
      <c r="P861" t="s">
        <v>1231</v>
      </c>
      <c r="Q861" t="s">
        <v>799</v>
      </c>
      <c r="R861">
        <v>180</v>
      </c>
      <c r="Y861">
        <v>26.39</v>
      </c>
      <c r="Z861">
        <v>10.34</v>
      </c>
      <c r="AA861">
        <v>81.709999999999994</v>
      </c>
      <c r="AB861">
        <v>58.22</v>
      </c>
      <c r="AC861" t="s">
        <v>333</v>
      </c>
      <c r="AD861" s="508" t="s">
        <v>1233</v>
      </c>
      <c r="AE861" s="1059"/>
      <c r="AF861" s="1059"/>
      <c r="AG861" s="1059"/>
      <c r="AH861" s="1059"/>
      <c r="AI861" s="1059"/>
      <c r="AJ861" s="1059"/>
      <c r="AK861" s="1059"/>
      <c r="AL861" s="1059"/>
      <c r="AM861" s="1059"/>
      <c r="AN861" s="1059"/>
      <c r="AO861" s="1059"/>
      <c r="AP861" s="1059"/>
      <c r="AQ861" s="1059"/>
      <c r="AR861" s="1059">
        <v>0.28207762557077598</v>
      </c>
      <c r="AS861" s="1059">
        <v>0.23344748858447401</v>
      </c>
      <c r="AT861" s="1059">
        <v>0.258915525114155</v>
      </c>
      <c r="AU861" s="1061">
        <v>0.27357695810564597</v>
      </c>
    </row>
    <row r="862" spans="1:47" x14ac:dyDescent="0.2">
      <c r="A862">
        <v>63796</v>
      </c>
      <c r="B862" t="s">
        <v>2116</v>
      </c>
      <c r="C862" s="507">
        <v>44012</v>
      </c>
      <c r="D862">
        <v>2020</v>
      </c>
      <c r="E862" t="s">
        <v>183</v>
      </c>
      <c r="F862" t="s">
        <v>242</v>
      </c>
      <c r="G862">
        <v>43.503270999999998</v>
      </c>
      <c r="H862">
        <v>-119.14894099999999</v>
      </c>
      <c r="I862" s="606">
        <v>4.5844164383999999</v>
      </c>
      <c r="J862" t="s">
        <v>431</v>
      </c>
      <c r="K862" t="s">
        <v>1249</v>
      </c>
      <c r="L862" s="606">
        <v>15.34464</v>
      </c>
      <c r="M862" s="606">
        <v>10</v>
      </c>
      <c r="N862" s="606">
        <v>1.5344640000000001</v>
      </c>
      <c r="O862" t="s">
        <v>799</v>
      </c>
      <c r="P862" t="s">
        <v>1231</v>
      </c>
      <c r="Q862" t="s">
        <v>799</v>
      </c>
      <c r="R862">
        <v>181</v>
      </c>
      <c r="Y862">
        <v>30.64</v>
      </c>
      <c r="Z862">
        <v>10.93</v>
      </c>
      <c r="AA862">
        <v>77.56</v>
      </c>
      <c r="AB862">
        <v>55.55</v>
      </c>
      <c r="AC862" t="s">
        <v>333</v>
      </c>
      <c r="AD862" s="508" t="s">
        <v>1233</v>
      </c>
      <c r="AE862" s="1059"/>
      <c r="AF862" s="1059"/>
      <c r="AG862" s="1059"/>
      <c r="AH862" s="1059"/>
      <c r="AI862" s="1059"/>
      <c r="AJ862" s="1059"/>
      <c r="AK862" s="1059"/>
      <c r="AL862" s="1059"/>
      <c r="AM862" s="1059"/>
      <c r="AN862" s="1059"/>
      <c r="AO862" s="1059"/>
      <c r="AP862" s="1059"/>
      <c r="AQ862" s="1059"/>
      <c r="AR862" s="1059">
        <v>0.26896118721461199</v>
      </c>
      <c r="AS862" s="1059">
        <v>0.28094748858447399</v>
      </c>
      <c r="AT862" s="1059">
        <v>0.26432648401826397</v>
      </c>
      <c r="AU862" s="1061">
        <v>0.25484972677595602</v>
      </c>
    </row>
    <row r="863" spans="1:47" x14ac:dyDescent="0.2">
      <c r="A863">
        <v>63795</v>
      </c>
      <c r="B863" t="s">
        <v>2117</v>
      </c>
      <c r="C863" s="507">
        <v>44012</v>
      </c>
      <c r="D863">
        <v>2020</v>
      </c>
      <c r="E863" t="s">
        <v>183</v>
      </c>
      <c r="F863" t="s">
        <v>242</v>
      </c>
      <c r="G863">
        <v>43.318731</v>
      </c>
      <c r="H863">
        <v>-121.0047711</v>
      </c>
      <c r="I863" s="606">
        <v>4.6536655251000001</v>
      </c>
      <c r="J863" t="s">
        <v>431</v>
      </c>
      <c r="K863" t="s">
        <v>1249</v>
      </c>
      <c r="L863" s="606">
        <v>15.137279999999999</v>
      </c>
      <c r="M863" s="606">
        <v>10</v>
      </c>
      <c r="N863" s="606">
        <v>1.513728</v>
      </c>
      <c r="O863" t="s">
        <v>799</v>
      </c>
      <c r="P863" t="s">
        <v>1231</v>
      </c>
      <c r="Q863" t="s">
        <v>799</v>
      </c>
      <c r="R863">
        <v>180</v>
      </c>
      <c r="Y863">
        <v>30.7</v>
      </c>
      <c r="Z863">
        <v>10.17</v>
      </c>
      <c r="AA863">
        <v>71.42</v>
      </c>
      <c r="AB863">
        <v>51.12</v>
      </c>
      <c r="AC863" t="s">
        <v>333</v>
      </c>
      <c r="AD863" s="508" t="s">
        <v>1233</v>
      </c>
      <c r="AE863" s="1059"/>
      <c r="AF863" s="1059"/>
      <c r="AG863" s="1059"/>
      <c r="AH863" s="1059"/>
      <c r="AI863" s="1059"/>
      <c r="AJ863" s="1059"/>
      <c r="AK863" s="1059"/>
      <c r="AL863" s="1059"/>
      <c r="AM863" s="1059"/>
      <c r="AN863" s="1059"/>
      <c r="AO863" s="1059"/>
      <c r="AP863" s="1059"/>
      <c r="AQ863" s="1059"/>
      <c r="AR863" s="1059">
        <v>0.29015981735159802</v>
      </c>
      <c r="AS863" s="1059">
        <v>0.28493150684931501</v>
      </c>
      <c r="AT863" s="1059">
        <v>0.27642694063926898</v>
      </c>
      <c r="AU863" s="1061">
        <v>0.28877504553734001</v>
      </c>
    </row>
    <row r="864" spans="1:47" x14ac:dyDescent="0.2">
      <c r="A864">
        <v>63779</v>
      </c>
      <c r="B864" t="s">
        <v>2118</v>
      </c>
      <c r="C864" s="507">
        <v>44012</v>
      </c>
      <c r="D864">
        <v>2020</v>
      </c>
      <c r="E864" t="s">
        <v>183</v>
      </c>
      <c r="F864" t="s">
        <v>242</v>
      </c>
      <c r="G864">
        <v>43.395161000000002</v>
      </c>
      <c r="H864">
        <v>-120.952201</v>
      </c>
      <c r="I864" s="606">
        <v>4.6202906393000003</v>
      </c>
      <c r="J864" t="s">
        <v>431</v>
      </c>
      <c r="K864" t="s">
        <v>1249</v>
      </c>
      <c r="L864" s="606">
        <v>14.9</v>
      </c>
      <c r="M864" s="606">
        <v>10</v>
      </c>
      <c r="N864" s="606">
        <v>1.49</v>
      </c>
      <c r="O864" t="s">
        <v>799</v>
      </c>
      <c r="P864" t="s">
        <v>1231</v>
      </c>
      <c r="Q864" t="s">
        <v>799</v>
      </c>
      <c r="R864">
        <v>180</v>
      </c>
      <c r="Y864">
        <v>26.36</v>
      </c>
      <c r="Z864">
        <v>10.27</v>
      </c>
      <c r="AA864">
        <v>74.180000000000007</v>
      </c>
      <c r="AB864">
        <v>53.01</v>
      </c>
      <c r="AC864" t="s">
        <v>333</v>
      </c>
      <c r="AD864" s="508" t="s">
        <v>1233</v>
      </c>
      <c r="AE864" s="1059"/>
      <c r="AF864" s="1059"/>
      <c r="AG864" s="1059"/>
      <c r="AH864" s="1059"/>
      <c r="AI864" s="1059"/>
      <c r="AJ864" s="1059"/>
      <c r="AK864" s="1059"/>
      <c r="AL864" s="1059"/>
      <c r="AM864" s="1059"/>
      <c r="AN864" s="1059"/>
      <c r="AO864" s="1059"/>
      <c r="AP864" s="1059"/>
      <c r="AQ864" s="1059"/>
      <c r="AR864" s="1059">
        <v>0.28807077625570698</v>
      </c>
      <c r="AS864" s="1059">
        <v>0.27360730593607302</v>
      </c>
      <c r="AT864" s="1059">
        <v>0.26522831050228302</v>
      </c>
      <c r="AU864" s="1061">
        <v>0.27963342440801398</v>
      </c>
    </row>
    <row r="865" spans="1:47" x14ac:dyDescent="0.2">
      <c r="A865">
        <v>63778</v>
      </c>
      <c r="B865" t="s">
        <v>2119</v>
      </c>
      <c r="C865" s="507">
        <v>44042</v>
      </c>
      <c r="D865">
        <v>2020</v>
      </c>
      <c r="E865" t="s">
        <v>183</v>
      </c>
      <c r="F865" t="s">
        <v>242</v>
      </c>
      <c r="G865">
        <v>43.553486999999997</v>
      </c>
      <c r="H865">
        <v>-119.68710900000001</v>
      </c>
      <c r="I865" s="606">
        <v>4.5749527396999996</v>
      </c>
      <c r="J865" t="s">
        <v>431</v>
      </c>
      <c r="K865" t="s">
        <v>1249</v>
      </c>
      <c r="L865" s="606">
        <v>15.3</v>
      </c>
      <c r="M865" s="606">
        <v>10</v>
      </c>
      <c r="N865" s="606">
        <v>1.53</v>
      </c>
      <c r="O865" t="s">
        <v>799</v>
      </c>
      <c r="P865" t="s">
        <v>1231</v>
      </c>
      <c r="Q865" t="s">
        <v>799</v>
      </c>
      <c r="R865">
        <v>180</v>
      </c>
      <c r="Y865">
        <v>30.85</v>
      </c>
      <c r="Z865">
        <v>10.59</v>
      </c>
      <c r="AA865">
        <v>74.5</v>
      </c>
      <c r="AB865">
        <v>53.44</v>
      </c>
      <c r="AC865" t="s">
        <v>333</v>
      </c>
      <c r="AD865" s="508" t="s">
        <v>1233</v>
      </c>
      <c r="AE865" s="1059"/>
      <c r="AF865" s="1059"/>
      <c r="AG865" s="1059"/>
      <c r="AH865" s="1059"/>
      <c r="AI865" s="1059"/>
      <c r="AJ865" s="1059"/>
      <c r="AK865" s="1059"/>
      <c r="AL865" s="1059"/>
      <c r="AM865" s="1059"/>
      <c r="AN865" s="1059"/>
      <c r="AO865" s="1059"/>
      <c r="AP865" s="1059"/>
      <c r="AQ865" s="1059"/>
      <c r="AR865" s="1059">
        <v>0.28858447488584399</v>
      </c>
      <c r="AS865" s="1059">
        <v>0.28385844748858402</v>
      </c>
      <c r="AT865" s="1059">
        <v>0.23652968036529601</v>
      </c>
      <c r="AU865" s="1061">
        <v>0.28088570127504497</v>
      </c>
    </row>
    <row r="866" spans="1:47" x14ac:dyDescent="0.2">
      <c r="A866">
        <v>63925</v>
      </c>
      <c r="B866" t="s">
        <v>2120</v>
      </c>
      <c r="C866" s="507">
        <v>44042</v>
      </c>
      <c r="D866">
        <v>2020</v>
      </c>
      <c r="E866" t="s">
        <v>183</v>
      </c>
      <c r="F866" t="s">
        <v>242</v>
      </c>
      <c r="G866">
        <v>43.556730999999999</v>
      </c>
      <c r="H866">
        <v>-119.67723599999999</v>
      </c>
      <c r="I866" s="606">
        <v>4.5749527396999996</v>
      </c>
      <c r="J866" t="s">
        <v>431</v>
      </c>
      <c r="K866" t="s">
        <v>1249</v>
      </c>
      <c r="L866" s="606">
        <v>15.3</v>
      </c>
      <c r="M866" s="606">
        <v>10</v>
      </c>
      <c r="N866" s="606">
        <v>1.53</v>
      </c>
      <c r="O866" t="s">
        <v>799</v>
      </c>
      <c r="P866" t="s">
        <v>1231</v>
      </c>
      <c r="Q866" t="s">
        <v>799</v>
      </c>
      <c r="R866">
        <v>180</v>
      </c>
      <c r="Y866">
        <v>30.61</v>
      </c>
      <c r="Z866">
        <v>10.65</v>
      </c>
      <c r="AA866">
        <v>84.89</v>
      </c>
      <c r="AB866">
        <v>60.39</v>
      </c>
      <c r="AC866" t="s">
        <v>333</v>
      </c>
      <c r="AD866" s="508" t="s">
        <v>1233</v>
      </c>
      <c r="AE866" s="1059"/>
      <c r="AF866" s="1059"/>
      <c r="AG866" s="1059"/>
      <c r="AH866" s="1059"/>
      <c r="AI866" s="1059"/>
      <c r="AJ866" s="1059"/>
      <c r="AK866" s="1059"/>
      <c r="AL866" s="1059"/>
      <c r="AM866" s="1059"/>
      <c r="AN866" s="1059"/>
      <c r="AO866" s="1059"/>
      <c r="AP866" s="1059"/>
      <c r="AQ866" s="1059"/>
      <c r="AR866" s="1059">
        <v>0.27091324200913203</v>
      </c>
      <c r="AS866" s="1059">
        <v>0.26092465753424599</v>
      </c>
      <c r="AT866" s="1059">
        <v>0.258207762557077</v>
      </c>
      <c r="AU866" s="1061">
        <v>0.26182832422586499</v>
      </c>
    </row>
    <row r="867" spans="1:47" x14ac:dyDescent="0.2">
      <c r="A867">
        <v>61200</v>
      </c>
      <c r="B867" t="s">
        <v>2121</v>
      </c>
      <c r="C867" s="507">
        <v>44135</v>
      </c>
      <c r="D867">
        <v>2020</v>
      </c>
      <c r="E867" t="s">
        <v>183</v>
      </c>
      <c r="F867" t="s">
        <v>242</v>
      </c>
      <c r="G867">
        <v>42.521841000000002</v>
      </c>
      <c r="H867">
        <v>-122.828031</v>
      </c>
      <c r="I867" s="606">
        <v>4.4900844748999997</v>
      </c>
      <c r="J867" t="s">
        <v>431</v>
      </c>
      <c r="K867" t="s">
        <v>1249</v>
      </c>
      <c r="L867" s="606">
        <v>12.8</v>
      </c>
      <c r="M867" s="606">
        <v>10</v>
      </c>
      <c r="N867" s="606">
        <v>1.28</v>
      </c>
      <c r="O867" t="s">
        <v>799</v>
      </c>
      <c r="P867" t="s">
        <v>1231</v>
      </c>
      <c r="Q867" t="s">
        <v>799</v>
      </c>
      <c r="R867">
        <v>180</v>
      </c>
      <c r="Y867">
        <v>25.69</v>
      </c>
      <c r="Z867">
        <v>17.68</v>
      </c>
      <c r="AA867">
        <v>99.69</v>
      </c>
      <c r="AB867">
        <v>70.510000000000005</v>
      </c>
      <c r="AC867" t="s">
        <v>333</v>
      </c>
      <c r="AD867" s="508" t="s">
        <v>1233</v>
      </c>
      <c r="AE867" s="1059"/>
      <c r="AF867" s="1059"/>
      <c r="AG867" s="1059"/>
      <c r="AH867" s="1059"/>
      <c r="AI867" s="1059"/>
      <c r="AJ867" s="1059"/>
      <c r="AK867" s="1059"/>
      <c r="AL867" s="1059"/>
      <c r="AM867" s="1059"/>
      <c r="AN867" s="1059"/>
      <c r="AO867" s="1059"/>
      <c r="AP867" s="1059"/>
      <c r="AQ867" s="1059"/>
      <c r="AR867" s="1059">
        <v>0.22415525114155199</v>
      </c>
      <c r="AS867" s="1059">
        <v>0.25426940639269402</v>
      </c>
      <c r="AT867" s="1059">
        <v>0.24356164383561599</v>
      </c>
      <c r="AU867" s="1061">
        <v>0.14510473588342401</v>
      </c>
    </row>
    <row r="868" spans="1:47" x14ac:dyDescent="0.2">
      <c r="A868">
        <v>62912</v>
      </c>
      <c r="B868" t="s">
        <v>2122</v>
      </c>
      <c r="C868" s="507">
        <v>44165</v>
      </c>
      <c r="D868">
        <v>2020</v>
      </c>
      <c r="E868" t="s">
        <v>180</v>
      </c>
      <c r="F868" t="s">
        <v>253</v>
      </c>
      <c r="G868">
        <v>39.647770999999999</v>
      </c>
      <c r="H868">
        <v>-77.678021000000001</v>
      </c>
      <c r="I868" s="606">
        <v>4.0336531963000004</v>
      </c>
      <c r="J868" t="s">
        <v>431</v>
      </c>
      <c r="K868" t="s">
        <v>1249</v>
      </c>
      <c r="L868" s="606">
        <v>13.22</v>
      </c>
      <c r="M868" s="606">
        <v>10</v>
      </c>
      <c r="N868" s="606">
        <v>1.3220000000000001</v>
      </c>
      <c r="O868" t="s">
        <v>799</v>
      </c>
      <c r="P868" t="s">
        <v>1231</v>
      </c>
      <c r="Q868" t="s">
        <v>799</v>
      </c>
      <c r="R868">
        <v>180</v>
      </c>
      <c r="Y868">
        <v>38.29</v>
      </c>
      <c r="Z868">
        <v>3.02</v>
      </c>
      <c r="AA868">
        <v>83.55</v>
      </c>
      <c r="AB868">
        <v>60.33</v>
      </c>
      <c r="AC868" t="s">
        <v>333</v>
      </c>
      <c r="AD868" s="508" t="s">
        <v>1233</v>
      </c>
      <c r="AE868" s="1059"/>
      <c r="AF868" s="1059"/>
      <c r="AG868" s="1059"/>
      <c r="AH868" s="1059"/>
      <c r="AI868" s="1059"/>
      <c r="AJ868" s="1059"/>
      <c r="AK868" s="1059"/>
      <c r="AL868" s="1059"/>
      <c r="AM868" s="1059"/>
      <c r="AN868" s="1059"/>
      <c r="AO868" s="1059"/>
      <c r="AP868" s="1059"/>
      <c r="AQ868" s="1059"/>
      <c r="AR868" s="1059">
        <v>0.20904109589041001</v>
      </c>
      <c r="AS868" s="1059">
        <v>0.201187214611872</v>
      </c>
      <c r="AT868" s="1059">
        <v>0.19615296803652901</v>
      </c>
      <c r="AU868" s="1061">
        <v>0.181443533697632</v>
      </c>
    </row>
    <row r="869" spans="1:47" x14ac:dyDescent="0.2">
      <c r="A869">
        <v>64079</v>
      </c>
      <c r="B869" t="s">
        <v>2123</v>
      </c>
      <c r="C869" s="507">
        <v>44196</v>
      </c>
      <c r="D869">
        <v>2020</v>
      </c>
      <c r="E869" t="s">
        <v>177</v>
      </c>
      <c r="F869" t="s">
        <v>221</v>
      </c>
      <c r="G869">
        <v>28.871642000000001</v>
      </c>
      <c r="H869">
        <v>-97.696940999999995</v>
      </c>
      <c r="I869" s="606">
        <v>4.7589538813000001</v>
      </c>
      <c r="J869" t="s">
        <v>431</v>
      </c>
      <c r="K869" t="s">
        <v>1251</v>
      </c>
      <c r="L869" s="606">
        <v>13.5</v>
      </c>
      <c r="M869" s="606">
        <v>10</v>
      </c>
      <c r="N869" s="606">
        <v>1.35</v>
      </c>
      <c r="O869" t="s">
        <v>799</v>
      </c>
      <c r="P869" t="s">
        <v>1231</v>
      </c>
      <c r="Q869" t="s">
        <v>799</v>
      </c>
      <c r="R869">
        <v>180</v>
      </c>
      <c r="Y869">
        <v>24.46</v>
      </c>
      <c r="AA869">
        <v>51.28</v>
      </c>
      <c r="AB869">
        <v>37.96</v>
      </c>
      <c r="AC869" t="s">
        <v>333</v>
      </c>
      <c r="AD869" s="508" t="s">
        <v>1233</v>
      </c>
      <c r="AE869" s="1059"/>
      <c r="AF869" s="1059"/>
      <c r="AG869" s="1059"/>
      <c r="AH869" s="1059"/>
      <c r="AI869" s="1059"/>
      <c r="AJ869" s="1059"/>
      <c r="AK869" s="1059"/>
      <c r="AL869" s="1059"/>
      <c r="AM869" s="1059"/>
      <c r="AN869" s="1059"/>
      <c r="AO869" s="1059"/>
      <c r="AP869" s="1059"/>
      <c r="AQ869" s="1059"/>
      <c r="AR869" s="1059">
        <v>0.26611872146118698</v>
      </c>
      <c r="AS869" s="1059">
        <v>0.26826484018264801</v>
      </c>
      <c r="AT869" s="1059">
        <v>0.25770547945205402</v>
      </c>
      <c r="AU869" s="1061">
        <v>0.232650273224043</v>
      </c>
    </row>
    <row r="870" spans="1:47" x14ac:dyDescent="0.2">
      <c r="A870">
        <v>62353</v>
      </c>
      <c r="B870" t="s">
        <v>2124</v>
      </c>
      <c r="C870" s="507">
        <v>44196</v>
      </c>
      <c r="D870">
        <v>2020</v>
      </c>
      <c r="E870" t="s">
        <v>199</v>
      </c>
      <c r="F870" t="s">
        <v>237</v>
      </c>
      <c r="G870">
        <v>32.708227000000001</v>
      </c>
      <c r="H870">
        <v>-80.911107000000001</v>
      </c>
      <c r="I870" s="606">
        <v>4.6516655251000003</v>
      </c>
      <c r="J870" t="s">
        <v>431</v>
      </c>
      <c r="K870" t="s">
        <v>1249</v>
      </c>
      <c r="L870" s="606">
        <v>14.2</v>
      </c>
      <c r="M870" s="606">
        <v>10</v>
      </c>
      <c r="N870" s="606">
        <v>1.42</v>
      </c>
      <c r="O870" t="s">
        <v>799</v>
      </c>
      <c r="P870" t="s">
        <v>1231</v>
      </c>
      <c r="Q870" t="s">
        <v>799</v>
      </c>
      <c r="R870">
        <v>180</v>
      </c>
      <c r="Y870">
        <v>29.53</v>
      </c>
      <c r="Z870">
        <v>15.04</v>
      </c>
      <c r="AA870">
        <v>56.35</v>
      </c>
      <c r="AB870">
        <v>41.73</v>
      </c>
      <c r="AC870" t="s">
        <v>329</v>
      </c>
      <c r="AD870" s="508" t="s">
        <v>1233</v>
      </c>
      <c r="AE870" s="1059"/>
      <c r="AF870" s="1059"/>
      <c r="AG870" s="1059"/>
      <c r="AH870" s="1059"/>
      <c r="AI870" s="1059"/>
      <c r="AJ870" s="1059"/>
      <c r="AK870" s="1059"/>
      <c r="AL870" s="1059"/>
      <c r="AM870" s="1059"/>
      <c r="AN870" s="1059"/>
      <c r="AO870" s="1059"/>
      <c r="AP870" s="1059"/>
      <c r="AQ870" s="1059"/>
      <c r="AR870" s="1059">
        <v>0.24948630136986299</v>
      </c>
      <c r="AS870" s="1059">
        <v>0.25539954337899501</v>
      </c>
      <c r="AT870" s="1059">
        <v>0.244006849315068</v>
      </c>
      <c r="AU870" s="1061">
        <v>0.22452185792349699</v>
      </c>
    </row>
    <row r="871" spans="1:47" x14ac:dyDescent="0.2">
      <c r="A871">
        <v>63893</v>
      </c>
      <c r="B871" t="s">
        <v>2125</v>
      </c>
      <c r="C871" s="507">
        <v>44165</v>
      </c>
      <c r="D871">
        <v>2020</v>
      </c>
      <c r="E871" t="s">
        <v>217</v>
      </c>
      <c r="F871" t="s">
        <v>255</v>
      </c>
      <c r="G871">
        <v>41.438941</v>
      </c>
      <c r="H871">
        <v>-71.778250999999997</v>
      </c>
      <c r="I871" s="606">
        <v>3.9226132420000002</v>
      </c>
      <c r="J871" t="s">
        <v>431</v>
      </c>
      <c r="K871" t="s">
        <v>1249</v>
      </c>
      <c r="L871" s="606">
        <v>13.1</v>
      </c>
      <c r="M871" s="606">
        <v>10.6</v>
      </c>
      <c r="N871" s="606">
        <v>1.2358490566037736</v>
      </c>
      <c r="O871" t="s">
        <v>793</v>
      </c>
      <c r="P871" t="s">
        <v>793</v>
      </c>
      <c r="Q871">
        <v>20</v>
      </c>
      <c r="R871">
        <v>180</v>
      </c>
      <c r="Y871">
        <v>31.37</v>
      </c>
      <c r="Z871">
        <v>4.08</v>
      </c>
      <c r="AC871" t="s">
        <v>88</v>
      </c>
      <c r="AD871" s="508" t="s">
        <v>1233</v>
      </c>
      <c r="AE871" s="1059"/>
      <c r="AF871" s="1059"/>
      <c r="AG871" s="1059"/>
      <c r="AH871" s="1059"/>
      <c r="AI871" s="1059"/>
      <c r="AJ871" s="1059"/>
      <c r="AK871" s="1059"/>
      <c r="AL871" s="1059"/>
      <c r="AM871" s="1059"/>
      <c r="AN871" s="1059"/>
      <c r="AO871" s="1059"/>
      <c r="AP871" s="1059"/>
      <c r="AQ871" s="1059"/>
      <c r="AR871" s="1059">
        <v>0.167689756181614</v>
      </c>
      <c r="AS871" s="1059">
        <v>0.18184069957784099</v>
      </c>
      <c r="AT871" s="1059">
        <v>0.17002670802102099</v>
      </c>
      <c r="AU871" s="1061">
        <v>0.16944401484689101</v>
      </c>
    </row>
    <row r="872" spans="1:47" x14ac:dyDescent="0.2">
      <c r="A872">
        <v>63965</v>
      </c>
      <c r="B872" t="s">
        <v>2126</v>
      </c>
      <c r="C872" s="507">
        <v>44165</v>
      </c>
      <c r="D872">
        <v>2020</v>
      </c>
      <c r="E872" t="s">
        <v>180</v>
      </c>
      <c r="F872" t="s">
        <v>227</v>
      </c>
      <c r="G872">
        <v>36.592261000000001</v>
      </c>
      <c r="H872">
        <v>-79.297841000000005</v>
      </c>
      <c r="I872" s="606">
        <v>4.3585666666999998</v>
      </c>
      <c r="J872" t="s">
        <v>431</v>
      </c>
      <c r="K872" t="s">
        <v>1251</v>
      </c>
      <c r="L872" s="606">
        <v>15.9</v>
      </c>
      <c r="M872" s="606">
        <v>12</v>
      </c>
      <c r="N872" s="606">
        <v>1.325</v>
      </c>
      <c r="O872" t="s">
        <v>799</v>
      </c>
      <c r="P872" t="s">
        <v>1231</v>
      </c>
      <c r="Q872" t="s">
        <v>799</v>
      </c>
      <c r="R872">
        <v>180</v>
      </c>
      <c r="Y872">
        <v>28.79</v>
      </c>
      <c r="Z872">
        <v>3.39</v>
      </c>
      <c r="AA872">
        <v>80.5</v>
      </c>
      <c r="AB872">
        <v>58.4</v>
      </c>
      <c r="AC872" t="s">
        <v>1259</v>
      </c>
      <c r="AD872" s="508" t="s">
        <v>1233</v>
      </c>
      <c r="AE872" s="1059"/>
      <c r="AF872" s="1059"/>
      <c r="AG872" s="1059"/>
      <c r="AH872" s="1059"/>
      <c r="AI872" s="1059"/>
      <c r="AJ872" s="1059"/>
      <c r="AK872" s="1059"/>
      <c r="AL872" s="1059"/>
      <c r="AM872" s="1059"/>
      <c r="AN872" s="1059"/>
      <c r="AO872" s="1059"/>
      <c r="AP872" s="1059"/>
      <c r="AQ872" s="1059"/>
      <c r="AR872" s="1059">
        <v>0.214516742770167</v>
      </c>
      <c r="AS872" s="1059">
        <v>0.179832572298325</v>
      </c>
      <c r="AT872" s="1059">
        <v>0.187414383561643</v>
      </c>
    </row>
    <row r="873" spans="1:47" x14ac:dyDescent="0.2">
      <c r="A873">
        <v>62346</v>
      </c>
      <c r="B873" t="s">
        <v>2127</v>
      </c>
      <c r="C873" s="507">
        <v>44196</v>
      </c>
      <c r="D873">
        <v>2020</v>
      </c>
      <c r="E873" t="s">
        <v>199</v>
      </c>
      <c r="F873" t="s">
        <v>237</v>
      </c>
      <c r="G873">
        <v>32.470801000000002</v>
      </c>
      <c r="H873">
        <v>-80.751362</v>
      </c>
      <c r="I873" s="606">
        <v>4.7326472603000003</v>
      </c>
      <c r="J873" t="s">
        <v>431</v>
      </c>
      <c r="K873" t="s">
        <v>1249</v>
      </c>
      <c r="L873" s="606">
        <v>17</v>
      </c>
      <c r="M873" s="606">
        <v>12</v>
      </c>
      <c r="N873" s="606">
        <v>1.4166666666666667</v>
      </c>
      <c r="O873" t="s">
        <v>799</v>
      </c>
      <c r="P873" t="s">
        <v>1231</v>
      </c>
      <c r="Q873" t="s">
        <v>799</v>
      </c>
      <c r="R873">
        <v>180</v>
      </c>
      <c r="Y873">
        <v>29.59</v>
      </c>
      <c r="Z873">
        <v>16.12</v>
      </c>
      <c r="AA873">
        <v>60.23</v>
      </c>
      <c r="AB873">
        <v>44.13</v>
      </c>
      <c r="AC873" t="s">
        <v>329</v>
      </c>
      <c r="AD873" s="508" t="s">
        <v>1233</v>
      </c>
      <c r="AE873" s="1059"/>
      <c r="AF873" s="1059"/>
      <c r="AG873" s="1059"/>
      <c r="AH873" s="1059"/>
      <c r="AI873" s="1059"/>
      <c r="AJ873" s="1059"/>
      <c r="AK873" s="1059"/>
      <c r="AL873" s="1059"/>
      <c r="AM873" s="1059"/>
      <c r="AN873" s="1059"/>
      <c r="AO873" s="1059"/>
      <c r="AP873" s="1059"/>
      <c r="AQ873" s="1059"/>
      <c r="AR873" s="1059">
        <v>0.23571156773211499</v>
      </c>
      <c r="AS873" s="1059">
        <v>0.249191400304414</v>
      </c>
      <c r="AT873" s="1059">
        <v>0.22189878234398699</v>
      </c>
      <c r="AU873" s="1061">
        <v>0.26202944748026702</v>
      </c>
    </row>
    <row r="874" spans="1:47" x14ac:dyDescent="0.2">
      <c r="A874">
        <v>63451</v>
      </c>
      <c r="B874" t="s">
        <v>2128</v>
      </c>
      <c r="C874" s="507">
        <v>44042</v>
      </c>
      <c r="D874">
        <v>2020</v>
      </c>
      <c r="E874" t="s">
        <v>180</v>
      </c>
      <c r="F874" t="s">
        <v>248</v>
      </c>
      <c r="G874">
        <v>40.314250999999999</v>
      </c>
      <c r="H874">
        <v>-74.424470999999997</v>
      </c>
      <c r="I874" s="606">
        <v>3.9714148402</v>
      </c>
      <c r="J874" t="s">
        <v>431</v>
      </c>
      <c r="K874" t="s">
        <v>1249</v>
      </c>
      <c r="L874" s="606">
        <v>14.9</v>
      </c>
      <c r="M874" s="606">
        <v>13</v>
      </c>
      <c r="N874" s="606">
        <v>1.1461538461538461</v>
      </c>
      <c r="O874" t="s">
        <v>793</v>
      </c>
      <c r="P874" t="s">
        <v>793</v>
      </c>
      <c r="Q874">
        <v>15</v>
      </c>
      <c r="R874">
        <v>180</v>
      </c>
      <c r="Y874">
        <v>27.9</v>
      </c>
      <c r="Z874">
        <v>6.41</v>
      </c>
      <c r="AA874">
        <v>101.63</v>
      </c>
      <c r="AB874">
        <v>72.36</v>
      </c>
      <c r="AC874" t="s">
        <v>333</v>
      </c>
      <c r="AD874" s="508" t="s">
        <v>1233</v>
      </c>
      <c r="AE874" s="1059"/>
      <c r="AF874" s="1059"/>
      <c r="AG874" s="1059"/>
      <c r="AH874" s="1059"/>
      <c r="AI874" s="1059"/>
      <c r="AJ874" s="1059"/>
      <c r="AK874" s="1059"/>
      <c r="AL874" s="1059"/>
      <c r="AM874" s="1059"/>
      <c r="AN874" s="1059"/>
      <c r="AO874" s="1059"/>
      <c r="AP874" s="1059"/>
      <c r="AQ874" s="1059"/>
      <c r="AR874" s="1059">
        <v>0.16454041618738799</v>
      </c>
      <c r="AS874" s="1059">
        <v>0.16637038586217701</v>
      </c>
      <c r="AT874" s="1059">
        <v>0.15618194590797299</v>
      </c>
      <c r="AU874" s="1061">
        <v>0.163198823034888</v>
      </c>
    </row>
    <row r="875" spans="1:47" x14ac:dyDescent="0.2">
      <c r="A875">
        <v>62988</v>
      </c>
      <c r="B875" t="s">
        <v>2129</v>
      </c>
      <c r="C875" s="507">
        <v>44196</v>
      </c>
      <c r="D875">
        <v>2020</v>
      </c>
      <c r="E875" t="s">
        <v>183</v>
      </c>
      <c r="F875" t="s">
        <v>222</v>
      </c>
      <c r="G875">
        <v>38.704321</v>
      </c>
      <c r="H875">
        <v>-121.479151</v>
      </c>
      <c r="I875" s="606">
        <v>5.0360139268999999</v>
      </c>
      <c r="J875" t="s">
        <v>431</v>
      </c>
      <c r="K875" t="s">
        <v>1249</v>
      </c>
      <c r="L875" s="606">
        <v>16.5</v>
      </c>
      <c r="M875" s="606">
        <v>13.695</v>
      </c>
      <c r="N875" s="606">
        <v>1.2048192771084336</v>
      </c>
      <c r="O875" t="s">
        <v>799</v>
      </c>
      <c r="P875" t="s">
        <v>1231</v>
      </c>
      <c r="Q875" t="s">
        <v>799</v>
      </c>
      <c r="R875">
        <v>180</v>
      </c>
      <c r="Y875">
        <v>26.73</v>
      </c>
      <c r="Z875">
        <v>33.79</v>
      </c>
      <c r="AA875">
        <v>59.12</v>
      </c>
      <c r="AB875">
        <v>42.7</v>
      </c>
      <c r="AC875" t="s">
        <v>1259</v>
      </c>
      <c r="AD875" s="508">
        <v>38.5870379224584</v>
      </c>
      <c r="AE875" s="1059"/>
      <c r="AF875" s="1059"/>
      <c r="AG875" s="1059"/>
      <c r="AH875" s="1059"/>
      <c r="AI875" s="1059"/>
      <c r="AJ875" s="1059"/>
      <c r="AK875" s="1059"/>
      <c r="AL875" s="1059"/>
      <c r="AM875" s="1059"/>
      <c r="AN875" s="1059"/>
      <c r="AO875" s="1059"/>
      <c r="AP875" s="1059"/>
      <c r="AQ875" s="1059"/>
      <c r="AR875" s="1059">
        <v>0.26824727783631802</v>
      </c>
      <c r="AS875" s="1059">
        <v>0.27698454513523002</v>
      </c>
      <c r="AT875" s="1059">
        <v>0.24274766146362101</v>
      </c>
      <c r="AU875" s="1061">
        <v>0.23195946561540001</v>
      </c>
    </row>
    <row r="876" spans="1:47" x14ac:dyDescent="0.2">
      <c r="A876">
        <v>63077</v>
      </c>
      <c r="B876" t="s">
        <v>2130</v>
      </c>
      <c r="C876" s="507">
        <v>44196</v>
      </c>
      <c r="D876">
        <v>2020</v>
      </c>
      <c r="E876" t="s">
        <v>180</v>
      </c>
      <c r="F876" t="s">
        <v>227</v>
      </c>
      <c r="G876">
        <v>37.023181000000001</v>
      </c>
      <c r="H876">
        <v>-78.581040999999999</v>
      </c>
      <c r="I876" s="606">
        <v>4.3406691780999997</v>
      </c>
      <c r="J876" t="s">
        <v>431</v>
      </c>
      <c r="K876" t="s">
        <v>1249</v>
      </c>
      <c r="L876" s="606">
        <v>17.399999999999999</v>
      </c>
      <c r="M876" s="606">
        <v>13.8</v>
      </c>
      <c r="N876" s="606">
        <v>1.2608695652173911</v>
      </c>
      <c r="O876" t="s">
        <v>799</v>
      </c>
      <c r="P876" t="s">
        <v>1231</v>
      </c>
      <c r="Q876" t="s">
        <v>799</v>
      </c>
      <c r="R876">
        <v>180</v>
      </c>
      <c r="Y876">
        <v>30.17</v>
      </c>
      <c r="Z876">
        <v>3.8</v>
      </c>
      <c r="AA876">
        <v>60.81</v>
      </c>
      <c r="AB876">
        <v>44.72</v>
      </c>
      <c r="AC876" t="s">
        <v>325</v>
      </c>
      <c r="AD876" s="508" t="s">
        <v>1233</v>
      </c>
      <c r="AE876" s="1059"/>
      <c r="AF876" s="1059"/>
      <c r="AG876" s="1059"/>
      <c r="AH876" s="1059"/>
      <c r="AI876" s="1059"/>
      <c r="AJ876" s="1059"/>
      <c r="AK876" s="1059"/>
      <c r="AL876" s="1059"/>
      <c r="AM876" s="1059"/>
      <c r="AN876" s="1059"/>
      <c r="AO876" s="1059"/>
      <c r="AP876" s="1059"/>
      <c r="AQ876" s="1059"/>
      <c r="AR876" s="1059">
        <v>0.22213122890609399</v>
      </c>
      <c r="AS876" s="1059">
        <v>0.223140427503143</v>
      </c>
      <c r="AT876" s="1059">
        <v>0.21134438488518201</v>
      </c>
      <c r="AU876" s="1061">
        <v>0.198351416277289</v>
      </c>
    </row>
    <row r="877" spans="1:47" x14ac:dyDescent="0.2">
      <c r="A877">
        <v>63280</v>
      </c>
      <c r="B877" t="s">
        <v>2131</v>
      </c>
      <c r="C877" s="507">
        <v>43921</v>
      </c>
      <c r="D877">
        <v>2020</v>
      </c>
      <c r="E877" t="s">
        <v>216</v>
      </c>
      <c r="F877" t="s">
        <v>216</v>
      </c>
      <c r="G877">
        <v>21.994880999999999</v>
      </c>
      <c r="H877">
        <v>-159.75945100000001</v>
      </c>
      <c r="I877" s="606">
        <v>5.7353095889999999</v>
      </c>
      <c r="J877" t="s">
        <v>431</v>
      </c>
      <c r="K877" t="s">
        <v>1249</v>
      </c>
      <c r="L877" s="606">
        <v>19.3</v>
      </c>
      <c r="M877" s="606">
        <v>14</v>
      </c>
      <c r="N877" s="606">
        <v>1.3785714285714286</v>
      </c>
      <c r="O877" t="s">
        <v>799</v>
      </c>
      <c r="P877" t="s">
        <v>1231</v>
      </c>
      <c r="Q877" t="s">
        <v>799</v>
      </c>
      <c r="R877">
        <v>180</v>
      </c>
      <c r="S877" t="s">
        <v>1293</v>
      </c>
      <c r="T877" t="s">
        <v>1294</v>
      </c>
      <c r="U877" t="s">
        <v>1497</v>
      </c>
      <c r="V877">
        <v>2021</v>
      </c>
      <c r="W877">
        <v>14</v>
      </c>
      <c r="X877">
        <v>70</v>
      </c>
      <c r="Y877">
        <v>174.08</v>
      </c>
      <c r="AA877">
        <v>135.82</v>
      </c>
      <c r="AB877">
        <v>94.39</v>
      </c>
      <c r="AC877" t="s">
        <v>1259</v>
      </c>
      <c r="AD877" s="508" t="s">
        <v>1233</v>
      </c>
      <c r="AE877" s="1059"/>
      <c r="AF877" s="1059"/>
      <c r="AG877" s="1059"/>
      <c r="AH877" s="1059"/>
      <c r="AI877" s="1059"/>
      <c r="AJ877" s="1059"/>
      <c r="AK877" s="1059"/>
      <c r="AL877" s="1059"/>
      <c r="AM877" s="1059"/>
      <c r="AN877" s="1059"/>
      <c r="AO877" s="1059"/>
      <c r="AP877" s="1059"/>
      <c r="AQ877" s="1059"/>
      <c r="AR877" s="1059">
        <v>0.18197162426614399</v>
      </c>
      <c r="AS877" s="1059">
        <v>0.223075668623613</v>
      </c>
      <c r="AT877" s="1059">
        <v>0.20196510110893601</v>
      </c>
      <c r="AU877" s="1061">
        <v>0.21631049960967899</v>
      </c>
    </row>
    <row r="878" spans="1:47" x14ac:dyDescent="0.2">
      <c r="A878">
        <v>65016</v>
      </c>
      <c r="B878" t="s">
        <v>2132</v>
      </c>
      <c r="C878" s="507">
        <v>44196</v>
      </c>
      <c r="D878">
        <v>2020</v>
      </c>
      <c r="E878" t="s">
        <v>180</v>
      </c>
      <c r="F878" t="s">
        <v>227</v>
      </c>
      <c r="G878">
        <v>38.006740999999998</v>
      </c>
      <c r="H878">
        <v>-76.606960000000001</v>
      </c>
      <c r="I878" s="606">
        <v>4.2331200913</v>
      </c>
      <c r="J878" t="s">
        <v>431</v>
      </c>
      <c r="K878" t="s">
        <v>1249</v>
      </c>
      <c r="L878" s="606">
        <v>16.8</v>
      </c>
      <c r="M878" s="606">
        <v>14</v>
      </c>
      <c r="N878" s="606">
        <v>1.2</v>
      </c>
      <c r="O878" t="s">
        <v>799</v>
      </c>
      <c r="P878" t="s">
        <v>1231</v>
      </c>
      <c r="Q878" t="s">
        <v>799</v>
      </c>
      <c r="R878">
        <v>181</v>
      </c>
      <c r="Y878">
        <v>36.04</v>
      </c>
      <c r="Z878">
        <v>4.63</v>
      </c>
      <c r="AA878">
        <v>53.69</v>
      </c>
      <c r="AB878">
        <v>40.369999999999997</v>
      </c>
      <c r="AC878" t="s">
        <v>332</v>
      </c>
      <c r="AD878" s="508" t="s">
        <v>1233</v>
      </c>
      <c r="AE878" s="1059"/>
      <c r="AF878" s="1059"/>
      <c r="AG878" s="1059"/>
      <c r="AH878" s="1059"/>
      <c r="AI878" s="1059"/>
      <c r="AJ878" s="1059"/>
      <c r="AK878" s="1059"/>
      <c r="AL878" s="1059"/>
      <c r="AM878" s="1059"/>
      <c r="AN878" s="1059"/>
      <c r="AO878" s="1059"/>
      <c r="AP878" s="1059"/>
      <c r="AQ878" s="1059"/>
      <c r="AR878" s="1059"/>
      <c r="AS878" s="1059">
        <v>0.17010763209393301</v>
      </c>
      <c r="AT878" s="1059">
        <v>0.207623939986953</v>
      </c>
    </row>
    <row r="879" spans="1:47" x14ac:dyDescent="0.2">
      <c r="A879">
        <v>61854</v>
      </c>
      <c r="B879" t="s">
        <v>2133</v>
      </c>
      <c r="C879" s="507">
        <v>43889</v>
      </c>
      <c r="D879">
        <v>2020</v>
      </c>
      <c r="E879" t="s">
        <v>183</v>
      </c>
      <c r="F879" t="s">
        <v>242</v>
      </c>
      <c r="G879">
        <v>44.702092999999998</v>
      </c>
      <c r="H879">
        <v>-117.76341600000001</v>
      </c>
      <c r="I879" s="606">
        <v>4.3176739725999997</v>
      </c>
      <c r="J879" t="s">
        <v>431</v>
      </c>
      <c r="K879" t="s">
        <v>1249</v>
      </c>
      <c r="L879" s="606">
        <v>19</v>
      </c>
      <c r="M879" s="606">
        <v>15</v>
      </c>
      <c r="N879" s="606">
        <v>1.2666666666666666</v>
      </c>
      <c r="O879" t="s">
        <v>799</v>
      </c>
      <c r="P879" t="s">
        <v>1231</v>
      </c>
      <c r="Q879" t="s">
        <v>799</v>
      </c>
      <c r="R879">
        <v>182</v>
      </c>
      <c r="Y879">
        <v>24.21</v>
      </c>
      <c r="Z879">
        <v>30.11</v>
      </c>
      <c r="AA879">
        <v>51.87</v>
      </c>
      <c r="AB879">
        <v>38.33</v>
      </c>
      <c r="AC879" t="s">
        <v>333</v>
      </c>
      <c r="AD879" s="508" t="s">
        <v>1233</v>
      </c>
      <c r="AE879" s="1059"/>
      <c r="AF879" s="1059"/>
      <c r="AG879" s="1059"/>
      <c r="AH879" s="1059"/>
      <c r="AI879" s="1059"/>
      <c r="AJ879" s="1059"/>
      <c r="AK879" s="1059"/>
      <c r="AL879" s="1059"/>
      <c r="AM879" s="1059"/>
      <c r="AN879" s="1059"/>
      <c r="AO879" s="1059"/>
      <c r="AP879" s="1059"/>
      <c r="AQ879" s="1059"/>
      <c r="AR879" s="1059">
        <v>0.24640030441400301</v>
      </c>
      <c r="AS879" s="1059">
        <v>0.24812024353120199</v>
      </c>
      <c r="AT879" s="1059">
        <v>0.224512937595129</v>
      </c>
      <c r="AU879" s="1061">
        <v>0.23476775956284099</v>
      </c>
    </row>
    <row r="880" spans="1:47" x14ac:dyDescent="0.2">
      <c r="A880">
        <v>63746</v>
      </c>
      <c r="B880" t="s">
        <v>2134</v>
      </c>
      <c r="C880" s="507">
        <v>44012</v>
      </c>
      <c r="D880">
        <v>2020</v>
      </c>
      <c r="E880" t="s">
        <v>180</v>
      </c>
      <c r="F880" t="s">
        <v>227</v>
      </c>
      <c r="G880">
        <v>36.792811</v>
      </c>
      <c r="H880">
        <v>-76.665751</v>
      </c>
      <c r="I880" s="606">
        <v>4.3490769405999998</v>
      </c>
      <c r="J880" t="s">
        <v>431</v>
      </c>
      <c r="K880" t="s">
        <v>1249</v>
      </c>
      <c r="L880" s="606">
        <v>20.8</v>
      </c>
      <c r="M880" s="606">
        <v>15</v>
      </c>
      <c r="N880" s="606">
        <v>1.3866666666666667</v>
      </c>
      <c r="O880" t="s">
        <v>799</v>
      </c>
      <c r="P880" t="s">
        <v>1231</v>
      </c>
      <c r="Q880" t="s">
        <v>799</v>
      </c>
      <c r="R880">
        <v>195</v>
      </c>
      <c r="Y880">
        <v>31.9</v>
      </c>
      <c r="Z880">
        <v>3.73</v>
      </c>
      <c r="AA880">
        <v>86.65</v>
      </c>
      <c r="AB880">
        <v>62.77</v>
      </c>
      <c r="AC880" t="s">
        <v>332</v>
      </c>
      <c r="AD880" s="508" t="s">
        <v>1233</v>
      </c>
      <c r="AE880" s="1059"/>
      <c r="AF880" s="1059"/>
      <c r="AG880" s="1059"/>
      <c r="AH880" s="1059"/>
      <c r="AI880" s="1059"/>
      <c r="AJ880" s="1059"/>
      <c r="AK880" s="1059"/>
      <c r="AL880" s="1059"/>
      <c r="AM880" s="1059"/>
      <c r="AN880" s="1059"/>
      <c r="AO880" s="1059"/>
      <c r="AP880" s="1059"/>
      <c r="AQ880" s="1059"/>
      <c r="AR880" s="1059">
        <v>0.24771689497716801</v>
      </c>
      <c r="AS880" s="1059">
        <v>0.20819634703196299</v>
      </c>
      <c r="AT880" s="1059">
        <v>0.15781582952815801</v>
      </c>
      <c r="AU880" s="1061">
        <v>0.18719641772920401</v>
      </c>
    </row>
    <row r="881" spans="1:47" x14ac:dyDescent="0.2">
      <c r="A881">
        <v>64097</v>
      </c>
      <c r="B881" t="s">
        <v>2135</v>
      </c>
      <c r="C881" s="507">
        <v>44196</v>
      </c>
      <c r="D881">
        <v>2020</v>
      </c>
      <c r="E881" t="s">
        <v>180</v>
      </c>
      <c r="F881" t="s">
        <v>239</v>
      </c>
      <c r="G881">
        <v>41.765531000000003</v>
      </c>
      <c r="H881">
        <v>-85.424621999999999</v>
      </c>
      <c r="I881" s="606">
        <v>3.8304668949999998</v>
      </c>
      <c r="J881" t="s">
        <v>431</v>
      </c>
      <c r="K881" t="s">
        <v>1249</v>
      </c>
      <c r="L881" s="606">
        <v>18.899999999999999</v>
      </c>
      <c r="M881" s="606">
        <v>15</v>
      </c>
      <c r="N881" s="606">
        <v>1.26</v>
      </c>
      <c r="O881" t="s">
        <v>799</v>
      </c>
      <c r="P881" t="s">
        <v>1231</v>
      </c>
      <c r="Q881" t="s">
        <v>799</v>
      </c>
      <c r="R881">
        <v>180</v>
      </c>
      <c r="Y881">
        <v>31.97</v>
      </c>
      <c r="Z881">
        <v>3.94</v>
      </c>
      <c r="AA881">
        <v>70.05</v>
      </c>
      <c r="AB881">
        <v>50.82</v>
      </c>
      <c r="AC881" t="s">
        <v>1259</v>
      </c>
      <c r="AD881" s="508" t="s">
        <v>1233</v>
      </c>
      <c r="AE881" s="1059"/>
      <c r="AF881" s="1059"/>
      <c r="AG881" s="1059"/>
      <c r="AH881" s="1059"/>
      <c r="AI881" s="1059"/>
      <c r="AJ881" s="1059"/>
      <c r="AK881" s="1059"/>
      <c r="AL881" s="1059"/>
      <c r="AM881" s="1059"/>
      <c r="AN881" s="1059"/>
      <c r="AO881" s="1059"/>
      <c r="AP881" s="1059"/>
      <c r="AQ881" s="1059"/>
      <c r="AR881" s="1059">
        <v>0.200745814307458</v>
      </c>
      <c r="AS881" s="1059">
        <v>0.205913242009132</v>
      </c>
      <c r="AT881" s="1059">
        <v>0.20470319634703099</v>
      </c>
      <c r="AU881" s="1061">
        <v>0.210678506375227</v>
      </c>
    </row>
    <row r="882" spans="1:47" x14ac:dyDescent="0.2">
      <c r="A882">
        <v>63768</v>
      </c>
      <c r="B882" t="s">
        <v>2136</v>
      </c>
      <c r="C882" s="507">
        <v>44196</v>
      </c>
      <c r="D882">
        <v>2020</v>
      </c>
      <c r="E882" t="s">
        <v>180</v>
      </c>
      <c r="F882" t="s">
        <v>243</v>
      </c>
      <c r="G882">
        <v>39.799588999999997</v>
      </c>
      <c r="H882">
        <v>-77.81156</v>
      </c>
      <c r="I882" s="606">
        <v>3.9869680365</v>
      </c>
      <c r="J882" t="s">
        <v>431</v>
      </c>
      <c r="K882" t="s">
        <v>1249</v>
      </c>
      <c r="L882" s="606">
        <v>17.5</v>
      </c>
      <c r="M882" s="606">
        <v>15</v>
      </c>
      <c r="N882" s="606">
        <v>1.1666666666666667</v>
      </c>
      <c r="O882" t="s">
        <v>799</v>
      </c>
      <c r="P882" t="s">
        <v>1231</v>
      </c>
      <c r="Q882" t="s">
        <v>799</v>
      </c>
      <c r="R882">
        <v>180</v>
      </c>
      <c r="Y882">
        <v>38.15</v>
      </c>
      <c r="Z882">
        <v>2.86</v>
      </c>
      <c r="AA882">
        <v>50.44</v>
      </c>
      <c r="AB882">
        <v>37.659999999999997</v>
      </c>
      <c r="AC882" t="s">
        <v>1259</v>
      </c>
      <c r="AD882" s="508">
        <v>25.604158420416468</v>
      </c>
      <c r="AE882" s="1059"/>
      <c r="AF882" s="1059"/>
      <c r="AG882" s="1059"/>
      <c r="AH882" s="1059"/>
      <c r="AI882" s="1059"/>
      <c r="AJ882" s="1059"/>
      <c r="AK882" s="1059"/>
      <c r="AL882" s="1059"/>
      <c r="AM882" s="1059"/>
      <c r="AN882" s="1059"/>
      <c r="AO882" s="1059"/>
      <c r="AP882" s="1059"/>
      <c r="AQ882" s="1059"/>
      <c r="AR882" s="1059">
        <v>0.208158295281582</v>
      </c>
      <c r="AS882" s="1059">
        <v>0.213044140030441</v>
      </c>
      <c r="AT882" s="1059">
        <v>0.210867579908675</v>
      </c>
      <c r="AU882" s="1061">
        <v>0.19422434729811699</v>
      </c>
    </row>
    <row r="883" spans="1:47" x14ac:dyDescent="0.2">
      <c r="A883">
        <v>63083</v>
      </c>
      <c r="B883" t="s">
        <v>2137</v>
      </c>
      <c r="C883" s="507">
        <v>44042</v>
      </c>
      <c r="D883">
        <v>2020</v>
      </c>
      <c r="E883" t="s">
        <v>180</v>
      </c>
      <c r="F883" t="s">
        <v>227</v>
      </c>
      <c r="G883">
        <v>37.329360999999999</v>
      </c>
      <c r="H883">
        <v>-78.765911000000003</v>
      </c>
      <c r="I883" s="606">
        <v>4.313386758</v>
      </c>
      <c r="J883" t="s">
        <v>431</v>
      </c>
      <c r="K883" t="s">
        <v>1251</v>
      </c>
      <c r="L883" s="606">
        <v>19.8</v>
      </c>
      <c r="M883" s="606">
        <v>15.7</v>
      </c>
      <c r="N883" s="606">
        <v>1.2611464968152868</v>
      </c>
      <c r="O883" t="s">
        <v>799</v>
      </c>
      <c r="P883" t="s">
        <v>1231</v>
      </c>
      <c r="Q883" t="s">
        <v>799</v>
      </c>
      <c r="R883">
        <v>180</v>
      </c>
      <c r="Y883">
        <v>32.1</v>
      </c>
      <c r="Z883">
        <v>3.43</v>
      </c>
      <c r="AA883">
        <v>79.52</v>
      </c>
      <c r="AB883">
        <v>56.63</v>
      </c>
      <c r="AC883" t="s">
        <v>329</v>
      </c>
      <c r="AD883" s="508" t="s">
        <v>1233</v>
      </c>
      <c r="AE883" s="1059"/>
      <c r="AF883" s="1059"/>
      <c r="AG883" s="1059"/>
      <c r="AH883" s="1059"/>
      <c r="AI883" s="1059"/>
      <c r="AJ883" s="1059"/>
      <c r="AK883" s="1059"/>
      <c r="AL883" s="1059"/>
      <c r="AM883" s="1059"/>
      <c r="AN883" s="1059"/>
      <c r="AO883" s="1059"/>
      <c r="AP883" s="1059"/>
      <c r="AQ883" s="1059"/>
      <c r="AR883" s="1059">
        <v>0.242881656632638</v>
      </c>
      <c r="AS883" s="1059">
        <v>0.22731437047378</v>
      </c>
      <c r="AT883" s="1059">
        <v>0.22215193554954399</v>
      </c>
      <c r="AU883" s="1061">
        <v>0.22605519009664299</v>
      </c>
    </row>
    <row r="884" spans="1:47" x14ac:dyDescent="0.2">
      <c r="A884">
        <v>60998</v>
      </c>
      <c r="B884" t="s">
        <v>2138</v>
      </c>
      <c r="C884" s="507">
        <v>44135</v>
      </c>
      <c r="D884">
        <v>2020</v>
      </c>
      <c r="E884" t="s">
        <v>180</v>
      </c>
      <c r="F884" t="s">
        <v>228</v>
      </c>
      <c r="G884">
        <v>36.410021</v>
      </c>
      <c r="H884">
        <v>-77.047601</v>
      </c>
      <c r="I884" s="606">
        <v>4.3886335615999998</v>
      </c>
      <c r="J884" t="s">
        <v>431</v>
      </c>
      <c r="K884" t="s">
        <v>1249</v>
      </c>
      <c r="L884" s="606">
        <v>20</v>
      </c>
      <c r="M884" s="606">
        <v>16</v>
      </c>
      <c r="N884" s="606">
        <v>1.25</v>
      </c>
      <c r="O884" t="s">
        <v>793</v>
      </c>
      <c r="P884" t="s">
        <v>793</v>
      </c>
      <c r="Q884">
        <v>20</v>
      </c>
      <c r="R884">
        <v>181</v>
      </c>
      <c r="Y884">
        <v>26.29</v>
      </c>
      <c r="Z884">
        <v>3.43</v>
      </c>
      <c r="AA884">
        <v>99.86</v>
      </c>
      <c r="AB884">
        <v>70.25</v>
      </c>
      <c r="AC884" t="s">
        <v>329</v>
      </c>
      <c r="AD884" s="508" t="s">
        <v>1233</v>
      </c>
      <c r="AE884" s="1059"/>
      <c r="AF884" s="1059"/>
      <c r="AG884" s="1059"/>
      <c r="AH884" s="1059"/>
      <c r="AI884" s="1059"/>
      <c r="AJ884" s="1059"/>
      <c r="AK884" s="1059"/>
      <c r="AL884" s="1059"/>
      <c r="AM884" s="1059"/>
      <c r="AN884" s="1059"/>
      <c r="AO884" s="1059"/>
      <c r="AP884" s="1059"/>
      <c r="AQ884" s="1059"/>
      <c r="AR884" s="1059">
        <v>0.23329765981735101</v>
      </c>
      <c r="AS884" s="1059">
        <v>0.22051940639269399</v>
      </c>
      <c r="AT884" s="1059">
        <v>0.19873715753424601</v>
      </c>
      <c r="AU884" s="1061">
        <v>0.21356301229508101</v>
      </c>
    </row>
    <row r="885" spans="1:47" x14ac:dyDescent="0.2">
      <c r="A885">
        <v>59996</v>
      </c>
      <c r="B885" t="s">
        <v>2139</v>
      </c>
      <c r="C885" s="507">
        <v>44196</v>
      </c>
      <c r="D885">
        <v>2020</v>
      </c>
      <c r="E885" t="s">
        <v>199</v>
      </c>
      <c r="F885" t="s">
        <v>228</v>
      </c>
      <c r="G885">
        <v>35.112431000000001</v>
      </c>
      <c r="H885">
        <v>-78.752341000000001</v>
      </c>
      <c r="I885" s="606">
        <v>4.5056550228000001</v>
      </c>
      <c r="J885" t="s">
        <v>431</v>
      </c>
      <c r="K885" t="s">
        <v>1249</v>
      </c>
      <c r="L885" s="606">
        <v>20</v>
      </c>
      <c r="M885" s="606">
        <v>16</v>
      </c>
      <c r="N885" s="606">
        <v>1.25</v>
      </c>
      <c r="O885" t="s">
        <v>799</v>
      </c>
      <c r="P885" t="s">
        <v>1231</v>
      </c>
      <c r="Q885" t="s">
        <v>799</v>
      </c>
      <c r="R885">
        <v>180</v>
      </c>
      <c r="Y885">
        <v>23.07</v>
      </c>
      <c r="Z885">
        <v>34.65</v>
      </c>
      <c r="AA885">
        <v>50.17</v>
      </c>
      <c r="AB885">
        <v>37.380000000000003</v>
      </c>
      <c r="AC885" t="s">
        <v>329</v>
      </c>
      <c r="AD885" s="508" t="s">
        <v>1233</v>
      </c>
      <c r="AE885" s="1059"/>
      <c r="AF885" s="1059"/>
      <c r="AG885" s="1059"/>
      <c r="AH885" s="1059"/>
      <c r="AI885" s="1059"/>
      <c r="AJ885" s="1059"/>
      <c r="AK885" s="1059"/>
      <c r="AL885" s="1059"/>
      <c r="AM885" s="1059"/>
      <c r="AN885" s="1059"/>
      <c r="AO885" s="1059"/>
      <c r="AP885" s="1059"/>
      <c r="AQ885" s="1059"/>
      <c r="AR885" s="1059">
        <v>0.252333047945205</v>
      </c>
      <c r="AS885" s="1059">
        <v>0.20449486301369799</v>
      </c>
      <c r="AT885" s="1059">
        <v>0.204045376712328</v>
      </c>
      <c r="AU885" s="1061">
        <v>0.23917065118396999</v>
      </c>
    </row>
    <row r="886" spans="1:47" x14ac:dyDescent="0.2">
      <c r="A886">
        <v>63388</v>
      </c>
      <c r="B886" t="s">
        <v>2140</v>
      </c>
      <c r="C886" s="507">
        <v>43982</v>
      </c>
      <c r="D886">
        <v>2020</v>
      </c>
      <c r="E886" t="s">
        <v>177</v>
      </c>
      <c r="F886" t="s">
        <v>221</v>
      </c>
      <c r="G886">
        <v>32.002791000000002</v>
      </c>
      <c r="H886">
        <v>-102.62671400000001</v>
      </c>
      <c r="I886" s="606">
        <v>5.5300589040999997</v>
      </c>
      <c r="J886" t="s">
        <v>431</v>
      </c>
      <c r="K886" t="s">
        <v>1251</v>
      </c>
      <c r="L886" s="606">
        <v>19.5</v>
      </c>
      <c r="M886" s="606">
        <v>16.8</v>
      </c>
      <c r="N886" s="606">
        <v>1.1607142857142856</v>
      </c>
      <c r="O886" t="s">
        <v>799</v>
      </c>
      <c r="P886" t="s">
        <v>1231</v>
      </c>
      <c r="Q886" t="s">
        <v>799</v>
      </c>
      <c r="R886">
        <v>180</v>
      </c>
      <c r="Y886">
        <v>22.5</v>
      </c>
      <c r="AA886">
        <v>76.56</v>
      </c>
      <c r="AB886">
        <v>53.53</v>
      </c>
      <c r="AC886" t="s">
        <v>332</v>
      </c>
      <c r="AD886" s="508" t="s">
        <v>1233</v>
      </c>
      <c r="AE886" s="1059"/>
      <c r="AF886" s="1059"/>
      <c r="AG886" s="1059"/>
      <c r="AH886" s="1059"/>
      <c r="AI886" s="1059"/>
      <c r="AJ886" s="1059"/>
      <c r="AK886" s="1059"/>
      <c r="AL886" s="1059"/>
      <c r="AM886" s="1059"/>
      <c r="AN886" s="1059"/>
      <c r="AO886" s="1059"/>
      <c r="AP886" s="1059"/>
      <c r="AQ886" s="1059"/>
      <c r="AR886" s="1059">
        <v>0.27483556207871201</v>
      </c>
      <c r="AS886" s="1059">
        <v>0.29438464883670301</v>
      </c>
      <c r="AT886" s="1059">
        <v>0.28981843879104102</v>
      </c>
      <c r="AU886" s="1061">
        <v>0.27469452034001202</v>
      </c>
    </row>
    <row r="887" spans="1:47" x14ac:dyDescent="0.2">
      <c r="A887">
        <v>59518</v>
      </c>
      <c r="B887" t="s">
        <v>2141</v>
      </c>
      <c r="C887" s="507">
        <v>43889</v>
      </c>
      <c r="D887">
        <v>2020</v>
      </c>
      <c r="E887" t="s">
        <v>180</v>
      </c>
      <c r="F887" t="s">
        <v>228</v>
      </c>
      <c r="G887">
        <v>36.233942999999996</v>
      </c>
      <c r="H887">
        <v>-75.880018000000007</v>
      </c>
      <c r="I887" s="606">
        <v>4.4227954338000002</v>
      </c>
      <c r="J887" t="s">
        <v>431</v>
      </c>
      <c r="K887" t="s">
        <v>1251</v>
      </c>
      <c r="L887" s="606">
        <v>25</v>
      </c>
      <c r="M887" s="606">
        <v>18</v>
      </c>
      <c r="N887" s="606">
        <v>1.3888888888888888</v>
      </c>
      <c r="O887" t="s">
        <v>793</v>
      </c>
      <c r="P887" t="s">
        <v>793</v>
      </c>
      <c r="Q887">
        <v>20</v>
      </c>
      <c r="R887">
        <v>182</v>
      </c>
      <c r="Y887">
        <v>31.18</v>
      </c>
      <c r="Z887">
        <v>3.23</v>
      </c>
      <c r="AA887">
        <v>131.4</v>
      </c>
      <c r="AB887">
        <v>92.45</v>
      </c>
      <c r="AC887" t="s">
        <v>329</v>
      </c>
      <c r="AD887" s="508" t="s">
        <v>1233</v>
      </c>
      <c r="AE887" s="1059"/>
      <c r="AF887" s="1059"/>
      <c r="AG887" s="1059"/>
      <c r="AH887" s="1059"/>
      <c r="AI887" s="1059"/>
      <c r="AJ887" s="1059"/>
      <c r="AK887" s="1059"/>
      <c r="AL887" s="1059"/>
      <c r="AM887" s="1059"/>
      <c r="AN887" s="1059"/>
      <c r="AO887" s="1059"/>
      <c r="AP887" s="1059"/>
      <c r="AQ887" s="1059"/>
      <c r="AR887" s="1059">
        <v>0.16507420091324199</v>
      </c>
      <c r="AS887" s="1059">
        <v>0.17249999999999999</v>
      </c>
      <c r="AT887" s="1059">
        <v>0.17773972602739699</v>
      </c>
      <c r="AU887" s="1061">
        <v>0.184729811778992</v>
      </c>
    </row>
    <row r="888" spans="1:47" x14ac:dyDescent="0.2">
      <c r="A888">
        <v>63592</v>
      </c>
      <c r="B888" t="s">
        <v>2142</v>
      </c>
      <c r="C888" s="507">
        <v>44196</v>
      </c>
      <c r="D888">
        <v>2020</v>
      </c>
      <c r="E888" t="s">
        <v>217</v>
      </c>
      <c r="F888" t="s">
        <v>260</v>
      </c>
      <c r="G888">
        <v>41.974794000000003</v>
      </c>
      <c r="H888">
        <v>-72.510830999999996</v>
      </c>
      <c r="I888" s="606">
        <v>3.8354856164000002</v>
      </c>
      <c r="J888" t="s">
        <v>431</v>
      </c>
      <c r="K888" t="s">
        <v>1249</v>
      </c>
      <c r="L888" s="606">
        <v>31.6</v>
      </c>
      <c r="M888" s="606">
        <v>19.600000000000001</v>
      </c>
      <c r="N888" s="606">
        <v>1.6122448979591837</v>
      </c>
      <c r="O888" t="s">
        <v>793</v>
      </c>
      <c r="P888" t="s">
        <v>793</v>
      </c>
      <c r="Q888">
        <v>25</v>
      </c>
      <c r="R888">
        <v>180</v>
      </c>
      <c r="Y888">
        <v>31.49</v>
      </c>
      <c r="Z888">
        <v>3.28</v>
      </c>
      <c r="AA888">
        <v>88.42</v>
      </c>
      <c r="AB888">
        <v>64.37</v>
      </c>
      <c r="AC888" t="s">
        <v>330</v>
      </c>
      <c r="AD888" s="508">
        <v>88.508092481804823</v>
      </c>
      <c r="AE888" s="1059"/>
      <c r="AF888" s="1059"/>
      <c r="AG888" s="1059"/>
      <c r="AH888" s="1059"/>
      <c r="AI888" s="1059"/>
      <c r="AJ888" s="1059"/>
      <c r="AK888" s="1059"/>
      <c r="AL888" s="1059"/>
      <c r="AM888" s="1059"/>
      <c r="AN888" s="1059"/>
      <c r="AO888" s="1059"/>
      <c r="AP888" s="1059"/>
      <c r="AQ888" s="1059"/>
      <c r="AR888" s="1059">
        <v>0.20457669369117501</v>
      </c>
      <c r="AS888" s="1059">
        <v>0.22315604323921301</v>
      </c>
      <c r="AT888" s="1059">
        <v>0.194378436306029</v>
      </c>
      <c r="AU888" s="1061">
        <v>0.19973699862458599</v>
      </c>
    </row>
    <row r="889" spans="1:47" x14ac:dyDescent="0.2">
      <c r="A889">
        <v>63087</v>
      </c>
      <c r="B889" t="s">
        <v>2143</v>
      </c>
      <c r="C889" s="507">
        <v>43982</v>
      </c>
      <c r="D889">
        <v>2020</v>
      </c>
      <c r="E889" t="s">
        <v>180</v>
      </c>
      <c r="F889" t="s">
        <v>227</v>
      </c>
      <c r="G889">
        <v>37.174816</v>
      </c>
      <c r="H889">
        <v>-77.337241000000006</v>
      </c>
      <c r="I889" s="606">
        <v>4.3317657534</v>
      </c>
      <c r="J889" t="s">
        <v>431</v>
      </c>
      <c r="K889" t="s">
        <v>1251</v>
      </c>
      <c r="L889" s="606">
        <v>20.9</v>
      </c>
      <c r="M889" s="606">
        <v>19.7</v>
      </c>
      <c r="N889" s="606">
        <v>1.0609137055837563</v>
      </c>
      <c r="O889" t="s">
        <v>799</v>
      </c>
      <c r="P889" t="s">
        <v>1231</v>
      </c>
      <c r="Q889" t="s">
        <v>799</v>
      </c>
      <c r="R889">
        <v>181</v>
      </c>
      <c r="Y889">
        <v>33.200000000000003</v>
      </c>
      <c r="Z889">
        <v>4.32</v>
      </c>
      <c r="AA889">
        <v>76.900000000000006</v>
      </c>
      <c r="AB889">
        <v>55.35</v>
      </c>
      <c r="AC889" t="s">
        <v>329</v>
      </c>
      <c r="AD889" s="508" t="s">
        <v>1233</v>
      </c>
      <c r="AE889" s="1059"/>
      <c r="AF889" s="1059"/>
      <c r="AG889" s="1059"/>
      <c r="AH889" s="1059"/>
      <c r="AI889" s="1059"/>
      <c r="AJ889" s="1059"/>
      <c r="AK889" s="1059"/>
      <c r="AL889" s="1059"/>
      <c r="AM889" s="1059"/>
      <c r="AN889" s="1059"/>
      <c r="AO889" s="1059"/>
      <c r="AP889" s="1059"/>
      <c r="AQ889" s="1059"/>
      <c r="AR889" s="1059">
        <v>0.194040748209443</v>
      </c>
      <c r="AS889" s="1059">
        <v>0.18457223651577301</v>
      </c>
      <c r="AT889" s="1059">
        <v>0.16221055559418601</v>
      </c>
      <c r="AU889" s="1061">
        <v>0.17227330725916001</v>
      </c>
    </row>
    <row r="890" spans="1:47" x14ac:dyDescent="0.2">
      <c r="A890">
        <v>63786</v>
      </c>
      <c r="B890" t="s">
        <v>2144</v>
      </c>
      <c r="C890" s="507">
        <v>43861</v>
      </c>
      <c r="D890">
        <v>2020</v>
      </c>
      <c r="E890" t="s">
        <v>180</v>
      </c>
      <c r="F890" t="s">
        <v>248</v>
      </c>
      <c r="G890">
        <v>40.276811000000002</v>
      </c>
      <c r="H890">
        <v>-74.096241000000006</v>
      </c>
      <c r="I890" s="606">
        <v>4.0130954338000002</v>
      </c>
      <c r="J890" t="s">
        <v>431</v>
      </c>
      <c r="K890" t="s">
        <v>1249</v>
      </c>
      <c r="L890" s="606">
        <v>28.5</v>
      </c>
      <c r="M890" s="606">
        <v>20</v>
      </c>
      <c r="N890" s="606">
        <v>1.425</v>
      </c>
      <c r="O890" t="s">
        <v>793</v>
      </c>
      <c r="P890" t="s">
        <v>793</v>
      </c>
      <c r="Q890">
        <v>20</v>
      </c>
      <c r="R890">
        <v>180</v>
      </c>
      <c r="Y890">
        <v>28.95</v>
      </c>
      <c r="Z890">
        <v>5.61</v>
      </c>
      <c r="AA890">
        <v>75.98</v>
      </c>
      <c r="AB890">
        <v>55.44</v>
      </c>
      <c r="AC890" t="s">
        <v>326</v>
      </c>
      <c r="AD890" s="508" t="s">
        <v>1233</v>
      </c>
      <c r="AE890" s="1059"/>
      <c r="AF890" s="1059"/>
      <c r="AG890" s="1059"/>
      <c r="AH890" s="1059"/>
      <c r="AI890" s="1059"/>
      <c r="AJ890" s="1059"/>
      <c r="AK890" s="1059"/>
      <c r="AL890" s="1059"/>
      <c r="AM890" s="1059"/>
      <c r="AN890" s="1059"/>
      <c r="AO890" s="1059"/>
      <c r="AP890" s="1059"/>
      <c r="AQ890" s="1059"/>
      <c r="AR890" s="1059">
        <v>0.22018835616438301</v>
      </c>
      <c r="AS890" s="1059">
        <v>0.202123287671232</v>
      </c>
      <c r="AT890" s="1059">
        <v>0.19675228310502199</v>
      </c>
      <c r="AU890" s="1061">
        <v>0.20602800546448</v>
      </c>
    </row>
    <row r="891" spans="1:47" x14ac:dyDescent="0.2">
      <c r="A891">
        <v>62993</v>
      </c>
      <c r="B891" t="s">
        <v>2145</v>
      </c>
      <c r="C891" s="507">
        <v>43951</v>
      </c>
      <c r="D891">
        <v>2020</v>
      </c>
      <c r="E891" t="s">
        <v>178</v>
      </c>
      <c r="F891" t="s">
        <v>268</v>
      </c>
      <c r="G891">
        <v>37.550566000000003</v>
      </c>
      <c r="H891">
        <v>-101.792821</v>
      </c>
      <c r="I891" s="606">
        <v>5.0514920091000004</v>
      </c>
      <c r="J891" t="s">
        <v>431</v>
      </c>
      <c r="K891" t="s">
        <v>1249</v>
      </c>
      <c r="L891" s="606">
        <v>27.5</v>
      </c>
      <c r="M891" s="606">
        <v>20</v>
      </c>
      <c r="N891" s="606">
        <v>1.375</v>
      </c>
      <c r="O891" t="s">
        <v>799</v>
      </c>
      <c r="P891" t="s">
        <v>1231</v>
      </c>
      <c r="Q891" t="s">
        <v>799</v>
      </c>
      <c r="R891">
        <v>178</v>
      </c>
      <c r="Y891">
        <v>19.73</v>
      </c>
      <c r="Z891">
        <v>27.66</v>
      </c>
      <c r="AA891">
        <v>51.34</v>
      </c>
      <c r="AB891">
        <v>38.26</v>
      </c>
      <c r="AC891" t="s">
        <v>330</v>
      </c>
      <c r="AD891" s="508" t="s">
        <v>1233</v>
      </c>
      <c r="AE891" s="1059"/>
      <c r="AF891" s="1059"/>
      <c r="AG891" s="1059"/>
      <c r="AH891" s="1059"/>
      <c r="AI891" s="1059"/>
      <c r="AJ891" s="1059"/>
      <c r="AK891" s="1059"/>
      <c r="AL891" s="1059"/>
      <c r="AM891" s="1059"/>
      <c r="AN891" s="1059"/>
      <c r="AO891" s="1059"/>
      <c r="AP891" s="1059"/>
      <c r="AQ891" s="1059"/>
      <c r="AR891" s="1059">
        <v>0.243453196347032</v>
      </c>
      <c r="AS891" s="1059">
        <v>0.25083904109589</v>
      </c>
      <c r="AT891" s="1059">
        <v>0.25468607305935997</v>
      </c>
      <c r="AU891" s="1061">
        <v>0.22383879781420701</v>
      </c>
    </row>
    <row r="892" spans="1:47" x14ac:dyDescent="0.2">
      <c r="A892">
        <v>64307</v>
      </c>
      <c r="B892" t="s">
        <v>2146</v>
      </c>
      <c r="C892" s="507">
        <v>44073</v>
      </c>
      <c r="D892">
        <v>2020</v>
      </c>
      <c r="E892" t="s">
        <v>179</v>
      </c>
      <c r="F892" t="s">
        <v>241</v>
      </c>
      <c r="G892">
        <v>30.015018999999999</v>
      </c>
      <c r="H892">
        <v>-89.917856999999998</v>
      </c>
      <c r="I892" s="606">
        <v>4.6534623287999999</v>
      </c>
      <c r="J892" t="s">
        <v>431</v>
      </c>
      <c r="K892" t="s">
        <v>1249</v>
      </c>
      <c r="L892" s="606">
        <v>27</v>
      </c>
      <c r="M892" s="606">
        <v>20</v>
      </c>
      <c r="N892" s="606">
        <v>1.35</v>
      </c>
      <c r="O892" t="s">
        <v>793</v>
      </c>
      <c r="P892" t="s">
        <v>793</v>
      </c>
      <c r="Q892">
        <v>20</v>
      </c>
      <c r="R892">
        <v>180</v>
      </c>
      <c r="Y892">
        <v>26.94</v>
      </c>
      <c r="Z892">
        <v>2.73</v>
      </c>
      <c r="AA892">
        <v>82.76</v>
      </c>
      <c r="AB892">
        <v>60.5</v>
      </c>
      <c r="AC892" t="s">
        <v>333</v>
      </c>
      <c r="AD892" s="508" t="s">
        <v>1233</v>
      </c>
      <c r="AE892" s="1059"/>
      <c r="AF892" s="1059"/>
      <c r="AG892" s="1059"/>
      <c r="AH892" s="1059"/>
      <c r="AI892" s="1059"/>
      <c r="AJ892" s="1059"/>
      <c r="AK892" s="1059"/>
      <c r="AL892" s="1059"/>
      <c r="AM892" s="1059"/>
      <c r="AN892" s="1059"/>
      <c r="AO892" s="1059"/>
      <c r="AP892" s="1059"/>
      <c r="AQ892" s="1059"/>
      <c r="AR892" s="1059">
        <v>0.186775114155251</v>
      </c>
      <c r="AS892" s="1059">
        <v>0.212146118721461</v>
      </c>
      <c r="AT892" s="1059">
        <v>0.20676940639269401</v>
      </c>
      <c r="AU892" s="1061">
        <v>0.13278119307832401</v>
      </c>
    </row>
    <row r="893" spans="1:47" x14ac:dyDescent="0.2">
      <c r="A893">
        <v>62991</v>
      </c>
      <c r="B893" t="s">
        <v>2147</v>
      </c>
      <c r="C893" s="507">
        <v>44074</v>
      </c>
      <c r="D893">
        <v>2020</v>
      </c>
      <c r="E893" t="s">
        <v>180</v>
      </c>
      <c r="F893" t="s">
        <v>243</v>
      </c>
      <c r="G893">
        <v>39.884850999999998</v>
      </c>
      <c r="H893">
        <v>-77.770550999999998</v>
      </c>
      <c r="I893" s="606">
        <v>3.9674936072999998</v>
      </c>
      <c r="J893" t="s">
        <v>431</v>
      </c>
      <c r="K893" t="s">
        <v>1249</v>
      </c>
      <c r="L893" s="606">
        <v>27</v>
      </c>
      <c r="M893" s="606">
        <v>20</v>
      </c>
      <c r="N893" s="606">
        <v>1.35</v>
      </c>
      <c r="O893" t="s">
        <v>799</v>
      </c>
      <c r="P893" t="s">
        <v>1231</v>
      </c>
      <c r="Q893" t="s">
        <v>799</v>
      </c>
      <c r="R893">
        <v>180</v>
      </c>
      <c r="Y893">
        <v>30.69</v>
      </c>
      <c r="Z893">
        <v>4.83</v>
      </c>
      <c r="AA893">
        <v>66.05</v>
      </c>
      <c r="AB893">
        <v>48.95</v>
      </c>
      <c r="AC893" t="s">
        <v>327</v>
      </c>
      <c r="AD893" s="508" t="s">
        <v>1233</v>
      </c>
      <c r="AE893" s="1059"/>
      <c r="AF893" s="1059"/>
      <c r="AG893" s="1059"/>
      <c r="AH893" s="1059"/>
      <c r="AI893" s="1059"/>
      <c r="AJ893" s="1059"/>
      <c r="AK893" s="1059"/>
      <c r="AL893" s="1059"/>
      <c r="AM893" s="1059"/>
      <c r="AN893" s="1059"/>
      <c r="AO893" s="1059"/>
      <c r="AP893" s="1059"/>
      <c r="AQ893" s="1059"/>
      <c r="AR893" s="1059">
        <v>0.191672374429223</v>
      </c>
      <c r="AS893" s="1059">
        <v>0.19832762557077599</v>
      </c>
      <c r="AT893" s="1059">
        <v>0.18435502283105001</v>
      </c>
      <c r="AU893" s="1061">
        <v>0.194285063752276</v>
      </c>
    </row>
    <row r="894" spans="1:47" x14ac:dyDescent="0.2">
      <c r="A894">
        <v>62990</v>
      </c>
      <c r="B894" t="s">
        <v>2148</v>
      </c>
      <c r="C894" s="507">
        <v>44104</v>
      </c>
      <c r="D894">
        <v>2020</v>
      </c>
      <c r="E894" t="s">
        <v>180</v>
      </c>
      <c r="F894" t="s">
        <v>243</v>
      </c>
      <c r="G894">
        <v>39.897041000000002</v>
      </c>
      <c r="H894">
        <v>-77.815521000000004</v>
      </c>
      <c r="I894" s="606">
        <v>3.9484276255999999</v>
      </c>
      <c r="J894" t="s">
        <v>431</v>
      </c>
      <c r="K894" t="s">
        <v>1249</v>
      </c>
      <c r="L894" s="606">
        <v>27</v>
      </c>
      <c r="M894" s="606">
        <v>20</v>
      </c>
      <c r="N894" s="606">
        <v>1.35</v>
      </c>
      <c r="O894" t="s">
        <v>799</v>
      </c>
      <c r="P894" t="s">
        <v>1231</v>
      </c>
      <c r="Q894" t="s">
        <v>799</v>
      </c>
      <c r="R894">
        <v>180</v>
      </c>
      <c r="Y894">
        <v>38.619999999999997</v>
      </c>
      <c r="Z894">
        <v>2.97</v>
      </c>
      <c r="AA894">
        <v>54.6</v>
      </c>
      <c r="AB894">
        <v>40.86</v>
      </c>
      <c r="AC894" t="s">
        <v>327</v>
      </c>
      <c r="AD894" s="508" t="s">
        <v>1233</v>
      </c>
      <c r="AE894" s="1059"/>
      <c r="AF894" s="1059"/>
      <c r="AG894" s="1059"/>
      <c r="AH894" s="1059"/>
      <c r="AI894" s="1059"/>
      <c r="AJ894" s="1059"/>
      <c r="AK894" s="1059"/>
      <c r="AL894" s="1059"/>
      <c r="AM894" s="1059"/>
      <c r="AN894" s="1059"/>
      <c r="AO894" s="1059"/>
      <c r="AP894" s="1059"/>
      <c r="AQ894" s="1059"/>
      <c r="AR894" s="1059">
        <v>0.209434931506849</v>
      </c>
      <c r="AS894" s="1059">
        <v>0.21308789954337901</v>
      </c>
      <c r="AT894" s="1059">
        <v>0.20966894977168901</v>
      </c>
      <c r="AU894" s="1061">
        <v>0.217566029143898</v>
      </c>
    </row>
    <row r="895" spans="1:47" x14ac:dyDescent="0.2">
      <c r="A895">
        <v>63814</v>
      </c>
      <c r="B895" t="s">
        <v>2149</v>
      </c>
      <c r="C895" s="507">
        <v>44165</v>
      </c>
      <c r="D895">
        <v>2020</v>
      </c>
      <c r="E895" t="s">
        <v>199</v>
      </c>
      <c r="F895" t="s">
        <v>225</v>
      </c>
      <c r="G895">
        <v>31.071431</v>
      </c>
      <c r="H895">
        <v>-83.595791000000006</v>
      </c>
      <c r="I895" s="606">
        <v>4.7769641553</v>
      </c>
      <c r="J895" t="s">
        <v>431</v>
      </c>
      <c r="K895" t="s">
        <v>1251</v>
      </c>
      <c r="L895" s="606">
        <v>30</v>
      </c>
      <c r="M895" s="606">
        <v>20</v>
      </c>
      <c r="N895" s="606">
        <v>1.5</v>
      </c>
      <c r="O895" t="s">
        <v>799</v>
      </c>
      <c r="P895" t="s">
        <v>1231</v>
      </c>
      <c r="Q895" t="s">
        <v>799</v>
      </c>
      <c r="R895">
        <v>180</v>
      </c>
      <c r="Y895">
        <v>27.51</v>
      </c>
      <c r="Z895">
        <v>30.53</v>
      </c>
      <c r="AC895" t="s">
        <v>332</v>
      </c>
      <c r="AD895" s="508">
        <v>22.980164466937637</v>
      </c>
      <c r="AE895" s="1059"/>
      <c r="AF895" s="1059"/>
      <c r="AG895" s="1059"/>
      <c r="AH895" s="1059"/>
      <c r="AI895" s="1059"/>
      <c r="AJ895" s="1059"/>
      <c r="AK895" s="1059"/>
      <c r="AL895" s="1059"/>
      <c r="AM895" s="1059"/>
      <c r="AN895" s="1059"/>
      <c r="AO895" s="1059"/>
      <c r="AP895" s="1059"/>
      <c r="AQ895" s="1059"/>
      <c r="AR895" s="1059">
        <v>0.26985730593607299</v>
      </c>
      <c r="AS895" s="1059">
        <v>0.289172374429223</v>
      </c>
      <c r="AT895" s="1059">
        <v>0.27029680365296799</v>
      </c>
      <c r="AU895" s="1061">
        <v>0.25467326958105602</v>
      </c>
    </row>
    <row r="896" spans="1:47" x14ac:dyDescent="0.2">
      <c r="A896">
        <v>62463</v>
      </c>
      <c r="B896" t="s">
        <v>2150</v>
      </c>
      <c r="C896" s="507">
        <v>44196</v>
      </c>
      <c r="D896">
        <v>2020</v>
      </c>
      <c r="E896" t="s">
        <v>176</v>
      </c>
      <c r="F896" t="s">
        <v>222</v>
      </c>
      <c r="G896">
        <v>36.716151000000004</v>
      </c>
      <c r="H896">
        <v>-120.400761</v>
      </c>
      <c r="I896" s="606">
        <v>5.2840073059000003</v>
      </c>
      <c r="J896" t="s">
        <v>431</v>
      </c>
      <c r="K896" t="s">
        <v>1251</v>
      </c>
      <c r="L896" s="606">
        <v>27.5</v>
      </c>
      <c r="M896" s="606">
        <v>20</v>
      </c>
      <c r="N896" s="606">
        <v>1.375</v>
      </c>
      <c r="O896" t="s">
        <v>799</v>
      </c>
      <c r="P896" t="s">
        <v>1231</v>
      </c>
      <c r="Q896" t="s">
        <v>799</v>
      </c>
      <c r="R896">
        <v>180</v>
      </c>
      <c r="Y896">
        <v>-54.16</v>
      </c>
      <c r="Z896">
        <v>16.37</v>
      </c>
      <c r="AA896">
        <v>74.22</v>
      </c>
      <c r="AB896">
        <v>53.57</v>
      </c>
      <c r="AC896" t="s">
        <v>1259</v>
      </c>
      <c r="AD896" s="508">
        <v>39.110024393985697</v>
      </c>
      <c r="AE896" s="1059"/>
      <c r="AF896" s="1059"/>
      <c r="AG896" s="1059"/>
      <c r="AH896" s="1059"/>
      <c r="AI896" s="1059"/>
      <c r="AJ896" s="1059"/>
      <c r="AK896" s="1059"/>
      <c r="AL896" s="1059"/>
      <c r="AM896" s="1059"/>
      <c r="AN896" s="1059"/>
      <c r="AO896" s="1059"/>
      <c r="AP896" s="1059"/>
      <c r="AQ896" s="1059"/>
      <c r="AR896" s="1059">
        <v>0.30556506849315002</v>
      </c>
      <c r="AS896" s="1059">
        <v>0.26573630136986298</v>
      </c>
      <c r="AT896" s="1059"/>
      <c r="AU896" s="1061">
        <v>0.149356785063752</v>
      </c>
    </row>
    <row r="897" spans="1:47" x14ac:dyDescent="0.2">
      <c r="A897">
        <v>62011</v>
      </c>
      <c r="B897" t="s">
        <v>2151</v>
      </c>
      <c r="C897" s="507">
        <v>44196</v>
      </c>
      <c r="D897">
        <v>2020</v>
      </c>
      <c r="E897" t="s">
        <v>180</v>
      </c>
      <c r="F897" t="s">
        <v>227</v>
      </c>
      <c r="G897">
        <v>38.257120999999998</v>
      </c>
      <c r="H897">
        <v>-77.771061000000003</v>
      </c>
      <c r="I897" s="606">
        <v>4.2301568493000001</v>
      </c>
      <c r="J897" t="s">
        <v>431</v>
      </c>
      <c r="K897" t="s">
        <v>1249</v>
      </c>
      <c r="L897" s="606">
        <v>24.2</v>
      </c>
      <c r="M897" s="606">
        <v>20</v>
      </c>
      <c r="N897" s="606">
        <v>1.21</v>
      </c>
      <c r="O897" t="s">
        <v>799</v>
      </c>
      <c r="P897" t="s">
        <v>1231</v>
      </c>
      <c r="Q897" t="s">
        <v>799</v>
      </c>
      <c r="R897">
        <v>180</v>
      </c>
      <c r="Y897">
        <v>34.159999999999997</v>
      </c>
      <c r="Z897">
        <v>3.88</v>
      </c>
      <c r="AA897">
        <v>60.29</v>
      </c>
      <c r="AB897">
        <v>44.14</v>
      </c>
      <c r="AC897" t="s">
        <v>327</v>
      </c>
      <c r="AD897" s="508" t="s">
        <v>1233</v>
      </c>
      <c r="AE897" s="1059"/>
      <c r="AF897" s="1059"/>
      <c r="AG897" s="1059"/>
      <c r="AH897" s="1059"/>
      <c r="AI897" s="1059"/>
      <c r="AJ897" s="1059"/>
      <c r="AK897" s="1059"/>
      <c r="AL897" s="1059"/>
      <c r="AM897" s="1059"/>
      <c r="AN897" s="1059"/>
      <c r="AO897" s="1059"/>
      <c r="AP897" s="1059"/>
      <c r="AQ897" s="1059"/>
      <c r="AR897" s="1059">
        <v>0.20207191780821901</v>
      </c>
      <c r="AS897" s="1059">
        <v>0.199115296803652</v>
      </c>
      <c r="AT897" s="1059">
        <v>0.21812785388127801</v>
      </c>
      <c r="AU897" s="1061">
        <v>0.21236908014571901</v>
      </c>
    </row>
    <row r="898" spans="1:47" x14ac:dyDescent="0.2">
      <c r="A898">
        <v>63322</v>
      </c>
      <c r="B898" t="s">
        <v>2152</v>
      </c>
      <c r="C898" s="507">
        <v>44196</v>
      </c>
      <c r="D898">
        <v>2020</v>
      </c>
      <c r="E898" t="s">
        <v>179</v>
      </c>
      <c r="F898" t="s">
        <v>239</v>
      </c>
      <c r="G898">
        <v>41.753351000000002</v>
      </c>
      <c r="H898">
        <v>-83.523630999999995</v>
      </c>
      <c r="I898" s="606">
        <v>3.8539075342000002</v>
      </c>
      <c r="J898" t="s">
        <v>431</v>
      </c>
      <c r="K898" t="s">
        <v>1249</v>
      </c>
      <c r="L898" s="606">
        <v>29.6</v>
      </c>
      <c r="M898" s="606">
        <v>20</v>
      </c>
      <c r="N898" s="606">
        <v>1.48</v>
      </c>
      <c r="O898" t="s">
        <v>799</v>
      </c>
      <c r="P898" t="s">
        <v>1231</v>
      </c>
      <c r="Q898" t="s">
        <v>799</v>
      </c>
      <c r="R898">
        <v>180</v>
      </c>
      <c r="Y898">
        <v>34.659999999999997</v>
      </c>
      <c r="Z898">
        <v>2.44</v>
      </c>
      <c r="AA898">
        <v>74.58</v>
      </c>
      <c r="AB898">
        <v>54.06</v>
      </c>
      <c r="AC898" t="s">
        <v>333</v>
      </c>
      <c r="AD898" s="508" t="s">
        <v>1233</v>
      </c>
      <c r="AE898" s="1059"/>
      <c r="AF898" s="1059"/>
      <c r="AG898" s="1059"/>
      <c r="AH898" s="1059"/>
      <c r="AI898" s="1059"/>
      <c r="AJ898" s="1059"/>
      <c r="AK898" s="1059"/>
      <c r="AL898" s="1059"/>
      <c r="AM898" s="1059"/>
      <c r="AN898" s="1059"/>
      <c r="AO898" s="1059"/>
      <c r="AP898" s="1059"/>
      <c r="AQ898" s="1059"/>
      <c r="AR898" s="1059">
        <v>0.22014840182648401</v>
      </c>
      <c r="AS898" s="1059">
        <v>0.233926940639269</v>
      </c>
      <c r="AT898" s="1059">
        <v>0.23586187214611801</v>
      </c>
      <c r="AU898" s="1061">
        <v>0.22790869763205801</v>
      </c>
    </row>
    <row r="899" spans="1:47" x14ac:dyDescent="0.2">
      <c r="A899">
        <v>63321</v>
      </c>
      <c r="B899" t="s">
        <v>2153</v>
      </c>
      <c r="C899" s="507">
        <v>44196</v>
      </c>
      <c r="D899">
        <v>2020</v>
      </c>
      <c r="E899" t="s">
        <v>179</v>
      </c>
      <c r="F899" t="s">
        <v>239</v>
      </c>
      <c r="G899">
        <v>43.012540999999999</v>
      </c>
      <c r="H899">
        <v>-84.527800999999997</v>
      </c>
      <c r="I899" s="606">
        <v>3.7928139269000001</v>
      </c>
      <c r="J899" t="s">
        <v>431</v>
      </c>
      <c r="K899" t="s">
        <v>1249</v>
      </c>
      <c r="L899" s="606">
        <v>29.4</v>
      </c>
      <c r="M899" s="606">
        <v>20</v>
      </c>
      <c r="N899" s="606">
        <v>1.47</v>
      </c>
      <c r="O899" t="s">
        <v>799</v>
      </c>
      <c r="P899" t="s">
        <v>1231</v>
      </c>
      <c r="Q899" t="s">
        <v>799</v>
      </c>
      <c r="R899">
        <v>180</v>
      </c>
      <c r="Y899">
        <v>31.61</v>
      </c>
      <c r="Z899">
        <v>2.4500000000000002</v>
      </c>
      <c r="AA899">
        <v>78.64</v>
      </c>
      <c r="AB899">
        <v>56.79</v>
      </c>
      <c r="AC899" t="s">
        <v>333</v>
      </c>
      <c r="AD899" s="508" t="s">
        <v>1233</v>
      </c>
      <c r="AE899" s="1059"/>
      <c r="AF899" s="1059"/>
      <c r="AG899" s="1059"/>
      <c r="AH899" s="1059"/>
      <c r="AI899" s="1059"/>
      <c r="AJ899" s="1059"/>
      <c r="AK899" s="1059"/>
      <c r="AL899" s="1059"/>
      <c r="AM899" s="1059"/>
      <c r="AN899" s="1059"/>
      <c r="AO899" s="1059"/>
      <c r="AP899" s="1059"/>
      <c r="AQ899" s="1059"/>
      <c r="AR899" s="1059">
        <v>0.21238584474885799</v>
      </c>
      <c r="AS899" s="1059">
        <v>0.22619863013698599</v>
      </c>
      <c r="AT899" s="1059">
        <v>0.219189497716894</v>
      </c>
      <c r="AU899" s="1061">
        <v>0.233629326047358</v>
      </c>
    </row>
    <row r="900" spans="1:47" x14ac:dyDescent="0.2">
      <c r="A900">
        <v>62594</v>
      </c>
      <c r="B900" t="s">
        <v>2154</v>
      </c>
      <c r="C900" s="507">
        <v>44042</v>
      </c>
      <c r="D900">
        <v>2020</v>
      </c>
      <c r="E900" t="s">
        <v>199</v>
      </c>
      <c r="F900" t="s">
        <v>228</v>
      </c>
      <c r="G900">
        <v>35.293621000000002</v>
      </c>
      <c r="H900">
        <v>-81.778581000000003</v>
      </c>
      <c r="I900" s="606">
        <v>4.5291230593999998</v>
      </c>
      <c r="J900" t="s">
        <v>431</v>
      </c>
      <c r="K900" t="s">
        <v>1249</v>
      </c>
      <c r="L900" s="606">
        <v>31.8</v>
      </c>
      <c r="M900" s="606">
        <v>22</v>
      </c>
      <c r="N900" s="606">
        <v>1.4454545454545455</v>
      </c>
      <c r="O900" t="s">
        <v>799</v>
      </c>
      <c r="P900" t="s">
        <v>1231</v>
      </c>
      <c r="Q900" t="s">
        <v>799</v>
      </c>
      <c r="R900">
        <v>180</v>
      </c>
      <c r="Y900">
        <v>23.56</v>
      </c>
      <c r="Z900">
        <v>33.61</v>
      </c>
      <c r="AA900">
        <v>65.13</v>
      </c>
      <c r="AB900">
        <v>47.99</v>
      </c>
      <c r="AC900" t="s">
        <v>329</v>
      </c>
      <c r="AD900" s="508" t="s">
        <v>1233</v>
      </c>
      <c r="AE900" s="1059"/>
      <c r="AF900" s="1059"/>
      <c r="AG900" s="1059"/>
      <c r="AH900" s="1059"/>
      <c r="AI900" s="1059"/>
      <c r="AJ900" s="1059"/>
      <c r="AK900" s="1059"/>
      <c r="AL900" s="1059"/>
      <c r="AM900" s="1059"/>
      <c r="AN900" s="1059"/>
      <c r="AO900" s="1059"/>
      <c r="AP900" s="1059"/>
      <c r="AQ900" s="1059"/>
      <c r="AR900" s="1059">
        <v>0.232072436695724</v>
      </c>
      <c r="AS900" s="1059">
        <v>0.239025529265255</v>
      </c>
      <c r="AT900" s="1059">
        <v>0.21814030718140301</v>
      </c>
      <c r="AU900" s="1061">
        <v>0.210222098029475</v>
      </c>
    </row>
    <row r="901" spans="1:47" x14ac:dyDescent="0.2">
      <c r="A901">
        <v>64158</v>
      </c>
      <c r="B901" t="s">
        <v>2155</v>
      </c>
      <c r="C901" s="507">
        <v>44104</v>
      </c>
      <c r="D901">
        <v>2020</v>
      </c>
      <c r="E901" t="s">
        <v>180</v>
      </c>
      <c r="F901" t="s">
        <v>227</v>
      </c>
      <c r="G901">
        <v>37.668520999999998</v>
      </c>
      <c r="H901">
        <v>-77.198100999999994</v>
      </c>
      <c r="I901" s="606">
        <v>4.2781465753000001</v>
      </c>
      <c r="J901" t="s">
        <v>431</v>
      </c>
      <c r="K901" t="s">
        <v>1249</v>
      </c>
      <c r="L901" s="606">
        <v>35</v>
      </c>
      <c r="M901" s="606">
        <v>25</v>
      </c>
      <c r="N901" s="606">
        <v>1.4</v>
      </c>
      <c r="O901" t="s">
        <v>799</v>
      </c>
      <c r="P901" t="s">
        <v>1231</v>
      </c>
      <c r="Q901" t="s">
        <v>799</v>
      </c>
      <c r="R901">
        <v>181</v>
      </c>
      <c r="Y901">
        <v>35.450000000000003</v>
      </c>
      <c r="Z901">
        <v>4.58</v>
      </c>
      <c r="AA901">
        <v>92.97</v>
      </c>
      <c r="AB901">
        <v>65.63</v>
      </c>
      <c r="AC901" t="s">
        <v>332</v>
      </c>
      <c r="AD901" s="508" t="s">
        <v>1233</v>
      </c>
      <c r="AE901" s="1059"/>
      <c r="AF901" s="1059"/>
      <c r="AG901" s="1059"/>
      <c r="AH901" s="1059"/>
      <c r="AI901" s="1059"/>
      <c r="AJ901" s="1059"/>
      <c r="AK901" s="1059"/>
      <c r="AL901" s="1059"/>
      <c r="AM901" s="1059"/>
      <c r="AN901" s="1059"/>
      <c r="AO901" s="1059"/>
      <c r="AP901" s="1059"/>
      <c r="AQ901" s="1059"/>
      <c r="AR901" s="1059">
        <v>0.26194520547945199</v>
      </c>
      <c r="AS901" s="1059">
        <v>0.24907305936072999</v>
      </c>
      <c r="AT901" s="1059">
        <v>0.239173515981735</v>
      </c>
      <c r="AU901" s="1061">
        <v>0.23812386156648399</v>
      </c>
    </row>
    <row r="902" spans="1:47" x14ac:dyDescent="0.2">
      <c r="A902">
        <v>61932</v>
      </c>
      <c r="B902" t="s">
        <v>2156</v>
      </c>
      <c r="C902" s="507">
        <v>44135</v>
      </c>
      <c r="D902">
        <v>2020</v>
      </c>
      <c r="E902" t="s">
        <v>183</v>
      </c>
      <c r="F902" t="s">
        <v>224</v>
      </c>
      <c r="G902">
        <v>35.898051000000002</v>
      </c>
      <c r="H902">
        <v>-114.929441</v>
      </c>
      <c r="I902" s="606">
        <v>5.4780166667000003</v>
      </c>
      <c r="J902" t="s">
        <v>431</v>
      </c>
      <c r="K902" t="s">
        <v>1249</v>
      </c>
      <c r="L902" s="606">
        <v>32.700000000000003</v>
      </c>
      <c r="M902" s="606">
        <v>25</v>
      </c>
      <c r="N902" s="606">
        <v>1.3080000000000001</v>
      </c>
      <c r="O902" t="s">
        <v>799</v>
      </c>
      <c r="P902" t="s">
        <v>1231</v>
      </c>
      <c r="Q902" t="s">
        <v>799</v>
      </c>
      <c r="R902">
        <v>180</v>
      </c>
      <c r="Y902">
        <v>10.65</v>
      </c>
      <c r="Z902">
        <v>11.57</v>
      </c>
      <c r="AA902">
        <v>46.72</v>
      </c>
      <c r="AB902">
        <v>34.46</v>
      </c>
      <c r="AC902" t="s">
        <v>333</v>
      </c>
      <c r="AD902" s="508">
        <v>29.316266336367882</v>
      </c>
      <c r="AE902" s="1059"/>
      <c r="AF902" s="1059"/>
      <c r="AG902" s="1059"/>
      <c r="AH902" s="1059"/>
      <c r="AI902" s="1059"/>
      <c r="AJ902" s="1059"/>
      <c r="AK902" s="1059"/>
      <c r="AL902" s="1059"/>
      <c r="AM902" s="1059"/>
      <c r="AN902" s="1059"/>
      <c r="AO902" s="1059"/>
      <c r="AP902" s="1059"/>
      <c r="AQ902" s="1059"/>
      <c r="AR902" s="1059">
        <v>0.30685388127853802</v>
      </c>
      <c r="AS902" s="1059">
        <v>0.29417351598173502</v>
      </c>
      <c r="AT902" s="1059">
        <v>0.269488584474885</v>
      </c>
      <c r="AU902" s="1061">
        <v>0.26245901639344199</v>
      </c>
    </row>
    <row r="903" spans="1:47" x14ac:dyDescent="0.2">
      <c r="A903">
        <v>61931</v>
      </c>
      <c r="B903" t="s">
        <v>2157</v>
      </c>
      <c r="C903" s="507">
        <v>44135</v>
      </c>
      <c r="D903">
        <v>2020</v>
      </c>
      <c r="E903" t="s">
        <v>183</v>
      </c>
      <c r="F903" t="s">
        <v>224</v>
      </c>
      <c r="G903">
        <v>35.845790999999998</v>
      </c>
      <c r="H903">
        <v>-114.969261</v>
      </c>
      <c r="I903" s="606">
        <v>5.4780166667000003</v>
      </c>
      <c r="J903" t="s">
        <v>431</v>
      </c>
      <c r="K903" t="s">
        <v>1249</v>
      </c>
      <c r="L903" s="606">
        <v>32.700000000000003</v>
      </c>
      <c r="M903" s="606">
        <v>25</v>
      </c>
      <c r="N903" s="606">
        <v>1.3080000000000001</v>
      </c>
      <c r="O903" t="s">
        <v>799</v>
      </c>
      <c r="P903" t="s">
        <v>1231</v>
      </c>
      <c r="Q903" t="s">
        <v>799</v>
      </c>
      <c r="R903">
        <v>180</v>
      </c>
      <c r="Y903">
        <v>10.58</v>
      </c>
      <c r="Z903">
        <v>10.85</v>
      </c>
      <c r="AA903">
        <v>47.21</v>
      </c>
      <c r="AB903">
        <v>34.74</v>
      </c>
      <c r="AC903" t="s">
        <v>333</v>
      </c>
      <c r="AD903" s="508">
        <v>29.316266336367882</v>
      </c>
      <c r="AE903" s="1059"/>
      <c r="AF903" s="1059"/>
      <c r="AG903" s="1059"/>
      <c r="AH903" s="1059"/>
      <c r="AI903" s="1059"/>
      <c r="AJ903" s="1059"/>
      <c r="AK903" s="1059"/>
      <c r="AL903" s="1059"/>
      <c r="AM903" s="1059"/>
      <c r="AN903" s="1059"/>
      <c r="AO903" s="1059"/>
      <c r="AP903" s="1059"/>
      <c r="AQ903" s="1059"/>
      <c r="AR903" s="1059">
        <v>0.30956621004566198</v>
      </c>
      <c r="AS903" s="1059">
        <v>0.30644748858447401</v>
      </c>
      <c r="AT903" s="1059">
        <v>0.25304566210045598</v>
      </c>
      <c r="AU903" s="1061">
        <v>0.27490437158469899</v>
      </c>
    </row>
    <row r="904" spans="1:47" x14ac:dyDescent="0.2">
      <c r="A904">
        <v>62669</v>
      </c>
      <c r="B904" t="s">
        <v>2158</v>
      </c>
      <c r="C904" s="507">
        <v>44196</v>
      </c>
      <c r="D904">
        <v>2020</v>
      </c>
      <c r="E904" t="s">
        <v>199</v>
      </c>
      <c r="F904" t="s">
        <v>228</v>
      </c>
      <c r="G904">
        <v>35.321609000000002</v>
      </c>
      <c r="H904">
        <v>-81.342443000000003</v>
      </c>
      <c r="I904" s="606">
        <v>4.5234059360999996</v>
      </c>
      <c r="J904" t="s">
        <v>431</v>
      </c>
      <c r="K904" t="s">
        <v>1249</v>
      </c>
      <c r="L904" s="606">
        <v>36.299999999999997</v>
      </c>
      <c r="M904" s="606">
        <v>25</v>
      </c>
      <c r="N904" s="606">
        <v>1.452</v>
      </c>
      <c r="O904" t="s">
        <v>793</v>
      </c>
      <c r="P904" t="s">
        <v>793</v>
      </c>
      <c r="Q904">
        <v>20</v>
      </c>
      <c r="R904">
        <v>180</v>
      </c>
      <c r="Y904">
        <v>23.15</v>
      </c>
      <c r="Z904">
        <v>34.409999999999997</v>
      </c>
      <c r="AA904">
        <v>61.78</v>
      </c>
      <c r="AB904">
        <v>45.86</v>
      </c>
      <c r="AC904" t="s">
        <v>329</v>
      </c>
      <c r="AD904" s="508" t="s">
        <v>1233</v>
      </c>
      <c r="AE904" s="1059"/>
      <c r="AF904" s="1059"/>
      <c r="AG904" s="1059"/>
      <c r="AH904" s="1059"/>
      <c r="AI904" s="1059"/>
      <c r="AJ904" s="1059"/>
      <c r="AK904" s="1059"/>
      <c r="AL904" s="1059"/>
      <c r="AM904" s="1059"/>
      <c r="AN904" s="1059"/>
      <c r="AO904" s="1059"/>
      <c r="AP904" s="1059"/>
      <c r="AQ904" s="1059"/>
      <c r="AR904" s="1059"/>
      <c r="AS904" s="1059">
        <v>0.235205479452054</v>
      </c>
      <c r="AT904" s="1059">
        <v>0.218196347031963</v>
      </c>
      <c r="AU904" s="1061">
        <v>0.206234061930783</v>
      </c>
    </row>
    <row r="905" spans="1:47" x14ac:dyDescent="0.2">
      <c r="A905">
        <v>64211</v>
      </c>
      <c r="B905" t="s">
        <v>2159</v>
      </c>
      <c r="C905" s="507">
        <v>44196</v>
      </c>
      <c r="D905">
        <v>2020</v>
      </c>
      <c r="E905" t="s">
        <v>199</v>
      </c>
      <c r="F905" t="s">
        <v>225</v>
      </c>
      <c r="G905">
        <v>31.878321</v>
      </c>
      <c r="H905">
        <v>-82.332211000000001</v>
      </c>
      <c r="I905" s="606">
        <v>4.7269616438000002</v>
      </c>
      <c r="J905" t="s">
        <v>431</v>
      </c>
      <c r="K905" t="s">
        <v>1249</v>
      </c>
      <c r="L905" s="606">
        <v>37</v>
      </c>
      <c r="M905" s="606">
        <v>25</v>
      </c>
      <c r="N905" s="606">
        <v>1.48</v>
      </c>
      <c r="O905" t="s">
        <v>799</v>
      </c>
      <c r="P905" t="s">
        <v>1231</v>
      </c>
      <c r="Q905" t="s">
        <v>799</v>
      </c>
      <c r="R905">
        <v>180</v>
      </c>
      <c r="Y905">
        <v>27.45</v>
      </c>
      <c r="Z905">
        <v>32.270000000000003</v>
      </c>
      <c r="AA905">
        <v>53.9</v>
      </c>
      <c r="AB905">
        <v>39.909999999999997</v>
      </c>
      <c r="AC905" t="s">
        <v>332</v>
      </c>
      <c r="AD905" s="508">
        <v>22.956103036075074</v>
      </c>
      <c r="AE905" s="1059"/>
      <c r="AF905" s="1059"/>
      <c r="AG905" s="1059"/>
      <c r="AH905" s="1059"/>
      <c r="AI905" s="1059"/>
      <c r="AJ905" s="1059"/>
      <c r="AK905" s="1059"/>
      <c r="AL905" s="1059"/>
      <c r="AM905" s="1059"/>
      <c r="AN905" s="1059"/>
      <c r="AO905" s="1059"/>
      <c r="AP905" s="1059"/>
      <c r="AQ905" s="1059"/>
      <c r="AR905" s="1059">
        <v>0.27735616438356098</v>
      </c>
      <c r="AS905" s="1059">
        <v>0.27525570776255698</v>
      </c>
      <c r="AT905" s="1059">
        <v>0.258036529680365</v>
      </c>
      <c r="AU905" s="1061">
        <v>0.249931693989071</v>
      </c>
    </row>
    <row r="906" spans="1:47" x14ac:dyDescent="0.2">
      <c r="A906">
        <v>63545</v>
      </c>
      <c r="B906" t="s">
        <v>2160</v>
      </c>
      <c r="C906" s="507">
        <v>43951</v>
      </c>
      <c r="D906">
        <v>2020</v>
      </c>
      <c r="E906" t="s">
        <v>176</v>
      </c>
      <c r="F906" t="s">
        <v>222</v>
      </c>
      <c r="G906">
        <v>35.607756000000002</v>
      </c>
      <c r="H906">
        <v>-119.700326</v>
      </c>
      <c r="I906" s="606">
        <v>5.3507557078000003</v>
      </c>
      <c r="J906" t="s">
        <v>431</v>
      </c>
      <c r="K906" t="s">
        <v>1249</v>
      </c>
      <c r="L906" s="606">
        <v>34</v>
      </c>
      <c r="M906" s="606">
        <v>30</v>
      </c>
      <c r="N906" s="606">
        <v>1.1333333333333333</v>
      </c>
      <c r="O906" t="s">
        <v>799</v>
      </c>
      <c r="P906" t="s">
        <v>1231</v>
      </c>
      <c r="Q906" t="s">
        <v>799</v>
      </c>
      <c r="R906">
        <v>180</v>
      </c>
      <c r="Y906">
        <v>6.81</v>
      </c>
      <c r="Z906">
        <v>9.92</v>
      </c>
      <c r="AA906">
        <v>52.56</v>
      </c>
      <c r="AB906">
        <v>37.950000000000003</v>
      </c>
      <c r="AC906" t="s">
        <v>332</v>
      </c>
      <c r="AD906" s="508" t="s">
        <v>1233</v>
      </c>
      <c r="AE906" s="1059"/>
      <c r="AF906" s="1059"/>
      <c r="AG906" s="1059"/>
      <c r="AH906" s="1059"/>
      <c r="AI906" s="1059"/>
      <c r="AJ906" s="1059"/>
      <c r="AK906" s="1059"/>
      <c r="AL906" s="1059"/>
      <c r="AM906" s="1059"/>
      <c r="AN906" s="1059"/>
      <c r="AO906" s="1059"/>
      <c r="AP906" s="1059"/>
      <c r="AQ906" s="1059"/>
      <c r="AR906" s="1059">
        <v>0.28547945205479403</v>
      </c>
      <c r="AS906" s="1059">
        <v>0.28297945205479402</v>
      </c>
      <c r="AT906" s="1059">
        <v>0.26216133942161302</v>
      </c>
      <c r="AU906" s="1061">
        <v>0.24633044930176001</v>
      </c>
    </row>
    <row r="907" spans="1:47" x14ac:dyDescent="0.2">
      <c r="A907">
        <v>62932</v>
      </c>
      <c r="B907" t="s">
        <v>2161</v>
      </c>
      <c r="C907" s="507">
        <v>44042</v>
      </c>
      <c r="D907">
        <v>2020</v>
      </c>
      <c r="E907" t="s">
        <v>177</v>
      </c>
      <c r="F907" t="s">
        <v>221</v>
      </c>
      <c r="G907">
        <v>31.694761</v>
      </c>
      <c r="H907">
        <v>-102.687791</v>
      </c>
      <c r="I907" s="606">
        <v>5.5428499999999996</v>
      </c>
      <c r="J907" t="s">
        <v>431</v>
      </c>
      <c r="K907" t="s">
        <v>1249</v>
      </c>
      <c r="L907" s="606">
        <v>37.299999999999997</v>
      </c>
      <c r="M907" s="606">
        <v>30</v>
      </c>
      <c r="N907" s="606">
        <v>1.2433333333333332</v>
      </c>
      <c r="O907" t="s">
        <v>799</v>
      </c>
      <c r="P907" t="s">
        <v>1231</v>
      </c>
      <c r="Q907" t="s">
        <v>799</v>
      </c>
      <c r="R907">
        <v>164</v>
      </c>
      <c r="Y907">
        <v>22.54</v>
      </c>
      <c r="AA907">
        <v>49.73</v>
      </c>
      <c r="AB907">
        <v>37</v>
      </c>
      <c r="AC907" t="s">
        <v>333</v>
      </c>
      <c r="AD907" s="508" t="s">
        <v>1233</v>
      </c>
      <c r="AE907" s="1059"/>
      <c r="AF907" s="1059"/>
      <c r="AG907" s="1059"/>
      <c r="AH907" s="1059"/>
      <c r="AI907" s="1059"/>
      <c r="AJ907" s="1059"/>
      <c r="AK907" s="1059"/>
      <c r="AL907" s="1059"/>
      <c r="AM907" s="1059"/>
      <c r="AN907" s="1059"/>
      <c r="AO907" s="1059"/>
      <c r="AP907" s="1059"/>
      <c r="AQ907" s="1059"/>
      <c r="AR907" s="1059">
        <v>0.240289193302891</v>
      </c>
      <c r="AS907" s="1059">
        <v>0.23776636225266301</v>
      </c>
      <c r="AT907" s="1059">
        <v>0.24768264840182599</v>
      </c>
      <c r="AU907" s="1061">
        <v>0.204925622343655</v>
      </c>
    </row>
    <row r="908" spans="1:47" x14ac:dyDescent="0.2">
      <c r="A908">
        <v>63084</v>
      </c>
      <c r="B908" t="s">
        <v>2162</v>
      </c>
      <c r="C908" s="507">
        <v>44074</v>
      </c>
      <c r="D908">
        <v>2020</v>
      </c>
      <c r="E908" t="s">
        <v>180</v>
      </c>
      <c r="F908" t="s">
        <v>227</v>
      </c>
      <c r="G908">
        <v>36.626170999999999</v>
      </c>
      <c r="H908">
        <v>-76.191040999999998</v>
      </c>
      <c r="I908" s="606">
        <v>4.3643353880999998</v>
      </c>
      <c r="J908" t="s">
        <v>431</v>
      </c>
      <c r="K908" t="s">
        <v>1251</v>
      </c>
      <c r="L908" s="606">
        <v>40.299999999999997</v>
      </c>
      <c r="M908" s="606">
        <v>32</v>
      </c>
      <c r="N908" s="606">
        <v>1.2593749999999999</v>
      </c>
      <c r="O908" t="s">
        <v>799</v>
      </c>
      <c r="P908" t="s">
        <v>1231</v>
      </c>
      <c r="Q908" t="s">
        <v>799</v>
      </c>
      <c r="R908">
        <v>181</v>
      </c>
      <c r="Y908">
        <v>30.97</v>
      </c>
      <c r="Z908">
        <v>4.45</v>
      </c>
      <c r="AA908">
        <v>74.69</v>
      </c>
      <c r="AB908">
        <v>54.03</v>
      </c>
      <c r="AC908" t="s">
        <v>330</v>
      </c>
      <c r="AD908" s="508" t="s">
        <v>1233</v>
      </c>
      <c r="AE908" s="1059"/>
      <c r="AF908" s="1059"/>
      <c r="AG908" s="1059"/>
      <c r="AH908" s="1059"/>
      <c r="AI908" s="1059"/>
      <c r="AJ908" s="1059"/>
      <c r="AK908" s="1059"/>
      <c r="AL908" s="1059"/>
      <c r="AM908" s="1059"/>
      <c r="AN908" s="1059"/>
      <c r="AO908" s="1059"/>
      <c r="AP908" s="1059"/>
      <c r="AQ908" s="1059"/>
      <c r="AR908" s="1059">
        <v>0.23087899543378901</v>
      </c>
      <c r="AS908" s="1059">
        <v>0.20066709474885799</v>
      </c>
      <c r="AT908" s="1059">
        <v>0.18467822488584401</v>
      </c>
      <c r="AU908" s="1061">
        <v>0.20519196835154799</v>
      </c>
    </row>
    <row r="909" spans="1:47" x14ac:dyDescent="0.2">
      <c r="A909">
        <v>63349</v>
      </c>
      <c r="B909" t="s">
        <v>2163</v>
      </c>
      <c r="C909" s="507">
        <v>43861</v>
      </c>
      <c r="D909">
        <v>2020</v>
      </c>
      <c r="E909" t="s">
        <v>183</v>
      </c>
      <c r="F909" t="s">
        <v>226</v>
      </c>
      <c r="G909">
        <v>33.771211000000001</v>
      </c>
      <c r="H909">
        <v>-113.654511</v>
      </c>
      <c r="I909" s="606">
        <v>5.8105712329000001</v>
      </c>
      <c r="J909" t="s">
        <v>431</v>
      </c>
      <c r="K909" t="s">
        <v>1251</v>
      </c>
      <c r="L909" s="606">
        <v>42</v>
      </c>
      <c r="M909" s="606">
        <v>32.5</v>
      </c>
      <c r="N909" s="606">
        <v>1.2923076923076924</v>
      </c>
      <c r="O909" t="s">
        <v>799</v>
      </c>
      <c r="P909" t="s">
        <v>1231</v>
      </c>
      <c r="Q909" t="s">
        <v>799</v>
      </c>
      <c r="R909">
        <v>180</v>
      </c>
      <c r="Y909">
        <v>13.06</v>
      </c>
      <c r="Z909">
        <v>26.33</v>
      </c>
      <c r="AA909">
        <v>37.26</v>
      </c>
      <c r="AB909">
        <v>27.95</v>
      </c>
      <c r="AC909" t="s">
        <v>1259</v>
      </c>
      <c r="AD909" s="508">
        <v>23.008213364236422</v>
      </c>
      <c r="AE909" s="1059"/>
      <c r="AF909" s="1059"/>
      <c r="AG909" s="1059"/>
      <c r="AH909" s="1059"/>
      <c r="AI909" s="1059"/>
      <c r="AJ909" s="1059"/>
      <c r="AK909" s="1059"/>
      <c r="AL909" s="1059"/>
      <c r="AM909" s="1059"/>
      <c r="AN909" s="1059"/>
      <c r="AO909" s="1059"/>
      <c r="AP909" s="1059"/>
      <c r="AQ909" s="1059"/>
      <c r="AR909" s="1059">
        <v>0.30829996487530698</v>
      </c>
      <c r="AS909" s="1059">
        <v>0.27444678609062101</v>
      </c>
      <c r="AT909" s="1059">
        <v>0.28759747102212802</v>
      </c>
      <c r="AU909" s="1061">
        <v>0.30304749894913802</v>
      </c>
    </row>
    <row r="910" spans="1:47" x14ac:dyDescent="0.2">
      <c r="A910">
        <v>59870</v>
      </c>
      <c r="B910" t="s">
        <v>2164</v>
      </c>
      <c r="C910" s="507">
        <v>44196</v>
      </c>
      <c r="D910">
        <v>2020</v>
      </c>
      <c r="E910" t="s">
        <v>176</v>
      </c>
      <c r="F910" t="s">
        <v>222</v>
      </c>
      <c r="G910">
        <v>36.716180999999999</v>
      </c>
      <c r="H910">
        <v>-120.414361</v>
      </c>
      <c r="I910" s="606">
        <v>5.2840073059000003</v>
      </c>
      <c r="J910" t="s">
        <v>431</v>
      </c>
      <c r="K910" t="s">
        <v>1251</v>
      </c>
      <c r="L910" s="606">
        <v>53.6</v>
      </c>
      <c r="M910" s="606">
        <v>40</v>
      </c>
      <c r="N910" s="606">
        <v>1.34</v>
      </c>
      <c r="O910" t="s">
        <v>799</v>
      </c>
      <c r="P910" t="s">
        <v>1231</v>
      </c>
      <c r="Q910" t="s">
        <v>799</v>
      </c>
      <c r="R910">
        <v>180</v>
      </c>
      <c r="Y910">
        <v>-56</v>
      </c>
      <c r="Z910">
        <v>10.45</v>
      </c>
      <c r="AA910">
        <v>63.16</v>
      </c>
      <c r="AB910">
        <v>46.16</v>
      </c>
      <c r="AC910" t="s">
        <v>1259</v>
      </c>
      <c r="AD910" s="508">
        <v>39.110024393985697</v>
      </c>
      <c r="AE910" s="1059"/>
      <c r="AF910" s="1059"/>
      <c r="AG910" s="1059"/>
      <c r="AH910" s="1059"/>
      <c r="AI910" s="1059"/>
      <c r="AJ910" s="1059"/>
      <c r="AK910" s="1059"/>
      <c r="AL910" s="1059"/>
      <c r="AM910" s="1059"/>
      <c r="AN910" s="1059"/>
      <c r="AO910" s="1059"/>
      <c r="AP910" s="1059"/>
      <c r="AQ910" s="1059"/>
      <c r="AR910" s="1059">
        <v>0.26579052511415502</v>
      </c>
      <c r="AS910" s="1059">
        <v>0.233210616438356</v>
      </c>
      <c r="AT910" s="1059">
        <v>0.20127568493150599</v>
      </c>
      <c r="AU910" s="1061">
        <v>0.233959471766848</v>
      </c>
    </row>
    <row r="911" spans="1:47" x14ac:dyDescent="0.2">
      <c r="A911">
        <v>63667</v>
      </c>
      <c r="B911" t="s">
        <v>2165</v>
      </c>
      <c r="C911" s="507">
        <v>44165</v>
      </c>
      <c r="D911">
        <v>2020</v>
      </c>
      <c r="E911" t="s">
        <v>217</v>
      </c>
      <c r="F911" t="s">
        <v>254</v>
      </c>
      <c r="G911">
        <v>43.387115999999999</v>
      </c>
      <c r="H911">
        <v>-70.710185999999993</v>
      </c>
      <c r="I911" s="606">
        <v>3.8326310501999998</v>
      </c>
      <c r="J911" t="s">
        <v>431</v>
      </c>
      <c r="K911" t="s">
        <v>1249</v>
      </c>
      <c r="L911" s="606">
        <v>70.8</v>
      </c>
      <c r="M911" s="606">
        <v>49.4</v>
      </c>
      <c r="N911" s="606">
        <v>1.4331983805668016</v>
      </c>
      <c r="O911" t="s">
        <v>799</v>
      </c>
      <c r="P911" t="s">
        <v>1231</v>
      </c>
      <c r="Q911" t="s">
        <v>799</v>
      </c>
      <c r="R911">
        <v>180</v>
      </c>
      <c r="Y911">
        <v>32.64</v>
      </c>
      <c r="Z911">
        <v>3.1</v>
      </c>
      <c r="AA911">
        <v>81.47</v>
      </c>
      <c r="AB911">
        <v>58.98</v>
      </c>
      <c r="AC911" t="s">
        <v>1259</v>
      </c>
      <c r="AD911" s="508">
        <v>72.672083490546584</v>
      </c>
      <c r="AE911" s="1059"/>
      <c r="AF911" s="1059"/>
      <c r="AG911" s="1059"/>
      <c r="AH911" s="1059"/>
      <c r="AI911" s="1059"/>
      <c r="AJ911" s="1059"/>
      <c r="AK911" s="1059"/>
      <c r="AL911" s="1059"/>
      <c r="AM911" s="1059"/>
      <c r="AN911" s="1059"/>
      <c r="AO911" s="1059"/>
      <c r="AP911" s="1059"/>
      <c r="AQ911" s="1059"/>
      <c r="AR911" s="1059">
        <v>0.20236444641635701</v>
      </c>
      <c r="AS911" s="1059">
        <v>0.22337455863050601</v>
      </c>
      <c r="AT911" s="1059">
        <v>0.19669365721997301</v>
      </c>
      <c r="AU911" s="1061">
        <v>0.20931736392262701</v>
      </c>
    </row>
    <row r="912" spans="1:47" x14ac:dyDescent="0.2">
      <c r="A912">
        <v>62377</v>
      </c>
      <c r="B912" t="s">
        <v>2166</v>
      </c>
      <c r="C912" s="507">
        <v>44012</v>
      </c>
      <c r="D912">
        <v>2020</v>
      </c>
      <c r="E912" t="s">
        <v>199</v>
      </c>
      <c r="F912" t="s">
        <v>225</v>
      </c>
      <c r="G912">
        <v>30.953030999999999</v>
      </c>
      <c r="H912">
        <v>-83.219701000000001</v>
      </c>
      <c r="I912" s="606">
        <v>4.7578200913000002</v>
      </c>
      <c r="J912" t="s">
        <v>431</v>
      </c>
      <c r="K912" t="s">
        <v>1249</v>
      </c>
      <c r="L912" s="606">
        <v>66.2</v>
      </c>
      <c r="M912" s="606">
        <v>49.5</v>
      </c>
      <c r="N912" s="606">
        <v>1.3373737373737373</v>
      </c>
      <c r="O912" t="s">
        <v>793</v>
      </c>
      <c r="P912" t="s">
        <v>793</v>
      </c>
      <c r="Q912">
        <v>20</v>
      </c>
      <c r="R912">
        <v>180</v>
      </c>
      <c r="Y912">
        <v>26.89</v>
      </c>
      <c r="Z912">
        <v>37.53</v>
      </c>
      <c r="AA912">
        <v>66.16</v>
      </c>
      <c r="AB912">
        <v>48.95</v>
      </c>
      <c r="AC912" t="s">
        <v>326</v>
      </c>
      <c r="AD912" s="508" t="s">
        <v>1233</v>
      </c>
      <c r="AE912" s="1059"/>
      <c r="AF912" s="1059"/>
      <c r="AG912" s="1059"/>
      <c r="AH912" s="1059"/>
      <c r="AI912" s="1059"/>
      <c r="AJ912" s="1059"/>
      <c r="AK912" s="1059"/>
      <c r="AL912" s="1059"/>
      <c r="AM912" s="1059"/>
      <c r="AN912" s="1059"/>
      <c r="AO912" s="1059"/>
      <c r="AP912" s="1059"/>
      <c r="AQ912" s="1059"/>
      <c r="AR912" s="1059">
        <v>0.21807342834740001</v>
      </c>
      <c r="AS912" s="1059">
        <v>0.22786541211198699</v>
      </c>
      <c r="AT912" s="1059">
        <v>0.216680503666805</v>
      </c>
      <c r="AU912" s="1061">
        <v>0.15635176905668699</v>
      </c>
    </row>
    <row r="913" spans="1:47" x14ac:dyDescent="0.2">
      <c r="A913">
        <v>59531</v>
      </c>
      <c r="B913" t="s">
        <v>2167</v>
      </c>
      <c r="C913" s="507">
        <v>44012</v>
      </c>
      <c r="D913">
        <v>2020</v>
      </c>
      <c r="E913" t="s">
        <v>176</v>
      </c>
      <c r="F913" t="s">
        <v>222</v>
      </c>
      <c r="G913">
        <v>36.941251000000001</v>
      </c>
      <c r="H913">
        <v>-119.96233100000001</v>
      </c>
      <c r="I913" s="606">
        <v>5.2077817352000002</v>
      </c>
      <c r="J913" t="s">
        <v>431</v>
      </c>
      <c r="K913" t="s">
        <v>1249</v>
      </c>
      <c r="L913" s="606">
        <v>67</v>
      </c>
      <c r="M913" s="606">
        <v>50</v>
      </c>
      <c r="N913" s="606">
        <v>1.34</v>
      </c>
      <c r="O913" t="s">
        <v>799</v>
      </c>
      <c r="P913" t="s">
        <v>1231</v>
      </c>
      <c r="Q913" t="s">
        <v>799</v>
      </c>
      <c r="R913">
        <v>180</v>
      </c>
      <c r="Y913">
        <v>17.079999999999998</v>
      </c>
      <c r="Z913">
        <v>9.42</v>
      </c>
      <c r="AA913">
        <v>73.03</v>
      </c>
      <c r="AB913">
        <v>51.94</v>
      </c>
      <c r="AC913" t="s">
        <v>333</v>
      </c>
      <c r="AD913" s="508" t="s">
        <v>1233</v>
      </c>
      <c r="AE913" s="1059"/>
      <c r="AF913" s="1059"/>
      <c r="AG913" s="1059"/>
      <c r="AH913" s="1059"/>
      <c r="AI913" s="1059"/>
      <c r="AJ913" s="1059"/>
      <c r="AK913" s="1059"/>
      <c r="AL913" s="1059"/>
      <c r="AM913" s="1059"/>
      <c r="AN913" s="1059"/>
      <c r="AO913" s="1059"/>
      <c r="AP913" s="1059"/>
      <c r="AQ913" s="1059"/>
      <c r="AR913" s="1059">
        <v>0.27492009132419998</v>
      </c>
      <c r="AS913" s="1059">
        <v>0.26729680365296798</v>
      </c>
      <c r="AT913" s="1059">
        <v>0.27383333333333298</v>
      </c>
      <c r="AU913" s="1061">
        <v>0.259289617486338</v>
      </c>
    </row>
    <row r="914" spans="1:47" x14ac:dyDescent="0.2">
      <c r="A914">
        <v>61646</v>
      </c>
      <c r="B914" t="s">
        <v>2168</v>
      </c>
      <c r="C914" s="507">
        <v>44104</v>
      </c>
      <c r="D914">
        <v>2020</v>
      </c>
      <c r="E914" t="s">
        <v>179</v>
      </c>
      <c r="F914" t="s">
        <v>241</v>
      </c>
      <c r="G914">
        <v>30.465990999999999</v>
      </c>
      <c r="H914">
        <v>-91.324000999999996</v>
      </c>
      <c r="I914" s="606">
        <v>4.6533942921999998</v>
      </c>
      <c r="J914" t="s">
        <v>431</v>
      </c>
      <c r="K914" t="s">
        <v>1249</v>
      </c>
      <c r="L914" s="606">
        <v>74.5</v>
      </c>
      <c r="M914" s="606">
        <v>50</v>
      </c>
      <c r="N914" s="606">
        <v>1.49</v>
      </c>
      <c r="O914" t="s">
        <v>799</v>
      </c>
      <c r="P914" t="s">
        <v>1231</v>
      </c>
      <c r="Q914" t="s">
        <v>799</v>
      </c>
      <c r="R914">
        <v>180</v>
      </c>
      <c r="Y914">
        <v>26.31</v>
      </c>
      <c r="Z914">
        <v>3.17</v>
      </c>
      <c r="AA914">
        <v>58.03</v>
      </c>
      <c r="AB914">
        <v>42.57</v>
      </c>
      <c r="AC914" t="s">
        <v>329</v>
      </c>
      <c r="AD914" s="508">
        <v>38.541924548880395</v>
      </c>
      <c r="AE914" s="1059"/>
      <c r="AF914" s="1059"/>
      <c r="AG914" s="1059"/>
      <c r="AH914" s="1059"/>
      <c r="AI914" s="1059"/>
      <c r="AJ914" s="1059"/>
      <c r="AK914" s="1059"/>
      <c r="AL914" s="1059"/>
      <c r="AM914" s="1059"/>
      <c r="AN914" s="1059"/>
      <c r="AO914" s="1059"/>
      <c r="AP914" s="1059"/>
      <c r="AQ914" s="1059"/>
      <c r="AR914" s="1059">
        <v>0.25434931506849301</v>
      </c>
      <c r="AS914" s="1059">
        <v>0.28414155251141499</v>
      </c>
      <c r="AT914" s="1059">
        <v>0.26946575342465701</v>
      </c>
      <c r="AU914" s="1061">
        <v>0.25530510018214903</v>
      </c>
    </row>
    <row r="915" spans="1:47" x14ac:dyDescent="0.2">
      <c r="A915">
        <v>62465</v>
      </c>
      <c r="B915" t="s">
        <v>2169</v>
      </c>
      <c r="C915" s="507">
        <v>44196</v>
      </c>
      <c r="D915">
        <v>2020</v>
      </c>
      <c r="E915" t="s">
        <v>176</v>
      </c>
      <c r="F915" t="s">
        <v>222</v>
      </c>
      <c r="G915">
        <v>36.708961000000002</v>
      </c>
      <c r="H915">
        <v>-120.396511</v>
      </c>
      <c r="I915" s="606">
        <v>5.2717757991000003</v>
      </c>
      <c r="J915" t="s">
        <v>431</v>
      </c>
      <c r="K915" t="s">
        <v>1251</v>
      </c>
      <c r="L915" s="606">
        <v>68.900000000000006</v>
      </c>
      <c r="M915" s="606">
        <v>50</v>
      </c>
      <c r="N915" s="606">
        <v>1.3780000000000001</v>
      </c>
      <c r="O915" t="s">
        <v>799</v>
      </c>
      <c r="P915" t="s">
        <v>1231</v>
      </c>
      <c r="Q915" t="s">
        <v>799</v>
      </c>
      <c r="R915">
        <v>180</v>
      </c>
      <c r="Y915">
        <v>-54.12</v>
      </c>
      <c r="Z915">
        <v>9.23</v>
      </c>
      <c r="AA915">
        <v>61.93</v>
      </c>
      <c r="AB915">
        <v>44.98</v>
      </c>
      <c r="AC915" t="s">
        <v>1259</v>
      </c>
      <c r="AD915" s="508">
        <v>39.110024393985682</v>
      </c>
      <c r="AE915" s="1059"/>
      <c r="AF915" s="1059"/>
      <c r="AG915" s="1059"/>
      <c r="AH915" s="1059"/>
      <c r="AI915" s="1059"/>
      <c r="AJ915" s="1059"/>
      <c r="AK915" s="1059"/>
      <c r="AL915" s="1059"/>
      <c r="AM915" s="1059"/>
      <c r="AN915" s="1059"/>
      <c r="AO915" s="1059"/>
      <c r="AP915" s="1059"/>
      <c r="AQ915" s="1059"/>
      <c r="AR915" s="1059">
        <v>0.24531963470319601</v>
      </c>
      <c r="AS915" s="1059">
        <v>0.22100913242009099</v>
      </c>
      <c r="AT915" s="1059">
        <v>0.25689041095890403</v>
      </c>
      <c r="AU915" s="1061">
        <v>0.26487021857923498</v>
      </c>
    </row>
    <row r="916" spans="1:47" x14ac:dyDescent="0.2">
      <c r="A916">
        <v>62440</v>
      </c>
      <c r="B916" t="s">
        <v>2170</v>
      </c>
      <c r="C916" s="507">
        <v>44196</v>
      </c>
      <c r="D916">
        <v>2020</v>
      </c>
      <c r="E916" t="s">
        <v>183</v>
      </c>
      <c r="F916" t="s">
        <v>224</v>
      </c>
      <c r="G916">
        <v>35.899693999999997</v>
      </c>
      <c r="H916">
        <v>-114.926301</v>
      </c>
      <c r="I916" s="606">
        <v>5.4780166667000003</v>
      </c>
      <c r="J916" t="s">
        <v>431</v>
      </c>
      <c r="K916" t="s">
        <v>1249</v>
      </c>
      <c r="L916" s="606">
        <v>65.400000000000006</v>
      </c>
      <c r="M916" s="606">
        <v>50</v>
      </c>
      <c r="N916" s="606">
        <v>1.3080000000000001</v>
      </c>
      <c r="O916" t="s">
        <v>799</v>
      </c>
      <c r="P916" t="s">
        <v>1231</v>
      </c>
      <c r="Q916" t="s">
        <v>799</v>
      </c>
      <c r="R916">
        <v>180</v>
      </c>
      <c r="Y916">
        <v>10.66</v>
      </c>
      <c r="Z916">
        <v>11.73</v>
      </c>
      <c r="AA916">
        <v>38.090000000000003</v>
      </c>
      <c r="AB916">
        <v>28.7</v>
      </c>
      <c r="AC916" t="s">
        <v>333</v>
      </c>
      <c r="AD916" s="508">
        <v>25.630368077828489</v>
      </c>
      <c r="AE916" s="1059"/>
      <c r="AF916" s="1059"/>
      <c r="AG916" s="1059"/>
      <c r="AH916" s="1059"/>
      <c r="AI916" s="1059"/>
      <c r="AJ916" s="1059"/>
      <c r="AK916" s="1059"/>
      <c r="AL916" s="1059"/>
      <c r="AM916" s="1059"/>
      <c r="AN916" s="1059"/>
      <c r="AO916" s="1059"/>
      <c r="AP916" s="1059"/>
      <c r="AQ916" s="1059"/>
      <c r="AR916" s="1059">
        <v>0.31212557077625502</v>
      </c>
      <c r="AS916" s="1059">
        <v>0.30696118721461102</v>
      </c>
      <c r="AT916" s="1059">
        <v>0.276767123287671</v>
      </c>
      <c r="AU916" s="1061">
        <v>0.26622040072859698</v>
      </c>
    </row>
    <row r="917" spans="1:47" x14ac:dyDescent="0.2">
      <c r="A917">
        <v>62422</v>
      </c>
      <c r="B917" t="s">
        <v>2171</v>
      </c>
      <c r="C917" s="507">
        <v>44196</v>
      </c>
      <c r="D917">
        <v>2020</v>
      </c>
      <c r="E917" t="s">
        <v>179</v>
      </c>
      <c r="F917" t="s">
        <v>239</v>
      </c>
      <c r="G917">
        <v>43.062786000000003</v>
      </c>
      <c r="H917">
        <v>-83.944944000000007</v>
      </c>
      <c r="I917" s="606">
        <v>3.7772933790000001</v>
      </c>
      <c r="J917" t="s">
        <v>431</v>
      </c>
      <c r="K917" t="s">
        <v>1249</v>
      </c>
      <c r="L917" s="606">
        <v>72.3</v>
      </c>
      <c r="M917" s="606">
        <v>50</v>
      </c>
      <c r="N917" s="606">
        <v>1.446</v>
      </c>
      <c r="O917" t="s">
        <v>799</v>
      </c>
      <c r="P917" t="s">
        <v>1231</v>
      </c>
      <c r="Q917" t="s">
        <v>799</v>
      </c>
      <c r="R917">
        <v>180</v>
      </c>
      <c r="Y917">
        <v>31.29</v>
      </c>
      <c r="Z917">
        <v>2.4300000000000002</v>
      </c>
      <c r="AA917">
        <v>53.36</v>
      </c>
      <c r="AB917">
        <v>39.99</v>
      </c>
      <c r="AC917" t="s">
        <v>330</v>
      </c>
      <c r="AD917" s="508">
        <v>45.96876104191832</v>
      </c>
      <c r="AE917" s="1059"/>
      <c r="AF917" s="1059"/>
      <c r="AG917" s="1059"/>
      <c r="AH917" s="1059"/>
      <c r="AI917" s="1059"/>
      <c r="AJ917" s="1059"/>
      <c r="AK917" s="1059"/>
      <c r="AL917" s="1059"/>
      <c r="AM917" s="1059"/>
      <c r="AN917" s="1059"/>
      <c r="AO917" s="1059"/>
      <c r="AP917" s="1059"/>
      <c r="AQ917" s="1059"/>
      <c r="AR917" s="1059">
        <v>0.23243607305936001</v>
      </c>
      <c r="AS917" s="1059">
        <v>0.23163926940639201</v>
      </c>
      <c r="AT917" s="1059">
        <v>0.22834474885844699</v>
      </c>
      <c r="AU917" s="1061">
        <v>0.232980418943533</v>
      </c>
    </row>
    <row r="918" spans="1:47" x14ac:dyDescent="0.2">
      <c r="A918">
        <v>62464</v>
      </c>
      <c r="B918" t="s">
        <v>2172</v>
      </c>
      <c r="C918" s="507">
        <v>44196</v>
      </c>
      <c r="D918">
        <v>2020</v>
      </c>
      <c r="E918" t="s">
        <v>176</v>
      </c>
      <c r="F918" t="s">
        <v>222</v>
      </c>
      <c r="G918">
        <v>36.708750999999999</v>
      </c>
      <c r="H918">
        <v>-120.414281</v>
      </c>
      <c r="I918" s="606">
        <v>5.2840073059000003</v>
      </c>
      <c r="J918" t="s">
        <v>431</v>
      </c>
      <c r="K918" t="s">
        <v>1251</v>
      </c>
      <c r="L918" s="606">
        <v>65.3</v>
      </c>
      <c r="M918" s="606">
        <v>50</v>
      </c>
      <c r="N918" s="606">
        <v>1.306</v>
      </c>
      <c r="O918" t="s">
        <v>799</v>
      </c>
      <c r="P918" t="s">
        <v>1231</v>
      </c>
      <c r="Q918" t="s">
        <v>799</v>
      </c>
      <c r="R918">
        <v>180</v>
      </c>
      <c r="Y918">
        <v>-56.1</v>
      </c>
      <c r="Z918">
        <v>23.82</v>
      </c>
      <c r="AA918">
        <v>100.63</v>
      </c>
      <c r="AB918">
        <v>73.05</v>
      </c>
      <c r="AC918" t="s">
        <v>1259</v>
      </c>
      <c r="AD918" s="508">
        <v>39.110024393985682</v>
      </c>
      <c r="AE918" s="1059"/>
      <c r="AF918" s="1059"/>
      <c r="AG918" s="1059"/>
      <c r="AH918" s="1059"/>
      <c r="AI918" s="1059"/>
      <c r="AJ918" s="1059"/>
      <c r="AK918" s="1059"/>
      <c r="AL918" s="1059"/>
      <c r="AM918" s="1059"/>
      <c r="AN918" s="1059"/>
      <c r="AO918" s="1059"/>
      <c r="AP918" s="1059"/>
      <c r="AQ918" s="1059"/>
      <c r="AR918" s="1059">
        <v>0.226796803652968</v>
      </c>
      <c r="AS918" s="1059">
        <v>0.243134703196347</v>
      </c>
      <c r="AT918" s="1059">
        <v>0.13774200913241999</v>
      </c>
      <c r="AU918" s="1061">
        <v>0.102247267759562</v>
      </c>
    </row>
    <row r="919" spans="1:47" x14ac:dyDescent="0.2">
      <c r="A919">
        <v>63906</v>
      </c>
      <c r="B919" t="s">
        <v>2173</v>
      </c>
      <c r="C919" s="507">
        <v>44196</v>
      </c>
      <c r="D919">
        <v>2020</v>
      </c>
      <c r="E919" t="s">
        <v>183</v>
      </c>
      <c r="F919" t="s">
        <v>224</v>
      </c>
      <c r="G919">
        <v>39.585830999999999</v>
      </c>
      <c r="H919">
        <v>-119.52179099999999</v>
      </c>
      <c r="I919" s="606">
        <v>5.2310636985999999</v>
      </c>
      <c r="J919" t="s">
        <v>431</v>
      </c>
      <c r="K919" t="s">
        <v>1249</v>
      </c>
      <c r="L919" s="606">
        <v>61.16</v>
      </c>
      <c r="M919" s="606">
        <v>54.6</v>
      </c>
      <c r="N919" s="606">
        <v>1.1201465201465202</v>
      </c>
      <c r="O919" t="s">
        <v>793</v>
      </c>
      <c r="P919" t="s">
        <v>793</v>
      </c>
      <c r="Q919">
        <v>25</v>
      </c>
      <c r="R919">
        <v>180</v>
      </c>
      <c r="Y919">
        <v>21.31</v>
      </c>
      <c r="Z919">
        <v>9.27</v>
      </c>
      <c r="AA919">
        <v>66.11</v>
      </c>
      <c r="AB919">
        <v>47.48</v>
      </c>
      <c r="AC919" t="s">
        <v>332</v>
      </c>
      <c r="AD919" s="508" t="s">
        <v>1233</v>
      </c>
      <c r="AE919" s="1059"/>
      <c r="AF919" s="1059"/>
      <c r="AG919" s="1059"/>
      <c r="AH919" s="1059"/>
      <c r="AI919" s="1059"/>
      <c r="AJ919" s="1059"/>
      <c r="AK919" s="1059"/>
      <c r="AL919" s="1059"/>
      <c r="AM919" s="1059"/>
      <c r="AN919" s="1059"/>
      <c r="AO919" s="1059"/>
      <c r="AP919" s="1059"/>
      <c r="AQ919" s="1059"/>
      <c r="AR919" s="1059">
        <v>0.19757229832572201</v>
      </c>
      <c r="AS919" s="1059">
        <v>0.21360350076103499</v>
      </c>
      <c r="AT919" s="1059">
        <v>0.222836904343753</v>
      </c>
      <c r="AU919" s="1061">
        <v>0.221043755879821</v>
      </c>
    </row>
    <row r="920" spans="1:47" x14ac:dyDescent="0.2">
      <c r="A920">
        <v>63860</v>
      </c>
      <c r="B920" t="s">
        <v>2174</v>
      </c>
      <c r="C920" s="507">
        <v>44042</v>
      </c>
      <c r="D920">
        <v>2020</v>
      </c>
      <c r="E920" t="s">
        <v>183</v>
      </c>
      <c r="F920" t="s">
        <v>232</v>
      </c>
      <c r="G920">
        <v>35.356090999999999</v>
      </c>
      <c r="H920">
        <v>-106.856801</v>
      </c>
      <c r="I920" s="606">
        <v>5.5539020548</v>
      </c>
      <c r="J920" t="s">
        <v>431</v>
      </c>
      <c r="K920" t="s">
        <v>1249</v>
      </c>
      <c r="L920" s="606">
        <v>66.7</v>
      </c>
      <c r="M920" s="606">
        <v>55</v>
      </c>
      <c r="N920" s="606">
        <v>1.2127272727272729</v>
      </c>
      <c r="O920" t="s">
        <v>799</v>
      </c>
      <c r="P920" t="s">
        <v>1231</v>
      </c>
      <c r="Q920" t="s">
        <v>799</v>
      </c>
      <c r="R920">
        <v>180</v>
      </c>
      <c r="Y920">
        <v>11.62</v>
      </c>
      <c r="Z920">
        <v>18.91</v>
      </c>
      <c r="AA920">
        <v>33.42</v>
      </c>
      <c r="AB920">
        <v>25.2</v>
      </c>
      <c r="AC920" t="s">
        <v>332</v>
      </c>
      <c r="AD920" s="508">
        <v>26.657143615442646</v>
      </c>
      <c r="AE920" s="1059"/>
      <c r="AF920" s="1059"/>
      <c r="AG920" s="1059"/>
      <c r="AH920" s="1059"/>
      <c r="AI920" s="1059"/>
      <c r="AJ920" s="1059"/>
      <c r="AK920" s="1059"/>
      <c r="AL920" s="1059"/>
      <c r="AM920" s="1059"/>
      <c r="AN920" s="1059"/>
      <c r="AO920" s="1059"/>
      <c r="AP920" s="1059"/>
      <c r="AQ920" s="1059"/>
      <c r="AR920" s="1059">
        <v>0.29977584059775803</v>
      </c>
      <c r="AS920" s="1059">
        <v>0.29722291407222901</v>
      </c>
      <c r="AT920" s="1059">
        <v>0.29318181818181799</v>
      </c>
      <c r="AU920" s="1061">
        <v>0.29480667329027899</v>
      </c>
    </row>
    <row r="921" spans="1:47" x14ac:dyDescent="0.2">
      <c r="A921">
        <v>63350</v>
      </c>
      <c r="B921" t="s">
        <v>2175</v>
      </c>
      <c r="C921" s="507">
        <v>44012</v>
      </c>
      <c r="D921">
        <v>2020</v>
      </c>
      <c r="E921" t="s">
        <v>199</v>
      </c>
      <c r="F921" t="s">
        <v>225</v>
      </c>
      <c r="G921">
        <v>31.194580999999999</v>
      </c>
      <c r="H921">
        <v>-84.136180999999993</v>
      </c>
      <c r="I921" s="606">
        <v>4.7725954338000003</v>
      </c>
      <c r="J921" t="s">
        <v>431</v>
      </c>
      <c r="K921" t="s">
        <v>1251</v>
      </c>
      <c r="L921" s="606">
        <v>77</v>
      </c>
      <c r="M921" s="606">
        <v>57.5</v>
      </c>
      <c r="N921" s="606">
        <v>1.3391304347826087</v>
      </c>
      <c r="O921" t="s">
        <v>799</v>
      </c>
      <c r="P921" t="s">
        <v>1231</v>
      </c>
      <c r="Q921" t="s">
        <v>799</v>
      </c>
      <c r="R921">
        <v>180</v>
      </c>
      <c r="Y921">
        <v>27.65</v>
      </c>
      <c r="Z921">
        <v>31.6</v>
      </c>
      <c r="AA921">
        <v>46.48</v>
      </c>
      <c r="AB921">
        <v>34.99</v>
      </c>
      <c r="AC921" t="s">
        <v>329</v>
      </c>
      <c r="AD921" s="508">
        <v>25.064831690997138</v>
      </c>
      <c r="AE921" s="1059"/>
      <c r="AF921" s="1059"/>
      <c r="AG921" s="1059"/>
      <c r="AH921" s="1059"/>
      <c r="AI921" s="1059"/>
      <c r="AJ921" s="1059"/>
      <c r="AK921" s="1059"/>
      <c r="AL921" s="1059"/>
      <c r="AM921" s="1059"/>
      <c r="AN921" s="1059"/>
      <c r="AO921" s="1059"/>
      <c r="AP921" s="1059"/>
      <c r="AQ921" s="1059"/>
      <c r="AR921" s="1059">
        <v>0.23882271193170501</v>
      </c>
      <c r="AS921" s="1059">
        <v>0.26315267024022199</v>
      </c>
      <c r="AT921" s="1059">
        <v>0.23065316656740101</v>
      </c>
      <c r="AU921" s="1061">
        <v>0.23217510097410299</v>
      </c>
    </row>
    <row r="922" spans="1:47" x14ac:dyDescent="0.2">
      <c r="A922">
        <v>62469</v>
      </c>
      <c r="B922" t="s">
        <v>2176</v>
      </c>
      <c r="C922" s="507">
        <v>44165</v>
      </c>
      <c r="D922">
        <v>2020</v>
      </c>
      <c r="E922" t="s">
        <v>183</v>
      </c>
      <c r="F922" t="s">
        <v>233</v>
      </c>
      <c r="G922">
        <v>37.629190999999999</v>
      </c>
      <c r="H922">
        <v>-113.626791</v>
      </c>
      <c r="I922" s="606">
        <v>5.4006244291999996</v>
      </c>
      <c r="J922" t="s">
        <v>431</v>
      </c>
      <c r="K922" t="s">
        <v>1251</v>
      </c>
      <c r="L922" s="606">
        <v>74.2</v>
      </c>
      <c r="M922" s="606">
        <v>58</v>
      </c>
      <c r="N922" s="606">
        <v>1.2793103448275862</v>
      </c>
      <c r="O922" t="s">
        <v>799</v>
      </c>
      <c r="P922" t="s">
        <v>1231</v>
      </c>
      <c r="Q922" t="s">
        <v>799</v>
      </c>
      <c r="R922">
        <v>180</v>
      </c>
      <c r="Y922">
        <v>14.36</v>
      </c>
      <c r="Z922">
        <v>15.17</v>
      </c>
      <c r="AA922">
        <v>38.270000000000003</v>
      </c>
      <c r="AB922">
        <v>28.41</v>
      </c>
      <c r="AC922" t="s">
        <v>332</v>
      </c>
      <c r="AD922" s="508">
        <v>20.708377018386013</v>
      </c>
      <c r="AE922" s="1059"/>
      <c r="AF922" s="1059"/>
      <c r="AG922" s="1059"/>
      <c r="AH922" s="1059"/>
      <c r="AI922" s="1059"/>
      <c r="AJ922" s="1059"/>
      <c r="AK922" s="1059"/>
      <c r="AL922" s="1059"/>
      <c r="AM922" s="1059"/>
      <c r="AN922" s="1059"/>
      <c r="AO922" s="1059"/>
      <c r="AP922" s="1059"/>
      <c r="AQ922" s="1059"/>
      <c r="AR922" s="1059">
        <v>0.31322232719256798</v>
      </c>
      <c r="AS922" s="1059">
        <v>0.31800110218863098</v>
      </c>
      <c r="AT922" s="1059">
        <v>0.310895921902062</v>
      </c>
      <c r="AU922" s="1061">
        <v>0.30294304691916302</v>
      </c>
    </row>
    <row r="923" spans="1:47" x14ac:dyDescent="0.2">
      <c r="A923">
        <v>62774</v>
      </c>
      <c r="B923" t="s">
        <v>2177</v>
      </c>
      <c r="C923" s="507">
        <v>44196</v>
      </c>
      <c r="D923">
        <v>2020</v>
      </c>
      <c r="E923" t="s">
        <v>177</v>
      </c>
      <c r="F923" t="s">
        <v>221</v>
      </c>
      <c r="G923">
        <v>32.476163999999997</v>
      </c>
      <c r="H923">
        <v>-95.712199999999996</v>
      </c>
      <c r="I923" s="606">
        <v>4.6395936073000001</v>
      </c>
      <c r="J923" t="s">
        <v>431</v>
      </c>
      <c r="K923" t="s">
        <v>1249</v>
      </c>
      <c r="L923" s="606">
        <v>81</v>
      </c>
      <c r="M923" s="606">
        <v>59.8</v>
      </c>
      <c r="N923" s="606">
        <v>1.3545150501672241</v>
      </c>
      <c r="O923" t="s">
        <v>799</v>
      </c>
      <c r="P923" t="s">
        <v>1231</v>
      </c>
      <c r="Q923" t="s">
        <v>799</v>
      </c>
      <c r="R923">
        <v>180</v>
      </c>
      <c r="Y923">
        <v>20.91</v>
      </c>
      <c r="AA923">
        <v>52.45</v>
      </c>
      <c r="AB923">
        <v>39.22</v>
      </c>
      <c r="AC923" t="s">
        <v>1259</v>
      </c>
      <c r="AD923" s="508" t="s">
        <v>1233</v>
      </c>
      <c r="AE923" s="1059"/>
      <c r="AF923" s="1059"/>
      <c r="AG923" s="1059"/>
      <c r="AH923" s="1059"/>
      <c r="AI923" s="1059"/>
      <c r="AJ923" s="1059"/>
      <c r="AK923" s="1059"/>
      <c r="AL923" s="1059"/>
      <c r="AM923" s="1059"/>
      <c r="AN923" s="1059"/>
      <c r="AO923" s="1059"/>
      <c r="AP923" s="1059"/>
      <c r="AQ923" s="1059"/>
      <c r="AR923" s="1059">
        <v>0.24460181100534001</v>
      </c>
      <c r="AS923" s="1059">
        <v>0.26138069808838299</v>
      </c>
      <c r="AT923" s="1059">
        <v>0.22080832607931999</v>
      </c>
      <c r="AU923" s="1061">
        <v>0.20883782310189999</v>
      </c>
    </row>
    <row r="924" spans="1:47" x14ac:dyDescent="0.2">
      <c r="A924">
        <v>62773</v>
      </c>
      <c r="B924" t="s">
        <v>2178</v>
      </c>
      <c r="C924" s="507">
        <v>44196</v>
      </c>
      <c r="D924">
        <v>2020</v>
      </c>
      <c r="E924" t="s">
        <v>177</v>
      </c>
      <c r="F924" t="s">
        <v>221</v>
      </c>
      <c r="G924">
        <v>33.552661000000001</v>
      </c>
      <c r="H924">
        <v>-97.178661000000005</v>
      </c>
      <c r="I924" s="606">
        <v>4.7534671233000001</v>
      </c>
      <c r="J924" t="s">
        <v>431</v>
      </c>
      <c r="K924" t="s">
        <v>1249</v>
      </c>
      <c r="L924" s="606">
        <v>81</v>
      </c>
      <c r="M924" s="606">
        <v>59.8</v>
      </c>
      <c r="N924" s="606">
        <v>1.3545150501672241</v>
      </c>
      <c r="O924" t="s">
        <v>799</v>
      </c>
      <c r="P924" t="s">
        <v>1231</v>
      </c>
      <c r="Q924" t="s">
        <v>799</v>
      </c>
      <c r="R924">
        <v>180</v>
      </c>
      <c r="Y924">
        <v>22.94</v>
      </c>
      <c r="AA924">
        <v>38.520000000000003</v>
      </c>
      <c r="AB924">
        <v>29.63</v>
      </c>
      <c r="AC924" t="s">
        <v>333</v>
      </c>
      <c r="AD924" s="508" t="s">
        <v>1233</v>
      </c>
      <c r="AE924" s="1059"/>
      <c r="AF924" s="1059"/>
      <c r="AG924" s="1059"/>
      <c r="AH924" s="1059"/>
      <c r="AI924" s="1059"/>
      <c r="AJ924" s="1059"/>
      <c r="AK924" s="1059"/>
      <c r="AL924" s="1059"/>
      <c r="AM924" s="1059"/>
      <c r="AN924" s="1059"/>
      <c r="AO924" s="1059"/>
      <c r="AP924" s="1059"/>
      <c r="AQ924" s="1059"/>
      <c r="AR924" s="1059">
        <v>0.25512731212754403</v>
      </c>
      <c r="AS924" s="1059">
        <v>0.27467645693057802</v>
      </c>
      <c r="AT924" s="1059">
        <v>0.24390090255188501</v>
      </c>
      <c r="AU924" s="1061">
        <v>0.23809442220881899</v>
      </c>
    </row>
    <row r="925" spans="1:47" x14ac:dyDescent="0.2">
      <c r="A925">
        <v>62495</v>
      </c>
      <c r="B925" t="s">
        <v>2179</v>
      </c>
      <c r="C925" s="507">
        <v>43951</v>
      </c>
      <c r="D925">
        <v>2020</v>
      </c>
      <c r="E925" t="s">
        <v>183</v>
      </c>
      <c r="F925" t="s">
        <v>234</v>
      </c>
      <c r="G925">
        <v>38.632871999999999</v>
      </c>
      <c r="H925">
        <v>-104.661575</v>
      </c>
      <c r="I925" s="606">
        <v>5.0011926941000002</v>
      </c>
      <c r="J925" t="s">
        <v>431</v>
      </c>
      <c r="K925" t="s">
        <v>1249</v>
      </c>
      <c r="L925" s="606">
        <v>81.5</v>
      </c>
      <c r="M925" s="606">
        <v>60</v>
      </c>
      <c r="N925" s="606">
        <v>1.3583333333333334</v>
      </c>
      <c r="O925" t="s">
        <v>799</v>
      </c>
      <c r="P925" t="s">
        <v>1231</v>
      </c>
      <c r="Q925" t="s">
        <v>799</v>
      </c>
      <c r="R925">
        <v>180</v>
      </c>
      <c r="Y925">
        <v>13.8</v>
      </c>
      <c r="Z925">
        <v>30.86</v>
      </c>
      <c r="AA925">
        <v>48.56</v>
      </c>
      <c r="AB925">
        <v>35.700000000000003</v>
      </c>
      <c r="AC925" t="s">
        <v>1259</v>
      </c>
      <c r="AD925" s="508">
        <v>26.323098981816599</v>
      </c>
      <c r="AE925" s="1059"/>
      <c r="AF925" s="1059"/>
      <c r="AG925" s="1059"/>
      <c r="AH925" s="1059"/>
      <c r="AI925" s="1059"/>
      <c r="AJ925" s="1059"/>
      <c r="AK925" s="1059"/>
      <c r="AL925" s="1059"/>
      <c r="AM925" s="1059"/>
      <c r="AN925" s="1059"/>
      <c r="AO925" s="1059"/>
      <c r="AP925" s="1059"/>
      <c r="AQ925" s="1059"/>
      <c r="AR925" s="1059">
        <v>0.28943493150684901</v>
      </c>
      <c r="AS925" s="1059">
        <v>0.28895357686453499</v>
      </c>
      <c r="AT925" s="1059">
        <v>0.27865677321156701</v>
      </c>
      <c r="AU925" s="1061">
        <v>0.28080980570734598</v>
      </c>
    </row>
    <row r="926" spans="1:47" x14ac:dyDescent="0.2">
      <c r="A926">
        <v>64103</v>
      </c>
      <c r="B926" t="s">
        <v>2180</v>
      </c>
      <c r="C926" s="507">
        <v>44196</v>
      </c>
      <c r="D926">
        <v>2020</v>
      </c>
      <c r="E926" t="s">
        <v>176</v>
      </c>
      <c r="F926" t="s">
        <v>222</v>
      </c>
      <c r="G926">
        <v>33.798352999999999</v>
      </c>
      <c r="H926">
        <v>-115.366682</v>
      </c>
      <c r="I926" s="606">
        <v>5.8553680364999998</v>
      </c>
      <c r="J926" t="s">
        <v>431</v>
      </c>
      <c r="K926" t="s">
        <v>1251</v>
      </c>
      <c r="L926" s="606">
        <v>100</v>
      </c>
      <c r="M926" s="606">
        <v>70</v>
      </c>
      <c r="N926" s="606">
        <v>1.4285714285714286</v>
      </c>
      <c r="O926" t="s">
        <v>799</v>
      </c>
      <c r="P926" t="s">
        <v>1231</v>
      </c>
      <c r="Q926" t="s">
        <v>799</v>
      </c>
      <c r="R926">
        <v>180</v>
      </c>
      <c r="S926" t="s">
        <v>1293</v>
      </c>
      <c r="T926" t="s">
        <v>1294</v>
      </c>
      <c r="U926" t="s">
        <v>1497</v>
      </c>
      <c r="V926">
        <v>2021</v>
      </c>
      <c r="W926">
        <v>35</v>
      </c>
      <c r="X926">
        <v>140</v>
      </c>
      <c r="Y926">
        <v>6.75</v>
      </c>
      <c r="Z926">
        <v>8.49</v>
      </c>
      <c r="AA926">
        <v>74.17</v>
      </c>
      <c r="AB926">
        <v>53.1</v>
      </c>
      <c r="AC926" t="s">
        <v>1259</v>
      </c>
      <c r="AD926" s="508" t="s">
        <v>1233</v>
      </c>
      <c r="AE926" s="1059"/>
      <c r="AF926" s="1059"/>
      <c r="AG926" s="1059"/>
      <c r="AH926" s="1059"/>
      <c r="AI926" s="1059"/>
      <c r="AJ926" s="1059"/>
      <c r="AK926" s="1059"/>
      <c r="AL926" s="1059"/>
      <c r="AM926" s="1059"/>
      <c r="AN926" s="1059"/>
      <c r="AO926" s="1059"/>
      <c r="AP926" s="1059"/>
      <c r="AQ926" s="1059"/>
      <c r="AR926" s="1059">
        <v>0.30758317025440302</v>
      </c>
      <c r="AS926" s="1059">
        <v>0.31605512067840802</v>
      </c>
      <c r="AT926" s="1059">
        <v>0.205097847358121</v>
      </c>
      <c r="AU926" s="1061">
        <v>0.26082975539942699</v>
      </c>
    </row>
    <row r="927" spans="1:47" x14ac:dyDescent="0.2">
      <c r="A927">
        <v>63548</v>
      </c>
      <c r="B927" t="s">
        <v>2181</v>
      </c>
      <c r="C927" s="507">
        <v>43889</v>
      </c>
      <c r="D927">
        <v>2020</v>
      </c>
      <c r="E927" t="s">
        <v>199</v>
      </c>
      <c r="F927" t="s">
        <v>237</v>
      </c>
      <c r="G927">
        <v>33.094931000000003</v>
      </c>
      <c r="H927">
        <v>-81.434839999999994</v>
      </c>
      <c r="I927" s="606">
        <v>4.6525726027000003</v>
      </c>
      <c r="J927" t="s">
        <v>431</v>
      </c>
      <c r="K927" t="s">
        <v>1249</v>
      </c>
      <c r="L927" s="606">
        <v>103</v>
      </c>
      <c r="M927" s="606">
        <v>70</v>
      </c>
      <c r="N927" s="606">
        <v>1.4714285714285715</v>
      </c>
      <c r="O927" t="s">
        <v>799</v>
      </c>
      <c r="P927" t="s">
        <v>1231</v>
      </c>
      <c r="Q927" t="s">
        <v>799</v>
      </c>
      <c r="R927">
        <v>183</v>
      </c>
      <c r="Y927">
        <v>29.69</v>
      </c>
      <c r="Z927">
        <v>14.47</v>
      </c>
      <c r="AA927">
        <v>62.72</v>
      </c>
      <c r="AB927">
        <v>45.66</v>
      </c>
      <c r="AC927" t="s">
        <v>329</v>
      </c>
      <c r="AD927" s="508" t="s">
        <v>1233</v>
      </c>
      <c r="AE927" s="1059"/>
      <c r="AF927" s="1059"/>
      <c r="AG927" s="1059"/>
      <c r="AH927" s="1059"/>
      <c r="AI927" s="1059"/>
      <c r="AJ927" s="1059"/>
      <c r="AK927" s="1059"/>
      <c r="AL927" s="1059"/>
      <c r="AM927" s="1059"/>
      <c r="AN927" s="1059"/>
      <c r="AO927" s="1059"/>
      <c r="AP927" s="1059"/>
      <c r="AQ927" s="1059"/>
      <c r="AR927" s="1059">
        <v>0.25540932811480699</v>
      </c>
      <c r="AS927" s="1059">
        <v>0.267023809523809</v>
      </c>
      <c r="AT927" s="1059">
        <v>0.25839856490541402</v>
      </c>
      <c r="AU927" s="1061">
        <v>0.26134042414780101</v>
      </c>
    </row>
    <row r="928" spans="1:47" x14ac:dyDescent="0.2">
      <c r="A928">
        <v>63839</v>
      </c>
      <c r="B928" t="s">
        <v>2182</v>
      </c>
      <c r="C928" s="507">
        <v>44042</v>
      </c>
      <c r="D928">
        <v>2020</v>
      </c>
      <c r="E928" t="s">
        <v>199</v>
      </c>
      <c r="F928" t="s">
        <v>237</v>
      </c>
      <c r="G928">
        <v>33.654491</v>
      </c>
      <c r="H928">
        <v>-80.954643000000004</v>
      </c>
      <c r="I928" s="606">
        <v>4.5889536529999999</v>
      </c>
      <c r="J928" t="s">
        <v>431</v>
      </c>
      <c r="K928" t="s">
        <v>1249</v>
      </c>
      <c r="L928" s="606">
        <v>101.6</v>
      </c>
      <c r="M928" s="606">
        <v>72.099999999999994</v>
      </c>
      <c r="N928" s="606">
        <v>1.4091539528432733</v>
      </c>
      <c r="O928" t="s">
        <v>799</v>
      </c>
      <c r="P928" t="s">
        <v>1231</v>
      </c>
      <c r="Q928" t="s">
        <v>799</v>
      </c>
      <c r="R928">
        <v>180</v>
      </c>
      <c r="Y928">
        <v>29.54</v>
      </c>
      <c r="Z928">
        <v>15.3</v>
      </c>
      <c r="AA928">
        <v>51.63</v>
      </c>
      <c r="AB928">
        <v>38.880000000000003</v>
      </c>
      <c r="AC928" t="s">
        <v>329</v>
      </c>
      <c r="AD928" s="508" t="s">
        <v>1233</v>
      </c>
      <c r="AE928" s="1059"/>
      <c r="AF928" s="1059"/>
      <c r="AG928" s="1059"/>
      <c r="AH928" s="1059"/>
      <c r="AI928" s="1059"/>
      <c r="AJ928" s="1059"/>
      <c r="AK928" s="1059"/>
      <c r="AL928" s="1059"/>
      <c r="AM928" s="1059"/>
      <c r="AN928" s="1059"/>
      <c r="AO928" s="1059"/>
      <c r="AP928" s="1059"/>
      <c r="AQ928" s="1059"/>
      <c r="AR928" s="1059">
        <v>0.24471972590073399</v>
      </c>
      <c r="AS928" s="1059">
        <v>0.200927491624392</v>
      </c>
      <c r="AT928" s="1059">
        <v>0.22166543170000999</v>
      </c>
      <c r="AU928" s="1061">
        <v>0.23235254364889801</v>
      </c>
    </row>
    <row r="929" spans="1:47" x14ac:dyDescent="0.2">
      <c r="A929">
        <v>62058</v>
      </c>
      <c r="B929" t="s">
        <v>2183</v>
      </c>
      <c r="C929" s="507">
        <v>44104</v>
      </c>
      <c r="D929">
        <v>2020</v>
      </c>
      <c r="E929" t="s">
        <v>199</v>
      </c>
      <c r="F929" t="s">
        <v>225</v>
      </c>
      <c r="G929">
        <v>31.866530999999998</v>
      </c>
      <c r="H929">
        <v>-84.357521000000006</v>
      </c>
      <c r="I929" s="606">
        <v>4.7218426941000002</v>
      </c>
      <c r="J929" t="s">
        <v>431</v>
      </c>
      <c r="K929" t="s">
        <v>1251</v>
      </c>
      <c r="L929" s="606">
        <v>105</v>
      </c>
      <c r="M929" s="606">
        <v>74</v>
      </c>
      <c r="N929" s="606">
        <v>1.4189189189189189</v>
      </c>
      <c r="O929" t="s">
        <v>799</v>
      </c>
      <c r="P929" t="s">
        <v>1231</v>
      </c>
      <c r="Q929" t="s">
        <v>799</v>
      </c>
      <c r="R929">
        <v>180</v>
      </c>
      <c r="Y929">
        <v>27.93</v>
      </c>
      <c r="Z929">
        <v>32.380000000000003</v>
      </c>
      <c r="AA929">
        <v>48.77</v>
      </c>
      <c r="AB929">
        <v>36.270000000000003</v>
      </c>
      <c r="AC929" t="s">
        <v>1259</v>
      </c>
      <c r="AD929" s="508">
        <v>28.805739843274015</v>
      </c>
      <c r="AE929" s="1059"/>
      <c r="AF929" s="1059"/>
      <c r="AG929" s="1059"/>
      <c r="AH929" s="1059"/>
      <c r="AI929" s="1059"/>
      <c r="AJ929" s="1059"/>
      <c r="AK929" s="1059"/>
      <c r="AL929" s="1059"/>
      <c r="AM929" s="1059"/>
      <c r="AN929" s="1059"/>
      <c r="AO929" s="1059"/>
      <c r="AP929" s="1059"/>
      <c r="AQ929" s="1059"/>
      <c r="AR929" s="1059">
        <v>0.27259348389485299</v>
      </c>
      <c r="AS929" s="1059">
        <v>0.276184746390225</v>
      </c>
      <c r="AT929" s="1059">
        <v>0.26452394174996902</v>
      </c>
      <c r="AU929" s="1061">
        <v>0.25855671245015499</v>
      </c>
    </row>
    <row r="930" spans="1:47" x14ac:dyDescent="0.2">
      <c r="A930">
        <v>62490</v>
      </c>
      <c r="B930" t="s">
        <v>2184</v>
      </c>
      <c r="C930" s="507">
        <v>43951</v>
      </c>
      <c r="D930">
        <v>2020</v>
      </c>
      <c r="E930" t="s">
        <v>199</v>
      </c>
      <c r="F930" t="s">
        <v>223</v>
      </c>
      <c r="G930">
        <v>30.296921000000001</v>
      </c>
      <c r="H930">
        <v>-82.870520999999997</v>
      </c>
      <c r="I930" s="606">
        <v>4.7636712329000002</v>
      </c>
      <c r="J930" t="s">
        <v>431</v>
      </c>
      <c r="K930" t="s">
        <v>1249</v>
      </c>
      <c r="L930" s="606">
        <v>108.03</v>
      </c>
      <c r="M930" s="606">
        <v>74.5</v>
      </c>
      <c r="N930" s="606">
        <v>1.4500671140939598</v>
      </c>
      <c r="O930" t="s">
        <v>799</v>
      </c>
      <c r="P930" t="s">
        <v>1231</v>
      </c>
      <c r="Q930" t="s">
        <v>799</v>
      </c>
      <c r="R930">
        <v>181</v>
      </c>
      <c r="S930" t="s">
        <v>1293</v>
      </c>
      <c r="T930" t="s">
        <v>1294</v>
      </c>
      <c r="U930" t="s">
        <v>1295</v>
      </c>
      <c r="V930">
        <v>2021</v>
      </c>
      <c r="W930">
        <v>30</v>
      </c>
      <c r="X930">
        <v>75</v>
      </c>
      <c r="Y930">
        <v>27.13</v>
      </c>
      <c r="Z930">
        <v>21.48</v>
      </c>
      <c r="AA930">
        <v>47.55</v>
      </c>
      <c r="AB930">
        <v>35.93</v>
      </c>
      <c r="AC930" t="s">
        <v>329</v>
      </c>
      <c r="AD930" s="508" t="s">
        <v>1233</v>
      </c>
      <c r="AE930" s="1059"/>
      <c r="AF930" s="1059"/>
      <c r="AG930" s="1059"/>
      <c r="AH930" s="1059"/>
      <c r="AI930" s="1059"/>
      <c r="AJ930" s="1059"/>
      <c r="AK930" s="1059"/>
      <c r="AL930" s="1059"/>
      <c r="AM930" s="1059"/>
      <c r="AN930" s="1059"/>
      <c r="AO930" s="1059"/>
      <c r="AP930" s="1059"/>
      <c r="AQ930" s="1059"/>
      <c r="AR930" s="1059">
        <v>0.24063160798014099</v>
      </c>
      <c r="AS930" s="1059">
        <v>0.26966228433085099</v>
      </c>
      <c r="AT930" s="1059">
        <v>0.25233673500658799</v>
      </c>
      <c r="AU930" s="1061">
        <v>0.229077272893974</v>
      </c>
    </row>
    <row r="931" spans="1:47" x14ac:dyDescent="0.2">
      <c r="A931">
        <v>62634</v>
      </c>
      <c r="B931" t="s">
        <v>2185</v>
      </c>
      <c r="C931" s="507">
        <v>43861</v>
      </c>
      <c r="D931">
        <v>2020</v>
      </c>
      <c r="E931" t="s">
        <v>199</v>
      </c>
      <c r="F931" t="s">
        <v>223</v>
      </c>
      <c r="G931">
        <v>26.856271</v>
      </c>
      <c r="H931">
        <v>-81.725320999999994</v>
      </c>
      <c r="I931" s="606">
        <v>5.0537132419999997</v>
      </c>
      <c r="J931" t="s">
        <v>431</v>
      </c>
      <c r="K931" t="s">
        <v>1249</v>
      </c>
      <c r="L931" s="606">
        <v>114.7</v>
      </c>
      <c r="M931" s="606">
        <v>74.5</v>
      </c>
      <c r="N931" s="606">
        <v>1.5395973154362417</v>
      </c>
      <c r="O931" t="s">
        <v>793</v>
      </c>
      <c r="P931" t="s">
        <v>793</v>
      </c>
      <c r="Q931">
        <v>20</v>
      </c>
      <c r="R931">
        <v>180</v>
      </c>
      <c r="Y931">
        <v>26.6</v>
      </c>
      <c r="Z931">
        <v>20.43</v>
      </c>
      <c r="AA931">
        <v>45.08</v>
      </c>
      <c r="AB931">
        <v>34.85</v>
      </c>
      <c r="AC931" t="s">
        <v>329</v>
      </c>
      <c r="AD931" s="508" t="s">
        <v>1233</v>
      </c>
      <c r="AE931" s="1059"/>
      <c r="AF931" s="1059"/>
      <c r="AG931" s="1059"/>
      <c r="AH931" s="1059"/>
      <c r="AI931" s="1059"/>
      <c r="AJ931" s="1059"/>
      <c r="AK931" s="1059"/>
      <c r="AL931" s="1059"/>
      <c r="AM931" s="1059"/>
      <c r="AN931" s="1059"/>
      <c r="AO931" s="1059"/>
      <c r="AP931" s="1059"/>
      <c r="AQ931" s="1059"/>
      <c r="AR931" s="1059">
        <v>0.25519904385400299</v>
      </c>
      <c r="AS931" s="1059">
        <v>0.25433177040237798</v>
      </c>
      <c r="AT931" s="1059">
        <v>0.242736967913946</v>
      </c>
      <c r="AU931" s="1061">
        <v>0.212098568477157</v>
      </c>
    </row>
    <row r="932" spans="1:47" x14ac:dyDescent="0.2">
      <c r="A932">
        <v>62633</v>
      </c>
      <c r="B932" t="s">
        <v>2186</v>
      </c>
      <c r="C932" s="507">
        <v>43861</v>
      </c>
      <c r="D932">
        <v>2020</v>
      </c>
      <c r="E932" t="s">
        <v>199</v>
      </c>
      <c r="F932" t="s">
        <v>223</v>
      </c>
      <c r="G932">
        <v>29.607481</v>
      </c>
      <c r="H932">
        <v>-81.839343</v>
      </c>
      <c r="I932" s="606">
        <v>4.7767835616000003</v>
      </c>
      <c r="J932" t="s">
        <v>431</v>
      </c>
      <c r="K932" t="s">
        <v>1249</v>
      </c>
      <c r="L932" s="606">
        <v>96.5</v>
      </c>
      <c r="M932" s="606">
        <v>74.5</v>
      </c>
      <c r="N932" s="606">
        <v>1.2953020134228188</v>
      </c>
      <c r="O932" t="s">
        <v>799</v>
      </c>
      <c r="P932" t="s">
        <v>1231</v>
      </c>
      <c r="Q932" t="s">
        <v>799</v>
      </c>
      <c r="R932">
        <v>180</v>
      </c>
      <c r="Y932">
        <v>27.03</v>
      </c>
      <c r="Z932">
        <v>22.21</v>
      </c>
      <c r="AA932">
        <v>50.41</v>
      </c>
      <c r="AB932">
        <v>38.24</v>
      </c>
      <c r="AC932" t="s">
        <v>329</v>
      </c>
      <c r="AD932" s="508" t="s">
        <v>1233</v>
      </c>
      <c r="AE932" s="1059"/>
      <c r="AF932" s="1059"/>
      <c r="AG932" s="1059"/>
      <c r="AH932" s="1059"/>
      <c r="AI932" s="1059"/>
      <c r="AJ932" s="1059"/>
      <c r="AK932" s="1059"/>
      <c r="AL932" s="1059"/>
      <c r="AM932" s="1059"/>
      <c r="AN932" s="1059"/>
      <c r="AO932" s="1059"/>
      <c r="AP932" s="1059"/>
      <c r="AQ932" s="1059"/>
      <c r="AR932" s="1059">
        <v>0.22082988569152001</v>
      </c>
      <c r="AS932" s="1059">
        <v>0.22343323833164699</v>
      </c>
      <c r="AT932" s="1059">
        <v>0.19713002972633301</v>
      </c>
      <c r="AU932" s="1061">
        <v>0.187534382220266</v>
      </c>
    </row>
    <row r="933" spans="1:47" x14ac:dyDescent="0.2">
      <c r="A933">
        <v>62645</v>
      </c>
      <c r="B933" t="s">
        <v>2187</v>
      </c>
      <c r="C933" s="507">
        <v>43861</v>
      </c>
      <c r="D933">
        <v>2020</v>
      </c>
      <c r="E933" t="s">
        <v>199</v>
      </c>
      <c r="F933" t="s">
        <v>223</v>
      </c>
      <c r="G933">
        <v>30.232109000000001</v>
      </c>
      <c r="H933">
        <v>-82.252514000000005</v>
      </c>
      <c r="I933" s="606">
        <v>4.7477452055000002</v>
      </c>
      <c r="J933" t="s">
        <v>431</v>
      </c>
      <c r="K933" t="s">
        <v>1249</v>
      </c>
      <c r="L933" s="606">
        <v>98.4</v>
      </c>
      <c r="M933" s="606">
        <v>74.5</v>
      </c>
      <c r="N933" s="606">
        <v>1.3208053691275168</v>
      </c>
      <c r="O933" t="s">
        <v>793</v>
      </c>
      <c r="P933" t="s">
        <v>793</v>
      </c>
      <c r="Q933">
        <v>20</v>
      </c>
      <c r="R933">
        <v>195</v>
      </c>
      <c r="Y933">
        <v>26.75</v>
      </c>
      <c r="Z933">
        <v>20.95</v>
      </c>
      <c r="AA933">
        <v>49.16</v>
      </c>
      <c r="AB933">
        <v>37.799999999999997</v>
      </c>
      <c r="AC933" t="s">
        <v>329</v>
      </c>
      <c r="AD933" s="508" t="s">
        <v>1233</v>
      </c>
      <c r="AE933" s="1059"/>
      <c r="AF933" s="1059"/>
      <c r="AG933" s="1059"/>
      <c r="AH933" s="1059"/>
      <c r="AI933" s="1059"/>
      <c r="AJ933" s="1059"/>
      <c r="AK933" s="1059"/>
      <c r="AL933" s="1059"/>
      <c r="AM933" s="1059"/>
      <c r="AN933" s="1059"/>
      <c r="AO933" s="1059"/>
      <c r="AP933" s="1059"/>
      <c r="AQ933" s="1059"/>
      <c r="AR933" s="1059">
        <v>0.199356440194906</v>
      </c>
      <c r="AS933" s="1059">
        <v>0.205304771536269</v>
      </c>
      <c r="AT933" s="1059">
        <v>0.19300971468848599</v>
      </c>
      <c r="AU933" s="1061">
        <v>0.17825729514309099</v>
      </c>
    </row>
    <row r="934" spans="1:47" x14ac:dyDescent="0.2">
      <c r="A934">
        <v>62394</v>
      </c>
      <c r="B934" t="s">
        <v>2188</v>
      </c>
      <c r="C934" s="507">
        <v>43861</v>
      </c>
      <c r="D934">
        <v>2020</v>
      </c>
      <c r="E934" t="s">
        <v>199</v>
      </c>
      <c r="F934" t="s">
        <v>223</v>
      </c>
      <c r="G934">
        <v>27.059871000000001</v>
      </c>
      <c r="H934">
        <v>-80.475954000000002</v>
      </c>
      <c r="I934" s="606">
        <v>4.9537511415999997</v>
      </c>
      <c r="J934" t="s">
        <v>431</v>
      </c>
      <c r="K934" t="s">
        <v>1249</v>
      </c>
      <c r="L934" s="606">
        <v>99</v>
      </c>
      <c r="M934" s="606">
        <v>74.5</v>
      </c>
      <c r="N934" s="606">
        <v>1.3288590604026846</v>
      </c>
      <c r="O934" t="s">
        <v>793</v>
      </c>
      <c r="P934" t="s">
        <v>793</v>
      </c>
      <c r="Q934">
        <v>20</v>
      </c>
      <c r="R934">
        <v>180</v>
      </c>
      <c r="Y934">
        <v>26.8</v>
      </c>
      <c r="Z934">
        <v>21.42</v>
      </c>
      <c r="AA934">
        <v>48.36</v>
      </c>
      <c r="AB934">
        <v>37.19</v>
      </c>
      <c r="AC934" t="s">
        <v>329</v>
      </c>
      <c r="AD934" s="508" t="s">
        <v>1233</v>
      </c>
      <c r="AE934" s="1059"/>
      <c r="AF934" s="1059"/>
      <c r="AG934" s="1059"/>
      <c r="AH934" s="1059"/>
      <c r="AI934" s="1059"/>
      <c r="AJ934" s="1059"/>
      <c r="AK934" s="1059"/>
      <c r="AL934" s="1059"/>
      <c r="AM934" s="1059"/>
      <c r="AN934" s="1059"/>
      <c r="AO934" s="1059"/>
      <c r="AP934" s="1059"/>
      <c r="AQ934" s="1059"/>
      <c r="AR934" s="1059">
        <v>0.22167723943489301</v>
      </c>
      <c r="AS934" s="1059">
        <v>0.208853544175783</v>
      </c>
      <c r="AT934" s="1059">
        <v>0.193690049339585</v>
      </c>
      <c r="AU934" s="1061">
        <v>0.182094350924805</v>
      </c>
    </row>
    <row r="935" spans="1:47" x14ac:dyDescent="0.2">
      <c r="A935">
        <v>62632</v>
      </c>
      <c r="B935" t="s">
        <v>2189</v>
      </c>
      <c r="C935" s="507">
        <v>43861</v>
      </c>
      <c r="D935">
        <v>2020</v>
      </c>
      <c r="E935" t="s">
        <v>199</v>
      </c>
      <c r="F935" t="s">
        <v>223</v>
      </c>
      <c r="G935">
        <v>27.334229000000001</v>
      </c>
      <c r="H935">
        <v>-81.765303000000003</v>
      </c>
      <c r="I935" s="606">
        <v>5.0543945204999998</v>
      </c>
      <c r="J935" t="s">
        <v>431</v>
      </c>
      <c r="K935" t="s">
        <v>1249</v>
      </c>
      <c r="L935" s="606">
        <v>94.6</v>
      </c>
      <c r="M935" s="606">
        <v>74.5</v>
      </c>
      <c r="N935" s="606">
        <v>1.2697986577181208</v>
      </c>
      <c r="O935" t="s">
        <v>799</v>
      </c>
      <c r="P935" t="s">
        <v>1231</v>
      </c>
      <c r="Q935" t="s">
        <v>799</v>
      </c>
      <c r="R935">
        <v>180</v>
      </c>
      <c r="Y935">
        <v>26.59</v>
      </c>
      <c r="Z935">
        <v>21.13</v>
      </c>
      <c r="AA935">
        <v>43.31</v>
      </c>
      <c r="AB935">
        <v>32.96</v>
      </c>
      <c r="AC935" t="s">
        <v>329</v>
      </c>
      <c r="AD935" s="508" t="s">
        <v>1233</v>
      </c>
      <c r="AE935" s="1059"/>
      <c r="AF935" s="1059"/>
      <c r="AG935" s="1059"/>
      <c r="AH935" s="1059"/>
      <c r="AI935" s="1059"/>
      <c r="AJ935" s="1059"/>
      <c r="AK935" s="1059"/>
      <c r="AL935" s="1059"/>
      <c r="AM935" s="1059"/>
      <c r="AN935" s="1059"/>
      <c r="AO935" s="1059"/>
      <c r="AP935" s="1059"/>
      <c r="AQ935" s="1059"/>
      <c r="AR935" s="1059">
        <v>0.24610493089393501</v>
      </c>
      <c r="AS935" s="1059">
        <v>0.22621586834605101</v>
      </c>
      <c r="AT935" s="1059">
        <v>0.22679966902638499</v>
      </c>
      <c r="AU935" s="1061">
        <v>0.21364806053715699</v>
      </c>
    </row>
    <row r="936" spans="1:47" x14ac:dyDescent="0.2">
      <c r="A936">
        <v>62631</v>
      </c>
      <c r="B936" t="s">
        <v>2190</v>
      </c>
      <c r="C936" s="507">
        <v>43861</v>
      </c>
      <c r="D936">
        <v>2020</v>
      </c>
      <c r="E936" t="s">
        <v>199</v>
      </c>
      <c r="F936" t="s">
        <v>223</v>
      </c>
      <c r="G936">
        <v>26.701191999999999</v>
      </c>
      <c r="H936">
        <v>-81.137052999999995</v>
      </c>
      <c r="I936" s="606">
        <v>5.0594276255999997</v>
      </c>
      <c r="J936" t="s">
        <v>431</v>
      </c>
      <c r="K936" t="s">
        <v>1249</v>
      </c>
      <c r="L936" s="606">
        <v>114.7</v>
      </c>
      <c r="M936" s="606">
        <v>74.5</v>
      </c>
      <c r="N936" s="606">
        <v>1.5395973154362417</v>
      </c>
      <c r="O936" t="s">
        <v>793</v>
      </c>
      <c r="P936" t="s">
        <v>793</v>
      </c>
      <c r="Q936">
        <v>20</v>
      </c>
      <c r="R936">
        <v>195</v>
      </c>
      <c r="Y936">
        <v>26.88</v>
      </c>
      <c r="Z936">
        <v>21.53</v>
      </c>
      <c r="AA936">
        <v>44.83</v>
      </c>
      <c r="AB936">
        <v>34.61</v>
      </c>
      <c r="AC936" t="s">
        <v>329</v>
      </c>
      <c r="AD936" s="508" t="s">
        <v>1233</v>
      </c>
      <c r="AE936" s="1059"/>
      <c r="AF936" s="1059"/>
      <c r="AG936" s="1059"/>
      <c r="AH936" s="1059"/>
      <c r="AI936" s="1059"/>
      <c r="AJ936" s="1059"/>
      <c r="AK936" s="1059"/>
      <c r="AL936" s="1059"/>
      <c r="AM936" s="1059"/>
      <c r="AN936" s="1059"/>
      <c r="AO936" s="1059"/>
      <c r="AP936" s="1059"/>
      <c r="AQ936" s="1059"/>
      <c r="AR936" s="1059">
        <v>0.25648769574944003</v>
      </c>
      <c r="AS936" s="1059">
        <v>0.249753302074714</v>
      </c>
      <c r="AT936" s="1059">
        <v>0.23840366522631801</v>
      </c>
      <c r="AU936" s="1061">
        <v>0.22429738022762499</v>
      </c>
    </row>
    <row r="937" spans="1:47" x14ac:dyDescent="0.2">
      <c r="A937">
        <v>62750</v>
      </c>
      <c r="B937" t="s">
        <v>2191</v>
      </c>
      <c r="C937" s="507">
        <v>43889</v>
      </c>
      <c r="D937">
        <v>2020</v>
      </c>
      <c r="E937" t="s">
        <v>199</v>
      </c>
      <c r="F937" t="s">
        <v>223</v>
      </c>
      <c r="G937">
        <v>27.679867999999999</v>
      </c>
      <c r="H937">
        <v>-82.410640000000001</v>
      </c>
      <c r="I937" s="606">
        <v>5.0823107305999997</v>
      </c>
      <c r="J937" t="s">
        <v>431</v>
      </c>
      <c r="K937" t="s">
        <v>1251</v>
      </c>
      <c r="L937" s="606">
        <v>87.9</v>
      </c>
      <c r="M937" s="606">
        <v>74.5</v>
      </c>
      <c r="N937" s="606">
        <v>1.1798657718120806</v>
      </c>
      <c r="O937" t="s">
        <v>799</v>
      </c>
      <c r="P937" t="s">
        <v>1231</v>
      </c>
      <c r="Q937" t="s">
        <v>799</v>
      </c>
      <c r="R937">
        <v>180</v>
      </c>
      <c r="Y937">
        <v>16.55</v>
      </c>
      <c r="Z937">
        <v>21.02</v>
      </c>
      <c r="AA937">
        <v>60.61</v>
      </c>
      <c r="AB937">
        <v>44.83</v>
      </c>
      <c r="AC937" t="s">
        <v>329</v>
      </c>
      <c r="AD937" s="508" t="s">
        <v>1233</v>
      </c>
      <c r="AE937" s="1059"/>
      <c r="AF937" s="1059"/>
      <c r="AG937" s="1059"/>
      <c r="AH937" s="1059"/>
      <c r="AI937" s="1059"/>
      <c r="AJ937" s="1059"/>
      <c r="AK937" s="1059"/>
      <c r="AL937" s="1059"/>
      <c r="AM937" s="1059"/>
      <c r="AN937" s="1059"/>
      <c r="AO937" s="1059"/>
      <c r="AP937" s="1059"/>
      <c r="AQ937" s="1059"/>
      <c r="AR937" s="1059">
        <v>0.20029573105329199</v>
      </c>
      <c r="AS937" s="1059">
        <v>0.15951395911862901</v>
      </c>
      <c r="AT937" s="1059">
        <v>0.18515981735159801</v>
      </c>
      <c r="AU937" s="1061">
        <v>0.19464920966736299</v>
      </c>
    </row>
    <row r="938" spans="1:47" x14ac:dyDescent="0.2">
      <c r="A938">
        <v>61667</v>
      </c>
      <c r="B938" t="s">
        <v>702</v>
      </c>
      <c r="C938" s="507">
        <v>43951</v>
      </c>
      <c r="D938">
        <v>2020</v>
      </c>
      <c r="E938" t="s">
        <v>199</v>
      </c>
      <c r="F938" t="s">
        <v>223</v>
      </c>
      <c r="G938">
        <v>27.734670999999999</v>
      </c>
      <c r="H938">
        <v>-82.270259999999993</v>
      </c>
      <c r="I938" s="606">
        <v>5.0073136986</v>
      </c>
      <c r="J938" t="s">
        <v>431</v>
      </c>
      <c r="K938" t="s">
        <v>1251</v>
      </c>
      <c r="L938" s="606">
        <v>87.9</v>
      </c>
      <c r="M938" s="606">
        <v>74.5</v>
      </c>
      <c r="N938" s="606">
        <v>1.1798657718120806</v>
      </c>
      <c r="O938" t="s">
        <v>799</v>
      </c>
      <c r="P938" t="s">
        <v>1231</v>
      </c>
      <c r="Q938" t="s">
        <v>799</v>
      </c>
      <c r="R938">
        <v>180</v>
      </c>
      <c r="Y938">
        <v>16.55</v>
      </c>
      <c r="Z938">
        <v>22.82</v>
      </c>
      <c r="AA938">
        <v>64.03</v>
      </c>
      <c r="AB938">
        <v>47.01</v>
      </c>
      <c r="AC938" t="s">
        <v>329</v>
      </c>
      <c r="AD938" s="508" t="s">
        <v>1233</v>
      </c>
      <c r="AE938" s="1059"/>
      <c r="AF938" s="1059"/>
      <c r="AG938" s="1059"/>
      <c r="AH938" s="1059"/>
      <c r="AI938" s="1059"/>
      <c r="AJ938" s="1059"/>
      <c r="AK938" s="1059"/>
      <c r="AL938" s="1059"/>
      <c r="AM938" s="1059"/>
      <c r="AN938" s="1059"/>
      <c r="AO938" s="1059"/>
      <c r="AP938" s="1059"/>
      <c r="AQ938" s="1059"/>
      <c r="AR938" s="1059">
        <v>0.207200937660244</v>
      </c>
      <c r="AS938" s="1059">
        <v>0.18452250140404799</v>
      </c>
      <c r="AT938" s="1059">
        <v>0.19845852103827599</v>
      </c>
      <c r="AU938" s="1061">
        <v>0.17923833449468801</v>
      </c>
    </row>
    <row r="939" spans="1:47" x14ac:dyDescent="0.2">
      <c r="A939">
        <v>62491</v>
      </c>
      <c r="B939" t="s">
        <v>2192</v>
      </c>
      <c r="C939" s="507">
        <v>43951</v>
      </c>
      <c r="D939">
        <v>2020</v>
      </c>
      <c r="E939" t="s">
        <v>199</v>
      </c>
      <c r="F939" t="s">
        <v>223</v>
      </c>
      <c r="G939">
        <v>27.621721000000001</v>
      </c>
      <c r="H939">
        <v>-80.785651000000001</v>
      </c>
      <c r="I939" s="606">
        <v>4.9623426941000002</v>
      </c>
      <c r="J939" t="s">
        <v>431</v>
      </c>
      <c r="K939" t="s">
        <v>1251</v>
      </c>
      <c r="L939" s="606">
        <v>111.75</v>
      </c>
      <c r="M939" s="606">
        <v>74.5</v>
      </c>
      <c r="N939" s="606">
        <v>1.5</v>
      </c>
      <c r="O939" t="s">
        <v>793</v>
      </c>
      <c r="P939" t="s">
        <v>793</v>
      </c>
      <c r="Q939">
        <v>20</v>
      </c>
      <c r="R939">
        <v>180</v>
      </c>
      <c r="Y939">
        <v>26.69</v>
      </c>
      <c r="Z939">
        <v>19.36</v>
      </c>
      <c r="AA939">
        <v>48.3</v>
      </c>
      <c r="AB939">
        <v>36.68</v>
      </c>
      <c r="AC939" t="s">
        <v>329</v>
      </c>
      <c r="AD939" s="508" t="s">
        <v>1233</v>
      </c>
      <c r="AE939" s="1059"/>
      <c r="AF939" s="1059"/>
      <c r="AG939" s="1059"/>
      <c r="AH939" s="1059"/>
      <c r="AI939" s="1059"/>
      <c r="AJ939" s="1059"/>
      <c r="AK939" s="1059"/>
      <c r="AL939" s="1059"/>
      <c r="AM939" s="1059"/>
      <c r="AN939" s="1059"/>
      <c r="AO939" s="1059"/>
      <c r="AP939" s="1059"/>
      <c r="AQ939" s="1059"/>
      <c r="AR939" s="1059">
        <v>0.26406637859703902</v>
      </c>
      <c r="AS939" s="1059">
        <v>0.24727253225460399</v>
      </c>
      <c r="AT939" s="1059">
        <v>0.24007079157856001</v>
      </c>
      <c r="AU939" s="1061">
        <v>0.23119063336633999</v>
      </c>
    </row>
    <row r="940" spans="1:47" x14ac:dyDescent="0.2">
      <c r="A940">
        <v>62493</v>
      </c>
      <c r="B940" t="s">
        <v>2193</v>
      </c>
      <c r="C940" s="507">
        <v>43951</v>
      </c>
      <c r="D940">
        <v>2020</v>
      </c>
      <c r="E940" t="s">
        <v>199</v>
      </c>
      <c r="F940" t="s">
        <v>223</v>
      </c>
      <c r="G940">
        <v>27.574952</v>
      </c>
      <c r="H940">
        <v>-82.191601000000006</v>
      </c>
      <c r="I940" s="606">
        <v>5.0013627853999996</v>
      </c>
      <c r="J940" t="s">
        <v>431</v>
      </c>
      <c r="K940" t="s">
        <v>1249</v>
      </c>
      <c r="L940" s="606">
        <v>108.03</v>
      </c>
      <c r="M940" s="606">
        <v>74.5</v>
      </c>
      <c r="N940" s="606">
        <v>1.4500671140939598</v>
      </c>
      <c r="O940" t="s">
        <v>799</v>
      </c>
      <c r="P940" t="s">
        <v>1231</v>
      </c>
      <c r="Q940" t="s">
        <v>799</v>
      </c>
      <c r="R940">
        <v>180</v>
      </c>
      <c r="Y940">
        <v>26.76</v>
      </c>
      <c r="Z940">
        <v>21.94</v>
      </c>
      <c r="AA940">
        <v>44.21</v>
      </c>
      <c r="AB940">
        <v>33.39</v>
      </c>
      <c r="AC940" t="s">
        <v>329</v>
      </c>
      <c r="AD940" s="508" t="s">
        <v>1233</v>
      </c>
      <c r="AE940" s="1059"/>
      <c r="AF940" s="1059"/>
      <c r="AG940" s="1059"/>
      <c r="AH940" s="1059"/>
      <c r="AI940" s="1059"/>
      <c r="AJ940" s="1059"/>
      <c r="AK940" s="1059"/>
      <c r="AL940" s="1059"/>
      <c r="AM940" s="1059"/>
      <c r="AN940" s="1059"/>
      <c r="AO940" s="1059"/>
      <c r="AP940" s="1059"/>
      <c r="AQ940" s="1059"/>
      <c r="AR940" s="1059">
        <v>0.27449204743955102</v>
      </c>
      <c r="AS940" s="1059">
        <v>0.27579755447274001</v>
      </c>
      <c r="AT940" s="1059">
        <v>0.27675676503937902</v>
      </c>
      <c r="AU940" s="1061">
        <v>0.24704771335313699</v>
      </c>
    </row>
    <row r="941" spans="1:47" x14ac:dyDescent="0.2">
      <c r="A941">
        <v>62206</v>
      </c>
      <c r="B941" t="s">
        <v>2194</v>
      </c>
      <c r="C941" s="507">
        <v>43951</v>
      </c>
      <c r="D941">
        <v>2020</v>
      </c>
      <c r="E941" t="s">
        <v>199</v>
      </c>
      <c r="F941" t="s">
        <v>223</v>
      </c>
      <c r="G941">
        <v>26.758541000000001</v>
      </c>
      <c r="H941">
        <v>-80.335510999999997</v>
      </c>
      <c r="I941" s="606">
        <v>4.9453203196000004</v>
      </c>
      <c r="J941" t="s">
        <v>431</v>
      </c>
      <c r="K941" t="s">
        <v>1251</v>
      </c>
      <c r="L941" s="606">
        <v>108.03</v>
      </c>
      <c r="M941" s="606">
        <v>74.5</v>
      </c>
      <c r="N941" s="606">
        <v>1.4500671140939598</v>
      </c>
      <c r="O941" t="s">
        <v>793</v>
      </c>
      <c r="P941" t="s">
        <v>793</v>
      </c>
      <c r="Q941">
        <v>20</v>
      </c>
      <c r="R941">
        <v>190</v>
      </c>
      <c r="Y941">
        <v>26.92</v>
      </c>
      <c r="Z941">
        <v>20.73</v>
      </c>
      <c r="AA941">
        <v>52.64</v>
      </c>
      <c r="AB941">
        <v>39.6</v>
      </c>
      <c r="AC941" t="s">
        <v>329</v>
      </c>
      <c r="AD941" s="508" t="s">
        <v>1233</v>
      </c>
      <c r="AE941" s="1059"/>
      <c r="AF941" s="1059"/>
      <c r="AG941" s="1059"/>
      <c r="AH941" s="1059"/>
      <c r="AI941" s="1059"/>
      <c r="AJ941" s="1059"/>
      <c r="AK941" s="1059"/>
      <c r="AL941" s="1059"/>
      <c r="AM941" s="1059"/>
      <c r="AN941" s="1059"/>
      <c r="AO941" s="1059"/>
      <c r="AP941" s="1059"/>
      <c r="AQ941" s="1059"/>
      <c r="AR941" s="1059">
        <v>0.24604363948392599</v>
      </c>
      <c r="AS941" s="1059">
        <v>0.211427783396157</v>
      </c>
      <c r="AT941" s="1059">
        <v>0.23905028960191199</v>
      </c>
      <c r="AU941" s="1061">
        <v>0.22398259189985401</v>
      </c>
    </row>
    <row r="942" spans="1:47" x14ac:dyDescent="0.2">
      <c r="A942">
        <v>63754</v>
      </c>
      <c r="B942" t="s">
        <v>2195</v>
      </c>
      <c r="C942" s="507">
        <v>43951</v>
      </c>
      <c r="D942">
        <v>2020</v>
      </c>
      <c r="E942" t="s">
        <v>199</v>
      </c>
      <c r="F942" t="s">
        <v>223</v>
      </c>
      <c r="G942">
        <v>30.877262000000002</v>
      </c>
      <c r="H942">
        <v>-85.400649999999999</v>
      </c>
      <c r="I942" s="606">
        <v>4.7417529680000001</v>
      </c>
      <c r="J942" t="s">
        <v>431</v>
      </c>
      <c r="K942" t="s">
        <v>1249</v>
      </c>
      <c r="L942" s="606">
        <v>108</v>
      </c>
      <c r="M942" s="606">
        <v>74.5</v>
      </c>
      <c r="N942" s="606">
        <v>1.4496644295302012</v>
      </c>
      <c r="O942" t="s">
        <v>799</v>
      </c>
      <c r="P942" t="s">
        <v>1231</v>
      </c>
      <c r="Q942" t="s">
        <v>799</v>
      </c>
      <c r="R942">
        <v>180</v>
      </c>
      <c r="Y942">
        <v>27.77</v>
      </c>
      <c r="Z942">
        <v>30.67</v>
      </c>
      <c r="AA942">
        <v>52.33</v>
      </c>
      <c r="AB942">
        <v>39.6</v>
      </c>
      <c r="AC942" t="s">
        <v>329</v>
      </c>
      <c r="AD942" s="508" t="s">
        <v>1233</v>
      </c>
      <c r="AE942" s="1059"/>
      <c r="AF942" s="1059"/>
      <c r="AG942" s="1059"/>
      <c r="AH942" s="1059"/>
      <c r="AI942" s="1059"/>
      <c r="AJ942" s="1059"/>
      <c r="AK942" s="1059"/>
      <c r="AL942" s="1059"/>
      <c r="AM942" s="1059"/>
      <c r="AN942" s="1059"/>
      <c r="AO942" s="1059"/>
      <c r="AP942" s="1059"/>
      <c r="AQ942" s="1059"/>
      <c r="AR942" s="1059">
        <v>0.24640832337347901</v>
      </c>
      <c r="AS942" s="1059">
        <v>0.242246636633875</v>
      </c>
      <c r="AT942" s="1059">
        <v>0.214835585792651</v>
      </c>
      <c r="AU942" s="1061">
        <v>0.20802160120291899</v>
      </c>
    </row>
    <row r="943" spans="1:47" x14ac:dyDescent="0.2">
      <c r="A943">
        <v>62542</v>
      </c>
      <c r="B943" t="s">
        <v>2196</v>
      </c>
      <c r="C943" s="507">
        <v>43982</v>
      </c>
      <c r="D943">
        <v>2020</v>
      </c>
      <c r="E943" t="s">
        <v>199</v>
      </c>
      <c r="F943" t="s">
        <v>223</v>
      </c>
      <c r="G943">
        <v>28.897044000000001</v>
      </c>
      <c r="H943">
        <v>-81.329502000000005</v>
      </c>
      <c r="I943" s="606">
        <v>4.8624803652999997</v>
      </c>
      <c r="J943" t="s">
        <v>431</v>
      </c>
      <c r="K943" t="s">
        <v>1249</v>
      </c>
      <c r="L943" s="606">
        <v>102.5</v>
      </c>
      <c r="M943" s="606">
        <v>74.5</v>
      </c>
      <c r="N943" s="606">
        <v>1.3758389261744965</v>
      </c>
      <c r="O943" t="s">
        <v>793</v>
      </c>
      <c r="P943" t="s">
        <v>793</v>
      </c>
      <c r="Q943">
        <v>20</v>
      </c>
      <c r="R943">
        <v>180</v>
      </c>
      <c r="S943" t="s">
        <v>1232</v>
      </c>
      <c r="Y943">
        <v>19.53</v>
      </c>
      <c r="Z943">
        <v>31.34</v>
      </c>
      <c r="AA943">
        <v>58.97</v>
      </c>
      <c r="AB943">
        <v>44.46</v>
      </c>
      <c r="AC943" t="s">
        <v>329</v>
      </c>
      <c r="AD943" s="508" t="s">
        <v>1233</v>
      </c>
      <c r="AE943" s="1059"/>
      <c r="AF943" s="1059"/>
      <c r="AG943" s="1059"/>
      <c r="AH943" s="1059"/>
      <c r="AI943" s="1059"/>
      <c r="AJ943" s="1059"/>
      <c r="AK943" s="1059"/>
      <c r="AL943" s="1059"/>
      <c r="AM943" s="1059"/>
      <c r="AN943" s="1059"/>
      <c r="AO943" s="1059"/>
      <c r="AP943" s="1059"/>
      <c r="AQ943" s="1059"/>
      <c r="AR943" s="1059">
        <v>0.20685084735374301</v>
      </c>
      <c r="AS943" s="1059">
        <v>0.215689068677024</v>
      </c>
      <c r="AT943" s="1059">
        <v>0.18558579265115899</v>
      </c>
      <c r="AU943" s="1061">
        <v>0.17959896578281401</v>
      </c>
    </row>
    <row r="944" spans="1:47" x14ac:dyDescent="0.2">
      <c r="A944">
        <v>63582</v>
      </c>
      <c r="B944" t="s">
        <v>2197</v>
      </c>
      <c r="C944" s="507">
        <v>44012</v>
      </c>
      <c r="D944">
        <v>2020</v>
      </c>
      <c r="E944" t="s">
        <v>199</v>
      </c>
      <c r="F944" t="s">
        <v>223</v>
      </c>
      <c r="G944">
        <v>28.164560999999999</v>
      </c>
      <c r="H944">
        <v>-81.102790999999996</v>
      </c>
      <c r="I944" s="606">
        <v>4.9066406392999999</v>
      </c>
      <c r="J944" t="s">
        <v>431</v>
      </c>
      <c r="K944" t="s">
        <v>1249</v>
      </c>
      <c r="L944" s="606">
        <v>115.5</v>
      </c>
      <c r="M944" s="606">
        <v>74.5</v>
      </c>
      <c r="N944" s="606">
        <v>1.5503355704697988</v>
      </c>
      <c r="O944" t="s">
        <v>799</v>
      </c>
      <c r="P944" t="s">
        <v>1231</v>
      </c>
      <c r="Q944" t="s">
        <v>799</v>
      </c>
      <c r="R944">
        <v>180</v>
      </c>
      <c r="AA944">
        <v>40</v>
      </c>
      <c r="AB944">
        <v>30.87</v>
      </c>
      <c r="AC944" t="s">
        <v>1259</v>
      </c>
      <c r="AD944" s="508">
        <v>31.830788412722139</v>
      </c>
      <c r="AE944" s="1059"/>
      <c r="AF944" s="1059"/>
      <c r="AG944" s="1059"/>
      <c r="AH944" s="1059"/>
      <c r="AI944" s="1059"/>
      <c r="AJ944" s="1059"/>
      <c r="AK944" s="1059"/>
      <c r="AL944" s="1059"/>
      <c r="AM944" s="1059"/>
      <c r="AN944" s="1059"/>
      <c r="AO944" s="1059"/>
      <c r="AP944" s="1059"/>
      <c r="AQ944" s="1059"/>
      <c r="AR944" s="1059">
        <v>0.28226686279917801</v>
      </c>
      <c r="AS944" s="1059">
        <v>0.276796604455885</v>
      </c>
      <c r="AT944" s="1059">
        <v>0.27098617878704301</v>
      </c>
      <c r="AU944" s="1061">
        <v>0.25726916541362499</v>
      </c>
    </row>
    <row r="945" spans="1:47" x14ac:dyDescent="0.2">
      <c r="A945">
        <v>63583</v>
      </c>
      <c r="B945" t="s">
        <v>2198</v>
      </c>
      <c r="C945" s="507">
        <v>44012</v>
      </c>
      <c r="D945">
        <v>2020</v>
      </c>
      <c r="E945" t="s">
        <v>199</v>
      </c>
      <c r="F945" t="s">
        <v>223</v>
      </c>
      <c r="G945">
        <v>28.509240999999999</v>
      </c>
      <c r="H945">
        <v>-81.041121000000004</v>
      </c>
      <c r="I945" s="606">
        <v>4.8680301369999999</v>
      </c>
      <c r="J945" t="s">
        <v>431</v>
      </c>
      <c r="K945" t="s">
        <v>1249</v>
      </c>
      <c r="L945" s="606">
        <v>115.5</v>
      </c>
      <c r="M945" s="606">
        <v>74.5</v>
      </c>
      <c r="N945" s="606">
        <v>1.5503355704697988</v>
      </c>
      <c r="O945" t="s">
        <v>799</v>
      </c>
      <c r="P945" t="s">
        <v>1231</v>
      </c>
      <c r="Q945" t="s">
        <v>799</v>
      </c>
      <c r="R945">
        <v>180</v>
      </c>
      <c r="AA945">
        <v>41.54</v>
      </c>
      <c r="AB945">
        <v>31.92</v>
      </c>
      <c r="AC945" t="s">
        <v>1259</v>
      </c>
      <c r="AD945" s="508">
        <v>31.830788412722139</v>
      </c>
      <c r="AE945" s="1059"/>
      <c r="AF945" s="1059"/>
      <c r="AG945" s="1059"/>
      <c r="AH945" s="1059"/>
      <c r="AI945" s="1059"/>
      <c r="AJ945" s="1059"/>
      <c r="AK945" s="1059"/>
      <c r="AL945" s="1059"/>
      <c r="AM945" s="1059"/>
      <c r="AN945" s="1059"/>
      <c r="AO945" s="1059"/>
      <c r="AP945" s="1059"/>
      <c r="AQ945" s="1059"/>
      <c r="AR945" s="1059">
        <v>0.28179032208635901</v>
      </c>
      <c r="AS945" s="1059">
        <v>0.27724403174895002</v>
      </c>
      <c r="AT945" s="1059">
        <v>0.26965155833409898</v>
      </c>
      <c r="AU945" s="1061">
        <v>0.252480104155205</v>
      </c>
    </row>
    <row r="946" spans="1:47" x14ac:dyDescent="0.2">
      <c r="A946">
        <v>62925</v>
      </c>
      <c r="B946" t="s">
        <v>2199</v>
      </c>
      <c r="C946" s="507">
        <v>44196</v>
      </c>
      <c r="D946">
        <v>2020</v>
      </c>
      <c r="E946" t="s">
        <v>199</v>
      </c>
      <c r="F946" t="s">
        <v>223</v>
      </c>
      <c r="G946">
        <v>30.293240999999998</v>
      </c>
      <c r="H946">
        <v>-82.185800999999998</v>
      </c>
      <c r="I946" s="606">
        <v>4.7622837899999997</v>
      </c>
      <c r="J946" t="s">
        <v>431</v>
      </c>
      <c r="K946" t="s">
        <v>1249</v>
      </c>
      <c r="L946" s="606">
        <v>93.8</v>
      </c>
      <c r="M946" s="606">
        <v>74.5</v>
      </c>
      <c r="N946" s="606">
        <v>1.2590604026845638</v>
      </c>
      <c r="O946" t="s">
        <v>799</v>
      </c>
      <c r="P946" t="s">
        <v>1231</v>
      </c>
      <c r="Q946" t="s">
        <v>799</v>
      </c>
      <c r="R946">
        <v>181</v>
      </c>
      <c r="Y946">
        <v>26.83</v>
      </c>
      <c r="Z946">
        <v>19.850000000000001</v>
      </c>
      <c r="AA946">
        <v>44.38</v>
      </c>
      <c r="AB946">
        <v>33.69</v>
      </c>
      <c r="AC946" t="s">
        <v>329</v>
      </c>
      <c r="AD946" s="508" t="s">
        <v>1233</v>
      </c>
      <c r="AE946" s="1059"/>
      <c r="AF946" s="1059"/>
      <c r="AG946" s="1059"/>
      <c r="AH946" s="1059"/>
      <c r="AI946" s="1059"/>
      <c r="AJ946" s="1059"/>
      <c r="AK946" s="1059"/>
      <c r="AL946" s="1059"/>
      <c r="AM946" s="1059"/>
      <c r="AN946" s="1059"/>
      <c r="AO946" s="1059"/>
      <c r="AP946" s="1059"/>
      <c r="AQ946" s="1059"/>
      <c r="AR946" s="1059">
        <v>0.22816646746958399</v>
      </c>
      <c r="AS946" s="1059">
        <v>0.24071894823940401</v>
      </c>
      <c r="AT946" s="1059">
        <v>0.21507615457693599</v>
      </c>
      <c r="AU946" s="1061">
        <v>0.212517267515067</v>
      </c>
    </row>
    <row r="947" spans="1:47" x14ac:dyDescent="0.2">
      <c r="A947">
        <v>62923</v>
      </c>
      <c r="B947" t="s">
        <v>2200</v>
      </c>
      <c r="C947" s="507">
        <v>44196</v>
      </c>
      <c r="D947">
        <v>2020</v>
      </c>
      <c r="E947" t="s">
        <v>199</v>
      </c>
      <c r="F947" t="s">
        <v>223</v>
      </c>
      <c r="G947">
        <v>29.999281</v>
      </c>
      <c r="H947">
        <v>-82.297886000000005</v>
      </c>
      <c r="I947" s="606">
        <v>4.7726335616000002</v>
      </c>
      <c r="J947" t="s">
        <v>431</v>
      </c>
      <c r="K947" t="s">
        <v>1249</v>
      </c>
      <c r="L947" s="606">
        <v>93.8</v>
      </c>
      <c r="M947" s="606">
        <v>74.5</v>
      </c>
      <c r="N947" s="606">
        <v>1.2590604026845638</v>
      </c>
      <c r="O947" t="s">
        <v>799</v>
      </c>
      <c r="P947" t="s">
        <v>1231</v>
      </c>
      <c r="Q947" t="s">
        <v>799</v>
      </c>
      <c r="R947">
        <v>180</v>
      </c>
      <c r="Y947">
        <v>26.84</v>
      </c>
      <c r="Z947">
        <v>21.28</v>
      </c>
      <c r="AA947">
        <v>41.09</v>
      </c>
      <c r="AB947">
        <v>31.31</v>
      </c>
      <c r="AC947" t="s">
        <v>329</v>
      </c>
      <c r="AD947" s="508" t="s">
        <v>1233</v>
      </c>
      <c r="AE947" s="1059"/>
      <c r="AF947" s="1059"/>
      <c r="AG947" s="1059"/>
      <c r="AH947" s="1059"/>
      <c r="AI947" s="1059"/>
      <c r="AJ947" s="1059"/>
      <c r="AK947" s="1059"/>
      <c r="AL947" s="1059"/>
      <c r="AM947" s="1059"/>
      <c r="AN947" s="1059"/>
      <c r="AO947" s="1059"/>
      <c r="AP947" s="1059"/>
      <c r="AQ947" s="1059"/>
      <c r="AR947" s="1059">
        <v>0.22417946124850599</v>
      </c>
      <c r="AS947" s="1059">
        <v>0.24592105666390801</v>
      </c>
      <c r="AT947" s="1059">
        <v>0.233783825196898</v>
      </c>
      <c r="AU947" s="1061">
        <v>0.22314825002139299</v>
      </c>
    </row>
    <row r="948" spans="1:47" x14ac:dyDescent="0.2">
      <c r="A948">
        <v>62922</v>
      </c>
      <c r="B948" t="s">
        <v>2201</v>
      </c>
      <c r="C948" s="507">
        <v>44196</v>
      </c>
      <c r="D948">
        <v>2020</v>
      </c>
      <c r="E948" t="s">
        <v>199</v>
      </c>
      <c r="F948" t="s">
        <v>223</v>
      </c>
      <c r="G948">
        <v>27.219991</v>
      </c>
      <c r="H948">
        <v>-80.741011</v>
      </c>
      <c r="I948" s="606">
        <v>5.0518184931999999</v>
      </c>
      <c r="J948" t="s">
        <v>431</v>
      </c>
      <c r="K948" t="s">
        <v>1249</v>
      </c>
      <c r="L948" s="606">
        <v>108</v>
      </c>
      <c r="M948" s="606">
        <v>74.5</v>
      </c>
      <c r="N948" s="606">
        <v>1.4496644295302012</v>
      </c>
      <c r="O948" t="s">
        <v>793</v>
      </c>
      <c r="P948" t="s">
        <v>793</v>
      </c>
      <c r="Q948">
        <v>16</v>
      </c>
      <c r="R948">
        <v>205</v>
      </c>
      <c r="Y948">
        <v>26.66</v>
      </c>
      <c r="Z948">
        <v>23.48</v>
      </c>
      <c r="AA948">
        <v>43.35</v>
      </c>
      <c r="AB948">
        <v>33.630000000000003</v>
      </c>
      <c r="AC948" t="s">
        <v>329</v>
      </c>
      <c r="AD948" s="508" t="s">
        <v>1233</v>
      </c>
      <c r="AE948" s="1059"/>
      <c r="AF948" s="1059"/>
      <c r="AG948" s="1059"/>
      <c r="AH948" s="1059"/>
      <c r="AI948" s="1059"/>
      <c r="AJ948" s="1059"/>
      <c r="AK948" s="1059"/>
      <c r="AL948" s="1059"/>
      <c r="AM948" s="1059"/>
      <c r="AN948" s="1059"/>
      <c r="AO948" s="1059"/>
      <c r="AP948" s="1059"/>
      <c r="AQ948" s="1059"/>
      <c r="AR948" s="1059">
        <v>0.242091875823603</v>
      </c>
      <c r="AS948" s="1059">
        <v>0.23276332322025001</v>
      </c>
      <c r="AT948" s="1059">
        <v>0.22862615304465</v>
      </c>
      <c r="AU948" s="1061">
        <v>0.210203726115817</v>
      </c>
    </row>
    <row r="949" spans="1:47" x14ac:dyDescent="0.2">
      <c r="A949">
        <v>62916</v>
      </c>
      <c r="B949" t="s">
        <v>2202</v>
      </c>
      <c r="C949" s="507">
        <v>44196</v>
      </c>
      <c r="D949">
        <v>2020</v>
      </c>
      <c r="E949" t="s">
        <v>199</v>
      </c>
      <c r="F949" t="s">
        <v>223</v>
      </c>
      <c r="G949">
        <v>29.774986999999999</v>
      </c>
      <c r="H949">
        <v>-81.427850000000007</v>
      </c>
      <c r="I949" s="606">
        <v>4.8016776256</v>
      </c>
      <c r="J949" t="s">
        <v>431</v>
      </c>
      <c r="K949" t="s">
        <v>1249</v>
      </c>
      <c r="L949" s="606">
        <v>93.8</v>
      </c>
      <c r="M949" s="606">
        <v>74.5</v>
      </c>
      <c r="N949" s="606">
        <v>1.2590604026845638</v>
      </c>
      <c r="O949" t="s">
        <v>799</v>
      </c>
      <c r="P949" t="s">
        <v>1231</v>
      </c>
      <c r="Q949" t="s">
        <v>799</v>
      </c>
      <c r="R949">
        <v>180</v>
      </c>
      <c r="Y949">
        <v>26.97</v>
      </c>
      <c r="Z949">
        <v>24.67</v>
      </c>
      <c r="AA949">
        <v>43.83</v>
      </c>
      <c r="AB949">
        <v>33.39</v>
      </c>
      <c r="AC949" t="s">
        <v>329</v>
      </c>
      <c r="AD949" s="508" t="s">
        <v>1233</v>
      </c>
      <c r="AE949" s="1059"/>
      <c r="AF949" s="1059"/>
      <c r="AG949" s="1059"/>
      <c r="AH949" s="1059"/>
      <c r="AI949" s="1059"/>
      <c r="AJ949" s="1059"/>
      <c r="AK949" s="1059"/>
      <c r="AL949" s="1059"/>
      <c r="AM949" s="1059"/>
      <c r="AN949" s="1059"/>
      <c r="AO949" s="1059"/>
      <c r="AP949" s="1059"/>
      <c r="AQ949" s="1059"/>
      <c r="AR949" s="1059">
        <v>0.23046949220066801</v>
      </c>
      <c r="AS949" s="1059">
        <v>0.23526860960436299</v>
      </c>
      <c r="AT949" s="1059">
        <v>0.22166498115289099</v>
      </c>
      <c r="AU949" s="1061">
        <v>0.20291316732069201</v>
      </c>
    </row>
    <row r="950" spans="1:47" x14ac:dyDescent="0.2">
      <c r="A950">
        <v>62914</v>
      </c>
      <c r="B950" t="s">
        <v>2203</v>
      </c>
      <c r="C950" s="507">
        <v>44196</v>
      </c>
      <c r="D950">
        <v>2020</v>
      </c>
      <c r="E950" t="s">
        <v>199</v>
      </c>
      <c r="F950" t="s">
        <v>223</v>
      </c>
      <c r="G950">
        <v>30.527000999999998</v>
      </c>
      <c r="H950">
        <v>-81.893591000000001</v>
      </c>
      <c r="I950" s="606">
        <v>4.7459426941</v>
      </c>
      <c r="J950" t="s">
        <v>431</v>
      </c>
      <c r="K950" t="s">
        <v>1249</v>
      </c>
      <c r="L950" s="606">
        <v>93.8</v>
      </c>
      <c r="M950" s="606">
        <v>74.5</v>
      </c>
      <c r="N950" s="606">
        <v>1.2590604026845638</v>
      </c>
      <c r="O950" t="s">
        <v>799</v>
      </c>
      <c r="P950" t="s">
        <v>1231</v>
      </c>
      <c r="Q950" t="s">
        <v>799</v>
      </c>
      <c r="R950">
        <v>180</v>
      </c>
      <c r="Y950">
        <v>26.69</v>
      </c>
      <c r="Z950">
        <v>22</v>
      </c>
      <c r="AA950">
        <v>54.19</v>
      </c>
      <c r="AB950">
        <v>40.299999999999997</v>
      </c>
      <c r="AC950" t="s">
        <v>329</v>
      </c>
      <c r="AD950" s="508" t="s">
        <v>1233</v>
      </c>
      <c r="AE950" s="1059"/>
      <c r="AF950" s="1059"/>
      <c r="AG950" s="1059"/>
      <c r="AH950" s="1059"/>
      <c r="AI950" s="1059"/>
      <c r="AJ950" s="1059"/>
      <c r="AK950" s="1059"/>
      <c r="AL950" s="1059"/>
      <c r="AM950" s="1059"/>
      <c r="AN950" s="1059"/>
      <c r="AO950" s="1059"/>
      <c r="AP950" s="1059"/>
      <c r="AQ950" s="1059"/>
      <c r="AR950" s="1059">
        <v>0.21854371609818801</v>
      </c>
      <c r="AS950" s="1059">
        <v>0.23549845239189701</v>
      </c>
      <c r="AT950" s="1059">
        <v>0.21710030339247899</v>
      </c>
      <c r="AU950" s="1061">
        <v>0.19593128445862501</v>
      </c>
    </row>
    <row r="951" spans="1:47" x14ac:dyDescent="0.2">
      <c r="A951">
        <v>61011</v>
      </c>
      <c r="B951" t="s">
        <v>2204</v>
      </c>
      <c r="C951" s="507">
        <v>43921</v>
      </c>
      <c r="D951">
        <v>2020</v>
      </c>
      <c r="E951" t="s">
        <v>180</v>
      </c>
      <c r="F951" t="s">
        <v>228</v>
      </c>
      <c r="G951">
        <v>36.180028</v>
      </c>
      <c r="H951">
        <v>-77.712435999999997</v>
      </c>
      <c r="I951" s="606">
        <v>4.4320954337999998</v>
      </c>
      <c r="J951" t="s">
        <v>431</v>
      </c>
      <c r="K951" t="s">
        <v>1249</v>
      </c>
      <c r="L951" s="606">
        <v>100</v>
      </c>
      <c r="M951" s="606">
        <v>74.900000000000006</v>
      </c>
      <c r="N951" s="606">
        <v>1.3351134846461947</v>
      </c>
      <c r="O951" t="s">
        <v>799</v>
      </c>
      <c r="P951" t="s">
        <v>1231</v>
      </c>
      <c r="Q951" t="s">
        <v>799</v>
      </c>
      <c r="R951">
        <v>180</v>
      </c>
      <c r="Y951">
        <v>27.51</v>
      </c>
      <c r="Z951">
        <v>3.77</v>
      </c>
      <c r="AA951">
        <v>61.59</v>
      </c>
      <c r="AB951">
        <v>45.24</v>
      </c>
      <c r="AC951" t="s">
        <v>333</v>
      </c>
      <c r="AD951" s="508" t="s">
        <v>1233</v>
      </c>
      <c r="AE951" s="1059"/>
      <c r="AF951" s="1059"/>
      <c r="AG951" s="1059"/>
      <c r="AH951" s="1059"/>
      <c r="AI951" s="1059"/>
      <c r="AJ951" s="1059"/>
      <c r="AK951" s="1059"/>
      <c r="AL951" s="1059"/>
      <c r="AM951" s="1059"/>
      <c r="AN951" s="1059"/>
      <c r="AO951" s="1059"/>
      <c r="AP951" s="1059"/>
      <c r="AQ951" s="1059"/>
      <c r="AR951" s="1059">
        <v>0.22529430412543899</v>
      </c>
      <c r="AS951" s="1059">
        <v>0.20936134023446701</v>
      </c>
      <c r="AT951" s="1059">
        <v>0.21440764245782801</v>
      </c>
      <c r="AU951" s="1061">
        <v>0.228314437464889</v>
      </c>
    </row>
    <row r="952" spans="1:47" x14ac:dyDescent="0.2">
      <c r="A952">
        <v>61982</v>
      </c>
      <c r="B952" t="s">
        <v>2205</v>
      </c>
      <c r="C952" s="507">
        <v>43921</v>
      </c>
      <c r="D952">
        <v>2020</v>
      </c>
      <c r="E952" t="s">
        <v>199</v>
      </c>
      <c r="F952" t="s">
        <v>223</v>
      </c>
      <c r="G952">
        <v>29.890028999999998</v>
      </c>
      <c r="H952">
        <v>-82.685992999999996</v>
      </c>
      <c r="I952" s="606">
        <v>4.7788278539000002</v>
      </c>
      <c r="J952" t="s">
        <v>431</v>
      </c>
      <c r="K952" t="s">
        <v>1251</v>
      </c>
      <c r="L952" s="606">
        <v>105.6</v>
      </c>
      <c r="M952" s="606">
        <v>74.900000000000006</v>
      </c>
      <c r="N952" s="606">
        <v>1.4098798397863817</v>
      </c>
      <c r="O952" t="s">
        <v>799</v>
      </c>
      <c r="P952" t="s">
        <v>1231</v>
      </c>
      <c r="Q952" t="s">
        <v>799</v>
      </c>
      <c r="R952">
        <v>181</v>
      </c>
      <c r="Y952">
        <v>19.760000000000002</v>
      </c>
      <c r="Z952">
        <v>32.020000000000003</v>
      </c>
      <c r="AA952">
        <v>55.13</v>
      </c>
      <c r="AB952">
        <v>40.99</v>
      </c>
      <c r="AC952" t="s">
        <v>329</v>
      </c>
      <c r="AD952" s="508" t="s">
        <v>1233</v>
      </c>
      <c r="AE952" s="1059"/>
      <c r="AF952" s="1059"/>
      <c r="AG952" s="1059"/>
      <c r="AH952" s="1059"/>
      <c r="AI952" s="1059"/>
      <c r="AJ952" s="1059"/>
      <c r="AK952" s="1059"/>
      <c r="AL952" s="1059"/>
      <c r="AM952" s="1059"/>
      <c r="AN952" s="1059"/>
      <c r="AO952" s="1059"/>
      <c r="AP952" s="1059"/>
      <c r="AQ952" s="1059"/>
      <c r="AR952" s="1059">
        <v>0.24710115770799401</v>
      </c>
      <c r="AS952" s="1059">
        <v>0.26965177314044197</v>
      </c>
      <c r="AT952" s="1059">
        <v>0.21816760246538699</v>
      </c>
      <c r="AU952" s="1061">
        <v>0.22693433381728101</v>
      </c>
    </row>
    <row r="953" spans="1:47" x14ac:dyDescent="0.2">
      <c r="A953">
        <v>62828</v>
      </c>
      <c r="B953" t="s">
        <v>2206</v>
      </c>
      <c r="C953" s="507">
        <v>43982</v>
      </c>
      <c r="D953">
        <v>2020</v>
      </c>
      <c r="E953" t="s">
        <v>199</v>
      </c>
      <c r="F953" t="s">
        <v>237</v>
      </c>
      <c r="G953">
        <v>33.317244000000002</v>
      </c>
      <c r="H953">
        <v>-80.677133999999995</v>
      </c>
      <c r="I953" s="606">
        <v>4.6463940638999999</v>
      </c>
      <c r="J953" t="s">
        <v>431</v>
      </c>
      <c r="K953" t="s">
        <v>1249</v>
      </c>
      <c r="L953" s="606">
        <v>101.9</v>
      </c>
      <c r="M953" s="606">
        <v>74.97</v>
      </c>
      <c r="N953" s="606">
        <v>1.3592103508069895</v>
      </c>
      <c r="O953" t="s">
        <v>799</v>
      </c>
      <c r="P953" t="s">
        <v>1231</v>
      </c>
      <c r="Q953" t="s">
        <v>799</v>
      </c>
      <c r="R953">
        <v>180</v>
      </c>
      <c r="Y953">
        <v>29.15</v>
      </c>
      <c r="Z953">
        <v>13.92</v>
      </c>
      <c r="AA953">
        <v>64.86</v>
      </c>
      <c r="AB953">
        <v>48.02</v>
      </c>
      <c r="AC953" t="s">
        <v>329</v>
      </c>
      <c r="AD953" s="508" t="s">
        <v>1233</v>
      </c>
      <c r="AE953" s="1059"/>
      <c r="AF953" s="1059"/>
      <c r="AG953" s="1059"/>
      <c r="AH953" s="1059"/>
      <c r="AI953" s="1059"/>
      <c r="AJ953" s="1059"/>
      <c r="AK953" s="1059"/>
      <c r="AL953" s="1059"/>
      <c r="AM953" s="1059"/>
      <c r="AN953" s="1059"/>
      <c r="AO953" s="1059"/>
      <c r="AP953" s="1059"/>
      <c r="AQ953" s="1059"/>
      <c r="AR953" s="1059">
        <v>0.21677321156773199</v>
      </c>
      <c r="AS953" s="1059">
        <v>0.220150684931506</v>
      </c>
      <c r="AT953" s="1059">
        <v>0.19992015070868499</v>
      </c>
      <c r="AU953" s="1061">
        <v>0.18468984436518901</v>
      </c>
    </row>
    <row r="954" spans="1:47" x14ac:dyDescent="0.2">
      <c r="A954">
        <v>63271</v>
      </c>
      <c r="B954" t="s">
        <v>2207</v>
      </c>
      <c r="C954" s="507">
        <v>43951</v>
      </c>
      <c r="D954">
        <v>2020</v>
      </c>
      <c r="E954" t="s">
        <v>199</v>
      </c>
      <c r="F954" t="s">
        <v>237</v>
      </c>
      <c r="G954">
        <v>33.336818999999998</v>
      </c>
      <c r="H954">
        <v>-80.633689000000004</v>
      </c>
      <c r="I954" s="606">
        <v>4.6463940638999999</v>
      </c>
      <c r="J954" t="s">
        <v>431</v>
      </c>
      <c r="K954" t="s">
        <v>1251</v>
      </c>
      <c r="L954" s="606">
        <v>100</v>
      </c>
      <c r="M954" s="606">
        <v>75</v>
      </c>
      <c r="N954" s="606">
        <v>1.3333333333333333</v>
      </c>
      <c r="O954" t="s">
        <v>799</v>
      </c>
      <c r="P954" t="s">
        <v>1231</v>
      </c>
      <c r="Q954" t="s">
        <v>799</v>
      </c>
      <c r="R954">
        <v>180</v>
      </c>
      <c r="Y954">
        <v>29.47</v>
      </c>
      <c r="Z954">
        <v>15.1</v>
      </c>
      <c r="AA954">
        <v>54.23</v>
      </c>
      <c r="AB954">
        <v>40.03</v>
      </c>
      <c r="AC954" t="s">
        <v>329</v>
      </c>
      <c r="AD954" s="508" t="s">
        <v>1233</v>
      </c>
      <c r="AE954" s="1059"/>
      <c r="AF954" s="1059"/>
      <c r="AG954" s="1059"/>
      <c r="AH954" s="1059"/>
      <c r="AI954" s="1059"/>
      <c r="AJ954" s="1059"/>
      <c r="AK954" s="1059"/>
      <c r="AL954" s="1059"/>
      <c r="AM954" s="1059"/>
      <c r="AN954" s="1059"/>
      <c r="AO954" s="1059"/>
      <c r="AP954" s="1059"/>
      <c r="AQ954" s="1059"/>
      <c r="AR954" s="1059">
        <v>0.24894672754946701</v>
      </c>
      <c r="AS954" s="1059">
        <v>0.249756468797564</v>
      </c>
      <c r="AT954" s="1059">
        <v>0.233482496194824</v>
      </c>
      <c r="AU954" s="1061">
        <v>0.23691105039465599</v>
      </c>
    </row>
    <row r="955" spans="1:47" x14ac:dyDescent="0.2">
      <c r="A955">
        <v>62012</v>
      </c>
      <c r="B955" t="s">
        <v>2208</v>
      </c>
      <c r="C955" s="507">
        <v>44135</v>
      </c>
      <c r="D955">
        <v>2020</v>
      </c>
      <c r="E955" t="s">
        <v>180</v>
      </c>
      <c r="F955" t="s">
        <v>227</v>
      </c>
      <c r="G955">
        <v>38.249370999999996</v>
      </c>
      <c r="H955">
        <v>-77.749211000000003</v>
      </c>
      <c r="I955" s="606">
        <v>4.2301568493000001</v>
      </c>
      <c r="J955" t="s">
        <v>431</v>
      </c>
      <c r="K955" t="s">
        <v>1249</v>
      </c>
      <c r="L955" s="606">
        <v>99.6</v>
      </c>
      <c r="M955" s="606">
        <v>75</v>
      </c>
      <c r="N955" s="606">
        <v>1.3279999999999998</v>
      </c>
      <c r="O955" t="s">
        <v>799</v>
      </c>
      <c r="P955" t="s">
        <v>1231</v>
      </c>
      <c r="Q955" t="s">
        <v>799</v>
      </c>
      <c r="R955">
        <v>180</v>
      </c>
      <c r="Y955">
        <v>34.31</v>
      </c>
      <c r="Z955">
        <v>4.05</v>
      </c>
      <c r="AA955">
        <v>60.12</v>
      </c>
      <c r="AB955">
        <v>44.4</v>
      </c>
      <c r="AC955" t="s">
        <v>332</v>
      </c>
      <c r="AD955" s="508" t="s">
        <v>1233</v>
      </c>
      <c r="AE955" s="1059"/>
      <c r="AF955" s="1059"/>
      <c r="AG955" s="1059"/>
      <c r="AH955" s="1059"/>
      <c r="AI955" s="1059"/>
      <c r="AJ955" s="1059"/>
      <c r="AK955" s="1059"/>
      <c r="AL955" s="1059"/>
      <c r="AM955" s="1059"/>
      <c r="AN955" s="1059"/>
      <c r="AO955" s="1059"/>
      <c r="AP955" s="1059"/>
      <c r="AQ955" s="1059"/>
      <c r="AR955" s="1059">
        <v>0.23908066971080599</v>
      </c>
      <c r="AS955" s="1059">
        <v>0.20596651445966499</v>
      </c>
      <c r="AT955" s="1059">
        <v>0.21412024353120199</v>
      </c>
      <c r="AU955" s="1061">
        <v>0.21165300546447999</v>
      </c>
    </row>
    <row r="956" spans="1:47" x14ac:dyDescent="0.2">
      <c r="A956">
        <v>63810</v>
      </c>
      <c r="B956" t="s">
        <v>2209</v>
      </c>
      <c r="C956" s="507">
        <v>44196</v>
      </c>
      <c r="D956">
        <v>2020</v>
      </c>
      <c r="E956" t="s">
        <v>199</v>
      </c>
      <c r="F956" t="s">
        <v>237</v>
      </c>
      <c r="G956">
        <v>34.703890999999999</v>
      </c>
      <c r="H956">
        <v>-80.125675000000001</v>
      </c>
      <c r="I956" s="606">
        <v>4.5446232877000003</v>
      </c>
      <c r="J956" t="s">
        <v>431</v>
      </c>
      <c r="K956" t="s">
        <v>1249</v>
      </c>
      <c r="L956" s="606">
        <v>97.6</v>
      </c>
      <c r="M956" s="606">
        <v>75</v>
      </c>
      <c r="N956" s="606">
        <v>1.3013333333333332</v>
      </c>
      <c r="O956" t="s">
        <v>799</v>
      </c>
      <c r="P956" t="s">
        <v>1231</v>
      </c>
      <c r="Q956" t="s">
        <v>799</v>
      </c>
      <c r="R956">
        <v>180</v>
      </c>
      <c r="AA956">
        <v>55.28</v>
      </c>
      <c r="AB956">
        <v>40.97</v>
      </c>
      <c r="AC956" t="s">
        <v>333</v>
      </c>
      <c r="AD956" s="508" t="s">
        <v>1233</v>
      </c>
      <c r="AE956" s="1059"/>
      <c r="AF956" s="1059"/>
      <c r="AG956" s="1059"/>
      <c r="AH956" s="1059"/>
      <c r="AI956" s="1059"/>
      <c r="AJ956" s="1059"/>
      <c r="AK956" s="1059"/>
      <c r="AL956" s="1059"/>
      <c r="AM956" s="1059"/>
      <c r="AN956" s="1059"/>
      <c r="AO956" s="1059"/>
      <c r="AP956" s="1059"/>
      <c r="AQ956" s="1059"/>
      <c r="AR956" s="1059">
        <v>0.23264992389649899</v>
      </c>
      <c r="AS956" s="1059">
        <v>0.23509589041095799</v>
      </c>
      <c r="AT956" s="1059">
        <v>0.21702587519025801</v>
      </c>
      <c r="AU956" s="1061">
        <v>0.21590467516697001</v>
      </c>
    </row>
    <row r="957" spans="1:47" x14ac:dyDescent="0.2">
      <c r="A957">
        <v>63932</v>
      </c>
      <c r="B957" t="s">
        <v>2210</v>
      </c>
      <c r="C957" s="507">
        <v>44196</v>
      </c>
      <c r="D957">
        <v>2020</v>
      </c>
      <c r="E957" t="s">
        <v>176</v>
      </c>
      <c r="F957" t="s">
        <v>222</v>
      </c>
      <c r="G957">
        <v>33.101433999999998</v>
      </c>
      <c r="H957">
        <v>-115.999155</v>
      </c>
      <c r="I957" s="606">
        <v>5.9190447489000002</v>
      </c>
      <c r="J957" t="s">
        <v>431</v>
      </c>
      <c r="K957" t="s">
        <v>1249</v>
      </c>
      <c r="L957" s="606">
        <v>98</v>
      </c>
      <c r="M957" s="606">
        <v>75</v>
      </c>
      <c r="N957" s="606">
        <v>1.3066666666666666</v>
      </c>
      <c r="O957" t="s">
        <v>799</v>
      </c>
      <c r="P957" t="s">
        <v>1231</v>
      </c>
      <c r="Q957" t="s">
        <v>799</v>
      </c>
      <c r="R957">
        <v>180</v>
      </c>
      <c r="Y957">
        <v>10.55</v>
      </c>
      <c r="Z957">
        <v>10.029999999999999</v>
      </c>
      <c r="AA957">
        <v>49.89</v>
      </c>
      <c r="AB957">
        <v>36.840000000000003</v>
      </c>
      <c r="AC957" t="s">
        <v>330</v>
      </c>
      <c r="AD957" s="508" t="s">
        <v>1233</v>
      </c>
      <c r="AE957" s="1059"/>
      <c r="AF957" s="1059"/>
      <c r="AG957" s="1059"/>
      <c r="AH957" s="1059"/>
      <c r="AI957" s="1059"/>
      <c r="AJ957" s="1059"/>
      <c r="AK957" s="1059"/>
      <c r="AL957" s="1059"/>
      <c r="AM957" s="1059"/>
      <c r="AN957" s="1059"/>
      <c r="AO957" s="1059"/>
      <c r="AP957" s="1059"/>
      <c r="AQ957" s="1059"/>
      <c r="AR957" s="1059">
        <v>0.315650684931506</v>
      </c>
      <c r="AS957" s="1059">
        <v>0.33091712328767098</v>
      </c>
      <c r="AT957" s="1059">
        <v>0.23964383561643801</v>
      </c>
      <c r="AU957" s="1061">
        <v>0.22051457194899801</v>
      </c>
    </row>
    <row r="958" spans="1:47" x14ac:dyDescent="0.2">
      <c r="A958">
        <v>62813</v>
      </c>
      <c r="B958" t="s">
        <v>2211</v>
      </c>
      <c r="C958" s="507">
        <v>44104</v>
      </c>
      <c r="D958">
        <v>2020</v>
      </c>
      <c r="E958" t="s">
        <v>180</v>
      </c>
      <c r="F958" t="s">
        <v>227</v>
      </c>
      <c r="G958">
        <v>36.816020999999999</v>
      </c>
      <c r="H958">
        <v>-78.446421000000001</v>
      </c>
      <c r="I958" s="606">
        <v>4.3606694063999996</v>
      </c>
      <c r="J958" t="s">
        <v>431</v>
      </c>
      <c r="K958" t="s">
        <v>1249</v>
      </c>
      <c r="L958" s="606">
        <v>103.8</v>
      </c>
      <c r="M958" s="606">
        <v>80</v>
      </c>
      <c r="N958" s="606">
        <v>1.2974999999999999</v>
      </c>
      <c r="O958" t="s">
        <v>799</v>
      </c>
      <c r="P958" t="s">
        <v>1231</v>
      </c>
      <c r="Q958" t="s">
        <v>799</v>
      </c>
      <c r="R958">
        <v>180</v>
      </c>
      <c r="Y958">
        <v>29.15</v>
      </c>
      <c r="Z958">
        <v>5.6</v>
      </c>
      <c r="AA958">
        <v>63.74</v>
      </c>
      <c r="AB958">
        <v>46.89</v>
      </c>
      <c r="AC958" t="s">
        <v>332</v>
      </c>
      <c r="AD958" s="508" t="s">
        <v>1233</v>
      </c>
      <c r="AE958" s="1059"/>
      <c r="AF958" s="1059"/>
      <c r="AG958" s="1059"/>
      <c r="AH958" s="1059"/>
      <c r="AI958" s="1059"/>
      <c r="AJ958" s="1059"/>
      <c r="AK958" s="1059"/>
      <c r="AL958" s="1059"/>
      <c r="AM958" s="1059"/>
      <c r="AN958" s="1059"/>
      <c r="AO958" s="1059"/>
      <c r="AP958" s="1059"/>
      <c r="AQ958" s="1059"/>
      <c r="AR958" s="1059">
        <v>0.247589897260274</v>
      </c>
      <c r="AS958" s="1059">
        <v>0.23549229452054801</v>
      </c>
      <c r="AT958" s="1059">
        <v>0.21005850456621</v>
      </c>
      <c r="AU958" s="1061">
        <v>0.17878386839708499</v>
      </c>
    </row>
    <row r="959" spans="1:47" x14ac:dyDescent="0.2">
      <c r="A959">
        <v>63745</v>
      </c>
      <c r="B959" t="s">
        <v>2212</v>
      </c>
      <c r="C959" s="507">
        <v>44196</v>
      </c>
      <c r="D959">
        <v>2020</v>
      </c>
      <c r="E959" t="s">
        <v>180</v>
      </c>
      <c r="F959" t="s">
        <v>227</v>
      </c>
      <c r="G959">
        <v>36.643560999999998</v>
      </c>
      <c r="H959">
        <v>-77.572001</v>
      </c>
      <c r="I959" s="606">
        <v>4.3651890410999998</v>
      </c>
      <c r="J959" t="s">
        <v>431</v>
      </c>
      <c r="K959" t="s">
        <v>1249</v>
      </c>
      <c r="L959" s="606">
        <v>104</v>
      </c>
      <c r="M959" s="606">
        <v>80</v>
      </c>
      <c r="N959" s="606">
        <v>1.3</v>
      </c>
      <c r="O959" t="s">
        <v>799</v>
      </c>
      <c r="P959" t="s">
        <v>1231</v>
      </c>
      <c r="Q959" t="s">
        <v>799</v>
      </c>
      <c r="R959">
        <v>180</v>
      </c>
      <c r="Y959">
        <v>27.22</v>
      </c>
      <c r="Z959">
        <v>4.6500000000000004</v>
      </c>
      <c r="AA959">
        <v>63.2</v>
      </c>
      <c r="AB959">
        <v>46.81</v>
      </c>
      <c r="AC959" t="s">
        <v>332</v>
      </c>
      <c r="AD959" s="508" t="s">
        <v>1233</v>
      </c>
      <c r="AE959" s="1059"/>
      <c r="AF959" s="1059"/>
      <c r="AG959" s="1059"/>
      <c r="AH959" s="1059"/>
      <c r="AI959" s="1059"/>
      <c r="AJ959" s="1059"/>
      <c r="AK959" s="1059"/>
      <c r="AL959" s="1059"/>
      <c r="AM959" s="1059"/>
      <c r="AN959" s="1059"/>
      <c r="AO959" s="1059"/>
      <c r="AP959" s="1059"/>
      <c r="AQ959" s="1059"/>
      <c r="AR959" s="1059">
        <v>0.22067636986301301</v>
      </c>
      <c r="AS959" s="1059">
        <v>0.201501141552511</v>
      </c>
      <c r="AT959" s="1059">
        <v>0.184520547945205</v>
      </c>
      <c r="AU959" s="1061">
        <v>0.192886213570127</v>
      </c>
    </row>
    <row r="960" spans="1:47" x14ac:dyDescent="0.2">
      <c r="A960">
        <v>62177</v>
      </c>
      <c r="B960" t="s">
        <v>2213</v>
      </c>
      <c r="C960" s="507">
        <v>44196</v>
      </c>
      <c r="D960">
        <v>2020</v>
      </c>
      <c r="E960" t="s">
        <v>176</v>
      </c>
      <c r="F960" t="s">
        <v>222</v>
      </c>
      <c r="G960">
        <v>33.798099999999998</v>
      </c>
      <c r="H960">
        <v>-115.386736</v>
      </c>
      <c r="I960" s="606">
        <v>5.8553680364999998</v>
      </c>
      <c r="J960" t="s">
        <v>431</v>
      </c>
      <c r="K960" t="s">
        <v>1251</v>
      </c>
      <c r="L960" s="606">
        <v>114</v>
      </c>
      <c r="M960" s="606">
        <v>80</v>
      </c>
      <c r="N960" s="606">
        <v>1.425</v>
      </c>
      <c r="O960" t="s">
        <v>799</v>
      </c>
      <c r="P960" t="s">
        <v>1231</v>
      </c>
      <c r="Q960" t="s">
        <v>799</v>
      </c>
      <c r="R960">
        <v>180</v>
      </c>
      <c r="Y960">
        <v>6.75</v>
      </c>
      <c r="Z960">
        <v>7.89</v>
      </c>
      <c r="AA960">
        <v>51.14</v>
      </c>
      <c r="AB960">
        <v>37.47</v>
      </c>
      <c r="AC960" t="s">
        <v>1259</v>
      </c>
      <c r="AD960" s="508">
        <v>36.64886725248774</v>
      </c>
      <c r="AE960" s="1059"/>
      <c r="AF960" s="1059"/>
      <c r="AG960" s="1059"/>
      <c r="AH960" s="1059"/>
      <c r="AI960" s="1059"/>
      <c r="AJ960" s="1059"/>
      <c r="AK960" s="1059"/>
      <c r="AL960" s="1059"/>
      <c r="AM960" s="1059"/>
      <c r="AN960" s="1059"/>
      <c r="AO960" s="1059"/>
      <c r="AP960" s="1059"/>
      <c r="AQ960" s="1059"/>
      <c r="AR960" s="1059">
        <v>0.35056506849315</v>
      </c>
      <c r="AS960" s="1059">
        <v>0.31541095890410897</v>
      </c>
      <c r="AT960" s="1059">
        <v>0.27264982876712301</v>
      </c>
      <c r="AU960" s="1061">
        <v>0.280658014571949</v>
      </c>
    </row>
    <row r="961" spans="1:47" x14ac:dyDescent="0.2">
      <c r="A961">
        <v>64169</v>
      </c>
      <c r="B961" t="s">
        <v>2214</v>
      </c>
      <c r="C961" s="507">
        <v>44196</v>
      </c>
      <c r="D961">
        <v>2020</v>
      </c>
      <c r="E961" t="s">
        <v>180</v>
      </c>
      <c r="F961" t="s">
        <v>228</v>
      </c>
      <c r="G961">
        <v>35.906680999999999</v>
      </c>
      <c r="H961">
        <v>-76.636420999999999</v>
      </c>
      <c r="I961" s="606">
        <v>4.3703442922000004</v>
      </c>
      <c r="J961" t="s">
        <v>431</v>
      </c>
      <c r="K961" t="s">
        <v>1249</v>
      </c>
      <c r="L961" s="606">
        <v>150.6</v>
      </c>
      <c r="M961" s="606">
        <v>80</v>
      </c>
      <c r="N961" s="606">
        <v>1.8824999999999998</v>
      </c>
      <c r="O961" t="s">
        <v>799</v>
      </c>
      <c r="P961" t="s">
        <v>1231</v>
      </c>
      <c r="Q961" t="s">
        <v>799</v>
      </c>
      <c r="R961">
        <v>182</v>
      </c>
      <c r="Y961">
        <v>29.18</v>
      </c>
      <c r="Z961">
        <v>3.92</v>
      </c>
      <c r="AC961" t="s">
        <v>330</v>
      </c>
      <c r="AD961" s="508" t="s">
        <v>1233</v>
      </c>
      <c r="AE961" s="1059"/>
      <c r="AF961" s="1059"/>
      <c r="AG961" s="1059"/>
      <c r="AH961" s="1059"/>
      <c r="AI961" s="1059"/>
      <c r="AJ961" s="1059"/>
      <c r="AK961" s="1059"/>
      <c r="AL961" s="1059"/>
      <c r="AM961" s="1059"/>
      <c r="AN961" s="1059"/>
      <c r="AO961" s="1059"/>
      <c r="AP961" s="1059"/>
      <c r="AQ961" s="1059"/>
      <c r="AR961" s="1059">
        <v>0.29695062785388099</v>
      </c>
      <c r="AS961" s="1059">
        <v>0.29913670091324202</v>
      </c>
      <c r="AT961" s="1059">
        <v>0.30799800228310498</v>
      </c>
      <c r="AU961" s="1061">
        <v>0.307157900728597</v>
      </c>
    </row>
    <row r="962" spans="1:47" x14ac:dyDescent="0.2">
      <c r="A962">
        <v>62165</v>
      </c>
      <c r="B962" t="s">
        <v>2215</v>
      </c>
      <c r="C962" s="507">
        <v>44196</v>
      </c>
      <c r="D962">
        <v>2020</v>
      </c>
      <c r="E962" t="s">
        <v>199</v>
      </c>
      <c r="F962" t="s">
        <v>225</v>
      </c>
      <c r="G962">
        <v>31.705476000000001</v>
      </c>
      <c r="H962">
        <v>-82.741281999999998</v>
      </c>
      <c r="I962" s="606">
        <v>4.7406657534000001</v>
      </c>
      <c r="J962" t="s">
        <v>431</v>
      </c>
      <c r="K962" t="s">
        <v>1251</v>
      </c>
      <c r="L962" s="606">
        <v>122.8</v>
      </c>
      <c r="M962" s="606">
        <v>86</v>
      </c>
      <c r="N962" s="606">
        <v>1.4279069767441861</v>
      </c>
      <c r="O962" t="s">
        <v>799</v>
      </c>
      <c r="P962" t="s">
        <v>1231</v>
      </c>
      <c r="Q962" t="s">
        <v>799</v>
      </c>
      <c r="R962">
        <v>180</v>
      </c>
      <c r="Y962">
        <v>27.44</v>
      </c>
      <c r="Z962">
        <v>29.58</v>
      </c>
      <c r="AA962">
        <v>50.86</v>
      </c>
      <c r="AB962">
        <v>37.94</v>
      </c>
      <c r="AC962" t="s">
        <v>1259</v>
      </c>
      <c r="AD962" s="508">
        <v>28.805739843274004</v>
      </c>
      <c r="AE962" s="1059"/>
      <c r="AF962" s="1059"/>
      <c r="AG962" s="1059"/>
      <c r="AH962" s="1059"/>
      <c r="AI962" s="1059"/>
      <c r="AJ962" s="1059"/>
      <c r="AK962" s="1059"/>
      <c r="AL962" s="1059"/>
      <c r="AM962" s="1059"/>
      <c r="AN962" s="1059"/>
      <c r="AO962" s="1059"/>
      <c r="AP962" s="1059"/>
      <c r="AQ962" s="1059"/>
      <c r="AR962" s="1059">
        <v>0.28012238504831599</v>
      </c>
      <c r="AS962" s="1059">
        <v>0.28607173197408903</v>
      </c>
      <c r="AT962" s="1059">
        <v>0.235020441754274</v>
      </c>
      <c r="AU962" s="1061">
        <v>0.23836282670394299</v>
      </c>
    </row>
    <row r="963" spans="1:47" x14ac:dyDescent="0.2">
      <c r="A963">
        <v>61986</v>
      </c>
      <c r="B963" t="s">
        <v>2216</v>
      </c>
      <c r="C963" s="507">
        <v>44165</v>
      </c>
      <c r="D963">
        <v>2020</v>
      </c>
      <c r="E963" t="s">
        <v>180</v>
      </c>
      <c r="F963" t="s">
        <v>227</v>
      </c>
      <c r="G963">
        <v>37.173915999999998</v>
      </c>
      <c r="H963">
        <v>-76.919251000000003</v>
      </c>
      <c r="I963" s="606">
        <v>4.3264545661999998</v>
      </c>
      <c r="J963" t="s">
        <v>431</v>
      </c>
      <c r="K963" t="s">
        <v>1249</v>
      </c>
      <c r="L963" s="606">
        <v>135.5</v>
      </c>
      <c r="M963" s="606">
        <v>97.9</v>
      </c>
      <c r="N963" s="606">
        <v>1.3840653728294177</v>
      </c>
      <c r="O963" t="s">
        <v>799</v>
      </c>
      <c r="P963" t="s">
        <v>1231</v>
      </c>
      <c r="Q963" t="s">
        <v>799</v>
      </c>
      <c r="R963">
        <v>181</v>
      </c>
      <c r="Y963">
        <v>35.119999999999997</v>
      </c>
      <c r="Z963">
        <v>5.23</v>
      </c>
      <c r="AA963">
        <v>69.319999999999993</v>
      </c>
      <c r="AB963">
        <v>51.36</v>
      </c>
      <c r="AC963" t="s">
        <v>330</v>
      </c>
      <c r="AD963" s="508" t="s">
        <v>1233</v>
      </c>
      <c r="AE963" s="1059"/>
      <c r="AF963" s="1059"/>
      <c r="AG963" s="1059"/>
      <c r="AH963" s="1059"/>
      <c r="AI963" s="1059"/>
      <c r="AJ963" s="1059"/>
      <c r="AK963" s="1059"/>
      <c r="AL963" s="1059"/>
      <c r="AM963" s="1059"/>
      <c r="AN963" s="1059"/>
      <c r="AO963" s="1059"/>
      <c r="AP963" s="1059"/>
      <c r="AQ963" s="1059"/>
      <c r="AR963" s="1059">
        <v>0.252312256006268</v>
      </c>
      <c r="AS963" s="1059">
        <v>0.207199360077611</v>
      </c>
      <c r="AT963" s="1059">
        <v>0.167011814310567</v>
      </c>
      <c r="AU963" s="1061">
        <v>0.181764457989361</v>
      </c>
    </row>
    <row r="964" spans="1:47" x14ac:dyDescent="0.2">
      <c r="A964">
        <v>62812</v>
      </c>
      <c r="B964" t="s">
        <v>2217</v>
      </c>
      <c r="C964" s="507">
        <v>44165</v>
      </c>
      <c r="D964">
        <v>2020</v>
      </c>
      <c r="E964" t="s">
        <v>183</v>
      </c>
      <c r="F964" t="s">
        <v>233</v>
      </c>
      <c r="G964">
        <v>38.490667000000002</v>
      </c>
      <c r="H964">
        <v>-113.0183</v>
      </c>
      <c r="I964" s="606">
        <v>5.2347301369999997</v>
      </c>
      <c r="J964" t="s">
        <v>431</v>
      </c>
      <c r="K964" t="s">
        <v>1251</v>
      </c>
      <c r="L964" s="606">
        <v>127.8</v>
      </c>
      <c r="M964" s="606">
        <v>99</v>
      </c>
      <c r="N964" s="606">
        <v>1.2909090909090908</v>
      </c>
      <c r="O964" t="s">
        <v>799</v>
      </c>
      <c r="P964" t="s">
        <v>1231</v>
      </c>
      <c r="Q964" t="s">
        <v>799</v>
      </c>
      <c r="R964">
        <v>180</v>
      </c>
      <c r="Y964">
        <v>15.66</v>
      </c>
      <c r="Z964">
        <v>15.04</v>
      </c>
      <c r="AA964">
        <v>41.04</v>
      </c>
      <c r="AB964">
        <v>30.4</v>
      </c>
      <c r="AC964" t="s">
        <v>333</v>
      </c>
      <c r="AD964" s="508">
        <v>22.354757303077573</v>
      </c>
      <c r="AE964" s="1059"/>
      <c r="AF964" s="1059"/>
      <c r="AG964" s="1059"/>
      <c r="AH964" s="1059"/>
      <c r="AI964" s="1059"/>
      <c r="AJ964" s="1059"/>
      <c r="AK964" s="1059"/>
      <c r="AL964" s="1059"/>
      <c r="AM964" s="1059"/>
      <c r="AN964" s="1059"/>
      <c r="AO964" s="1059"/>
      <c r="AP964" s="1059"/>
      <c r="AQ964" s="1059"/>
      <c r="AR964" s="1059">
        <v>0.30873460633734601</v>
      </c>
      <c r="AS964" s="1059">
        <v>0.29803168673031599</v>
      </c>
      <c r="AT964" s="1059">
        <v>0.29965176882985101</v>
      </c>
      <c r="AU964" s="1061">
        <v>0.29155627311365001</v>
      </c>
    </row>
    <row r="965" spans="1:47" x14ac:dyDescent="0.2">
      <c r="A965">
        <v>63295</v>
      </c>
      <c r="B965" t="s">
        <v>2218</v>
      </c>
      <c r="C965" s="507">
        <v>44104</v>
      </c>
      <c r="D965">
        <v>2020</v>
      </c>
      <c r="E965" t="s">
        <v>179</v>
      </c>
      <c r="F965" t="s">
        <v>236</v>
      </c>
      <c r="G965">
        <v>33.477317999999997</v>
      </c>
      <c r="H965">
        <v>-91.356046000000006</v>
      </c>
      <c r="I965" s="606">
        <v>4.5752641553000002</v>
      </c>
      <c r="J965" t="s">
        <v>431</v>
      </c>
      <c r="K965" t="s">
        <v>1249</v>
      </c>
      <c r="L965" s="606">
        <v>140</v>
      </c>
      <c r="M965" s="606">
        <v>100</v>
      </c>
      <c r="N965" s="606">
        <v>1.4</v>
      </c>
      <c r="O965" t="s">
        <v>799</v>
      </c>
      <c r="P965" t="s">
        <v>1231</v>
      </c>
      <c r="Q965" t="s">
        <v>799</v>
      </c>
      <c r="R965">
        <v>180</v>
      </c>
      <c r="Y965">
        <v>24.52</v>
      </c>
      <c r="Z965">
        <v>2.69</v>
      </c>
      <c r="AA965">
        <v>44.63</v>
      </c>
      <c r="AB965">
        <v>33.78</v>
      </c>
      <c r="AC965" t="s">
        <v>329</v>
      </c>
      <c r="AD965" s="508">
        <v>30.475161245486337</v>
      </c>
      <c r="AE965" s="1059"/>
      <c r="AF965" s="1059"/>
      <c r="AG965" s="1059"/>
      <c r="AH965" s="1059"/>
      <c r="AI965" s="1059"/>
      <c r="AJ965" s="1059"/>
      <c r="AK965" s="1059"/>
      <c r="AL965" s="1059"/>
      <c r="AM965" s="1059"/>
      <c r="AN965" s="1059"/>
      <c r="AO965" s="1059"/>
      <c r="AP965" s="1059"/>
      <c r="AQ965" s="1059"/>
      <c r="AR965" s="1059">
        <v>0.26155136986301297</v>
      </c>
      <c r="AS965" s="1059">
        <v>0.27662214611872099</v>
      </c>
      <c r="AT965" s="1059">
        <v>0.23407876712328701</v>
      </c>
      <c r="AU965" s="1061">
        <v>0.243148907103825</v>
      </c>
    </row>
    <row r="966" spans="1:47" x14ac:dyDescent="0.2">
      <c r="A966">
        <v>62798</v>
      </c>
      <c r="B966" t="s">
        <v>2219</v>
      </c>
      <c r="C966" s="507">
        <v>44196</v>
      </c>
      <c r="D966">
        <v>2020</v>
      </c>
      <c r="E966" t="s">
        <v>180</v>
      </c>
      <c r="F966" t="s">
        <v>228</v>
      </c>
      <c r="G966">
        <v>36.014583000000002</v>
      </c>
      <c r="H966">
        <v>-77.681635999999997</v>
      </c>
      <c r="I966" s="606">
        <v>4.4350331049999996</v>
      </c>
      <c r="J966" t="s">
        <v>431</v>
      </c>
      <c r="K966" t="s">
        <v>1249</v>
      </c>
      <c r="L966" s="606">
        <v>133.6</v>
      </c>
      <c r="M966" s="606">
        <v>100</v>
      </c>
      <c r="N966" s="606">
        <v>1.3359999999999999</v>
      </c>
      <c r="O966" t="s">
        <v>799</v>
      </c>
      <c r="P966" t="s">
        <v>1231</v>
      </c>
      <c r="Q966" t="s">
        <v>799</v>
      </c>
      <c r="R966">
        <v>180</v>
      </c>
      <c r="Y966">
        <v>27.45</v>
      </c>
      <c r="Z966">
        <v>5.55</v>
      </c>
      <c r="AA966">
        <v>63.85</v>
      </c>
      <c r="AB966">
        <v>46.5</v>
      </c>
      <c r="AC966" t="s">
        <v>330</v>
      </c>
      <c r="AD966" s="508" t="s">
        <v>1233</v>
      </c>
      <c r="AE966" s="1059"/>
      <c r="AF966" s="1059"/>
      <c r="AG966" s="1059"/>
      <c r="AH966" s="1059"/>
      <c r="AI966" s="1059"/>
      <c r="AJ966" s="1059"/>
      <c r="AK966" s="1059"/>
      <c r="AL966" s="1059"/>
      <c r="AM966" s="1059"/>
      <c r="AN966" s="1059"/>
      <c r="AO966" s="1059"/>
      <c r="AP966" s="1059"/>
      <c r="AQ966" s="1059"/>
      <c r="AR966" s="1059">
        <v>0.26563470319634702</v>
      </c>
      <c r="AS966" s="1059">
        <v>0.25745776255707697</v>
      </c>
      <c r="AT966" s="1059">
        <v>0.25589840182648399</v>
      </c>
      <c r="AU966" s="1061">
        <v>0.19691029143897901</v>
      </c>
    </row>
    <row r="967" spans="1:47" x14ac:dyDescent="0.2">
      <c r="A967">
        <v>64104</v>
      </c>
      <c r="B967" t="s">
        <v>2220</v>
      </c>
      <c r="C967" s="507">
        <v>44196</v>
      </c>
      <c r="D967">
        <v>2020</v>
      </c>
      <c r="E967" t="s">
        <v>176</v>
      </c>
      <c r="F967" t="s">
        <v>222</v>
      </c>
      <c r="G967">
        <v>33.699708999999999</v>
      </c>
      <c r="H967">
        <v>-115.221825</v>
      </c>
      <c r="I967" s="606">
        <v>5.8773703195999998</v>
      </c>
      <c r="J967" t="s">
        <v>431</v>
      </c>
      <c r="K967" t="s">
        <v>1249</v>
      </c>
      <c r="L967" s="606">
        <v>135.9</v>
      </c>
      <c r="M967" s="606">
        <v>100</v>
      </c>
      <c r="N967" s="606">
        <v>1.359</v>
      </c>
      <c r="O967" t="s">
        <v>799</v>
      </c>
      <c r="P967" t="s">
        <v>1231</v>
      </c>
      <c r="Q967" t="s">
        <v>799</v>
      </c>
      <c r="R967">
        <v>180</v>
      </c>
      <c r="Y967">
        <v>6.64</v>
      </c>
      <c r="Z967">
        <v>8.18</v>
      </c>
      <c r="AA967">
        <v>39.15</v>
      </c>
      <c r="AB967">
        <v>29.23</v>
      </c>
      <c r="AC967" t="s">
        <v>332</v>
      </c>
      <c r="AD967" s="508">
        <v>29.31143426905312</v>
      </c>
      <c r="AE967" s="1059"/>
      <c r="AF967" s="1059"/>
      <c r="AG967" s="1059"/>
      <c r="AH967" s="1059"/>
      <c r="AI967" s="1059"/>
      <c r="AJ967" s="1059"/>
      <c r="AK967" s="1059"/>
      <c r="AL967" s="1059"/>
      <c r="AM967" s="1059"/>
      <c r="AN967" s="1059"/>
      <c r="AO967" s="1059"/>
      <c r="AP967" s="1059"/>
      <c r="AQ967" s="1059"/>
      <c r="AR967" s="1059">
        <v>0.34124543378995398</v>
      </c>
      <c r="AS967" s="1059">
        <v>0.35994748858447401</v>
      </c>
      <c r="AT967" s="1059">
        <v>0.31493493150684898</v>
      </c>
      <c r="AU967" s="1061">
        <v>0.27039048269581001</v>
      </c>
    </row>
    <row r="968" spans="1:47" x14ac:dyDescent="0.2">
      <c r="A968">
        <v>62899</v>
      </c>
      <c r="B968" t="s">
        <v>2221</v>
      </c>
      <c r="C968" s="507">
        <v>44196</v>
      </c>
      <c r="D968">
        <v>2020</v>
      </c>
      <c r="E968" t="s">
        <v>183</v>
      </c>
      <c r="F968" t="s">
        <v>226</v>
      </c>
      <c r="G968">
        <v>32.847031000000001</v>
      </c>
      <c r="H968">
        <v>-111.565101</v>
      </c>
      <c r="I968" s="606">
        <v>5.7683394977000004</v>
      </c>
      <c r="J968" t="s">
        <v>431</v>
      </c>
      <c r="K968" t="s">
        <v>1251</v>
      </c>
      <c r="L968" s="606">
        <v>121.4</v>
      </c>
      <c r="M968" s="606">
        <v>100</v>
      </c>
      <c r="N968" s="606">
        <v>1.214</v>
      </c>
      <c r="O968" t="s">
        <v>799</v>
      </c>
      <c r="P968" t="s">
        <v>1231</v>
      </c>
      <c r="Q968" t="s">
        <v>799</v>
      </c>
      <c r="R968">
        <v>180</v>
      </c>
      <c r="Y968">
        <v>11.48</v>
      </c>
      <c r="Z968">
        <v>26.56</v>
      </c>
      <c r="AA968">
        <v>33.99</v>
      </c>
      <c r="AB968">
        <v>25.82</v>
      </c>
      <c r="AC968" t="s">
        <v>332</v>
      </c>
      <c r="AD968" s="508">
        <v>20.999923527133475</v>
      </c>
      <c r="AE968" s="1059"/>
      <c r="AF968" s="1059"/>
      <c r="AG968" s="1059"/>
      <c r="AH968" s="1059"/>
      <c r="AI968" s="1059"/>
      <c r="AJ968" s="1059"/>
      <c r="AK968" s="1059"/>
      <c r="AL968" s="1059"/>
      <c r="AM968" s="1059"/>
      <c r="AN968" s="1059"/>
      <c r="AO968" s="1059"/>
      <c r="AP968" s="1059"/>
      <c r="AQ968" s="1059"/>
      <c r="AR968" s="1059">
        <v>0.31128310502283102</v>
      </c>
      <c r="AS968" s="1059">
        <v>0.23670319634703199</v>
      </c>
      <c r="AT968" s="1059">
        <v>0.28964155251141499</v>
      </c>
      <c r="AU968" s="1061">
        <v>0.27220286885245898</v>
      </c>
    </row>
    <row r="969" spans="1:47" x14ac:dyDescent="0.2">
      <c r="A969">
        <v>63351</v>
      </c>
      <c r="B969" t="s">
        <v>2222</v>
      </c>
      <c r="C969" s="507">
        <v>44196</v>
      </c>
      <c r="D969">
        <v>2020</v>
      </c>
      <c r="E969" t="s">
        <v>177</v>
      </c>
      <c r="F969" t="s">
        <v>221</v>
      </c>
      <c r="G969">
        <v>31.887710999999999</v>
      </c>
      <c r="H969">
        <v>-100.837581</v>
      </c>
      <c r="I969" s="606">
        <v>5.2773100457000002</v>
      </c>
      <c r="J969" t="s">
        <v>431</v>
      </c>
      <c r="K969" t="s">
        <v>1251</v>
      </c>
      <c r="L969" s="606">
        <v>150</v>
      </c>
      <c r="M969" s="606">
        <v>115</v>
      </c>
      <c r="N969" s="606">
        <v>1.3043478260869565</v>
      </c>
      <c r="O969" t="s">
        <v>799</v>
      </c>
      <c r="P969" t="s">
        <v>1231</v>
      </c>
      <c r="Q969" t="s">
        <v>799</v>
      </c>
      <c r="R969">
        <v>180</v>
      </c>
      <c r="Y969">
        <v>21.35</v>
      </c>
      <c r="AA969">
        <v>35.61</v>
      </c>
      <c r="AB969">
        <v>27.17</v>
      </c>
      <c r="AC969" t="s">
        <v>1259</v>
      </c>
      <c r="AD969" s="508" t="s">
        <v>1233</v>
      </c>
      <c r="AE969" s="1059"/>
      <c r="AF969" s="1059"/>
      <c r="AG969" s="1059"/>
      <c r="AH969" s="1059"/>
      <c r="AI969" s="1059"/>
      <c r="AJ969" s="1059"/>
      <c r="AK969" s="1059"/>
      <c r="AL969" s="1059"/>
      <c r="AM969" s="1059"/>
      <c r="AN969" s="1059"/>
      <c r="AO969" s="1059"/>
      <c r="AP969" s="1059"/>
      <c r="AQ969" s="1059"/>
      <c r="AR969" s="1059">
        <v>0.27910164780623298</v>
      </c>
      <c r="AS969" s="1059">
        <v>0.27273575540996597</v>
      </c>
      <c r="AT969" s="1059">
        <v>0.284638673813778</v>
      </c>
      <c r="AU969" s="1061">
        <v>0.26344242496238202</v>
      </c>
    </row>
    <row r="970" spans="1:47" x14ac:dyDescent="0.2">
      <c r="A970">
        <v>63273</v>
      </c>
      <c r="B970" t="s">
        <v>2223</v>
      </c>
      <c r="C970" s="507">
        <v>44074</v>
      </c>
      <c r="D970">
        <v>2020</v>
      </c>
      <c r="E970" t="s">
        <v>177</v>
      </c>
      <c r="F970" t="s">
        <v>221</v>
      </c>
      <c r="G970">
        <v>29.242304000000001</v>
      </c>
      <c r="H970">
        <v>-95.658141000000001</v>
      </c>
      <c r="I970" s="606">
        <v>4.6411465752999996</v>
      </c>
      <c r="J970" t="s">
        <v>431</v>
      </c>
      <c r="K970" t="s">
        <v>1251</v>
      </c>
      <c r="L970" s="606">
        <v>162.4</v>
      </c>
      <c r="M970" s="606">
        <v>120</v>
      </c>
      <c r="N970" s="606">
        <v>1.3533333333333333</v>
      </c>
      <c r="O970" t="s">
        <v>799</v>
      </c>
      <c r="P970" t="s">
        <v>1231</v>
      </c>
      <c r="Q970" t="s">
        <v>799</v>
      </c>
      <c r="R970">
        <v>180</v>
      </c>
      <c r="Y970">
        <v>22.03</v>
      </c>
      <c r="AA970">
        <v>55.64</v>
      </c>
      <c r="AB970">
        <v>41.91</v>
      </c>
      <c r="AC970" t="s">
        <v>332</v>
      </c>
      <c r="AD970" s="508" t="s">
        <v>1233</v>
      </c>
      <c r="AE970" s="1059"/>
      <c r="AF970" s="1059"/>
      <c r="AG970" s="1059"/>
      <c r="AH970" s="1059"/>
      <c r="AI970" s="1059"/>
      <c r="AJ970" s="1059"/>
      <c r="AK970" s="1059"/>
      <c r="AL970" s="1059"/>
      <c r="AM970" s="1059"/>
      <c r="AN970" s="1059"/>
      <c r="AO970" s="1059"/>
      <c r="AP970" s="1059"/>
      <c r="AQ970" s="1059"/>
      <c r="AR970" s="1059">
        <v>0.21857496194824899</v>
      </c>
      <c r="AS970" s="1059">
        <v>0.225075152207001</v>
      </c>
      <c r="AT970" s="1059">
        <v>0.18266742770167399</v>
      </c>
      <c r="AU970" s="1061">
        <v>0.19758082877959901</v>
      </c>
    </row>
    <row r="971" spans="1:47" x14ac:dyDescent="0.2">
      <c r="A971">
        <v>62470</v>
      </c>
      <c r="B971" t="s">
        <v>2224</v>
      </c>
      <c r="C971" s="507">
        <v>44135</v>
      </c>
      <c r="D971">
        <v>2020</v>
      </c>
      <c r="E971" t="s">
        <v>183</v>
      </c>
      <c r="F971" t="s">
        <v>233</v>
      </c>
      <c r="G971">
        <v>37.638601999999999</v>
      </c>
      <c r="H971">
        <v>-113.637101</v>
      </c>
      <c r="I971" s="606">
        <v>5.4006244291999996</v>
      </c>
      <c r="J971" t="s">
        <v>431</v>
      </c>
      <c r="K971" t="s">
        <v>1251</v>
      </c>
      <c r="L971" s="606">
        <v>156.30000000000001</v>
      </c>
      <c r="M971" s="606">
        <v>122</v>
      </c>
      <c r="N971" s="606">
        <v>1.2811475409836066</v>
      </c>
      <c r="O971" t="s">
        <v>799</v>
      </c>
      <c r="P971" t="s">
        <v>1231</v>
      </c>
      <c r="Q971" t="s">
        <v>799</v>
      </c>
      <c r="R971">
        <v>180</v>
      </c>
      <c r="Y971">
        <v>14.37</v>
      </c>
      <c r="Z971">
        <v>15.51</v>
      </c>
      <c r="AA971">
        <v>45.55</v>
      </c>
      <c r="AB971">
        <v>33.29</v>
      </c>
      <c r="AC971" t="s">
        <v>332</v>
      </c>
      <c r="AD971" s="508">
        <v>24.472756940154728</v>
      </c>
      <c r="AE971" s="1059"/>
      <c r="AF971" s="1059"/>
      <c r="AG971" s="1059"/>
      <c r="AH971" s="1059"/>
      <c r="AI971" s="1059"/>
      <c r="AJ971" s="1059"/>
      <c r="AK971" s="1059"/>
      <c r="AL971" s="1059"/>
      <c r="AM971" s="1059"/>
      <c r="AN971" s="1059"/>
      <c r="AO971" s="1059"/>
      <c r="AP971" s="1059"/>
      <c r="AQ971" s="1059"/>
      <c r="AR971" s="1059">
        <v>0.310055019088255</v>
      </c>
      <c r="AS971" s="1059">
        <v>0.30998484167976598</v>
      </c>
      <c r="AT971" s="1059">
        <v>0.308640242533123</v>
      </c>
      <c r="AU971" s="1061">
        <v>0.28864048642837897</v>
      </c>
    </row>
    <row r="972" spans="1:47" x14ac:dyDescent="0.2">
      <c r="A972">
        <v>62178</v>
      </c>
      <c r="B972" t="s">
        <v>2225</v>
      </c>
      <c r="C972" s="507">
        <v>44196</v>
      </c>
      <c r="D972">
        <v>2020</v>
      </c>
      <c r="E972" t="s">
        <v>176</v>
      </c>
      <c r="F972" t="s">
        <v>222</v>
      </c>
      <c r="G972">
        <v>33.699708999999999</v>
      </c>
      <c r="H972">
        <v>-115.221825</v>
      </c>
      <c r="I972" s="606">
        <v>5.8773703195999998</v>
      </c>
      <c r="J972" t="s">
        <v>431</v>
      </c>
      <c r="K972" t="s">
        <v>1249</v>
      </c>
      <c r="L972" s="606">
        <v>173.4</v>
      </c>
      <c r="M972" s="606">
        <v>125</v>
      </c>
      <c r="N972" s="606">
        <v>1.3872</v>
      </c>
      <c r="O972" t="s">
        <v>799</v>
      </c>
      <c r="P972" t="s">
        <v>1231</v>
      </c>
      <c r="Q972" t="s">
        <v>799</v>
      </c>
      <c r="R972">
        <v>180</v>
      </c>
      <c r="Y972">
        <v>6.7</v>
      </c>
      <c r="Z972">
        <v>6.47</v>
      </c>
      <c r="AA972">
        <v>39.049999999999997</v>
      </c>
      <c r="AB972">
        <v>29.31</v>
      </c>
      <c r="AC972" t="s">
        <v>333</v>
      </c>
      <c r="AD972" s="508">
        <v>30.880624508154224</v>
      </c>
      <c r="AE972" s="1059"/>
      <c r="AF972" s="1059"/>
      <c r="AG972" s="1059"/>
      <c r="AH972" s="1059"/>
      <c r="AI972" s="1059"/>
      <c r="AJ972" s="1059"/>
      <c r="AK972" s="1059"/>
      <c r="AL972" s="1059"/>
      <c r="AM972" s="1059"/>
      <c r="AN972" s="1059"/>
      <c r="AO972" s="1059"/>
      <c r="AP972" s="1059"/>
      <c r="AQ972" s="1059"/>
      <c r="AR972" s="1059">
        <v>0.30390776255707702</v>
      </c>
      <c r="AS972" s="1059">
        <v>0.24571963470319599</v>
      </c>
      <c r="AT972" s="1059">
        <v>0.271095890410958</v>
      </c>
      <c r="AU972" s="1061">
        <v>0.34190983606557301</v>
      </c>
    </row>
    <row r="973" spans="1:47" x14ac:dyDescent="0.2">
      <c r="A973">
        <v>60777</v>
      </c>
      <c r="B973" t="s">
        <v>2226</v>
      </c>
      <c r="C973" s="507">
        <v>44196</v>
      </c>
      <c r="D973">
        <v>2020</v>
      </c>
      <c r="E973" t="s">
        <v>176</v>
      </c>
      <c r="F973" t="s">
        <v>222</v>
      </c>
      <c r="G973">
        <v>36.241821000000002</v>
      </c>
      <c r="H973">
        <v>-119.89715099999999</v>
      </c>
      <c r="I973" s="606">
        <v>5.3183070776000001</v>
      </c>
      <c r="J973" t="s">
        <v>431</v>
      </c>
      <c r="K973" t="s">
        <v>1251</v>
      </c>
      <c r="L973" s="606">
        <v>172.3</v>
      </c>
      <c r="M973" s="606">
        <v>128</v>
      </c>
      <c r="N973" s="606">
        <v>1.3460937500000001</v>
      </c>
      <c r="O973" t="s">
        <v>799</v>
      </c>
      <c r="P973" t="s">
        <v>1231</v>
      </c>
      <c r="Q973" t="s">
        <v>799</v>
      </c>
      <c r="R973">
        <v>180</v>
      </c>
      <c r="S973" t="s">
        <v>1293</v>
      </c>
      <c r="X973">
        <v>500</v>
      </c>
      <c r="Y973">
        <v>4.5</v>
      </c>
      <c r="Z973">
        <v>8.48</v>
      </c>
      <c r="AA973">
        <v>48.16</v>
      </c>
      <c r="AB973">
        <v>35.630000000000003</v>
      </c>
      <c r="AC973" t="s">
        <v>333</v>
      </c>
      <c r="AD973" s="508">
        <v>34.004206204379024</v>
      </c>
      <c r="AE973" s="1059"/>
      <c r="AF973" s="1059"/>
      <c r="AG973" s="1059"/>
      <c r="AH973" s="1059"/>
      <c r="AI973" s="1059"/>
      <c r="AJ973" s="1059"/>
      <c r="AK973" s="1059"/>
      <c r="AL973" s="1059"/>
      <c r="AM973" s="1059"/>
      <c r="AN973" s="1059"/>
      <c r="AO973" s="1059"/>
      <c r="AP973" s="1059"/>
      <c r="AQ973" s="1059"/>
      <c r="AR973" s="1059">
        <v>0.27676316352739699</v>
      </c>
      <c r="AS973" s="1059">
        <v>0.24950146261415501</v>
      </c>
      <c r="AT973" s="1059">
        <v>0.24080871860730499</v>
      </c>
      <c r="AU973" s="1061">
        <v>0.28811350893670301</v>
      </c>
    </row>
    <row r="974" spans="1:47" x14ac:dyDescent="0.2">
      <c r="A974">
        <v>60094</v>
      </c>
      <c r="B974" t="s">
        <v>2227</v>
      </c>
      <c r="C974" s="507">
        <v>43982</v>
      </c>
      <c r="D974">
        <v>2020</v>
      </c>
      <c r="E974" t="s">
        <v>176</v>
      </c>
      <c r="F974" t="s">
        <v>222</v>
      </c>
      <c r="G974">
        <v>33.660564999999998</v>
      </c>
      <c r="H974">
        <v>-114.73624700000001</v>
      </c>
      <c r="I974" s="606">
        <v>5.7975968037000003</v>
      </c>
      <c r="J974" t="s">
        <v>431</v>
      </c>
      <c r="K974" t="s">
        <v>1249</v>
      </c>
      <c r="L974" s="606">
        <v>154</v>
      </c>
      <c r="M974" s="606">
        <v>137.4</v>
      </c>
      <c r="N974" s="606">
        <v>1.1208151382823872</v>
      </c>
      <c r="O974" t="s">
        <v>799</v>
      </c>
      <c r="P974" t="s">
        <v>1231</v>
      </c>
      <c r="Q974" t="s">
        <v>799</v>
      </c>
      <c r="R974">
        <v>181</v>
      </c>
      <c r="S974" t="s">
        <v>1293</v>
      </c>
      <c r="T974" t="s">
        <v>1294</v>
      </c>
      <c r="U974" t="s">
        <v>1295</v>
      </c>
      <c r="V974">
        <v>2021</v>
      </c>
      <c r="W974">
        <v>115</v>
      </c>
      <c r="X974">
        <v>538.6</v>
      </c>
      <c r="Y974">
        <v>10.68</v>
      </c>
      <c r="Z974">
        <v>7.41</v>
      </c>
      <c r="AA974">
        <v>38.03</v>
      </c>
      <c r="AB974">
        <v>28.16</v>
      </c>
      <c r="AC974" t="s">
        <v>333</v>
      </c>
      <c r="AD974" s="508">
        <v>47.203947837497573</v>
      </c>
      <c r="AE974" s="1059"/>
      <c r="AF974" s="1059"/>
      <c r="AG974" s="1059"/>
      <c r="AH974" s="1059"/>
      <c r="AI974" s="1059"/>
      <c r="AJ974" s="1059"/>
      <c r="AK974" s="1059"/>
      <c r="AL974" s="1059"/>
      <c r="AM974" s="1059"/>
      <c r="AN974" s="1059"/>
      <c r="AO974" s="1059"/>
      <c r="AP974" s="1059"/>
      <c r="AQ974" s="1059"/>
      <c r="AR974" s="1059">
        <v>0.27461180538866098</v>
      </c>
      <c r="AS974" s="1059">
        <v>0.26922197521963198</v>
      </c>
      <c r="AT974" s="1059">
        <v>0.256835191056343</v>
      </c>
      <c r="AU974" s="1061">
        <v>0.29841126383022698</v>
      </c>
    </row>
    <row r="975" spans="1:47" x14ac:dyDescent="0.2">
      <c r="A975">
        <v>60095</v>
      </c>
      <c r="B975" t="s">
        <v>2228</v>
      </c>
      <c r="C975" s="507">
        <v>44165</v>
      </c>
      <c r="D975">
        <v>2020</v>
      </c>
      <c r="E975" t="s">
        <v>176</v>
      </c>
      <c r="F975" t="s">
        <v>222</v>
      </c>
      <c r="G975">
        <v>33.660170999999998</v>
      </c>
      <c r="H975">
        <v>-114.73619100000001</v>
      </c>
      <c r="I975" s="606">
        <v>5.7975968037000003</v>
      </c>
      <c r="J975" t="s">
        <v>431</v>
      </c>
      <c r="K975" t="s">
        <v>1249</v>
      </c>
      <c r="L975" s="606">
        <v>154</v>
      </c>
      <c r="M975" s="606">
        <v>137.4</v>
      </c>
      <c r="N975" s="606">
        <v>1.1208151382823872</v>
      </c>
      <c r="O975" t="s">
        <v>799</v>
      </c>
      <c r="P975" t="s">
        <v>1231</v>
      </c>
      <c r="Q975" t="s">
        <v>799</v>
      </c>
      <c r="R975">
        <v>181</v>
      </c>
      <c r="S975" t="s">
        <v>1293</v>
      </c>
      <c r="T975" t="s">
        <v>1294</v>
      </c>
      <c r="U975" t="s">
        <v>1295</v>
      </c>
      <c r="V975">
        <v>2022</v>
      </c>
      <c r="W975">
        <v>47</v>
      </c>
      <c r="X975">
        <v>47</v>
      </c>
      <c r="Y975">
        <v>10.67</v>
      </c>
      <c r="Z975">
        <v>8.69</v>
      </c>
      <c r="AA975">
        <v>35.33</v>
      </c>
      <c r="AB975">
        <v>26.53</v>
      </c>
      <c r="AC975" t="s">
        <v>1259</v>
      </c>
      <c r="AD975" s="508">
        <v>28.702710384999222</v>
      </c>
      <c r="AE975" s="1059"/>
      <c r="AF975" s="1059"/>
      <c r="AG975" s="1059"/>
      <c r="AH975" s="1059"/>
      <c r="AI975" s="1059"/>
      <c r="AJ975" s="1059"/>
      <c r="AK975" s="1059"/>
      <c r="AL975" s="1059"/>
      <c r="AM975" s="1059"/>
      <c r="AN975" s="1059"/>
      <c r="AO975" s="1059"/>
      <c r="AP975" s="1059"/>
      <c r="AQ975" s="1059"/>
      <c r="AR975" s="1059">
        <v>0.31078808664499802</v>
      </c>
      <c r="AS975" s="1059">
        <v>0.29626278638511599</v>
      </c>
      <c r="AT975" s="1059">
        <v>0.25268356230849498</v>
      </c>
      <c r="AU975" s="1061">
        <v>0.25458903047223602</v>
      </c>
    </row>
    <row r="976" spans="1:47" x14ac:dyDescent="0.2">
      <c r="A976">
        <v>62933</v>
      </c>
      <c r="B976" t="s">
        <v>2229</v>
      </c>
      <c r="C976" s="507">
        <v>44042</v>
      </c>
      <c r="D976">
        <v>2020</v>
      </c>
      <c r="E976" t="s">
        <v>177</v>
      </c>
      <c r="F976" t="s">
        <v>221</v>
      </c>
      <c r="G976">
        <v>31.708970999999998</v>
      </c>
      <c r="H976">
        <v>-102.692171</v>
      </c>
      <c r="I976" s="606">
        <v>5.5451920091</v>
      </c>
      <c r="J976" t="s">
        <v>431</v>
      </c>
      <c r="K976" t="s">
        <v>1249</v>
      </c>
      <c r="L976" s="606">
        <v>193</v>
      </c>
      <c r="M976" s="606">
        <v>150</v>
      </c>
      <c r="N976" s="606">
        <v>1.2866666666666666</v>
      </c>
      <c r="O976" t="s">
        <v>799</v>
      </c>
      <c r="P976" t="s">
        <v>1231</v>
      </c>
      <c r="Q976" t="s">
        <v>799</v>
      </c>
      <c r="R976">
        <v>164</v>
      </c>
      <c r="Y976">
        <v>22.54</v>
      </c>
      <c r="AA976">
        <v>43.49</v>
      </c>
      <c r="AB976">
        <v>32.979999999999997</v>
      </c>
      <c r="AC976" t="s">
        <v>333</v>
      </c>
      <c r="AD976" s="508" t="s">
        <v>1233</v>
      </c>
      <c r="AE976" s="1059"/>
      <c r="AF976" s="1059"/>
      <c r="AG976" s="1059"/>
      <c r="AH976" s="1059"/>
      <c r="AI976" s="1059"/>
      <c r="AJ976" s="1059"/>
      <c r="AK976" s="1059"/>
      <c r="AL976" s="1059"/>
      <c r="AM976" s="1059"/>
      <c r="AN976" s="1059"/>
      <c r="AO976" s="1059"/>
      <c r="AP976" s="1059"/>
      <c r="AQ976" s="1059"/>
      <c r="AR976" s="1059">
        <v>0.25698782343987803</v>
      </c>
      <c r="AS976" s="1059">
        <v>0.24894368340943601</v>
      </c>
      <c r="AT976" s="1059">
        <v>0.247882800608828</v>
      </c>
      <c r="AU976" s="1061">
        <v>0.20585610200364299</v>
      </c>
    </row>
    <row r="977" spans="1:47" x14ac:dyDescent="0.2">
      <c r="A977">
        <v>63105</v>
      </c>
      <c r="B977" t="s">
        <v>2230</v>
      </c>
      <c r="C977" s="507">
        <v>44165</v>
      </c>
      <c r="D977">
        <v>2020</v>
      </c>
      <c r="E977" t="s">
        <v>179</v>
      </c>
      <c r="F977" t="s">
        <v>235</v>
      </c>
      <c r="G977">
        <v>44.253708000000003</v>
      </c>
      <c r="H977">
        <v>-87.536845999999997</v>
      </c>
      <c r="I977" s="606">
        <v>3.8029881279</v>
      </c>
      <c r="J977" t="s">
        <v>431</v>
      </c>
      <c r="K977" t="s">
        <v>1249</v>
      </c>
      <c r="L977" s="606">
        <v>213</v>
      </c>
      <c r="M977" s="606">
        <v>150</v>
      </c>
      <c r="N977" s="606">
        <v>1.42</v>
      </c>
      <c r="O977" t="s">
        <v>799</v>
      </c>
      <c r="P977" t="s">
        <v>1231</v>
      </c>
      <c r="Q977" t="s">
        <v>799</v>
      </c>
      <c r="R977">
        <v>181</v>
      </c>
      <c r="Y977">
        <v>27.82</v>
      </c>
      <c r="Z977">
        <v>2.42</v>
      </c>
      <c r="AA977">
        <v>77.7</v>
      </c>
      <c r="AB977">
        <v>58.59</v>
      </c>
      <c r="AC977" t="s">
        <v>333</v>
      </c>
      <c r="AD977" s="508" t="s">
        <v>1233</v>
      </c>
      <c r="AE977" s="1059"/>
      <c r="AF977" s="1059"/>
      <c r="AG977" s="1059"/>
      <c r="AH977" s="1059"/>
      <c r="AI977" s="1059"/>
      <c r="AJ977" s="1059"/>
      <c r="AK977" s="1059"/>
      <c r="AL977" s="1059"/>
      <c r="AM977" s="1059"/>
      <c r="AN977" s="1059"/>
      <c r="AO977" s="1059"/>
      <c r="AP977" s="1059"/>
      <c r="AQ977" s="1059"/>
      <c r="AR977" s="1059">
        <v>0.149785388127853</v>
      </c>
      <c r="AS977" s="1059">
        <v>0.14444748858447401</v>
      </c>
      <c r="AT977" s="1059">
        <v>0.14680365296803599</v>
      </c>
      <c r="AU977" s="1061">
        <v>0.15155282331511799</v>
      </c>
    </row>
    <row r="978" spans="1:47" x14ac:dyDescent="0.2">
      <c r="A978">
        <v>62015</v>
      </c>
      <c r="B978" t="s">
        <v>2231</v>
      </c>
      <c r="C978" s="507">
        <v>44165</v>
      </c>
      <c r="D978">
        <v>2020</v>
      </c>
      <c r="E978" t="s">
        <v>176</v>
      </c>
      <c r="F978" t="s">
        <v>222</v>
      </c>
      <c r="G978">
        <v>36.213531000000003</v>
      </c>
      <c r="H978">
        <v>-119.892171</v>
      </c>
      <c r="I978" s="606">
        <v>5.3183070776000001</v>
      </c>
      <c r="J978" t="s">
        <v>431</v>
      </c>
      <c r="K978" t="s">
        <v>1249</v>
      </c>
      <c r="L978" s="606">
        <v>210</v>
      </c>
      <c r="M978" s="606">
        <v>150</v>
      </c>
      <c r="N978" s="606">
        <v>1.4</v>
      </c>
      <c r="O978" t="s">
        <v>799</v>
      </c>
      <c r="P978" t="s">
        <v>1231</v>
      </c>
      <c r="Q978" t="s">
        <v>799</v>
      </c>
      <c r="R978">
        <v>179</v>
      </c>
      <c r="Y978">
        <v>4.62</v>
      </c>
      <c r="Z978">
        <v>8.3800000000000008</v>
      </c>
      <c r="AA978">
        <v>46</v>
      </c>
      <c r="AB978">
        <v>34.049999999999997</v>
      </c>
      <c r="AC978" t="s">
        <v>1259</v>
      </c>
      <c r="AD978" s="508">
        <v>29.972974172925262</v>
      </c>
      <c r="AE978" s="1059"/>
      <c r="AF978" s="1059"/>
      <c r="AG978" s="1059"/>
      <c r="AH978" s="1059"/>
      <c r="AI978" s="1059"/>
      <c r="AJ978" s="1059"/>
      <c r="AK978" s="1059"/>
      <c r="AL978" s="1059"/>
      <c r="AM978" s="1059"/>
      <c r="AN978" s="1059"/>
      <c r="AO978" s="1059"/>
      <c r="AP978" s="1059"/>
      <c r="AQ978" s="1059"/>
      <c r="AR978" s="1059">
        <v>0.29995129375951202</v>
      </c>
      <c r="AS978" s="1059">
        <v>0.27331126331811201</v>
      </c>
      <c r="AT978" s="1059">
        <v>0.29026179604261798</v>
      </c>
      <c r="AU978" s="1061">
        <v>0.29153992106860899</v>
      </c>
    </row>
    <row r="979" spans="1:47" x14ac:dyDescent="0.2">
      <c r="A979">
        <v>63519</v>
      </c>
      <c r="B979" t="s">
        <v>2232</v>
      </c>
      <c r="C979" s="507">
        <v>44012</v>
      </c>
      <c r="D979">
        <v>2020</v>
      </c>
      <c r="E979" t="s">
        <v>177</v>
      </c>
      <c r="F979" t="s">
        <v>221</v>
      </c>
      <c r="G979">
        <v>31.257501000000001</v>
      </c>
      <c r="H979">
        <v>-102.320481</v>
      </c>
      <c r="I979" s="606">
        <v>5.5080621005000001</v>
      </c>
      <c r="J979" t="s">
        <v>431</v>
      </c>
      <c r="K979" t="s">
        <v>1249</v>
      </c>
      <c r="L979" s="606">
        <v>212.59280000000001</v>
      </c>
      <c r="M979" s="606">
        <v>152.5</v>
      </c>
      <c r="N979" s="606">
        <v>1.3940511475409836</v>
      </c>
      <c r="O979" t="s">
        <v>799</v>
      </c>
      <c r="P979" t="s">
        <v>1231</v>
      </c>
      <c r="Q979" t="s">
        <v>799</v>
      </c>
      <c r="R979">
        <v>180</v>
      </c>
      <c r="Y979">
        <v>21.85</v>
      </c>
      <c r="AA979">
        <v>25.96</v>
      </c>
      <c r="AB979">
        <v>20.63</v>
      </c>
      <c r="AC979" t="s">
        <v>330</v>
      </c>
      <c r="AD979" s="508" t="s">
        <v>1233</v>
      </c>
      <c r="AE979" s="1059"/>
      <c r="AF979" s="1059"/>
      <c r="AG979" s="1059"/>
      <c r="AH979" s="1059"/>
      <c r="AI979" s="1059"/>
      <c r="AJ979" s="1059"/>
      <c r="AK979" s="1059"/>
      <c r="AL979" s="1059"/>
      <c r="AM979" s="1059"/>
      <c r="AN979" s="1059"/>
      <c r="AO979" s="1059"/>
      <c r="AP979" s="1059"/>
      <c r="AQ979" s="1059"/>
      <c r="AR979" s="1059">
        <v>0.29075114155251103</v>
      </c>
      <c r="AS979" s="1059">
        <v>0.32983257229832502</v>
      </c>
      <c r="AT979" s="1059">
        <v>0.30436035631409503</v>
      </c>
      <c r="AU979" s="1061">
        <v>0.30599599868613497</v>
      </c>
    </row>
    <row r="980" spans="1:47" x14ac:dyDescent="0.2">
      <c r="A980">
        <v>61353</v>
      </c>
      <c r="B980" t="s">
        <v>2233</v>
      </c>
      <c r="C980" s="507">
        <v>43861</v>
      </c>
      <c r="D980">
        <v>2020</v>
      </c>
      <c r="E980" t="s">
        <v>176</v>
      </c>
      <c r="F980" t="s">
        <v>222</v>
      </c>
      <c r="G980">
        <v>32.668500999999999</v>
      </c>
      <c r="H980">
        <v>-115.62920099999999</v>
      </c>
      <c r="I980" s="606">
        <v>5.6630150685</v>
      </c>
      <c r="J980" t="s">
        <v>431</v>
      </c>
      <c r="K980" t="s">
        <v>1251</v>
      </c>
      <c r="L980" s="606">
        <v>199.6</v>
      </c>
      <c r="M980" s="606">
        <v>153.5</v>
      </c>
      <c r="N980" s="606">
        <v>1.3003257328990228</v>
      </c>
      <c r="O980" t="s">
        <v>799</v>
      </c>
      <c r="P980" t="s">
        <v>1231</v>
      </c>
      <c r="Q980" t="s">
        <v>799</v>
      </c>
      <c r="R980">
        <v>180</v>
      </c>
      <c r="Y980">
        <v>11.26</v>
      </c>
      <c r="Z980">
        <v>7.3</v>
      </c>
      <c r="AA980">
        <v>46.74</v>
      </c>
      <c r="AB980">
        <v>34.5</v>
      </c>
      <c r="AC980" t="s">
        <v>333</v>
      </c>
      <c r="AD980" s="508" t="s">
        <v>1233</v>
      </c>
      <c r="AE980" s="1059"/>
      <c r="AF980" s="1059"/>
      <c r="AG980" s="1059"/>
      <c r="AH980" s="1059"/>
      <c r="AI980" s="1059"/>
      <c r="AJ980" s="1059"/>
      <c r="AK980" s="1059"/>
      <c r="AL980" s="1059"/>
      <c r="AM980" s="1059"/>
      <c r="AN980" s="1059"/>
      <c r="AO980" s="1059"/>
      <c r="AP980" s="1059"/>
      <c r="AQ980" s="1059"/>
      <c r="AR980" s="1059">
        <v>0.28571460443532198</v>
      </c>
      <c r="AS980" s="1059">
        <v>0.26692844287775302</v>
      </c>
      <c r="AT980" s="1059">
        <v>0.22140689839810801</v>
      </c>
      <c r="AU980" s="1061">
        <v>0.30288635541078501</v>
      </c>
    </row>
    <row r="981" spans="1:47" x14ac:dyDescent="0.2">
      <c r="A981">
        <v>60827</v>
      </c>
      <c r="B981" t="s">
        <v>2234</v>
      </c>
      <c r="C981" s="507">
        <v>43861</v>
      </c>
      <c r="D981">
        <v>2020</v>
      </c>
      <c r="E981" t="s">
        <v>176</v>
      </c>
      <c r="F981" t="s">
        <v>226</v>
      </c>
      <c r="G981">
        <v>33.348841</v>
      </c>
      <c r="H981">
        <v>-112.834801</v>
      </c>
      <c r="I981" s="606">
        <v>5.8517682647999996</v>
      </c>
      <c r="J981" t="s">
        <v>431</v>
      </c>
      <c r="K981" t="s">
        <v>1251</v>
      </c>
      <c r="L981" s="606">
        <v>199.2</v>
      </c>
      <c r="M981" s="606">
        <v>158</v>
      </c>
      <c r="N981" s="606">
        <v>1.2607594936708859</v>
      </c>
      <c r="O981" t="s">
        <v>799</v>
      </c>
      <c r="P981" t="s">
        <v>1231</v>
      </c>
      <c r="Q981" t="s">
        <v>799</v>
      </c>
      <c r="R981">
        <v>180</v>
      </c>
      <c r="Y981">
        <v>9.69</v>
      </c>
      <c r="Z981">
        <v>7.54</v>
      </c>
      <c r="AA981">
        <v>45.51</v>
      </c>
      <c r="AB981">
        <v>33.36</v>
      </c>
      <c r="AC981" t="s">
        <v>332</v>
      </c>
      <c r="AD981" s="508">
        <v>46.387115778302118</v>
      </c>
      <c r="AE981" s="1059"/>
      <c r="AF981" s="1059"/>
      <c r="AG981" s="1059"/>
      <c r="AH981" s="1059"/>
      <c r="AI981" s="1059"/>
      <c r="AJ981" s="1059"/>
      <c r="AK981" s="1059"/>
      <c r="AL981" s="1059"/>
      <c r="AM981" s="1059"/>
      <c r="AN981" s="1059"/>
      <c r="AO981" s="1059"/>
      <c r="AP981" s="1059"/>
      <c r="AQ981" s="1059"/>
      <c r="AR981" s="1059">
        <v>0.29270405251141501</v>
      </c>
      <c r="AS981" s="1059">
        <v>0.29035602168949698</v>
      </c>
      <c r="AT981" s="1059">
        <v>0.27501083752384198</v>
      </c>
      <c r="AU981" s="1061">
        <v>0.29399397062553301</v>
      </c>
    </row>
    <row r="982" spans="1:47" x14ac:dyDescent="0.2">
      <c r="A982">
        <v>62014</v>
      </c>
      <c r="B982" t="s">
        <v>2235</v>
      </c>
      <c r="C982" s="507">
        <v>44196</v>
      </c>
      <c r="D982">
        <v>2020</v>
      </c>
      <c r="E982" t="s">
        <v>180</v>
      </c>
      <c r="F982" t="s">
        <v>227</v>
      </c>
      <c r="G982">
        <v>38.251108000000002</v>
      </c>
      <c r="H982">
        <v>-77.755436000000003</v>
      </c>
      <c r="I982" s="606">
        <v>4.2301568493000001</v>
      </c>
      <c r="J982" t="s">
        <v>431</v>
      </c>
      <c r="K982" t="s">
        <v>1249</v>
      </c>
      <c r="L982" s="606">
        <v>200.1</v>
      </c>
      <c r="M982" s="606">
        <v>165</v>
      </c>
      <c r="N982" s="606">
        <v>1.2127272727272727</v>
      </c>
      <c r="O982" t="s">
        <v>799</v>
      </c>
      <c r="P982" t="s">
        <v>1231</v>
      </c>
      <c r="Q982" t="s">
        <v>799</v>
      </c>
      <c r="R982">
        <v>180</v>
      </c>
      <c r="Y982">
        <v>34.299999999999997</v>
      </c>
      <c r="Z982">
        <v>3.45</v>
      </c>
      <c r="AA982">
        <v>58.24</v>
      </c>
      <c r="AB982">
        <v>43.06</v>
      </c>
      <c r="AC982" t="s">
        <v>332</v>
      </c>
      <c r="AD982" s="508" t="s">
        <v>1233</v>
      </c>
      <c r="AE982" s="1059"/>
      <c r="AF982" s="1059"/>
      <c r="AG982" s="1059"/>
      <c r="AH982" s="1059"/>
      <c r="AI982" s="1059"/>
      <c r="AJ982" s="1059"/>
      <c r="AK982" s="1059"/>
      <c r="AL982" s="1059"/>
      <c r="AM982" s="1059"/>
      <c r="AN982" s="1059"/>
      <c r="AO982" s="1059"/>
      <c r="AP982" s="1059"/>
      <c r="AQ982" s="1059"/>
      <c r="AR982" s="1059">
        <v>0.20431645219316399</v>
      </c>
      <c r="AS982" s="1059">
        <v>0.16946589179465801</v>
      </c>
      <c r="AT982" s="1059">
        <v>0.20728033762280301</v>
      </c>
      <c r="AU982" s="1061">
        <v>0.20480694927416199</v>
      </c>
    </row>
    <row r="983" spans="1:47" x14ac:dyDescent="0.2">
      <c r="A983">
        <v>61785</v>
      </c>
      <c r="B983" t="s">
        <v>2236</v>
      </c>
      <c r="C983" s="507">
        <v>43889</v>
      </c>
      <c r="D983">
        <v>2020</v>
      </c>
      <c r="E983" t="s">
        <v>199</v>
      </c>
      <c r="F983" t="s">
        <v>225</v>
      </c>
      <c r="G983">
        <v>31.282592999999999</v>
      </c>
      <c r="H983">
        <v>-84.219024000000005</v>
      </c>
      <c r="I983" s="606">
        <v>4.7808657533999996</v>
      </c>
      <c r="J983" t="s">
        <v>431</v>
      </c>
      <c r="K983" t="s">
        <v>1249</v>
      </c>
      <c r="L983" s="606">
        <v>224</v>
      </c>
      <c r="M983" s="606">
        <v>171.4</v>
      </c>
      <c r="N983" s="606">
        <v>1.3068844807467912</v>
      </c>
      <c r="O983" t="s">
        <v>799</v>
      </c>
      <c r="P983" t="s">
        <v>1231</v>
      </c>
      <c r="Q983" t="s">
        <v>799</v>
      </c>
      <c r="R983">
        <v>180</v>
      </c>
      <c r="Y983">
        <v>27.7</v>
      </c>
      <c r="Z983">
        <v>30.76</v>
      </c>
      <c r="AA983">
        <v>45.72</v>
      </c>
      <c r="AB983">
        <v>34.409999999999997</v>
      </c>
      <c r="AC983" t="s">
        <v>329</v>
      </c>
      <c r="AD983" s="508" t="s">
        <v>1233</v>
      </c>
      <c r="AE983" s="1059"/>
      <c r="AF983" s="1059"/>
      <c r="AG983" s="1059"/>
      <c r="AH983" s="1059"/>
      <c r="AI983" s="1059"/>
      <c r="AJ983" s="1059"/>
      <c r="AK983" s="1059"/>
      <c r="AL983" s="1059"/>
      <c r="AM983" s="1059"/>
      <c r="AN983" s="1059"/>
      <c r="AO983" s="1059"/>
      <c r="AP983" s="1059"/>
      <c r="AQ983" s="1059"/>
      <c r="AR983" s="1059">
        <v>0.24629161937948499</v>
      </c>
      <c r="AS983" s="1059">
        <v>0.248110510808117</v>
      </c>
      <c r="AT983" s="1059">
        <v>0.22439499048928199</v>
      </c>
      <c r="AU983" s="1061">
        <v>0.23708376107614701</v>
      </c>
    </row>
    <row r="984" spans="1:47" x14ac:dyDescent="0.2">
      <c r="A984">
        <v>63859</v>
      </c>
      <c r="B984" t="s">
        <v>2237</v>
      </c>
      <c r="C984" s="507">
        <v>44196</v>
      </c>
      <c r="D984">
        <v>2020</v>
      </c>
      <c r="E984" t="s">
        <v>176</v>
      </c>
      <c r="F984" t="s">
        <v>222</v>
      </c>
      <c r="G984">
        <v>34.841251</v>
      </c>
      <c r="H984">
        <v>-118.383441</v>
      </c>
      <c r="I984" s="606">
        <v>5.7757949772000003</v>
      </c>
      <c r="J984" t="s">
        <v>431</v>
      </c>
      <c r="K984" t="s">
        <v>1249</v>
      </c>
      <c r="L984" s="606">
        <v>240</v>
      </c>
      <c r="M984" s="606">
        <v>192</v>
      </c>
      <c r="N984" s="606">
        <v>1.25</v>
      </c>
      <c r="O984" t="s">
        <v>799</v>
      </c>
      <c r="P984" t="s">
        <v>1231</v>
      </c>
      <c r="Q984" t="s">
        <v>799</v>
      </c>
      <c r="R984">
        <v>180</v>
      </c>
      <c r="T984" t="s">
        <v>1294</v>
      </c>
      <c r="U984" t="s">
        <v>1295</v>
      </c>
      <c r="V984">
        <v>2024</v>
      </c>
      <c r="W984">
        <v>147</v>
      </c>
      <c r="X984">
        <v>147</v>
      </c>
      <c r="Y984">
        <v>9.64</v>
      </c>
      <c r="Z984">
        <v>6.84</v>
      </c>
      <c r="AA984">
        <v>34.67</v>
      </c>
      <c r="AB984">
        <v>25.82</v>
      </c>
      <c r="AC984" t="s">
        <v>1259</v>
      </c>
      <c r="AD984" s="508">
        <v>26.087334549809114</v>
      </c>
      <c r="AE984" s="1059"/>
      <c r="AF984" s="1059"/>
      <c r="AG984" s="1059"/>
      <c r="AH984" s="1059"/>
      <c r="AI984" s="1059"/>
      <c r="AJ984" s="1059"/>
      <c r="AK984" s="1059"/>
      <c r="AL984" s="1059"/>
      <c r="AM984" s="1059"/>
      <c r="AN984" s="1059"/>
      <c r="AO984" s="1059"/>
      <c r="AP984" s="1059"/>
      <c r="AQ984" s="1059"/>
      <c r="AR984" s="1059">
        <v>0.34331418854642298</v>
      </c>
      <c r="AS984" s="1059">
        <v>0.34784294140030397</v>
      </c>
      <c r="AT984" s="1059">
        <v>0.30684693683409398</v>
      </c>
      <c r="AU984" s="1061">
        <v>0.32282535481177899</v>
      </c>
    </row>
    <row r="985" spans="1:47" x14ac:dyDescent="0.2">
      <c r="A985">
        <v>63222</v>
      </c>
      <c r="B985" t="s">
        <v>2238</v>
      </c>
      <c r="C985" s="507">
        <v>44196</v>
      </c>
      <c r="D985">
        <v>2020</v>
      </c>
      <c r="E985" t="s">
        <v>177</v>
      </c>
      <c r="F985" t="s">
        <v>221</v>
      </c>
      <c r="G985">
        <v>33.466510999999997</v>
      </c>
      <c r="H985">
        <v>-95.371950999999996</v>
      </c>
      <c r="I985" s="606">
        <v>4.5753837900000001</v>
      </c>
      <c r="J985" t="s">
        <v>431</v>
      </c>
      <c r="K985" t="s">
        <v>1249</v>
      </c>
      <c r="L985" s="606">
        <v>260</v>
      </c>
      <c r="M985" s="606">
        <v>198.5</v>
      </c>
      <c r="N985" s="606">
        <v>1.3098236775818639</v>
      </c>
      <c r="O985" t="s">
        <v>799</v>
      </c>
      <c r="P985" t="s">
        <v>1231</v>
      </c>
      <c r="Q985" t="s">
        <v>799</v>
      </c>
      <c r="R985">
        <v>180</v>
      </c>
      <c r="Y985">
        <v>19.420000000000002</v>
      </c>
      <c r="AA985">
        <v>48.7</v>
      </c>
      <c r="AB985">
        <v>36.619999999999997</v>
      </c>
      <c r="AC985" t="s">
        <v>330</v>
      </c>
      <c r="AD985" s="508" t="s">
        <v>1233</v>
      </c>
      <c r="AE985" s="1059"/>
      <c r="AF985" s="1059"/>
      <c r="AG985" s="1059"/>
      <c r="AH985" s="1059"/>
      <c r="AI985" s="1059"/>
      <c r="AJ985" s="1059"/>
      <c r="AK985" s="1059"/>
      <c r="AL985" s="1059"/>
      <c r="AM985" s="1059"/>
      <c r="AN985" s="1059"/>
      <c r="AO985" s="1059"/>
      <c r="AP985" s="1059"/>
      <c r="AQ985" s="1059"/>
      <c r="AR985" s="1059"/>
      <c r="AS985" s="1059">
        <v>0.258701103021519</v>
      </c>
      <c r="AT985" s="1059">
        <v>0.23326892331757501</v>
      </c>
      <c r="AU985" s="1061">
        <v>0.19483730437296101</v>
      </c>
    </row>
    <row r="986" spans="1:47" x14ac:dyDescent="0.2">
      <c r="A986">
        <v>62141</v>
      </c>
      <c r="B986" t="s">
        <v>2239</v>
      </c>
      <c r="C986" s="507">
        <v>44012</v>
      </c>
      <c r="D986">
        <v>2020</v>
      </c>
      <c r="E986" t="s">
        <v>177</v>
      </c>
      <c r="F986" t="s">
        <v>221</v>
      </c>
      <c r="G986">
        <v>31.527151</v>
      </c>
      <c r="H986">
        <v>-100.615071</v>
      </c>
      <c r="I986" s="606">
        <v>5.1986869863000003</v>
      </c>
      <c r="J986" t="s">
        <v>431</v>
      </c>
      <c r="K986" t="s">
        <v>1249</v>
      </c>
      <c r="L986" s="606">
        <v>266</v>
      </c>
      <c r="M986" s="606">
        <v>200</v>
      </c>
      <c r="N986" s="606">
        <v>1.33</v>
      </c>
      <c r="O986" t="s">
        <v>799</v>
      </c>
      <c r="P986" t="s">
        <v>1231</v>
      </c>
      <c r="Q986" t="s">
        <v>799</v>
      </c>
      <c r="R986">
        <v>180</v>
      </c>
      <c r="Y986">
        <v>21.2</v>
      </c>
      <c r="AA986">
        <v>55.87</v>
      </c>
      <c r="AB986">
        <v>41.01</v>
      </c>
      <c r="AC986" t="s">
        <v>330</v>
      </c>
      <c r="AD986" s="508" t="s">
        <v>1233</v>
      </c>
      <c r="AE986" s="1059"/>
      <c r="AF986" s="1059"/>
      <c r="AG986" s="1059"/>
      <c r="AH986" s="1059"/>
      <c r="AI986" s="1059"/>
      <c r="AJ986" s="1059"/>
      <c r="AK986" s="1059"/>
      <c r="AL986" s="1059"/>
      <c r="AM986" s="1059"/>
      <c r="AN986" s="1059"/>
      <c r="AO986" s="1059"/>
      <c r="AP986" s="1059"/>
      <c r="AQ986" s="1059"/>
      <c r="AR986" s="1059">
        <v>0.24103025114155199</v>
      </c>
      <c r="AS986" s="1059">
        <v>0.205780821917808</v>
      </c>
      <c r="AT986" s="1059">
        <v>0.25803881278538798</v>
      </c>
      <c r="AU986" s="1061">
        <v>0.25037795992714001</v>
      </c>
    </row>
    <row r="987" spans="1:47" x14ac:dyDescent="0.2">
      <c r="A987">
        <v>61696</v>
      </c>
      <c r="B987" t="s">
        <v>2240</v>
      </c>
      <c r="C987" s="507">
        <v>44104</v>
      </c>
      <c r="D987">
        <v>2020</v>
      </c>
      <c r="E987" t="s">
        <v>199</v>
      </c>
      <c r="F987" t="s">
        <v>225</v>
      </c>
      <c r="G987">
        <v>32.595891000000002</v>
      </c>
      <c r="H987">
        <v>-83.497300999999993</v>
      </c>
      <c r="I987" s="606">
        <v>4.6755757990999998</v>
      </c>
      <c r="J987" t="s">
        <v>431</v>
      </c>
      <c r="K987" t="s">
        <v>1251</v>
      </c>
      <c r="L987" s="606">
        <v>261</v>
      </c>
      <c r="M987" s="606">
        <v>204</v>
      </c>
      <c r="N987" s="606">
        <v>1.2794117647058822</v>
      </c>
      <c r="O987" t="s">
        <v>799</v>
      </c>
      <c r="P987" t="s">
        <v>1231</v>
      </c>
      <c r="Q987" t="s">
        <v>799</v>
      </c>
      <c r="R987">
        <v>180</v>
      </c>
      <c r="Y987">
        <v>27.96</v>
      </c>
      <c r="Z987">
        <v>29.93</v>
      </c>
      <c r="AA987">
        <v>47.31</v>
      </c>
      <c r="AB987">
        <v>35.46</v>
      </c>
      <c r="AC987" t="s">
        <v>329</v>
      </c>
      <c r="AD987" s="508">
        <v>26.311985793984864</v>
      </c>
      <c r="AE987" s="1059"/>
      <c r="AF987" s="1059"/>
      <c r="AG987" s="1059"/>
      <c r="AH987" s="1059"/>
      <c r="AI987" s="1059"/>
      <c r="AJ987" s="1059"/>
      <c r="AK987" s="1059"/>
      <c r="AL987" s="1059"/>
      <c r="AM987" s="1059"/>
      <c r="AN987" s="1059"/>
      <c r="AO987" s="1059"/>
      <c r="AP987" s="1059"/>
      <c r="AQ987" s="1059"/>
      <c r="AR987" s="1059">
        <v>0.248609432357417</v>
      </c>
      <c r="AS987" s="1059">
        <v>0.23732149252394999</v>
      </c>
      <c r="AT987" s="1059">
        <v>0.21163488226340699</v>
      </c>
      <c r="AU987" s="1061">
        <v>0.23798562002214299</v>
      </c>
    </row>
    <row r="988" spans="1:47" x14ac:dyDescent="0.2">
      <c r="A988">
        <v>61962</v>
      </c>
      <c r="B988" t="s">
        <v>2241</v>
      </c>
      <c r="C988" s="507">
        <v>44012</v>
      </c>
      <c r="D988">
        <v>2020</v>
      </c>
      <c r="E988" t="s">
        <v>177</v>
      </c>
      <c r="F988" t="s">
        <v>221</v>
      </c>
      <c r="G988">
        <v>32.096680999999997</v>
      </c>
      <c r="H988">
        <v>-100.172701</v>
      </c>
      <c r="I988" s="606">
        <v>5.1245465753000001</v>
      </c>
      <c r="J988" t="s">
        <v>431</v>
      </c>
      <c r="K988" t="s">
        <v>1249</v>
      </c>
      <c r="L988" s="606">
        <v>280</v>
      </c>
      <c r="M988" s="606">
        <v>204.4</v>
      </c>
      <c r="N988" s="606">
        <v>1.3698630136986301</v>
      </c>
      <c r="O988" t="s">
        <v>799</v>
      </c>
      <c r="P988" t="s">
        <v>1231</v>
      </c>
      <c r="Q988" t="s">
        <v>799</v>
      </c>
      <c r="R988">
        <v>180</v>
      </c>
      <c r="Y988">
        <v>21.94</v>
      </c>
      <c r="AA988">
        <v>56.71</v>
      </c>
      <c r="AB988">
        <v>41.99</v>
      </c>
      <c r="AC988" t="s">
        <v>88</v>
      </c>
      <c r="AD988" s="508" t="s">
        <v>1233</v>
      </c>
      <c r="AE988" s="1059"/>
      <c r="AF988" s="1059"/>
      <c r="AG988" s="1059"/>
      <c r="AH988" s="1059"/>
      <c r="AI988" s="1059"/>
      <c r="AJ988" s="1059"/>
      <c r="AK988" s="1059"/>
      <c r="AL988" s="1059"/>
      <c r="AM988" s="1059"/>
      <c r="AN988" s="1059"/>
      <c r="AO988" s="1059"/>
      <c r="AP988" s="1059"/>
      <c r="AQ988" s="1059"/>
      <c r="AR988" s="1059">
        <v>0.240109589041095</v>
      </c>
      <c r="AS988" s="1059">
        <v>0.25722545662100399</v>
      </c>
      <c r="AT988" s="1059">
        <v>0.23088067090225001</v>
      </c>
      <c r="AU988" s="1061">
        <v>0.21279461144439801</v>
      </c>
    </row>
    <row r="989" spans="1:47" x14ac:dyDescent="0.2">
      <c r="A989">
        <v>62845</v>
      </c>
      <c r="B989" t="s">
        <v>2242</v>
      </c>
      <c r="C989" s="507">
        <v>44196</v>
      </c>
      <c r="D989">
        <v>2020</v>
      </c>
      <c r="E989" t="s">
        <v>177</v>
      </c>
      <c r="F989" t="s">
        <v>221</v>
      </c>
      <c r="G989">
        <v>32.741382999999999</v>
      </c>
      <c r="H989">
        <v>-101.621801</v>
      </c>
      <c r="I989" s="606">
        <v>5.3591904110000002</v>
      </c>
      <c r="J989" t="s">
        <v>431</v>
      </c>
      <c r="K989" t="s">
        <v>1249</v>
      </c>
      <c r="L989" s="606">
        <v>287</v>
      </c>
      <c r="M989" s="606">
        <v>225</v>
      </c>
      <c r="N989" s="606">
        <v>1.2755555555555556</v>
      </c>
      <c r="O989" t="s">
        <v>799</v>
      </c>
      <c r="P989" t="s">
        <v>1231</v>
      </c>
      <c r="Q989" t="s">
        <v>799</v>
      </c>
      <c r="R989">
        <v>180</v>
      </c>
      <c r="Y989">
        <v>23.11</v>
      </c>
      <c r="AA989">
        <v>37.46</v>
      </c>
      <c r="AB989">
        <v>28.41</v>
      </c>
      <c r="AC989" t="s">
        <v>1259</v>
      </c>
      <c r="AD989" s="508" t="s">
        <v>1233</v>
      </c>
      <c r="AE989" s="1059"/>
      <c r="AF989" s="1059"/>
      <c r="AG989" s="1059"/>
      <c r="AH989" s="1059"/>
      <c r="AI989" s="1059"/>
      <c r="AJ989" s="1059"/>
      <c r="AK989" s="1059"/>
      <c r="AL989" s="1059"/>
      <c r="AM989" s="1059"/>
      <c r="AN989" s="1059"/>
      <c r="AO989" s="1059"/>
      <c r="AP989" s="1059"/>
      <c r="AQ989" s="1059"/>
      <c r="AR989" s="1059">
        <v>0.26819228817858898</v>
      </c>
      <c r="AS989" s="1059">
        <v>0.27419939117199299</v>
      </c>
      <c r="AT989" s="1059">
        <v>0.25611922881785898</v>
      </c>
      <c r="AU989" s="1061">
        <v>0.268047965998785</v>
      </c>
    </row>
    <row r="990" spans="1:47" x14ac:dyDescent="0.2">
      <c r="A990">
        <v>62249</v>
      </c>
      <c r="B990" t="s">
        <v>2243</v>
      </c>
      <c r="C990" s="507">
        <v>43861</v>
      </c>
      <c r="D990">
        <v>2020</v>
      </c>
      <c r="E990" t="s">
        <v>177</v>
      </c>
      <c r="F990" t="s">
        <v>221</v>
      </c>
      <c r="G990">
        <v>34.374631000000001</v>
      </c>
      <c r="H990">
        <v>-100.105783</v>
      </c>
      <c r="I990" s="606">
        <v>5.0768646118999996</v>
      </c>
      <c r="J990" t="s">
        <v>431</v>
      </c>
      <c r="K990" t="s">
        <v>1249</v>
      </c>
      <c r="L990" s="606">
        <v>326.89999999999998</v>
      </c>
      <c r="M990" s="606">
        <v>240</v>
      </c>
      <c r="N990" s="606">
        <v>1.3620833333333333</v>
      </c>
      <c r="O990" t="s">
        <v>799</v>
      </c>
      <c r="P990" t="s">
        <v>1231</v>
      </c>
      <c r="Q990" t="s">
        <v>799</v>
      </c>
      <c r="R990">
        <v>181</v>
      </c>
      <c r="Y990">
        <v>19.760000000000002</v>
      </c>
      <c r="AA990">
        <v>46.3</v>
      </c>
      <c r="AB990">
        <v>35.04</v>
      </c>
      <c r="AC990" t="s">
        <v>332</v>
      </c>
      <c r="AD990" s="508" t="s">
        <v>1233</v>
      </c>
      <c r="AE990" s="1059"/>
      <c r="AF990" s="1059"/>
      <c r="AG990" s="1059"/>
      <c r="AH990" s="1059"/>
      <c r="AI990" s="1059"/>
      <c r="AJ990" s="1059"/>
      <c r="AK990" s="1059"/>
      <c r="AL990" s="1059"/>
      <c r="AM990" s="1059"/>
      <c r="AN990" s="1059"/>
      <c r="AO990" s="1059"/>
      <c r="AP990" s="1059"/>
      <c r="AQ990" s="1059"/>
      <c r="AR990" s="1059">
        <v>0.22534436834094301</v>
      </c>
      <c r="AS990" s="1059">
        <v>0.248048896499238</v>
      </c>
      <c r="AT990" s="1059">
        <v>0.250712043378995</v>
      </c>
      <c r="AU990" s="1061">
        <v>0.21596178658166301</v>
      </c>
    </row>
    <row r="991" spans="1:47" x14ac:dyDescent="0.2">
      <c r="A991">
        <v>62755</v>
      </c>
      <c r="B991" t="s">
        <v>2244</v>
      </c>
      <c r="C991" s="507">
        <v>44012</v>
      </c>
      <c r="D991">
        <v>2020</v>
      </c>
      <c r="E991" t="s">
        <v>177</v>
      </c>
      <c r="F991" t="s">
        <v>221</v>
      </c>
      <c r="G991">
        <v>32.312520999999997</v>
      </c>
      <c r="H991">
        <v>-102.87297100000001</v>
      </c>
      <c r="I991" s="606">
        <v>5.4628148402000001</v>
      </c>
      <c r="J991" t="s">
        <v>431</v>
      </c>
      <c r="K991" t="s">
        <v>1251</v>
      </c>
      <c r="L991" s="606">
        <v>378.9</v>
      </c>
      <c r="M991" s="606">
        <v>303.60000000000002</v>
      </c>
      <c r="N991" s="606">
        <v>1.2480237154150196</v>
      </c>
      <c r="O991" t="s">
        <v>799</v>
      </c>
      <c r="P991" t="s">
        <v>1231</v>
      </c>
      <c r="Q991" t="s">
        <v>799</v>
      </c>
      <c r="R991">
        <v>180</v>
      </c>
      <c r="Y991">
        <v>24.82</v>
      </c>
      <c r="AA991">
        <v>36.880000000000003</v>
      </c>
      <c r="AB991">
        <v>27.91</v>
      </c>
      <c r="AC991" t="s">
        <v>332</v>
      </c>
      <c r="AD991" s="508" t="s">
        <v>1233</v>
      </c>
      <c r="AE991" s="1059"/>
      <c r="AF991" s="1059"/>
      <c r="AG991" s="1059"/>
      <c r="AH991" s="1059"/>
      <c r="AI991" s="1059"/>
      <c r="AJ991" s="1059"/>
      <c r="AK991" s="1059"/>
      <c r="AL991" s="1059"/>
      <c r="AM991" s="1059"/>
      <c r="AN991" s="1059"/>
      <c r="AO991" s="1059"/>
      <c r="AP991" s="1059"/>
      <c r="AQ991" s="1059"/>
      <c r="AR991" s="1059">
        <v>0.24986149162861401</v>
      </c>
      <c r="AS991" s="1059">
        <v>0.24005479452054701</v>
      </c>
      <c r="AT991" s="1059">
        <v>0.26780423352043298</v>
      </c>
      <c r="AU991" s="1061">
        <v>0.28223889224869197</v>
      </c>
    </row>
    <row r="992" spans="1:47" x14ac:dyDescent="0.2">
      <c r="A992">
        <v>62561</v>
      </c>
      <c r="B992" t="s">
        <v>2245</v>
      </c>
      <c r="C992" s="507">
        <v>44074</v>
      </c>
      <c r="D992">
        <v>2020</v>
      </c>
      <c r="E992" t="s">
        <v>177</v>
      </c>
      <c r="F992" t="s">
        <v>221</v>
      </c>
      <c r="G992">
        <v>31.219443999999999</v>
      </c>
      <c r="H992">
        <v>-102.192201</v>
      </c>
      <c r="I992" s="606">
        <v>5.4971799086999997</v>
      </c>
      <c r="J992" t="s">
        <v>431</v>
      </c>
      <c r="K992" t="s">
        <v>1249</v>
      </c>
      <c r="L992" s="606">
        <v>497</v>
      </c>
      <c r="M992" s="606">
        <v>410</v>
      </c>
      <c r="N992" s="606">
        <v>1.2121951219512195</v>
      </c>
      <c r="O992" t="s">
        <v>799</v>
      </c>
      <c r="P992" t="s">
        <v>1231</v>
      </c>
      <c r="Q992" t="s">
        <v>799</v>
      </c>
      <c r="R992">
        <v>180</v>
      </c>
      <c r="S992" t="s">
        <v>1293</v>
      </c>
      <c r="T992" t="s">
        <v>1294</v>
      </c>
      <c r="U992" t="s">
        <v>1295</v>
      </c>
      <c r="V992">
        <v>2022</v>
      </c>
      <c r="W992">
        <v>50</v>
      </c>
      <c r="X992">
        <v>108.6</v>
      </c>
      <c r="Y992">
        <v>22.62</v>
      </c>
      <c r="AA992">
        <v>32.65</v>
      </c>
      <c r="AB992">
        <v>24.84</v>
      </c>
      <c r="AC992" t="s">
        <v>332</v>
      </c>
      <c r="AD992" s="508" t="s">
        <v>1233</v>
      </c>
      <c r="AE992" s="1059"/>
      <c r="AF992" s="1059"/>
      <c r="AG992" s="1059"/>
      <c r="AH992" s="1059"/>
      <c r="AI992" s="1059"/>
      <c r="AJ992" s="1059"/>
      <c r="AK992" s="1059"/>
      <c r="AL992" s="1059"/>
      <c r="AM992" s="1059"/>
      <c r="AN992" s="1059"/>
      <c r="AO992" s="1059"/>
      <c r="AP992" s="1059"/>
      <c r="AQ992" s="1059"/>
      <c r="AR992" s="1059">
        <v>0.281017408675799</v>
      </c>
      <c r="AS992" s="1059">
        <v>0.288506278538812</v>
      </c>
      <c r="AT992" s="1059">
        <v>0.28195483906893798</v>
      </c>
      <c r="AU992" s="1061">
        <v>0.280023268470389</v>
      </c>
    </row>
    <row r="993" spans="1:47" x14ac:dyDescent="0.2">
      <c r="A993">
        <v>62970</v>
      </c>
      <c r="B993" t="s">
        <v>2246</v>
      </c>
      <c r="C993" s="507">
        <v>44286</v>
      </c>
      <c r="D993">
        <v>2021</v>
      </c>
      <c r="E993" t="s">
        <v>217</v>
      </c>
      <c r="F993" t="s">
        <v>259</v>
      </c>
      <c r="G993">
        <v>42.134481000000001</v>
      </c>
      <c r="H993">
        <v>-71.629870999999994</v>
      </c>
      <c r="I993" s="606">
        <v>3.8290577626000002</v>
      </c>
      <c r="J993" t="s">
        <v>431</v>
      </c>
      <c r="K993" t="s">
        <v>1249</v>
      </c>
      <c r="L993" s="606">
        <v>7.5016800000000003</v>
      </c>
      <c r="M993" s="606">
        <v>5.0010000000000003</v>
      </c>
      <c r="N993" s="606">
        <v>1.5000359928014397</v>
      </c>
      <c r="O993" t="s">
        <v>793</v>
      </c>
      <c r="P993" t="s">
        <v>793</v>
      </c>
      <c r="Q993">
        <v>25</v>
      </c>
      <c r="R993">
        <v>180</v>
      </c>
      <c r="S993" t="s">
        <v>1293</v>
      </c>
      <c r="T993" t="s">
        <v>1294</v>
      </c>
      <c r="V993">
        <v>2021</v>
      </c>
      <c r="W993">
        <v>4</v>
      </c>
      <c r="X993">
        <v>8</v>
      </c>
      <c r="Y993">
        <v>31.83</v>
      </c>
      <c r="Z993">
        <v>3.03</v>
      </c>
      <c r="AC993" t="s">
        <v>333</v>
      </c>
      <c r="AD993" s="508" t="s">
        <v>1233</v>
      </c>
      <c r="AE993" s="1059"/>
      <c r="AF993" s="1059"/>
      <c r="AG993" s="1059"/>
      <c r="AH993" s="1059"/>
      <c r="AI993" s="1059"/>
      <c r="AJ993" s="1059"/>
      <c r="AK993" s="1059"/>
      <c r="AL993" s="1059"/>
      <c r="AM993" s="1059"/>
      <c r="AN993" s="1059"/>
      <c r="AO993" s="1059"/>
      <c r="AP993" s="1059"/>
      <c r="AQ993" s="1059"/>
      <c r="AR993" s="1059"/>
      <c r="AS993" s="1059"/>
      <c r="AT993" s="1059"/>
      <c r="AU993" s="1061">
        <v>0.209816870869906</v>
      </c>
    </row>
    <row r="994" spans="1:47" x14ac:dyDescent="0.2">
      <c r="A994">
        <v>62969</v>
      </c>
      <c r="B994" t="s">
        <v>2247</v>
      </c>
      <c r="C994" s="507">
        <v>44286</v>
      </c>
      <c r="D994">
        <v>2021</v>
      </c>
      <c r="E994" t="s">
        <v>217</v>
      </c>
      <c r="F994" t="s">
        <v>259</v>
      </c>
      <c r="G994">
        <v>42.139251000000002</v>
      </c>
      <c r="H994">
        <v>-71.633311000000006</v>
      </c>
      <c r="I994" s="606">
        <v>3.8290577626000002</v>
      </c>
      <c r="J994" t="s">
        <v>431</v>
      </c>
      <c r="K994" t="s">
        <v>1249</v>
      </c>
      <c r="L994" s="606">
        <v>7.5016800000000003</v>
      </c>
      <c r="M994" s="606">
        <v>5.0010000000000003</v>
      </c>
      <c r="N994" s="606">
        <v>1.5000359928014397</v>
      </c>
      <c r="O994" t="s">
        <v>793</v>
      </c>
      <c r="P994" t="s">
        <v>793</v>
      </c>
      <c r="Q994">
        <v>20</v>
      </c>
      <c r="R994">
        <v>180</v>
      </c>
      <c r="S994" t="s">
        <v>1293</v>
      </c>
      <c r="T994" t="s">
        <v>1294</v>
      </c>
      <c r="V994">
        <v>2021</v>
      </c>
      <c r="W994">
        <v>4</v>
      </c>
      <c r="X994">
        <v>8</v>
      </c>
      <c r="Y994">
        <v>31.87</v>
      </c>
      <c r="Z994">
        <v>3.1</v>
      </c>
      <c r="AC994" t="s">
        <v>333</v>
      </c>
      <c r="AD994" s="508" t="s">
        <v>1233</v>
      </c>
      <c r="AE994" s="1059"/>
      <c r="AF994" s="1059"/>
      <c r="AG994" s="1059"/>
      <c r="AH994" s="1059"/>
      <c r="AI994" s="1059"/>
      <c r="AJ994" s="1059"/>
      <c r="AK994" s="1059"/>
      <c r="AL994" s="1059"/>
      <c r="AM994" s="1059"/>
      <c r="AN994" s="1059"/>
      <c r="AO994" s="1059"/>
      <c r="AP994" s="1059"/>
      <c r="AQ994" s="1059"/>
      <c r="AR994" s="1059"/>
      <c r="AS994" s="1059"/>
      <c r="AT994" s="1059"/>
      <c r="AU994" s="1061">
        <v>0.19716002154760301</v>
      </c>
    </row>
    <row r="995" spans="1:47" x14ac:dyDescent="0.2">
      <c r="A995">
        <v>64147</v>
      </c>
      <c r="B995" t="s">
        <v>2248</v>
      </c>
      <c r="C995" s="507">
        <v>44316</v>
      </c>
      <c r="D995">
        <v>2021</v>
      </c>
      <c r="E995" t="s">
        <v>217</v>
      </c>
      <c r="F995" t="s">
        <v>259</v>
      </c>
      <c r="G995">
        <v>42.518231</v>
      </c>
      <c r="H995">
        <v>-71.708130999999995</v>
      </c>
      <c r="I995" s="606">
        <v>3.8013716894999998</v>
      </c>
      <c r="J995" t="s">
        <v>431</v>
      </c>
      <c r="K995" t="s">
        <v>1249</v>
      </c>
      <c r="L995" s="606">
        <v>7.3151999999999999</v>
      </c>
      <c r="M995" s="606">
        <v>5.0010000000000003</v>
      </c>
      <c r="N995" s="606">
        <v>1.4627474505098979</v>
      </c>
      <c r="O995" t="s">
        <v>793</v>
      </c>
      <c r="P995" t="s">
        <v>793</v>
      </c>
      <c r="Q995">
        <v>27</v>
      </c>
      <c r="R995">
        <v>180</v>
      </c>
      <c r="S995" t="s">
        <v>1293</v>
      </c>
      <c r="T995" t="s">
        <v>1294</v>
      </c>
      <c r="U995" t="s">
        <v>1497</v>
      </c>
      <c r="V995">
        <v>2021</v>
      </c>
      <c r="W995">
        <v>3.5</v>
      </c>
      <c r="X995">
        <v>7</v>
      </c>
      <c r="Y995">
        <v>31.61</v>
      </c>
      <c r="Z995">
        <v>3.09</v>
      </c>
      <c r="AC995" t="s">
        <v>333</v>
      </c>
      <c r="AD995" s="508" t="s">
        <v>1233</v>
      </c>
      <c r="AE995" s="1059"/>
      <c r="AF995" s="1059"/>
      <c r="AG995" s="1059"/>
      <c r="AH995" s="1059"/>
      <c r="AI995" s="1059"/>
      <c r="AJ995" s="1059"/>
      <c r="AK995" s="1059"/>
      <c r="AL995" s="1059"/>
      <c r="AM995" s="1059"/>
      <c r="AN995" s="1059"/>
      <c r="AO995" s="1059"/>
      <c r="AP995" s="1059"/>
      <c r="AQ995" s="1059"/>
      <c r="AR995" s="1059"/>
      <c r="AS995" s="1059"/>
      <c r="AT995" s="1059">
        <v>0.17222582880684101</v>
      </c>
      <c r="AU995" s="1061">
        <v>0.15698135418453599</v>
      </c>
    </row>
    <row r="996" spans="1:47" x14ac:dyDescent="0.2">
      <c r="A996">
        <v>62978</v>
      </c>
      <c r="B996" t="s">
        <v>2249</v>
      </c>
      <c r="C996" s="507">
        <v>44316</v>
      </c>
      <c r="D996">
        <v>2021</v>
      </c>
      <c r="E996" t="s">
        <v>217</v>
      </c>
      <c r="F996" t="s">
        <v>259</v>
      </c>
      <c r="G996">
        <v>42.113250999999998</v>
      </c>
      <c r="H996">
        <v>-71.646180999999999</v>
      </c>
      <c r="I996" s="606">
        <v>3.8290577626000002</v>
      </c>
      <c r="J996" t="s">
        <v>431</v>
      </c>
      <c r="K996" t="s">
        <v>1249</v>
      </c>
      <c r="L996" s="606">
        <v>6.9</v>
      </c>
      <c r="M996" s="606">
        <v>5.0010000000000003</v>
      </c>
      <c r="N996" s="606">
        <v>1.3797240551889622</v>
      </c>
      <c r="O996" t="s">
        <v>793</v>
      </c>
      <c r="P996" t="s">
        <v>793</v>
      </c>
      <c r="Q996">
        <v>15</v>
      </c>
      <c r="R996">
        <v>180</v>
      </c>
      <c r="S996" t="s">
        <v>1293</v>
      </c>
      <c r="T996" t="s">
        <v>1294</v>
      </c>
      <c r="U996" t="s">
        <v>1295</v>
      </c>
      <c r="V996">
        <v>2021</v>
      </c>
      <c r="W996">
        <v>3</v>
      </c>
      <c r="X996">
        <v>6</v>
      </c>
      <c r="Y996">
        <v>31.53</v>
      </c>
      <c r="Z996">
        <v>2.99</v>
      </c>
      <c r="AC996" t="s">
        <v>333</v>
      </c>
      <c r="AD996" s="508" t="s">
        <v>1233</v>
      </c>
      <c r="AE996" s="1059"/>
      <c r="AF996" s="1059"/>
      <c r="AG996" s="1059"/>
      <c r="AH996" s="1059"/>
      <c r="AI996" s="1059"/>
      <c r="AJ996" s="1059"/>
      <c r="AK996" s="1059"/>
      <c r="AL996" s="1059"/>
      <c r="AM996" s="1059"/>
      <c r="AN996" s="1059"/>
      <c r="AO996" s="1059"/>
      <c r="AP996" s="1059"/>
      <c r="AQ996" s="1059"/>
      <c r="AR996" s="1059"/>
      <c r="AS996" s="1059"/>
      <c r="AT996" s="1059">
        <v>0.191400076149153</v>
      </c>
    </row>
    <row r="997" spans="1:47" x14ac:dyDescent="0.2">
      <c r="A997">
        <v>64450</v>
      </c>
      <c r="B997" t="s">
        <v>2250</v>
      </c>
      <c r="C997" s="507">
        <v>44347</v>
      </c>
      <c r="D997">
        <v>2021</v>
      </c>
      <c r="E997" t="s">
        <v>180</v>
      </c>
      <c r="F997" t="s">
        <v>228</v>
      </c>
      <c r="G997">
        <v>36.238348999999999</v>
      </c>
      <c r="H997">
        <v>-77.839028999999996</v>
      </c>
      <c r="I997" s="606">
        <v>4.4081602740000001</v>
      </c>
      <c r="J997" t="s">
        <v>431</v>
      </c>
      <c r="K997" t="s">
        <v>1249</v>
      </c>
      <c r="L997" s="606">
        <v>6.99</v>
      </c>
      <c r="M997" s="606">
        <v>5.0010000000000003</v>
      </c>
      <c r="N997" s="606">
        <v>1.3977204559088181</v>
      </c>
      <c r="O997" t="s">
        <v>793</v>
      </c>
      <c r="P997" t="s">
        <v>793</v>
      </c>
      <c r="Q997">
        <v>60</v>
      </c>
      <c r="R997">
        <v>180</v>
      </c>
      <c r="S997" t="s">
        <v>1293</v>
      </c>
      <c r="T997" t="s">
        <v>1294</v>
      </c>
      <c r="U997" t="s">
        <v>1295</v>
      </c>
      <c r="V997">
        <v>2021</v>
      </c>
      <c r="W997">
        <v>10</v>
      </c>
      <c r="X997">
        <v>10</v>
      </c>
      <c r="Y997">
        <v>24.91</v>
      </c>
      <c r="Z997">
        <v>2.13</v>
      </c>
      <c r="AA997">
        <v>36.049999999999997</v>
      </c>
      <c r="AB997">
        <v>28.16</v>
      </c>
      <c r="AC997" t="s">
        <v>1259</v>
      </c>
      <c r="AD997" s="508" t="s">
        <v>1233</v>
      </c>
      <c r="AE997" s="1059"/>
      <c r="AF997" s="1059"/>
      <c r="AG997" s="1059"/>
      <c r="AH997" s="1059"/>
      <c r="AI997" s="1059"/>
      <c r="AJ997" s="1059"/>
      <c r="AK997" s="1059"/>
      <c r="AL997" s="1059"/>
      <c r="AM997" s="1059"/>
      <c r="AN997" s="1059"/>
      <c r="AO997" s="1059"/>
      <c r="AP997" s="1059"/>
      <c r="AQ997" s="1059"/>
      <c r="AR997" s="1059"/>
      <c r="AS997" s="1059"/>
      <c r="AT997" s="1059">
        <v>0.24415208282544401</v>
      </c>
    </row>
    <row r="998" spans="1:47" x14ac:dyDescent="0.2">
      <c r="A998">
        <v>64129</v>
      </c>
      <c r="B998" t="s">
        <v>2251</v>
      </c>
      <c r="C998" s="507">
        <v>44377</v>
      </c>
      <c r="D998">
        <v>2021</v>
      </c>
      <c r="E998" t="s">
        <v>217</v>
      </c>
      <c r="F998" t="s">
        <v>259</v>
      </c>
      <c r="G998">
        <v>42.195960999999997</v>
      </c>
      <c r="H998">
        <v>-72.024911000000003</v>
      </c>
      <c r="I998" s="606">
        <v>3.8360931507</v>
      </c>
      <c r="J998" t="s">
        <v>431</v>
      </c>
      <c r="K998" t="s">
        <v>1249</v>
      </c>
      <c r="L998" s="606">
        <v>7.03</v>
      </c>
      <c r="M998" s="606">
        <v>5.0010000000000003</v>
      </c>
      <c r="N998" s="606">
        <v>1.4057188562287541</v>
      </c>
      <c r="O998" t="s">
        <v>793</v>
      </c>
      <c r="P998" t="s">
        <v>793</v>
      </c>
      <c r="Q998">
        <v>25</v>
      </c>
      <c r="R998">
        <v>180</v>
      </c>
      <c r="S998" t="s">
        <v>1293</v>
      </c>
      <c r="T998" t="s">
        <v>1294</v>
      </c>
      <c r="U998" t="s">
        <v>1497</v>
      </c>
      <c r="V998">
        <v>2021</v>
      </c>
      <c r="W998">
        <v>3.07</v>
      </c>
      <c r="X998">
        <v>6.3</v>
      </c>
      <c r="Y998">
        <v>31.19</v>
      </c>
      <c r="Z998">
        <v>3.05</v>
      </c>
      <c r="AA998">
        <v>63.33</v>
      </c>
      <c r="AB998">
        <v>48.1</v>
      </c>
      <c r="AC998" t="s">
        <v>333</v>
      </c>
      <c r="AD998" s="508" t="s">
        <v>1233</v>
      </c>
      <c r="AE998" s="1059"/>
      <c r="AF998" s="1059"/>
      <c r="AG998" s="1059"/>
      <c r="AH998" s="1059"/>
      <c r="AI998" s="1059"/>
      <c r="AJ998" s="1059"/>
      <c r="AK998" s="1059"/>
      <c r="AL998" s="1059"/>
      <c r="AM998" s="1059"/>
      <c r="AN998" s="1059"/>
      <c r="AO998" s="1059"/>
      <c r="AP998" s="1059"/>
      <c r="AQ998" s="1059"/>
      <c r="AR998" s="1059"/>
      <c r="AS998" s="1059"/>
      <c r="AT998" s="1059">
        <v>0.16889316200686799</v>
      </c>
    </row>
    <row r="999" spans="1:47" x14ac:dyDescent="0.2">
      <c r="A999">
        <v>63475</v>
      </c>
      <c r="B999" t="s">
        <v>2252</v>
      </c>
      <c r="C999" s="507">
        <v>44407</v>
      </c>
      <c r="D999">
        <v>2021</v>
      </c>
      <c r="E999" t="s">
        <v>217</v>
      </c>
      <c r="F999" t="s">
        <v>259</v>
      </c>
      <c r="G999">
        <v>42.393121000000001</v>
      </c>
      <c r="H999">
        <v>-71.654370999999998</v>
      </c>
      <c r="I999" s="606">
        <v>3.8163940638999998</v>
      </c>
      <c r="J999" t="s">
        <v>431</v>
      </c>
      <c r="K999" t="s">
        <v>1249</v>
      </c>
      <c r="L999" s="606">
        <v>7.4</v>
      </c>
      <c r="M999" s="606">
        <v>5.0010000000000003</v>
      </c>
      <c r="N999" s="606">
        <v>1.4797040591881623</v>
      </c>
      <c r="O999" t="s">
        <v>793</v>
      </c>
      <c r="P999" t="s">
        <v>793</v>
      </c>
      <c r="Q999">
        <v>25</v>
      </c>
      <c r="R999">
        <v>180</v>
      </c>
      <c r="S999" t="s">
        <v>1293</v>
      </c>
      <c r="T999" t="s">
        <v>1294</v>
      </c>
      <c r="U999" t="s">
        <v>1497</v>
      </c>
      <c r="V999">
        <v>2021</v>
      </c>
      <c r="W999">
        <v>3.3</v>
      </c>
      <c r="X999">
        <v>6</v>
      </c>
      <c r="Y999">
        <v>32.01</v>
      </c>
      <c r="Z999">
        <v>3.14</v>
      </c>
      <c r="AA999">
        <v>96.52</v>
      </c>
      <c r="AB999">
        <v>69.38</v>
      </c>
      <c r="AC999" t="s">
        <v>333</v>
      </c>
      <c r="AD999" s="508" t="s">
        <v>1233</v>
      </c>
      <c r="AE999" s="1059"/>
      <c r="AF999" s="1059"/>
      <c r="AG999" s="1059"/>
      <c r="AH999" s="1059"/>
      <c r="AI999" s="1059"/>
      <c r="AJ999" s="1059"/>
      <c r="AK999" s="1059"/>
      <c r="AL999" s="1059"/>
      <c r="AM999" s="1059"/>
      <c r="AN999" s="1059"/>
      <c r="AO999" s="1059"/>
      <c r="AP999" s="1059"/>
      <c r="AQ999" s="1059"/>
      <c r="AR999" s="1059"/>
      <c r="AS999" s="1059"/>
      <c r="AT999" s="1059">
        <v>0.20098719982030899</v>
      </c>
      <c r="AU999" s="1061">
        <v>0.18168042165701601</v>
      </c>
    </row>
    <row r="1000" spans="1:47" x14ac:dyDescent="0.2">
      <c r="A1000">
        <v>64627</v>
      </c>
      <c r="B1000" t="s">
        <v>2253</v>
      </c>
      <c r="C1000" s="507">
        <v>44439</v>
      </c>
      <c r="D1000">
        <v>2021</v>
      </c>
      <c r="E1000" t="s">
        <v>217</v>
      </c>
      <c r="F1000" t="s">
        <v>259</v>
      </c>
      <c r="G1000">
        <v>42.677540999999998</v>
      </c>
      <c r="H1000">
        <v>-71.450601000000006</v>
      </c>
      <c r="I1000" s="606">
        <v>3.8078479451999998</v>
      </c>
      <c r="J1000" t="s">
        <v>431</v>
      </c>
      <c r="K1000" t="s">
        <v>1249</v>
      </c>
      <c r="L1000" s="606">
        <v>9.8998899999999992</v>
      </c>
      <c r="M1000" s="606">
        <v>5.0010000000000003</v>
      </c>
      <c r="N1000" s="606">
        <v>1.9795820835832831</v>
      </c>
      <c r="O1000" t="s">
        <v>799</v>
      </c>
      <c r="P1000" t="s">
        <v>1231</v>
      </c>
      <c r="Q1000" t="s">
        <v>799</v>
      </c>
      <c r="R1000">
        <v>180</v>
      </c>
      <c r="S1000" t="s">
        <v>1293</v>
      </c>
      <c r="T1000" t="s">
        <v>1294</v>
      </c>
      <c r="U1000" t="s">
        <v>1497</v>
      </c>
      <c r="V1000">
        <v>2021</v>
      </c>
      <c r="W1000">
        <v>3.9</v>
      </c>
      <c r="X1000">
        <v>15.366</v>
      </c>
      <c r="Y1000">
        <v>33.4</v>
      </c>
      <c r="Z1000">
        <v>3.54</v>
      </c>
      <c r="AC1000" t="s">
        <v>333</v>
      </c>
      <c r="AD1000" s="508" t="s">
        <v>1233</v>
      </c>
      <c r="AE1000" s="1059"/>
      <c r="AF1000" s="1059"/>
      <c r="AG1000" s="1059"/>
      <c r="AH1000" s="1059"/>
      <c r="AI1000" s="1059"/>
      <c r="AJ1000" s="1059"/>
      <c r="AK1000" s="1059"/>
      <c r="AL1000" s="1059"/>
      <c r="AM1000" s="1059"/>
      <c r="AN1000" s="1059"/>
      <c r="AO1000" s="1059"/>
      <c r="AP1000" s="1059"/>
      <c r="AQ1000" s="1059"/>
      <c r="AR1000" s="1059"/>
      <c r="AS1000" s="1059"/>
      <c r="AT1000" s="1059">
        <v>0.21639507714895301</v>
      </c>
      <c r="AU1000" s="1061">
        <v>0.226161507224966</v>
      </c>
    </row>
    <row r="1001" spans="1:47" x14ac:dyDescent="0.2">
      <c r="A1001">
        <v>63805</v>
      </c>
      <c r="B1001" t="s">
        <v>2254</v>
      </c>
      <c r="C1001" s="507">
        <v>44469</v>
      </c>
      <c r="D1001">
        <v>2021</v>
      </c>
      <c r="E1001" t="s">
        <v>217</v>
      </c>
      <c r="F1001" t="s">
        <v>259</v>
      </c>
      <c r="G1001">
        <v>42.467891000000002</v>
      </c>
      <c r="H1001">
        <v>-72.069570999999996</v>
      </c>
      <c r="I1001" s="606">
        <v>3.8018212329000001</v>
      </c>
      <c r="J1001" t="s">
        <v>431</v>
      </c>
      <c r="K1001" t="s">
        <v>1249</v>
      </c>
      <c r="L1001" s="606">
        <v>7.4654999999999996</v>
      </c>
      <c r="M1001" s="606">
        <v>5.0010000000000003</v>
      </c>
      <c r="N1001" s="606">
        <v>1.4928014397120575</v>
      </c>
      <c r="O1001" t="s">
        <v>799</v>
      </c>
      <c r="P1001" t="s">
        <v>1231</v>
      </c>
      <c r="Q1001" t="s">
        <v>799</v>
      </c>
      <c r="R1001">
        <v>180</v>
      </c>
      <c r="S1001" t="s">
        <v>1293</v>
      </c>
      <c r="T1001" t="s">
        <v>1294</v>
      </c>
      <c r="U1001" t="s">
        <v>1295</v>
      </c>
      <c r="V1001">
        <v>2021</v>
      </c>
      <c r="W1001">
        <v>3.3</v>
      </c>
      <c r="X1001">
        <v>6.6</v>
      </c>
      <c r="Y1001">
        <v>31.99</v>
      </c>
      <c r="Z1001">
        <v>3.48</v>
      </c>
      <c r="AC1001" t="s">
        <v>330</v>
      </c>
      <c r="AD1001" s="508" t="s">
        <v>1233</v>
      </c>
      <c r="AE1001" s="1059"/>
      <c r="AF1001" s="1059"/>
      <c r="AG1001" s="1059"/>
      <c r="AH1001" s="1059"/>
      <c r="AI1001" s="1059"/>
      <c r="AJ1001" s="1059"/>
      <c r="AK1001" s="1059"/>
      <c r="AL1001" s="1059"/>
      <c r="AM1001" s="1059"/>
      <c r="AN1001" s="1059"/>
      <c r="AO1001" s="1059"/>
      <c r="AP1001" s="1059"/>
      <c r="AQ1001" s="1059"/>
      <c r="AR1001" s="1059"/>
      <c r="AS1001" s="1059"/>
      <c r="AT1001" s="1059">
        <v>0.16222782840692099</v>
      </c>
    </row>
    <row r="1002" spans="1:47" x14ac:dyDescent="0.2">
      <c r="A1002">
        <v>64374</v>
      </c>
      <c r="B1002" t="s">
        <v>2255</v>
      </c>
      <c r="C1002" s="507">
        <v>44469</v>
      </c>
      <c r="D1002">
        <v>2021</v>
      </c>
      <c r="E1002" t="s">
        <v>181</v>
      </c>
      <c r="F1002" t="s">
        <v>244</v>
      </c>
      <c r="G1002">
        <v>42.551808999999999</v>
      </c>
      <c r="H1002">
        <v>-75.530927000000005</v>
      </c>
      <c r="I1002" s="606">
        <v>3.6412728311000002</v>
      </c>
      <c r="J1002" t="s">
        <v>431</v>
      </c>
      <c r="K1002" t="s">
        <v>1249</v>
      </c>
      <c r="L1002" s="606">
        <v>7.5</v>
      </c>
      <c r="M1002" s="606">
        <v>5.0010000000000003</v>
      </c>
      <c r="N1002" s="606">
        <v>1.4997000599880024</v>
      </c>
      <c r="O1002" t="s">
        <v>793</v>
      </c>
      <c r="P1002" t="s">
        <v>793</v>
      </c>
      <c r="Q1002">
        <v>25</v>
      </c>
      <c r="R1002">
        <v>180</v>
      </c>
      <c r="S1002" t="s">
        <v>1293</v>
      </c>
      <c r="T1002" t="s">
        <v>1294</v>
      </c>
      <c r="U1002" t="s">
        <v>1497</v>
      </c>
      <c r="V1002">
        <v>2021</v>
      </c>
      <c r="W1002">
        <v>3</v>
      </c>
      <c r="X1002">
        <v>12</v>
      </c>
      <c r="Y1002">
        <v>33.409999999999997</v>
      </c>
      <c r="Z1002">
        <v>9.44</v>
      </c>
      <c r="AA1002">
        <v>56.46</v>
      </c>
      <c r="AB1002">
        <v>44.26</v>
      </c>
      <c r="AC1002" t="s">
        <v>333</v>
      </c>
      <c r="AD1002" s="508" t="s">
        <v>1233</v>
      </c>
      <c r="AE1002" s="1059"/>
      <c r="AF1002" s="1059"/>
      <c r="AG1002" s="1059"/>
      <c r="AH1002" s="1059"/>
      <c r="AI1002" s="1059"/>
      <c r="AJ1002" s="1059"/>
      <c r="AK1002" s="1059"/>
      <c r="AL1002" s="1059"/>
      <c r="AM1002" s="1059"/>
      <c r="AN1002" s="1059"/>
      <c r="AO1002" s="1059"/>
      <c r="AP1002" s="1059"/>
      <c r="AQ1002" s="1059"/>
      <c r="AR1002" s="1059"/>
      <c r="AS1002" s="1059"/>
      <c r="AT1002" s="1059">
        <v>0.15811906111928201</v>
      </c>
      <c r="AU1002" s="1061">
        <v>0.168727638807393</v>
      </c>
    </row>
    <row r="1003" spans="1:47" x14ac:dyDescent="0.2">
      <c r="A1003">
        <v>65217</v>
      </c>
      <c r="B1003" t="s">
        <v>2256</v>
      </c>
      <c r="C1003" s="507">
        <v>44469</v>
      </c>
      <c r="D1003">
        <v>2021</v>
      </c>
      <c r="E1003" t="s">
        <v>181</v>
      </c>
      <c r="F1003" t="s">
        <v>244</v>
      </c>
      <c r="G1003">
        <v>41.392701000000002</v>
      </c>
      <c r="H1003">
        <v>-74.347801000000004</v>
      </c>
      <c r="I1003" s="606">
        <v>3.9032410958999999</v>
      </c>
      <c r="J1003" t="s">
        <v>431</v>
      </c>
      <c r="K1003" t="s">
        <v>1249</v>
      </c>
      <c r="L1003" s="606">
        <v>6.9287399999999995</v>
      </c>
      <c r="M1003" s="606">
        <v>5.0010000000000003</v>
      </c>
      <c r="N1003" s="606">
        <v>1.3854709058188361</v>
      </c>
      <c r="O1003" t="s">
        <v>793</v>
      </c>
      <c r="P1003" t="s">
        <v>793</v>
      </c>
      <c r="Q1003">
        <v>25</v>
      </c>
      <c r="R1003">
        <v>180</v>
      </c>
      <c r="S1003" t="s">
        <v>1293</v>
      </c>
      <c r="T1003" t="s">
        <v>1294</v>
      </c>
      <c r="U1003" t="s">
        <v>1497</v>
      </c>
      <c r="V1003">
        <v>2021</v>
      </c>
      <c r="W1003">
        <v>4.5</v>
      </c>
      <c r="X1003">
        <v>17</v>
      </c>
      <c r="Y1003">
        <v>32.72</v>
      </c>
      <c r="Z1003">
        <v>8.44</v>
      </c>
      <c r="AC1003" t="s">
        <v>333</v>
      </c>
      <c r="AD1003" s="508" t="s">
        <v>1233</v>
      </c>
      <c r="AE1003" s="1059"/>
      <c r="AF1003" s="1059"/>
      <c r="AG1003" s="1059"/>
      <c r="AH1003" s="1059"/>
      <c r="AI1003" s="1059"/>
      <c r="AJ1003" s="1059"/>
      <c r="AK1003" s="1059"/>
      <c r="AL1003" s="1059"/>
      <c r="AM1003" s="1059"/>
      <c r="AN1003" s="1059"/>
      <c r="AO1003" s="1059"/>
      <c r="AP1003" s="1059"/>
      <c r="AQ1003" s="1059"/>
      <c r="AR1003" s="1059"/>
      <c r="AS1003" s="1059"/>
      <c r="AT1003" s="1059">
        <v>0.15661251311381499</v>
      </c>
      <c r="AU1003" s="1061">
        <v>0.140454604889586</v>
      </c>
    </row>
    <row r="1004" spans="1:47" x14ac:dyDescent="0.2">
      <c r="A1004">
        <v>64876</v>
      </c>
      <c r="B1004" t="s">
        <v>2257</v>
      </c>
      <c r="C1004" s="507">
        <v>44500</v>
      </c>
      <c r="D1004">
        <v>2021</v>
      </c>
      <c r="E1004" t="s">
        <v>217</v>
      </c>
      <c r="F1004" t="s">
        <v>259</v>
      </c>
      <c r="G1004">
        <v>41.808546999999997</v>
      </c>
      <c r="H1004">
        <v>-70.726680000000002</v>
      </c>
      <c r="I1004" s="606">
        <v>3.8484940639</v>
      </c>
      <c r="J1004" t="s">
        <v>431</v>
      </c>
      <c r="K1004" t="s">
        <v>1249</v>
      </c>
      <c r="L1004" s="606">
        <v>7.1954999999999991</v>
      </c>
      <c r="M1004" s="606">
        <v>5.0010000000000003</v>
      </c>
      <c r="N1004" s="606">
        <v>1.4388122375524892</v>
      </c>
      <c r="O1004" t="s">
        <v>799</v>
      </c>
      <c r="P1004" t="s">
        <v>1231</v>
      </c>
      <c r="Q1004" t="s">
        <v>799</v>
      </c>
      <c r="R1004">
        <v>180</v>
      </c>
      <c r="S1004" t="s">
        <v>1293</v>
      </c>
      <c r="U1004" t="s">
        <v>1497</v>
      </c>
      <c r="V1004">
        <v>2021</v>
      </c>
      <c r="W1004">
        <v>5</v>
      </c>
      <c r="X1004">
        <v>26.2624</v>
      </c>
      <c r="Y1004">
        <v>32.840000000000003</v>
      </c>
      <c r="Z1004">
        <v>4.67</v>
      </c>
      <c r="AC1004" t="s">
        <v>330</v>
      </c>
      <c r="AD1004" s="508" t="s">
        <v>1233</v>
      </c>
      <c r="AE1004" s="1059"/>
      <c r="AF1004" s="1059"/>
      <c r="AG1004" s="1059"/>
      <c r="AH1004" s="1059"/>
      <c r="AI1004" s="1059"/>
      <c r="AJ1004" s="1059"/>
      <c r="AK1004" s="1059"/>
      <c r="AL1004" s="1059"/>
      <c r="AM1004" s="1059"/>
      <c r="AN1004" s="1059"/>
      <c r="AO1004" s="1059"/>
      <c r="AP1004" s="1059"/>
      <c r="AQ1004" s="1059"/>
      <c r="AR1004" s="1059"/>
      <c r="AS1004" s="1059"/>
      <c r="AT1004" s="1059">
        <v>0.161291942524737</v>
      </c>
    </row>
    <row r="1005" spans="1:47" x14ac:dyDescent="0.2">
      <c r="A1005">
        <v>64875</v>
      </c>
      <c r="B1005" t="s">
        <v>2258</v>
      </c>
      <c r="C1005" s="507">
        <v>44530</v>
      </c>
      <c r="D1005">
        <v>2021</v>
      </c>
      <c r="E1005" t="s">
        <v>217</v>
      </c>
      <c r="F1005" t="s">
        <v>259</v>
      </c>
      <c r="G1005">
        <v>41.805143999999999</v>
      </c>
      <c r="H1005">
        <v>-70.725239999999999</v>
      </c>
      <c r="I1005" s="606">
        <v>3.8484940639</v>
      </c>
      <c r="J1005" t="s">
        <v>431</v>
      </c>
      <c r="K1005" t="s">
        <v>1249</v>
      </c>
      <c r="L1005" s="606">
        <v>7.60656</v>
      </c>
      <c r="M1005" s="606">
        <v>5.0010000000000003</v>
      </c>
      <c r="N1005" s="606">
        <v>1.5210077984403119</v>
      </c>
      <c r="O1005" t="s">
        <v>793</v>
      </c>
      <c r="P1005" t="s">
        <v>793</v>
      </c>
      <c r="Q1005">
        <v>25</v>
      </c>
      <c r="R1005">
        <v>180</v>
      </c>
      <c r="S1005" t="s">
        <v>1293</v>
      </c>
      <c r="T1005" t="s">
        <v>1294</v>
      </c>
      <c r="U1005" t="s">
        <v>1295</v>
      </c>
      <c r="V1005">
        <v>2021</v>
      </c>
      <c r="W1005">
        <v>3.3</v>
      </c>
      <c r="X1005">
        <v>7.2883800000000001</v>
      </c>
      <c r="Y1005">
        <v>32.14</v>
      </c>
      <c r="Z1005">
        <v>4.12</v>
      </c>
      <c r="AC1005" t="s">
        <v>330</v>
      </c>
      <c r="AD1005" s="508" t="s">
        <v>1233</v>
      </c>
      <c r="AE1005" s="1059"/>
      <c r="AF1005" s="1059"/>
      <c r="AG1005" s="1059"/>
      <c r="AH1005" s="1059"/>
      <c r="AI1005" s="1059"/>
      <c r="AJ1005" s="1059"/>
      <c r="AK1005" s="1059"/>
      <c r="AL1005" s="1059"/>
      <c r="AM1005" s="1059"/>
      <c r="AN1005" s="1059"/>
      <c r="AO1005" s="1059"/>
      <c r="AP1005" s="1059"/>
      <c r="AQ1005" s="1059"/>
      <c r="AR1005" s="1059"/>
      <c r="AS1005" s="1059"/>
      <c r="AT1005" s="1059">
        <v>0.11150737888951801</v>
      </c>
      <c r="AU1005" s="1061">
        <v>0.23146554659924101</v>
      </c>
    </row>
    <row r="1006" spans="1:47" x14ac:dyDescent="0.2">
      <c r="A1006">
        <v>64970</v>
      </c>
      <c r="B1006" t="s">
        <v>2259</v>
      </c>
      <c r="C1006" s="507">
        <v>44530</v>
      </c>
      <c r="D1006">
        <v>2021</v>
      </c>
      <c r="E1006" t="s">
        <v>217</v>
      </c>
      <c r="F1006" t="s">
        <v>259</v>
      </c>
      <c r="G1006">
        <v>41.828474999999997</v>
      </c>
      <c r="H1006">
        <v>-70.721209999999999</v>
      </c>
      <c r="I1006" s="606">
        <v>3.8484940639</v>
      </c>
      <c r="J1006" t="s">
        <v>431</v>
      </c>
      <c r="K1006" t="s">
        <v>1249</v>
      </c>
      <c r="L1006" s="606">
        <v>11.648</v>
      </c>
      <c r="M1006" s="606">
        <v>5.0010000000000003</v>
      </c>
      <c r="N1006" s="606">
        <v>2.3291341731653668</v>
      </c>
      <c r="O1006" t="s">
        <v>793</v>
      </c>
      <c r="P1006" t="s">
        <v>793</v>
      </c>
      <c r="Q1006">
        <v>25</v>
      </c>
      <c r="R1006">
        <v>180</v>
      </c>
      <c r="S1006" t="s">
        <v>1293</v>
      </c>
      <c r="T1006" t="s">
        <v>1294</v>
      </c>
      <c r="U1006" t="s">
        <v>1295</v>
      </c>
      <c r="V1006">
        <v>2021</v>
      </c>
      <c r="W1006">
        <v>5</v>
      </c>
      <c r="X1006">
        <v>26.5</v>
      </c>
      <c r="Y1006">
        <v>32.950000000000003</v>
      </c>
      <c r="Z1006">
        <v>4.74</v>
      </c>
      <c r="AC1006" t="s">
        <v>330</v>
      </c>
      <c r="AD1006" s="508" t="s">
        <v>1233</v>
      </c>
      <c r="AE1006" s="1059"/>
      <c r="AF1006" s="1059"/>
      <c r="AG1006" s="1059"/>
      <c r="AH1006" s="1059"/>
      <c r="AI1006" s="1059"/>
      <c r="AJ1006" s="1059"/>
      <c r="AK1006" s="1059"/>
      <c r="AL1006" s="1059"/>
      <c r="AM1006" s="1059"/>
      <c r="AN1006" s="1059"/>
      <c r="AO1006" s="1059"/>
      <c r="AP1006" s="1059"/>
      <c r="AQ1006" s="1059"/>
      <c r="AR1006" s="1059"/>
      <c r="AS1006" s="1059"/>
      <c r="AT1006" s="1059">
        <v>0.29268118978943902</v>
      </c>
    </row>
    <row r="1007" spans="1:47" x14ac:dyDescent="0.2">
      <c r="A1007">
        <v>65055</v>
      </c>
      <c r="B1007" t="s">
        <v>2260</v>
      </c>
      <c r="C1007" s="507">
        <v>44561</v>
      </c>
      <c r="D1007">
        <v>2021</v>
      </c>
      <c r="E1007" t="s">
        <v>217</v>
      </c>
      <c r="F1007" t="s">
        <v>259</v>
      </c>
      <c r="G1007">
        <v>41.791701000000003</v>
      </c>
      <c r="H1007">
        <v>-70.724920999999995</v>
      </c>
      <c r="I1007" s="606">
        <v>3.8812164384000001</v>
      </c>
      <c r="J1007" t="s">
        <v>431</v>
      </c>
      <c r="K1007" t="s">
        <v>1249</v>
      </c>
      <c r="L1007" s="606">
        <v>6.9537000000000004</v>
      </c>
      <c r="M1007" s="606">
        <v>5.0010000000000003</v>
      </c>
      <c r="N1007" s="606">
        <v>1.3904619076184763</v>
      </c>
      <c r="O1007" t="s">
        <v>793</v>
      </c>
      <c r="P1007" t="s">
        <v>793</v>
      </c>
      <c r="Q1007">
        <v>25</v>
      </c>
      <c r="R1007">
        <v>180</v>
      </c>
      <c r="S1007" t="s">
        <v>1293</v>
      </c>
      <c r="T1007" t="s">
        <v>1335</v>
      </c>
      <c r="U1007" t="s">
        <v>1497</v>
      </c>
      <c r="V1007">
        <v>2021</v>
      </c>
      <c r="W1007">
        <v>2.31</v>
      </c>
      <c r="X1007">
        <v>4.8808999999999996</v>
      </c>
      <c r="Y1007">
        <v>31.92</v>
      </c>
      <c r="Z1007">
        <v>4.07</v>
      </c>
      <c r="AC1007" t="s">
        <v>330</v>
      </c>
      <c r="AD1007" s="508" t="s">
        <v>1233</v>
      </c>
      <c r="AE1007" s="1059"/>
      <c r="AF1007" s="1059"/>
      <c r="AG1007" s="1059"/>
      <c r="AH1007" s="1059"/>
      <c r="AI1007" s="1059"/>
      <c r="AJ1007" s="1059"/>
      <c r="AK1007" s="1059"/>
      <c r="AL1007" s="1059"/>
      <c r="AM1007" s="1059"/>
      <c r="AN1007" s="1059"/>
      <c r="AO1007" s="1059"/>
      <c r="AP1007" s="1059"/>
      <c r="AQ1007" s="1059"/>
      <c r="AR1007" s="1059"/>
      <c r="AS1007" s="1059"/>
      <c r="AT1007" s="1059">
        <v>0.25234679091578899</v>
      </c>
    </row>
    <row r="1008" spans="1:47" x14ac:dyDescent="0.2">
      <c r="A1008">
        <v>65056</v>
      </c>
      <c r="B1008" t="s">
        <v>2261</v>
      </c>
      <c r="C1008" s="507">
        <v>44561</v>
      </c>
      <c r="D1008">
        <v>2021</v>
      </c>
      <c r="E1008" t="s">
        <v>217</v>
      </c>
      <c r="F1008" t="s">
        <v>259</v>
      </c>
      <c r="G1008">
        <v>41.799700999999999</v>
      </c>
      <c r="H1008">
        <v>-70.702921000000003</v>
      </c>
      <c r="I1008" s="606">
        <v>3.8812164384000001</v>
      </c>
      <c r="J1008" t="s">
        <v>431</v>
      </c>
      <c r="K1008" t="s">
        <v>1249</v>
      </c>
      <c r="L1008" s="606">
        <v>7.4029999999999996</v>
      </c>
      <c r="M1008" s="606">
        <v>5.0010000000000003</v>
      </c>
      <c r="N1008" s="606">
        <v>1.4803039392121573</v>
      </c>
      <c r="O1008" t="s">
        <v>793</v>
      </c>
      <c r="P1008" t="s">
        <v>793</v>
      </c>
      <c r="Q1008">
        <v>25</v>
      </c>
      <c r="R1008">
        <v>180</v>
      </c>
      <c r="S1008" t="s">
        <v>1293</v>
      </c>
      <c r="T1008" t="s">
        <v>1294</v>
      </c>
      <c r="U1008" t="s">
        <v>1497</v>
      </c>
      <c r="V1008">
        <v>2021</v>
      </c>
      <c r="W1008">
        <v>3.3</v>
      </c>
      <c r="X1008">
        <v>6.8840000000000003</v>
      </c>
      <c r="Y1008">
        <v>32.119999999999997</v>
      </c>
      <c r="Z1008">
        <v>4.08</v>
      </c>
      <c r="AC1008" t="s">
        <v>330</v>
      </c>
      <c r="AD1008" s="508" t="s">
        <v>1233</v>
      </c>
      <c r="AE1008" s="1059"/>
      <c r="AF1008" s="1059"/>
      <c r="AG1008" s="1059"/>
      <c r="AH1008" s="1059"/>
      <c r="AI1008" s="1059"/>
      <c r="AJ1008" s="1059"/>
      <c r="AK1008" s="1059"/>
      <c r="AL1008" s="1059"/>
      <c r="AM1008" s="1059"/>
      <c r="AN1008" s="1059"/>
      <c r="AO1008" s="1059"/>
      <c r="AP1008" s="1059"/>
      <c r="AQ1008" s="1059"/>
      <c r="AR1008" s="1059"/>
      <c r="AS1008" s="1059"/>
      <c r="AT1008" s="1059">
        <v>0.22326584911328201</v>
      </c>
    </row>
    <row r="1009" spans="1:47" x14ac:dyDescent="0.2">
      <c r="A1009">
        <v>62977</v>
      </c>
      <c r="B1009" t="s">
        <v>2262</v>
      </c>
      <c r="C1009" s="507">
        <v>44561</v>
      </c>
      <c r="D1009">
        <v>2021</v>
      </c>
      <c r="E1009" t="s">
        <v>217</v>
      </c>
      <c r="F1009" t="s">
        <v>259</v>
      </c>
      <c r="G1009">
        <v>42.111860999999998</v>
      </c>
      <c r="H1009">
        <v>-71.647671000000003</v>
      </c>
      <c r="I1009" s="606">
        <v>3.8290577626000002</v>
      </c>
      <c r="J1009" t="s">
        <v>431</v>
      </c>
      <c r="K1009" t="s">
        <v>1249</v>
      </c>
      <c r="L1009" s="606">
        <v>7.5</v>
      </c>
      <c r="M1009" s="606">
        <v>5.0010000000000003</v>
      </c>
      <c r="N1009" s="606">
        <v>1.4997000599880024</v>
      </c>
      <c r="O1009" t="s">
        <v>793</v>
      </c>
      <c r="P1009" t="s">
        <v>793</v>
      </c>
      <c r="Q1009">
        <v>20</v>
      </c>
      <c r="R1009">
        <v>180</v>
      </c>
      <c r="S1009" t="s">
        <v>1293</v>
      </c>
      <c r="T1009" t="s">
        <v>1294</v>
      </c>
      <c r="U1009" t="s">
        <v>1295</v>
      </c>
      <c r="V1009">
        <v>2021</v>
      </c>
      <c r="W1009">
        <v>4</v>
      </c>
      <c r="X1009">
        <v>8</v>
      </c>
      <c r="Y1009">
        <v>31.54</v>
      </c>
      <c r="Z1009">
        <v>4.04</v>
      </c>
      <c r="AC1009" t="s">
        <v>333</v>
      </c>
      <c r="AD1009" s="508" t="s">
        <v>1233</v>
      </c>
      <c r="AE1009" s="1059"/>
      <c r="AF1009" s="1059"/>
      <c r="AG1009" s="1059"/>
      <c r="AH1009" s="1059"/>
      <c r="AI1009" s="1059"/>
      <c r="AJ1009" s="1059"/>
      <c r="AK1009" s="1059"/>
      <c r="AL1009" s="1059"/>
      <c r="AM1009" s="1059"/>
      <c r="AN1009" s="1059"/>
      <c r="AO1009" s="1059"/>
      <c r="AP1009" s="1059"/>
      <c r="AQ1009" s="1059"/>
      <c r="AR1009" s="1059"/>
      <c r="AS1009" s="1059"/>
      <c r="AT1009" s="1059">
        <v>0.19728930926143501</v>
      </c>
      <c r="AU1009" s="1061">
        <v>0.202555117391822</v>
      </c>
    </row>
    <row r="1010" spans="1:47" x14ac:dyDescent="0.2">
      <c r="A1010">
        <v>66764</v>
      </c>
      <c r="B1010" t="s">
        <v>2263</v>
      </c>
      <c r="C1010" s="507">
        <v>44407</v>
      </c>
      <c r="D1010">
        <v>2021</v>
      </c>
      <c r="E1010" t="s">
        <v>181</v>
      </c>
      <c r="F1010" t="s">
        <v>244</v>
      </c>
      <c r="G1010">
        <v>42.85</v>
      </c>
      <c r="H1010">
        <v>-74.05</v>
      </c>
      <c r="I1010" s="606">
        <v>3.8198995434</v>
      </c>
      <c r="J1010" t="s">
        <v>431</v>
      </c>
      <c r="K1010" t="s">
        <v>1249</v>
      </c>
      <c r="L1010" s="606">
        <v>7.6</v>
      </c>
      <c r="M1010" s="606">
        <v>5.0010000000000003</v>
      </c>
      <c r="N1010" s="606">
        <v>1.5196960607878423</v>
      </c>
      <c r="O1010" t="s">
        <v>793</v>
      </c>
      <c r="P1010" t="s">
        <v>793</v>
      </c>
      <c r="Q1010">
        <v>16</v>
      </c>
      <c r="R1010">
        <v>203</v>
      </c>
      <c r="T1010" t="s">
        <v>1294</v>
      </c>
      <c r="U1010" t="s">
        <v>1497</v>
      </c>
      <c r="V1010">
        <v>2021</v>
      </c>
      <c r="W1010">
        <v>2.5</v>
      </c>
      <c r="X1010">
        <v>10</v>
      </c>
      <c r="Y1010">
        <v>32.979999999999997</v>
      </c>
      <c r="Z1010">
        <v>9.66</v>
      </c>
      <c r="AC1010" t="s">
        <v>330</v>
      </c>
      <c r="AD1010" s="508" t="s">
        <v>1233</v>
      </c>
      <c r="AE1010" s="1059"/>
      <c r="AF1010" s="1059"/>
      <c r="AG1010" s="1059"/>
      <c r="AH1010" s="1059"/>
      <c r="AI1010" s="1059"/>
      <c r="AJ1010" s="1059"/>
      <c r="AK1010" s="1059"/>
      <c r="AL1010" s="1059"/>
      <c r="AM1010" s="1059"/>
      <c r="AN1010" s="1059"/>
      <c r="AO1010" s="1059"/>
      <c r="AP1010" s="1059"/>
      <c r="AQ1010" s="1059"/>
      <c r="AR1010" s="1059"/>
      <c r="AS1010" s="1059"/>
      <c r="AT1010" s="1059">
        <v>0.146203635985131</v>
      </c>
      <c r="AU1010" s="1061">
        <v>0.151631786575289</v>
      </c>
    </row>
    <row r="1011" spans="1:47" x14ac:dyDescent="0.2">
      <c r="A1011">
        <v>62674</v>
      </c>
      <c r="B1011" t="s">
        <v>2264</v>
      </c>
      <c r="C1011" s="507">
        <v>44377</v>
      </c>
      <c r="D1011">
        <v>2021</v>
      </c>
      <c r="E1011" t="s">
        <v>176</v>
      </c>
      <c r="F1011" t="s">
        <v>222</v>
      </c>
      <c r="G1011">
        <v>34.720162000000002</v>
      </c>
      <c r="H1011">
        <v>-118.322501</v>
      </c>
      <c r="I1011" s="606">
        <v>5.7811771690000002</v>
      </c>
      <c r="J1011" t="s">
        <v>431</v>
      </c>
      <c r="K1011" t="s">
        <v>1249</v>
      </c>
      <c r="L1011" s="606">
        <v>6.3</v>
      </c>
      <c r="M1011" s="606">
        <v>5.0010000000000003</v>
      </c>
      <c r="N1011" s="606">
        <v>1.2597480503899219</v>
      </c>
      <c r="O1011" t="s">
        <v>799</v>
      </c>
      <c r="P1011" t="s">
        <v>1231</v>
      </c>
      <c r="Q1011" t="s">
        <v>799</v>
      </c>
      <c r="R1011">
        <v>180</v>
      </c>
      <c r="Y1011">
        <v>10.48</v>
      </c>
      <c r="Z1011">
        <v>8.85</v>
      </c>
      <c r="AC1011" t="s">
        <v>1259</v>
      </c>
      <c r="AD1011" s="508">
        <v>32.149465715805782</v>
      </c>
      <c r="AE1011" s="1059"/>
      <c r="AF1011" s="1059"/>
      <c r="AG1011" s="1059"/>
      <c r="AH1011" s="1059"/>
      <c r="AI1011" s="1059"/>
      <c r="AJ1011" s="1059"/>
      <c r="AK1011" s="1059"/>
      <c r="AL1011" s="1059"/>
      <c r="AM1011" s="1059"/>
      <c r="AN1011" s="1059"/>
      <c r="AO1011" s="1059"/>
      <c r="AP1011" s="1059"/>
      <c r="AQ1011" s="1059"/>
      <c r="AR1011" s="1059"/>
      <c r="AS1011" s="1059"/>
      <c r="AT1011" s="1059">
        <v>0.260221928217096</v>
      </c>
      <c r="AU1011" s="1061">
        <v>0.24988171764554101</v>
      </c>
    </row>
    <row r="1012" spans="1:47" x14ac:dyDescent="0.2">
      <c r="A1012">
        <v>64392</v>
      </c>
      <c r="B1012" t="s">
        <v>2265</v>
      </c>
      <c r="C1012" s="507">
        <v>44500</v>
      </c>
      <c r="D1012">
        <v>2021</v>
      </c>
      <c r="E1012" t="s">
        <v>178</v>
      </c>
      <c r="F1012" t="s">
        <v>236</v>
      </c>
      <c r="G1012">
        <v>35.307800999999998</v>
      </c>
      <c r="H1012">
        <v>-93.924340999999998</v>
      </c>
      <c r="I1012" s="606">
        <v>4.4592956620999997</v>
      </c>
      <c r="J1012" t="s">
        <v>431</v>
      </c>
      <c r="K1012" t="s">
        <v>1249</v>
      </c>
      <c r="L1012" s="606">
        <v>6.42</v>
      </c>
      <c r="M1012" s="606">
        <v>5.0010000000000003</v>
      </c>
      <c r="N1012" s="606">
        <v>1.28374325134973</v>
      </c>
      <c r="O1012" t="s">
        <v>799</v>
      </c>
      <c r="P1012" t="s">
        <v>1231</v>
      </c>
      <c r="Q1012" t="s">
        <v>799</v>
      </c>
      <c r="R1012">
        <v>180</v>
      </c>
      <c r="Y1012">
        <v>31.9</v>
      </c>
      <c r="Z1012">
        <v>29.65</v>
      </c>
      <c r="AA1012">
        <v>59.87</v>
      </c>
      <c r="AB1012">
        <v>43.73</v>
      </c>
      <c r="AC1012" t="s">
        <v>329</v>
      </c>
      <c r="AD1012" s="508" t="s">
        <v>1233</v>
      </c>
      <c r="AE1012" s="1059"/>
      <c r="AF1012" s="1059"/>
      <c r="AG1012" s="1059"/>
      <c r="AH1012" s="1059"/>
      <c r="AI1012" s="1059"/>
      <c r="AJ1012" s="1059"/>
      <c r="AK1012" s="1059"/>
      <c r="AL1012" s="1059"/>
      <c r="AM1012" s="1059"/>
      <c r="AN1012" s="1059"/>
      <c r="AO1012" s="1059"/>
      <c r="AP1012" s="1059"/>
      <c r="AQ1012" s="1059"/>
      <c r="AR1012" s="1059"/>
      <c r="AS1012" s="1059"/>
      <c r="AT1012" s="1059">
        <v>0.226233292154354</v>
      </c>
      <c r="AU1012" s="1061">
        <v>0.22711760015938501</v>
      </c>
    </row>
    <row r="1013" spans="1:47" x14ac:dyDescent="0.2">
      <c r="A1013">
        <v>65464</v>
      </c>
      <c r="B1013" t="s">
        <v>2266</v>
      </c>
      <c r="C1013" s="507">
        <v>44530</v>
      </c>
      <c r="D1013">
        <v>2021</v>
      </c>
      <c r="E1013" t="s">
        <v>176</v>
      </c>
      <c r="F1013" t="s">
        <v>222</v>
      </c>
      <c r="G1013">
        <v>35.501710000000003</v>
      </c>
      <c r="H1013">
        <v>-119.1129</v>
      </c>
      <c r="I1013" s="606">
        <v>5.3715872145999999</v>
      </c>
      <c r="J1013" t="s">
        <v>431</v>
      </c>
      <c r="K1013" t="s">
        <v>1249</v>
      </c>
      <c r="L1013" s="606">
        <v>6.6999999999999993</v>
      </c>
      <c r="M1013" s="606">
        <v>5.0999999999999996</v>
      </c>
      <c r="N1013" s="606">
        <v>1.3137254901960784</v>
      </c>
      <c r="O1013" t="s">
        <v>799</v>
      </c>
      <c r="P1013" t="s">
        <v>1231</v>
      </c>
      <c r="Q1013" t="s">
        <v>799</v>
      </c>
      <c r="R1013">
        <v>180</v>
      </c>
      <c r="Y1013">
        <v>9.24</v>
      </c>
      <c r="Z1013">
        <v>21.53</v>
      </c>
      <c r="AA1013">
        <v>91.6</v>
      </c>
      <c r="AB1013">
        <v>66.400000000000006</v>
      </c>
      <c r="AC1013" t="s">
        <v>330</v>
      </c>
      <c r="AD1013" s="508" t="s">
        <v>1233</v>
      </c>
      <c r="AE1013" s="1059"/>
      <c r="AF1013" s="1059"/>
      <c r="AG1013" s="1059"/>
      <c r="AH1013" s="1059"/>
      <c r="AI1013" s="1059"/>
      <c r="AJ1013" s="1059"/>
      <c r="AK1013" s="1059"/>
      <c r="AL1013" s="1059"/>
      <c r="AM1013" s="1059"/>
      <c r="AN1013" s="1059"/>
      <c r="AO1013" s="1059"/>
      <c r="AP1013" s="1059"/>
      <c r="AQ1013" s="1059"/>
      <c r="AR1013" s="1059"/>
      <c r="AS1013" s="1059"/>
      <c r="AT1013" s="1059">
        <v>0.20536753514191</v>
      </c>
      <c r="AU1013" s="1061">
        <v>0.11355316261295</v>
      </c>
    </row>
    <row r="1014" spans="1:47" x14ac:dyDescent="0.2">
      <c r="A1014">
        <v>64251</v>
      </c>
      <c r="B1014" t="s">
        <v>2267</v>
      </c>
      <c r="C1014" s="507">
        <v>44255</v>
      </c>
      <c r="D1014">
        <v>2021</v>
      </c>
      <c r="E1014" t="s">
        <v>179</v>
      </c>
      <c r="F1014" t="s">
        <v>239</v>
      </c>
      <c r="G1014">
        <v>46.189253999999998</v>
      </c>
      <c r="H1014">
        <v>-84.34545</v>
      </c>
      <c r="I1014" s="606">
        <v>3.6640739725999998</v>
      </c>
      <c r="J1014" t="s">
        <v>431</v>
      </c>
      <c r="K1014" t="s">
        <v>1249</v>
      </c>
      <c r="L1014" s="606">
        <v>7.6</v>
      </c>
      <c r="M1014" s="606">
        <v>6.9</v>
      </c>
      <c r="N1014" s="606">
        <v>1.1014492753623186</v>
      </c>
      <c r="O1014" t="s">
        <v>793</v>
      </c>
      <c r="P1014" t="s">
        <v>793</v>
      </c>
      <c r="Q1014">
        <v>35</v>
      </c>
      <c r="R1014">
        <v>180</v>
      </c>
      <c r="Y1014">
        <v>32.229999999999997</v>
      </c>
      <c r="Z1014">
        <v>2.36</v>
      </c>
      <c r="AA1014">
        <v>54.36</v>
      </c>
      <c r="AB1014">
        <v>41.29</v>
      </c>
      <c r="AC1014" t="s">
        <v>1259</v>
      </c>
      <c r="AD1014" s="508" t="s">
        <v>1233</v>
      </c>
      <c r="AE1014" s="1059"/>
      <c r="AF1014" s="1059"/>
      <c r="AG1014" s="1059"/>
      <c r="AH1014" s="1059"/>
      <c r="AI1014" s="1059"/>
      <c r="AJ1014" s="1059"/>
      <c r="AK1014" s="1059"/>
      <c r="AL1014" s="1059"/>
      <c r="AM1014" s="1059"/>
      <c r="AN1014" s="1059"/>
      <c r="AO1014" s="1059"/>
      <c r="AP1014" s="1059"/>
      <c r="AQ1014" s="1059"/>
      <c r="AR1014" s="1059"/>
      <c r="AS1014" s="1059">
        <v>0.14520878829991299</v>
      </c>
      <c r="AT1014" s="1059">
        <v>0.15023823704586001</v>
      </c>
      <c r="AU1014" s="1061">
        <v>0.16111309099548499</v>
      </c>
    </row>
    <row r="1015" spans="1:47" x14ac:dyDescent="0.2">
      <c r="A1015">
        <v>67060</v>
      </c>
      <c r="B1015" t="s">
        <v>2268</v>
      </c>
      <c r="C1015" s="507">
        <v>44439</v>
      </c>
      <c r="D1015">
        <v>2021</v>
      </c>
      <c r="E1015" t="s">
        <v>180</v>
      </c>
      <c r="F1015" t="s">
        <v>231</v>
      </c>
      <c r="G1015">
        <v>39.818796455778397</v>
      </c>
      <c r="H1015">
        <v>-86.450331533970996</v>
      </c>
      <c r="I1015" s="606">
        <v>4.0090173515999998</v>
      </c>
      <c r="J1015" t="s">
        <v>431</v>
      </c>
      <c r="K1015" t="s">
        <v>1249</v>
      </c>
      <c r="L1015" s="606">
        <v>10.199999999999999</v>
      </c>
      <c r="M1015" s="606">
        <v>7</v>
      </c>
      <c r="N1015" s="606">
        <v>1.4571428571428571</v>
      </c>
      <c r="O1015" t="s">
        <v>799</v>
      </c>
      <c r="P1015" t="s">
        <v>1231</v>
      </c>
      <c r="Q1015" t="s">
        <v>799</v>
      </c>
      <c r="R1015">
        <v>180</v>
      </c>
      <c r="Y1015">
        <v>33.229999999999997</v>
      </c>
      <c r="Z1015">
        <v>7.55</v>
      </c>
      <c r="AA1015">
        <v>107.15</v>
      </c>
      <c r="AB1015">
        <v>78.430000000000007</v>
      </c>
      <c r="AC1015" t="s">
        <v>1259</v>
      </c>
      <c r="AD1015" s="508" t="s">
        <v>1233</v>
      </c>
      <c r="AE1015" s="1059"/>
      <c r="AF1015" s="1059"/>
      <c r="AG1015" s="1059"/>
      <c r="AH1015" s="1059"/>
      <c r="AI1015" s="1059"/>
      <c r="AJ1015" s="1059"/>
      <c r="AK1015" s="1059"/>
      <c r="AL1015" s="1059"/>
      <c r="AM1015" s="1059"/>
      <c r="AN1015" s="1059"/>
      <c r="AO1015" s="1059"/>
      <c r="AP1015" s="1059"/>
      <c r="AQ1015" s="1059"/>
      <c r="AR1015" s="1059"/>
      <c r="AS1015" s="1059"/>
      <c r="AT1015" s="1059">
        <v>7.0580560991519894E-2</v>
      </c>
      <c r="AU1015" s="1061">
        <v>0.22583268279989499</v>
      </c>
    </row>
    <row r="1016" spans="1:47" x14ac:dyDescent="0.2">
      <c r="A1016">
        <v>63895</v>
      </c>
      <c r="B1016" t="s">
        <v>2269</v>
      </c>
      <c r="C1016" s="507">
        <v>44377</v>
      </c>
      <c r="D1016">
        <v>2021</v>
      </c>
      <c r="E1016" t="s">
        <v>217</v>
      </c>
      <c r="F1016" t="s">
        <v>254</v>
      </c>
      <c r="G1016">
        <v>44.327561000000003</v>
      </c>
      <c r="H1016">
        <v>-69.728770999999995</v>
      </c>
      <c r="I1016" s="606">
        <v>3.7196200912999999</v>
      </c>
      <c r="J1016" t="s">
        <v>431</v>
      </c>
      <c r="K1016" t="s">
        <v>1249</v>
      </c>
      <c r="L1016" s="606">
        <v>8.6999999999999993</v>
      </c>
      <c r="M1016" s="606">
        <v>7.2</v>
      </c>
      <c r="N1016" s="606">
        <v>1.2083333333333333</v>
      </c>
      <c r="O1016" t="s">
        <v>799</v>
      </c>
      <c r="P1016" t="s">
        <v>1231</v>
      </c>
      <c r="Q1016" t="s">
        <v>799</v>
      </c>
      <c r="R1016">
        <v>180</v>
      </c>
      <c r="Y1016">
        <v>31.62</v>
      </c>
      <c r="Z1016">
        <v>3.29</v>
      </c>
      <c r="AA1016">
        <v>83.15</v>
      </c>
      <c r="AB1016">
        <v>61.06</v>
      </c>
      <c r="AC1016" t="s">
        <v>333</v>
      </c>
      <c r="AD1016" s="508" t="s">
        <v>1233</v>
      </c>
      <c r="AE1016" s="1059"/>
      <c r="AF1016" s="1059"/>
      <c r="AG1016" s="1059"/>
      <c r="AH1016" s="1059"/>
      <c r="AI1016" s="1059"/>
      <c r="AJ1016" s="1059"/>
      <c r="AK1016" s="1059"/>
      <c r="AL1016" s="1059"/>
      <c r="AM1016" s="1059"/>
      <c r="AN1016" s="1059"/>
      <c r="AO1016" s="1059"/>
      <c r="AP1016" s="1059"/>
      <c r="AQ1016" s="1059"/>
      <c r="AR1016" s="1059"/>
      <c r="AS1016" s="1059">
        <v>0.17621131405377899</v>
      </c>
      <c r="AT1016" s="1059">
        <v>0.106972983257229</v>
      </c>
      <c r="AU1016" s="1061">
        <v>0.15893796802266699</v>
      </c>
    </row>
    <row r="1017" spans="1:47" x14ac:dyDescent="0.2">
      <c r="A1017">
        <v>64818</v>
      </c>
      <c r="B1017" t="s">
        <v>2270</v>
      </c>
      <c r="C1017" s="507">
        <v>44347</v>
      </c>
      <c r="D1017">
        <v>2021</v>
      </c>
      <c r="E1017" t="s">
        <v>179</v>
      </c>
      <c r="F1017" t="s">
        <v>245</v>
      </c>
      <c r="G1017">
        <v>45.416111000000001</v>
      </c>
      <c r="H1017">
        <v>-93.392820999999998</v>
      </c>
      <c r="I1017" s="606">
        <v>3.7866022831000001</v>
      </c>
      <c r="J1017" t="s">
        <v>431</v>
      </c>
      <c r="K1017" t="s">
        <v>1249</v>
      </c>
      <c r="L1017" s="606">
        <v>7.3</v>
      </c>
      <c r="M1017" s="606">
        <v>7.3</v>
      </c>
      <c r="N1017" s="606">
        <v>1</v>
      </c>
      <c r="O1017" t="s">
        <v>799</v>
      </c>
      <c r="P1017" t="s">
        <v>1231</v>
      </c>
      <c r="Q1017" t="s">
        <v>799</v>
      </c>
      <c r="R1017">
        <v>180</v>
      </c>
      <c r="Y1017">
        <v>29.48</v>
      </c>
      <c r="Z1017">
        <v>2.7</v>
      </c>
      <c r="AA1017">
        <v>81.72</v>
      </c>
      <c r="AB1017">
        <v>57.38</v>
      </c>
      <c r="AC1017" t="s">
        <v>330</v>
      </c>
      <c r="AD1017" s="508" t="s">
        <v>1233</v>
      </c>
      <c r="AE1017" s="1059"/>
      <c r="AF1017" s="1059"/>
      <c r="AG1017" s="1059"/>
      <c r="AH1017" s="1059"/>
      <c r="AI1017" s="1059"/>
      <c r="AJ1017" s="1059"/>
      <c r="AK1017" s="1059"/>
      <c r="AL1017" s="1059"/>
      <c r="AM1017" s="1059"/>
      <c r="AN1017" s="1059"/>
      <c r="AO1017" s="1059"/>
      <c r="AP1017" s="1059"/>
      <c r="AQ1017" s="1059"/>
      <c r="AR1017" s="1059"/>
      <c r="AS1017" s="1059"/>
      <c r="AT1017" s="1059"/>
    </row>
    <row r="1018" spans="1:47" x14ac:dyDescent="0.2">
      <c r="A1018">
        <v>64248</v>
      </c>
      <c r="B1018" t="s">
        <v>2271</v>
      </c>
      <c r="C1018" s="507">
        <v>44439</v>
      </c>
      <c r="D1018">
        <v>2021</v>
      </c>
      <c r="E1018" t="s">
        <v>180</v>
      </c>
      <c r="F1018" t="s">
        <v>231</v>
      </c>
      <c r="G1018">
        <v>40.082667000000001</v>
      </c>
      <c r="H1018">
        <v>-85.636080000000007</v>
      </c>
      <c r="I1018" s="606">
        <v>3.9677630137</v>
      </c>
      <c r="J1018" t="s">
        <v>431</v>
      </c>
      <c r="K1018" t="s">
        <v>1249</v>
      </c>
      <c r="L1018" s="606">
        <v>10.38</v>
      </c>
      <c r="M1018" s="606">
        <v>7.8</v>
      </c>
      <c r="N1018" s="606">
        <v>1.3307692307692309</v>
      </c>
      <c r="O1018" t="s">
        <v>799</v>
      </c>
      <c r="P1018" t="s">
        <v>1231</v>
      </c>
      <c r="Q1018" t="s">
        <v>799</v>
      </c>
      <c r="R1018">
        <v>180</v>
      </c>
      <c r="Y1018">
        <v>31.64</v>
      </c>
      <c r="Z1018">
        <v>2.86</v>
      </c>
      <c r="AA1018">
        <v>41.89</v>
      </c>
      <c r="AB1018">
        <v>32.24</v>
      </c>
      <c r="AC1018" t="s">
        <v>1259</v>
      </c>
      <c r="AD1018" s="508" t="s">
        <v>1233</v>
      </c>
      <c r="AE1018" s="1059"/>
      <c r="AF1018" s="1059"/>
      <c r="AG1018" s="1059"/>
      <c r="AH1018" s="1059"/>
      <c r="AI1018" s="1059"/>
      <c r="AJ1018" s="1059"/>
      <c r="AK1018" s="1059"/>
      <c r="AL1018" s="1059"/>
      <c r="AM1018" s="1059"/>
      <c r="AN1018" s="1059"/>
      <c r="AO1018" s="1059"/>
      <c r="AP1018" s="1059"/>
      <c r="AQ1018" s="1059"/>
      <c r="AR1018" s="1059"/>
      <c r="AS1018" s="1059">
        <v>0.22367111579440299</v>
      </c>
      <c r="AT1018" s="1059">
        <v>0.219353705655075</v>
      </c>
      <c r="AU1018" s="1061">
        <v>0.21831651954602699</v>
      </c>
    </row>
    <row r="1019" spans="1:47" x14ac:dyDescent="0.2">
      <c r="A1019">
        <v>64244</v>
      </c>
      <c r="B1019" t="s">
        <v>2272</v>
      </c>
      <c r="C1019" s="507">
        <v>44561</v>
      </c>
      <c r="D1019">
        <v>2021</v>
      </c>
      <c r="E1019" t="s">
        <v>180</v>
      </c>
      <c r="F1019" t="s">
        <v>231</v>
      </c>
      <c r="G1019">
        <v>40.080894000000001</v>
      </c>
      <c r="H1019">
        <v>-85.641737000000006</v>
      </c>
      <c r="I1019" s="606">
        <v>3.9677630137</v>
      </c>
      <c r="J1019" t="s">
        <v>431</v>
      </c>
      <c r="K1019" t="s">
        <v>1249</v>
      </c>
      <c r="L1019" s="606">
        <v>11.337</v>
      </c>
      <c r="M1019" s="606">
        <v>8.6999999999999993</v>
      </c>
      <c r="N1019" s="606">
        <v>1.3031034482758621</v>
      </c>
      <c r="O1019" t="s">
        <v>799</v>
      </c>
      <c r="P1019" t="s">
        <v>1231</v>
      </c>
      <c r="Q1019" t="s">
        <v>799</v>
      </c>
      <c r="R1019">
        <v>180</v>
      </c>
      <c r="Y1019">
        <v>31.63</v>
      </c>
      <c r="Z1019">
        <v>2.85</v>
      </c>
      <c r="AA1019">
        <v>48.07</v>
      </c>
      <c r="AB1019">
        <v>36.200000000000003</v>
      </c>
      <c r="AC1019" t="s">
        <v>1259</v>
      </c>
      <c r="AD1019" s="508" t="s">
        <v>1233</v>
      </c>
      <c r="AE1019" s="1059"/>
      <c r="AF1019" s="1059"/>
      <c r="AG1019" s="1059"/>
      <c r="AH1019" s="1059"/>
      <c r="AI1019" s="1059"/>
      <c r="AJ1019" s="1059"/>
      <c r="AK1019" s="1059"/>
      <c r="AL1019" s="1059"/>
      <c r="AM1019" s="1059"/>
      <c r="AN1019" s="1059"/>
      <c r="AO1019" s="1059"/>
      <c r="AP1019" s="1059"/>
      <c r="AQ1019" s="1059"/>
      <c r="AR1019" s="1059"/>
      <c r="AS1019" s="1059">
        <v>0.22046396892877701</v>
      </c>
      <c r="AT1019" s="1059">
        <v>0.21829895554505799</v>
      </c>
      <c r="AU1019" s="1061">
        <v>0.219730753930867</v>
      </c>
    </row>
    <row r="1020" spans="1:47" x14ac:dyDescent="0.2">
      <c r="A1020">
        <v>64247</v>
      </c>
      <c r="B1020" t="s">
        <v>2273</v>
      </c>
      <c r="C1020" s="507">
        <v>44377</v>
      </c>
      <c r="D1020">
        <v>2021</v>
      </c>
      <c r="E1020" t="s">
        <v>180</v>
      </c>
      <c r="F1020" t="s">
        <v>231</v>
      </c>
      <c r="G1020">
        <v>39.805613000000001</v>
      </c>
      <c r="H1020">
        <v>-84.874549999999999</v>
      </c>
      <c r="I1020" s="606">
        <v>3.9729876711999998</v>
      </c>
      <c r="J1020" t="s">
        <v>431</v>
      </c>
      <c r="K1020" t="s">
        <v>1249</v>
      </c>
      <c r="L1020" s="606">
        <v>11.9</v>
      </c>
      <c r="M1020" s="606">
        <v>9</v>
      </c>
      <c r="N1020" s="606">
        <v>1.3222222222222222</v>
      </c>
      <c r="O1020" t="s">
        <v>799</v>
      </c>
      <c r="P1020" t="s">
        <v>1231</v>
      </c>
      <c r="Q1020" t="s">
        <v>799</v>
      </c>
      <c r="R1020">
        <v>180</v>
      </c>
      <c r="Y1020">
        <v>33.200000000000003</v>
      </c>
      <c r="Z1020">
        <v>2.93</v>
      </c>
      <c r="AA1020">
        <v>47.43</v>
      </c>
      <c r="AB1020">
        <v>35.840000000000003</v>
      </c>
      <c r="AC1020" t="s">
        <v>1259</v>
      </c>
      <c r="AD1020" s="508" t="s">
        <v>1233</v>
      </c>
      <c r="AE1020" s="1059"/>
      <c r="AF1020" s="1059"/>
      <c r="AG1020" s="1059"/>
      <c r="AH1020" s="1059"/>
      <c r="AI1020" s="1059"/>
      <c r="AJ1020" s="1059"/>
      <c r="AK1020" s="1059"/>
      <c r="AL1020" s="1059"/>
      <c r="AM1020" s="1059"/>
      <c r="AN1020" s="1059"/>
      <c r="AO1020" s="1059"/>
      <c r="AP1020" s="1059"/>
      <c r="AQ1020" s="1059"/>
      <c r="AR1020" s="1059"/>
      <c r="AS1020" s="1059">
        <v>0.22799340436326701</v>
      </c>
      <c r="AT1020" s="1059">
        <v>0.22227295788939599</v>
      </c>
      <c r="AU1020" s="1061">
        <v>0.21453147136207201</v>
      </c>
    </row>
    <row r="1021" spans="1:47" x14ac:dyDescent="0.2">
      <c r="A1021">
        <v>64831</v>
      </c>
      <c r="B1021" t="s">
        <v>2274</v>
      </c>
      <c r="C1021" s="507">
        <v>44561</v>
      </c>
      <c r="D1021">
        <v>2021</v>
      </c>
      <c r="E1021" t="s">
        <v>183</v>
      </c>
      <c r="F1021" t="s">
        <v>234</v>
      </c>
      <c r="G1021">
        <v>39.898130999999999</v>
      </c>
      <c r="H1021">
        <v>-104.665351</v>
      </c>
      <c r="I1021" s="606">
        <v>4.8457198630000002</v>
      </c>
      <c r="J1021" t="s">
        <v>431</v>
      </c>
      <c r="K1021" t="s">
        <v>1249</v>
      </c>
      <c r="L1021" s="606">
        <v>12.4</v>
      </c>
      <c r="M1021" s="606">
        <v>9</v>
      </c>
      <c r="N1021" s="606">
        <v>1.3777777777777778</v>
      </c>
      <c r="O1021" t="s">
        <v>799</v>
      </c>
      <c r="P1021" t="s">
        <v>1231</v>
      </c>
      <c r="Q1021" t="s">
        <v>799</v>
      </c>
      <c r="R1021">
        <v>180</v>
      </c>
      <c r="Y1021">
        <v>15.8</v>
      </c>
      <c r="Z1021">
        <v>23.5</v>
      </c>
      <c r="AA1021">
        <v>111.17</v>
      </c>
      <c r="AB1021">
        <v>79.62</v>
      </c>
      <c r="AC1021" t="s">
        <v>332</v>
      </c>
      <c r="AD1021" s="508" t="s">
        <v>1233</v>
      </c>
      <c r="AE1021" s="1059"/>
      <c r="AF1021" s="1059"/>
      <c r="AG1021" s="1059"/>
      <c r="AH1021" s="1059"/>
      <c r="AI1021" s="1059"/>
      <c r="AJ1021" s="1059"/>
      <c r="AK1021" s="1059"/>
      <c r="AL1021" s="1059"/>
      <c r="AM1021" s="1059"/>
      <c r="AN1021" s="1059"/>
      <c r="AO1021" s="1059"/>
      <c r="AP1021" s="1059"/>
      <c r="AQ1021" s="1059"/>
      <c r="AR1021" s="1059"/>
      <c r="AS1021" s="1059"/>
      <c r="AT1021" s="1059">
        <v>0.176281075596144</v>
      </c>
      <c r="AU1021" s="1061">
        <v>0.14498583282736199</v>
      </c>
    </row>
    <row r="1022" spans="1:47" x14ac:dyDescent="0.2">
      <c r="A1022">
        <v>64843</v>
      </c>
      <c r="B1022" t="s">
        <v>2275</v>
      </c>
      <c r="C1022" s="507">
        <v>44561</v>
      </c>
      <c r="D1022">
        <v>2021</v>
      </c>
      <c r="E1022" t="s">
        <v>199</v>
      </c>
      <c r="F1022" t="s">
        <v>249</v>
      </c>
      <c r="G1022">
        <v>36.345562999999999</v>
      </c>
      <c r="H1022">
        <v>-82.595363000000006</v>
      </c>
      <c r="I1022" s="606">
        <v>4.2780751142</v>
      </c>
      <c r="J1022" t="s">
        <v>431</v>
      </c>
      <c r="K1022" t="s">
        <v>1249</v>
      </c>
      <c r="L1022" s="606">
        <v>15</v>
      </c>
      <c r="M1022" s="606">
        <v>9</v>
      </c>
      <c r="N1022" s="606">
        <v>1.6666666666666667</v>
      </c>
      <c r="O1022" t="s">
        <v>799</v>
      </c>
      <c r="P1022" t="s">
        <v>1231</v>
      </c>
      <c r="Q1022" t="s">
        <v>799</v>
      </c>
      <c r="R1022">
        <v>180</v>
      </c>
      <c r="Y1022">
        <v>23.42</v>
      </c>
      <c r="Z1022">
        <v>35.159999999999997</v>
      </c>
      <c r="AA1022">
        <v>88.74</v>
      </c>
      <c r="AB1022">
        <v>63.49</v>
      </c>
      <c r="AC1022" t="s">
        <v>1259</v>
      </c>
      <c r="AD1022" s="508" t="s">
        <v>1233</v>
      </c>
      <c r="AE1022" s="1059"/>
      <c r="AF1022" s="1059"/>
      <c r="AG1022" s="1059"/>
      <c r="AH1022" s="1059"/>
      <c r="AI1022" s="1059"/>
      <c r="AJ1022" s="1059"/>
      <c r="AK1022" s="1059"/>
      <c r="AL1022" s="1059"/>
      <c r="AM1022" s="1059"/>
      <c r="AN1022" s="1059"/>
      <c r="AO1022" s="1059"/>
      <c r="AP1022" s="1059"/>
      <c r="AQ1022" s="1059"/>
      <c r="AR1022" s="1059"/>
      <c r="AS1022" s="1059">
        <v>0.238089802130898</v>
      </c>
      <c r="AT1022" s="1059">
        <v>0.25585996955859902</v>
      </c>
      <c r="AU1022" s="1061">
        <v>0.24970906699048701</v>
      </c>
    </row>
    <row r="1023" spans="1:47" x14ac:dyDescent="0.2">
      <c r="A1023">
        <v>63897</v>
      </c>
      <c r="B1023" t="s">
        <v>2276</v>
      </c>
      <c r="C1023" s="507">
        <v>44377</v>
      </c>
      <c r="D1023">
        <v>2021</v>
      </c>
      <c r="E1023" t="s">
        <v>217</v>
      </c>
      <c r="F1023" t="s">
        <v>254</v>
      </c>
      <c r="G1023">
        <v>44.150311000000002</v>
      </c>
      <c r="H1023">
        <v>-70.478500999999994</v>
      </c>
      <c r="I1023" s="606">
        <v>3.7526995433999999</v>
      </c>
      <c r="J1023" t="s">
        <v>431</v>
      </c>
      <c r="K1023" t="s">
        <v>1249</v>
      </c>
      <c r="L1023" s="606">
        <v>12.9</v>
      </c>
      <c r="M1023" s="606">
        <v>9.1999999999999993</v>
      </c>
      <c r="N1023" s="606">
        <v>1.4021739130434785</v>
      </c>
      <c r="O1023" t="s">
        <v>799</v>
      </c>
      <c r="P1023" t="s">
        <v>1231</v>
      </c>
      <c r="Q1023" t="s">
        <v>799</v>
      </c>
      <c r="R1023">
        <v>180</v>
      </c>
      <c r="Y1023">
        <v>32.28</v>
      </c>
      <c r="Z1023">
        <v>3.23</v>
      </c>
      <c r="AA1023">
        <v>79.510000000000005</v>
      </c>
      <c r="AB1023">
        <v>58.63</v>
      </c>
      <c r="AC1023" t="s">
        <v>333</v>
      </c>
      <c r="AD1023" s="508" t="s">
        <v>1233</v>
      </c>
      <c r="AE1023" s="1059"/>
      <c r="AF1023" s="1059"/>
      <c r="AG1023" s="1059"/>
      <c r="AH1023" s="1059"/>
      <c r="AI1023" s="1059"/>
      <c r="AJ1023" s="1059"/>
      <c r="AK1023" s="1059"/>
      <c r="AL1023" s="1059"/>
      <c r="AM1023" s="1059"/>
      <c r="AN1023" s="1059"/>
      <c r="AO1023" s="1059"/>
      <c r="AP1023" s="1059"/>
      <c r="AQ1023" s="1059"/>
      <c r="AR1023" s="1059"/>
      <c r="AS1023" s="1059">
        <v>0.19870458606313199</v>
      </c>
      <c r="AT1023" s="1059">
        <v>0.13503821719277301</v>
      </c>
      <c r="AU1023" s="1061">
        <v>0.18188950265304499</v>
      </c>
    </row>
    <row r="1024" spans="1:47" x14ac:dyDescent="0.2">
      <c r="A1024">
        <v>64246</v>
      </c>
      <c r="B1024" t="s">
        <v>2277</v>
      </c>
      <c r="C1024" s="507">
        <v>44316</v>
      </c>
      <c r="D1024">
        <v>2021</v>
      </c>
      <c r="E1024" t="s">
        <v>179</v>
      </c>
      <c r="F1024" t="s">
        <v>231</v>
      </c>
      <c r="G1024">
        <v>40.758183000000002</v>
      </c>
      <c r="H1024">
        <v>-86.105009999999993</v>
      </c>
      <c r="I1024" s="606">
        <v>3.9046742009000002</v>
      </c>
      <c r="J1024" t="s">
        <v>431</v>
      </c>
      <c r="K1024" t="s">
        <v>1249</v>
      </c>
      <c r="L1024" s="606">
        <v>12.6</v>
      </c>
      <c r="M1024" s="606">
        <v>9.5</v>
      </c>
      <c r="N1024" s="606">
        <v>1.3263157894736841</v>
      </c>
      <c r="O1024" t="s">
        <v>799</v>
      </c>
      <c r="P1024" t="s">
        <v>1231</v>
      </c>
      <c r="Q1024" t="s">
        <v>799</v>
      </c>
      <c r="R1024">
        <v>180</v>
      </c>
      <c r="Y1024">
        <v>30.37</v>
      </c>
      <c r="Z1024">
        <v>2.4900000000000002</v>
      </c>
      <c r="AA1024">
        <v>40.770000000000003</v>
      </c>
      <c r="AB1024">
        <v>31.55</v>
      </c>
      <c r="AC1024" t="s">
        <v>1259</v>
      </c>
      <c r="AD1024" s="508" t="s">
        <v>1233</v>
      </c>
      <c r="AE1024" s="1059"/>
      <c r="AF1024" s="1059"/>
      <c r="AG1024" s="1059"/>
      <c r="AH1024" s="1059"/>
      <c r="AI1024" s="1059"/>
      <c r="AJ1024" s="1059"/>
      <c r="AK1024" s="1059"/>
      <c r="AL1024" s="1059"/>
      <c r="AM1024" s="1059"/>
      <c r="AN1024" s="1059"/>
      <c r="AO1024" s="1059"/>
      <c r="AP1024" s="1059"/>
      <c r="AQ1024" s="1059"/>
      <c r="AR1024" s="1059"/>
      <c r="AS1024" s="1059">
        <v>0.22086037010334</v>
      </c>
      <c r="AT1024" s="1059">
        <v>0.21402307137707199</v>
      </c>
      <c r="AU1024" s="1061">
        <v>0.217081296136516</v>
      </c>
    </row>
    <row r="1025" spans="1:47" x14ac:dyDescent="0.2">
      <c r="A1025">
        <v>65474</v>
      </c>
      <c r="B1025" t="s">
        <v>2278</v>
      </c>
      <c r="C1025" s="507">
        <v>44561</v>
      </c>
      <c r="D1025">
        <v>2021</v>
      </c>
      <c r="E1025" t="s">
        <v>217</v>
      </c>
      <c r="F1025" t="s">
        <v>255</v>
      </c>
      <c r="G1025">
        <v>41.966678000000002</v>
      </c>
      <c r="H1025">
        <v>-71.525989999999993</v>
      </c>
      <c r="I1025" s="606">
        <v>3.8565611872000001</v>
      </c>
      <c r="J1025" t="s">
        <v>431</v>
      </c>
      <c r="K1025" t="s">
        <v>1249</v>
      </c>
      <c r="L1025" s="606">
        <v>12.6</v>
      </c>
      <c r="M1025" s="606">
        <v>9.6</v>
      </c>
      <c r="N1025" s="606">
        <v>1.3125</v>
      </c>
      <c r="O1025" t="s">
        <v>793</v>
      </c>
      <c r="P1025" t="s">
        <v>793</v>
      </c>
      <c r="Q1025">
        <v>20</v>
      </c>
      <c r="R1025">
        <v>180</v>
      </c>
      <c r="Y1025">
        <v>30.98</v>
      </c>
      <c r="Z1025">
        <v>4.0199999999999996</v>
      </c>
      <c r="AC1025" t="s">
        <v>330</v>
      </c>
      <c r="AD1025" s="508" t="s">
        <v>1233</v>
      </c>
      <c r="AE1025" s="1059"/>
      <c r="AF1025" s="1059"/>
      <c r="AG1025" s="1059"/>
      <c r="AH1025" s="1059"/>
      <c r="AI1025" s="1059"/>
      <c r="AJ1025" s="1059"/>
      <c r="AK1025" s="1059"/>
      <c r="AL1025" s="1059"/>
      <c r="AM1025" s="1059"/>
      <c r="AN1025" s="1059"/>
      <c r="AO1025" s="1059"/>
      <c r="AP1025" s="1059"/>
      <c r="AQ1025" s="1059"/>
      <c r="AR1025" s="1059"/>
      <c r="AS1025" s="1059">
        <v>0.14900827625570701</v>
      </c>
      <c r="AT1025" s="1059">
        <v>0.15709427321156699</v>
      </c>
      <c r="AU1025" s="1061">
        <v>0.16807310640558501</v>
      </c>
    </row>
    <row r="1026" spans="1:47" x14ac:dyDescent="0.2">
      <c r="A1026">
        <v>65475</v>
      </c>
      <c r="B1026" t="s">
        <v>2279</v>
      </c>
      <c r="C1026" s="507">
        <v>44561</v>
      </c>
      <c r="D1026">
        <v>2021</v>
      </c>
      <c r="E1026" t="s">
        <v>217</v>
      </c>
      <c r="F1026" t="s">
        <v>255</v>
      </c>
      <c r="G1026">
        <v>41.967314000000002</v>
      </c>
      <c r="H1026">
        <v>-71.51961</v>
      </c>
      <c r="I1026" s="606">
        <v>3.8565611872000001</v>
      </c>
      <c r="J1026" t="s">
        <v>431</v>
      </c>
      <c r="K1026" t="s">
        <v>1249</v>
      </c>
      <c r="L1026" s="606">
        <v>11.5</v>
      </c>
      <c r="M1026" s="606">
        <v>9.6</v>
      </c>
      <c r="N1026" s="606">
        <v>1.1979166666666667</v>
      </c>
      <c r="O1026" t="s">
        <v>793</v>
      </c>
      <c r="P1026" t="s">
        <v>793</v>
      </c>
      <c r="Q1026">
        <v>20</v>
      </c>
      <c r="R1026">
        <v>180</v>
      </c>
      <c r="Y1026">
        <v>30.94</v>
      </c>
      <c r="Z1026">
        <v>4</v>
      </c>
      <c r="AC1026" t="s">
        <v>330</v>
      </c>
      <c r="AD1026" s="508" t="s">
        <v>1233</v>
      </c>
      <c r="AE1026" s="1059"/>
      <c r="AF1026" s="1059"/>
      <c r="AG1026" s="1059"/>
      <c r="AH1026" s="1059"/>
      <c r="AI1026" s="1059"/>
      <c r="AJ1026" s="1059"/>
      <c r="AK1026" s="1059"/>
      <c r="AL1026" s="1059"/>
      <c r="AM1026" s="1059"/>
      <c r="AN1026" s="1059"/>
      <c r="AO1026" s="1059"/>
      <c r="AP1026" s="1059"/>
      <c r="AQ1026" s="1059"/>
      <c r="AR1026" s="1059"/>
      <c r="AS1026" s="1059"/>
      <c r="AT1026" s="1059">
        <v>0.150221175799086</v>
      </c>
      <c r="AU1026" s="1061">
        <v>0.14990560488767399</v>
      </c>
    </row>
    <row r="1027" spans="1:47" x14ac:dyDescent="0.2">
      <c r="A1027">
        <v>65476</v>
      </c>
      <c r="B1027" t="s">
        <v>2280</v>
      </c>
      <c r="C1027" s="507">
        <v>44561</v>
      </c>
      <c r="D1027">
        <v>2021</v>
      </c>
      <c r="E1027" t="s">
        <v>217</v>
      </c>
      <c r="F1027" t="s">
        <v>255</v>
      </c>
      <c r="G1027">
        <v>41.963065999999998</v>
      </c>
      <c r="H1027">
        <v>-71.516930000000002</v>
      </c>
      <c r="I1027" s="606">
        <v>3.8565611872000001</v>
      </c>
      <c r="J1027" t="s">
        <v>431</v>
      </c>
      <c r="K1027" t="s">
        <v>1249</v>
      </c>
      <c r="L1027" s="606">
        <v>13</v>
      </c>
      <c r="M1027" s="606">
        <v>9.6</v>
      </c>
      <c r="N1027" s="606">
        <v>1.3541666666666667</v>
      </c>
      <c r="O1027" t="s">
        <v>793</v>
      </c>
      <c r="P1027" t="s">
        <v>793</v>
      </c>
      <c r="Q1027">
        <v>20</v>
      </c>
      <c r="R1027">
        <v>180</v>
      </c>
      <c r="Y1027">
        <v>31.01</v>
      </c>
      <c r="Z1027">
        <v>4.04</v>
      </c>
      <c r="AC1027" t="s">
        <v>330</v>
      </c>
      <c r="AD1027" s="508" t="s">
        <v>1233</v>
      </c>
      <c r="AE1027" s="1059"/>
      <c r="AF1027" s="1059"/>
      <c r="AG1027" s="1059"/>
      <c r="AH1027" s="1059"/>
      <c r="AI1027" s="1059"/>
      <c r="AJ1027" s="1059"/>
      <c r="AK1027" s="1059"/>
      <c r="AL1027" s="1059"/>
      <c r="AM1027" s="1059"/>
      <c r="AN1027" s="1059"/>
      <c r="AO1027" s="1059"/>
      <c r="AP1027" s="1059"/>
      <c r="AQ1027" s="1059"/>
      <c r="AR1027" s="1059"/>
      <c r="AS1027" s="1059"/>
      <c r="AT1027" s="1059">
        <v>0.160602168949771</v>
      </c>
      <c r="AU1027" s="1061">
        <v>0.174512370977534</v>
      </c>
    </row>
    <row r="1028" spans="1:47" x14ac:dyDescent="0.2">
      <c r="A1028">
        <v>65477</v>
      </c>
      <c r="B1028" t="s">
        <v>2281</v>
      </c>
      <c r="C1028" s="507">
        <v>44561</v>
      </c>
      <c r="D1028">
        <v>2021</v>
      </c>
      <c r="E1028" t="s">
        <v>217</v>
      </c>
      <c r="F1028" t="s">
        <v>255</v>
      </c>
      <c r="G1028">
        <v>41.963065999999998</v>
      </c>
      <c r="H1028">
        <v>-71.516930000000002</v>
      </c>
      <c r="I1028" s="606">
        <v>3.8565611872000001</v>
      </c>
      <c r="J1028" t="s">
        <v>431</v>
      </c>
      <c r="K1028" t="s">
        <v>1249</v>
      </c>
      <c r="L1028" s="606">
        <v>12.2</v>
      </c>
      <c r="M1028" s="606">
        <v>9.6</v>
      </c>
      <c r="N1028" s="606">
        <v>1.2708333333333333</v>
      </c>
      <c r="O1028" t="s">
        <v>793</v>
      </c>
      <c r="P1028" t="s">
        <v>793</v>
      </c>
      <c r="Q1028">
        <v>20</v>
      </c>
      <c r="R1028">
        <v>180</v>
      </c>
      <c r="Y1028">
        <v>30.95</v>
      </c>
      <c r="Z1028">
        <v>4.01</v>
      </c>
      <c r="AC1028" t="s">
        <v>330</v>
      </c>
      <c r="AD1028" s="508" t="s">
        <v>1233</v>
      </c>
      <c r="AE1028" s="1059"/>
      <c r="AF1028" s="1059"/>
      <c r="AG1028" s="1059"/>
      <c r="AH1028" s="1059"/>
      <c r="AI1028" s="1059"/>
      <c r="AJ1028" s="1059"/>
      <c r="AK1028" s="1059"/>
      <c r="AL1028" s="1059"/>
      <c r="AM1028" s="1059"/>
      <c r="AN1028" s="1059"/>
      <c r="AO1028" s="1059"/>
      <c r="AP1028" s="1059"/>
      <c r="AQ1028" s="1059"/>
      <c r="AR1028" s="1059"/>
      <c r="AS1028" s="1059">
        <v>0.142705955098934</v>
      </c>
      <c r="AT1028" s="1059">
        <v>0.16401493531202399</v>
      </c>
      <c r="AU1028" s="1061">
        <v>0.16885577944748001</v>
      </c>
    </row>
    <row r="1029" spans="1:47" x14ac:dyDescent="0.2">
      <c r="A1029">
        <v>65127</v>
      </c>
      <c r="B1029" t="s">
        <v>2282</v>
      </c>
      <c r="C1029" s="507">
        <v>44469</v>
      </c>
      <c r="D1029">
        <v>2021</v>
      </c>
      <c r="E1029" t="s">
        <v>179</v>
      </c>
      <c r="F1029" t="s">
        <v>230</v>
      </c>
      <c r="G1029">
        <v>38.487200999999999</v>
      </c>
      <c r="H1029">
        <v>-90.013501000000005</v>
      </c>
      <c r="I1029" s="606">
        <v>4.2402643835999996</v>
      </c>
      <c r="J1029" t="s">
        <v>431</v>
      </c>
      <c r="K1029" t="s">
        <v>1249</v>
      </c>
      <c r="L1029" s="606">
        <v>13.3</v>
      </c>
      <c r="M1029" s="606">
        <v>9.9</v>
      </c>
      <c r="N1029" s="606">
        <v>1.3434343434343434</v>
      </c>
      <c r="O1029" t="s">
        <v>793</v>
      </c>
      <c r="P1029" t="s">
        <v>793</v>
      </c>
      <c r="Q1029">
        <v>15</v>
      </c>
      <c r="R1029">
        <v>180</v>
      </c>
      <c r="Y1029">
        <v>27.82</v>
      </c>
      <c r="Z1029">
        <v>2.31</v>
      </c>
      <c r="AA1029">
        <v>138.32</v>
      </c>
      <c r="AB1029">
        <v>97.13</v>
      </c>
      <c r="AC1029" t="s">
        <v>333</v>
      </c>
      <c r="AD1029" s="508" t="s">
        <v>1233</v>
      </c>
      <c r="AE1029" s="1059"/>
      <c r="AF1029" s="1059"/>
      <c r="AG1029" s="1059"/>
      <c r="AH1029" s="1059"/>
      <c r="AI1029" s="1059"/>
      <c r="AJ1029" s="1059"/>
      <c r="AK1029" s="1059"/>
      <c r="AL1029" s="1059"/>
      <c r="AM1029" s="1059"/>
      <c r="AN1029" s="1059"/>
      <c r="AO1029" s="1059"/>
      <c r="AP1029" s="1059"/>
      <c r="AQ1029" s="1059"/>
      <c r="AR1029" s="1059"/>
      <c r="AS1029" s="1059">
        <v>0.17245514505788401</v>
      </c>
      <c r="AT1029" s="1059">
        <v>0.199448826161154</v>
      </c>
      <c r="AU1029" s="1061">
        <v>0.13945235598240999</v>
      </c>
    </row>
    <row r="1030" spans="1:47" x14ac:dyDescent="0.2">
      <c r="A1030">
        <v>64892</v>
      </c>
      <c r="B1030" t="s">
        <v>2283</v>
      </c>
      <c r="C1030" s="507">
        <v>44561</v>
      </c>
      <c r="D1030">
        <v>2021</v>
      </c>
      <c r="E1030" t="s">
        <v>177</v>
      </c>
      <c r="F1030" t="s">
        <v>221</v>
      </c>
      <c r="G1030">
        <v>32.262461000000002</v>
      </c>
      <c r="H1030">
        <v>-98.207541000000006</v>
      </c>
      <c r="I1030" s="606">
        <v>4.9102885844999999</v>
      </c>
      <c r="J1030" t="s">
        <v>431</v>
      </c>
      <c r="K1030" t="s">
        <v>1249</v>
      </c>
      <c r="L1030" s="606">
        <v>14</v>
      </c>
      <c r="M1030" s="606">
        <v>9.9</v>
      </c>
      <c r="N1030" s="606">
        <v>1.4141414141414141</v>
      </c>
      <c r="O1030" t="s">
        <v>799</v>
      </c>
      <c r="P1030" t="s">
        <v>1231</v>
      </c>
      <c r="Q1030" t="s">
        <v>799</v>
      </c>
      <c r="R1030">
        <v>180</v>
      </c>
      <c r="Y1030">
        <v>22.46</v>
      </c>
      <c r="AA1030">
        <v>38.5</v>
      </c>
      <c r="AB1030">
        <v>29.04</v>
      </c>
      <c r="AC1030" t="s">
        <v>1259</v>
      </c>
      <c r="AD1030" s="508" t="s">
        <v>1233</v>
      </c>
      <c r="AE1030" s="1059"/>
      <c r="AF1030" s="1059"/>
      <c r="AG1030" s="1059"/>
      <c r="AH1030" s="1059"/>
      <c r="AI1030" s="1059"/>
      <c r="AJ1030" s="1059"/>
      <c r="AK1030" s="1059"/>
      <c r="AL1030" s="1059"/>
      <c r="AM1030" s="1059"/>
      <c r="AN1030" s="1059"/>
      <c r="AO1030" s="1059"/>
      <c r="AP1030" s="1059"/>
      <c r="AQ1030" s="1059"/>
      <c r="AR1030" s="1059"/>
      <c r="AS1030" s="1059">
        <v>0.30044739633780698</v>
      </c>
      <c r="AT1030" s="1059">
        <v>0.29092292790922902</v>
      </c>
    </row>
    <row r="1031" spans="1:47" x14ac:dyDescent="0.2">
      <c r="A1031">
        <v>59569</v>
      </c>
      <c r="B1031" t="s">
        <v>2284</v>
      </c>
      <c r="C1031" s="507">
        <v>44561</v>
      </c>
      <c r="D1031">
        <v>2021</v>
      </c>
      <c r="E1031" t="s">
        <v>199</v>
      </c>
      <c r="F1031" t="s">
        <v>237</v>
      </c>
      <c r="G1031">
        <v>34.398201</v>
      </c>
      <c r="H1031">
        <v>-79.397510999999994</v>
      </c>
      <c r="I1031" s="606">
        <v>4.5654431507000002</v>
      </c>
      <c r="J1031" t="s">
        <v>431</v>
      </c>
      <c r="K1031" t="s">
        <v>1249</v>
      </c>
      <c r="L1031" s="606">
        <v>14.2</v>
      </c>
      <c r="M1031" s="606">
        <v>9.9960000000000004</v>
      </c>
      <c r="N1031" s="606">
        <v>1.4205682272909161</v>
      </c>
      <c r="O1031" t="s">
        <v>799</v>
      </c>
      <c r="P1031" t="s">
        <v>1231</v>
      </c>
      <c r="Q1031" t="s">
        <v>799</v>
      </c>
      <c r="R1031">
        <v>180</v>
      </c>
      <c r="Y1031">
        <v>20.77</v>
      </c>
      <c r="Z1031">
        <v>7.27</v>
      </c>
      <c r="AC1031" t="s">
        <v>329</v>
      </c>
      <c r="AD1031" s="508" t="s">
        <v>1233</v>
      </c>
      <c r="AE1031" s="1059"/>
      <c r="AF1031" s="1059"/>
      <c r="AG1031" s="1059"/>
      <c r="AH1031" s="1059"/>
      <c r="AI1031" s="1059"/>
      <c r="AJ1031" s="1059"/>
      <c r="AK1031" s="1059"/>
      <c r="AL1031" s="1059"/>
      <c r="AM1031" s="1059"/>
      <c r="AN1031" s="1059"/>
      <c r="AO1031" s="1059"/>
      <c r="AP1031" s="1059"/>
      <c r="AQ1031" s="1059"/>
      <c r="AR1031" s="1059"/>
      <c r="AS1031" s="1059">
        <v>0.25374304973130801</v>
      </c>
      <c r="AT1031" s="1059">
        <v>0.266430773222531</v>
      </c>
      <c r="AU1031" s="1061">
        <v>0.25776476346458399</v>
      </c>
    </row>
    <row r="1032" spans="1:47" x14ac:dyDescent="0.2">
      <c r="A1032">
        <v>65412</v>
      </c>
      <c r="B1032" t="s">
        <v>2285</v>
      </c>
      <c r="C1032" s="507">
        <v>44255</v>
      </c>
      <c r="D1032">
        <v>2021</v>
      </c>
      <c r="E1032" t="s">
        <v>179</v>
      </c>
      <c r="F1032" t="s">
        <v>230</v>
      </c>
      <c r="G1032">
        <v>40.070630999999999</v>
      </c>
      <c r="H1032">
        <v>-88.243280999999996</v>
      </c>
      <c r="I1032" s="606">
        <v>4.0410351597999998</v>
      </c>
      <c r="J1032" t="s">
        <v>431</v>
      </c>
      <c r="K1032" t="s">
        <v>1249</v>
      </c>
      <c r="L1032" s="606">
        <v>12.3</v>
      </c>
      <c r="M1032" s="606">
        <v>10</v>
      </c>
      <c r="N1032" s="606">
        <v>1.23</v>
      </c>
      <c r="O1032" t="s">
        <v>799</v>
      </c>
      <c r="P1032" t="s">
        <v>1231</v>
      </c>
      <c r="Q1032" t="s">
        <v>799</v>
      </c>
      <c r="R1032">
        <v>180</v>
      </c>
      <c r="Y1032">
        <v>25.15</v>
      </c>
      <c r="Z1032">
        <v>2.5499999999999998</v>
      </c>
      <c r="AA1032">
        <v>61.71</v>
      </c>
      <c r="AB1032">
        <v>45.15</v>
      </c>
      <c r="AC1032" t="s">
        <v>330</v>
      </c>
      <c r="AD1032" s="508" t="s">
        <v>1233</v>
      </c>
      <c r="AE1032" s="1059"/>
      <c r="AF1032" s="1059"/>
      <c r="AG1032" s="1059"/>
      <c r="AH1032" s="1059"/>
      <c r="AI1032" s="1059"/>
      <c r="AJ1032" s="1059"/>
      <c r="AK1032" s="1059"/>
      <c r="AL1032" s="1059"/>
      <c r="AM1032" s="1059"/>
      <c r="AN1032" s="1059"/>
      <c r="AO1032" s="1059"/>
      <c r="AP1032" s="1059"/>
      <c r="AQ1032" s="1059"/>
      <c r="AR1032" s="1059"/>
      <c r="AS1032" s="1059">
        <v>0.20167808219177999</v>
      </c>
      <c r="AT1032" s="1059">
        <v>0.21719178082191701</v>
      </c>
    </row>
    <row r="1033" spans="1:47" x14ac:dyDescent="0.2">
      <c r="A1033">
        <v>65230</v>
      </c>
      <c r="B1033" t="s">
        <v>2286</v>
      </c>
      <c r="C1033" s="507">
        <v>44377</v>
      </c>
      <c r="D1033">
        <v>2021</v>
      </c>
      <c r="E1033" t="s">
        <v>179</v>
      </c>
      <c r="F1033" t="s">
        <v>251</v>
      </c>
      <c r="G1033">
        <v>38.956491</v>
      </c>
      <c r="H1033">
        <v>-92.243831</v>
      </c>
      <c r="I1033" s="606">
        <v>4.2368326484000001</v>
      </c>
      <c r="J1033" t="s">
        <v>431</v>
      </c>
      <c r="K1033" t="s">
        <v>1249</v>
      </c>
      <c r="L1033" s="606">
        <v>14</v>
      </c>
      <c r="M1033" s="606">
        <v>10</v>
      </c>
      <c r="N1033" s="606">
        <v>1.4</v>
      </c>
      <c r="O1033" t="s">
        <v>799</v>
      </c>
      <c r="P1033" t="s">
        <v>1231</v>
      </c>
      <c r="Q1033" t="s">
        <v>799</v>
      </c>
      <c r="R1033">
        <v>180</v>
      </c>
      <c r="Y1033">
        <v>29.46</v>
      </c>
      <c r="Z1033">
        <v>14.63</v>
      </c>
      <c r="AA1033">
        <v>54.93</v>
      </c>
      <c r="AB1033">
        <v>40.28</v>
      </c>
      <c r="AC1033" t="s">
        <v>330</v>
      </c>
      <c r="AD1033" s="508">
        <v>36.897164187460739</v>
      </c>
      <c r="AE1033" s="1059"/>
      <c r="AF1033" s="1059"/>
      <c r="AG1033" s="1059"/>
      <c r="AH1033" s="1059"/>
      <c r="AI1033" s="1059"/>
      <c r="AJ1033" s="1059"/>
      <c r="AK1033" s="1059"/>
      <c r="AL1033" s="1059"/>
      <c r="AM1033" s="1059"/>
      <c r="AN1033" s="1059"/>
      <c r="AO1033" s="1059"/>
      <c r="AP1033" s="1059"/>
      <c r="AQ1033" s="1059"/>
      <c r="AR1033" s="1059"/>
      <c r="AS1033" s="1059">
        <v>0.265901826484018</v>
      </c>
      <c r="AT1033" s="1059">
        <v>0.25965753424657501</v>
      </c>
      <c r="AU1033" s="1061">
        <v>0.25769581056466301</v>
      </c>
    </row>
    <row r="1034" spans="1:47" x14ac:dyDescent="0.2">
      <c r="A1034">
        <v>64830</v>
      </c>
      <c r="B1034" t="s">
        <v>2287</v>
      </c>
      <c r="C1034" s="507">
        <v>44561</v>
      </c>
      <c r="D1034">
        <v>2021</v>
      </c>
      <c r="E1034" t="s">
        <v>183</v>
      </c>
      <c r="F1034" t="s">
        <v>242</v>
      </c>
      <c r="G1034">
        <v>45.385041000000001</v>
      </c>
      <c r="H1034">
        <v>-122.07843099999999</v>
      </c>
      <c r="I1034" s="606">
        <v>3.4574997716999998</v>
      </c>
      <c r="J1034" t="s">
        <v>431</v>
      </c>
      <c r="K1034" t="s">
        <v>1249</v>
      </c>
      <c r="L1034" s="606">
        <v>13.51</v>
      </c>
      <c r="M1034" s="606">
        <v>10</v>
      </c>
      <c r="N1034" s="606">
        <v>1.351</v>
      </c>
      <c r="O1034" t="s">
        <v>793</v>
      </c>
      <c r="P1034" t="s">
        <v>793</v>
      </c>
      <c r="Q1034">
        <v>60</v>
      </c>
      <c r="R1034">
        <v>180</v>
      </c>
      <c r="AA1034">
        <v>102.35</v>
      </c>
      <c r="AB1034">
        <v>73.09</v>
      </c>
      <c r="AC1034" t="s">
        <v>333</v>
      </c>
      <c r="AD1034" s="508" t="s">
        <v>1233</v>
      </c>
      <c r="AE1034" s="1059"/>
      <c r="AF1034" s="1059"/>
      <c r="AG1034" s="1059"/>
      <c r="AH1034" s="1059"/>
      <c r="AI1034" s="1059"/>
      <c r="AJ1034" s="1059"/>
      <c r="AK1034" s="1059"/>
      <c r="AL1034" s="1059"/>
      <c r="AM1034" s="1059"/>
      <c r="AN1034" s="1059"/>
      <c r="AO1034" s="1059"/>
      <c r="AP1034" s="1059"/>
      <c r="AQ1034" s="1059"/>
      <c r="AR1034" s="1059"/>
      <c r="AS1034" s="1059"/>
      <c r="AT1034" s="1059">
        <v>0.180228310502283</v>
      </c>
      <c r="AU1034" s="1061">
        <v>0.17695810564663</v>
      </c>
    </row>
    <row r="1035" spans="1:47" x14ac:dyDescent="0.2">
      <c r="A1035">
        <v>64010</v>
      </c>
      <c r="B1035" t="s">
        <v>2288</v>
      </c>
      <c r="C1035" s="507">
        <v>44407</v>
      </c>
      <c r="D1035">
        <v>2021</v>
      </c>
      <c r="E1035" t="s">
        <v>180</v>
      </c>
      <c r="F1035" t="s">
        <v>227</v>
      </c>
      <c r="G1035">
        <v>37.680290999999997</v>
      </c>
      <c r="H1035">
        <v>-77.159861000000006</v>
      </c>
      <c r="I1035" s="606">
        <v>4.2781465753000001</v>
      </c>
      <c r="J1035" t="s">
        <v>431</v>
      </c>
      <c r="K1035" t="s">
        <v>1251</v>
      </c>
      <c r="L1035" s="606">
        <v>17</v>
      </c>
      <c r="M1035" s="606">
        <v>13</v>
      </c>
      <c r="N1035" s="606">
        <v>1.3076923076923077</v>
      </c>
      <c r="O1035" t="s">
        <v>799</v>
      </c>
      <c r="P1035" t="s">
        <v>1231</v>
      </c>
      <c r="Q1035" t="s">
        <v>799</v>
      </c>
      <c r="R1035">
        <v>180</v>
      </c>
      <c r="Y1035">
        <v>35.36</v>
      </c>
      <c r="Z1035">
        <v>4.1399999999999997</v>
      </c>
      <c r="AA1035">
        <v>51.48</v>
      </c>
      <c r="AB1035">
        <v>38.33</v>
      </c>
      <c r="AC1035" t="s">
        <v>88</v>
      </c>
      <c r="AD1035" s="508" t="s">
        <v>1233</v>
      </c>
      <c r="AE1035" s="1059"/>
      <c r="AF1035" s="1059"/>
      <c r="AG1035" s="1059"/>
      <c r="AH1035" s="1059"/>
      <c r="AI1035" s="1059"/>
      <c r="AJ1035" s="1059"/>
      <c r="AK1035" s="1059"/>
      <c r="AL1035" s="1059"/>
      <c r="AM1035" s="1059"/>
      <c r="AN1035" s="1059"/>
      <c r="AO1035" s="1059"/>
      <c r="AP1035" s="1059"/>
      <c r="AQ1035" s="1059"/>
      <c r="AR1035" s="1059"/>
      <c r="AS1035" s="1059">
        <v>0.21116087109237699</v>
      </c>
      <c r="AT1035" s="1059">
        <v>0.22414822620302</v>
      </c>
      <c r="AU1035" s="1061">
        <v>0.23475374807342</v>
      </c>
    </row>
    <row r="1036" spans="1:47" x14ac:dyDescent="0.2">
      <c r="A1036">
        <v>65258</v>
      </c>
      <c r="B1036" t="s">
        <v>2289</v>
      </c>
      <c r="C1036" s="507">
        <v>44530</v>
      </c>
      <c r="D1036">
        <v>2021</v>
      </c>
      <c r="E1036" t="s">
        <v>180</v>
      </c>
      <c r="F1036" t="s">
        <v>229</v>
      </c>
      <c r="G1036">
        <v>40.542330999999997</v>
      </c>
      <c r="H1036">
        <v>-84.187376</v>
      </c>
      <c r="I1036" s="606">
        <v>3.8901655251</v>
      </c>
      <c r="J1036" t="s">
        <v>431</v>
      </c>
      <c r="K1036" t="s">
        <v>1249</v>
      </c>
      <c r="L1036" s="606">
        <v>17.3</v>
      </c>
      <c r="M1036" s="606">
        <v>13.5</v>
      </c>
      <c r="N1036" s="606">
        <v>1.2814814814814814</v>
      </c>
      <c r="O1036" t="s">
        <v>793</v>
      </c>
      <c r="P1036" t="s">
        <v>793</v>
      </c>
      <c r="Q1036">
        <v>25</v>
      </c>
      <c r="R1036">
        <v>180</v>
      </c>
      <c r="Y1036">
        <v>36.49</v>
      </c>
      <c r="Z1036">
        <v>3.26</v>
      </c>
      <c r="AA1036">
        <v>52.36</v>
      </c>
      <c r="AB1036">
        <v>39.44</v>
      </c>
      <c r="AC1036" t="s">
        <v>1259</v>
      </c>
      <c r="AD1036" s="508" t="s">
        <v>1233</v>
      </c>
      <c r="AE1036" s="1059"/>
      <c r="AF1036" s="1059"/>
      <c r="AG1036" s="1059"/>
      <c r="AH1036" s="1059"/>
      <c r="AI1036" s="1059"/>
      <c r="AJ1036" s="1059"/>
      <c r="AK1036" s="1059"/>
      <c r="AL1036" s="1059"/>
      <c r="AM1036" s="1059"/>
      <c r="AN1036" s="1059"/>
      <c r="AO1036" s="1059"/>
      <c r="AP1036" s="1059"/>
      <c r="AQ1036" s="1059"/>
      <c r="AR1036" s="1059"/>
      <c r="AS1036" s="1059">
        <v>0.20087096228648699</v>
      </c>
      <c r="AT1036" s="1059">
        <v>0.19435988499915399</v>
      </c>
      <c r="AU1036" s="1061">
        <v>0.199495716116845</v>
      </c>
    </row>
    <row r="1037" spans="1:47" x14ac:dyDescent="0.2">
      <c r="A1037">
        <v>62673</v>
      </c>
      <c r="B1037" t="s">
        <v>2290</v>
      </c>
      <c r="C1037" s="507">
        <v>44377</v>
      </c>
      <c r="D1037">
        <v>2021</v>
      </c>
      <c r="E1037" t="s">
        <v>176</v>
      </c>
      <c r="F1037" t="s">
        <v>222</v>
      </c>
      <c r="G1037">
        <v>34.725780999999998</v>
      </c>
      <c r="H1037">
        <v>-118.322131</v>
      </c>
      <c r="I1037" s="606">
        <v>5.7811771690000002</v>
      </c>
      <c r="J1037" t="s">
        <v>431</v>
      </c>
      <c r="K1037" t="s">
        <v>1249</v>
      </c>
      <c r="L1037" s="606">
        <v>19</v>
      </c>
      <c r="M1037" s="606">
        <v>15</v>
      </c>
      <c r="N1037" s="606">
        <v>1.2666666666666666</v>
      </c>
      <c r="O1037" t="s">
        <v>799</v>
      </c>
      <c r="P1037" t="s">
        <v>1231</v>
      </c>
      <c r="Q1037" t="s">
        <v>799</v>
      </c>
      <c r="R1037">
        <v>180</v>
      </c>
      <c r="Y1037">
        <v>10.49</v>
      </c>
      <c r="Z1037">
        <v>9.19</v>
      </c>
      <c r="AC1037" t="s">
        <v>1259</v>
      </c>
      <c r="AD1037" s="508">
        <v>32.149465715805789</v>
      </c>
      <c r="AE1037" s="1059"/>
      <c r="AF1037" s="1059"/>
      <c r="AG1037" s="1059"/>
      <c r="AH1037" s="1059"/>
      <c r="AI1037" s="1059"/>
      <c r="AJ1037" s="1059"/>
      <c r="AK1037" s="1059"/>
      <c r="AL1037" s="1059"/>
      <c r="AM1037" s="1059"/>
      <c r="AN1037" s="1059"/>
      <c r="AO1037" s="1059"/>
      <c r="AP1037" s="1059"/>
      <c r="AQ1037" s="1059"/>
      <c r="AR1037" s="1059"/>
      <c r="AS1037" s="1059">
        <v>0.35130136986301302</v>
      </c>
      <c r="AT1037" s="1059">
        <v>0.26434550989345501</v>
      </c>
      <c r="AU1037" s="1061">
        <v>0.24060412871888201</v>
      </c>
    </row>
    <row r="1038" spans="1:47" x14ac:dyDescent="0.2">
      <c r="A1038">
        <v>61318</v>
      </c>
      <c r="B1038" t="s">
        <v>2291</v>
      </c>
      <c r="C1038" s="507">
        <v>44377</v>
      </c>
      <c r="D1038">
        <v>2021</v>
      </c>
      <c r="E1038" t="s">
        <v>180</v>
      </c>
      <c r="F1038" t="s">
        <v>227</v>
      </c>
      <c r="G1038">
        <v>38.738070999999998</v>
      </c>
      <c r="H1038">
        <v>-78.661741000000006</v>
      </c>
      <c r="I1038" s="606">
        <v>4.1341940638999999</v>
      </c>
      <c r="J1038" t="s">
        <v>431</v>
      </c>
      <c r="K1038" t="s">
        <v>1251</v>
      </c>
      <c r="L1038" s="606">
        <v>22</v>
      </c>
      <c r="M1038" s="606">
        <v>15.7</v>
      </c>
      <c r="N1038" s="606">
        <v>1.4012738853503186</v>
      </c>
      <c r="O1038" t="s">
        <v>799</v>
      </c>
      <c r="P1038" t="s">
        <v>1231</v>
      </c>
      <c r="Q1038" t="s">
        <v>799</v>
      </c>
      <c r="R1038">
        <v>180</v>
      </c>
      <c r="Y1038">
        <v>34.380000000000003</v>
      </c>
      <c r="Z1038">
        <v>2.87</v>
      </c>
      <c r="AA1038">
        <v>52.79</v>
      </c>
      <c r="AB1038">
        <v>39.28</v>
      </c>
      <c r="AC1038" t="s">
        <v>329</v>
      </c>
      <c r="AD1038" s="508" t="s">
        <v>1233</v>
      </c>
      <c r="AE1038" s="1059"/>
      <c r="AF1038" s="1059"/>
      <c r="AG1038" s="1059"/>
      <c r="AH1038" s="1059"/>
      <c r="AI1038" s="1059"/>
      <c r="AJ1038" s="1059"/>
      <c r="AK1038" s="1059"/>
      <c r="AL1038" s="1059"/>
      <c r="AM1038" s="1059"/>
      <c r="AN1038" s="1059"/>
      <c r="AO1038" s="1059"/>
      <c r="AP1038" s="1059"/>
      <c r="AQ1038" s="1059"/>
      <c r="AR1038" s="1059"/>
      <c r="AS1038" s="1059">
        <v>0.23100078527179099</v>
      </c>
      <c r="AT1038" s="1059">
        <v>0.239253410115464</v>
      </c>
      <c r="AU1038" s="1061">
        <v>0.23941909435801001</v>
      </c>
    </row>
    <row r="1039" spans="1:47" x14ac:dyDescent="0.2">
      <c r="A1039">
        <v>63861</v>
      </c>
      <c r="B1039" t="s">
        <v>2292</v>
      </c>
      <c r="C1039" s="507">
        <v>44469</v>
      </c>
      <c r="D1039">
        <v>2021</v>
      </c>
      <c r="E1039" t="s">
        <v>179</v>
      </c>
      <c r="F1039" t="s">
        <v>231</v>
      </c>
      <c r="G1039">
        <v>40.760083000000002</v>
      </c>
      <c r="H1039">
        <v>-86.388290999999995</v>
      </c>
      <c r="I1039" s="606">
        <v>3.9005066209999999</v>
      </c>
      <c r="J1039" t="s">
        <v>431</v>
      </c>
      <c r="K1039" t="s">
        <v>1249</v>
      </c>
      <c r="L1039" s="606">
        <v>19.3</v>
      </c>
      <c r="M1039" s="606">
        <v>16</v>
      </c>
      <c r="N1039" s="606">
        <v>1.20625</v>
      </c>
      <c r="O1039" t="s">
        <v>793</v>
      </c>
      <c r="P1039" t="s">
        <v>793</v>
      </c>
      <c r="Q1039">
        <v>30</v>
      </c>
      <c r="R1039">
        <v>180</v>
      </c>
      <c r="Y1039">
        <v>29.25</v>
      </c>
      <c r="Z1039">
        <v>2.13</v>
      </c>
      <c r="AA1039">
        <v>56.64</v>
      </c>
      <c r="AB1039">
        <v>42.85</v>
      </c>
      <c r="AC1039" t="s">
        <v>1259</v>
      </c>
      <c r="AD1039" s="508" t="s">
        <v>1233</v>
      </c>
      <c r="AE1039" s="1059"/>
      <c r="AF1039" s="1059"/>
      <c r="AG1039" s="1059"/>
      <c r="AH1039" s="1059"/>
      <c r="AI1039" s="1059"/>
      <c r="AJ1039" s="1059"/>
      <c r="AK1039" s="1059"/>
      <c r="AL1039" s="1059"/>
      <c r="AM1039" s="1059"/>
      <c r="AN1039" s="1059"/>
      <c r="AO1039" s="1059"/>
      <c r="AP1039" s="1059"/>
      <c r="AQ1039" s="1059"/>
      <c r="AR1039" s="1059"/>
      <c r="AS1039" s="1059">
        <v>0.15766980593607299</v>
      </c>
      <c r="AT1039" s="1059">
        <v>0.173837043378995</v>
      </c>
      <c r="AU1039" s="1061">
        <v>0.16607610428051001</v>
      </c>
    </row>
    <row r="1040" spans="1:47" x14ac:dyDescent="0.2">
      <c r="A1040">
        <v>64559</v>
      </c>
      <c r="B1040" t="s">
        <v>2293</v>
      </c>
      <c r="C1040" s="507">
        <v>44469</v>
      </c>
      <c r="D1040">
        <v>2021</v>
      </c>
      <c r="E1040" t="s">
        <v>217</v>
      </c>
      <c r="F1040" t="s">
        <v>260</v>
      </c>
      <c r="G1040">
        <v>41.440671000000002</v>
      </c>
      <c r="H1040">
        <v>-72.841419999999999</v>
      </c>
      <c r="I1040" s="606">
        <v>3.8932885845</v>
      </c>
      <c r="J1040" t="s">
        <v>431</v>
      </c>
      <c r="K1040" t="s">
        <v>1249</v>
      </c>
      <c r="L1040" s="606">
        <v>20.7</v>
      </c>
      <c r="M1040" s="606">
        <v>16.100000000000001</v>
      </c>
      <c r="N1040" s="606">
        <v>1.2857142857142856</v>
      </c>
      <c r="O1040" t="s">
        <v>793</v>
      </c>
      <c r="P1040" t="s">
        <v>793</v>
      </c>
      <c r="Q1040">
        <v>10</v>
      </c>
      <c r="R1040">
        <v>187.45714285714286</v>
      </c>
      <c r="Y1040">
        <v>31.04</v>
      </c>
      <c r="Z1040">
        <v>3.31</v>
      </c>
      <c r="AA1040">
        <v>95.93</v>
      </c>
      <c r="AB1040">
        <v>69.64</v>
      </c>
      <c r="AC1040" t="s">
        <v>333</v>
      </c>
      <c r="AD1040" s="508" t="s">
        <v>1233</v>
      </c>
      <c r="AE1040" s="1059"/>
      <c r="AF1040" s="1059"/>
      <c r="AG1040" s="1059"/>
      <c r="AH1040" s="1059"/>
      <c r="AI1040" s="1059"/>
      <c r="AJ1040" s="1059"/>
      <c r="AK1040" s="1059"/>
      <c r="AL1040" s="1059"/>
      <c r="AM1040" s="1059"/>
      <c r="AN1040" s="1059"/>
      <c r="AO1040" s="1059"/>
      <c r="AP1040" s="1059"/>
      <c r="AQ1040" s="1059"/>
      <c r="AR1040" s="1059"/>
      <c r="AS1040" s="1059">
        <v>0.15411667942936499</v>
      </c>
      <c r="AT1040" s="1059">
        <v>0.154187583312062</v>
      </c>
      <c r="AU1040" s="1061">
        <v>0.14746603084094101</v>
      </c>
    </row>
    <row r="1041" spans="1:47" x14ac:dyDescent="0.2">
      <c r="A1041">
        <v>65278</v>
      </c>
      <c r="B1041" t="s">
        <v>2294</v>
      </c>
      <c r="C1041" s="507">
        <v>44469</v>
      </c>
      <c r="D1041">
        <v>2021</v>
      </c>
      <c r="E1041" t="s">
        <v>176</v>
      </c>
      <c r="F1041" t="s">
        <v>222</v>
      </c>
      <c r="G1041">
        <v>35.668160999999998</v>
      </c>
      <c r="H1041">
        <v>-119.876481</v>
      </c>
      <c r="I1041" s="606">
        <v>5.3721926940999998</v>
      </c>
      <c r="J1041" t="s">
        <v>431</v>
      </c>
      <c r="K1041" t="s">
        <v>1249</v>
      </c>
      <c r="L1041" s="606">
        <v>24.9</v>
      </c>
      <c r="M1041" s="606">
        <v>16.7</v>
      </c>
      <c r="N1041" s="606">
        <v>1.4910179640718562</v>
      </c>
      <c r="O1041" t="s">
        <v>799</v>
      </c>
      <c r="P1041" t="s">
        <v>1231</v>
      </c>
      <c r="Q1041" t="s">
        <v>799</v>
      </c>
      <c r="R1041">
        <v>179</v>
      </c>
      <c r="Y1041">
        <v>7.11</v>
      </c>
      <c r="Z1041">
        <v>7.45</v>
      </c>
      <c r="AA1041">
        <v>44.62</v>
      </c>
      <c r="AB1041">
        <v>32.81</v>
      </c>
      <c r="AC1041" t="s">
        <v>330</v>
      </c>
      <c r="AD1041" s="508" t="s">
        <v>1233</v>
      </c>
      <c r="AE1041" s="1059"/>
      <c r="AF1041" s="1059"/>
      <c r="AG1041" s="1059"/>
      <c r="AH1041" s="1059"/>
      <c r="AI1041" s="1059"/>
      <c r="AJ1041" s="1059"/>
      <c r="AK1041" s="1059"/>
      <c r="AL1041" s="1059"/>
      <c r="AM1041" s="1059"/>
      <c r="AN1041" s="1059"/>
      <c r="AO1041" s="1059"/>
      <c r="AP1041" s="1059"/>
      <c r="AQ1041" s="1059"/>
      <c r="AR1041" s="1059"/>
      <c r="AS1041" s="1059">
        <v>0.34097558308041398</v>
      </c>
      <c r="AT1041" s="1059">
        <v>0.33040084215131299</v>
      </c>
      <c r="AU1041" s="1061">
        <v>0.32849601343760498</v>
      </c>
    </row>
    <row r="1042" spans="1:47" x14ac:dyDescent="0.2">
      <c r="A1042">
        <v>63696</v>
      </c>
      <c r="B1042" t="s">
        <v>2295</v>
      </c>
      <c r="C1042" s="507">
        <v>44500</v>
      </c>
      <c r="D1042">
        <v>2021</v>
      </c>
      <c r="E1042" t="s">
        <v>180</v>
      </c>
      <c r="F1042" t="s">
        <v>227</v>
      </c>
      <c r="G1042">
        <v>38.003591</v>
      </c>
      <c r="H1042">
        <v>-76.748411000000004</v>
      </c>
      <c r="I1042" s="606">
        <v>4.2369374429000004</v>
      </c>
      <c r="J1042" t="s">
        <v>431</v>
      </c>
      <c r="K1042" t="s">
        <v>1249</v>
      </c>
      <c r="L1042" s="606">
        <v>29.6</v>
      </c>
      <c r="M1042" s="606">
        <v>19.899999999999999</v>
      </c>
      <c r="N1042" s="606">
        <v>1.4874371859296485</v>
      </c>
      <c r="O1042" t="s">
        <v>799</v>
      </c>
      <c r="P1042" t="s">
        <v>1231</v>
      </c>
      <c r="Q1042" t="s">
        <v>799</v>
      </c>
      <c r="R1042">
        <v>180</v>
      </c>
      <c r="Y1042">
        <v>36.15</v>
      </c>
      <c r="Z1042">
        <v>4.1900000000000004</v>
      </c>
      <c r="AA1042">
        <v>46.95</v>
      </c>
      <c r="AB1042">
        <v>35.229999999999997</v>
      </c>
      <c r="AC1042" t="s">
        <v>329</v>
      </c>
      <c r="AD1042" s="508" t="s">
        <v>1233</v>
      </c>
      <c r="AE1042" s="1059"/>
      <c r="AF1042" s="1059"/>
      <c r="AG1042" s="1059"/>
      <c r="AH1042" s="1059"/>
      <c r="AI1042" s="1059"/>
      <c r="AJ1042" s="1059"/>
      <c r="AK1042" s="1059"/>
      <c r="AL1042" s="1059"/>
      <c r="AM1042" s="1059"/>
      <c r="AN1042" s="1059"/>
      <c r="AO1042" s="1059"/>
      <c r="AP1042" s="1059"/>
      <c r="AQ1042" s="1059"/>
      <c r="AR1042" s="1059"/>
      <c r="AS1042" s="1059">
        <v>0.27655973933594902</v>
      </c>
      <c r="AT1042" s="1059">
        <v>0.27065120121153702</v>
      </c>
      <c r="AU1042" s="1061">
        <v>0.253842070095468</v>
      </c>
    </row>
    <row r="1043" spans="1:47" x14ac:dyDescent="0.2">
      <c r="A1043">
        <v>65321</v>
      </c>
      <c r="B1043" t="s">
        <v>2296</v>
      </c>
      <c r="C1043" s="507">
        <v>44561</v>
      </c>
      <c r="D1043">
        <v>2021</v>
      </c>
      <c r="E1043" t="s">
        <v>180</v>
      </c>
      <c r="F1043" t="s">
        <v>227</v>
      </c>
      <c r="G1043">
        <v>37.359701000000001</v>
      </c>
      <c r="H1043">
        <v>-76.754951000000005</v>
      </c>
      <c r="I1043" s="606">
        <v>4.3134073059000002</v>
      </c>
      <c r="J1043" t="s">
        <v>431</v>
      </c>
      <c r="K1043" t="s">
        <v>1249</v>
      </c>
      <c r="L1043" s="606">
        <v>25.6</v>
      </c>
      <c r="M1043" s="606">
        <v>19.899999999999999</v>
      </c>
      <c r="N1043" s="606">
        <v>1.2864321608040203</v>
      </c>
      <c r="O1043" t="s">
        <v>799</v>
      </c>
      <c r="P1043" t="s">
        <v>1231</v>
      </c>
      <c r="Q1043" t="s">
        <v>799</v>
      </c>
      <c r="R1043">
        <v>166</v>
      </c>
      <c r="Y1043">
        <v>33.1</v>
      </c>
      <c r="Z1043">
        <v>4.12</v>
      </c>
      <c r="AA1043">
        <v>64.03</v>
      </c>
      <c r="AB1043">
        <v>47.01</v>
      </c>
      <c r="AC1043" t="s">
        <v>327</v>
      </c>
      <c r="AD1043" s="508" t="s">
        <v>1233</v>
      </c>
      <c r="AE1043" s="1059"/>
      <c r="AF1043" s="1059"/>
      <c r="AG1043" s="1059"/>
      <c r="AH1043" s="1059"/>
      <c r="AI1043" s="1059"/>
      <c r="AJ1043" s="1059"/>
      <c r="AK1043" s="1059"/>
      <c r="AL1043" s="1059"/>
      <c r="AM1043" s="1059"/>
      <c r="AN1043" s="1059"/>
      <c r="AO1043" s="1059"/>
      <c r="AP1043" s="1059"/>
      <c r="AQ1043" s="1059"/>
      <c r="AR1043" s="1059"/>
      <c r="AS1043" s="1059">
        <v>0.19089740942153599</v>
      </c>
      <c r="AT1043" s="1059">
        <v>0.19253229618411599</v>
      </c>
      <c r="AU1043" s="1061">
        <v>0.21508956439757901</v>
      </c>
    </row>
    <row r="1044" spans="1:47" x14ac:dyDescent="0.2">
      <c r="A1044">
        <v>63801</v>
      </c>
      <c r="B1044" t="s">
        <v>2297</v>
      </c>
      <c r="C1044" s="507">
        <v>44286</v>
      </c>
      <c r="D1044">
        <v>2021</v>
      </c>
      <c r="E1044" t="s">
        <v>180</v>
      </c>
      <c r="F1044" t="s">
        <v>231</v>
      </c>
      <c r="G1044">
        <v>41.731451</v>
      </c>
      <c r="H1044">
        <v>-86.102091000000001</v>
      </c>
      <c r="I1044" s="606">
        <v>3.8394413242000001</v>
      </c>
      <c r="J1044" t="s">
        <v>431</v>
      </c>
      <c r="K1044" t="s">
        <v>1251</v>
      </c>
      <c r="L1044" s="606">
        <v>25.4</v>
      </c>
      <c r="M1044" s="606">
        <v>20</v>
      </c>
      <c r="N1044" s="606">
        <v>1.27</v>
      </c>
      <c r="O1044" t="s">
        <v>799</v>
      </c>
      <c r="P1044" t="s">
        <v>1231</v>
      </c>
      <c r="Q1044" t="s">
        <v>799</v>
      </c>
      <c r="R1044">
        <v>180</v>
      </c>
      <c r="Y1044">
        <v>30.93</v>
      </c>
      <c r="Z1044">
        <v>3.98</v>
      </c>
      <c r="AA1044">
        <v>64.78</v>
      </c>
      <c r="AB1044">
        <v>47.84</v>
      </c>
      <c r="AC1044" t="s">
        <v>327</v>
      </c>
      <c r="AD1044" s="508" t="s">
        <v>1233</v>
      </c>
      <c r="AE1044" s="1059"/>
      <c r="AF1044" s="1059"/>
      <c r="AG1044" s="1059"/>
      <c r="AH1044" s="1059"/>
      <c r="AI1044" s="1059"/>
      <c r="AJ1044" s="1059"/>
      <c r="AK1044" s="1059"/>
      <c r="AL1044" s="1059"/>
      <c r="AM1044" s="1059"/>
      <c r="AN1044" s="1059"/>
      <c r="AO1044" s="1059"/>
      <c r="AP1044" s="1059"/>
      <c r="AQ1044" s="1059"/>
      <c r="AR1044" s="1059"/>
      <c r="AS1044" s="1059">
        <v>0.13394977168949701</v>
      </c>
      <c r="AT1044" s="1059">
        <v>0.18493721461187199</v>
      </c>
      <c r="AU1044" s="1061">
        <v>0.21517531876138399</v>
      </c>
    </row>
    <row r="1045" spans="1:47" x14ac:dyDescent="0.2">
      <c r="A1045">
        <v>64590</v>
      </c>
      <c r="B1045" t="s">
        <v>2298</v>
      </c>
      <c r="C1045" s="507">
        <v>44347</v>
      </c>
      <c r="D1045">
        <v>2021</v>
      </c>
      <c r="E1045" t="s">
        <v>179</v>
      </c>
      <c r="F1045" t="s">
        <v>235</v>
      </c>
      <c r="G1045">
        <v>42.996941</v>
      </c>
      <c r="H1045">
        <v>-89.457941000000005</v>
      </c>
      <c r="I1045" s="606">
        <v>3.83676621</v>
      </c>
      <c r="J1045" t="s">
        <v>431</v>
      </c>
      <c r="K1045" t="s">
        <v>1249</v>
      </c>
      <c r="L1045" s="606">
        <v>24.13</v>
      </c>
      <c r="M1045" s="606">
        <v>20</v>
      </c>
      <c r="N1045" s="606">
        <v>1.2064999999999999</v>
      </c>
      <c r="O1045" t="s">
        <v>799</v>
      </c>
      <c r="P1045" t="s">
        <v>1231</v>
      </c>
      <c r="Q1045" t="s">
        <v>799</v>
      </c>
      <c r="R1045">
        <v>180</v>
      </c>
      <c r="Y1045">
        <v>27.31</v>
      </c>
      <c r="Z1045">
        <v>2.4900000000000002</v>
      </c>
      <c r="AA1045">
        <v>71.040000000000006</v>
      </c>
      <c r="AB1045">
        <v>50.98</v>
      </c>
      <c r="AC1045" t="s">
        <v>333</v>
      </c>
      <c r="AD1045" s="508" t="s">
        <v>1233</v>
      </c>
      <c r="AE1045" s="1059"/>
      <c r="AF1045" s="1059"/>
      <c r="AG1045" s="1059"/>
      <c r="AH1045" s="1059"/>
      <c r="AI1045" s="1059"/>
      <c r="AJ1045" s="1059"/>
      <c r="AK1045" s="1059"/>
      <c r="AL1045" s="1059"/>
      <c r="AM1045" s="1059"/>
      <c r="AN1045" s="1059"/>
      <c r="AO1045" s="1059"/>
      <c r="AP1045" s="1059"/>
      <c r="AQ1045" s="1059"/>
      <c r="AR1045" s="1059"/>
      <c r="AS1045" s="1059">
        <v>0.21976598173515899</v>
      </c>
      <c r="AT1045" s="1059">
        <v>0.21369863013698601</v>
      </c>
      <c r="AU1045" s="1061">
        <v>0.21887522768670301</v>
      </c>
    </row>
    <row r="1046" spans="1:47" x14ac:dyDescent="0.2">
      <c r="A1046">
        <v>63894</v>
      </c>
      <c r="B1046" t="s">
        <v>2299</v>
      </c>
      <c r="C1046" s="507">
        <v>44377</v>
      </c>
      <c r="D1046">
        <v>2021</v>
      </c>
      <c r="E1046" t="s">
        <v>217</v>
      </c>
      <c r="F1046" t="s">
        <v>254</v>
      </c>
      <c r="G1046">
        <v>45.267791000000003</v>
      </c>
      <c r="H1046">
        <v>-68.990110999999999</v>
      </c>
      <c r="I1046" s="606">
        <v>3.6381004566000001</v>
      </c>
      <c r="J1046" t="s">
        <v>431</v>
      </c>
      <c r="K1046" t="s">
        <v>1249</v>
      </c>
      <c r="L1046" s="606">
        <v>27.4</v>
      </c>
      <c r="M1046" s="606">
        <v>20</v>
      </c>
      <c r="N1046" s="606">
        <v>1.3699999999999999</v>
      </c>
      <c r="O1046" t="s">
        <v>799</v>
      </c>
      <c r="P1046" t="s">
        <v>1231</v>
      </c>
      <c r="Q1046" t="s">
        <v>799</v>
      </c>
      <c r="R1046">
        <v>180</v>
      </c>
      <c r="Y1046">
        <v>32.479999999999997</v>
      </c>
      <c r="Z1046">
        <v>3.27</v>
      </c>
      <c r="AA1046">
        <v>80.94</v>
      </c>
      <c r="AB1046">
        <v>59.74</v>
      </c>
      <c r="AC1046" t="s">
        <v>333</v>
      </c>
      <c r="AD1046" s="508" t="s">
        <v>1233</v>
      </c>
      <c r="AE1046" s="1059"/>
      <c r="AF1046" s="1059"/>
      <c r="AG1046" s="1059"/>
      <c r="AH1046" s="1059"/>
      <c r="AI1046" s="1059"/>
      <c r="AJ1046" s="1059"/>
      <c r="AK1046" s="1059"/>
      <c r="AL1046" s="1059"/>
      <c r="AM1046" s="1059"/>
      <c r="AN1046" s="1059"/>
      <c r="AO1046" s="1059"/>
      <c r="AP1046" s="1059"/>
      <c r="AQ1046" s="1059"/>
      <c r="AR1046" s="1059"/>
      <c r="AS1046" s="1059">
        <v>0.162835787671232</v>
      </c>
      <c r="AT1046" s="1059">
        <v>0.14404680365296799</v>
      </c>
      <c r="AU1046" s="1061">
        <v>0.17550660291438899</v>
      </c>
    </row>
    <row r="1047" spans="1:47" x14ac:dyDescent="0.2">
      <c r="A1047">
        <v>64015</v>
      </c>
      <c r="B1047" t="s">
        <v>2300</v>
      </c>
      <c r="C1047" s="507">
        <v>44407</v>
      </c>
      <c r="D1047">
        <v>2021</v>
      </c>
      <c r="E1047" t="s">
        <v>180</v>
      </c>
      <c r="F1047" t="s">
        <v>227</v>
      </c>
      <c r="G1047">
        <v>37.501750999999999</v>
      </c>
      <c r="H1047">
        <v>-78.383860999999996</v>
      </c>
      <c r="I1047" s="606">
        <v>4.3037219177999999</v>
      </c>
      <c r="J1047" t="s">
        <v>431</v>
      </c>
      <c r="K1047" t="s">
        <v>1251</v>
      </c>
      <c r="L1047" s="606">
        <v>26.4</v>
      </c>
      <c r="M1047" s="606">
        <v>20</v>
      </c>
      <c r="N1047" s="606">
        <v>1.3199999999999998</v>
      </c>
      <c r="O1047" t="s">
        <v>799</v>
      </c>
      <c r="P1047" t="s">
        <v>1231</v>
      </c>
      <c r="Q1047" t="s">
        <v>799</v>
      </c>
      <c r="R1047">
        <v>180</v>
      </c>
      <c r="Y1047">
        <v>32.159999999999997</v>
      </c>
      <c r="Z1047">
        <v>3.94</v>
      </c>
      <c r="AA1047">
        <v>52.63</v>
      </c>
      <c r="AB1047">
        <v>39.08</v>
      </c>
      <c r="AC1047" t="s">
        <v>329</v>
      </c>
      <c r="AD1047" s="508" t="s">
        <v>1233</v>
      </c>
      <c r="AE1047" s="1059"/>
      <c r="AF1047" s="1059"/>
      <c r="AG1047" s="1059"/>
      <c r="AH1047" s="1059"/>
      <c r="AI1047" s="1059"/>
      <c r="AJ1047" s="1059"/>
      <c r="AK1047" s="1059"/>
      <c r="AL1047" s="1059"/>
      <c r="AM1047" s="1059"/>
      <c r="AN1047" s="1059"/>
      <c r="AO1047" s="1059"/>
      <c r="AP1047" s="1059"/>
      <c r="AQ1047" s="1059"/>
      <c r="AR1047" s="1059"/>
      <c r="AS1047" s="1059">
        <v>0.22900684931506801</v>
      </c>
      <c r="AT1047" s="1059">
        <v>0.22692351598173499</v>
      </c>
      <c r="AU1047" s="1061">
        <v>0.229291894353369</v>
      </c>
    </row>
    <row r="1048" spans="1:47" x14ac:dyDescent="0.2">
      <c r="A1048">
        <v>64690</v>
      </c>
      <c r="B1048" t="s">
        <v>2301</v>
      </c>
      <c r="C1048" s="507">
        <v>44407</v>
      </c>
      <c r="D1048">
        <v>2021</v>
      </c>
      <c r="E1048" t="s">
        <v>180</v>
      </c>
      <c r="F1048" t="s">
        <v>253</v>
      </c>
      <c r="G1048">
        <v>38.613328000000003</v>
      </c>
      <c r="H1048">
        <v>-75.835211000000001</v>
      </c>
      <c r="I1048" s="606">
        <v>4.2214050228</v>
      </c>
      <c r="J1048" t="s">
        <v>431</v>
      </c>
      <c r="K1048" t="s">
        <v>1249</v>
      </c>
      <c r="L1048" s="606">
        <v>29</v>
      </c>
      <c r="M1048" s="606">
        <v>20</v>
      </c>
      <c r="N1048" s="606">
        <v>1.45</v>
      </c>
      <c r="O1048" t="s">
        <v>799</v>
      </c>
      <c r="P1048" t="s">
        <v>1231</v>
      </c>
      <c r="Q1048" t="s">
        <v>799</v>
      </c>
      <c r="R1048">
        <v>180</v>
      </c>
      <c r="Y1048">
        <v>33.08</v>
      </c>
      <c r="Z1048">
        <v>8.6</v>
      </c>
      <c r="AA1048">
        <v>32.74</v>
      </c>
      <c r="AB1048">
        <v>26.54</v>
      </c>
      <c r="AC1048" t="s">
        <v>333</v>
      </c>
      <c r="AD1048" s="508" t="s">
        <v>1233</v>
      </c>
      <c r="AE1048" s="1059"/>
      <c r="AF1048" s="1059"/>
      <c r="AG1048" s="1059"/>
      <c r="AH1048" s="1059"/>
      <c r="AI1048" s="1059"/>
      <c r="AJ1048" s="1059"/>
      <c r="AK1048" s="1059"/>
      <c r="AL1048" s="1059"/>
      <c r="AM1048" s="1059"/>
      <c r="AN1048" s="1059"/>
      <c r="AO1048" s="1059"/>
      <c r="AP1048" s="1059"/>
      <c r="AQ1048" s="1059"/>
      <c r="AR1048" s="1059"/>
      <c r="AS1048" s="1059">
        <v>0.25622716894977099</v>
      </c>
      <c r="AT1048" s="1059">
        <v>0.24843036529680301</v>
      </c>
      <c r="AU1048" s="1061">
        <v>0.193084016393442</v>
      </c>
    </row>
    <row r="1049" spans="1:47" x14ac:dyDescent="0.2">
      <c r="A1049">
        <v>65022</v>
      </c>
      <c r="B1049" t="s">
        <v>2302</v>
      </c>
      <c r="C1049" s="507">
        <v>44439</v>
      </c>
      <c r="D1049">
        <v>2021</v>
      </c>
      <c r="E1049" t="s">
        <v>180</v>
      </c>
      <c r="F1049" t="s">
        <v>227</v>
      </c>
      <c r="G1049">
        <v>37.523640999999998</v>
      </c>
      <c r="H1049">
        <v>-77.263581000000002</v>
      </c>
      <c r="I1049" s="606">
        <v>4.2830084475000003</v>
      </c>
      <c r="J1049" t="s">
        <v>431</v>
      </c>
      <c r="K1049" t="s">
        <v>1249</v>
      </c>
      <c r="L1049" s="606">
        <v>27.3</v>
      </c>
      <c r="M1049" s="606">
        <v>20</v>
      </c>
      <c r="N1049" s="606">
        <v>1.365</v>
      </c>
      <c r="O1049" t="s">
        <v>793</v>
      </c>
      <c r="P1049" t="s">
        <v>793</v>
      </c>
      <c r="R1049">
        <v>180</v>
      </c>
      <c r="Y1049">
        <v>34.01</v>
      </c>
      <c r="Z1049">
        <v>3.43</v>
      </c>
      <c r="AA1049">
        <v>64.260000000000005</v>
      </c>
      <c r="AB1049">
        <v>46.83</v>
      </c>
      <c r="AC1049" t="s">
        <v>332</v>
      </c>
      <c r="AD1049" s="508" t="s">
        <v>1233</v>
      </c>
      <c r="AE1049" s="1059"/>
      <c r="AF1049" s="1059"/>
      <c r="AG1049" s="1059"/>
      <c r="AH1049" s="1059"/>
      <c r="AI1049" s="1059"/>
      <c r="AJ1049" s="1059"/>
      <c r="AK1049" s="1059"/>
      <c r="AL1049" s="1059"/>
      <c r="AM1049" s="1059"/>
      <c r="AN1049" s="1059"/>
      <c r="AO1049" s="1059"/>
      <c r="AP1049" s="1059"/>
      <c r="AQ1049" s="1059"/>
      <c r="AR1049" s="1059"/>
      <c r="AS1049" s="1059">
        <v>0.2324200913242</v>
      </c>
      <c r="AT1049" s="1059"/>
    </row>
    <row r="1050" spans="1:47" x14ac:dyDescent="0.2">
      <c r="A1050">
        <v>64817</v>
      </c>
      <c r="B1050" t="s">
        <v>2303</v>
      </c>
      <c r="C1050" s="507">
        <v>44439</v>
      </c>
      <c r="D1050">
        <v>2021</v>
      </c>
      <c r="E1050" t="s">
        <v>180</v>
      </c>
      <c r="F1050" t="s">
        <v>227</v>
      </c>
      <c r="G1050">
        <v>36.687921000000003</v>
      </c>
      <c r="H1050">
        <v>-79.701841000000002</v>
      </c>
      <c r="I1050" s="606">
        <v>4.3387616437999998</v>
      </c>
      <c r="J1050" t="s">
        <v>431</v>
      </c>
      <c r="K1050" t="s">
        <v>1251</v>
      </c>
      <c r="L1050" s="606">
        <v>26</v>
      </c>
      <c r="M1050" s="606">
        <v>20</v>
      </c>
      <c r="N1050" s="606">
        <v>1.3</v>
      </c>
      <c r="O1050" t="s">
        <v>799</v>
      </c>
      <c r="P1050" t="s">
        <v>1231</v>
      </c>
      <c r="Q1050" t="s">
        <v>799</v>
      </c>
      <c r="R1050">
        <v>180</v>
      </c>
      <c r="Y1050">
        <v>30.92</v>
      </c>
      <c r="Z1050">
        <v>4.0999999999999996</v>
      </c>
      <c r="AA1050">
        <v>50</v>
      </c>
      <c r="AB1050">
        <v>37.130000000000003</v>
      </c>
      <c r="AC1050" t="s">
        <v>333</v>
      </c>
      <c r="AD1050" s="508" t="s">
        <v>1233</v>
      </c>
      <c r="AE1050" s="1059"/>
      <c r="AF1050" s="1059"/>
      <c r="AG1050" s="1059"/>
      <c r="AH1050" s="1059"/>
      <c r="AI1050" s="1059"/>
      <c r="AJ1050" s="1059"/>
      <c r="AK1050" s="1059"/>
      <c r="AL1050" s="1059"/>
      <c r="AM1050" s="1059"/>
      <c r="AN1050" s="1059"/>
      <c r="AO1050" s="1059"/>
      <c r="AP1050" s="1059"/>
      <c r="AQ1050" s="1059"/>
      <c r="AR1050" s="1059"/>
      <c r="AS1050" s="1059">
        <v>0.23605022831050201</v>
      </c>
      <c r="AT1050" s="1059">
        <v>0.22981735159817299</v>
      </c>
      <c r="AU1050" s="1061">
        <v>0.24090391621129301</v>
      </c>
    </row>
    <row r="1051" spans="1:47" x14ac:dyDescent="0.2">
      <c r="A1051">
        <v>64535</v>
      </c>
      <c r="B1051" t="s">
        <v>2304</v>
      </c>
      <c r="C1051" s="507">
        <v>44530</v>
      </c>
      <c r="D1051">
        <v>2021</v>
      </c>
      <c r="E1051" t="s">
        <v>180</v>
      </c>
      <c r="F1051" t="s">
        <v>228</v>
      </c>
      <c r="G1051">
        <v>36.307861000000003</v>
      </c>
      <c r="H1051">
        <v>-76.144491000000002</v>
      </c>
      <c r="I1051" s="606">
        <v>4.4022664383999999</v>
      </c>
      <c r="J1051" t="s">
        <v>431</v>
      </c>
      <c r="K1051" t="s">
        <v>1249</v>
      </c>
      <c r="L1051" s="606">
        <v>29.3</v>
      </c>
      <c r="M1051" s="606">
        <v>20</v>
      </c>
      <c r="N1051" s="606">
        <v>1.4650000000000001</v>
      </c>
      <c r="O1051" t="s">
        <v>799</v>
      </c>
      <c r="P1051" t="s">
        <v>1231</v>
      </c>
      <c r="Q1051" t="s">
        <v>799</v>
      </c>
      <c r="R1051">
        <v>180</v>
      </c>
      <c r="Y1051">
        <v>31.41</v>
      </c>
      <c r="Z1051">
        <v>4.01</v>
      </c>
      <c r="AA1051">
        <v>66.95</v>
      </c>
      <c r="AB1051">
        <v>49.39</v>
      </c>
      <c r="AC1051" t="s">
        <v>330</v>
      </c>
      <c r="AD1051" s="508" t="s">
        <v>1233</v>
      </c>
      <c r="AE1051" s="1059"/>
      <c r="AF1051" s="1059"/>
      <c r="AG1051" s="1059"/>
      <c r="AH1051" s="1059"/>
      <c r="AI1051" s="1059"/>
      <c r="AJ1051" s="1059"/>
      <c r="AK1051" s="1059"/>
      <c r="AL1051" s="1059"/>
      <c r="AM1051" s="1059"/>
      <c r="AN1051" s="1059"/>
      <c r="AO1051" s="1059"/>
      <c r="AP1051" s="1059"/>
      <c r="AQ1051" s="1059"/>
      <c r="AR1051" s="1059"/>
      <c r="AS1051" s="1059">
        <v>0.25406392694063901</v>
      </c>
      <c r="AT1051" s="1059">
        <v>0.25324200913242001</v>
      </c>
      <c r="AU1051" s="1061">
        <v>0.15902777777777699</v>
      </c>
    </row>
    <row r="1052" spans="1:47" x14ac:dyDescent="0.2">
      <c r="A1052">
        <v>62436</v>
      </c>
      <c r="B1052" t="s">
        <v>2305</v>
      </c>
      <c r="C1052" s="507">
        <v>44561</v>
      </c>
      <c r="D1052">
        <v>2021</v>
      </c>
      <c r="E1052" t="s">
        <v>199</v>
      </c>
      <c r="F1052" t="s">
        <v>225</v>
      </c>
      <c r="G1052">
        <v>31.402919000000001</v>
      </c>
      <c r="H1052">
        <v>-84.83681</v>
      </c>
      <c r="I1052" s="606">
        <v>4.7440646118999998</v>
      </c>
      <c r="J1052" t="s">
        <v>431</v>
      </c>
      <c r="K1052" t="s">
        <v>1251</v>
      </c>
      <c r="L1052" s="606">
        <v>29</v>
      </c>
      <c r="M1052" s="606">
        <v>20</v>
      </c>
      <c r="N1052" s="606">
        <v>1.45</v>
      </c>
      <c r="O1052" t="s">
        <v>799</v>
      </c>
      <c r="P1052" t="s">
        <v>1231</v>
      </c>
      <c r="Q1052" t="s">
        <v>799</v>
      </c>
      <c r="R1052">
        <v>180</v>
      </c>
      <c r="Y1052">
        <v>27.88</v>
      </c>
      <c r="Z1052">
        <v>32.229999999999997</v>
      </c>
      <c r="AA1052">
        <v>66.83</v>
      </c>
      <c r="AB1052">
        <v>48.25</v>
      </c>
      <c r="AC1052" t="s">
        <v>1259</v>
      </c>
      <c r="AD1052" s="508">
        <v>23.63127785699492</v>
      </c>
      <c r="AE1052" s="1059"/>
      <c r="AF1052" s="1059"/>
      <c r="AG1052" s="1059"/>
      <c r="AH1052" s="1059"/>
      <c r="AI1052" s="1059"/>
      <c r="AJ1052" s="1059"/>
      <c r="AK1052" s="1059"/>
      <c r="AL1052" s="1059"/>
      <c r="AM1052" s="1059"/>
      <c r="AN1052" s="1059"/>
      <c r="AO1052" s="1059"/>
      <c r="AP1052" s="1059"/>
      <c r="AQ1052" s="1059"/>
      <c r="AR1052" s="1059"/>
      <c r="AS1052" s="1059">
        <v>0.27898972602739702</v>
      </c>
      <c r="AT1052" s="1059">
        <v>0.26204337899543301</v>
      </c>
      <c r="AU1052" s="1061">
        <v>0.24755806010928899</v>
      </c>
    </row>
    <row r="1053" spans="1:47" x14ac:dyDescent="0.2">
      <c r="A1053">
        <v>65122</v>
      </c>
      <c r="B1053" t="s">
        <v>2306</v>
      </c>
      <c r="C1053" s="507">
        <v>44561</v>
      </c>
      <c r="D1053">
        <v>2021</v>
      </c>
      <c r="E1053" t="s">
        <v>181</v>
      </c>
      <c r="F1053" t="s">
        <v>244</v>
      </c>
      <c r="G1053">
        <v>42.963821000000003</v>
      </c>
      <c r="H1053">
        <v>-73.592310999999995</v>
      </c>
      <c r="I1053" s="606">
        <v>3.7622139268999999</v>
      </c>
      <c r="J1053" t="s">
        <v>431</v>
      </c>
      <c r="K1053" t="s">
        <v>1249</v>
      </c>
      <c r="L1053" s="606">
        <v>27</v>
      </c>
      <c r="M1053" s="606">
        <v>20</v>
      </c>
      <c r="N1053" s="606">
        <v>1.35</v>
      </c>
      <c r="O1053" t="s">
        <v>799</v>
      </c>
      <c r="P1053" t="s">
        <v>1231</v>
      </c>
      <c r="Q1053" t="s">
        <v>799</v>
      </c>
      <c r="R1053">
        <v>180</v>
      </c>
      <c r="Y1053">
        <v>34.119999999999997</v>
      </c>
      <c r="Z1053">
        <v>8.73</v>
      </c>
      <c r="AA1053">
        <v>47.48</v>
      </c>
      <c r="AB1053">
        <v>36.869999999999997</v>
      </c>
      <c r="AC1053" t="s">
        <v>333</v>
      </c>
      <c r="AD1053" s="508">
        <v>66.963149684772532</v>
      </c>
      <c r="AE1053" s="1059"/>
      <c r="AF1053" s="1059"/>
      <c r="AG1053" s="1059"/>
      <c r="AH1053" s="1059"/>
      <c r="AI1053" s="1059"/>
      <c r="AJ1053" s="1059"/>
      <c r="AK1053" s="1059"/>
      <c r="AL1053" s="1059"/>
      <c r="AM1053" s="1059"/>
      <c r="AN1053" s="1059"/>
      <c r="AO1053" s="1059"/>
      <c r="AP1053" s="1059"/>
      <c r="AQ1053" s="1059"/>
      <c r="AR1053" s="1059"/>
      <c r="AS1053" s="1059">
        <v>0.18787100456621</v>
      </c>
      <c r="AT1053" s="1059">
        <v>0.189531963470319</v>
      </c>
      <c r="AU1053" s="1061">
        <v>0.181062158469945</v>
      </c>
    </row>
    <row r="1054" spans="1:47" x14ac:dyDescent="0.2">
      <c r="A1054">
        <v>64327</v>
      </c>
      <c r="B1054" t="s">
        <v>2307</v>
      </c>
      <c r="C1054" s="507">
        <v>44377</v>
      </c>
      <c r="D1054">
        <v>2021</v>
      </c>
      <c r="E1054" t="s">
        <v>180</v>
      </c>
      <c r="F1054" t="s">
        <v>248</v>
      </c>
      <c r="G1054">
        <v>39.983010999999998</v>
      </c>
      <c r="H1054">
        <v>-74.237770999999995</v>
      </c>
      <c r="I1054" s="606">
        <v>4.0123321917999997</v>
      </c>
      <c r="J1054" t="s">
        <v>431</v>
      </c>
      <c r="K1054" t="s">
        <v>1249</v>
      </c>
      <c r="L1054" s="606">
        <v>28.9</v>
      </c>
      <c r="M1054" s="606">
        <v>21.3</v>
      </c>
      <c r="N1054" s="606">
        <v>1.356807511737089</v>
      </c>
      <c r="O1054" t="s">
        <v>793</v>
      </c>
      <c r="P1054" t="s">
        <v>793</v>
      </c>
      <c r="Q1054">
        <v>20</v>
      </c>
      <c r="R1054">
        <v>180</v>
      </c>
      <c r="Y1054">
        <v>28.98</v>
      </c>
      <c r="Z1054">
        <v>5.47</v>
      </c>
      <c r="AC1054" t="s">
        <v>332</v>
      </c>
      <c r="AD1054" s="508" t="s">
        <v>1233</v>
      </c>
      <c r="AE1054" s="1059"/>
      <c r="AF1054" s="1059"/>
      <c r="AG1054" s="1059"/>
      <c r="AH1054" s="1059"/>
      <c r="AI1054" s="1059"/>
      <c r="AJ1054" s="1059"/>
      <c r="AK1054" s="1059"/>
      <c r="AL1054" s="1059"/>
      <c r="AM1054" s="1059"/>
      <c r="AN1054" s="1059"/>
      <c r="AO1054" s="1059"/>
      <c r="AP1054" s="1059"/>
      <c r="AQ1054" s="1059"/>
      <c r="AR1054" s="1059"/>
      <c r="AS1054" s="1059">
        <v>0.211717795356614</v>
      </c>
      <c r="AT1054" s="1059">
        <v>0.18642142045576299</v>
      </c>
      <c r="AU1054" s="1061">
        <v>0.20270530285538299</v>
      </c>
    </row>
    <row r="1055" spans="1:47" x14ac:dyDescent="0.2">
      <c r="A1055">
        <v>63722</v>
      </c>
      <c r="B1055" t="s">
        <v>2308</v>
      </c>
      <c r="C1055" s="507">
        <v>44286</v>
      </c>
      <c r="D1055">
        <v>2021</v>
      </c>
      <c r="E1055" t="s">
        <v>183</v>
      </c>
      <c r="F1055" t="s">
        <v>234</v>
      </c>
      <c r="G1055">
        <v>40.848050999999998</v>
      </c>
      <c r="H1055">
        <v>-105.015298</v>
      </c>
      <c r="I1055" s="606">
        <v>4.4396744292000001</v>
      </c>
      <c r="J1055" t="s">
        <v>431</v>
      </c>
      <c r="K1055" t="s">
        <v>1249</v>
      </c>
      <c r="L1055" s="606">
        <v>29</v>
      </c>
      <c r="M1055" s="606">
        <v>22</v>
      </c>
      <c r="N1055" s="606">
        <v>1.3181818181818181</v>
      </c>
      <c r="O1055" t="s">
        <v>799</v>
      </c>
      <c r="P1055" t="s">
        <v>1231</v>
      </c>
      <c r="Q1055" t="s">
        <v>799</v>
      </c>
      <c r="R1055">
        <v>180</v>
      </c>
      <c r="S1055" t="s">
        <v>1293</v>
      </c>
      <c r="T1055" t="s">
        <v>1335</v>
      </c>
      <c r="U1055" t="s">
        <v>1295</v>
      </c>
      <c r="V1055">
        <v>2021</v>
      </c>
      <c r="W1055">
        <v>1</v>
      </c>
      <c r="X1055">
        <v>2</v>
      </c>
      <c r="Y1055">
        <v>16.16</v>
      </c>
      <c r="Z1055">
        <v>27.74</v>
      </c>
      <c r="AA1055">
        <v>49.55</v>
      </c>
      <c r="AB1055">
        <v>36.83</v>
      </c>
      <c r="AC1055" t="s">
        <v>1259</v>
      </c>
      <c r="AD1055" s="508">
        <v>26.54253071854691</v>
      </c>
      <c r="AE1055" s="1059"/>
      <c r="AF1055" s="1059"/>
      <c r="AG1055" s="1059"/>
      <c r="AH1055" s="1059"/>
      <c r="AI1055" s="1059"/>
      <c r="AJ1055" s="1059"/>
      <c r="AK1055" s="1059"/>
      <c r="AL1055" s="1059"/>
      <c r="AM1055" s="1059"/>
      <c r="AN1055" s="1059"/>
      <c r="AO1055" s="1059"/>
      <c r="AP1055" s="1059"/>
      <c r="AQ1055" s="1059"/>
      <c r="AR1055" s="1059"/>
      <c r="AS1055" s="1059">
        <v>0.25749273557492702</v>
      </c>
      <c r="AT1055" s="1059">
        <v>0.24620174346201701</v>
      </c>
      <c r="AU1055" s="1061">
        <v>0.22628953469117399</v>
      </c>
    </row>
    <row r="1056" spans="1:47" x14ac:dyDescent="0.2">
      <c r="A1056">
        <v>62821</v>
      </c>
      <c r="B1056" t="s">
        <v>2309</v>
      </c>
      <c r="C1056" s="507">
        <v>44561</v>
      </c>
      <c r="D1056">
        <v>2021</v>
      </c>
      <c r="E1056" t="s">
        <v>199</v>
      </c>
      <c r="F1056" t="s">
        <v>228</v>
      </c>
      <c r="G1056">
        <v>35.218170999999998</v>
      </c>
      <c r="H1056">
        <v>-80.529161000000002</v>
      </c>
      <c r="I1056" s="606">
        <v>4.5209534247000001</v>
      </c>
      <c r="J1056" t="s">
        <v>431</v>
      </c>
      <c r="K1056" t="s">
        <v>1249</v>
      </c>
      <c r="L1056" s="606">
        <v>33.700000000000003</v>
      </c>
      <c r="M1056" s="606">
        <v>22.6</v>
      </c>
      <c r="N1056" s="606">
        <v>1.4911504424778761</v>
      </c>
      <c r="O1056" t="s">
        <v>799</v>
      </c>
      <c r="P1056" t="s">
        <v>1231</v>
      </c>
      <c r="Q1056" t="s">
        <v>799</v>
      </c>
      <c r="R1056">
        <v>180</v>
      </c>
      <c r="Y1056">
        <v>23.54</v>
      </c>
      <c r="Z1056">
        <v>36.46</v>
      </c>
      <c r="AA1056">
        <v>70.099999999999994</v>
      </c>
      <c r="AB1056">
        <v>52.22</v>
      </c>
      <c r="AC1056" t="s">
        <v>329</v>
      </c>
      <c r="AD1056" s="508" t="s">
        <v>1233</v>
      </c>
      <c r="AE1056" s="1059"/>
      <c r="AF1056" s="1059"/>
      <c r="AG1056" s="1059"/>
      <c r="AH1056" s="1059"/>
      <c r="AI1056" s="1059"/>
      <c r="AJ1056" s="1059"/>
      <c r="AK1056" s="1059"/>
      <c r="AL1056" s="1059"/>
      <c r="AM1056" s="1059"/>
      <c r="AN1056" s="1059"/>
      <c r="AO1056" s="1059"/>
      <c r="AP1056" s="1059"/>
      <c r="AQ1056" s="1059"/>
      <c r="AR1056" s="1059"/>
      <c r="AS1056" s="1059">
        <v>0.18732573645290301</v>
      </c>
      <c r="AT1056" s="1059">
        <v>0.21505131935183999</v>
      </c>
      <c r="AU1056" s="1061">
        <v>0.16975756403436601</v>
      </c>
    </row>
    <row r="1057" spans="1:47" x14ac:dyDescent="0.2">
      <c r="A1057">
        <v>64877</v>
      </c>
      <c r="B1057" t="s">
        <v>2310</v>
      </c>
      <c r="C1057" s="507">
        <v>44561</v>
      </c>
      <c r="D1057">
        <v>2021</v>
      </c>
      <c r="E1057" t="s">
        <v>176</v>
      </c>
      <c r="F1057" t="s">
        <v>222</v>
      </c>
      <c r="G1057">
        <v>34.944661000000004</v>
      </c>
      <c r="H1057">
        <v>-118.130061</v>
      </c>
      <c r="I1057" s="606">
        <v>5.8475908676000001</v>
      </c>
      <c r="J1057" t="s">
        <v>431</v>
      </c>
      <c r="K1057" t="s">
        <v>1251</v>
      </c>
      <c r="L1057" s="606">
        <v>28.6</v>
      </c>
      <c r="M1057" s="606">
        <v>27.4</v>
      </c>
      <c r="N1057" s="606">
        <v>1.0437956204379564</v>
      </c>
      <c r="O1057" t="s">
        <v>799</v>
      </c>
      <c r="P1057" t="s">
        <v>1231</v>
      </c>
      <c r="Q1057" t="s">
        <v>799</v>
      </c>
      <c r="R1057">
        <v>180</v>
      </c>
      <c r="S1057" t="s">
        <v>1293</v>
      </c>
      <c r="T1057" t="s">
        <v>1294</v>
      </c>
      <c r="U1057" t="s">
        <v>1497</v>
      </c>
      <c r="V1057">
        <v>2021</v>
      </c>
      <c r="W1057">
        <v>213.2</v>
      </c>
      <c r="X1057">
        <v>631.5</v>
      </c>
      <c r="Y1057">
        <v>10.01</v>
      </c>
      <c r="Z1057">
        <v>10.16</v>
      </c>
      <c r="AA1057">
        <v>40.270000000000003</v>
      </c>
      <c r="AB1057">
        <v>30.04</v>
      </c>
      <c r="AC1057" t="s">
        <v>332</v>
      </c>
      <c r="AD1057" s="508" t="s">
        <v>1233</v>
      </c>
      <c r="AE1057" s="1059"/>
      <c r="AF1057" s="1059"/>
      <c r="AG1057" s="1059"/>
      <c r="AH1057" s="1059"/>
      <c r="AI1057" s="1059"/>
      <c r="AJ1057" s="1059"/>
      <c r="AK1057" s="1059"/>
      <c r="AL1057" s="1059"/>
      <c r="AM1057" s="1059"/>
      <c r="AN1057" s="1059"/>
      <c r="AO1057" s="1059"/>
      <c r="AP1057" s="1059"/>
      <c r="AQ1057" s="1059"/>
      <c r="AR1057" s="1059"/>
      <c r="AS1057" s="1059">
        <v>0.25216645002166399</v>
      </c>
      <c r="AT1057" s="1059">
        <v>0.22322767723227599</v>
      </c>
      <c r="AU1057" s="1061">
        <v>0.21675940329464299</v>
      </c>
    </row>
    <row r="1058" spans="1:47" x14ac:dyDescent="0.2">
      <c r="A1058">
        <v>63940</v>
      </c>
      <c r="B1058" t="s">
        <v>2311</v>
      </c>
      <c r="C1058" s="507">
        <v>44255</v>
      </c>
      <c r="D1058">
        <v>2021</v>
      </c>
      <c r="E1058" t="s">
        <v>176</v>
      </c>
      <c r="F1058" t="s">
        <v>222</v>
      </c>
      <c r="G1058">
        <v>37.248531</v>
      </c>
      <c r="H1058">
        <v>-121.113311</v>
      </c>
      <c r="I1058" s="606">
        <v>5.1919264839999997</v>
      </c>
      <c r="J1058" t="s">
        <v>431</v>
      </c>
      <c r="K1058" t="s">
        <v>1249</v>
      </c>
      <c r="L1058" s="606">
        <v>50.5</v>
      </c>
      <c r="M1058" s="606">
        <v>40</v>
      </c>
      <c r="N1058" s="606">
        <v>1.2625</v>
      </c>
      <c r="O1058" t="s">
        <v>799</v>
      </c>
      <c r="P1058" t="s">
        <v>1231</v>
      </c>
      <c r="Q1058" t="s">
        <v>799</v>
      </c>
      <c r="R1058">
        <v>180</v>
      </c>
      <c r="Y1058">
        <v>24.05</v>
      </c>
      <c r="Z1058">
        <v>12.54</v>
      </c>
      <c r="AA1058">
        <v>108.77</v>
      </c>
      <c r="AB1058">
        <v>76.13</v>
      </c>
      <c r="AC1058" t="s">
        <v>1259</v>
      </c>
      <c r="AD1058" s="508">
        <v>28.833516875141775</v>
      </c>
      <c r="AE1058" s="1059"/>
      <c r="AF1058" s="1059"/>
      <c r="AG1058" s="1059"/>
      <c r="AH1058" s="1059"/>
      <c r="AI1058" s="1059"/>
      <c r="AJ1058" s="1059"/>
      <c r="AK1058" s="1059"/>
      <c r="AL1058" s="1059"/>
      <c r="AM1058" s="1059"/>
      <c r="AN1058" s="1059"/>
      <c r="AO1058" s="1059"/>
      <c r="AP1058" s="1059"/>
      <c r="AQ1058" s="1059"/>
      <c r="AR1058" s="1059"/>
      <c r="AS1058" s="1059">
        <v>0.25107305936072999</v>
      </c>
      <c r="AT1058" s="1059">
        <v>0.19984874429223701</v>
      </c>
      <c r="AU1058" s="1061">
        <v>0.19501081511839699</v>
      </c>
    </row>
    <row r="1059" spans="1:47" x14ac:dyDescent="0.2">
      <c r="A1059">
        <v>63049</v>
      </c>
      <c r="B1059" t="s">
        <v>2312</v>
      </c>
      <c r="C1059" s="507">
        <v>44255</v>
      </c>
      <c r="D1059">
        <v>2021</v>
      </c>
      <c r="E1059" t="s">
        <v>183</v>
      </c>
      <c r="F1059" t="s">
        <v>242</v>
      </c>
      <c r="G1059">
        <v>44.271341</v>
      </c>
      <c r="H1059">
        <v>-120.875411</v>
      </c>
      <c r="I1059" s="606">
        <v>4.4640358446999997</v>
      </c>
      <c r="J1059" t="s">
        <v>431</v>
      </c>
      <c r="K1059" t="s">
        <v>1249</v>
      </c>
      <c r="L1059" s="606">
        <v>60.06</v>
      </c>
      <c r="M1059" s="606">
        <v>46.2</v>
      </c>
      <c r="N1059" s="606">
        <v>1.3</v>
      </c>
      <c r="O1059" t="s">
        <v>799</v>
      </c>
      <c r="P1059" t="s">
        <v>1231</v>
      </c>
      <c r="Q1059" t="s">
        <v>799</v>
      </c>
      <c r="R1059">
        <v>180</v>
      </c>
      <c r="Y1059">
        <v>25.66</v>
      </c>
      <c r="Z1059">
        <v>19.149999999999999</v>
      </c>
      <c r="AA1059">
        <v>29.96</v>
      </c>
      <c r="AB1059">
        <v>24.12</v>
      </c>
      <c r="AC1059" t="s">
        <v>332</v>
      </c>
      <c r="AD1059" s="508">
        <v>21.357130273464946</v>
      </c>
      <c r="AE1059" s="1059"/>
      <c r="AF1059" s="1059"/>
      <c r="AG1059" s="1059"/>
      <c r="AH1059" s="1059"/>
      <c r="AI1059" s="1059"/>
      <c r="AJ1059" s="1059"/>
      <c r="AK1059" s="1059"/>
      <c r="AL1059" s="1059"/>
      <c r="AM1059" s="1059"/>
      <c r="AN1059" s="1059"/>
      <c r="AO1059" s="1059"/>
      <c r="AP1059" s="1059"/>
      <c r="AQ1059" s="1059"/>
      <c r="AR1059" s="1059"/>
      <c r="AS1059" s="1059">
        <v>0.242251279922512</v>
      </c>
      <c r="AT1059" s="1059">
        <v>0.229659609796596</v>
      </c>
      <c r="AU1059" s="1061">
        <v>0.220912777265236</v>
      </c>
    </row>
    <row r="1060" spans="1:47" x14ac:dyDescent="0.2">
      <c r="A1060">
        <v>64387</v>
      </c>
      <c r="B1060" t="s">
        <v>2313</v>
      </c>
      <c r="C1060" s="507">
        <v>44561</v>
      </c>
      <c r="D1060">
        <v>2021</v>
      </c>
      <c r="E1060" t="s">
        <v>217</v>
      </c>
      <c r="F1060" t="s">
        <v>260</v>
      </c>
      <c r="G1060">
        <v>41.749867000000002</v>
      </c>
      <c r="H1060">
        <v>-71.932479999999998</v>
      </c>
      <c r="I1060" s="606">
        <v>3.8656397259999999</v>
      </c>
      <c r="J1060" t="s">
        <v>431</v>
      </c>
      <c r="K1060" t="s">
        <v>1249</v>
      </c>
      <c r="L1060" s="606">
        <v>63.4</v>
      </c>
      <c r="M1060" s="606">
        <v>49.4</v>
      </c>
      <c r="N1060" s="606">
        <v>1.2834008097165992</v>
      </c>
      <c r="O1060" t="s">
        <v>793</v>
      </c>
      <c r="P1060" t="s">
        <v>793</v>
      </c>
      <c r="Q1060">
        <v>18</v>
      </c>
      <c r="R1060">
        <v>180</v>
      </c>
      <c r="Y1060">
        <v>30.57</v>
      </c>
      <c r="Z1060">
        <v>3.05</v>
      </c>
      <c r="AA1060">
        <v>83.62</v>
      </c>
      <c r="AB1060">
        <v>60.37</v>
      </c>
      <c r="AC1060" t="s">
        <v>333</v>
      </c>
      <c r="AD1060" s="508">
        <v>73.273611776688981</v>
      </c>
      <c r="AE1060" s="1059"/>
      <c r="AF1060" s="1059"/>
      <c r="AG1060" s="1059"/>
      <c r="AH1060" s="1059"/>
      <c r="AI1060" s="1059"/>
      <c r="AJ1060" s="1059"/>
      <c r="AK1060" s="1059"/>
      <c r="AL1060" s="1059"/>
      <c r="AM1060" s="1059"/>
      <c r="AN1060" s="1059"/>
      <c r="AO1060" s="1059"/>
      <c r="AP1060" s="1059"/>
      <c r="AQ1060" s="1059"/>
      <c r="AR1060" s="1059"/>
      <c r="AS1060" s="1059">
        <v>0.19508762686484299</v>
      </c>
      <c r="AT1060" s="1059">
        <v>0.17619655038544699</v>
      </c>
      <c r="AU1060" s="1061">
        <v>0.18323018296055399</v>
      </c>
    </row>
    <row r="1061" spans="1:47" x14ac:dyDescent="0.2">
      <c r="A1061">
        <v>62950</v>
      </c>
      <c r="B1061" t="s">
        <v>2314</v>
      </c>
      <c r="C1061" s="507">
        <v>44347</v>
      </c>
      <c r="D1061">
        <v>2021</v>
      </c>
      <c r="E1061" t="s">
        <v>180</v>
      </c>
      <c r="F1061" t="s">
        <v>227</v>
      </c>
      <c r="G1061">
        <v>36.811532999999997</v>
      </c>
      <c r="H1061">
        <v>-78.483911000000006</v>
      </c>
      <c r="I1061" s="606">
        <v>4.3606694063999996</v>
      </c>
      <c r="J1061" t="s">
        <v>431</v>
      </c>
      <c r="K1061" t="s">
        <v>1249</v>
      </c>
      <c r="L1061" s="606">
        <v>70</v>
      </c>
      <c r="M1061" s="606">
        <v>49.9</v>
      </c>
      <c r="N1061" s="606">
        <v>1.402805611222445</v>
      </c>
      <c r="O1061" t="s">
        <v>799</v>
      </c>
      <c r="P1061" t="s">
        <v>1231</v>
      </c>
      <c r="Q1061" t="s">
        <v>799</v>
      </c>
      <c r="R1061">
        <v>180</v>
      </c>
      <c r="Y1061">
        <v>29.35</v>
      </c>
      <c r="Z1061">
        <v>4.97</v>
      </c>
      <c r="AA1061">
        <v>74.3</v>
      </c>
      <c r="AB1061">
        <v>55.48</v>
      </c>
      <c r="AC1061" t="s">
        <v>332</v>
      </c>
      <c r="AD1061" s="508" t="s">
        <v>1233</v>
      </c>
      <c r="AE1061" s="1059"/>
      <c r="AF1061" s="1059"/>
      <c r="AG1061" s="1059"/>
      <c r="AH1061" s="1059"/>
      <c r="AI1061" s="1059"/>
      <c r="AJ1061" s="1059"/>
      <c r="AK1061" s="1059"/>
      <c r="AL1061" s="1059"/>
      <c r="AM1061" s="1059"/>
      <c r="AN1061" s="1059"/>
      <c r="AO1061" s="1059"/>
      <c r="AP1061" s="1059"/>
      <c r="AQ1061" s="1059"/>
      <c r="AR1061" s="1059"/>
      <c r="AS1061" s="1059">
        <v>0.195573795993814</v>
      </c>
      <c r="AT1061" s="1059">
        <v>0.16085367081194299</v>
      </c>
      <c r="AU1061" s="1061">
        <v>0.150492241313227</v>
      </c>
    </row>
    <row r="1062" spans="1:47" x14ac:dyDescent="0.2">
      <c r="A1062">
        <v>62959</v>
      </c>
      <c r="B1062" t="s">
        <v>2315</v>
      </c>
      <c r="C1062" s="507">
        <v>44500</v>
      </c>
      <c r="D1062">
        <v>2021</v>
      </c>
      <c r="E1062" t="s">
        <v>180</v>
      </c>
      <c r="F1062" t="s">
        <v>227</v>
      </c>
      <c r="G1062">
        <v>36.924711000000002</v>
      </c>
      <c r="H1062">
        <v>-79.355880999999997</v>
      </c>
      <c r="I1062" s="606">
        <v>4.3371527396999996</v>
      </c>
      <c r="J1062" t="s">
        <v>431</v>
      </c>
      <c r="K1062" t="s">
        <v>1249</v>
      </c>
      <c r="L1062" s="606">
        <v>65.7</v>
      </c>
      <c r="M1062" s="606">
        <v>50</v>
      </c>
      <c r="N1062" s="606">
        <v>1.3140000000000001</v>
      </c>
      <c r="O1062" t="s">
        <v>799</v>
      </c>
      <c r="P1062" t="s">
        <v>1231</v>
      </c>
      <c r="Q1062" t="s">
        <v>799</v>
      </c>
      <c r="R1062">
        <v>180</v>
      </c>
      <c r="Y1062">
        <v>29.21</v>
      </c>
      <c r="Z1062">
        <v>4.6399999999999997</v>
      </c>
      <c r="AA1062">
        <v>64.55</v>
      </c>
      <c r="AB1062">
        <v>47.9</v>
      </c>
      <c r="AC1062" t="s">
        <v>332</v>
      </c>
      <c r="AD1062" s="508" t="s">
        <v>1233</v>
      </c>
      <c r="AE1062" s="1059"/>
      <c r="AF1062" s="1059"/>
      <c r="AG1062" s="1059"/>
      <c r="AH1062" s="1059"/>
      <c r="AI1062" s="1059"/>
      <c r="AJ1062" s="1059"/>
      <c r="AK1062" s="1059"/>
      <c r="AL1062" s="1059"/>
      <c r="AM1062" s="1059"/>
      <c r="AN1062" s="1059"/>
      <c r="AO1062" s="1059"/>
      <c r="AP1062" s="1059"/>
      <c r="AQ1062" s="1059"/>
      <c r="AR1062" s="1059"/>
      <c r="AS1062" s="1059">
        <v>0.21260045662100399</v>
      </c>
      <c r="AT1062" s="1059">
        <v>0.18112557077625499</v>
      </c>
      <c r="AU1062" s="1061">
        <v>0.17670992714025499</v>
      </c>
    </row>
    <row r="1063" spans="1:47" x14ac:dyDescent="0.2">
      <c r="A1063">
        <v>62822</v>
      </c>
      <c r="B1063" t="s">
        <v>2316</v>
      </c>
      <c r="C1063" s="507">
        <v>44561</v>
      </c>
      <c r="D1063">
        <v>2021</v>
      </c>
      <c r="E1063" t="s">
        <v>199</v>
      </c>
      <c r="F1063" t="s">
        <v>228</v>
      </c>
      <c r="G1063">
        <v>35.188009000000001</v>
      </c>
      <c r="H1063">
        <v>-81.751215000000002</v>
      </c>
      <c r="I1063" s="606">
        <v>4.5383111871999997</v>
      </c>
      <c r="J1063" t="s">
        <v>431</v>
      </c>
      <c r="K1063" t="s">
        <v>1249</v>
      </c>
      <c r="L1063" s="606">
        <v>79</v>
      </c>
      <c r="M1063" s="606">
        <v>50</v>
      </c>
      <c r="N1063" s="606">
        <v>1.58</v>
      </c>
      <c r="O1063" t="s">
        <v>799</v>
      </c>
      <c r="P1063" t="s">
        <v>1231</v>
      </c>
      <c r="Q1063" t="s">
        <v>799</v>
      </c>
      <c r="R1063">
        <v>180</v>
      </c>
      <c r="Y1063">
        <v>23.56</v>
      </c>
      <c r="Z1063">
        <v>44.93</v>
      </c>
      <c r="AA1063">
        <v>55.71</v>
      </c>
      <c r="AB1063">
        <v>42.41</v>
      </c>
      <c r="AC1063" t="s">
        <v>329</v>
      </c>
      <c r="AD1063" s="508" t="s">
        <v>1233</v>
      </c>
      <c r="AE1063" s="1059"/>
      <c r="AF1063" s="1059"/>
      <c r="AG1063" s="1059"/>
      <c r="AH1063" s="1059"/>
      <c r="AI1063" s="1059"/>
      <c r="AJ1063" s="1059"/>
      <c r="AK1063" s="1059"/>
      <c r="AL1063" s="1059"/>
      <c r="AM1063" s="1059"/>
      <c r="AN1063" s="1059"/>
      <c r="AO1063" s="1059"/>
      <c r="AP1063" s="1059"/>
      <c r="AQ1063" s="1059"/>
      <c r="AR1063" s="1059"/>
      <c r="AS1063" s="1059">
        <v>0.26395662100456602</v>
      </c>
      <c r="AT1063" s="1059">
        <v>0.22623059360730499</v>
      </c>
      <c r="AU1063" s="1061">
        <v>0.17598588342440799</v>
      </c>
    </row>
    <row r="1064" spans="1:47" x14ac:dyDescent="0.2">
      <c r="A1064">
        <v>63929</v>
      </c>
      <c r="B1064" t="s">
        <v>2317</v>
      </c>
      <c r="C1064" s="507">
        <v>44316</v>
      </c>
      <c r="D1064">
        <v>2021</v>
      </c>
      <c r="E1064" t="s">
        <v>179</v>
      </c>
      <c r="F1064" t="s">
        <v>231</v>
      </c>
      <c r="G1064">
        <v>38.022050999999998</v>
      </c>
      <c r="H1064">
        <v>-86.789861000000002</v>
      </c>
      <c r="I1064" s="606">
        <v>4.1788331049999998</v>
      </c>
      <c r="J1064" t="s">
        <v>431</v>
      </c>
      <c r="K1064" t="s">
        <v>1251</v>
      </c>
      <c r="L1064" s="606">
        <v>64.7</v>
      </c>
      <c r="M1064" s="606">
        <v>50.4</v>
      </c>
      <c r="N1064" s="606">
        <v>1.2837301587301588</v>
      </c>
      <c r="O1064" t="s">
        <v>799</v>
      </c>
      <c r="P1064" t="s">
        <v>1231</v>
      </c>
      <c r="Q1064" t="s">
        <v>799</v>
      </c>
      <c r="R1064">
        <v>180</v>
      </c>
      <c r="Y1064">
        <v>32.18</v>
      </c>
      <c r="Z1064">
        <v>2.72</v>
      </c>
      <c r="AA1064">
        <v>65.040000000000006</v>
      </c>
      <c r="AB1064">
        <v>47.42</v>
      </c>
      <c r="AC1064" t="s">
        <v>333</v>
      </c>
      <c r="AD1064" s="508" t="s">
        <v>1233</v>
      </c>
      <c r="AE1064" s="1059"/>
      <c r="AF1064" s="1059"/>
      <c r="AG1064" s="1059"/>
      <c r="AH1064" s="1059"/>
      <c r="AI1064" s="1059"/>
      <c r="AJ1064" s="1059"/>
      <c r="AK1064" s="1059"/>
      <c r="AL1064" s="1059"/>
      <c r="AM1064" s="1059"/>
      <c r="AN1064" s="1059"/>
      <c r="AO1064" s="1059"/>
      <c r="AP1064" s="1059"/>
      <c r="AQ1064" s="1059"/>
      <c r="AR1064" s="1059"/>
      <c r="AS1064" s="1059">
        <v>0.234235703413785</v>
      </c>
      <c r="AT1064" s="1059">
        <v>0.21168098137276201</v>
      </c>
      <c r="AU1064" s="1061">
        <v>0.20295965608465599</v>
      </c>
    </row>
    <row r="1065" spans="1:47" x14ac:dyDescent="0.2">
      <c r="A1065">
        <v>63495</v>
      </c>
      <c r="B1065" t="s">
        <v>2318</v>
      </c>
      <c r="C1065" s="507">
        <v>44227</v>
      </c>
      <c r="D1065">
        <v>2021</v>
      </c>
      <c r="E1065" t="s">
        <v>199</v>
      </c>
      <c r="F1065" t="s">
        <v>223</v>
      </c>
      <c r="G1065">
        <v>27.791730999999999</v>
      </c>
      <c r="H1065">
        <v>-81.994230999999999</v>
      </c>
      <c r="I1065" s="606">
        <v>5.0292753425000001</v>
      </c>
      <c r="J1065" t="s">
        <v>431</v>
      </c>
      <c r="K1065" t="s">
        <v>1251</v>
      </c>
      <c r="L1065" s="606">
        <v>70.8</v>
      </c>
      <c r="M1065" s="606">
        <v>60</v>
      </c>
      <c r="N1065" s="606">
        <v>1.18</v>
      </c>
      <c r="O1065" t="s">
        <v>799</v>
      </c>
      <c r="P1065" t="s">
        <v>1231</v>
      </c>
      <c r="Q1065" t="s">
        <v>799</v>
      </c>
      <c r="R1065">
        <v>180</v>
      </c>
      <c r="Y1065">
        <v>16.63</v>
      </c>
      <c r="Z1065">
        <v>24.59</v>
      </c>
      <c r="AA1065">
        <v>51.19</v>
      </c>
      <c r="AB1065">
        <v>38.61</v>
      </c>
      <c r="AC1065" t="s">
        <v>329</v>
      </c>
      <c r="AD1065" s="508" t="s">
        <v>1233</v>
      </c>
      <c r="AE1065" s="1059"/>
      <c r="AF1065" s="1059"/>
      <c r="AG1065" s="1059"/>
      <c r="AH1065" s="1059"/>
      <c r="AI1065" s="1059"/>
      <c r="AJ1065" s="1059"/>
      <c r="AK1065" s="1059"/>
      <c r="AL1065" s="1059"/>
      <c r="AM1065" s="1059"/>
      <c r="AN1065" s="1059"/>
      <c r="AO1065" s="1059"/>
      <c r="AP1065" s="1059"/>
      <c r="AQ1065" s="1059"/>
      <c r="AR1065" s="1059"/>
      <c r="AS1065" s="1059">
        <v>0.18857305936072999</v>
      </c>
      <c r="AT1065" s="1059">
        <v>0.20453196347031899</v>
      </c>
      <c r="AU1065" s="1061">
        <v>0.168053658166363</v>
      </c>
    </row>
    <row r="1066" spans="1:47" x14ac:dyDescent="0.2">
      <c r="A1066">
        <v>63807</v>
      </c>
      <c r="B1066" t="s">
        <v>2319</v>
      </c>
      <c r="C1066" s="507">
        <v>44561</v>
      </c>
      <c r="D1066">
        <v>2021</v>
      </c>
      <c r="E1066" t="s">
        <v>199</v>
      </c>
      <c r="F1066" t="s">
        <v>228</v>
      </c>
      <c r="G1066">
        <v>36.166051000000003</v>
      </c>
      <c r="H1066">
        <v>-80.654510000000002</v>
      </c>
      <c r="I1066" s="606">
        <v>4.4227732877000001</v>
      </c>
      <c r="J1066" t="s">
        <v>431</v>
      </c>
      <c r="K1066" t="s">
        <v>1249</v>
      </c>
      <c r="L1066" s="606">
        <v>81</v>
      </c>
      <c r="M1066" s="606">
        <v>60</v>
      </c>
      <c r="N1066" s="606">
        <v>1.35</v>
      </c>
      <c r="O1066" t="s">
        <v>793</v>
      </c>
      <c r="P1066" t="s">
        <v>793</v>
      </c>
      <c r="Q1066">
        <v>60</v>
      </c>
      <c r="R1066">
        <v>180</v>
      </c>
      <c r="Y1066">
        <v>22.64</v>
      </c>
      <c r="Z1066">
        <v>28.74</v>
      </c>
      <c r="AA1066">
        <v>63.76</v>
      </c>
      <c r="AB1066">
        <v>46.84</v>
      </c>
      <c r="AC1066" t="s">
        <v>329</v>
      </c>
      <c r="AD1066" s="508" t="s">
        <v>1233</v>
      </c>
      <c r="AE1066" s="1059"/>
      <c r="AF1066" s="1059"/>
      <c r="AG1066" s="1059"/>
      <c r="AH1066" s="1059"/>
      <c r="AI1066" s="1059"/>
      <c r="AJ1066" s="1059"/>
      <c r="AK1066" s="1059"/>
      <c r="AL1066" s="1059"/>
      <c r="AM1066" s="1059"/>
      <c r="AN1066" s="1059"/>
      <c r="AO1066" s="1059"/>
      <c r="AP1066" s="1059"/>
      <c r="AQ1066" s="1059"/>
      <c r="AR1066" s="1059"/>
      <c r="AS1066" s="1059">
        <v>0.237450532724505</v>
      </c>
      <c r="AT1066" s="1059">
        <v>0.21357686453576799</v>
      </c>
      <c r="AU1066" s="1061">
        <v>0.198814131754705</v>
      </c>
    </row>
    <row r="1067" spans="1:47" x14ac:dyDescent="0.2">
      <c r="A1067">
        <v>62951</v>
      </c>
      <c r="B1067" t="s">
        <v>2320</v>
      </c>
      <c r="C1067" s="507">
        <v>44500</v>
      </c>
      <c r="D1067">
        <v>2021</v>
      </c>
      <c r="E1067" t="s">
        <v>180</v>
      </c>
      <c r="F1067" t="s">
        <v>228</v>
      </c>
      <c r="G1067">
        <v>36.529851000000001</v>
      </c>
      <c r="H1067">
        <v>-78.109701000000001</v>
      </c>
      <c r="I1067" s="606">
        <v>4.4020910959000004</v>
      </c>
      <c r="J1067" t="s">
        <v>431</v>
      </c>
      <c r="K1067" t="s">
        <v>1249</v>
      </c>
      <c r="L1067" s="606">
        <v>88.5</v>
      </c>
      <c r="M1067" s="606">
        <v>65</v>
      </c>
      <c r="N1067" s="606">
        <v>1.3615384615384616</v>
      </c>
      <c r="O1067" t="s">
        <v>799</v>
      </c>
      <c r="P1067" t="s">
        <v>1231</v>
      </c>
      <c r="Q1067" t="s">
        <v>799</v>
      </c>
      <c r="R1067">
        <v>180</v>
      </c>
      <c r="Y1067">
        <v>28.12</v>
      </c>
      <c r="Z1067">
        <v>5.03</v>
      </c>
      <c r="AA1067">
        <v>64.010000000000005</v>
      </c>
      <c r="AB1067">
        <v>47.29</v>
      </c>
      <c r="AC1067" t="s">
        <v>332</v>
      </c>
      <c r="AD1067" s="508">
        <v>27.351202746391046</v>
      </c>
      <c r="AE1067" s="1059"/>
      <c r="AF1067" s="1059"/>
      <c r="AG1067" s="1059"/>
      <c r="AH1067" s="1059"/>
      <c r="AI1067" s="1059"/>
      <c r="AJ1067" s="1059"/>
      <c r="AK1067" s="1059"/>
      <c r="AL1067" s="1059"/>
      <c r="AM1067" s="1059"/>
      <c r="AN1067" s="1059"/>
      <c r="AO1067" s="1059"/>
      <c r="AP1067" s="1059"/>
      <c r="AQ1067" s="1059"/>
      <c r="AR1067" s="1059"/>
      <c r="AS1067" s="1059">
        <v>0.24618018967333999</v>
      </c>
      <c r="AT1067" s="1059">
        <v>0.18116438356164299</v>
      </c>
      <c r="AU1067" s="1061">
        <v>0.195754518705338</v>
      </c>
    </row>
    <row r="1068" spans="1:47" x14ac:dyDescent="0.2">
      <c r="A1068">
        <v>64151</v>
      </c>
      <c r="B1068" t="s">
        <v>2321</v>
      </c>
      <c r="C1068" s="507">
        <v>44561</v>
      </c>
      <c r="D1068">
        <v>2021</v>
      </c>
      <c r="E1068" t="s">
        <v>199</v>
      </c>
      <c r="F1068" t="s">
        <v>225</v>
      </c>
      <c r="G1068">
        <v>32.383569000000001</v>
      </c>
      <c r="H1068">
        <v>-83.760703000000007</v>
      </c>
      <c r="I1068" s="606">
        <v>4.6806762556999999</v>
      </c>
      <c r="J1068" t="s">
        <v>431</v>
      </c>
      <c r="K1068" t="s">
        <v>1251</v>
      </c>
      <c r="L1068" s="606">
        <v>98</v>
      </c>
      <c r="M1068" s="606">
        <v>68</v>
      </c>
      <c r="N1068" s="606">
        <v>1.4411764705882353</v>
      </c>
      <c r="O1068" t="s">
        <v>799</v>
      </c>
      <c r="P1068" t="s">
        <v>1231</v>
      </c>
      <c r="Q1068" t="s">
        <v>799</v>
      </c>
      <c r="R1068">
        <v>180</v>
      </c>
      <c r="Y1068">
        <v>28.03</v>
      </c>
      <c r="Z1068">
        <v>30.18</v>
      </c>
      <c r="AA1068">
        <v>65.84</v>
      </c>
      <c r="AB1068">
        <v>47.52</v>
      </c>
      <c r="AC1068" t="s">
        <v>1259</v>
      </c>
      <c r="AD1068" s="508">
        <v>26.875998522439883</v>
      </c>
      <c r="AE1068" s="1059"/>
      <c r="AF1068" s="1059"/>
      <c r="AG1068" s="1059"/>
      <c r="AH1068" s="1059"/>
      <c r="AI1068" s="1059"/>
      <c r="AJ1068" s="1059"/>
      <c r="AK1068" s="1059"/>
      <c r="AL1068" s="1059"/>
      <c r="AM1068" s="1059"/>
      <c r="AN1068" s="1059"/>
      <c r="AO1068" s="1059"/>
      <c r="AP1068" s="1059"/>
      <c r="AQ1068" s="1059"/>
      <c r="AR1068" s="1059"/>
      <c r="AS1068" s="1059">
        <v>0.28344245232339499</v>
      </c>
      <c r="AT1068" s="1059">
        <v>0.263503894708568</v>
      </c>
      <c r="AU1068" s="1061">
        <v>0.25084712846887303</v>
      </c>
    </row>
    <row r="1069" spans="1:47" x14ac:dyDescent="0.2">
      <c r="A1069">
        <v>62668</v>
      </c>
      <c r="B1069" t="s">
        <v>2322</v>
      </c>
      <c r="C1069" s="507">
        <v>44227</v>
      </c>
      <c r="D1069">
        <v>2021</v>
      </c>
      <c r="E1069" t="s">
        <v>199</v>
      </c>
      <c r="F1069" t="s">
        <v>228</v>
      </c>
      <c r="G1069">
        <v>35.593510999999999</v>
      </c>
      <c r="H1069">
        <v>-81.165491000000003</v>
      </c>
      <c r="I1069" s="606">
        <v>4.4879831049999996</v>
      </c>
      <c r="J1069" t="s">
        <v>431</v>
      </c>
      <c r="K1069" t="s">
        <v>1249</v>
      </c>
      <c r="L1069" s="606">
        <v>102.7</v>
      </c>
      <c r="M1069" s="606">
        <v>69.3</v>
      </c>
      <c r="N1069" s="606">
        <v>1.4819624819624821</v>
      </c>
      <c r="O1069" t="s">
        <v>793</v>
      </c>
      <c r="P1069" t="s">
        <v>793</v>
      </c>
      <c r="Q1069">
        <v>23</v>
      </c>
      <c r="R1069">
        <v>174</v>
      </c>
      <c r="Y1069">
        <v>23.25</v>
      </c>
      <c r="Z1069">
        <v>32.090000000000003</v>
      </c>
      <c r="AA1069">
        <v>51.96</v>
      </c>
      <c r="AB1069">
        <v>39.53</v>
      </c>
      <c r="AC1069" t="s">
        <v>329</v>
      </c>
      <c r="AD1069" s="508" t="s">
        <v>1233</v>
      </c>
      <c r="AE1069" s="1059"/>
      <c r="AF1069" s="1059"/>
      <c r="AG1069" s="1059"/>
      <c r="AH1069" s="1059"/>
      <c r="AI1069" s="1059"/>
      <c r="AJ1069" s="1059"/>
      <c r="AK1069" s="1059"/>
      <c r="AL1069" s="1059"/>
      <c r="AM1069" s="1059"/>
      <c r="AN1069" s="1059"/>
      <c r="AO1069" s="1059"/>
      <c r="AP1069" s="1059"/>
      <c r="AQ1069" s="1059"/>
      <c r="AR1069" s="1059"/>
      <c r="AS1069" s="1059">
        <v>0.213447257967806</v>
      </c>
      <c r="AT1069" s="1059">
        <v>0.21881733183103</v>
      </c>
      <c r="AU1069" s="1061">
        <v>0.211581072236809</v>
      </c>
    </row>
    <row r="1070" spans="1:47" x14ac:dyDescent="0.2">
      <c r="A1070">
        <v>65323</v>
      </c>
      <c r="B1070" t="s">
        <v>2323</v>
      </c>
      <c r="C1070" s="507">
        <v>44530</v>
      </c>
      <c r="D1070">
        <v>2021</v>
      </c>
      <c r="E1070" t="s">
        <v>180</v>
      </c>
      <c r="F1070" t="s">
        <v>227</v>
      </c>
      <c r="G1070">
        <v>36.696471000000003</v>
      </c>
      <c r="H1070">
        <v>-76.160360999999995</v>
      </c>
      <c r="I1070" s="606">
        <v>4.3643353880999998</v>
      </c>
      <c r="J1070" t="s">
        <v>431</v>
      </c>
      <c r="K1070" t="s">
        <v>1249</v>
      </c>
      <c r="L1070" s="606">
        <v>78.5</v>
      </c>
      <c r="M1070" s="606">
        <v>70</v>
      </c>
      <c r="N1070" s="606">
        <v>1.1214285714285714</v>
      </c>
      <c r="O1070" t="s">
        <v>799</v>
      </c>
      <c r="P1070" t="s">
        <v>1231</v>
      </c>
      <c r="Q1070" t="s">
        <v>799</v>
      </c>
      <c r="R1070">
        <v>181</v>
      </c>
      <c r="Y1070">
        <v>30.8</v>
      </c>
      <c r="Z1070">
        <v>3.7</v>
      </c>
      <c r="AA1070">
        <v>60.42</v>
      </c>
      <c r="AB1070">
        <v>44.39</v>
      </c>
      <c r="AC1070" t="s">
        <v>88</v>
      </c>
      <c r="AD1070" s="508">
        <v>33.764069596394826</v>
      </c>
      <c r="AE1070" s="1059"/>
      <c r="AF1070" s="1059"/>
      <c r="AG1070" s="1059"/>
      <c r="AH1070" s="1059"/>
      <c r="AI1070" s="1059"/>
      <c r="AJ1070" s="1059"/>
      <c r="AK1070" s="1059"/>
      <c r="AL1070" s="1059"/>
      <c r="AM1070" s="1059"/>
      <c r="AN1070" s="1059"/>
      <c r="AO1070" s="1059"/>
      <c r="AP1070" s="1059"/>
      <c r="AQ1070" s="1059"/>
      <c r="AR1070" s="1059"/>
      <c r="AS1070" s="1059">
        <v>0.18859099804305199</v>
      </c>
      <c r="AT1070" s="1059">
        <v>0.16957762557077599</v>
      </c>
      <c r="AU1070" s="1061">
        <v>0.19562678896695199</v>
      </c>
    </row>
    <row r="1071" spans="1:47" x14ac:dyDescent="0.2">
      <c r="A1071">
        <v>63976</v>
      </c>
      <c r="B1071" t="s">
        <v>2324</v>
      </c>
      <c r="C1071" s="507">
        <v>44530</v>
      </c>
      <c r="D1071">
        <v>2021</v>
      </c>
      <c r="E1071" t="s">
        <v>199</v>
      </c>
      <c r="F1071" t="s">
        <v>228</v>
      </c>
      <c r="G1071">
        <v>34.704141</v>
      </c>
      <c r="H1071">
        <v>-78.393360999999999</v>
      </c>
      <c r="I1071" s="606">
        <v>4.4853004566000001</v>
      </c>
      <c r="J1071" t="s">
        <v>431</v>
      </c>
      <c r="K1071" t="s">
        <v>1251</v>
      </c>
      <c r="L1071" s="606">
        <v>90.2</v>
      </c>
      <c r="M1071" s="606">
        <v>70.099999999999994</v>
      </c>
      <c r="N1071" s="606">
        <v>1.2867332382310985</v>
      </c>
      <c r="O1071" t="s">
        <v>799</v>
      </c>
      <c r="P1071" t="s">
        <v>1231</v>
      </c>
      <c r="Q1071" t="s">
        <v>799</v>
      </c>
      <c r="R1071">
        <v>180</v>
      </c>
      <c r="Y1071">
        <v>20.71</v>
      </c>
      <c r="Z1071">
        <v>7.2</v>
      </c>
      <c r="AA1071">
        <v>46.75</v>
      </c>
      <c r="AB1071">
        <v>34.840000000000003</v>
      </c>
      <c r="AC1071" t="s">
        <v>329</v>
      </c>
      <c r="AD1071" s="508" t="s">
        <v>1233</v>
      </c>
      <c r="AE1071" s="1059"/>
      <c r="AF1071" s="1059"/>
      <c r="AG1071" s="1059"/>
      <c r="AH1071" s="1059"/>
      <c r="AI1071" s="1059"/>
      <c r="AJ1071" s="1059"/>
      <c r="AK1071" s="1059"/>
      <c r="AL1071" s="1059"/>
      <c r="AM1071" s="1059"/>
      <c r="AN1071" s="1059"/>
      <c r="AO1071" s="1059"/>
      <c r="AP1071" s="1059"/>
      <c r="AQ1071" s="1059"/>
      <c r="AR1071" s="1059"/>
      <c r="AS1071" s="1059">
        <v>0.25512640129234798</v>
      </c>
      <c r="AT1071" s="1059">
        <v>0.24423035585171801</v>
      </c>
      <c r="AU1071" s="1061">
        <v>0.23540076757377501</v>
      </c>
    </row>
    <row r="1072" spans="1:47" x14ac:dyDescent="0.2">
      <c r="A1072">
        <v>63050</v>
      </c>
      <c r="B1072" t="s">
        <v>2325</v>
      </c>
      <c r="C1072" s="507">
        <v>44286</v>
      </c>
      <c r="D1072">
        <v>2021</v>
      </c>
      <c r="E1072" t="s">
        <v>183</v>
      </c>
      <c r="F1072" t="s">
        <v>242</v>
      </c>
      <c r="G1072">
        <v>44.253511000000003</v>
      </c>
      <c r="H1072">
        <v>-120.882481</v>
      </c>
      <c r="I1072" s="606">
        <v>4.4640358446999997</v>
      </c>
      <c r="J1072" t="s">
        <v>431</v>
      </c>
      <c r="K1072" t="s">
        <v>1249</v>
      </c>
      <c r="L1072" s="606">
        <v>76.8</v>
      </c>
      <c r="M1072" s="606">
        <v>71.400000000000006</v>
      </c>
      <c r="N1072" s="606">
        <v>1.0756302521008403</v>
      </c>
      <c r="O1072" t="s">
        <v>799</v>
      </c>
      <c r="P1072" t="s">
        <v>1231</v>
      </c>
      <c r="Q1072" t="s">
        <v>799</v>
      </c>
      <c r="R1072">
        <v>180</v>
      </c>
      <c r="Y1072">
        <v>25.57</v>
      </c>
      <c r="Z1072">
        <v>16.420000000000002</v>
      </c>
      <c r="AA1072">
        <v>26.96</v>
      </c>
      <c r="AB1072">
        <v>21.47</v>
      </c>
      <c r="AC1072" t="s">
        <v>332</v>
      </c>
      <c r="AD1072" s="508">
        <v>21.357130273464946</v>
      </c>
      <c r="AE1072" s="1059"/>
      <c r="AF1072" s="1059"/>
      <c r="AG1072" s="1059"/>
      <c r="AH1072" s="1059"/>
      <c r="AI1072" s="1059"/>
      <c r="AJ1072" s="1059"/>
      <c r="AK1072" s="1059"/>
      <c r="AL1072" s="1059"/>
      <c r="AM1072" s="1059"/>
      <c r="AN1072" s="1059"/>
      <c r="AO1072" s="1059"/>
      <c r="AP1072" s="1059"/>
      <c r="AQ1072" s="1059"/>
      <c r="AR1072" s="1059"/>
      <c r="AS1072" s="1059">
        <v>0.22645587915531501</v>
      </c>
      <c r="AT1072" s="1059">
        <v>0.22216466495273901</v>
      </c>
      <c r="AU1072" s="1061">
        <v>0.22173464103309801</v>
      </c>
    </row>
    <row r="1073" spans="1:47" x14ac:dyDescent="0.2">
      <c r="A1073">
        <v>62924</v>
      </c>
      <c r="B1073" t="s">
        <v>2326</v>
      </c>
      <c r="C1073" s="507">
        <v>44286</v>
      </c>
      <c r="D1073">
        <v>2021</v>
      </c>
      <c r="E1073" t="s">
        <v>199</v>
      </c>
      <c r="F1073" t="s">
        <v>223</v>
      </c>
      <c r="G1073">
        <v>27.595628999999999</v>
      </c>
      <c r="H1073">
        <v>-80.569344999999998</v>
      </c>
      <c r="I1073" s="606">
        <v>4.9180618721</v>
      </c>
      <c r="J1073" t="s">
        <v>431</v>
      </c>
      <c r="K1073" t="s">
        <v>1249</v>
      </c>
      <c r="L1073" s="606">
        <v>113.2</v>
      </c>
      <c r="M1073" s="606">
        <v>74.5</v>
      </c>
      <c r="N1073" s="606">
        <v>1.5194630872483221</v>
      </c>
      <c r="O1073" t="s">
        <v>793</v>
      </c>
      <c r="P1073" t="s">
        <v>793</v>
      </c>
      <c r="Q1073">
        <v>20</v>
      </c>
      <c r="R1073">
        <v>195</v>
      </c>
      <c r="Y1073">
        <v>26.79</v>
      </c>
      <c r="Z1073">
        <v>19.899999999999999</v>
      </c>
      <c r="AA1073">
        <v>37.67</v>
      </c>
      <c r="AB1073">
        <v>29.73</v>
      </c>
      <c r="AC1073" t="s">
        <v>329</v>
      </c>
      <c r="AD1073" s="508" t="s">
        <v>1233</v>
      </c>
      <c r="AE1073" s="1059"/>
      <c r="AF1073" s="1059"/>
      <c r="AG1073" s="1059"/>
      <c r="AH1073" s="1059"/>
      <c r="AI1073" s="1059"/>
      <c r="AJ1073" s="1059"/>
      <c r="AK1073" s="1059"/>
      <c r="AL1073" s="1059"/>
      <c r="AM1073" s="1059"/>
      <c r="AN1073" s="1059"/>
      <c r="AO1073" s="1059"/>
      <c r="AP1073" s="1059"/>
      <c r="AQ1073" s="1059"/>
      <c r="AR1073" s="1059"/>
      <c r="AS1073" s="1059">
        <v>0.243647145352578</v>
      </c>
      <c r="AT1073" s="1059">
        <v>0.24260365909717699</v>
      </c>
      <c r="AU1073" s="1061">
        <v>0.232202234691507</v>
      </c>
    </row>
    <row r="1074" spans="1:47" x14ac:dyDescent="0.2">
      <c r="A1074">
        <v>62921</v>
      </c>
      <c r="B1074" t="s">
        <v>2327</v>
      </c>
      <c r="C1074" s="507">
        <v>44286</v>
      </c>
      <c r="D1074">
        <v>2021</v>
      </c>
      <c r="E1074" t="s">
        <v>199</v>
      </c>
      <c r="F1074" t="s">
        <v>223</v>
      </c>
      <c r="G1074">
        <v>27.854751</v>
      </c>
      <c r="H1074">
        <v>-80.669111000000001</v>
      </c>
      <c r="I1074" s="606">
        <v>4.9590182648000001</v>
      </c>
      <c r="J1074" t="s">
        <v>431</v>
      </c>
      <c r="K1074" t="s">
        <v>1249</v>
      </c>
      <c r="L1074" s="606">
        <v>113.2</v>
      </c>
      <c r="M1074" s="606">
        <v>74.5</v>
      </c>
      <c r="N1074" s="606">
        <v>1.5194630872483221</v>
      </c>
      <c r="O1074" t="s">
        <v>799</v>
      </c>
      <c r="P1074" t="s">
        <v>1231</v>
      </c>
      <c r="Q1074" t="s">
        <v>799</v>
      </c>
      <c r="R1074">
        <v>195</v>
      </c>
      <c r="Y1074">
        <v>26.88</v>
      </c>
      <c r="Z1074">
        <v>21.21</v>
      </c>
      <c r="AA1074">
        <v>40.42</v>
      </c>
      <c r="AB1074">
        <v>31.59</v>
      </c>
      <c r="AC1074" t="s">
        <v>329</v>
      </c>
      <c r="AD1074" s="508" t="s">
        <v>1233</v>
      </c>
      <c r="AE1074" s="1059"/>
      <c r="AF1074" s="1059"/>
      <c r="AG1074" s="1059"/>
      <c r="AH1074" s="1059"/>
      <c r="AI1074" s="1059"/>
      <c r="AJ1074" s="1059"/>
      <c r="AK1074" s="1059"/>
      <c r="AL1074" s="1059"/>
      <c r="AM1074" s="1059"/>
      <c r="AN1074" s="1059"/>
      <c r="AO1074" s="1059"/>
      <c r="AP1074" s="1059"/>
      <c r="AQ1074" s="1059"/>
      <c r="AR1074" s="1059"/>
      <c r="AS1074" s="1059">
        <v>0.25135147559069598</v>
      </c>
      <c r="AT1074" s="1059">
        <v>0.24948361987067499</v>
      </c>
      <c r="AU1074" s="1061">
        <v>0.217158103201672</v>
      </c>
    </row>
    <row r="1075" spans="1:47" x14ac:dyDescent="0.2">
      <c r="A1075">
        <v>62915</v>
      </c>
      <c r="B1075" t="s">
        <v>2328</v>
      </c>
      <c r="C1075" s="507">
        <v>44286</v>
      </c>
      <c r="D1075">
        <v>2021</v>
      </c>
      <c r="E1075" t="s">
        <v>199</v>
      </c>
      <c r="F1075" t="s">
        <v>223</v>
      </c>
      <c r="G1075">
        <v>29.879871000000001</v>
      </c>
      <c r="H1075">
        <v>-81.694210999999996</v>
      </c>
      <c r="I1075" s="606">
        <v>4.7868296804000003</v>
      </c>
      <c r="J1075" t="s">
        <v>431</v>
      </c>
      <c r="K1075" t="s">
        <v>1249</v>
      </c>
      <c r="L1075" s="606">
        <v>108.3</v>
      </c>
      <c r="M1075" s="606">
        <v>74.5</v>
      </c>
      <c r="N1075" s="606">
        <v>1.4536912751677853</v>
      </c>
      <c r="O1075" t="s">
        <v>799</v>
      </c>
      <c r="P1075" t="s">
        <v>1231</v>
      </c>
      <c r="Q1075" t="s">
        <v>799</v>
      </c>
      <c r="R1075">
        <v>180</v>
      </c>
      <c r="Y1075">
        <v>26.86</v>
      </c>
      <c r="Z1075">
        <v>21.22</v>
      </c>
      <c r="AA1075">
        <v>39.619999999999997</v>
      </c>
      <c r="AB1075">
        <v>31.01</v>
      </c>
      <c r="AC1075" t="s">
        <v>329</v>
      </c>
      <c r="AD1075" s="508" t="s">
        <v>1233</v>
      </c>
      <c r="AE1075" s="1059"/>
      <c r="AF1075" s="1059"/>
      <c r="AG1075" s="1059"/>
      <c r="AH1075" s="1059"/>
      <c r="AI1075" s="1059"/>
      <c r="AJ1075" s="1059"/>
      <c r="AK1075" s="1059"/>
      <c r="AL1075" s="1059"/>
      <c r="AM1075" s="1059"/>
      <c r="AN1075" s="1059"/>
      <c r="AO1075" s="1059"/>
      <c r="AP1075" s="1059"/>
      <c r="AQ1075" s="1059"/>
      <c r="AR1075" s="1059"/>
      <c r="AS1075" s="1059">
        <v>0.24232018632588601</v>
      </c>
      <c r="AT1075" s="1059">
        <v>0.231860807207869</v>
      </c>
      <c r="AU1075" s="1061">
        <v>0.21661257197344699</v>
      </c>
    </row>
    <row r="1076" spans="1:47" x14ac:dyDescent="0.2">
      <c r="A1076">
        <v>62917</v>
      </c>
      <c r="B1076" t="s">
        <v>2329</v>
      </c>
      <c r="C1076" s="507">
        <v>44286</v>
      </c>
      <c r="D1076">
        <v>2021</v>
      </c>
      <c r="E1076" t="s">
        <v>199</v>
      </c>
      <c r="F1076" t="s">
        <v>223</v>
      </c>
      <c r="G1076">
        <v>27.321930999999999</v>
      </c>
      <c r="H1076">
        <v>-81.802121</v>
      </c>
      <c r="I1076" s="606">
        <v>5.0437858447000004</v>
      </c>
      <c r="J1076" t="s">
        <v>431</v>
      </c>
      <c r="K1076" t="s">
        <v>1249</v>
      </c>
      <c r="L1076" s="606">
        <v>82.8</v>
      </c>
      <c r="M1076" s="606">
        <v>74.5</v>
      </c>
      <c r="N1076" s="606">
        <v>1.1114093959731544</v>
      </c>
      <c r="O1076" t="s">
        <v>799</v>
      </c>
      <c r="P1076" t="s">
        <v>1231</v>
      </c>
      <c r="Q1076" t="s">
        <v>799</v>
      </c>
      <c r="R1076">
        <v>180</v>
      </c>
      <c r="Y1076">
        <v>26.53</v>
      </c>
      <c r="Z1076">
        <v>21.93</v>
      </c>
      <c r="AA1076">
        <v>35.83</v>
      </c>
      <c r="AB1076">
        <v>27.34</v>
      </c>
      <c r="AC1076" t="s">
        <v>329</v>
      </c>
      <c r="AD1076" s="508" t="s">
        <v>1233</v>
      </c>
      <c r="AE1076" s="1059"/>
      <c r="AF1076" s="1059"/>
      <c r="AG1076" s="1059"/>
      <c r="AH1076" s="1059"/>
      <c r="AI1076" s="1059"/>
      <c r="AJ1076" s="1059"/>
      <c r="AK1076" s="1059"/>
      <c r="AL1076" s="1059"/>
      <c r="AM1076" s="1059"/>
      <c r="AN1076" s="1059"/>
      <c r="AO1076" s="1059"/>
      <c r="AP1076" s="1059"/>
      <c r="AQ1076" s="1059"/>
      <c r="AR1076" s="1059"/>
      <c r="AS1076" s="1059">
        <v>0.23898286905090199</v>
      </c>
      <c r="AT1076" s="1059">
        <v>0.24256994882167199</v>
      </c>
      <c r="AU1076" s="1061">
        <v>0.212286524614613</v>
      </c>
    </row>
    <row r="1077" spans="1:47" x14ac:dyDescent="0.2">
      <c r="A1077">
        <v>63110</v>
      </c>
      <c r="B1077" t="s">
        <v>2330</v>
      </c>
      <c r="C1077" s="507">
        <v>44316</v>
      </c>
      <c r="D1077">
        <v>2021</v>
      </c>
      <c r="E1077" t="s">
        <v>199</v>
      </c>
      <c r="F1077" t="s">
        <v>223</v>
      </c>
      <c r="G1077">
        <v>26.772911000000001</v>
      </c>
      <c r="H1077">
        <v>-80.351320999999999</v>
      </c>
      <c r="I1077" s="606">
        <v>4.9453203196000004</v>
      </c>
      <c r="J1077" t="s">
        <v>431</v>
      </c>
      <c r="K1077" t="s">
        <v>1249</v>
      </c>
      <c r="L1077" s="606">
        <v>113.2</v>
      </c>
      <c r="M1077" s="606">
        <v>74.5</v>
      </c>
      <c r="N1077" s="606">
        <v>1.5194630872483221</v>
      </c>
      <c r="O1077" t="s">
        <v>793</v>
      </c>
      <c r="P1077" t="s">
        <v>793</v>
      </c>
      <c r="Q1077">
        <v>20</v>
      </c>
      <c r="R1077">
        <v>180</v>
      </c>
      <c r="Y1077">
        <v>26.91</v>
      </c>
      <c r="Z1077">
        <v>18.55</v>
      </c>
      <c r="AA1077">
        <v>38.71</v>
      </c>
      <c r="AB1077">
        <v>30.35</v>
      </c>
      <c r="AC1077" t="s">
        <v>329</v>
      </c>
      <c r="AD1077" s="508" t="s">
        <v>1233</v>
      </c>
      <c r="AE1077" s="1059"/>
      <c r="AF1077" s="1059"/>
      <c r="AG1077" s="1059"/>
      <c r="AH1077" s="1059"/>
      <c r="AI1077" s="1059"/>
      <c r="AJ1077" s="1059"/>
      <c r="AK1077" s="1059"/>
      <c r="AL1077" s="1059"/>
      <c r="AM1077" s="1059"/>
      <c r="AN1077" s="1059"/>
      <c r="AO1077" s="1059"/>
      <c r="AP1077" s="1059"/>
      <c r="AQ1077" s="1059"/>
      <c r="AR1077" s="1059"/>
      <c r="AS1077" s="1059">
        <v>0.24767399099016199</v>
      </c>
      <c r="AT1077" s="1059">
        <v>0.24651711562624401</v>
      </c>
      <c r="AU1077" s="1061">
        <v>0.23438588770308399</v>
      </c>
    </row>
    <row r="1078" spans="1:47" x14ac:dyDescent="0.2">
      <c r="A1078">
        <v>62919</v>
      </c>
      <c r="B1078" t="s">
        <v>2331</v>
      </c>
      <c r="C1078" s="507">
        <v>44347</v>
      </c>
      <c r="D1078">
        <v>2021</v>
      </c>
      <c r="E1078" t="s">
        <v>199</v>
      </c>
      <c r="F1078" t="s">
        <v>223</v>
      </c>
      <c r="G1078">
        <v>27.594891000000001</v>
      </c>
      <c r="H1078">
        <v>-80.569480999999996</v>
      </c>
      <c r="I1078" s="606">
        <v>4.9180618721</v>
      </c>
      <c r="J1078" t="s">
        <v>431</v>
      </c>
      <c r="K1078" t="s">
        <v>1249</v>
      </c>
      <c r="L1078" s="606">
        <v>96.7</v>
      </c>
      <c r="M1078" s="606">
        <v>74.5</v>
      </c>
      <c r="N1078" s="606">
        <v>1.297986577181208</v>
      </c>
      <c r="O1078" t="s">
        <v>793</v>
      </c>
      <c r="P1078" t="s">
        <v>793</v>
      </c>
      <c r="Q1078">
        <v>20</v>
      </c>
      <c r="R1078">
        <v>195</v>
      </c>
      <c r="Y1078">
        <v>26.77</v>
      </c>
      <c r="Z1078">
        <v>18.649999999999999</v>
      </c>
      <c r="AA1078">
        <v>36.299999999999997</v>
      </c>
      <c r="AB1078">
        <v>28.15</v>
      </c>
      <c r="AC1078" t="s">
        <v>329</v>
      </c>
      <c r="AD1078" s="508" t="s">
        <v>1233</v>
      </c>
      <c r="AE1078" s="1059"/>
      <c r="AF1078" s="1059"/>
      <c r="AG1078" s="1059"/>
      <c r="AH1078" s="1059"/>
      <c r="AI1078" s="1059"/>
      <c r="AJ1078" s="1059"/>
      <c r="AK1078" s="1059"/>
      <c r="AL1078" s="1059"/>
      <c r="AM1078" s="1059"/>
      <c r="AN1078" s="1059"/>
      <c r="AO1078" s="1059"/>
      <c r="AP1078" s="1059"/>
      <c r="AQ1078" s="1059"/>
      <c r="AR1078" s="1059"/>
      <c r="AS1078" s="1059">
        <v>0.23871318684686299</v>
      </c>
      <c r="AT1078" s="1059">
        <v>0.24321504091201601</v>
      </c>
      <c r="AU1078" s="1061">
        <v>0.22742692632119399</v>
      </c>
    </row>
    <row r="1079" spans="1:47" x14ac:dyDescent="0.2">
      <c r="A1079">
        <v>63109</v>
      </c>
      <c r="B1079" t="s">
        <v>2332</v>
      </c>
      <c r="C1079" s="507">
        <v>44347</v>
      </c>
      <c r="D1079">
        <v>2021</v>
      </c>
      <c r="E1079" t="s">
        <v>199</v>
      </c>
      <c r="F1079" t="s">
        <v>223</v>
      </c>
      <c r="G1079">
        <v>28.535450999999998</v>
      </c>
      <c r="H1079">
        <v>-80.676911000000004</v>
      </c>
      <c r="I1079" s="606">
        <v>4.9898778539000004</v>
      </c>
      <c r="J1079" t="s">
        <v>431</v>
      </c>
      <c r="K1079" t="s">
        <v>1249</v>
      </c>
      <c r="L1079" s="606">
        <v>96.7</v>
      </c>
      <c r="M1079" s="606">
        <v>74.5</v>
      </c>
      <c r="N1079" s="606">
        <v>1.297986577181208</v>
      </c>
      <c r="O1079" t="s">
        <v>793</v>
      </c>
      <c r="P1079" t="s">
        <v>793</v>
      </c>
      <c r="Q1079">
        <v>20</v>
      </c>
      <c r="R1079">
        <v>180</v>
      </c>
      <c r="Y1079">
        <v>26.51</v>
      </c>
      <c r="Z1079">
        <v>18.71</v>
      </c>
      <c r="AA1079">
        <v>42.63</v>
      </c>
      <c r="AB1079">
        <v>32.630000000000003</v>
      </c>
      <c r="AC1079" t="s">
        <v>329</v>
      </c>
      <c r="AD1079" s="508" t="s">
        <v>1233</v>
      </c>
      <c r="AE1079" s="1059"/>
      <c r="AF1079" s="1059"/>
      <c r="AG1079" s="1059"/>
      <c r="AH1079" s="1059"/>
      <c r="AI1079" s="1059"/>
      <c r="AJ1079" s="1059"/>
      <c r="AK1079" s="1059"/>
      <c r="AL1079" s="1059"/>
      <c r="AM1079" s="1059"/>
      <c r="AN1079" s="1059"/>
      <c r="AO1079" s="1059"/>
      <c r="AP1079" s="1059"/>
      <c r="AQ1079" s="1059"/>
      <c r="AR1079" s="1059"/>
      <c r="AS1079" s="1059">
        <v>0.229571573044037</v>
      </c>
      <c r="AT1079" s="1059">
        <v>0.227562747080996</v>
      </c>
      <c r="AU1079" s="1061">
        <v>0.20720101221256401</v>
      </c>
    </row>
    <row r="1080" spans="1:47" x14ac:dyDescent="0.2">
      <c r="A1080">
        <v>64301</v>
      </c>
      <c r="B1080" t="s">
        <v>2333</v>
      </c>
      <c r="C1080" s="507">
        <v>44347</v>
      </c>
      <c r="D1080">
        <v>2021</v>
      </c>
      <c r="E1080" t="s">
        <v>199</v>
      </c>
      <c r="F1080" t="s">
        <v>223</v>
      </c>
      <c r="G1080">
        <v>27.448142000000001</v>
      </c>
      <c r="H1080">
        <v>-82.080691000000002</v>
      </c>
      <c r="I1080" s="606">
        <v>5.0126465752999998</v>
      </c>
      <c r="J1080" t="s">
        <v>431</v>
      </c>
      <c r="K1080" t="s">
        <v>1249</v>
      </c>
      <c r="L1080" s="606">
        <v>93.9</v>
      </c>
      <c r="M1080" s="606">
        <v>74.5</v>
      </c>
      <c r="N1080" s="606">
        <v>1.2604026845637584</v>
      </c>
      <c r="O1080" t="s">
        <v>799</v>
      </c>
      <c r="P1080" t="s">
        <v>1231</v>
      </c>
      <c r="Q1080" t="s">
        <v>799</v>
      </c>
      <c r="R1080">
        <v>180</v>
      </c>
      <c r="Y1080">
        <v>26.74</v>
      </c>
      <c r="Z1080">
        <v>20.02</v>
      </c>
      <c r="AA1080">
        <v>34.25</v>
      </c>
      <c r="AB1080">
        <v>26.46</v>
      </c>
      <c r="AC1080" t="s">
        <v>329</v>
      </c>
      <c r="AD1080" s="508" t="s">
        <v>1233</v>
      </c>
      <c r="AE1080" s="1059"/>
      <c r="AF1080" s="1059"/>
      <c r="AG1080" s="1059"/>
      <c r="AH1080" s="1059"/>
      <c r="AI1080" s="1059"/>
      <c r="AJ1080" s="1059"/>
      <c r="AK1080" s="1059"/>
      <c r="AL1080" s="1059"/>
      <c r="AM1080" s="1059"/>
      <c r="AN1080" s="1059"/>
      <c r="AO1080" s="1059"/>
      <c r="AP1080" s="1059"/>
      <c r="AQ1080" s="1059"/>
      <c r="AR1080" s="1059"/>
      <c r="AS1080" s="1059">
        <v>0.25492936164996399</v>
      </c>
      <c r="AT1080" s="1059">
        <v>0.25655511630045003</v>
      </c>
      <c r="AU1080" s="1061">
        <v>0.239420972848742</v>
      </c>
    </row>
    <row r="1081" spans="1:47" x14ac:dyDescent="0.2">
      <c r="A1081">
        <v>64300</v>
      </c>
      <c r="B1081" t="s">
        <v>2334</v>
      </c>
      <c r="C1081" s="507">
        <v>44377</v>
      </c>
      <c r="D1081">
        <v>2021</v>
      </c>
      <c r="E1081" t="s">
        <v>199</v>
      </c>
      <c r="F1081" t="s">
        <v>223</v>
      </c>
      <c r="G1081">
        <v>27.620241</v>
      </c>
      <c r="H1081">
        <v>-80.79607</v>
      </c>
      <c r="I1081" s="606">
        <v>4.9623426941000002</v>
      </c>
      <c r="J1081" t="s">
        <v>431</v>
      </c>
      <c r="K1081" t="s">
        <v>1249</v>
      </c>
      <c r="L1081" s="606">
        <v>96.7</v>
      </c>
      <c r="M1081" s="606">
        <v>74.5</v>
      </c>
      <c r="N1081" s="606">
        <v>1.297986577181208</v>
      </c>
      <c r="O1081" t="s">
        <v>793</v>
      </c>
      <c r="P1081" t="s">
        <v>793</v>
      </c>
      <c r="Q1081">
        <v>20</v>
      </c>
      <c r="R1081">
        <v>195</v>
      </c>
      <c r="Y1081">
        <v>26.61</v>
      </c>
      <c r="Z1081">
        <v>18.84</v>
      </c>
      <c r="AA1081">
        <v>41.82</v>
      </c>
      <c r="AB1081">
        <v>32.51</v>
      </c>
      <c r="AC1081" t="s">
        <v>329</v>
      </c>
      <c r="AD1081" s="508" t="s">
        <v>1233</v>
      </c>
      <c r="AE1081" s="1059"/>
      <c r="AF1081" s="1059"/>
      <c r="AG1081" s="1059"/>
      <c r="AH1081" s="1059"/>
      <c r="AI1081" s="1059"/>
      <c r="AJ1081" s="1059"/>
      <c r="AK1081" s="1059"/>
      <c r="AL1081" s="1059"/>
      <c r="AM1081" s="1059"/>
      <c r="AN1081" s="1059"/>
      <c r="AO1081" s="1059"/>
      <c r="AP1081" s="1059"/>
      <c r="AQ1081" s="1059"/>
      <c r="AR1081" s="1059"/>
      <c r="AS1081" s="1059">
        <v>0.21208513376850199</v>
      </c>
      <c r="AT1081" s="1059">
        <v>0.21364040329747699</v>
      </c>
      <c r="AU1081" s="1061">
        <v>0.186568623855454</v>
      </c>
    </row>
    <row r="1082" spans="1:47" x14ac:dyDescent="0.2">
      <c r="A1082">
        <v>63978</v>
      </c>
      <c r="B1082" t="s">
        <v>2335</v>
      </c>
      <c r="C1082" s="507">
        <v>44500</v>
      </c>
      <c r="D1082">
        <v>2021</v>
      </c>
      <c r="E1082" t="s">
        <v>199</v>
      </c>
      <c r="F1082" t="s">
        <v>223</v>
      </c>
      <c r="G1082">
        <v>27.585836</v>
      </c>
      <c r="H1082">
        <v>-82.061960999999997</v>
      </c>
      <c r="I1082" s="606">
        <v>4.9966047944999996</v>
      </c>
      <c r="J1082" t="s">
        <v>431</v>
      </c>
      <c r="K1082" t="s">
        <v>1249</v>
      </c>
      <c r="L1082" s="606">
        <v>102</v>
      </c>
      <c r="M1082" s="606">
        <v>74.5</v>
      </c>
      <c r="N1082" s="606">
        <v>1.3691275167785235</v>
      </c>
      <c r="O1082" t="s">
        <v>799</v>
      </c>
      <c r="P1082" t="s">
        <v>1231</v>
      </c>
      <c r="Q1082" t="s">
        <v>799</v>
      </c>
      <c r="R1082">
        <v>180</v>
      </c>
      <c r="Y1082">
        <v>19.84</v>
      </c>
      <c r="Z1082">
        <v>26.72</v>
      </c>
      <c r="AA1082">
        <v>45.78</v>
      </c>
      <c r="AB1082">
        <v>34.65</v>
      </c>
      <c r="AC1082" t="s">
        <v>329</v>
      </c>
      <c r="AD1082" s="508" t="s">
        <v>1233</v>
      </c>
      <c r="AE1082" s="1059"/>
      <c r="AF1082" s="1059"/>
      <c r="AG1082" s="1059"/>
      <c r="AH1082" s="1059"/>
      <c r="AI1082" s="1059"/>
      <c r="AJ1082" s="1059"/>
      <c r="AK1082" s="1059"/>
      <c r="AL1082" s="1059"/>
      <c r="AM1082" s="1059"/>
      <c r="AN1082" s="1059"/>
      <c r="AO1082" s="1059"/>
      <c r="AP1082" s="1059"/>
      <c r="AQ1082" s="1059"/>
      <c r="AR1082" s="1059"/>
      <c r="AS1082" s="1059">
        <v>0.244823940424749</v>
      </c>
      <c r="AT1082" s="1059">
        <v>0.21873831632496701</v>
      </c>
      <c r="AU1082" s="1061">
        <v>0.238024290656593</v>
      </c>
    </row>
    <row r="1083" spans="1:47" x14ac:dyDescent="0.2">
      <c r="A1083">
        <v>65036</v>
      </c>
      <c r="B1083" t="s">
        <v>532</v>
      </c>
      <c r="C1083" s="507">
        <v>44561</v>
      </c>
      <c r="D1083">
        <v>2021</v>
      </c>
      <c r="E1083" t="s">
        <v>199</v>
      </c>
      <c r="F1083" t="s">
        <v>223</v>
      </c>
      <c r="G1083">
        <v>30.849070999999999</v>
      </c>
      <c r="H1083">
        <v>-87.345860999999999</v>
      </c>
      <c r="I1083" s="606">
        <v>4.6590636985999998</v>
      </c>
      <c r="J1083" t="s">
        <v>431</v>
      </c>
      <c r="K1083" t="s">
        <v>1249</v>
      </c>
      <c r="L1083" s="606">
        <v>107.6</v>
      </c>
      <c r="M1083" s="606">
        <v>74.5</v>
      </c>
      <c r="N1083" s="606">
        <v>1.4442953020134228</v>
      </c>
      <c r="O1083" t="s">
        <v>793</v>
      </c>
      <c r="P1083" t="s">
        <v>793</v>
      </c>
      <c r="Q1083">
        <v>20</v>
      </c>
      <c r="R1083">
        <v>180</v>
      </c>
      <c r="Y1083">
        <v>27.86</v>
      </c>
      <c r="Z1083">
        <v>19.3</v>
      </c>
      <c r="AA1083">
        <v>48</v>
      </c>
      <c r="AB1083">
        <v>36.659999999999997</v>
      </c>
      <c r="AC1083" t="s">
        <v>330</v>
      </c>
      <c r="AD1083" s="508" t="s">
        <v>1233</v>
      </c>
      <c r="AE1083" s="1059"/>
      <c r="AF1083" s="1059"/>
      <c r="AG1083" s="1059"/>
      <c r="AH1083" s="1059"/>
      <c r="AI1083" s="1059"/>
      <c r="AJ1083" s="1059"/>
      <c r="AK1083" s="1059"/>
      <c r="AL1083" s="1059"/>
      <c r="AM1083" s="1059"/>
      <c r="AN1083" s="1059"/>
      <c r="AO1083" s="1059"/>
      <c r="AP1083" s="1059"/>
      <c r="AQ1083" s="1059"/>
      <c r="AR1083" s="1059"/>
      <c r="AS1083" s="1059">
        <v>0.226603536514357</v>
      </c>
      <c r="AT1083" s="1059">
        <v>0.221858049094419</v>
      </c>
      <c r="AU1083" s="1061">
        <v>0.21459853791518399</v>
      </c>
    </row>
    <row r="1084" spans="1:47" x14ac:dyDescent="0.2">
      <c r="A1084">
        <v>64657</v>
      </c>
      <c r="B1084" t="s">
        <v>697</v>
      </c>
      <c r="C1084" s="507">
        <v>44561</v>
      </c>
      <c r="D1084">
        <v>2021</v>
      </c>
      <c r="E1084" t="s">
        <v>199</v>
      </c>
      <c r="F1084" t="s">
        <v>223</v>
      </c>
      <c r="G1084">
        <v>27.917947999999999</v>
      </c>
      <c r="H1084">
        <v>-82.049605999999997</v>
      </c>
      <c r="I1084" s="606">
        <v>4.9805390411000001</v>
      </c>
      <c r="J1084" t="s">
        <v>431</v>
      </c>
      <c r="K1084" t="s">
        <v>1251</v>
      </c>
      <c r="L1084" s="606">
        <v>88.4</v>
      </c>
      <c r="M1084" s="606">
        <v>74.5</v>
      </c>
      <c r="N1084" s="606">
        <v>1.1865771812080537</v>
      </c>
      <c r="O1084" t="s">
        <v>799</v>
      </c>
      <c r="P1084" t="s">
        <v>1231</v>
      </c>
      <c r="Q1084" t="s">
        <v>799</v>
      </c>
      <c r="R1084">
        <v>180</v>
      </c>
      <c r="Y1084">
        <v>16.64</v>
      </c>
      <c r="Z1084">
        <v>18.13</v>
      </c>
      <c r="AA1084">
        <v>49.56</v>
      </c>
      <c r="AB1084">
        <v>37.020000000000003</v>
      </c>
      <c r="AC1084" t="s">
        <v>329</v>
      </c>
      <c r="AD1084" s="508" t="s">
        <v>1233</v>
      </c>
      <c r="AE1084" s="1059"/>
      <c r="AF1084" s="1059"/>
      <c r="AG1084" s="1059"/>
      <c r="AH1084" s="1059"/>
      <c r="AI1084" s="1059"/>
      <c r="AJ1084" s="1059"/>
      <c r="AK1084" s="1059"/>
      <c r="AL1084" s="1059"/>
      <c r="AM1084" s="1059"/>
      <c r="AN1084" s="1059"/>
      <c r="AO1084" s="1059"/>
      <c r="AP1084" s="1059"/>
      <c r="AQ1084" s="1059"/>
      <c r="AR1084" s="1059"/>
      <c r="AS1084" s="1059">
        <v>0.19713156201158399</v>
      </c>
      <c r="AT1084" s="1059">
        <v>0.207837639054886</v>
      </c>
      <c r="AU1084" s="1061">
        <v>0.211872409872739</v>
      </c>
    </row>
    <row r="1085" spans="1:47" x14ac:dyDescent="0.2">
      <c r="A1085">
        <v>63517</v>
      </c>
      <c r="B1085" t="s">
        <v>2336</v>
      </c>
      <c r="C1085" s="507">
        <v>44286</v>
      </c>
      <c r="D1085">
        <v>2021</v>
      </c>
      <c r="E1085" t="s">
        <v>199</v>
      </c>
      <c r="F1085" t="s">
        <v>223</v>
      </c>
      <c r="G1085">
        <v>29.872176</v>
      </c>
      <c r="H1085">
        <v>-82.725876999999997</v>
      </c>
      <c r="I1085" s="606">
        <v>4.7629162100000002</v>
      </c>
      <c r="J1085" t="s">
        <v>431</v>
      </c>
      <c r="K1085" t="s">
        <v>1251</v>
      </c>
      <c r="L1085" s="606">
        <v>100.8</v>
      </c>
      <c r="M1085" s="606">
        <v>74.900000000000006</v>
      </c>
      <c r="N1085" s="606">
        <v>1.3457943925233644</v>
      </c>
      <c r="O1085" t="s">
        <v>799</v>
      </c>
      <c r="P1085" t="s">
        <v>1231</v>
      </c>
      <c r="Q1085" t="s">
        <v>799</v>
      </c>
      <c r="R1085">
        <v>181</v>
      </c>
      <c r="Y1085">
        <v>19.760000000000002</v>
      </c>
      <c r="Z1085">
        <v>31.05</v>
      </c>
      <c r="AA1085">
        <v>49.58</v>
      </c>
      <c r="AB1085">
        <v>37.270000000000003</v>
      </c>
      <c r="AC1085" t="s">
        <v>329</v>
      </c>
      <c r="AD1085" s="508" t="s">
        <v>1233</v>
      </c>
      <c r="AE1085" s="1059"/>
      <c r="AF1085" s="1059"/>
      <c r="AG1085" s="1059"/>
      <c r="AH1085" s="1059"/>
      <c r="AI1085" s="1059"/>
      <c r="AJ1085" s="1059"/>
      <c r="AK1085" s="1059"/>
      <c r="AL1085" s="1059"/>
      <c r="AM1085" s="1059"/>
      <c r="AN1085" s="1059"/>
      <c r="AO1085" s="1059"/>
      <c r="AP1085" s="1059"/>
      <c r="AQ1085" s="1059"/>
      <c r="AR1085" s="1059"/>
      <c r="AS1085" s="1059">
        <v>0.24359115045326701</v>
      </c>
      <c r="AT1085" s="1059">
        <v>0.20920435771287099</v>
      </c>
      <c r="AU1085" s="1061">
        <v>0.222880659336917</v>
      </c>
    </row>
    <row r="1086" spans="1:47" x14ac:dyDescent="0.2">
      <c r="A1086">
        <v>63518</v>
      </c>
      <c r="B1086" t="s">
        <v>2337</v>
      </c>
      <c r="C1086" s="507">
        <v>44286</v>
      </c>
      <c r="D1086">
        <v>2021</v>
      </c>
      <c r="E1086" t="s">
        <v>199</v>
      </c>
      <c r="F1086" t="s">
        <v>223</v>
      </c>
      <c r="G1086">
        <v>30.455210000000001</v>
      </c>
      <c r="H1086">
        <v>-83.191280000000006</v>
      </c>
      <c r="I1086" s="606">
        <v>4.7425538813000001</v>
      </c>
      <c r="J1086" t="s">
        <v>431</v>
      </c>
      <c r="K1086" t="s">
        <v>1249</v>
      </c>
      <c r="L1086" s="606">
        <v>98.3</v>
      </c>
      <c r="M1086" s="606">
        <v>74.900000000000006</v>
      </c>
      <c r="N1086" s="606">
        <v>1.3124165554072096</v>
      </c>
      <c r="O1086" t="s">
        <v>799</v>
      </c>
      <c r="P1086" t="s">
        <v>1231</v>
      </c>
      <c r="Q1086" t="s">
        <v>799</v>
      </c>
      <c r="R1086">
        <v>180</v>
      </c>
      <c r="Y1086">
        <v>20.09</v>
      </c>
      <c r="Z1086">
        <v>28.5</v>
      </c>
      <c r="AA1086">
        <v>43.44</v>
      </c>
      <c r="AB1086">
        <v>32.85</v>
      </c>
      <c r="AC1086" t="s">
        <v>329</v>
      </c>
      <c r="AD1086" s="508" t="s">
        <v>1233</v>
      </c>
      <c r="AE1086" s="1059"/>
      <c r="AF1086" s="1059"/>
      <c r="AG1086" s="1059"/>
      <c r="AH1086" s="1059"/>
      <c r="AI1086" s="1059"/>
      <c r="AJ1086" s="1059"/>
      <c r="AK1086" s="1059"/>
      <c r="AL1086" s="1059"/>
      <c r="AM1086" s="1059"/>
      <c r="AN1086" s="1059"/>
      <c r="AO1086" s="1059"/>
      <c r="AP1086" s="1059"/>
      <c r="AQ1086" s="1059"/>
      <c r="AR1086" s="1059"/>
      <c r="AS1086" s="1059">
        <v>0.25334692832452399</v>
      </c>
      <c r="AT1086" s="1059">
        <v>0.224361553608769</v>
      </c>
      <c r="AU1086" s="1061">
        <v>0.23796148355670299</v>
      </c>
    </row>
    <row r="1087" spans="1:47" x14ac:dyDescent="0.2">
      <c r="A1087">
        <v>64337</v>
      </c>
      <c r="B1087" t="s">
        <v>2338</v>
      </c>
      <c r="C1087" s="507">
        <v>44500</v>
      </c>
      <c r="D1087">
        <v>2021</v>
      </c>
      <c r="E1087" t="s">
        <v>217</v>
      </c>
      <c r="F1087" t="s">
        <v>254</v>
      </c>
      <c r="G1087">
        <v>44.652261000000003</v>
      </c>
      <c r="H1087">
        <v>-70.096681000000004</v>
      </c>
      <c r="I1087" s="606">
        <v>3.6504662099999998</v>
      </c>
      <c r="J1087" t="s">
        <v>431</v>
      </c>
      <c r="K1087" t="s">
        <v>1249</v>
      </c>
      <c r="L1087" s="606">
        <v>115.7</v>
      </c>
      <c r="M1087" s="606">
        <v>77</v>
      </c>
      <c r="N1087" s="606">
        <v>1.5025974025974027</v>
      </c>
      <c r="O1087" t="s">
        <v>793</v>
      </c>
      <c r="P1087" t="s">
        <v>793</v>
      </c>
      <c r="Q1087">
        <v>18</v>
      </c>
      <c r="R1087">
        <v>180</v>
      </c>
      <c r="Y1087">
        <v>29.84</v>
      </c>
      <c r="Z1087">
        <v>2.9</v>
      </c>
      <c r="AA1087">
        <v>80.400000000000006</v>
      </c>
      <c r="AB1087">
        <v>58.99</v>
      </c>
      <c r="AC1087" t="s">
        <v>333</v>
      </c>
      <c r="AD1087" s="508">
        <v>78.102929501873035</v>
      </c>
      <c r="AE1087" s="1059"/>
      <c r="AF1087" s="1059"/>
      <c r="AG1087" s="1059"/>
      <c r="AH1087" s="1059"/>
      <c r="AI1087" s="1059"/>
      <c r="AJ1087" s="1059"/>
      <c r="AK1087" s="1059"/>
      <c r="AL1087" s="1059"/>
      <c r="AM1087" s="1059"/>
      <c r="AN1087" s="1059"/>
      <c r="AO1087" s="1059"/>
      <c r="AP1087" s="1059"/>
      <c r="AQ1087" s="1059"/>
      <c r="AR1087" s="1059"/>
      <c r="AS1087" s="1059">
        <v>0.19847595327047299</v>
      </c>
      <c r="AT1087" s="1059">
        <v>0.180475004447607</v>
      </c>
      <c r="AU1087" s="1061">
        <v>0.191576183379462</v>
      </c>
    </row>
    <row r="1088" spans="1:47" x14ac:dyDescent="0.2">
      <c r="A1088">
        <v>64144</v>
      </c>
      <c r="B1088" t="s">
        <v>2339</v>
      </c>
      <c r="C1088" s="507">
        <v>44227</v>
      </c>
      <c r="D1088">
        <v>2021</v>
      </c>
      <c r="E1088" t="s">
        <v>180</v>
      </c>
      <c r="F1088" t="s">
        <v>228</v>
      </c>
      <c r="G1088">
        <v>35.891626000000002</v>
      </c>
      <c r="H1088">
        <v>-77.643566000000007</v>
      </c>
      <c r="I1088" s="606">
        <v>4.4414853881000003</v>
      </c>
      <c r="J1088" t="s">
        <v>431</v>
      </c>
      <c r="K1088" t="s">
        <v>1249</v>
      </c>
      <c r="L1088" s="606">
        <v>112</v>
      </c>
      <c r="M1088" s="606">
        <v>80</v>
      </c>
      <c r="N1088" s="606">
        <v>1.4</v>
      </c>
      <c r="O1088" t="s">
        <v>799</v>
      </c>
      <c r="P1088" t="s">
        <v>1231</v>
      </c>
      <c r="Q1088" t="s">
        <v>799</v>
      </c>
      <c r="R1088">
        <v>180</v>
      </c>
      <c r="Y1088">
        <v>27.16</v>
      </c>
      <c r="Z1088">
        <v>4.12</v>
      </c>
      <c r="AA1088">
        <v>39.74</v>
      </c>
      <c r="AB1088">
        <v>30.38</v>
      </c>
      <c r="AC1088" t="s">
        <v>330</v>
      </c>
      <c r="AD1088" s="508" t="s">
        <v>1233</v>
      </c>
      <c r="AE1088" s="1059"/>
      <c r="AF1088" s="1059"/>
      <c r="AG1088" s="1059"/>
      <c r="AH1088" s="1059"/>
      <c r="AI1088" s="1059"/>
      <c r="AJ1088" s="1059"/>
      <c r="AK1088" s="1059"/>
      <c r="AL1088" s="1059"/>
      <c r="AM1088" s="1059"/>
      <c r="AN1088" s="1059"/>
      <c r="AO1088" s="1059"/>
      <c r="AP1088" s="1059"/>
      <c r="AQ1088" s="1059"/>
      <c r="AR1088" s="1059"/>
      <c r="AS1088" s="1059">
        <v>0.26054651826483999</v>
      </c>
      <c r="AT1088" s="1059">
        <v>0.253757134703196</v>
      </c>
      <c r="AU1088" s="1061">
        <v>0.253810906193078</v>
      </c>
    </row>
    <row r="1089" spans="1:47" x14ac:dyDescent="0.2">
      <c r="A1089">
        <v>63549</v>
      </c>
      <c r="B1089" t="s">
        <v>2340</v>
      </c>
      <c r="C1089" s="507">
        <v>44286</v>
      </c>
      <c r="D1089">
        <v>2021</v>
      </c>
      <c r="E1089" t="s">
        <v>180</v>
      </c>
      <c r="F1089" t="s">
        <v>227</v>
      </c>
      <c r="G1089">
        <v>37.016374999999996</v>
      </c>
      <c r="H1089">
        <v>-79.027061000000003</v>
      </c>
      <c r="I1089" s="606">
        <v>4.3337593607000002</v>
      </c>
      <c r="J1089" t="s">
        <v>431</v>
      </c>
      <c r="K1089" t="s">
        <v>1249</v>
      </c>
      <c r="L1089" s="606">
        <v>108.2</v>
      </c>
      <c r="M1089" s="606">
        <v>80</v>
      </c>
      <c r="N1089" s="606">
        <v>1.3525</v>
      </c>
      <c r="O1089" t="s">
        <v>799</v>
      </c>
      <c r="P1089" t="s">
        <v>1231</v>
      </c>
      <c r="Q1089" t="s">
        <v>799</v>
      </c>
      <c r="R1089">
        <v>180</v>
      </c>
      <c r="Y1089">
        <v>29.19</v>
      </c>
      <c r="Z1089">
        <v>3.72</v>
      </c>
      <c r="AA1089">
        <v>52.9</v>
      </c>
      <c r="AB1089">
        <v>38.909999999999997</v>
      </c>
      <c r="AC1089" t="s">
        <v>329</v>
      </c>
      <c r="AD1089" s="508">
        <v>33.027939484598107</v>
      </c>
      <c r="AE1089" s="1059"/>
      <c r="AF1089" s="1059"/>
      <c r="AG1089" s="1059"/>
      <c r="AH1089" s="1059"/>
      <c r="AI1089" s="1059"/>
      <c r="AJ1089" s="1059"/>
      <c r="AK1089" s="1059"/>
      <c r="AL1089" s="1059"/>
      <c r="AM1089" s="1059"/>
      <c r="AN1089" s="1059"/>
      <c r="AO1089" s="1059"/>
      <c r="AP1089" s="1059"/>
      <c r="AQ1089" s="1059"/>
      <c r="AR1089" s="1059"/>
      <c r="AS1089" s="1059">
        <v>0.255263984018264</v>
      </c>
      <c r="AT1089" s="1059">
        <v>0.26277539954337897</v>
      </c>
      <c r="AU1089" s="1061">
        <v>0.24615351775956201</v>
      </c>
    </row>
    <row r="1090" spans="1:47" x14ac:dyDescent="0.2">
      <c r="A1090">
        <v>62666</v>
      </c>
      <c r="B1090" t="s">
        <v>2341</v>
      </c>
      <c r="C1090" s="507">
        <v>44347</v>
      </c>
      <c r="D1090">
        <v>2021</v>
      </c>
      <c r="E1090" t="s">
        <v>183</v>
      </c>
      <c r="F1090" t="s">
        <v>233</v>
      </c>
      <c r="G1090">
        <v>38.839872999999997</v>
      </c>
      <c r="H1090">
        <v>-112.00832</v>
      </c>
      <c r="I1090" s="606">
        <v>4.9432621005000001</v>
      </c>
      <c r="J1090" t="s">
        <v>431</v>
      </c>
      <c r="K1090" t="s">
        <v>1249</v>
      </c>
      <c r="L1090" s="606">
        <v>112</v>
      </c>
      <c r="M1090" s="606">
        <v>80</v>
      </c>
      <c r="N1090" s="606">
        <v>1.4</v>
      </c>
      <c r="O1090" t="s">
        <v>799</v>
      </c>
      <c r="P1090" t="s">
        <v>1231</v>
      </c>
      <c r="Q1090" t="s">
        <v>799</v>
      </c>
      <c r="R1090">
        <v>180</v>
      </c>
      <c r="Y1090">
        <v>17.079999999999998</v>
      </c>
      <c r="Z1090">
        <v>13.71</v>
      </c>
      <c r="AA1090">
        <v>36.72</v>
      </c>
      <c r="AB1090">
        <v>27.95</v>
      </c>
      <c r="AC1090" t="s">
        <v>332</v>
      </c>
      <c r="AD1090" s="508">
        <v>23.170950039752835</v>
      </c>
      <c r="AE1090" s="1059"/>
      <c r="AF1090" s="1059"/>
      <c r="AG1090" s="1059"/>
      <c r="AH1090" s="1059"/>
      <c r="AI1090" s="1059"/>
      <c r="AJ1090" s="1059"/>
      <c r="AK1090" s="1059"/>
      <c r="AL1090" s="1059"/>
      <c r="AM1090" s="1059"/>
      <c r="AN1090" s="1059"/>
      <c r="AO1090" s="1059"/>
      <c r="AP1090" s="1059"/>
      <c r="AQ1090" s="1059"/>
      <c r="AR1090" s="1059"/>
      <c r="AS1090" s="1059">
        <v>0.29091038812785303</v>
      </c>
      <c r="AT1090" s="1059">
        <v>0.28423801369863</v>
      </c>
      <c r="AU1090" s="1061">
        <v>0.28364924863387903</v>
      </c>
    </row>
    <row r="1091" spans="1:47" x14ac:dyDescent="0.2">
      <c r="A1091">
        <v>61991</v>
      </c>
      <c r="B1091" t="s">
        <v>2342</v>
      </c>
      <c r="C1091" s="507">
        <v>44377</v>
      </c>
      <c r="D1091">
        <v>2021</v>
      </c>
      <c r="E1091" t="s">
        <v>183</v>
      </c>
      <c r="F1091" t="s">
        <v>234</v>
      </c>
      <c r="G1091">
        <v>39.761761</v>
      </c>
      <c r="H1091">
        <v>-104.46112100000001</v>
      </c>
      <c r="I1091" s="606">
        <v>4.8457230594</v>
      </c>
      <c r="J1091" t="s">
        <v>431</v>
      </c>
      <c r="K1091" t="s">
        <v>1251</v>
      </c>
      <c r="L1091" s="606">
        <v>110</v>
      </c>
      <c r="M1091" s="606">
        <v>80</v>
      </c>
      <c r="N1091" s="606">
        <v>1.375</v>
      </c>
      <c r="O1091" t="s">
        <v>799</v>
      </c>
      <c r="P1091" t="s">
        <v>1231</v>
      </c>
      <c r="Q1091" t="s">
        <v>799</v>
      </c>
      <c r="R1091">
        <v>180</v>
      </c>
      <c r="Y1091">
        <v>15.75</v>
      </c>
      <c r="Z1091">
        <v>25.07</v>
      </c>
      <c r="AA1091">
        <v>63.57</v>
      </c>
      <c r="AB1091">
        <v>45.63</v>
      </c>
      <c r="AC1091" t="s">
        <v>1259</v>
      </c>
      <c r="AD1091" s="508">
        <v>22.750766733084085</v>
      </c>
      <c r="AE1091" s="1059"/>
      <c r="AF1091" s="1059"/>
      <c r="AG1091" s="1059"/>
      <c r="AH1091" s="1059"/>
      <c r="AI1091" s="1059"/>
      <c r="AJ1091" s="1059"/>
      <c r="AK1091" s="1059"/>
      <c r="AL1091" s="1059"/>
      <c r="AM1091" s="1059"/>
      <c r="AN1091" s="1059"/>
      <c r="AO1091" s="1059"/>
      <c r="AP1091" s="1059"/>
      <c r="AQ1091" s="1059"/>
      <c r="AR1091" s="1059"/>
      <c r="AS1091" s="1059">
        <v>0.29159389269406299</v>
      </c>
      <c r="AT1091" s="1059">
        <v>0.256810787671232</v>
      </c>
      <c r="AU1091" s="1061">
        <v>0.28130265255009101</v>
      </c>
    </row>
    <row r="1092" spans="1:47" x14ac:dyDescent="0.2">
      <c r="A1092">
        <v>64019</v>
      </c>
      <c r="B1092" t="s">
        <v>2343</v>
      </c>
      <c r="C1092" s="507">
        <v>44377</v>
      </c>
      <c r="D1092">
        <v>2021</v>
      </c>
      <c r="E1092" t="s">
        <v>180</v>
      </c>
      <c r="F1092" t="s">
        <v>227</v>
      </c>
      <c r="G1092">
        <v>37.147900999999997</v>
      </c>
      <c r="H1092">
        <v>-79.347491000000005</v>
      </c>
      <c r="I1092" s="606">
        <v>4.3291808218999996</v>
      </c>
      <c r="J1092" t="s">
        <v>431</v>
      </c>
      <c r="K1092" t="s">
        <v>1249</v>
      </c>
      <c r="L1092" s="606">
        <v>113</v>
      </c>
      <c r="M1092" s="606">
        <v>80</v>
      </c>
      <c r="N1092" s="606">
        <v>1.4125000000000001</v>
      </c>
      <c r="O1092" t="s">
        <v>799</v>
      </c>
      <c r="P1092" t="s">
        <v>1231</v>
      </c>
      <c r="Q1092" t="s">
        <v>799</v>
      </c>
      <c r="R1092">
        <v>180</v>
      </c>
      <c r="Y1092">
        <v>30.35</v>
      </c>
      <c r="Z1092">
        <v>4.0999999999999996</v>
      </c>
      <c r="AA1092">
        <v>56.57</v>
      </c>
      <c r="AB1092">
        <v>41.82</v>
      </c>
      <c r="AC1092" t="s">
        <v>332</v>
      </c>
      <c r="AD1092" s="508" t="s">
        <v>1233</v>
      </c>
      <c r="AE1092" s="1059"/>
      <c r="AF1092" s="1059"/>
      <c r="AG1092" s="1059"/>
      <c r="AH1092" s="1059"/>
      <c r="AI1092" s="1059"/>
      <c r="AJ1092" s="1059"/>
      <c r="AK1092" s="1059"/>
      <c r="AL1092" s="1059"/>
      <c r="AM1092" s="1059"/>
      <c r="AN1092" s="1059"/>
      <c r="AO1092" s="1059"/>
      <c r="AP1092" s="1059"/>
      <c r="AQ1092" s="1059"/>
      <c r="AR1092" s="1059"/>
      <c r="AS1092" s="1059">
        <v>0.239329337899543</v>
      </c>
      <c r="AT1092" s="1059">
        <v>0.24098886986301299</v>
      </c>
      <c r="AU1092" s="1061">
        <v>0.23095400728597401</v>
      </c>
    </row>
    <row r="1093" spans="1:47" x14ac:dyDescent="0.2">
      <c r="A1093">
        <v>63842</v>
      </c>
      <c r="B1093" t="s">
        <v>2344</v>
      </c>
      <c r="C1093" s="507">
        <v>44407</v>
      </c>
      <c r="D1093">
        <v>2021</v>
      </c>
      <c r="E1093" t="s">
        <v>199</v>
      </c>
      <c r="F1093" t="s">
        <v>228</v>
      </c>
      <c r="G1093">
        <v>34.994230999999999</v>
      </c>
      <c r="H1093">
        <v>-77.246290999999999</v>
      </c>
      <c r="I1093" s="606">
        <v>4.4256803652999999</v>
      </c>
      <c r="J1093" t="s">
        <v>431</v>
      </c>
      <c r="K1093" t="s">
        <v>1249</v>
      </c>
      <c r="L1093" s="606">
        <v>108</v>
      </c>
      <c r="M1093" s="606">
        <v>80</v>
      </c>
      <c r="N1093" s="606">
        <v>1.35</v>
      </c>
      <c r="O1093" t="s">
        <v>793</v>
      </c>
      <c r="P1093" t="s">
        <v>793</v>
      </c>
      <c r="Q1093">
        <v>60</v>
      </c>
      <c r="R1093">
        <v>181</v>
      </c>
      <c r="Y1093">
        <v>20.11</v>
      </c>
      <c r="Z1093">
        <v>3.26</v>
      </c>
      <c r="AA1093">
        <v>57.85</v>
      </c>
      <c r="AB1093">
        <v>43.06</v>
      </c>
      <c r="AC1093" t="s">
        <v>329</v>
      </c>
      <c r="AD1093" s="508" t="s">
        <v>1233</v>
      </c>
      <c r="AE1093" s="1059"/>
      <c r="AF1093" s="1059"/>
      <c r="AG1093" s="1059"/>
      <c r="AH1093" s="1059"/>
      <c r="AI1093" s="1059"/>
      <c r="AJ1093" s="1059"/>
      <c r="AK1093" s="1059"/>
      <c r="AL1093" s="1059"/>
      <c r="AM1093" s="1059"/>
      <c r="AN1093" s="1059"/>
      <c r="AO1093" s="1059"/>
      <c r="AP1093" s="1059"/>
      <c r="AQ1093" s="1059"/>
      <c r="AR1093" s="1059"/>
      <c r="AS1093" s="1059">
        <v>0.22803367579908601</v>
      </c>
      <c r="AT1093" s="1059">
        <v>0.20089183789954301</v>
      </c>
      <c r="AU1093" s="1061">
        <v>0.20264401183970801</v>
      </c>
    </row>
    <row r="1094" spans="1:47" x14ac:dyDescent="0.2">
      <c r="A1094">
        <v>63061</v>
      </c>
      <c r="B1094" t="s">
        <v>2345</v>
      </c>
      <c r="C1094" s="507">
        <v>44561</v>
      </c>
      <c r="D1094">
        <v>2021</v>
      </c>
      <c r="E1094" t="s">
        <v>183</v>
      </c>
      <c r="F1094" t="s">
        <v>233</v>
      </c>
      <c r="G1094">
        <v>39.842359000000002</v>
      </c>
      <c r="H1094">
        <v>-111.888184</v>
      </c>
      <c r="I1094" s="606">
        <v>4.7487038813</v>
      </c>
      <c r="J1094" t="s">
        <v>431</v>
      </c>
      <c r="K1094" t="s">
        <v>1251</v>
      </c>
      <c r="L1094" s="606">
        <v>107</v>
      </c>
      <c r="M1094" s="606">
        <v>80</v>
      </c>
      <c r="N1094" s="606">
        <v>1.3374999999999999</v>
      </c>
      <c r="O1094" t="s">
        <v>799</v>
      </c>
      <c r="P1094" t="s">
        <v>1231</v>
      </c>
      <c r="Q1094" t="s">
        <v>799</v>
      </c>
      <c r="R1094">
        <v>180</v>
      </c>
      <c r="Y1094">
        <v>18.53</v>
      </c>
      <c r="Z1094">
        <v>19.91</v>
      </c>
      <c r="AA1094">
        <v>31.96</v>
      </c>
      <c r="AB1094">
        <v>24.65</v>
      </c>
      <c r="AC1094" t="s">
        <v>1259</v>
      </c>
      <c r="AD1094" s="508">
        <v>24.370726050717852</v>
      </c>
      <c r="AE1094" s="1059"/>
      <c r="AF1094" s="1059"/>
      <c r="AG1094" s="1059"/>
      <c r="AH1094" s="1059"/>
      <c r="AI1094" s="1059"/>
      <c r="AJ1094" s="1059"/>
      <c r="AK1094" s="1059"/>
      <c r="AL1094" s="1059"/>
      <c r="AM1094" s="1059"/>
      <c r="AN1094" s="1059"/>
      <c r="AO1094" s="1059"/>
      <c r="AP1094" s="1059"/>
      <c r="AQ1094" s="1059"/>
      <c r="AR1094" s="1059"/>
      <c r="AS1094" s="1059">
        <v>0.295363869863013</v>
      </c>
      <c r="AT1094" s="1059">
        <v>0.279356449771689</v>
      </c>
      <c r="AU1094" s="1061">
        <v>0.28410462204007197</v>
      </c>
    </row>
    <row r="1095" spans="1:47" x14ac:dyDescent="0.2">
      <c r="A1095">
        <v>64150</v>
      </c>
      <c r="B1095" t="s">
        <v>2346</v>
      </c>
      <c r="C1095" s="507">
        <v>44561</v>
      </c>
      <c r="D1095">
        <v>2021</v>
      </c>
      <c r="E1095" t="s">
        <v>199</v>
      </c>
      <c r="F1095" t="s">
        <v>225</v>
      </c>
      <c r="G1095">
        <v>31.485377</v>
      </c>
      <c r="H1095">
        <v>-84.731926999999999</v>
      </c>
      <c r="I1095" s="606">
        <v>4.7613463469999999</v>
      </c>
      <c r="J1095" t="s">
        <v>431</v>
      </c>
      <c r="K1095" t="s">
        <v>1251</v>
      </c>
      <c r="L1095" s="606">
        <v>114</v>
      </c>
      <c r="M1095" s="606">
        <v>80</v>
      </c>
      <c r="N1095" s="606">
        <v>1.425</v>
      </c>
      <c r="O1095" t="s">
        <v>799</v>
      </c>
      <c r="P1095" t="s">
        <v>1231</v>
      </c>
      <c r="Q1095" t="s">
        <v>799</v>
      </c>
      <c r="R1095">
        <v>180</v>
      </c>
      <c r="Y1095">
        <v>27.85</v>
      </c>
      <c r="Z1095">
        <v>34.770000000000003</v>
      </c>
      <c r="AA1095">
        <v>65.14</v>
      </c>
      <c r="AB1095">
        <v>47.04</v>
      </c>
      <c r="AC1095" t="s">
        <v>1259</v>
      </c>
      <c r="AD1095" s="508">
        <v>21.416940391097146</v>
      </c>
      <c r="AE1095" s="1059"/>
      <c r="AF1095" s="1059"/>
      <c r="AG1095" s="1059"/>
      <c r="AH1095" s="1059"/>
      <c r="AI1095" s="1059"/>
      <c r="AJ1095" s="1059"/>
      <c r="AK1095" s="1059"/>
      <c r="AL1095" s="1059"/>
      <c r="AM1095" s="1059"/>
      <c r="AN1095" s="1059"/>
      <c r="AO1095" s="1059"/>
      <c r="AP1095" s="1059"/>
      <c r="AQ1095" s="1059"/>
      <c r="AR1095" s="1059"/>
      <c r="AS1095" s="1059">
        <v>0.27596033105022799</v>
      </c>
      <c r="AT1095" s="1059">
        <v>0.26424372146118702</v>
      </c>
      <c r="AU1095" s="1061">
        <v>0.25078694216757702</v>
      </c>
    </row>
    <row r="1096" spans="1:47" x14ac:dyDescent="0.2">
      <c r="A1096">
        <v>62505</v>
      </c>
      <c r="B1096" t="s">
        <v>2347</v>
      </c>
      <c r="C1096" s="507">
        <v>44469</v>
      </c>
      <c r="D1096">
        <v>2021</v>
      </c>
      <c r="E1096" t="s">
        <v>177</v>
      </c>
      <c r="F1096" t="s">
        <v>221</v>
      </c>
      <c r="G1096">
        <v>33.501801</v>
      </c>
      <c r="H1096">
        <v>-96.148972999999998</v>
      </c>
      <c r="I1096" s="606">
        <v>4.6175961186999999</v>
      </c>
      <c r="J1096" t="s">
        <v>431</v>
      </c>
      <c r="K1096" t="s">
        <v>1251</v>
      </c>
      <c r="L1096" s="606">
        <v>105</v>
      </c>
      <c r="M1096" s="606">
        <v>82.5</v>
      </c>
      <c r="N1096" s="606">
        <v>1.2727272727272727</v>
      </c>
      <c r="O1096" t="s">
        <v>799</v>
      </c>
      <c r="P1096" t="s">
        <v>1231</v>
      </c>
      <c r="Q1096" t="s">
        <v>799</v>
      </c>
      <c r="R1096">
        <v>180</v>
      </c>
      <c r="Y1096">
        <v>21.56</v>
      </c>
      <c r="AA1096">
        <v>49.04</v>
      </c>
      <c r="AB1096">
        <v>36.340000000000003</v>
      </c>
      <c r="AC1096" t="s">
        <v>332</v>
      </c>
      <c r="AD1096" s="508" t="s">
        <v>1233</v>
      </c>
      <c r="AE1096" s="1059"/>
      <c r="AF1096" s="1059"/>
      <c r="AG1096" s="1059"/>
      <c r="AH1096" s="1059"/>
      <c r="AI1096" s="1059"/>
      <c r="AJ1096" s="1059"/>
      <c r="AK1096" s="1059"/>
      <c r="AL1096" s="1059"/>
      <c r="AM1096" s="1059"/>
      <c r="AN1096" s="1059"/>
      <c r="AO1096" s="1059"/>
      <c r="AP1096" s="1059"/>
      <c r="AQ1096" s="1059"/>
      <c r="AR1096" s="1059"/>
      <c r="AS1096" s="1059">
        <v>0.26818735298187302</v>
      </c>
      <c r="AT1096" s="1059">
        <v>0.235742355057423</v>
      </c>
      <c r="AU1096" s="1061">
        <v>0.229745542860296</v>
      </c>
    </row>
    <row r="1097" spans="1:47" x14ac:dyDescent="0.2">
      <c r="A1097">
        <v>62730</v>
      </c>
      <c r="B1097" t="s">
        <v>2348</v>
      </c>
      <c r="C1097" s="507">
        <v>44377</v>
      </c>
      <c r="D1097">
        <v>2021</v>
      </c>
      <c r="E1097" t="s">
        <v>180</v>
      </c>
      <c r="F1097" t="s">
        <v>227</v>
      </c>
      <c r="G1097">
        <v>38.007291000000002</v>
      </c>
      <c r="H1097">
        <v>-78.046941000000004</v>
      </c>
      <c r="I1097" s="606">
        <v>4.2449433790000004</v>
      </c>
      <c r="J1097" t="s">
        <v>431</v>
      </c>
      <c r="K1097" t="s">
        <v>1249</v>
      </c>
      <c r="L1097" s="606">
        <v>122.4</v>
      </c>
      <c r="M1097" s="606">
        <v>88.2</v>
      </c>
      <c r="N1097" s="606">
        <v>1.3877551020408163</v>
      </c>
      <c r="O1097" t="s">
        <v>799</v>
      </c>
      <c r="P1097" t="s">
        <v>1231</v>
      </c>
      <c r="Q1097" t="s">
        <v>799</v>
      </c>
      <c r="R1097">
        <v>180</v>
      </c>
      <c r="Y1097">
        <v>35.1</v>
      </c>
      <c r="Z1097">
        <v>5.86</v>
      </c>
      <c r="AA1097">
        <v>78.92</v>
      </c>
      <c r="AB1097">
        <v>58.07</v>
      </c>
      <c r="AC1097" t="s">
        <v>330</v>
      </c>
      <c r="AD1097" s="508">
        <v>34.649593844602158</v>
      </c>
      <c r="AE1097" s="1059"/>
      <c r="AF1097" s="1059"/>
      <c r="AG1097" s="1059"/>
      <c r="AH1097" s="1059"/>
      <c r="AI1097" s="1059"/>
      <c r="AJ1097" s="1059"/>
      <c r="AK1097" s="1059"/>
      <c r="AL1097" s="1059"/>
      <c r="AM1097" s="1059"/>
      <c r="AN1097" s="1059"/>
      <c r="AO1097" s="1059"/>
      <c r="AP1097" s="1059"/>
      <c r="AQ1097" s="1059"/>
      <c r="AR1097" s="1059"/>
      <c r="AS1097" s="1059">
        <v>0.223508733782706</v>
      </c>
      <c r="AT1097" s="1059">
        <v>0.167641257416208</v>
      </c>
      <c r="AU1097" s="1061">
        <v>0.15287535779339001</v>
      </c>
    </row>
    <row r="1098" spans="1:47" x14ac:dyDescent="0.2">
      <c r="A1098">
        <v>62420</v>
      </c>
      <c r="B1098" t="s">
        <v>2349</v>
      </c>
      <c r="C1098" s="507">
        <v>44407</v>
      </c>
      <c r="D1098">
        <v>2021</v>
      </c>
      <c r="E1098" t="s">
        <v>179</v>
      </c>
      <c r="F1098" t="s">
        <v>230</v>
      </c>
      <c r="G1098">
        <v>38.197122999999998</v>
      </c>
      <c r="H1098">
        <v>-89.565715999999995</v>
      </c>
      <c r="I1098" s="606">
        <v>4.2194155250999996</v>
      </c>
      <c r="J1098" t="s">
        <v>431</v>
      </c>
      <c r="K1098" t="s">
        <v>1249</v>
      </c>
      <c r="L1098" s="606">
        <v>132.30000000000001</v>
      </c>
      <c r="M1098" s="606">
        <v>99</v>
      </c>
      <c r="N1098" s="606">
        <v>1.3363636363636364</v>
      </c>
      <c r="O1098" t="s">
        <v>799</v>
      </c>
      <c r="P1098" t="s">
        <v>1231</v>
      </c>
      <c r="Q1098" t="s">
        <v>799</v>
      </c>
      <c r="R1098">
        <v>180</v>
      </c>
      <c r="Y1098">
        <v>28.22</v>
      </c>
      <c r="Z1098">
        <v>2.57</v>
      </c>
      <c r="AA1098">
        <v>38.86</v>
      </c>
      <c r="AB1098">
        <v>29.4</v>
      </c>
      <c r="AC1098" t="s">
        <v>1259</v>
      </c>
      <c r="AD1098" s="508">
        <v>30.95350390666291</v>
      </c>
      <c r="AE1098" s="1059"/>
      <c r="AF1098" s="1059"/>
      <c r="AG1098" s="1059"/>
      <c r="AH1098" s="1059"/>
      <c r="AI1098" s="1059"/>
      <c r="AJ1098" s="1059"/>
      <c r="AK1098" s="1059"/>
      <c r="AL1098" s="1059"/>
      <c r="AM1098" s="1059"/>
      <c r="AN1098" s="1059"/>
      <c r="AO1098" s="1059"/>
      <c r="AP1098" s="1059"/>
      <c r="AQ1098" s="1059"/>
      <c r="AR1098" s="1059"/>
      <c r="AS1098" s="1059">
        <v>0.26803998893039899</v>
      </c>
      <c r="AT1098" s="1059">
        <v>0.27009824270098198</v>
      </c>
      <c r="AU1098" s="1061">
        <v>0.26920157862780802</v>
      </c>
    </row>
    <row r="1099" spans="1:47" x14ac:dyDescent="0.2">
      <c r="A1099">
        <v>64224</v>
      </c>
      <c r="B1099" t="s">
        <v>2350</v>
      </c>
      <c r="C1099" s="507">
        <v>44469</v>
      </c>
      <c r="D1099">
        <v>2021</v>
      </c>
      <c r="E1099" t="s">
        <v>179</v>
      </c>
      <c r="F1099" t="s">
        <v>230</v>
      </c>
      <c r="G1099">
        <v>39.167530999999997</v>
      </c>
      <c r="H1099">
        <v>-89.049171000000001</v>
      </c>
      <c r="I1099" s="606">
        <v>4.1529317352000001</v>
      </c>
      <c r="J1099" t="s">
        <v>431</v>
      </c>
      <c r="K1099" t="s">
        <v>1249</v>
      </c>
      <c r="L1099" s="606">
        <v>135.4</v>
      </c>
      <c r="M1099" s="606">
        <v>99</v>
      </c>
      <c r="N1099" s="606">
        <v>1.3676767676767678</v>
      </c>
      <c r="O1099" t="s">
        <v>799</v>
      </c>
      <c r="P1099" t="s">
        <v>1231</v>
      </c>
      <c r="Q1099" t="s">
        <v>799</v>
      </c>
      <c r="R1099">
        <v>182</v>
      </c>
      <c r="Y1099">
        <v>28.47</v>
      </c>
      <c r="Z1099">
        <v>2.62</v>
      </c>
      <c r="AA1099">
        <v>39.1</v>
      </c>
      <c r="AB1099">
        <v>29.7</v>
      </c>
      <c r="AC1099" t="s">
        <v>1259</v>
      </c>
      <c r="AD1099" s="508">
        <v>30.736669848321807</v>
      </c>
      <c r="AE1099" s="1059"/>
      <c r="AF1099" s="1059"/>
      <c r="AG1099" s="1059"/>
      <c r="AH1099" s="1059"/>
      <c r="AI1099" s="1059"/>
      <c r="AJ1099" s="1059"/>
      <c r="AK1099" s="1059"/>
      <c r="AL1099" s="1059"/>
      <c r="AM1099" s="1059"/>
      <c r="AN1099" s="1059"/>
      <c r="AO1099" s="1059"/>
      <c r="AP1099" s="1059"/>
      <c r="AQ1099" s="1059"/>
      <c r="AR1099" s="1059"/>
      <c r="AS1099" s="1059">
        <v>0.26970273511369403</v>
      </c>
      <c r="AT1099" s="1059">
        <v>0.269409851944098</v>
      </c>
      <c r="AU1099" s="1061">
        <v>0.26067482659012697</v>
      </c>
    </row>
    <row r="1100" spans="1:47" x14ac:dyDescent="0.2">
      <c r="A1100">
        <v>64105</v>
      </c>
      <c r="B1100" t="s">
        <v>2351</v>
      </c>
      <c r="C1100" s="507">
        <v>44530</v>
      </c>
      <c r="D1100">
        <v>2021</v>
      </c>
      <c r="E1100" t="s">
        <v>176</v>
      </c>
      <c r="F1100" t="s">
        <v>222</v>
      </c>
      <c r="G1100">
        <v>33.699095</v>
      </c>
      <c r="H1100">
        <v>-115.222264</v>
      </c>
      <c r="I1100" s="606">
        <v>5.8773703195999998</v>
      </c>
      <c r="J1100" t="s">
        <v>431</v>
      </c>
      <c r="K1100" t="s">
        <v>1249</v>
      </c>
      <c r="L1100" s="606">
        <v>131</v>
      </c>
      <c r="M1100" s="606">
        <v>100</v>
      </c>
      <c r="N1100" s="606">
        <v>1.31</v>
      </c>
      <c r="O1100" t="s">
        <v>799</v>
      </c>
      <c r="P1100" t="s">
        <v>1231</v>
      </c>
      <c r="Q1100" t="s">
        <v>799</v>
      </c>
      <c r="R1100">
        <v>180</v>
      </c>
      <c r="S1100" t="s">
        <v>1293</v>
      </c>
      <c r="T1100" t="s">
        <v>1294</v>
      </c>
      <c r="U1100" t="s">
        <v>1295</v>
      </c>
      <c r="V1100">
        <v>2022</v>
      </c>
      <c r="W1100">
        <v>50</v>
      </c>
      <c r="X1100">
        <v>200</v>
      </c>
      <c r="Y1100">
        <v>6.52</v>
      </c>
      <c r="Z1100">
        <v>7.48</v>
      </c>
      <c r="AA1100">
        <v>33.47</v>
      </c>
      <c r="AB1100">
        <v>25.22</v>
      </c>
      <c r="AC1100" t="s">
        <v>1259</v>
      </c>
      <c r="AD1100" s="508">
        <v>24.066846387494124</v>
      </c>
      <c r="AE1100" s="1059"/>
      <c r="AF1100" s="1059"/>
      <c r="AG1100" s="1059"/>
      <c r="AH1100" s="1059"/>
      <c r="AI1100" s="1059"/>
      <c r="AJ1100" s="1059"/>
      <c r="AK1100" s="1059"/>
      <c r="AL1100" s="1059"/>
      <c r="AM1100" s="1059"/>
      <c r="AN1100" s="1059"/>
      <c r="AO1100" s="1059"/>
      <c r="AP1100" s="1059"/>
      <c r="AQ1100" s="1059"/>
      <c r="AR1100" s="1059"/>
      <c r="AS1100" s="1059">
        <v>0.35009703196346997</v>
      </c>
      <c r="AT1100" s="1059">
        <v>0.31840867579908599</v>
      </c>
      <c r="AU1100" s="1061">
        <v>0.29562955373406102</v>
      </c>
    </row>
    <row r="1101" spans="1:47" x14ac:dyDescent="0.2">
      <c r="A1101">
        <v>64624</v>
      </c>
      <c r="B1101" t="s">
        <v>2352</v>
      </c>
      <c r="C1101" s="507">
        <v>44561</v>
      </c>
      <c r="D1101">
        <v>2021</v>
      </c>
      <c r="E1101" t="s">
        <v>176</v>
      </c>
      <c r="F1101" t="s">
        <v>222</v>
      </c>
      <c r="G1101">
        <v>34.636501000000003</v>
      </c>
      <c r="H1101">
        <v>-117.372401</v>
      </c>
      <c r="I1101" s="606">
        <v>5.9224933789999996</v>
      </c>
      <c r="J1101" t="s">
        <v>431</v>
      </c>
      <c r="K1101" t="s">
        <v>1249</v>
      </c>
      <c r="L1101" s="606">
        <v>130.4</v>
      </c>
      <c r="M1101" s="606">
        <v>100</v>
      </c>
      <c r="N1101" s="606">
        <v>1.304</v>
      </c>
      <c r="O1101" t="s">
        <v>799</v>
      </c>
      <c r="P1101" t="s">
        <v>1231</v>
      </c>
      <c r="Q1101" t="s">
        <v>799</v>
      </c>
      <c r="R1101">
        <v>180</v>
      </c>
      <c r="S1101" t="s">
        <v>1293</v>
      </c>
      <c r="T1101" t="s">
        <v>1294</v>
      </c>
      <c r="U1101" t="s">
        <v>1295</v>
      </c>
      <c r="V1101">
        <v>2021</v>
      </c>
      <c r="W1101">
        <v>50</v>
      </c>
      <c r="X1101">
        <v>200</v>
      </c>
      <c r="Y1101">
        <v>10.91</v>
      </c>
      <c r="Z1101">
        <v>6.68</v>
      </c>
      <c r="AC1101" t="s">
        <v>1259</v>
      </c>
      <c r="AD1101" s="508">
        <v>22.339752847161211</v>
      </c>
      <c r="AE1101" s="1059"/>
      <c r="AF1101" s="1059"/>
      <c r="AG1101" s="1059"/>
      <c r="AH1101" s="1059"/>
      <c r="AI1101" s="1059"/>
      <c r="AJ1101" s="1059"/>
      <c r="AK1101" s="1059"/>
      <c r="AL1101" s="1059"/>
      <c r="AM1101" s="1059"/>
      <c r="AN1101" s="1059"/>
      <c r="AO1101" s="1059"/>
      <c r="AP1101" s="1059"/>
      <c r="AQ1101" s="1059"/>
      <c r="AR1101" s="1059"/>
      <c r="AS1101" s="1059">
        <v>0.32880251141552502</v>
      </c>
      <c r="AT1101" s="1059">
        <v>0.32548173515981699</v>
      </c>
      <c r="AU1101" s="1061">
        <v>0.33074567395264098</v>
      </c>
    </row>
    <row r="1102" spans="1:47" x14ac:dyDescent="0.2">
      <c r="A1102">
        <v>63476</v>
      </c>
      <c r="B1102" t="s">
        <v>2353</v>
      </c>
      <c r="C1102" s="507">
        <v>44227</v>
      </c>
      <c r="D1102">
        <v>2021</v>
      </c>
      <c r="E1102" t="s">
        <v>183</v>
      </c>
      <c r="F1102" t="s">
        <v>226</v>
      </c>
      <c r="G1102">
        <v>32.866275999999999</v>
      </c>
      <c r="H1102">
        <v>-111.50240100000001</v>
      </c>
      <c r="I1102" s="606">
        <v>5.7683394977000004</v>
      </c>
      <c r="J1102" t="s">
        <v>431</v>
      </c>
      <c r="K1102" t="s">
        <v>1251</v>
      </c>
      <c r="L1102" s="606">
        <v>134</v>
      </c>
      <c r="M1102" s="606">
        <v>100</v>
      </c>
      <c r="N1102" s="606">
        <v>1.34</v>
      </c>
      <c r="O1102" t="s">
        <v>799</v>
      </c>
      <c r="P1102" t="s">
        <v>1231</v>
      </c>
      <c r="Q1102" t="s">
        <v>799</v>
      </c>
      <c r="R1102">
        <v>180</v>
      </c>
      <c r="Y1102">
        <v>11.17</v>
      </c>
      <c r="Z1102">
        <v>26.05</v>
      </c>
      <c r="AA1102">
        <v>35.21</v>
      </c>
      <c r="AB1102">
        <v>26.49</v>
      </c>
      <c r="AC1102" t="s">
        <v>330</v>
      </c>
      <c r="AD1102" s="508">
        <v>22.706328093037744</v>
      </c>
      <c r="AE1102" s="1059"/>
      <c r="AF1102" s="1059"/>
      <c r="AG1102" s="1059"/>
      <c r="AH1102" s="1059"/>
      <c r="AI1102" s="1059"/>
      <c r="AJ1102" s="1059"/>
      <c r="AK1102" s="1059"/>
      <c r="AL1102" s="1059"/>
      <c r="AM1102" s="1059"/>
      <c r="AN1102" s="1059"/>
      <c r="AO1102" s="1059"/>
      <c r="AP1102" s="1059"/>
      <c r="AQ1102" s="1059"/>
      <c r="AR1102" s="1059"/>
      <c r="AS1102" s="1059">
        <v>0.33842579908675802</v>
      </c>
      <c r="AT1102" s="1059">
        <v>0.30054223744292202</v>
      </c>
      <c r="AU1102" s="1061">
        <v>0.30541552823315099</v>
      </c>
    </row>
    <row r="1103" spans="1:47" x14ac:dyDescent="0.2">
      <c r="A1103">
        <v>63378</v>
      </c>
      <c r="B1103" t="s">
        <v>2354</v>
      </c>
      <c r="C1103" s="507">
        <v>44286</v>
      </c>
      <c r="D1103">
        <v>2021</v>
      </c>
      <c r="E1103" t="s">
        <v>179</v>
      </c>
      <c r="F1103" t="s">
        <v>247</v>
      </c>
      <c r="G1103">
        <v>41.155811</v>
      </c>
      <c r="H1103">
        <v>-91.176821000000004</v>
      </c>
      <c r="I1103" s="606">
        <v>3.9905595890000001</v>
      </c>
      <c r="J1103" t="s">
        <v>431</v>
      </c>
      <c r="K1103" t="s">
        <v>1249</v>
      </c>
      <c r="L1103" s="606">
        <v>127.5</v>
      </c>
      <c r="M1103" s="606">
        <v>100</v>
      </c>
      <c r="N1103" s="606">
        <v>1.2749999999999999</v>
      </c>
      <c r="O1103" t="s">
        <v>799</v>
      </c>
      <c r="P1103" t="s">
        <v>1231</v>
      </c>
      <c r="Q1103" t="s">
        <v>799</v>
      </c>
      <c r="R1103">
        <v>182</v>
      </c>
      <c r="Y1103">
        <v>28.33</v>
      </c>
      <c r="Z1103">
        <v>2.42</v>
      </c>
      <c r="AC1103" t="s">
        <v>1259</v>
      </c>
      <c r="AD1103" s="508" t="s">
        <v>1233</v>
      </c>
      <c r="AE1103" s="1059"/>
      <c r="AF1103" s="1059"/>
      <c r="AG1103" s="1059"/>
      <c r="AH1103" s="1059"/>
      <c r="AI1103" s="1059"/>
      <c r="AJ1103" s="1059"/>
      <c r="AK1103" s="1059"/>
      <c r="AL1103" s="1059"/>
      <c r="AM1103" s="1059"/>
      <c r="AN1103" s="1059"/>
      <c r="AO1103" s="1059"/>
      <c r="AP1103" s="1059"/>
      <c r="AQ1103" s="1059"/>
      <c r="AR1103" s="1059"/>
      <c r="AS1103" s="1059">
        <v>0.24271461187214599</v>
      </c>
      <c r="AT1103" s="1059">
        <v>0.23932990867579901</v>
      </c>
      <c r="AU1103" s="1061">
        <v>0.25413251366120199</v>
      </c>
    </row>
    <row r="1104" spans="1:47" x14ac:dyDescent="0.2">
      <c r="A1104">
        <v>62656</v>
      </c>
      <c r="B1104" t="s">
        <v>2355</v>
      </c>
      <c r="C1104" s="507">
        <v>44286</v>
      </c>
      <c r="D1104">
        <v>2021</v>
      </c>
      <c r="E1104" t="s">
        <v>183</v>
      </c>
      <c r="F1104" t="s">
        <v>233</v>
      </c>
      <c r="G1104">
        <v>39.135201000000002</v>
      </c>
      <c r="H1104">
        <v>-111.042531</v>
      </c>
      <c r="I1104" s="606">
        <v>5.0129417808000003</v>
      </c>
      <c r="J1104" t="s">
        <v>431</v>
      </c>
      <c r="K1104" t="s">
        <v>1249</v>
      </c>
      <c r="L1104" s="606">
        <v>129.69999999999999</v>
      </c>
      <c r="M1104" s="606">
        <v>100</v>
      </c>
      <c r="N1104" s="606">
        <v>1.2969999999999999</v>
      </c>
      <c r="O1104" t="s">
        <v>799</v>
      </c>
      <c r="P1104" t="s">
        <v>1231</v>
      </c>
      <c r="Q1104" t="s">
        <v>799</v>
      </c>
      <c r="R1104">
        <v>180</v>
      </c>
      <c r="Y1104">
        <v>17.54</v>
      </c>
      <c r="Z1104">
        <v>16.75</v>
      </c>
      <c r="AA1104">
        <v>35.29</v>
      </c>
      <c r="AB1104">
        <v>26.47</v>
      </c>
      <c r="AC1104" t="s">
        <v>332</v>
      </c>
      <c r="AD1104" s="508">
        <v>21.551636247951876</v>
      </c>
      <c r="AE1104" s="1059"/>
      <c r="AF1104" s="1059"/>
      <c r="AG1104" s="1059"/>
      <c r="AH1104" s="1059"/>
      <c r="AI1104" s="1059"/>
      <c r="AJ1104" s="1059"/>
      <c r="AK1104" s="1059"/>
      <c r="AL1104" s="1059"/>
      <c r="AM1104" s="1059"/>
      <c r="AN1104" s="1059"/>
      <c r="AO1104" s="1059"/>
      <c r="AP1104" s="1059"/>
      <c r="AQ1104" s="1059"/>
      <c r="AR1104" s="1059"/>
      <c r="AS1104" s="1059">
        <v>0.31142922374429199</v>
      </c>
      <c r="AT1104" s="1059">
        <v>0.31080479452054699</v>
      </c>
      <c r="AU1104" s="1061">
        <v>0.30411316029143898</v>
      </c>
    </row>
    <row r="1105" spans="1:47" x14ac:dyDescent="0.2">
      <c r="A1105">
        <v>63080</v>
      </c>
      <c r="B1105" t="s">
        <v>2356</v>
      </c>
      <c r="C1105" s="507">
        <v>44347</v>
      </c>
      <c r="D1105">
        <v>2021</v>
      </c>
      <c r="E1105" t="s">
        <v>183</v>
      </c>
      <c r="F1105" t="s">
        <v>224</v>
      </c>
      <c r="G1105">
        <v>36.423751000000003</v>
      </c>
      <c r="H1105">
        <v>-114.923861</v>
      </c>
      <c r="I1105" s="606">
        <v>5.6882353880999998</v>
      </c>
      <c r="J1105" t="s">
        <v>431</v>
      </c>
      <c r="K1105" t="s">
        <v>1249</v>
      </c>
      <c r="L1105" s="606">
        <v>123.5</v>
      </c>
      <c r="M1105" s="606">
        <v>100</v>
      </c>
      <c r="N1105" s="606">
        <v>1.2350000000000001</v>
      </c>
      <c r="O1105" t="s">
        <v>799</v>
      </c>
      <c r="P1105" t="s">
        <v>1231</v>
      </c>
      <c r="Q1105" t="s">
        <v>799</v>
      </c>
      <c r="R1105">
        <v>180</v>
      </c>
      <c r="Y1105">
        <v>11.04</v>
      </c>
      <c r="Z1105">
        <v>9.27</v>
      </c>
      <c r="AA1105">
        <v>23.4</v>
      </c>
      <c r="AB1105">
        <v>18.28</v>
      </c>
      <c r="AC1105" t="s">
        <v>332</v>
      </c>
      <c r="AD1105" s="508">
        <v>25.932659858961561</v>
      </c>
      <c r="AE1105" s="1059"/>
      <c r="AF1105" s="1059"/>
      <c r="AG1105" s="1059"/>
      <c r="AH1105" s="1059"/>
      <c r="AI1105" s="1059"/>
      <c r="AJ1105" s="1059"/>
      <c r="AK1105" s="1059"/>
      <c r="AL1105" s="1059"/>
      <c r="AM1105" s="1059"/>
      <c r="AN1105" s="1059"/>
      <c r="AO1105" s="1059"/>
      <c r="AP1105" s="1059"/>
      <c r="AQ1105" s="1059"/>
      <c r="AR1105" s="1059"/>
      <c r="AS1105" s="1059">
        <v>0.33790068493150599</v>
      </c>
      <c r="AT1105" s="1059">
        <v>0.33135730593607299</v>
      </c>
      <c r="AU1105" s="1061">
        <v>0.32892873406193002</v>
      </c>
    </row>
    <row r="1106" spans="1:47" x14ac:dyDescent="0.2">
      <c r="A1106">
        <v>62814</v>
      </c>
      <c r="B1106" t="s">
        <v>2357</v>
      </c>
      <c r="C1106" s="507">
        <v>44407</v>
      </c>
      <c r="D1106">
        <v>2021</v>
      </c>
      <c r="E1106" t="s">
        <v>180</v>
      </c>
      <c r="F1106" t="s">
        <v>227</v>
      </c>
      <c r="G1106">
        <v>36.697121000000003</v>
      </c>
      <c r="H1106">
        <v>-77.610341000000005</v>
      </c>
      <c r="I1106" s="606">
        <v>4.3690566210000004</v>
      </c>
      <c r="J1106" t="s">
        <v>431</v>
      </c>
      <c r="K1106" t="s">
        <v>1249</v>
      </c>
      <c r="L1106" s="606">
        <v>127.8</v>
      </c>
      <c r="M1106" s="606">
        <v>100</v>
      </c>
      <c r="N1106" s="606">
        <v>1.278</v>
      </c>
      <c r="O1106" t="s">
        <v>799</v>
      </c>
      <c r="P1106" t="s">
        <v>1231</v>
      </c>
      <c r="Q1106" t="s">
        <v>799</v>
      </c>
      <c r="R1106">
        <v>180</v>
      </c>
      <c r="Y1106">
        <v>27.32</v>
      </c>
      <c r="Z1106">
        <v>4.08</v>
      </c>
      <c r="AA1106">
        <v>54.47</v>
      </c>
      <c r="AB1106">
        <v>40.590000000000003</v>
      </c>
      <c r="AC1106" t="s">
        <v>330</v>
      </c>
      <c r="AD1106" s="508" t="s">
        <v>1233</v>
      </c>
      <c r="AE1106" s="1059"/>
      <c r="AF1106" s="1059"/>
      <c r="AG1106" s="1059"/>
      <c r="AH1106" s="1059"/>
      <c r="AI1106" s="1059"/>
      <c r="AJ1106" s="1059"/>
      <c r="AK1106" s="1059"/>
      <c r="AL1106" s="1059"/>
      <c r="AM1106" s="1059"/>
      <c r="AN1106" s="1059"/>
      <c r="AO1106" s="1059"/>
      <c r="AP1106" s="1059"/>
      <c r="AQ1106" s="1059"/>
      <c r="AR1106" s="1059"/>
      <c r="AS1106" s="1059">
        <v>0.21306849315068399</v>
      </c>
      <c r="AT1106" s="1059">
        <v>0.21092579908675799</v>
      </c>
      <c r="AU1106" s="1061">
        <v>0.20130806010928901</v>
      </c>
    </row>
    <row r="1107" spans="1:47" x14ac:dyDescent="0.2">
      <c r="A1107">
        <v>64431</v>
      </c>
      <c r="B1107" t="s">
        <v>2358</v>
      </c>
      <c r="C1107" s="507">
        <v>44469</v>
      </c>
      <c r="D1107">
        <v>2021</v>
      </c>
      <c r="E1107" t="s">
        <v>179</v>
      </c>
      <c r="F1107" t="s">
        <v>235</v>
      </c>
      <c r="G1107">
        <v>44.273010999999997</v>
      </c>
      <c r="H1107">
        <v>-87.554551000000004</v>
      </c>
      <c r="I1107" s="606">
        <v>3.8029881279</v>
      </c>
      <c r="J1107" t="s">
        <v>431</v>
      </c>
      <c r="K1107" t="s">
        <v>1249</v>
      </c>
      <c r="L1107" s="606">
        <v>141</v>
      </c>
      <c r="M1107" s="606">
        <v>100</v>
      </c>
      <c r="N1107" s="606">
        <v>1.41</v>
      </c>
      <c r="O1107" t="s">
        <v>799</v>
      </c>
      <c r="P1107" t="s">
        <v>1231</v>
      </c>
      <c r="Q1107" t="s">
        <v>799</v>
      </c>
      <c r="R1107">
        <v>181</v>
      </c>
      <c r="Y1107">
        <v>27.74</v>
      </c>
      <c r="Z1107">
        <v>2.41</v>
      </c>
      <c r="AA1107">
        <v>45</v>
      </c>
      <c r="AB1107">
        <v>34.33</v>
      </c>
      <c r="AC1107" t="s">
        <v>1259</v>
      </c>
      <c r="AD1107" s="508">
        <v>39.227927256270611</v>
      </c>
      <c r="AE1107" s="1059"/>
      <c r="AF1107" s="1059"/>
      <c r="AG1107" s="1059"/>
      <c r="AH1107" s="1059"/>
      <c r="AI1107" s="1059"/>
      <c r="AJ1107" s="1059"/>
      <c r="AK1107" s="1059"/>
      <c r="AL1107" s="1059"/>
      <c r="AM1107" s="1059"/>
      <c r="AN1107" s="1059"/>
      <c r="AO1107" s="1059"/>
      <c r="AP1107" s="1059"/>
      <c r="AQ1107" s="1059"/>
      <c r="AR1107" s="1059"/>
      <c r="AS1107" s="1059">
        <v>0.22253767123287599</v>
      </c>
      <c r="AT1107" s="1059">
        <v>0.229840182648401</v>
      </c>
      <c r="AU1107" s="1061">
        <v>0.23566256830601001</v>
      </c>
    </row>
    <row r="1108" spans="1:47" x14ac:dyDescent="0.2">
      <c r="A1108">
        <v>64191</v>
      </c>
      <c r="B1108" t="s">
        <v>2359</v>
      </c>
      <c r="C1108" s="507">
        <v>44561</v>
      </c>
      <c r="D1108">
        <v>2021</v>
      </c>
      <c r="E1108" t="s">
        <v>199</v>
      </c>
      <c r="F1108" t="s">
        <v>225</v>
      </c>
      <c r="G1108">
        <v>32.025540999999997</v>
      </c>
      <c r="H1108">
        <v>-84.736181000000002</v>
      </c>
      <c r="I1108" s="606">
        <v>4.6769974885999996</v>
      </c>
      <c r="J1108" t="s">
        <v>431</v>
      </c>
      <c r="K1108" t="s">
        <v>1251</v>
      </c>
      <c r="L1108" s="606">
        <v>140</v>
      </c>
      <c r="M1108" s="606">
        <v>100</v>
      </c>
      <c r="N1108" s="606">
        <v>1.4</v>
      </c>
      <c r="O1108" t="s">
        <v>799</v>
      </c>
      <c r="P1108" t="s">
        <v>1231</v>
      </c>
      <c r="Q1108" t="s">
        <v>799</v>
      </c>
      <c r="R1108">
        <v>180</v>
      </c>
      <c r="Y1108">
        <v>27.89</v>
      </c>
      <c r="Z1108">
        <v>31.08</v>
      </c>
      <c r="AA1108">
        <v>66.53</v>
      </c>
      <c r="AB1108">
        <v>47.86</v>
      </c>
      <c r="AC1108" t="s">
        <v>1259</v>
      </c>
      <c r="AD1108" s="508">
        <v>21.880962197112844</v>
      </c>
      <c r="AE1108" s="1059"/>
      <c r="AF1108" s="1059"/>
      <c r="AG1108" s="1059"/>
      <c r="AH1108" s="1059"/>
      <c r="AI1108" s="1059"/>
      <c r="AJ1108" s="1059"/>
      <c r="AK1108" s="1059"/>
      <c r="AL1108" s="1059"/>
      <c r="AM1108" s="1059"/>
      <c r="AN1108" s="1059"/>
      <c r="AO1108" s="1059"/>
      <c r="AP1108" s="1059"/>
      <c r="AQ1108" s="1059"/>
      <c r="AR1108" s="1059"/>
      <c r="AS1108" s="1059">
        <v>0.27143378995433698</v>
      </c>
      <c r="AT1108" s="1059">
        <v>0.26197146118721398</v>
      </c>
      <c r="AU1108" s="1061">
        <v>0.25718237704918001</v>
      </c>
    </row>
    <row r="1109" spans="1:47" x14ac:dyDescent="0.2">
      <c r="A1109">
        <v>61098</v>
      </c>
      <c r="B1109" t="s">
        <v>2360</v>
      </c>
      <c r="C1109" s="507">
        <v>44347</v>
      </c>
      <c r="D1109">
        <v>2021</v>
      </c>
      <c r="E1109" t="s">
        <v>183</v>
      </c>
      <c r="F1109" t="s">
        <v>224</v>
      </c>
      <c r="G1109">
        <v>40.718432999999997</v>
      </c>
      <c r="H1109">
        <v>-117.061401</v>
      </c>
      <c r="I1109" s="606">
        <v>4.9018413242000003</v>
      </c>
      <c r="J1109" t="s">
        <v>431</v>
      </c>
      <c r="K1109" t="s">
        <v>1249</v>
      </c>
      <c r="L1109" s="606">
        <v>122.9</v>
      </c>
      <c r="M1109" s="606">
        <v>101</v>
      </c>
      <c r="N1109" s="606">
        <v>1.2168316831683168</v>
      </c>
      <c r="O1109" t="s">
        <v>799</v>
      </c>
      <c r="P1109" t="s">
        <v>1231</v>
      </c>
      <c r="Q1109" t="s">
        <v>799</v>
      </c>
      <c r="R1109">
        <v>181</v>
      </c>
      <c r="S1109" t="s">
        <v>1293</v>
      </c>
      <c r="T1109" t="s">
        <v>1294</v>
      </c>
      <c r="U1109" t="s">
        <v>1497</v>
      </c>
      <c r="V1109">
        <v>2021</v>
      </c>
      <c r="W1109">
        <v>25</v>
      </c>
      <c r="X1109">
        <v>100</v>
      </c>
      <c r="Y1109">
        <v>19.399999999999999</v>
      </c>
      <c r="Z1109">
        <v>9.74</v>
      </c>
      <c r="AA1109">
        <v>38.86</v>
      </c>
      <c r="AB1109">
        <v>28.57</v>
      </c>
      <c r="AC1109" t="s">
        <v>333</v>
      </c>
      <c r="AD1109" s="508">
        <v>22.139844187596363</v>
      </c>
      <c r="AE1109" s="1059"/>
      <c r="AF1109" s="1059"/>
      <c r="AG1109" s="1059"/>
      <c r="AH1109" s="1059"/>
      <c r="AI1109" s="1059"/>
      <c r="AJ1109" s="1059"/>
      <c r="AK1109" s="1059"/>
      <c r="AL1109" s="1059"/>
      <c r="AM1109" s="1059"/>
      <c r="AN1109" s="1059"/>
      <c r="AO1109" s="1059"/>
      <c r="AP1109" s="1059"/>
      <c r="AQ1109" s="1059"/>
      <c r="AR1109" s="1059"/>
      <c r="AS1109" s="1059">
        <v>0.30529409105293998</v>
      </c>
      <c r="AT1109" s="1059">
        <v>0.29146661241466598</v>
      </c>
      <c r="AU1109" s="1061">
        <v>0.32912451081173599</v>
      </c>
    </row>
    <row r="1110" spans="1:47" x14ac:dyDescent="0.2">
      <c r="A1110">
        <v>65376</v>
      </c>
      <c r="B1110" t="s">
        <v>2361</v>
      </c>
      <c r="C1110" s="507">
        <v>44561</v>
      </c>
      <c r="D1110">
        <v>2021</v>
      </c>
      <c r="E1110" t="s">
        <v>199</v>
      </c>
      <c r="F1110" t="s">
        <v>225</v>
      </c>
      <c r="G1110">
        <v>31.706851</v>
      </c>
      <c r="H1110">
        <v>-82.737611000000001</v>
      </c>
      <c r="I1110" s="606">
        <v>4.7406657534000001</v>
      </c>
      <c r="J1110" t="s">
        <v>431</v>
      </c>
      <c r="K1110" t="s">
        <v>1251</v>
      </c>
      <c r="L1110" s="606">
        <v>152</v>
      </c>
      <c r="M1110" s="606">
        <v>107</v>
      </c>
      <c r="N1110" s="606">
        <v>1.4205607476635513</v>
      </c>
      <c r="O1110" t="s">
        <v>799</v>
      </c>
      <c r="P1110" t="s">
        <v>1231</v>
      </c>
      <c r="Q1110" t="s">
        <v>799</v>
      </c>
      <c r="R1110">
        <v>180</v>
      </c>
      <c r="Y1110">
        <v>27.47</v>
      </c>
      <c r="Z1110">
        <v>27.24</v>
      </c>
      <c r="AA1110">
        <v>68.489999999999995</v>
      </c>
      <c r="AB1110">
        <v>49.25</v>
      </c>
      <c r="AC1110" t="s">
        <v>332</v>
      </c>
      <c r="AD1110" s="508">
        <v>21.880962197112833</v>
      </c>
      <c r="AE1110" s="1059"/>
      <c r="AF1110" s="1059"/>
      <c r="AG1110" s="1059"/>
      <c r="AH1110" s="1059"/>
      <c r="AI1110" s="1059"/>
      <c r="AJ1110" s="1059"/>
      <c r="AK1110" s="1059"/>
      <c r="AL1110" s="1059"/>
      <c r="AM1110" s="1059"/>
      <c r="AN1110" s="1059"/>
      <c r="AO1110" s="1059"/>
      <c r="AP1110" s="1059"/>
      <c r="AQ1110" s="1059"/>
      <c r="AR1110" s="1059"/>
      <c r="AS1110" s="1059">
        <v>0.274587120727179</v>
      </c>
      <c r="AT1110" s="1059">
        <v>0.25530768574232898</v>
      </c>
      <c r="AU1110" s="1061">
        <v>0.25502825868614099</v>
      </c>
    </row>
    <row r="1111" spans="1:47" x14ac:dyDescent="0.2">
      <c r="A1111">
        <v>63538</v>
      </c>
      <c r="B1111" t="s">
        <v>2362</v>
      </c>
      <c r="C1111" s="507">
        <v>44561</v>
      </c>
      <c r="D1111">
        <v>2021</v>
      </c>
      <c r="E1111" t="s">
        <v>179</v>
      </c>
      <c r="F1111" t="s">
        <v>239</v>
      </c>
      <c r="G1111">
        <v>43.048361</v>
      </c>
      <c r="H1111">
        <v>-83.957487</v>
      </c>
      <c r="I1111" s="606">
        <v>3.7772933790000001</v>
      </c>
      <c r="J1111" t="s">
        <v>431</v>
      </c>
      <c r="K1111" t="s">
        <v>1249</v>
      </c>
      <c r="L1111" s="606">
        <v>161</v>
      </c>
      <c r="M1111" s="606">
        <v>110</v>
      </c>
      <c r="N1111" s="606">
        <v>1.4636363636363636</v>
      </c>
      <c r="O1111" t="s">
        <v>799</v>
      </c>
      <c r="P1111" t="s">
        <v>1231</v>
      </c>
      <c r="Q1111" t="s">
        <v>799</v>
      </c>
      <c r="R1111">
        <v>180</v>
      </c>
      <c r="Y1111">
        <v>31.3</v>
      </c>
      <c r="Z1111">
        <v>2.4700000000000002</v>
      </c>
      <c r="AA1111">
        <v>46.43</v>
      </c>
      <c r="AB1111">
        <v>35.42</v>
      </c>
      <c r="AC1111" t="s">
        <v>1259</v>
      </c>
      <c r="AD1111" s="508">
        <v>37.823063485030623</v>
      </c>
      <c r="AE1111" s="1059"/>
      <c r="AF1111" s="1059"/>
      <c r="AG1111" s="1059"/>
      <c r="AH1111" s="1059"/>
      <c r="AI1111" s="1059"/>
      <c r="AJ1111" s="1059"/>
      <c r="AK1111" s="1059"/>
      <c r="AL1111" s="1059"/>
      <c r="AM1111" s="1059"/>
      <c r="AN1111" s="1059"/>
      <c r="AO1111" s="1059"/>
      <c r="AP1111" s="1059"/>
      <c r="AQ1111" s="1059"/>
      <c r="AR1111" s="1059"/>
      <c r="AS1111" s="1059">
        <v>0.23473329182233199</v>
      </c>
      <c r="AT1111" s="1059">
        <v>0.22935865504358599</v>
      </c>
      <c r="AU1111" s="1061">
        <v>0.23206760225202799</v>
      </c>
    </row>
    <row r="1112" spans="1:47" x14ac:dyDescent="0.2">
      <c r="A1112">
        <v>62772</v>
      </c>
      <c r="B1112" t="s">
        <v>2363</v>
      </c>
      <c r="C1112" s="507">
        <v>44439</v>
      </c>
      <c r="D1112">
        <v>2021</v>
      </c>
      <c r="E1112" t="s">
        <v>177</v>
      </c>
      <c r="F1112" t="s">
        <v>221</v>
      </c>
      <c r="G1112">
        <v>33.410021</v>
      </c>
      <c r="H1112">
        <v>-96.077760999999995</v>
      </c>
      <c r="I1112" s="606">
        <v>4.6153431507000002</v>
      </c>
      <c r="J1112" t="s">
        <v>431</v>
      </c>
      <c r="K1112" t="s">
        <v>1249</v>
      </c>
      <c r="L1112" s="606">
        <v>168</v>
      </c>
      <c r="M1112" s="606">
        <v>123.6</v>
      </c>
      <c r="N1112" s="606">
        <v>1.3592233009708738</v>
      </c>
      <c r="O1112" t="s">
        <v>799</v>
      </c>
      <c r="P1112" t="s">
        <v>1231</v>
      </c>
      <c r="Q1112" t="s">
        <v>799</v>
      </c>
      <c r="R1112">
        <v>181</v>
      </c>
      <c r="Y1112">
        <v>22.18</v>
      </c>
      <c r="AA1112">
        <v>51.34</v>
      </c>
      <c r="AB1112">
        <v>39.07</v>
      </c>
      <c r="AC1112" t="s">
        <v>330</v>
      </c>
      <c r="AD1112" s="508" t="s">
        <v>1233</v>
      </c>
      <c r="AE1112" s="1059"/>
      <c r="AF1112" s="1059"/>
      <c r="AG1112" s="1059"/>
      <c r="AH1112" s="1059"/>
      <c r="AI1112" s="1059"/>
      <c r="AJ1112" s="1059"/>
      <c r="AK1112" s="1059"/>
      <c r="AL1112" s="1059"/>
      <c r="AM1112" s="1059"/>
      <c r="AN1112" s="1059"/>
      <c r="AO1112" s="1059"/>
      <c r="AP1112" s="1059"/>
      <c r="AQ1112" s="1059"/>
      <c r="AR1112" s="1059"/>
      <c r="AS1112" s="1059">
        <v>0.23893543763207201</v>
      </c>
      <c r="AT1112" s="1059">
        <v>0.19341741661864001</v>
      </c>
      <c r="AU1112" s="1061">
        <v>0.18158475103306301</v>
      </c>
    </row>
    <row r="1113" spans="1:47" x14ac:dyDescent="0.2">
      <c r="A1113">
        <v>63769</v>
      </c>
      <c r="B1113" t="s">
        <v>2364</v>
      </c>
      <c r="C1113" s="507">
        <v>44561</v>
      </c>
      <c r="D1113">
        <v>2021</v>
      </c>
      <c r="E1113" t="s">
        <v>177</v>
      </c>
      <c r="F1113" t="s">
        <v>221</v>
      </c>
      <c r="G1113">
        <v>32.067483000000003</v>
      </c>
      <c r="H1113">
        <v>-96.585139999999996</v>
      </c>
      <c r="I1113" s="606">
        <v>4.7069591323999997</v>
      </c>
      <c r="J1113" t="s">
        <v>431</v>
      </c>
      <c r="K1113" t="s">
        <v>1251</v>
      </c>
      <c r="L1113" s="606">
        <v>153</v>
      </c>
      <c r="M1113" s="606">
        <v>127</v>
      </c>
      <c r="N1113" s="606">
        <v>1.204724409448819</v>
      </c>
      <c r="O1113" t="s">
        <v>799</v>
      </c>
      <c r="P1113" t="s">
        <v>1231</v>
      </c>
      <c r="Q1113" t="s">
        <v>799</v>
      </c>
      <c r="R1113">
        <v>180</v>
      </c>
      <c r="Y1113">
        <v>20.66</v>
      </c>
      <c r="AA1113">
        <v>41.21</v>
      </c>
      <c r="AB1113">
        <v>31.14</v>
      </c>
      <c r="AC1113" t="s">
        <v>88</v>
      </c>
      <c r="AD1113" s="508" t="s">
        <v>1233</v>
      </c>
      <c r="AE1113" s="1059"/>
      <c r="AF1113" s="1059"/>
      <c r="AG1113" s="1059"/>
      <c r="AH1113" s="1059"/>
      <c r="AI1113" s="1059"/>
      <c r="AJ1113" s="1059"/>
      <c r="AK1113" s="1059"/>
      <c r="AL1113" s="1059"/>
      <c r="AM1113" s="1059"/>
      <c r="AN1113" s="1059"/>
      <c r="AO1113" s="1059"/>
      <c r="AP1113" s="1059"/>
      <c r="AQ1113" s="1059"/>
      <c r="AR1113" s="1059"/>
      <c r="AS1113" s="1059">
        <v>0.26718351130766099</v>
      </c>
      <c r="AT1113" s="1059">
        <v>0.23660428576564899</v>
      </c>
      <c r="AU1113" s="1061">
        <v>0.20937943720149699</v>
      </c>
    </row>
    <row r="1114" spans="1:47" x14ac:dyDescent="0.2">
      <c r="A1114">
        <v>61648</v>
      </c>
      <c r="B1114" t="s">
        <v>2365</v>
      </c>
      <c r="C1114" s="507">
        <v>44316</v>
      </c>
      <c r="D1114">
        <v>2021</v>
      </c>
      <c r="E1114" t="s">
        <v>199</v>
      </c>
      <c r="F1114" t="s">
        <v>225</v>
      </c>
      <c r="G1114">
        <v>32.684541000000003</v>
      </c>
      <c r="H1114">
        <v>-83.622951</v>
      </c>
      <c r="I1114" s="606">
        <v>4.661303653</v>
      </c>
      <c r="J1114" t="s">
        <v>431</v>
      </c>
      <c r="K1114" t="s">
        <v>1249</v>
      </c>
      <c r="L1114" s="606">
        <v>175</v>
      </c>
      <c r="M1114" s="606">
        <v>128</v>
      </c>
      <c r="N1114" s="606">
        <v>1.3671875</v>
      </c>
      <c r="O1114" t="s">
        <v>793</v>
      </c>
      <c r="P1114" t="s">
        <v>793</v>
      </c>
      <c r="Q1114">
        <v>20</v>
      </c>
      <c r="R1114">
        <v>180</v>
      </c>
      <c r="Y1114">
        <v>27.56</v>
      </c>
      <c r="Z1114">
        <v>32.69</v>
      </c>
      <c r="AA1114">
        <v>59.39</v>
      </c>
      <c r="AB1114">
        <v>44.52</v>
      </c>
      <c r="AC1114" t="s">
        <v>326</v>
      </c>
      <c r="AD1114" s="508" t="s">
        <v>1233</v>
      </c>
      <c r="AE1114" s="1059"/>
      <c r="AF1114" s="1059"/>
      <c r="AG1114" s="1059"/>
      <c r="AH1114" s="1059"/>
      <c r="AI1114" s="1059"/>
      <c r="AJ1114" s="1059"/>
      <c r="AK1114" s="1059"/>
      <c r="AL1114" s="1059"/>
      <c r="AM1114" s="1059"/>
      <c r="AN1114" s="1059"/>
      <c r="AO1114" s="1059"/>
      <c r="AP1114" s="1059"/>
      <c r="AQ1114" s="1059"/>
      <c r="AR1114" s="1059"/>
      <c r="AS1114" s="1059">
        <v>0.227775399543379</v>
      </c>
      <c r="AT1114" s="1059">
        <v>0.200840111301369</v>
      </c>
      <c r="AU1114" s="1061">
        <v>0.17078370474726701</v>
      </c>
    </row>
    <row r="1115" spans="1:47" x14ac:dyDescent="0.2">
      <c r="A1115">
        <v>64426</v>
      </c>
      <c r="B1115" t="s">
        <v>2366</v>
      </c>
      <c r="C1115" s="507">
        <v>44316</v>
      </c>
      <c r="D1115">
        <v>2021</v>
      </c>
      <c r="E1115" t="s">
        <v>183</v>
      </c>
      <c r="F1115" t="s">
        <v>226</v>
      </c>
      <c r="G1115">
        <v>32.035401</v>
      </c>
      <c r="H1115">
        <v>-110.890311</v>
      </c>
      <c r="I1115" s="606">
        <v>5.8176623288</v>
      </c>
      <c r="J1115" t="s">
        <v>431</v>
      </c>
      <c r="K1115" t="s">
        <v>1249</v>
      </c>
      <c r="L1115" s="606">
        <v>135</v>
      </c>
      <c r="M1115" s="606">
        <v>130</v>
      </c>
      <c r="N1115" s="606">
        <v>1.0384615384615385</v>
      </c>
      <c r="O1115" t="s">
        <v>799</v>
      </c>
      <c r="P1115" t="s">
        <v>1231</v>
      </c>
      <c r="Q1115" t="s">
        <v>799</v>
      </c>
      <c r="R1115">
        <v>180</v>
      </c>
      <c r="S1115" t="s">
        <v>1293</v>
      </c>
      <c r="T1115" t="s">
        <v>1294</v>
      </c>
      <c r="U1115" t="s">
        <v>1295</v>
      </c>
      <c r="V1115">
        <v>2021</v>
      </c>
      <c r="W1115">
        <v>30</v>
      </c>
      <c r="X1115">
        <v>30</v>
      </c>
      <c r="Y1115">
        <v>10.91</v>
      </c>
      <c r="Z1115">
        <v>19.260000000000002</v>
      </c>
      <c r="AA1115">
        <v>29.91</v>
      </c>
      <c r="AB1115">
        <v>23.17</v>
      </c>
      <c r="AC1115" t="s">
        <v>333</v>
      </c>
      <c r="AD1115" s="508">
        <v>22.986324989206597</v>
      </c>
      <c r="AE1115" s="1059"/>
      <c r="AF1115" s="1059"/>
      <c r="AG1115" s="1059"/>
      <c r="AH1115" s="1059"/>
      <c r="AI1115" s="1059"/>
      <c r="AJ1115" s="1059"/>
      <c r="AK1115" s="1059"/>
      <c r="AL1115" s="1059"/>
      <c r="AM1115" s="1059"/>
      <c r="AN1115" s="1059"/>
      <c r="AO1115" s="1059"/>
      <c r="AP1115" s="1059"/>
      <c r="AQ1115" s="1059"/>
      <c r="AR1115" s="1059"/>
      <c r="AS1115" s="1059">
        <v>0.249293993677555</v>
      </c>
      <c r="AT1115" s="1059">
        <v>0.23888566912539499</v>
      </c>
      <c r="AU1115" s="1061">
        <v>0.214733956844612</v>
      </c>
    </row>
    <row r="1116" spans="1:47" x14ac:dyDescent="0.2">
      <c r="A1116">
        <v>64204</v>
      </c>
      <c r="B1116" t="s">
        <v>2367</v>
      </c>
      <c r="C1116" s="507">
        <v>44561</v>
      </c>
      <c r="D1116">
        <v>2021</v>
      </c>
      <c r="E1116" t="s">
        <v>177</v>
      </c>
      <c r="F1116" t="s">
        <v>221</v>
      </c>
      <c r="G1116">
        <v>28.883196000000002</v>
      </c>
      <c r="H1116">
        <v>-99.178610000000006</v>
      </c>
      <c r="I1116" s="606">
        <v>4.8894296804000001</v>
      </c>
      <c r="J1116" t="s">
        <v>431</v>
      </c>
      <c r="K1116" t="s">
        <v>1249</v>
      </c>
      <c r="L1116" s="606">
        <v>176</v>
      </c>
      <c r="M1116" s="606">
        <v>130</v>
      </c>
      <c r="N1116" s="606">
        <v>1.3538461538461539</v>
      </c>
      <c r="O1116" t="s">
        <v>799</v>
      </c>
      <c r="P1116" t="s">
        <v>1231</v>
      </c>
      <c r="Q1116" t="s">
        <v>799</v>
      </c>
      <c r="R1116">
        <v>180</v>
      </c>
      <c r="Y1116">
        <v>19.46</v>
      </c>
      <c r="AA1116">
        <v>46.03</v>
      </c>
      <c r="AB1116">
        <v>34.5</v>
      </c>
      <c r="AC1116" t="s">
        <v>88</v>
      </c>
      <c r="AD1116" s="508" t="s">
        <v>1233</v>
      </c>
      <c r="AE1116" s="1059"/>
      <c r="AF1116" s="1059"/>
      <c r="AG1116" s="1059"/>
      <c r="AH1116" s="1059"/>
      <c r="AI1116" s="1059"/>
      <c r="AJ1116" s="1059"/>
      <c r="AK1116" s="1059"/>
      <c r="AL1116" s="1059"/>
      <c r="AM1116" s="1059"/>
      <c r="AN1116" s="1059"/>
      <c r="AO1116" s="1059"/>
      <c r="AP1116" s="1059"/>
      <c r="AQ1116" s="1059"/>
      <c r="AR1116" s="1059"/>
      <c r="AS1116" s="1059">
        <v>0.29125922023182199</v>
      </c>
      <c r="AT1116" s="1059">
        <v>0.26361872146118698</v>
      </c>
      <c r="AU1116" s="1061">
        <v>0.21371286955303301</v>
      </c>
    </row>
    <row r="1117" spans="1:47" x14ac:dyDescent="0.2">
      <c r="A1117">
        <v>64106</v>
      </c>
      <c r="B1117" t="s">
        <v>2368</v>
      </c>
      <c r="C1117" s="507">
        <v>44561</v>
      </c>
      <c r="D1117">
        <v>2021</v>
      </c>
      <c r="E1117" t="s">
        <v>176</v>
      </c>
      <c r="F1117" t="s">
        <v>222</v>
      </c>
      <c r="G1117">
        <v>33.686354999999999</v>
      </c>
      <c r="H1117">
        <v>-115.198646</v>
      </c>
      <c r="I1117" s="606">
        <v>5.8565682647999999</v>
      </c>
      <c r="J1117" t="s">
        <v>431</v>
      </c>
      <c r="K1117" t="s">
        <v>1249</v>
      </c>
      <c r="L1117" s="606">
        <v>179</v>
      </c>
      <c r="M1117" s="606">
        <v>132</v>
      </c>
      <c r="N1117" s="606">
        <v>1.356060606060606</v>
      </c>
      <c r="O1117" t="s">
        <v>799</v>
      </c>
      <c r="P1117" t="s">
        <v>1231</v>
      </c>
      <c r="Q1117" t="s">
        <v>799</v>
      </c>
      <c r="R1117">
        <v>180</v>
      </c>
      <c r="Y1117">
        <v>6.63</v>
      </c>
      <c r="Z1117">
        <v>8.52</v>
      </c>
      <c r="AA1117">
        <v>43.96</v>
      </c>
      <c r="AB1117">
        <v>32.42</v>
      </c>
      <c r="AC1117" t="s">
        <v>332</v>
      </c>
      <c r="AD1117" s="508">
        <v>24.069058416824124</v>
      </c>
      <c r="AE1117" s="1059"/>
      <c r="AF1117" s="1059"/>
      <c r="AG1117" s="1059"/>
      <c r="AH1117" s="1059"/>
      <c r="AI1117" s="1059"/>
      <c r="AJ1117" s="1059"/>
      <c r="AK1117" s="1059"/>
      <c r="AL1117" s="1059"/>
      <c r="AM1117" s="1059"/>
      <c r="AN1117" s="1059"/>
      <c r="AO1117" s="1059"/>
      <c r="AP1117" s="1059"/>
      <c r="AQ1117" s="1059"/>
      <c r="AR1117" s="1059"/>
      <c r="AS1117" s="1059">
        <v>0.35051542825515403</v>
      </c>
      <c r="AT1117" s="1059">
        <v>0.31599730178497298</v>
      </c>
      <c r="AU1117" s="1061">
        <v>0.25959302726720701</v>
      </c>
    </row>
    <row r="1118" spans="1:47" x14ac:dyDescent="0.2">
      <c r="A1118">
        <v>63764</v>
      </c>
      <c r="B1118" t="s">
        <v>2369</v>
      </c>
      <c r="C1118" s="507">
        <v>44561</v>
      </c>
      <c r="D1118">
        <v>2021</v>
      </c>
      <c r="E1118" t="s">
        <v>177</v>
      </c>
      <c r="F1118" t="s">
        <v>221</v>
      </c>
      <c r="G1118">
        <v>32.232559999999999</v>
      </c>
      <c r="H1118">
        <v>-96.706119999999999</v>
      </c>
      <c r="I1118" s="606">
        <v>4.7108605023000001</v>
      </c>
      <c r="J1118" t="s">
        <v>431</v>
      </c>
      <c r="K1118" t="s">
        <v>1251</v>
      </c>
      <c r="L1118" s="606">
        <v>163</v>
      </c>
      <c r="M1118" s="606">
        <v>134.69999999999999</v>
      </c>
      <c r="N1118" s="606">
        <v>1.2100965107646624</v>
      </c>
      <c r="O1118" t="s">
        <v>799</v>
      </c>
      <c r="P1118" t="s">
        <v>1231</v>
      </c>
      <c r="Q1118" t="s">
        <v>799</v>
      </c>
      <c r="R1118">
        <v>182</v>
      </c>
      <c r="Y1118">
        <v>19.98</v>
      </c>
      <c r="AA1118">
        <v>38.81</v>
      </c>
      <c r="AB1118">
        <v>29.38</v>
      </c>
      <c r="AC1118" t="s">
        <v>332</v>
      </c>
      <c r="AD1118" s="508" t="s">
        <v>1233</v>
      </c>
      <c r="AE1118" s="1059"/>
      <c r="AF1118" s="1059"/>
      <c r="AG1118" s="1059"/>
      <c r="AH1118" s="1059"/>
      <c r="AI1118" s="1059"/>
      <c r="AJ1118" s="1059"/>
      <c r="AK1118" s="1059"/>
      <c r="AL1118" s="1059"/>
      <c r="AM1118" s="1059"/>
      <c r="AN1118" s="1059"/>
      <c r="AO1118" s="1059"/>
      <c r="AP1118" s="1059"/>
      <c r="AQ1118" s="1059"/>
      <c r="AR1118" s="1059"/>
      <c r="AS1118" s="1059">
        <v>0.26192909662263097</v>
      </c>
      <c r="AT1118" s="1059">
        <v>0.25542385751526298</v>
      </c>
      <c r="AU1118" s="1061">
        <v>0.224241821872257</v>
      </c>
    </row>
    <row r="1119" spans="1:47" x14ac:dyDescent="0.2">
      <c r="A1119">
        <v>64879</v>
      </c>
      <c r="B1119" t="s">
        <v>2370</v>
      </c>
      <c r="C1119" s="507">
        <v>44561</v>
      </c>
      <c r="D1119">
        <v>2021</v>
      </c>
      <c r="E1119" t="s">
        <v>176</v>
      </c>
      <c r="F1119" t="s">
        <v>222</v>
      </c>
      <c r="G1119">
        <v>34.941507000000001</v>
      </c>
      <c r="H1119">
        <v>-118.12900999999999</v>
      </c>
      <c r="I1119" s="606">
        <v>5.8475908676000001</v>
      </c>
      <c r="J1119" t="s">
        <v>431</v>
      </c>
      <c r="K1119" t="s">
        <v>1251</v>
      </c>
      <c r="L1119" s="606">
        <v>146.9</v>
      </c>
      <c r="M1119" s="606">
        <v>137.80000000000001</v>
      </c>
      <c r="N1119" s="606">
        <v>1.0660377358490565</v>
      </c>
      <c r="O1119" t="s">
        <v>799</v>
      </c>
      <c r="P1119" t="s">
        <v>1231</v>
      </c>
      <c r="Q1119" t="s">
        <v>799</v>
      </c>
      <c r="R1119">
        <v>180</v>
      </c>
      <c r="S1119" t="s">
        <v>1293</v>
      </c>
      <c r="T1119" t="s">
        <v>1294</v>
      </c>
      <c r="U1119" t="s">
        <v>1497</v>
      </c>
      <c r="V1119">
        <v>2022</v>
      </c>
      <c r="W1119">
        <v>122.8</v>
      </c>
      <c r="X1119">
        <v>250</v>
      </c>
      <c r="Y1119">
        <v>10.01</v>
      </c>
      <c r="Z1119">
        <v>8.74</v>
      </c>
      <c r="AA1119">
        <v>35.14</v>
      </c>
      <c r="AB1119">
        <v>26.27</v>
      </c>
      <c r="AC1119" t="s">
        <v>330</v>
      </c>
      <c r="AD1119" s="508" t="s">
        <v>1233</v>
      </c>
      <c r="AE1119" s="1059"/>
      <c r="AF1119" s="1059"/>
      <c r="AG1119" s="1059"/>
      <c r="AH1119" s="1059"/>
      <c r="AI1119" s="1059"/>
      <c r="AJ1119" s="1059"/>
      <c r="AK1119" s="1059"/>
      <c r="AL1119" s="1059"/>
      <c r="AM1119" s="1059"/>
      <c r="AN1119" s="1059"/>
      <c r="AO1119" s="1059"/>
      <c r="AP1119" s="1059"/>
      <c r="AQ1119" s="1059"/>
      <c r="AR1119" s="1059"/>
      <c r="AS1119" s="1059">
        <v>0.28680388492355402</v>
      </c>
      <c r="AT1119" s="1059">
        <v>0.24760920134401601</v>
      </c>
      <c r="AU1119" s="1061">
        <v>0.25695386254464497</v>
      </c>
    </row>
    <row r="1120" spans="1:47" x14ac:dyDescent="0.2">
      <c r="A1120">
        <v>57659</v>
      </c>
      <c r="B1120" t="s">
        <v>2371</v>
      </c>
      <c r="C1120" s="507">
        <v>44407</v>
      </c>
      <c r="D1120">
        <v>2021</v>
      </c>
      <c r="E1120" t="s">
        <v>177</v>
      </c>
      <c r="F1120" t="s">
        <v>221</v>
      </c>
      <c r="G1120">
        <v>30.421400999999999</v>
      </c>
      <c r="H1120">
        <v>-97.461400999999995</v>
      </c>
      <c r="I1120" s="606">
        <v>4.7331965753</v>
      </c>
      <c r="J1120" t="s">
        <v>431</v>
      </c>
      <c r="K1120" t="s">
        <v>1249</v>
      </c>
      <c r="L1120" s="606">
        <v>186</v>
      </c>
      <c r="M1120" s="606">
        <v>144</v>
      </c>
      <c r="N1120" s="606">
        <v>1.2916666666666667</v>
      </c>
      <c r="O1120" t="s">
        <v>799</v>
      </c>
      <c r="P1120" t="s">
        <v>1231</v>
      </c>
      <c r="Q1120" t="s">
        <v>799</v>
      </c>
      <c r="R1120">
        <v>181</v>
      </c>
      <c r="Y1120">
        <v>24.94</v>
      </c>
      <c r="AA1120">
        <v>46.75</v>
      </c>
      <c r="AB1120">
        <v>35.049999999999997</v>
      </c>
      <c r="AC1120" t="s">
        <v>1259</v>
      </c>
      <c r="AD1120" s="508">
        <v>32.828806381339497</v>
      </c>
      <c r="AE1120" s="1059"/>
      <c r="AF1120" s="1059"/>
      <c r="AG1120" s="1059"/>
      <c r="AH1120" s="1059"/>
      <c r="AI1120" s="1059"/>
      <c r="AJ1120" s="1059"/>
      <c r="AK1120" s="1059"/>
      <c r="AL1120" s="1059"/>
      <c r="AM1120" s="1059"/>
      <c r="AN1120" s="1059"/>
      <c r="AO1120" s="1059"/>
      <c r="AP1120" s="1059"/>
      <c r="AQ1120" s="1059"/>
      <c r="AR1120" s="1059"/>
      <c r="AS1120" s="1059">
        <v>0.25379090563165901</v>
      </c>
      <c r="AT1120" s="1059">
        <v>0.24066780821917799</v>
      </c>
      <c r="AU1120" s="1061">
        <v>0.21495522161505701</v>
      </c>
    </row>
    <row r="1121" spans="1:47" x14ac:dyDescent="0.2">
      <c r="A1121">
        <v>63892</v>
      </c>
      <c r="B1121" t="s">
        <v>2372</v>
      </c>
      <c r="C1121" s="507">
        <v>44469</v>
      </c>
      <c r="D1121">
        <v>2021</v>
      </c>
      <c r="E1121" t="s">
        <v>177</v>
      </c>
      <c r="F1121" t="s">
        <v>221</v>
      </c>
      <c r="G1121">
        <v>32.533273000000001</v>
      </c>
      <c r="H1121">
        <v>-96.428990999999996</v>
      </c>
      <c r="I1121" s="606">
        <v>4.6771130136999997</v>
      </c>
      <c r="J1121" t="s">
        <v>431</v>
      </c>
      <c r="K1121" t="s">
        <v>1249</v>
      </c>
      <c r="L1121" s="606">
        <v>181</v>
      </c>
      <c r="M1121" s="606">
        <v>146</v>
      </c>
      <c r="N1121" s="606">
        <v>1.2397260273972603</v>
      </c>
      <c r="O1121" t="s">
        <v>799</v>
      </c>
      <c r="P1121" t="s">
        <v>1231</v>
      </c>
      <c r="Q1121" t="s">
        <v>799</v>
      </c>
      <c r="R1121">
        <v>181</v>
      </c>
      <c r="S1121" t="s">
        <v>1293</v>
      </c>
      <c r="T1121" t="s">
        <v>1294</v>
      </c>
      <c r="U1121" t="s">
        <v>1295</v>
      </c>
      <c r="V1121">
        <v>2021</v>
      </c>
      <c r="W1121">
        <v>50</v>
      </c>
      <c r="X1121">
        <v>75</v>
      </c>
      <c r="Y1121">
        <v>21.4</v>
      </c>
      <c r="AC1121" t="s">
        <v>330</v>
      </c>
      <c r="AD1121" s="508" t="s">
        <v>1233</v>
      </c>
      <c r="AE1121" s="1059"/>
      <c r="AF1121" s="1059"/>
      <c r="AG1121" s="1059"/>
      <c r="AH1121" s="1059"/>
      <c r="AI1121" s="1059"/>
      <c r="AJ1121" s="1059"/>
      <c r="AK1121" s="1059"/>
      <c r="AL1121" s="1059"/>
      <c r="AM1121" s="1059"/>
      <c r="AN1121" s="1059"/>
      <c r="AO1121" s="1059"/>
      <c r="AP1121" s="1059"/>
      <c r="AQ1121" s="1059"/>
      <c r="AR1121" s="1059"/>
      <c r="AS1121" s="1059">
        <v>0.28921545630825002</v>
      </c>
      <c r="AT1121" s="1059">
        <v>0.263614186526552</v>
      </c>
      <c r="AU1121" s="1061">
        <v>0.24245436908950199</v>
      </c>
    </row>
    <row r="1122" spans="1:47" x14ac:dyDescent="0.2">
      <c r="A1122">
        <v>63029</v>
      </c>
      <c r="B1122" t="s">
        <v>2373</v>
      </c>
      <c r="C1122" s="507">
        <v>44255</v>
      </c>
      <c r="D1122">
        <v>2021</v>
      </c>
      <c r="E1122" t="s">
        <v>180</v>
      </c>
      <c r="F1122" t="s">
        <v>229</v>
      </c>
      <c r="G1122">
        <v>40.661780999999998</v>
      </c>
      <c r="H1122">
        <v>-83.819440999999998</v>
      </c>
      <c r="I1122" s="606">
        <v>3.8606719178</v>
      </c>
      <c r="J1122" t="s">
        <v>431</v>
      </c>
      <c r="K1122" t="s">
        <v>1249</v>
      </c>
      <c r="L1122" s="606">
        <v>199.3</v>
      </c>
      <c r="M1122" s="606">
        <v>150</v>
      </c>
      <c r="N1122" s="606">
        <v>1.3286666666666667</v>
      </c>
      <c r="O1122" t="s">
        <v>799</v>
      </c>
      <c r="P1122" t="s">
        <v>1231</v>
      </c>
      <c r="Q1122" t="s">
        <v>799</v>
      </c>
      <c r="R1122">
        <v>180</v>
      </c>
      <c r="Y1122">
        <v>32.4</v>
      </c>
      <c r="Z1122">
        <v>4.25</v>
      </c>
      <c r="AA1122">
        <v>47.42</v>
      </c>
      <c r="AB1122">
        <v>35.82</v>
      </c>
      <c r="AC1122" t="s">
        <v>332</v>
      </c>
      <c r="AD1122" s="508" t="s">
        <v>1233</v>
      </c>
      <c r="AE1122" s="1059"/>
      <c r="AF1122" s="1059"/>
      <c r="AG1122" s="1059"/>
      <c r="AH1122" s="1059"/>
      <c r="AI1122" s="1059"/>
      <c r="AJ1122" s="1059"/>
      <c r="AK1122" s="1059"/>
      <c r="AL1122" s="1059"/>
      <c r="AM1122" s="1059"/>
      <c r="AN1122" s="1059"/>
      <c r="AO1122" s="1059"/>
      <c r="AP1122" s="1059"/>
      <c r="AQ1122" s="1059"/>
      <c r="AR1122" s="1059"/>
      <c r="AS1122" s="1059">
        <v>0.236180365296803</v>
      </c>
      <c r="AT1122" s="1059">
        <v>0.21733942161339401</v>
      </c>
      <c r="AU1122" s="1061">
        <v>0.217959168184578</v>
      </c>
    </row>
    <row r="1123" spans="1:47" x14ac:dyDescent="0.2">
      <c r="A1123">
        <v>63440</v>
      </c>
      <c r="B1123" t="s">
        <v>2374</v>
      </c>
      <c r="C1123" s="507">
        <v>44377</v>
      </c>
      <c r="D1123">
        <v>2021</v>
      </c>
      <c r="E1123" t="s">
        <v>176</v>
      </c>
      <c r="F1123" t="s">
        <v>226</v>
      </c>
      <c r="G1123">
        <v>33.320405999999998</v>
      </c>
      <c r="H1123">
        <v>-112.8168</v>
      </c>
      <c r="I1123" s="606">
        <v>5.8517682647999996</v>
      </c>
      <c r="J1123" t="s">
        <v>431</v>
      </c>
      <c r="K1123" t="s">
        <v>1251</v>
      </c>
      <c r="L1123" s="606">
        <v>199.5</v>
      </c>
      <c r="M1123" s="606">
        <v>150</v>
      </c>
      <c r="N1123" s="606">
        <v>1.33</v>
      </c>
      <c r="O1123" t="s">
        <v>799</v>
      </c>
      <c r="P1123" t="s">
        <v>1231</v>
      </c>
      <c r="Q1123" t="s">
        <v>799</v>
      </c>
      <c r="R1123">
        <v>180</v>
      </c>
      <c r="Y1123">
        <v>9.77</v>
      </c>
      <c r="Z1123">
        <v>9.36</v>
      </c>
      <c r="AA1123">
        <v>46.8</v>
      </c>
      <c r="AB1123">
        <v>34.659999999999997</v>
      </c>
      <c r="AC1123" t="s">
        <v>330</v>
      </c>
      <c r="AD1123" s="508" t="s">
        <v>1233</v>
      </c>
      <c r="AE1123" s="1059"/>
      <c r="AF1123" s="1059"/>
      <c r="AG1123" s="1059"/>
      <c r="AH1123" s="1059"/>
      <c r="AI1123" s="1059"/>
      <c r="AJ1123" s="1059"/>
      <c r="AK1123" s="1059"/>
      <c r="AL1123" s="1059"/>
      <c r="AM1123" s="1059"/>
      <c r="AN1123" s="1059"/>
      <c r="AO1123" s="1059"/>
      <c r="AP1123" s="1059"/>
      <c r="AQ1123" s="1059"/>
      <c r="AR1123" s="1059"/>
      <c r="AS1123" s="1059">
        <v>0.30092846270928397</v>
      </c>
      <c r="AT1123" s="1059">
        <v>0.27876103500761001</v>
      </c>
      <c r="AU1123" s="1061">
        <v>0.23670765027322399</v>
      </c>
    </row>
    <row r="1124" spans="1:47" x14ac:dyDescent="0.2">
      <c r="A1124">
        <v>62955</v>
      </c>
      <c r="B1124" t="s">
        <v>756</v>
      </c>
      <c r="C1124" s="507">
        <v>44530</v>
      </c>
      <c r="D1124">
        <v>2021</v>
      </c>
      <c r="E1124" t="s">
        <v>179</v>
      </c>
      <c r="F1124" t="s">
        <v>235</v>
      </c>
      <c r="G1124">
        <v>42.938330999999998</v>
      </c>
      <c r="H1124">
        <v>-90.364271000000002</v>
      </c>
      <c r="I1124" s="606">
        <v>3.8300917808000001</v>
      </c>
      <c r="J1124" t="s">
        <v>431</v>
      </c>
      <c r="K1124" t="s">
        <v>1249</v>
      </c>
      <c r="L1124" s="606">
        <v>191.6</v>
      </c>
      <c r="M1124" s="606">
        <v>150</v>
      </c>
      <c r="N1124" s="606">
        <v>1.2773333333333332</v>
      </c>
      <c r="O1124" t="s">
        <v>799</v>
      </c>
      <c r="P1124" t="s">
        <v>1231</v>
      </c>
      <c r="Q1124" t="s">
        <v>799</v>
      </c>
      <c r="R1124">
        <v>180</v>
      </c>
      <c r="Y1124">
        <v>26.58</v>
      </c>
      <c r="Z1124">
        <v>2.4500000000000002</v>
      </c>
      <c r="AA1124">
        <v>75.37</v>
      </c>
      <c r="AB1124">
        <v>56.41</v>
      </c>
      <c r="AC1124" t="s">
        <v>333</v>
      </c>
      <c r="AD1124" s="508" t="s">
        <v>1233</v>
      </c>
      <c r="AE1124" s="1059"/>
      <c r="AF1124" s="1059"/>
      <c r="AG1124" s="1059"/>
      <c r="AH1124" s="1059"/>
      <c r="AI1124" s="1059"/>
      <c r="AJ1124" s="1059"/>
      <c r="AK1124" s="1059"/>
      <c r="AL1124" s="1059"/>
      <c r="AM1124" s="1059"/>
      <c r="AN1124" s="1059"/>
      <c r="AO1124" s="1059"/>
      <c r="AP1124" s="1059"/>
      <c r="AQ1124" s="1059"/>
      <c r="AR1124" s="1059"/>
      <c r="AS1124" s="1059">
        <v>0.15027777777777701</v>
      </c>
      <c r="AT1124" s="1059">
        <v>0.13283409436834001</v>
      </c>
      <c r="AU1124" s="1061">
        <v>0.149601548269581</v>
      </c>
    </row>
    <row r="1125" spans="1:47" x14ac:dyDescent="0.2">
      <c r="A1125">
        <v>64335</v>
      </c>
      <c r="B1125" t="s">
        <v>2375</v>
      </c>
      <c r="C1125" s="507">
        <v>44561</v>
      </c>
      <c r="D1125">
        <v>2021</v>
      </c>
      <c r="E1125" t="s">
        <v>199</v>
      </c>
      <c r="F1125" t="s">
        <v>225</v>
      </c>
      <c r="G1125">
        <v>30.86205</v>
      </c>
      <c r="H1125">
        <v>-83.651650000000004</v>
      </c>
      <c r="I1125" s="606">
        <v>4.7777869862999998</v>
      </c>
      <c r="J1125" t="s">
        <v>431</v>
      </c>
      <c r="K1125" t="s">
        <v>1249</v>
      </c>
      <c r="L1125" s="606">
        <v>210</v>
      </c>
      <c r="M1125" s="606">
        <v>150</v>
      </c>
      <c r="N1125" s="606">
        <v>1.4</v>
      </c>
      <c r="O1125" t="s">
        <v>799</v>
      </c>
      <c r="P1125" t="s">
        <v>1231</v>
      </c>
      <c r="Q1125" t="s">
        <v>799</v>
      </c>
      <c r="R1125">
        <v>180</v>
      </c>
      <c r="Y1125">
        <v>27.15</v>
      </c>
      <c r="Z1125">
        <v>33.97</v>
      </c>
      <c r="AA1125">
        <v>35.380000000000003</v>
      </c>
      <c r="AB1125">
        <v>27.54</v>
      </c>
      <c r="AC1125" t="s">
        <v>329</v>
      </c>
      <c r="AD1125" s="508">
        <v>22.419701278852909</v>
      </c>
      <c r="AE1125" s="1059"/>
      <c r="AF1125" s="1059"/>
      <c r="AG1125" s="1059"/>
      <c r="AH1125" s="1059"/>
      <c r="AI1125" s="1059"/>
      <c r="AJ1125" s="1059"/>
      <c r="AK1125" s="1059"/>
      <c r="AL1125" s="1059"/>
      <c r="AM1125" s="1059"/>
      <c r="AN1125" s="1059"/>
      <c r="AO1125" s="1059"/>
      <c r="AP1125" s="1059"/>
      <c r="AQ1125" s="1059"/>
      <c r="AR1125" s="1059"/>
      <c r="AS1125" s="1059">
        <v>0.28137366818873599</v>
      </c>
      <c r="AT1125" s="1059">
        <v>0.26355783866057803</v>
      </c>
      <c r="AU1125" s="1061">
        <v>0.23487021857923501</v>
      </c>
    </row>
    <row r="1126" spans="1:47" x14ac:dyDescent="0.2">
      <c r="A1126">
        <v>63387</v>
      </c>
      <c r="B1126" t="s">
        <v>2376</v>
      </c>
      <c r="C1126" s="507">
        <v>44255</v>
      </c>
      <c r="D1126">
        <v>2021</v>
      </c>
      <c r="E1126" t="s">
        <v>183</v>
      </c>
      <c r="F1126" t="s">
        <v>222</v>
      </c>
      <c r="G1126">
        <v>38.344010099999998</v>
      </c>
      <c r="H1126">
        <v>-121.114051</v>
      </c>
      <c r="I1126" s="606">
        <v>5.0638365296999996</v>
      </c>
      <c r="J1126" t="s">
        <v>431</v>
      </c>
      <c r="K1126" t="s">
        <v>1249</v>
      </c>
      <c r="L1126" s="606">
        <v>212.8</v>
      </c>
      <c r="M1126" s="606">
        <v>160</v>
      </c>
      <c r="N1126" s="606">
        <v>1.33</v>
      </c>
      <c r="O1126" t="s">
        <v>793</v>
      </c>
      <c r="P1126" t="s">
        <v>793</v>
      </c>
      <c r="Q1126">
        <v>20</v>
      </c>
      <c r="R1126">
        <v>211</v>
      </c>
      <c r="Y1126">
        <v>26.79</v>
      </c>
      <c r="Z1126">
        <v>27.6</v>
      </c>
      <c r="AA1126">
        <v>56.67</v>
      </c>
      <c r="AB1126">
        <v>43.36</v>
      </c>
      <c r="AC1126" t="s">
        <v>1259</v>
      </c>
      <c r="AD1126" s="508">
        <v>27.969013855189953</v>
      </c>
      <c r="AE1126" s="1059"/>
      <c r="AF1126" s="1059"/>
      <c r="AG1126" s="1059"/>
      <c r="AH1126" s="1059"/>
      <c r="AI1126" s="1059"/>
      <c r="AJ1126" s="1059"/>
      <c r="AK1126" s="1059"/>
      <c r="AL1126" s="1059"/>
      <c r="AM1126" s="1059"/>
      <c r="AN1126" s="1059"/>
      <c r="AO1126" s="1059"/>
      <c r="AP1126" s="1059"/>
      <c r="AQ1126" s="1059"/>
      <c r="AR1126" s="1059"/>
      <c r="AS1126" s="1059">
        <v>0.154619720319634</v>
      </c>
      <c r="AT1126" s="1059">
        <v>0.12205978881278499</v>
      </c>
      <c r="AU1126" s="1061">
        <v>0.20975424066484499</v>
      </c>
    </row>
    <row r="1127" spans="1:47" x14ac:dyDescent="0.2">
      <c r="A1127">
        <v>60654</v>
      </c>
      <c r="B1127" t="s">
        <v>2377</v>
      </c>
      <c r="C1127" s="507">
        <v>44561</v>
      </c>
      <c r="D1127">
        <v>2021</v>
      </c>
      <c r="E1127" t="s">
        <v>183</v>
      </c>
      <c r="F1127" t="s">
        <v>224</v>
      </c>
      <c r="G1127">
        <v>35.937336000000002</v>
      </c>
      <c r="H1127">
        <v>-114.88401</v>
      </c>
      <c r="I1127" s="606">
        <v>5.6949191781000001</v>
      </c>
      <c r="J1127" t="s">
        <v>431</v>
      </c>
      <c r="K1127" t="s">
        <v>1251</v>
      </c>
      <c r="L1127" s="606">
        <v>231</v>
      </c>
      <c r="M1127" s="606">
        <v>180</v>
      </c>
      <c r="N1127" s="606">
        <v>1.2833333333333334</v>
      </c>
      <c r="O1127" t="s">
        <v>799</v>
      </c>
      <c r="P1127" t="s">
        <v>1231</v>
      </c>
      <c r="Q1127" t="s">
        <v>799</v>
      </c>
      <c r="R1127">
        <v>180</v>
      </c>
      <c r="S1127" t="s">
        <v>1293</v>
      </c>
      <c r="T1127" t="s">
        <v>1294</v>
      </c>
      <c r="U1127" t="s">
        <v>1295</v>
      </c>
      <c r="V1127">
        <v>2021</v>
      </c>
      <c r="W1127">
        <v>90</v>
      </c>
      <c r="X1127">
        <v>360</v>
      </c>
      <c r="Y1127">
        <v>13.48</v>
      </c>
      <c r="Z1127">
        <v>25.45</v>
      </c>
      <c r="AA1127">
        <v>39.19</v>
      </c>
      <c r="AB1127">
        <v>29.19</v>
      </c>
      <c r="AC1127" t="s">
        <v>1259</v>
      </c>
      <c r="AD1127" s="508" t="s">
        <v>1233</v>
      </c>
      <c r="AE1127" s="1059"/>
      <c r="AF1127" s="1059"/>
      <c r="AG1127" s="1059"/>
      <c r="AH1127" s="1059"/>
      <c r="AI1127" s="1059"/>
      <c r="AJ1127" s="1059"/>
      <c r="AK1127" s="1059"/>
      <c r="AL1127" s="1059"/>
      <c r="AM1127" s="1059"/>
      <c r="AN1127" s="1059"/>
      <c r="AO1127" s="1059"/>
      <c r="AP1127" s="1059"/>
      <c r="AQ1127" s="1059"/>
      <c r="AR1127" s="1059"/>
      <c r="AS1127" s="1059">
        <v>0.30486872146118699</v>
      </c>
      <c r="AT1127" s="1059">
        <v>0.282880517503805</v>
      </c>
      <c r="AU1127" s="1061">
        <v>0.28886169297712999</v>
      </c>
    </row>
    <row r="1128" spans="1:47" x14ac:dyDescent="0.2">
      <c r="A1128">
        <v>63329</v>
      </c>
      <c r="B1128" t="s">
        <v>2378</v>
      </c>
      <c r="C1128" s="507">
        <v>44561</v>
      </c>
      <c r="D1128">
        <v>2021</v>
      </c>
      <c r="E1128" t="s">
        <v>177</v>
      </c>
      <c r="F1128" t="s">
        <v>221</v>
      </c>
      <c r="G1128">
        <v>31.722331000000001</v>
      </c>
      <c r="H1128">
        <v>-104.452511</v>
      </c>
      <c r="I1128" s="606">
        <v>5.6615821918</v>
      </c>
      <c r="J1128" t="s">
        <v>431</v>
      </c>
      <c r="K1128" t="s">
        <v>1251</v>
      </c>
      <c r="L1128" s="606">
        <v>255</v>
      </c>
      <c r="M1128" s="606">
        <v>180</v>
      </c>
      <c r="N1128" s="606">
        <v>1.4166666666666667</v>
      </c>
      <c r="O1128" t="s">
        <v>799</v>
      </c>
      <c r="P1128" t="s">
        <v>1231</v>
      </c>
      <c r="Q1128" t="s">
        <v>799</v>
      </c>
      <c r="R1128">
        <v>180</v>
      </c>
      <c r="Y1128">
        <v>24.39</v>
      </c>
      <c r="AA1128">
        <v>51.28</v>
      </c>
      <c r="AB1128">
        <v>38.22</v>
      </c>
      <c r="AC1128" t="s">
        <v>1259</v>
      </c>
      <c r="AD1128" s="508" t="s">
        <v>1233</v>
      </c>
      <c r="AE1128" s="1059"/>
      <c r="AF1128" s="1059"/>
      <c r="AG1128" s="1059"/>
      <c r="AH1128" s="1059"/>
      <c r="AI1128" s="1059"/>
      <c r="AJ1128" s="1059"/>
      <c r="AK1128" s="1059"/>
      <c r="AL1128" s="1059"/>
      <c r="AM1128" s="1059"/>
      <c r="AN1128" s="1059"/>
      <c r="AO1128" s="1059"/>
      <c r="AP1128" s="1059"/>
      <c r="AQ1128" s="1059"/>
      <c r="AR1128" s="1059"/>
      <c r="AS1128" s="1059">
        <v>0.25703259766615899</v>
      </c>
      <c r="AT1128" s="1059">
        <v>0.27102168949771599</v>
      </c>
      <c r="AU1128" s="1061">
        <v>0.21778675875328801</v>
      </c>
    </row>
    <row r="1129" spans="1:47" x14ac:dyDescent="0.2">
      <c r="A1129">
        <v>64026</v>
      </c>
      <c r="B1129" t="s">
        <v>2379</v>
      </c>
      <c r="C1129" s="507">
        <v>44286</v>
      </c>
      <c r="D1129">
        <v>2021</v>
      </c>
      <c r="E1129" t="s">
        <v>177</v>
      </c>
      <c r="F1129" t="s">
        <v>221</v>
      </c>
      <c r="G1129">
        <v>32.789510999999997</v>
      </c>
      <c r="H1129">
        <v>-99.921730999999994</v>
      </c>
      <c r="I1129" s="606">
        <v>5.1508143836000002</v>
      </c>
      <c r="J1129" t="s">
        <v>431</v>
      </c>
      <c r="K1129" t="s">
        <v>1249</v>
      </c>
      <c r="L1129" s="606">
        <v>260</v>
      </c>
      <c r="M1129" s="606">
        <v>200</v>
      </c>
      <c r="N1129" s="606">
        <v>1.3</v>
      </c>
      <c r="O1129" t="s">
        <v>799</v>
      </c>
      <c r="P1129" t="s">
        <v>1231</v>
      </c>
      <c r="Q1129" t="s">
        <v>799</v>
      </c>
      <c r="R1129">
        <v>180</v>
      </c>
      <c r="Y1129">
        <v>18.43</v>
      </c>
      <c r="AA1129">
        <v>47.76</v>
      </c>
      <c r="AB1129">
        <v>36.159999999999997</v>
      </c>
      <c r="AC1129" t="s">
        <v>332</v>
      </c>
      <c r="AD1129" s="508" t="s">
        <v>1233</v>
      </c>
      <c r="AE1129" s="1059"/>
      <c r="AF1129" s="1059"/>
      <c r="AG1129" s="1059"/>
      <c r="AH1129" s="1059"/>
      <c r="AI1129" s="1059"/>
      <c r="AJ1129" s="1059"/>
      <c r="AK1129" s="1059"/>
      <c r="AL1129" s="1059"/>
      <c r="AM1129" s="1059"/>
      <c r="AN1129" s="1059"/>
      <c r="AO1129" s="1059"/>
      <c r="AP1129" s="1059"/>
      <c r="AQ1129" s="1059"/>
      <c r="AR1129" s="1059"/>
      <c r="AS1129" s="1059">
        <v>0.27189954337899502</v>
      </c>
      <c r="AT1129" s="1059">
        <v>0.25464155251141501</v>
      </c>
      <c r="AU1129" s="1061">
        <v>0.15187329234972599</v>
      </c>
    </row>
    <row r="1130" spans="1:47" x14ac:dyDescent="0.2">
      <c r="A1130">
        <v>62200</v>
      </c>
      <c r="B1130" t="s">
        <v>2380</v>
      </c>
      <c r="C1130" s="507">
        <v>44407</v>
      </c>
      <c r="D1130">
        <v>2021</v>
      </c>
      <c r="E1130" t="s">
        <v>180</v>
      </c>
      <c r="F1130" t="s">
        <v>229</v>
      </c>
      <c r="G1130">
        <v>39.078690999999999</v>
      </c>
      <c r="H1130">
        <v>-83.899580999999998</v>
      </c>
      <c r="I1130" s="606">
        <v>4.0359995434</v>
      </c>
      <c r="J1130" t="s">
        <v>431</v>
      </c>
      <c r="K1130" t="s">
        <v>1251</v>
      </c>
      <c r="L1130" s="606">
        <v>260</v>
      </c>
      <c r="M1130" s="606">
        <v>200</v>
      </c>
      <c r="N1130" s="606">
        <v>1.3</v>
      </c>
      <c r="O1130" t="s">
        <v>799</v>
      </c>
      <c r="P1130" t="s">
        <v>1231</v>
      </c>
      <c r="Q1130" t="s">
        <v>799</v>
      </c>
      <c r="R1130">
        <v>180</v>
      </c>
      <c r="Y1130">
        <v>32.159999999999997</v>
      </c>
      <c r="Z1130">
        <v>9.61</v>
      </c>
      <c r="AA1130">
        <v>52</v>
      </c>
      <c r="AB1130">
        <v>38.71</v>
      </c>
      <c r="AC1130" t="s">
        <v>330</v>
      </c>
      <c r="AD1130" s="508" t="s">
        <v>1233</v>
      </c>
      <c r="AE1130" s="1059"/>
      <c r="AF1130" s="1059"/>
      <c r="AG1130" s="1059"/>
      <c r="AH1130" s="1059"/>
      <c r="AI1130" s="1059"/>
      <c r="AJ1130" s="1059"/>
      <c r="AK1130" s="1059"/>
      <c r="AL1130" s="1059"/>
      <c r="AM1130" s="1059"/>
      <c r="AN1130" s="1059"/>
      <c r="AO1130" s="1059"/>
      <c r="AP1130" s="1059"/>
      <c r="AQ1130" s="1059"/>
      <c r="AR1130" s="1059"/>
      <c r="AS1130" s="1059">
        <v>0.232237442922374</v>
      </c>
      <c r="AT1130" s="1059">
        <v>0.22061529680365199</v>
      </c>
      <c r="AU1130" s="1061">
        <v>0.21875113843351501</v>
      </c>
    </row>
    <row r="1131" spans="1:47" x14ac:dyDescent="0.2">
      <c r="A1131">
        <v>62893</v>
      </c>
      <c r="B1131" t="s">
        <v>2381</v>
      </c>
      <c r="C1131" s="507">
        <v>44530</v>
      </c>
      <c r="D1131">
        <v>2021</v>
      </c>
      <c r="E1131" t="s">
        <v>179</v>
      </c>
      <c r="F1131" t="s">
        <v>230</v>
      </c>
      <c r="G1131">
        <v>39.548372999999998</v>
      </c>
      <c r="H1131">
        <v>-87.977658000000005</v>
      </c>
      <c r="I1131" s="606">
        <v>4.1074598173999997</v>
      </c>
      <c r="J1131" t="s">
        <v>431</v>
      </c>
      <c r="K1131" t="s">
        <v>1251</v>
      </c>
      <c r="L1131" s="606">
        <v>255</v>
      </c>
      <c r="M1131" s="606">
        <v>200</v>
      </c>
      <c r="N1131" s="606">
        <v>1.2749999999999999</v>
      </c>
      <c r="O1131" t="s">
        <v>799</v>
      </c>
      <c r="P1131" t="s">
        <v>1231</v>
      </c>
      <c r="Q1131" t="s">
        <v>799</v>
      </c>
      <c r="R1131">
        <v>180</v>
      </c>
      <c r="Y1131">
        <v>27.98</v>
      </c>
      <c r="Z1131">
        <v>2.66</v>
      </c>
      <c r="AA1131">
        <v>48.55</v>
      </c>
      <c r="AB1131">
        <v>36.5</v>
      </c>
      <c r="AC1131" t="s">
        <v>332</v>
      </c>
      <c r="AD1131" s="508" t="s">
        <v>1233</v>
      </c>
      <c r="AE1131" s="1059"/>
      <c r="AF1131" s="1059"/>
      <c r="AG1131" s="1059"/>
      <c r="AH1131" s="1059"/>
      <c r="AI1131" s="1059"/>
      <c r="AJ1131" s="1059"/>
      <c r="AK1131" s="1059"/>
      <c r="AL1131" s="1059"/>
      <c r="AM1131" s="1059"/>
      <c r="AN1131" s="1059"/>
      <c r="AO1131" s="1059"/>
      <c r="AP1131" s="1059"/>
      <c r="AQ1131" s="1059"/>
      <c r="AR1131" s="1059"/>
      <c r="AS1131" s="1059">
        <v>0.22842294520547901</v>
      </c>
      <c r="AT1131" s="1059">
        <v>0.21616894977168899</v>
      </c>
      <c r="AU1131" s="1061">
        <v>0.208694785974499</v>
      </c>
    </row>
    <row r="1132" spans="1:47" x14ac:dyDescent="0.2">
      <c r="A1132">
        <v>64290</v>
      </c>
      <c r="B1132" t="s">
        <v>2382</v>
      </c>
      <c r="C1132" s="507">
        <v>44561</v>
      </c>
      <c r="D1132">
        <v>2021</v>
      </c>
      <c r="E1132" t="s">
        <v>176</v>
      </c>
      <c r="F1132" t="s">
        <v>222</v>
      </c>
      <c r="G1132">
        <v>33.747861</v>
      </c>
      <c r="H1132">
        <v>-115.351681</v>
      </c>
      <c r="I1132" s="606">
        <v>5.8553680364999998</v>
      </c>
      <c r="J1132" t="s">
        <v>431</v>
      </c>
      <c r="K1132" t="s">
        <v>1251</v>
      </c>
      <c r="L1132" s="606">
        <v>300</v>
      </c>
      <c r="M1132" s="606">
        <v>200</v>
      </c>
      <c r="N1132" s="606">
        <v>1.5</v>
      </c>
      <c r="O1132" t="s">
        <v>799</v>
      </c>
      <c r="P1132" t="s">
        <v>1231</v>
      </c>
      <c r="Q1132" t="s">
        <v>799</v>
      </c>
      <c r="R1132">
        <v>180</v>
      </c>
      <c r="S1132" t="s">
        <v>1293</v>
      </c>
      <c r="Y1132">
        <v>6.83</v>
      </c>
      <c r="Z1132">
        <v>7.98</v>
      </c>
      <c r="AA1132">
        <v>45.72</v>
      </c>
      <c r="AB1132">
        <v>33.799999999999997</v>
      </c>
      <c r="AC1132" t="s">
        <v>330</v>
      </c>
      <c r="AD1132" s="508" t="s">
        <v>1233</v>
      </c>
      <c r="AE1132" s="1059"/>
      <c r="AF1132" s="1059"/>
      <c r="AG1132" s="1059"/>
      <c r="AH1132" s="1059"/>
      <c r="AI1132" s="1059"/>
      <c r="AJ1132" s="1059"/>
      <c r="AK1132" s="1059"/>
      <c r="AL1132" s="1059"/>
      <c r="AM1132" s="1059"/>
      <c r="AN1132" s="1059"/>
      <c r="AO1132" s="1059"/>
      <c r="AP1132" s="1059"/>
      <c r="AQ1132" s="1059"/>
      <c r="AR1132" s="1059"/>
      <c r="AS1132" s="1059">
        <v>0.35143264840182598</v>
      </c>
      <c r="AT1132" s="1059">
        <v>0.32839212328767098</v>
      </c>
      <c r="AU1132" s="1061">
        <v>0.27748861566484501</v>
      </c>
    </row>
    <row r="1133" spans="1:47" x14ac:dyDescent="0.2">
      <c r="A1133">
        <v>64553</v>
      </c>
      <c r="B1133" t="s">
        <v>2383</v>
      </c>
      <c r="C1133" s="507">
        <v>44561</v>
      </c>
      <c r="D1133">
        <v>2021</v>
      </c>
      <c r="E1133" t="s">
        <v>180</v>
      </c>
      <c r="F1133" t="s">
        <v>231</v>
      </c>
      <c r="G1133">
        <v>40.046244000000002</v>
      </c>
      <c r="H1133">
        <v>-85.045090000000002</v>
      </c>
      <c r="I1133" s="606">
        <v>3.9598109588999999</v>
      </c>
      <c r="J1133" t="s">
        <v>431</v>
      </c>
      <c r="K1133" t="s">
        <v>1249</v>
      </c>
      <c r="L1133" s="606">
        <v>268</v>
      </c>
      <c r="M1133" s="606">
        <v>200</v>
      </c>
      <c r="N1133" s="606">
        <v>1.34</v>
      </c>
      <c r="O1133" t="s">
        <v>799</v>
      </c>
      <c r="P1133" t="s">
        <v>1231</v>
      </c>
      <c r="Q1133" t="s">
        <v>799</v>
      </c>
      <c r="R1133">
        <v>180</v>
      </c>
      <c r="Y1133">
        <v>31.2</v>
      </c>
      <c r="Z1133">
        <v>2.61</v>
      </c>
      <c r="AA1133">
        <v>46.35</v>
      </c>
      <c r="AB1133">
        <v>35.04</v>
      </c>
      <c r="AC1133" t="s">
        <v>1259</v>
      </c>
      <c r="AD1133" s="508" t="s">
        <v>1233</v>
      </c>
      <c r="AE1133" s="1059"/>
      <c r="AF1133" s="1059"/>
      <c r="AG1133" s="1059"/>
      <c r="AH1133" s="1059"/>
      <c r="AI1133" s="1059"/>
      <c r="AJ1133" s="1059"/>
      <c r="AK1133" s="1059"/>
      <c r="AL1133" s="1059"/>
      <c r="AM1133" s="1059"/>
      <c r="AN1133" s="1059"/>
      <c r="AO1133" s="1059"/>
      <c r="AP1133" s="1059"/>
      <c r="AQ1133" s="1059"/>
      <c r="AR1133" s="1059"/>
      <c r="AS1133" s="1059">
        <v>0.23794292237442899</v>
      </c>
      <c r="AT1133" s="1059">
        <v>0.22943436073059301</v>
      </c>
      <c r="AU1133" s="1061">
        <v>0.221176001821493</v>
      </c>
    </row>
    <row r="1134" spans="1:47" x14ac:dyDescent="0.2">
      <c r="A1134">
        <v>64538</v>
      </c>
      <c r="B1134" t="s">
        <v>2384</v>
      </c>
      <c r="C1134" s="507">
        <v>44439</v>
      </c>
      <c r="D1134">
        <v>2021</v>
      </c>
      <c r="E1134" t="s">
        <v>177</v>
      </c>
      <c r="F1134" t="s">
        <v>221</v>
      </c>
      <c r="G1134">
        <v>27.649131000000001</v>
      </c>
      <c r="H1134">
        <v>-99.245340999999996</v>
      </c>
      <c r="I1134" s="606">
        <v>5.0777086758000003</v>
      </c>
      <c r="J1134" t="s">
        <v>431</v>
      </c>
      <c r="K1134" t="s">
        <v>1249</v>
      </c>
      <c r="L1134" s="606">
        <v>266</v>
      </c>
      <c r="M1134" s="606">
        <v>202.64</v>
      </c>
      <c r="N1134" s="606">
        <v>1.3126727200947494</v>
      </c>
      <c r="O1134" t="s">
        <v>799</v>
      </c>
      <c r="P1134" t="s">
        <v>1231</v>
      </c>
      <c r="Q1134" t="s">
        <v>799</v>
      </c>
      <c r="R1134">
        <v>180</v>
      </c>
      <c r="Y1134">
        <v>23.72</v>
      </c>
      <c r="AA1134">
        <v>62.17</v>
      </c>
      <c r="AB1134">
        <v>46.69</v>
      </c>
      <c r="AC1134" t="s">
        <v>330</v>
      </c>
      <c r="AD1134" s="508" t="s">
        <v>1233</v>
      </c>
      <c r="AE1134" s="1059"/>
      <c r="AF1134" s="1059"/>
      <c r="AG1134" s="1059"/>
      <c r="AH1134" s="1059"/>
      <c r="AI1134" s="1059"/>
      <c r="AJ1134" s="1059"/>
      <c r="AK1134" s="1059"/>
      <c r="AL1134" s="1059"/>
      <c r="AM1134" s="1059"/>
      <c r="AN1134" s="1059"/>
      <c r="AO1134" s="1059"/>
      <c r="AP1134" s="1059"/>
      <c r="AQ1134" s="1059"/>
      <c r="AR1134" s="1059"/>
      <c r="AS1134" s="1059">
        <v>0.19590548594173299</v>
      </c>
      <c r="AT1134" s="1059">
        <v>0.17254602263816199</v>
      </c>
      <c r="AU1134" s="1061">
        <v>0.16598073013633499</v>
      </c>
    </row>
    <row r="1135" spans="1:47" x14ac:dyDescent="0.2">
      <c r="A1135">
        <v>63721</v>
      </c>
      <c r="B1135" t="s">
        <v>2385</v>
      </c>
      <c r="C1135" s="507">
        <v>44561</v>
      </c>
      <c r="D1135">
        <v>2021</v>
      </c>
      <c r="E1135" t="s">
        <v>199</v>
      </c>
      <c r="F1135" t="s">
        <v>225</v>
      </c>
      <c r="G1135">
        <v>30.741541000000002</v>
      </c>
      <c r="H1135">
        <v>-84.673010000000005</v>
      </c>
      <c r="I1135" s="606">
        <v>4.7385687215000001</v>
      </c>
      <c r="J1135" t="s">
        <v>431</v>
      </c>
      <c r="K1135" t="s">
        <v>1249</v>
      </c>
      <c r="L1135" s="606">
        <v>298</v>
      </c>
      <c r="M1135" s="606">
        <v>213</v>
      </c>
      <c r="N1135" s="606">
        <v>1.3990610328638498</v>
      </c>
      <c r="O1135" t="s">
        <v>799</v>
      </c>
      <c r="P1135" t="s">
        <v>1231</v>
      </c>
      <c r="Q1135" t="s">
        <v>799</v>
      </c>
      <c r="R1135">
        <v>180</v>
      </c>
      <c r="S1135" t="s">
        <v>1293</v>
      </c>
      <c r="T1135" t="s">
        <v>1294</v>
      </c>
      <c r="U1135" t="s">
        <v>1497</v>
      </c>
      <c r="V1135">
        <v>2021</v>
      </c>
      <c r="W1135">
        <v>40</v>
      </c>
      <c r="X1135">
        <v>80</v>
      </c>
      <c r="Y1135">
        <v>27.47</v>
      </c>
      <c r="Z1135">
        <v>29.52</v>
      </c>
      <c r="AA1135">
        <v>34.81</v>
      </c>
      <c r="AB1135">
        <v>27.09</v>
      </c>
      <c r="AC1135" t="s">
        <v>329</v>
      </c>
      <c r="AD1135" s="508" t="s">
        <v>1233</v>
      </c>
      <c r="AE1135" s="1059"/>
      <c r="AF1135" s="1059"/>
      <c r="AG1135" s="1059"/>
      <c r="AH1135" s="1059"/>
      <c r="AI1135" s="1059"/>
      <c r="AJ1135" s="1059"/>
      <c r="AK1135" s="1059"/>
      <c r="AL1135" s="1059"/>
      <c r="AM1135" s="1059"/>
      <c r="AN1135" s="1059"/>
      <c r="AO1135" s="1059"/>
      <c r="AP1135" s="1059"/>
      <c r="AQ1135" s="1059"/>
      <c r="AR1135" s="1059"/>
      <c r="AS1135" s="1059">
        <v>0.26468797564687901</v>
      </c>
      <c r="AT1135" s="1059">
        <v>0.246698072759234</v>
      </c>
      <c r="AU1135" s="1061">
        <v>0.26307488220152703</v>
      </c>
    </row>
    <row r="1136" spans="1:47" x14ac:dyDescent="0.2">
      <c r="A1136">
        <v>63905</v>
      </c>
      <c r="B1136" t="s">
        <v>2386</v>
      </c>
      <c r="C1136" s="507">
        <v>44407</v>
      </c>
      <c r="D1136">
        <v>2021</v>
      </c>
      <c r="E1136" t="s">
        <v>177</v>
      </c>
      <c r="F1136" t="s">
        <v>221</v>
      </c>
      <c r="G1136">
        <v>32.994090999999997</v>
      </c>
      <c r="H1136">
        <v>-99.617631000000003</v>
      </c>
      <c r="I1136" s="606">
        <v>5.1056468037</v>
      </c>
      <c r="J1136" t="s">
        <v>431</v>
      </c>
      <c r="K1136" t="s">
        <v>1249</v>
      </c>
      <c r="L1136" s="606">
        <v>284</v>
      </c>
      <c r="M1136" s="606">
        <v>225</v>
      </c>
      <c r="N1136" s="606">
        <v>1.2622222222222221</v>
      </c>
      <c r="O1136" t="s">
        <v>799</v>
      </c>
      <c r="P1136" t="s">
        <v>1231</v>
      </c>
      <c r="Q1136" t="s">
        <v>799</v>
      </c>
      <c r="R1136">
        <v>180</v>
      </c>
      <c r="S1136" t="s">
        <v>1293</v>
      </c>
      <c r="T1136" t="s">
        <v>1294</v>
      </c>
      <c r="U1136" t="s">
        <v>1295</v>
      </c>
      <c r="V1136">
        <v>2022</v>
      </c>
      <c r="W1136">
        <v>95</v>
      </c>
      <c r="X1136">
        <v>116</v>
      </c>
      <c r="Y1136">
        <v>21.54</v>
      </c>
      <c r="AC1136" t="s">
        <v>332</v>
      </c>
      <c r="AD1136" s="508" t="s">
        <v>1233</v>
      </c>
      <c r="AE1136" s="1059"/>
      <c r="AF1136" s="1059"/>
      <c r="AG1136" s="1059"/>
      <c r="AH1136" s="1059"/>
      <c r="AI1136" s="1059"/>
      <c r="AJ1136" s="1059"/>
      <c r="AK1136" s="1059"/>
      <c r="AL1136" s="1059"/>
      <c r="AM1136" s="1059"/>
      <c r="AN1136" s="1059"/>
      <c r="AO1136" s="1059"/>
      <c r="AP1136" s="1059"/>
      <c r="AQ1136" s="1059"/>
      <c r="AR1136" s="1059"/>
      <c r="AS1136" s="1059">
        <v>0.29400608828005997</v>
      </c>
      <c r="AT1136" s="1059">
        <v>0.28561288685946201</v>
      </c>
      <c r="AU1136" s="1061">
        <v>0.25778252378061101</v>
      </c>
    </row>
    <row r="1137" spans="1:47" x14ac:dyDescent="0.2">
      <c r="A1137">
        <v>62462</v>
      </c>
      <c r="B1137" t="s">
        <v>2387</v>
      </c>
      <c r="C1137" s="507">
        <v>44469</v>
      </c>
      <c r="D1137">
        <v>2021</v>
      </c>
      <c r="E1137" t="s">
        <v>199</v>
      </c>
      <c r="F1137" t="s">
        <v>246</v>
      </c>
      <c r="G1137">
        <v>34.766750999999999</v>
      </c>
      <c r="H1137">
        <v>-87.918391</v>
      </c>
      <c r="I1137" s="606">
        <v>4.4050433790000003</v>
      </c>
      <c r="J1137" t="s">
        <v>431</v>
      </c>
      <c r="K1137" t="s">
        <v>1251</v>
      </c>
      <c r="L1137" s="606">
        <v>294</v>
      </c>
      <c r="M1137" s="606">
        <v>227</v>
      </c>
      <c r="N1137" s="606">
        <v>1.2951541850220265</v>
      </c>
      <c r="O1137" t="s">
        <v>799</v>
      </c>
      <c r="P1137" t="s">
        <v>1231</v>
      </c>
      <c r="Q1137" t="s">
        <v>799</v>
      </c>
      <c r="R1137">
        <v>180</v>
      </c>
      <c r="Y1137">
        <v>23.49</v>
      </c>
      <c r="Z1137">
        <v>39.340000000000003</v>
      </c>
      <c r="AA1137">
        <v>56.36</v>
      </c>
      <c r="AB1137">
        <v>41.52</v>
      </c>
      <c r="AC1137" t="s">
        <v>332</v>
      </c>
      <c r="AD1137" s="508" t="s">
        <v>1233</v>
      </c>
      <c r="AE1137" s="1059"/>
      <c r="AF1137" s="1059"/>
      <c r="AG1137" s="1059"/>
      <c r="AH1137" s="1059"/>
      <c r="AI1137" s="1059"/>
      <c r="AJ1137" s="1059"/>
      <c r="AK1137" s="1059"/>
      <c r="AL1137" s="1059"/>
      <c r="AM1137" s="1059"/>
      <c r="AN1137" s="1059"/>
      <c r="AO1137" s="1059"/>
      <c r="AP1137" s="1059"/>
      <c r="AQ1137" s="1059"/>
      <c r="AR1137" s="1059"/>
      <c r="AS1137" s="1059">
        <v>0.24641995051596099</v>
      </c>
      <c r="AT1137" s="1059">
        <v>0.22572235632530699</v>
      </c>
      <c r="AU1137" s="1061">
        <v>0.21282788891296101</v>
      </c>
    </row>
    <row r="1138" spans="1:47" x14ac:dyDescent="0.2">
      <c r="A1138">
        <v>62013</v>
      </c>
      <c r="B1138" t="s">
        <v>2388</v>
      </c>
      <c r="C1138" s="507">
        <v>44439</v>
      </c>
      <c r="D1138">
        <v>2021</v>
      </c>
      <c r="E1138" t="s">
        <v>180</v>
      </c>
      <c r="F1138" t="s">
        <v>227</v>
      </c>
      <c r="G1138">
        <v>38.245711</v>
      </c>
      <c r="H1138">
        <v>-77.768810999999999</v>
      </c>
      <c r="I1138" s="606">
        <v>4.2301568493000001</v>
      </c>
      <c r="J1138" t="s">
        <v>431</v>
      </c>
      <c r="K1138" t="s">
        <v>1249</v>
      </c>
      <c r="L1138" s="606">
        <v>294</v>
      </c>
      <c r="M1138" s="606">
        <v>240</v>
      </c>
      <c r="N1138" s="606">
        <v>1.2250000000000001</v>
      </c>
      <c r="O1138" t="s">
        <v>799</v>
      </c>
      <c r="P1138" t="s">
        <v>1231</v>
      </c>
      <c r="Q1138" t="s">
        <v>799</v>
      </c>
      <c r="R1138">
        <v>180</v>
      </c>
      <c r="Y1138">
        <v>34.159999999999997</v>
      </c>
      <c r="Z1138">
        <v>3.61</v>
      </c>
      <c r="AC1138" t="s">
        <v>332</v>
      </c>
      <c r="AD1138" s="508" t="s">
        <v>1233</v>
      </c>
      <c r="AE1138" s="1059"/>
      <c r="AF1138" s="1059"/>
      <c r="AG1138" s="1059"/>
      <c r="AH1138" s="1059"/>
      <c r="AI1138" s="1059"/>
      <c r="AJ1138" s="1059"/>
      <c r="AK1138" s="1059"/>
      <c r="AL1138" s="1059"/>
      <c r="AM1138" s="1059"/>
      <c r="AN1138" s="1059"/>
      <c r="AO1138" s="1059"/>
      <c r="AP1138" s="1059"/>
      <c r="AQ1138" s="1059"/>
      <c r="AR1138" s="1059"/>
      <c r="AS1138" s="1059">
        <v>0.18605498477929899</v>
      </c>
      <c r="AT1138" s="1059">
        <v>0.21946061643835599</v>
      </c>
      <c r="AU1138" s="1061">
        <v>0.20980618169398901</v>
      </c>
    </row>
    <row r="1139" spans="1:47" x14ac:dyDescent="0.2">
      <c r="A1139">
        <v>63770</v>
      </c>
      <c r="B1139" t="s">
        <v>2389</v>
      </c>
      <c r="C1139" s="507">
        <v>44530</v>
      </c>
      <c r="D1139">
        <v>2021</v>
      </c>
      <c r="E1139" t="s">
        <v>183</v>
      </c>
      <c r="F1139" t="s">
        <v>234</v>
      </c>
      <c r="G1139">
        <v>38.207518</v>
      </c>
      <c r="H1139">
        <v>-104.596701</v>
      </c>
      <c r="I1139" s="606">
        <v>5.1341100457</v>
      </c>
      <c r="J1139" t="s">
        <v>431</v>
      </c>
      <c r="K1139" t="s">
        <v>1251</v>
      </c>
      <c r="L1139" s="606">
        <v>300</v>
      </c>
      <c r="M1139" s="606">
        <v>240</v>
      </c>
      <c r="N1139" s="606">
        <v>1.25</v>
      </c>
      <c r="O1139" t="s">
        <v>799</v>
      </c>
      <c r="P1139" t="s">
        <v>1231</v>
      </c>
      <c r="Q1139" t="s">
        <v>799</v>
      </c>
      <c r="R1139">
        <v>180</v>
      </c>
      <c r="Y1139">
        <v>15.6</v>
      </c>
      <c r="Z1139">
        <v>22.56</v>
      </c>
      <c r="AA1139">
        <v>33.369999999999997</v>
      </c>
      <c r="AB1139">
        <v>25.48</v>
      </c>
      <c r="AC1139" t="s">
        <v>333</v>
      </c>
      <c r="AD1139" s="508">
        <v>16.999114283824966</v>
      </c>
      <c r="AE1139" s="1059"/>
      <c r="AF1139" s="1059"/>
      <c r="AG1139" s="1059"/>
      <c r="AH1139" s="1059"/>
      <c r="AI1139" s="1059"/>
      <c r="AJ1139" s="1059"/>
      <c r="AK1139" s="1059"/>
      <c r="AL1139" s="1059"/>
      <c r="AM1139" s="1059"/>
      <c r="AN1139" s="1059"/>
      <c r="AO1139" s="1059"/>
      <c r="AP1139" s="1059"/>
      <c r="AQ1139" s="1059"/>
      <c r="AR1139" s="1059"/>
      <c r="AS1139" s="1059">
        <v>0.27994006849315001</v>
      </c>
      <c r="AT1139" s="1059">
        <v>0.25764412100456602</v>
      </c>
      <c r="AU1139" s="1061">
        <v>0.28294768897996297</v>
      </c>
    </row>
    <row r="1140" spans="1:47" x14ac:dyDescent="0.2">
      <c r="A1140">
        <v>63504</v>
      </c>
      <c r="B1140" t="s">
        <v>2390</v>
      </c>
      <c r="C1140" s="507">
        <v>44286</v>
      </c>
      <c r="D1140">
        <v>2021</v>
      </c>
      <c r="E1140" t="s">
        <v>183</v>
      </c>
      <c r="F1140" t="s">
        <v>224</v>
      </c>
      <c r="G1140">
        <v>35.776285999999999</v>
      </c>
      <c r="H1140">
        <v>-114.97369999999999</v>
      </c>
      <c r="I1140" s="606">
        <v>5.6636732877</v>
      </c>
      <c r="J1140" t="s">
        <v>431</v>
      </c>
      <c r="K1140" t="s">
        <v>1249</v>
      </c>
      <c r="L1140" s="606">
        <v>332.3</v>
      </c>
      <c r="M1140" s="606">
        <v>250</v>
      </c>
      <c r="N1140" s="606">
        <v>1.3291999999999999</v>
      </c>
      <c r="O1140" t="s">
        <v>799</v>
      </c>
      <c r="P1140" t="s">
        <v>1231</v>
      </c>
      <c r="Q1140" t="s">
        <v>799</v>
      </c>
      <c r="R1140">
        <v>180</v>
      </c>
      <c r="W1140">
        <v>0</v>
      </c>
      <c r="X1140">
        <v>0</v>
      </c>
      <c r="Y1140">
        <v>10.29</v>
      </c>
      <c r="Z1140">
        <v>10.33</v>
      </c>
      <c r="AA1140">
        <v>34.11</v>
      </c>
      <c r="AB1140">
        <v>25.79</v>
      </c>
      <c r="AC1140" t="s">
        <v>333</v>
      </c>
      <c r="AD1140" s="508">
        <v>23.273990439024136</v>
      </c>
      <c r="AE1140" s="1059"/>
      <c r="AF1140" s="1059"/>
      <c r="AG1140" s="1059"/>
      <c r="AH1140" s="1059"/>
      <c r="AI1140" s="1059"/>
      <c r="AJ1140" s="1059"/>
      <c r="AK1140" s="1059"/>
      <c r="AL1140" s="1059"/>
      <c r="AM1140" s="1059"/>
      <c r="AN1140" s="1059"/>
      <c r="AO1140" s="1059"/>
      <c r="AP1140" s="1059"/>
      <c r="AQ1140" s="1059"/>
      <c r="AR1140" s="1059"/>
      <c r="AS1140" s="1059">
        <v>0.30627625570776201</v>
      </c>
      <c r="AT1140" s="1059">
        <v>0.30722283105022802</v>
      </c>
      <c r="AU1140" s="1061">
        <v>0.307117030965391</v>
      </c>
    </row>
    <row r="1141" spans="1:47" x14ac:dyDescent="0.2">
      <c r="A1141">
        <v>64325</v>
      </c>
      <c r="B1141" t="s">
        <v>2391</v>
      </c>
      <c r="C1141" s="507">
        <v>44439</v>
      </c>
      <c r="D1141">
        <v>2021</v>
      </c>
      <c r="E1141" t="s">
        <v>177</v>
      </c>
      <c r="F1141" t="s">
        <v>221</v>
      </c>
      <c r="G1141">
        <v>32.274290999999998</v>
      </c>
      <c r="H1141">
        <v>-102.876411</v>
      </c>
      <c r="I1141" s="606">
        <v>5.5439858446999999</v>
      </c>
      <c r="J1141" t="s">
        <v>431</v>
      </c>
      <c r="K1141" t="s">
        <v>1251</v>
      </c>
      <c r="L1141" s="606">
        <v>331</v>
      </c>
      <c r="M1141" s="606">
        <v>250</v>
      </c>
      <c r="N1141" s="606">
        <v>1.3240000000000001</v>
      </c>
      <c r="O1141" t="s">
        <v>799</v>
      </c>
      <c r="P1141" t="s">
        <v>1231</v>
      </c>
      <c r="Q1141" t="s">
        <v>799</v>
      </c>
      <c r="R1141">
        <v>180</v>
      </c>
      <c r="Y1141">
        <v>24.99</v>
      </c>
      <c r="AA1141">
        <v>33.92</v>
      </c>
      <c r="AB1141">
        <v>25.77</v>
      </c>
      <c r="AC1141" t="s">
        <v>332</v>
      </c>
      <c r="AD1141" s="508" t="s">
        <v>1233</v>
      </c>
      <c r="AE1141" s="1059"/>
      <c r="AF1141" s="1059"/>
      <c r="AG1141" s="1059"/>
      <c r="AH1141" s="1059"/>
      <c r="AI1141" s="1059"/>
      <c r="AJ1141" s="1059"/>
      <c r="AK1141" s="1059"/>
      <c r="AL1141" s="1059"/>
      <c r="AM1141" s="1059"/>
      <c r="AN1141" s="1059"/>
      <c r="AO1141" s="1059"/>
      <c r="AP1141" s="1059"/>
      <c r="AQ1141" s="1059"/>
      <c r="AR1141" s="1059"/>
      <c r="AS1141" s="1059">
        <v>0.25327534246575301</v>
      </c>
      <c r="AT1141" s="1059">
        <v>0.306916438356164</v>
      </c>
      <c r="AU1141" s="1061">
        <v>0.30992805100182103</v>
      </c>
    </row>
    <row r="1142" spans="1:47" x14ac:dyDescent="0.2">
      <c r="A1142">
        <v>62547</v>
      </c>
      <c r="B1142" t="s">
        <v>2392</v>
      </c>
      <c r="C1142" s="507">
        <v>44469</v>
      </c>
      <c r="D1142">
        <v>2021</v>
      </c>
      <c r="E1142" t="s">
        <v>176</v>
      </c>
      <c r="F1142" t="s">
        <v>222</v>
      </c>
      <c r="G1142">
        <v>36.185580999999999</v>
      </c>
      <c r="H1142">
        <v>-119.892211</v>
      </c>
      <c r="I1142" s="606">
        <v>5.3060148401999996</v>
      </c>
      <c r="J1142" t="s">
        <v>431</v>
      </c>
      <c r="K1142" t="s">
        <v>1249</v>
      </c>
      <c r="L1142" s="606">
        <v>325</v>
      </c>
      <c r="M1142" s="606">
        <v>250</v>
      </c>
      <c r="N1142" s="606">
        <v>1.3</v>
      </c>
      <c r="O1142" t="s">
        <v>799</v>
      </c>
      <c r="P1142" t="s">
        <v>1231</v>
      </c>
      <c r="Q1142" t="s">
        <v>799</v>
      </c>
      <c r="R1142">
        <v>180</v>
      </c>
      <c r="Y1142">
        <v>4.49</v>
      </c>
      <c r="Z1142">
        <v>13.04</v>
      </c>
      <c r="AA1142">
        <v>50.95</v>
      </c>
      <c r="AB1142">
        <v>37.75</v>
      </c>
      <c r="AC1142" t="s">
        <v>1259</v>
      </c>
      <c r="AD1142" s="508">
        <v>30.772602765700327</v>
      </c>
      <c r="AE1142" s="1059"/>
      <c r="AF1142" s="1059"/>
      <c r="AG1142" s="1059"/>
      <c r="AH1142" s="1059"/>
      <c r="AI1142" s="1059"/>
      <c r="AJ1142" s="1059"/>
      <c r="AK1142" s="1059"/>
      <c r="AL1142" s="1059"/>
      <c r="AM1142" s="1059"/>
      <c r="AN1142" s="1059"/>
      <c r="AO1142" s="1059"/>
      <c r="AP1142" s="1059"/>
      <c r="AQ1142" s="1059"/>
      <c r="AR1142" s="1059"/>
      <c r="AS1142" s="1059">
        <v>0.30713059360730499</v>
      </c>
      <c r="AT1142" s="1059">
        <v>0.25578721461187198</v>
      </c>
      <c r="AU1142" s="1061">
        <v>0.187410291438979</v>
      </c>
    </row>
    <row r="1143" spans="1:47" x14ac:dyDescent="0.2">
      <c r="A1143">
        <v>61920</v>
      </c>
      <c r="B1143" t="s">
        <v>2393</v>
      </c>
      <c r="C1143" s="507">
        <v>44500</v>
      </c>
      <c r="D1143">
        <v>2021</v>
      </c>
      <c r="E1143" t="s">
        <v>177</v>
      </c>
      <c r="F1143" t="s">
        <v>221</v>
      </c>
      <c r="G1143">
        <v>31.440449999999998</v>
      </c>
      <c r="H1143">
        <v>-99.849633999999995</v>
      </c>
      <c r="I1143" s="606">
        <v>5.1016223743999998</v>
      </c>
      <c r="J1143" t="s">
        <v>431</v>
      </c>
      <c r="K1143" t="s">
        <v>1249</v>
      </c>
      <c r="L1143" s="606">
        <v>318</v>
      </c>
      <c r="M1143" s="606">
        <v>250</v>
      </c>
      <c r="N1143" s="606">
        <v>1.272</v>
      </c>
      <c r="O1143" t="s">
        <v>799</v>
      </c>
      <c r="P1143" t="s">
        <v>1231</v>
      </c>
      <c r="Q1143" t="s">
        <v>799</v>
      </c>
      <c r="R1143">
        <v>180</v>
      </c>
      <c r="Y1143">
        <v>22.67</v>
      </c>
      <c r="AA1143">
        <v>45.62</v>
      </c>
      <c r="AB1143">
        <v>34.020000000000003</v>
      </c>
      <c r="AC1143" t="s">
        <v>330</v>
      </c>
      <c r="AD1143" s="508" t="s">
        <v>1233</v>
      </c>
      <c r="AE1143" s="1059"/>
      <c r="AF1143" s="1059"/>
      <c r="AG1143" s="1059"/>
      <c r="AH1143" s="1059"/>
      <c r="AI1143" s="1059"/>
      <c r="AJ1143" s="1059"/>
      <c r="AK1143" s="1059"/>
      <c r="AL1143" s="1059"/>
      <c r="AM1143" s="1059"/>
      <c r="AN1143" s="1059"/>
      <c r="AO1143" s="1059"/>
      <c r="AP1143" s="1059"/>
      <c r="AQ1143" s="1059"/>
      <c r="AR1143" s="1059"/>
      <c r="AS1143" s="1059">
        <v>0.25503378995433701</v>
      </c>
      <c r="AT1143" s="1059">
        <v>0.25847716894977102</v>
      </c>
      <c r="AU1143" s="1061">
        <v>0.22951229508196699</v>
      </c>
    </row>
    <row r="1144" spans="1:47" x14ac:dyDescent="0.2">
      <c r="A1144">
        <v>61346</v>
      </c>
      <c r="B1144" t="s">
        <v>2394</v>
      </c>
      <c r="C1144" s="507">
        <v>44500</v>
      </c>
      <c r="D1144">
        <v>2021</v>
      </c>
      <c r="E1144" t="s">
        <v>177</v>
      </c>
      <c r="F1144" t="s">
        <v>221</v>
      </c>
      <c r="G1144">
        <v>30.979671</v>
      </c>
      <c r="H1144">
        <v>-102.247951</v>
      </c>
      <c r="I1144" s="606">
        <v>5.5240006848999998</v>
      </c>
      <c r="J1144" t="s">
        <v>431</v>
      </c>
      <c r="K1144" t="s">
        <v>1249</v>
      </c>
      <c r="L1144" s="606">
        <v>350</v>
      </c>
      <c r="M1144" s="606">
        <v>250</v>
      </c>
      <c r="N1144" s="606">
        <v>1.4</v>
      </c>
      <c r="O1144" t="s">
        <v>799</v>
      </c>
      <c r="P1144" t="s">
        <v>1231</v>
      </c>
      <c r="Q1144" t="s">
        <v>799</v>
      </c>
      <c r="R1144">
        <v>180</v>
      </c>
      <c r="Y1144">
        <v>23.83</v>
      </c>
      <c r="AA1144">
        <v>39.51</v>
      </c>
      <c r="AB1144">
        <v>30.52</v>
      </c>
      <c r="AC1144" t="s">
        <v>332</v>
      </c>
      <c r="AD1144" s="508" t="s">
        <v>1233</v>
      </c>
      <c r="AE1144" s="1059"/>
      <c r="AF1144" s="1059"/>
      <c r="AG1144" s="1059"/>
      <c r="AH1144" s="1059"/>
      <c r="AI1144" s="1059"/>
      <c r="AJ1144" s="1059"/>
      <c r="AK1144" s="1059"/>
      <c r="AL1144" s="1059"/>
      <c r="AM1144" s="1059"/>
      <c r="AN1144" s="1059"/>
      <c r="AO1144" s="1059"/>
      <c r="AP1144" s="1059"/>
      <c r="AQ1144" s="1059"/>
      <c r="AR1144" s="1059"/>
      <c r="AS1144" s="1059">
        <v>0.24607671232876699</v>
      </c>
      <c r="AT1144" s="1059">
        <v>0.211280821917808</v>
      </c>
      <c r="AU1144" s="1061">
        <v>0.25546766848815999</v>
      </c>
    </row>
    <row r="1145" spans="1:47" x14ac:dyDescent="0.2">
      <c r="A1145">
        <v>62804</v>
      </c>
      <c r="B1145" t="s">
        <v>2395</v>
      </c>
      <c r="C1145" s="507">
        <v>44255</v>
      </c>
      <c r="D1145">
        <v>2021</v>
      </c>
      <c r="E1145" t="s">
        <v>177</v>
      </c>
      <c r="F1145" t="s">
        <v>221</v>
      </c>
      <c r="G1145">
        <v>31.035291000000001</v>
      </c>
      <c r="H1145">
        <v>-102.464591</v>
      </c>
      <c r="I1145" s="606">
        <v>5.5445529679999996</v>
      </c>
      <c r="J1145" t="s">
        <v>431</v>
      </c>
      <c r="K1145" t="s">
        <v>1249</v>
      </c>
      <c r="L1145" s="606">
        <v>347</v>
      </c>
      <c r="M1145" s="606">
        <v>255</v>
      </c>
      <c r="N1145" s="606">
        <v>1.3607843137254902</v>
      </c>
      <c r="O1145" t="s">
        <v>799</v>
      </c>
      <c r="P1145" t="s">
        <v>1231</v>
      </c>
      <c r="Q1145" t="s">
        <v>799</v>
      </c>
      <c r="R1145">
        <v>180</v>
      </c>
      <c r="Y1145">
        <v>19.18</v>
      </c>
      <c r="AC1145" t="s">
        <v>1259</v>
      </c>
      <c r="AD1145" s="508" t="s">
        <v>1233</v>
      </c>
      <c r="AE1145" s="1059"/>
      <c r="AF1145" s="1059"/>
      <c r="AG1145" s="1059"/>
      <c r="AH1145" s="1059"/>
      <c r="AI1145" s="1059"/>
      <c r="AJ1145" s="1059"/>
      <c r="AK1145" s="1059"/>
      <c r="AL1145" s="1059"/>
      <c r="AM1145" s="1059"/>
      <c r="AN1145" s="1059"/>
      <c r="AO1145" s="1059"/>
      <c r="AP1145" s="1059"/>
      <c r="AQ1145" s="1059"/>
      <c r="AR1145" s="1059"/>
      <c r="AS1145" s="1059">
        <v>0.179706777688244</v>
      </c>
      <c r="AT1145" s="1059">
        <v>9.3552690482585701E-2</v>
      </c>
      <c r="AU1145" s="1061">
        <v>7.5362512946890906E-2</v>
      </c>
    </row>
    <row r="1146" spans="1:47" x14ac:dyDescent="0.2">
      <c r="A1146">
        <v>62483</v>
      </c>
      <c r="B1146" t="s">
        <v>2396</v>
      </c>
      <c r="C1146" s="507">
        <v>44286</v>
      </c>
      <c r="D1146">
        <v>2021</v>
      </c>
      <c r="E1146" t="s">
        <v>177</v>
      </c>
      <c r="F1146" t="s">
        <v>221</v>
      </c>
      <c r="G1146">
        <v>31.172421</v>
      </c>
      <c r="H1146">
        <v>-103.107891</v>
      </c>
      <c r="I1146" s="606">
        <v>5.6039666666999999</v>
      </c>
      <c r="J1146" t="s">
        <v>431</v>
      </c>
      <c r="K1146" t="s">
        <v>1249</v>
      </c>
      <c r="L1146" s="606">
        <v>344</v>
      </c>
      <c r="M1146" s="606">
        <v>255</v>
      </c>
      <c r="N1146" s="606">
        <v>1.3490196078431373</v>
      </c>
      <c r="O1146" t="s">
        <v>799</v>
      </c>
      <c r="P1146" t="s">
        <v>1231</v>
      </c>
      <c r="Q1146" t="s">
        <v>799</v>
      </c>
      <c r="R1146">
        <v>180</v>
      </c>
      <c r="Y1146">
        <v>24.12</v>
      </c>
      <c r="AA1146">
        <v>45.56</v>
      </c>
      <c r="AB1146">
        <v>34.53</v>
      </c>
      <c r="AC1146" t="s">
        <v>332</v>
      </c>
      <c r="AD1146" s="508" t="s">
        <v>1233</v>
      </c>
      <c r="AE1146" s="1059"/>
      <c r="AF1146" s="1059"/>
      <c r="AG1146" s="1059"/>
      <c r="AH1146" s="1059"/>
      <c r="AI1146" s="1059"/>
      <c r="AJ1146" s="1059"/>
      <c r="AK1146" s="1059"/>
      <c r="AL1146" s="1059"/>
      <c r="AM1146" s="1059"/>
      <c r="AN1146" s="1059"/>
      <c r="AO1146" s="1059"/>
      <c r="AP1146" s="1059"/>
      <c r="AQ1146" s="1059"/>
      <c r="AR1146" s="1059"/>
      <c r="AS1146" s="1059">
        <v>0.2622741516698</v>
      </c>
      <c r="AT1146" s="1059">
        <v>0.242245948607753</v>
      </c>
      <c r="AU1146" s="1061">
        <v>0.202024179434979</v>
      </c>
    </row>
    <row r="1147" spans="1:47" x14ac:dyDescent="0.2">
      <c r="A1147">
        <v>63320</v>
      </c>
      <c r="B1147" t="s">
        <v>2397</v>
      </c>
      <c r="C1147" s="507">
        <v>44561</v>
      </c>
      <c r="D1147">
        <v>2021</v>
      </c>
      <c r="E1147" t="s">
        <v>177</v>
      </c>
      <c r="F1147" t="s">
        <v>221</v>
      </c>
      <c r="G1147">
        <v>31.700381</v>
      </c>
      <c r="H1147">
        <v>-104.458101</v>
      </c>
      <c r="I1147" s="606">
        <v>5.6615821918</v>
      </c>
      <c r="J1147" t="s">
        <v>431</v>
      </c>
      <c r="K1147" t="s">
        <v>1251</v>
      </c>
      <c r="L1147" s="606">
        <v>375</v>
      </c>
      <c r="M1147" s="606">
        <v>260</v>
      </c>
      <c r="N1147" s="606">
        <v>1.4423076923076923</v>
      </c>
      <c r="O1147" t="s">
        <v>799</v>
      </c>
      <c r="P1147" t="s">
        <v>1231</v>
      </c>
      <c r="Q1147" t="s">
        <v>799</v>
      </c>
      <c r="R1147">
        <v>180</v>
      </c>
      <c r="Y1147">
        <v>24.53</v>
      </c>
      <c r="AA1147">
        <v>43.97</v>
      </c>
      <c r="AB1147">
        <v>32.85</v>
      </c>
      <c r="AC1147" t="s">
        <v>330</v>
      </c>
      <c r="AD1147" s="508" t="s">
        <v>1233</v>
      </c>
      <c r="AE1147" s="1059"/>
      <c r="AF1147" s="1059"/>
      <c r="AG1147" s="1059"/>
      <c r="AH1147" s="1059"/>
      <c r="AI1147" s="1059"/>
      <c r="AJ1147" s="1059"/>
      <c r="AK1147" s="1059"/>
      <c r="AL1147" s="1059"/>
      <c r="AM1147" s="1059"/>
      <c r="AN1147" s="1059"/>
      <c r="AO1147" s="1059"/>
      <c r="AP1147" s="1059"/>
      <c r="AQ1147" s="1059"/>
      <c r="AR1147" s="1059"/>
      <c r="AS1147" s="1059">
        <v>0.315674833157709</v>
      </c>
      <c r="AT1147" s="1059">
        <v>0.29425842992623802</v>
      </c>
      <c r="AU1147" s="1061">
        <v>0.259936773153986</v>
      </c>
    </row>
    <row r="1148" spans="1:47" x14ac:dyDescent="0.2">
      <c r="A1148">
        <v>63328</v>
      </c>
      <c r="B1148" t="s">
        <v>2398</v>
      </c>
      <c r="C1148" s="507">
        <v>44439</v>
      </c>
      <c r="D1148">
        <v>2021</v>
      </c>
      <c r="E1148" t="s">
        <v>177</v>
      </c>
      <c r="F1148" t="s">
        <v>221</v>
      </c>
      <c r="G1148">
        <v>32.770710999999999</v>
      </c>
      <c r="H1148">
        <v>-101.623621</v>
      </c>
      <c r="I1148" s="606">
        <v>5.3591904110000002</v>
      </c>
      <c r="J1148" t="s">
        <v>431</v>
      </c>
      <c r="K1148" t="s">
        <v>1251</v>
      </c>
      <c r="L1148" s="606">
        <v>425</v>
      </c>
      <c r="M1148" s="606">
        <v>300</v>
      </c>
      <c r="N1148" s="606">
        <v>1.4166666666666667</v>
      </c>
      <c r="O1148" t="s">
        <v>799</v>
      </c>
      <c r="P1148" t="s">
        <v>1231</v>
      </c>
      <c r="Q1148" t="s">
        <v>799</v>
      </c>
      <c r="R1148">
        <v>180</v>
      </c>
      <c r="Y1148">
        <v>22.92</v>
      </c>
      <c r="AA1148">
        <v>60.29</v>
      </c>
      <c r="AB1148">
        <v>43.19</v>
      </c>
      <c r="AC1148" t="s">
        <v>1259</v>
      </c>
      <c r="AD1148" s="508" t="s">
        <v>1233</v>
      </c>
      <c r="AE1148" s="1059"/>
      <c r="AF1148" s="1059"/>
      <c r="AG1148" s="1059"/>
      <c r="AH1148" s="1059"/>
      <c r="AI1148" s="1059"/>
      <c r="AJ1148" s="1059"/>
      <c r="AK1148" s="1059"/>
      <c r="AL1148" s="1059"/>
      <c r="AM1148" s="1059"/>
      <c r="AN1148" s="1059"/>
      <c r="AO1148" s="1059"/>
      <c r="AP1148" s="1059"/>
      <c r="AQ1148" s="1059"/>
      <c r="AR1148" s="1059"/>
      <c r="AS1148" s="1059">
        <v>0.31107343987823399</v>
      </c>
      <c r="AT1148" s="1059">
        <v>0.31196385083713801</v>
      </c>
      <c r="AU1148" s="1061">
        <v>0.30157559198542799</v>
      </c>
    </row>
    <row r="1149" spans="1:47" x14ac:dyDescent="0.2">
      <c r="A1149">
        <v>63255</v>
      </c>
      <c r="B1149" t="s">
        <v>2399</v>
      </c>
      <c r="C1149" s="507">
        <v>44439</v>
      </c>
      <c r="D1149">
        <v>2021</v>
      </c>
      <c r="E1149" t="s">
        <v>177</v>
      </c>
      <c r="F1149" t="s">
        <v>221</v>
      </c>
      <c r="G1149">
        <v>32.116388000000001</v>
      </c>
      <c r="H1149">
        <v>-102.528301</v>
      </c>
      <c r="I1149" s="606">
        <v>5.5191050227999998</v>
      </c>
      <c r="J1149" t="s">
        <v>431</v>
      </c>
      <c r="K1149" t="s">
        <v>1249</v>
      </c>
      <c r="L1149" s="606">
        <v>562.80000000000007</v>
      </c>
      <c r="M1149" s="606">
        <v>420</v>
      </c>
      <c r="N1149" s="606">
        <v>1.34</v>
      </c>
      <c r="O1149" t="s">
        <v>799</v>
      </c>
      <c r="P1149" t="s">
        <v>1231</v>
      </c>
      <c r="Q1149" t="s">
        <v>799</v>
      </c>
      <c r="R1149">
        <v>180</v>
      </c>
      <c r="S1149" t="s">
        <v>1293</v>
      </c>
      <c r="T1149" t="s">
        <v>1294</v>
      </c>
      <c r="U1149" t="s">
        <v>1295</v>
      </c>
      <c r="V1149">
        <v>2021</v>
      </c>
      <c r="W1149">
        <v>40</v>
      </c>
      <c r="X1149">
        <v>40</v>
      </c>
      <c r="Y1149">
        <v>22.84</v>
      </c>
      <c r="AA1149">
        <v>41.28</v>
      </c>
      <c r="AB1149">
        <v>31.31</v>
      </c>
      <c r="AC1149" t="s">
        <v>332</v>
      </c>
      <c r="AD1149" s="508" t="s">
        <v>1233</v>
      </c>
      <c r="AE1149" s="1059"/>
      <c r="AF1149" s="1059"/>
      <c r="AG1149" s="1059"/>
      <c r="AH1149" s="1059"/>
      <c r="AI1149" s="1059"/>
      <c r="AJ1149" s="1059"/>
      <c r="AK1149" s="1059"/>
      <c r="AL1149" s="1059"/>
      <c r="AM1149" s="1059"/>
      <c r="AN1149" s="1059"/>
      <c r="AO1149" s="1059"/>
      <c r="AP1149" s="1059"/>
      <c r="AQ1149" s="1059"/>
      <c r="AR1149" s="1059"/>
      <c r="AS1149" s="1059">
        <v>0.25610703413785602</v>
      </c>
      <c r="AT1149" s="1059">
        <v>0.246970265275059</v>
      </c>
      <c r="AU1149" s="1061">
        <v>0.247002125075895</v>
      </c>
    </row>
    <row r="1150" spans="1:47" x14ac:dyDescent="0.2">
      <c r="A1150">
        <v>65015</v>
      </c>
      <c r="B1150" t="s">
        <v>2400</v>
      </c>
      <c r="C1150" s="507">
        <v>44592</v>
      </c>
      <c r="D1150">
        <v>2022</v>
      </c>
      <c r="E1150" t="s">
        <v>217</v>
      </c>
      <c r="F1150" t="s">
        <v>259</v>
      </c>
      <c r="G1150">
        <v>42.011623</v>
      </c>
      <c r="H1150">
        <v>-71.760490000000004</v>
      </c>
      <c r="I1150" s="606">
        <v>3.8127116438000002</v>
      </c>
      <c r="J1150" t="s">
        <v>431</v>
      </c>
      <c r="K1150" t="s">
        <v>1249</v>
      </c>
      <c r="L1150" s="606">
        <v>8.73</v>
      </c>
      <c r="M1150" s="606">
        <v>5.0010000000000003</v>
      </c>
      <c r="N1150" s="606">
        <v>1.7456508698260347</v>
      </c>
      <c r="O1150" t="s">
        <v>793</v>
      </c>
      <c r="P1150" t="s">
        <v>793</v>
      </c>
      <c r="Q1150">
        <v>20</v>
      </c>
      <c r="R1150">
        <v>180</v>
      </c>
      <c r="S1150" t="s">
        <v>1293</v>
      </c>
      <c r="T1150" t="s">
        <v>1294</v>
      </c>
      <c r="U1150" t="s">
        <v>1497</v>
      </c>
      <c r="V1150">
        <v>2022</v>
      </c>
      <c r="W1150">
        <v>3.84</v>
      </c>
      <c r="X1150">
        <v>12.88</v>
      </c>
      <c r="Y1150">
        <v>31.73</v>
      </c>
      <c r="Z1150">
        <v>3.28</v>
      </c>
      <c r="AC1150" t="s">
        <v>333</v>
      </c>
      <c r="AD1150" s="508" t="s">
        <v>1233</v>
      </c>
      <c r="AE1150" s="1059"/>
      <c r="AF1150" s="1059"/>
      <c r="AG1150" s="1059"/>
      <c r="AH1150" s="1059"/>
      <c r="AI1150" s="1059"/>
      <c r="AJ1150" s="1059"/>
      <c r="AK1150" s="1059"/>
      <c r="AL1150" s="1059"/>
      <c r="AM1150" s="1059"/>
      <c r="AN1150" s="1059"/>
      <c r="AO1150" s="1059"/>
      <c r="AP1150" s="1059"/>
      <c r="AQ1150" s="1059"/>
      <c r="AR1150" s="1059"/>
      <c r="AS1150" s="1059"/>
      <c r="AT1150" s="1059">
        <v>0.16115498361514899</v>
      </c>
    </row>
    <row r="1151" spans="1:47" x14ac:dyDescent="0.2">
      <c r="A1151">
        <v>64727</v>
      </c>
      <c r="B1151" t="s">
        <v>2401</v>
      </c>
      <c r="C1151" s="507">
        <v>44804</v>
      </c>
      <c r="D1151">
        <v>2022</v>
      </c>
      <c r="E1151" t="s">
        <v>217</v>
      </c>
      <c r="F1151" t="s">
        <v>259</v>
      </c>
      <c r="G1151">
        <v>41.591710999999997</v>
      </c>
      <c r="H1151">
        <v>-71.096421000000007</v>
      </c>
      <c r="I1151" s="606">
        <v>3.8967276256000001</v>
      </c>
      <c r="J1151" t="s">
        <v>431</v>
      </c>
      <c r="K1151" t="s">
        <v>1251</v>
      </c>
      <c r="L1151" s="606">
        <v>7.2108900000000009</v>
      </c>
      <c r="M1151" s="606">
        <v>5.0010000000000003</v>
      </c>
      <c r="N1151" s="606">
        <v>1.441889622075585</v>
      </c>
      <c r="O1151" t="s">
        <v>793</v>
      </c>
      <c r="P1151" t="s">
        <v>793</v>
      </c>
      <c r="Q1151">
        <v>25</v>
      </c>
      <c r="R1151">
        <v>180</v>
      </c>
      <c r="S1151" t="s">
        <v>1293</v>
      </c>
      <c r="T1151" t="s">
        <v>1335</v>
      </c>
      <c r="U1151" t="s">
        <v>1497</v>
      </c>
      <c r="V1151">
        <v>2022</v>
      </c>
      <c r="W1151">
        <v>2.99</v>
      </c>
      <c r="X1151">
        <v>8.06</v>
      </c>
      <c r="Y1151">
        <v>31.83</v>
      </c>
      <c r="Z1151">
        <v>3.81</v>
      </c>
      <c r="AC1151" t="s">
        <v>333</v>
      </c>
      <c r="AD1151" s="508" t="s">
        <v>1233</v>
      </c>
      <c r="AE1151" s="1059"/>
      <c r="AF1151" s="1059"/>
      <c r="AG1151" s="1059"/>
      <c r="AH1151" s="1059"/>
      <c r="AI1151" s="1059"/>
      <c r="AJ1151" s="1059"/>
      <c r="AK1151" s="1059"/>
      <c r="AL1151" s="1059"/>
      <c r="AM1151" s="1059"/>
      <c r="AN1151" s="1059"/>
      <c r="AO1151" s="1059"/>
      <c r="AP1151" s="1059"/>
      <c r="AQ1151" s="1059"/>
      <c r="AR1151" s="1059"/>
      <c r="AS1151" s="1059"/>
      <c r="AT1151" s="1059">
        <v>0.121322767409988</v>
      </c>
      <c r="AU1151" s="1061">
        <v>0.16112442356701701</v>
      </c>
    </row>
    <row r="1152" spans="1:47" x14ac:dyDescent="0.2">
      <c r="A1152">
        <v>64726</v>
      </c>
      <c r="B1152" t="s">
        <v>2402</v>
      </c>
      <c r="C1152" s="507">
        <v>44834</v>
      </c>
      <c r="D1152">
        <v>2022</v>
      </c>
      <c r="E1152" t="s">
        <v>217</v>
      </c>
      <c r="F1152" t="s">
        <v>259</v>
      </c>
      <c r="G1152">
        <v>42.384751000000001</v>
      </c>
      <c r="H1152">
        <v>-72.708081000000007</v>
      </c>
      <c r="I1152" s="606">
        <v>3.8108061644000002</v>
      </c>
      <c r="J1152" t="s">
        <v>431</v>
      </c>
      <c r="K1152" t="s">
        <v>1249</v>
      </c>
      <c r="L1152" s="606">
        <v>7.9659999999999993</v>
      </c>
      <c r="M1152" s="606">
        <v>5.0010000000000003</v>
      </c>
      <c r="N1152" s="606">
        <v>1.5928814237152567</v>
      </c>
      <c r="O1152" t="s">
        <v>793</v>
      </c>
      <c r="P1152" t="s">
        <v>793</v>
      </c>
      <c r="Q1152">
        <v>0</v>
      </c>
      <c r="R1152">
        <v>180</v>
      </c>
      <c r="S1152" t="s">
        <v>1293</v>
      </c>
      <c r="T1152" t="s">
        <v>1294</v>
      </c>
      <c r="U1152" t="s">
        <v>1497</v>
      </c>
      <c r="V1152">
        <v>2022</v>
      </c>
      <c r="W1152">
        <v>3.6</v>
      </c>
      <c r="X1152">
        <v>7.2</v>
      </c>
      <c r="Y1152">
        <v>31.25</v>
      </c>
      <c r="Z1152">
        <v>2.79</v>
      </c>
      <c r="AC1152" t="s">
        <v>333</v>
      </c>
      <c r="AD1152" s="508" t="s">
        <v>1233</v>
      </c>
      <c r="AE1152" s="1059"/>
      <c r="AF1152" s="1059"/>
      <c r="AG1152" s="1059"/>
      <c r="AH1152" s="1059"/>
      <c r="AI1152" s="1059"/>
      <c r="AJ1152" s="1059"/>
      <c r="AK1152" s="1059"/>
      <c r="AL1152" s="1059"/>
      <c r="AM1152" s="1059"/>
      <c r="AN1152" s="1059"/>
      <c r="AO1152" s="1059"/>
      <c r="AP1152" s="1059"/>
      <c r="AQ1152" s="1059"/>
      <c r="AR1152" s="1059"/>
      <c r="AS1152" s="1059"/>
      <c r="AT1152" s="1059">
        <v>0.191285943724497</v>
      </c>
      <c r="AU1152" s="1061">
        <v>0.19768359624978399</v>
      </c>
    </row>
    <row r="1153" spans="1:47" x14ac:dyDescent="0.2">
      <c r="A1153">
        <v>62974</v>
      </c>
      <c r="B1153" t="s">
        <v>2403</v>
      </c>
      <c r="C1153" s="507">
        <v>44865</v>
      </c>
      <c r="D1153">
        <v>2022</v>
      </c>
      <c r="E1153" t="s">
        <v>217</v>
      </c>
      <c r="F1153" t="s">
        <v>259</v>
      </c>
      <c r="G1153">
        <v>42.175203000000003</v>
      </c>
      <c r="H1153">
        <v>-71.793030000000002</v>
      </c>
      <c r="I1153" s="606">
        <v>3.8234856164000002</v>
      </c>
      <c r="J1153" t="s">
        <v>431</v>
      </c>
      <c r="K1153" t="s">
        <v>1249</v>
      </c>
      <c r="L1153" s="606">
        <v>7.1352899999999995</v>
      </c>
      <c r="M1153" s="606">
        <v>5.0010000000000003</v>
      </c>
      <c r="N1153" s="606">
        <v>1.4267726454709055</v>
      </c>
      <c r="O1153" t="s">
        <v>793</v>
      </c>
      <c r="P1153" t="s">
        <v>793</v>
      </c>
      <c r="Q1153">
        <v>20</v>
      </c>
      <c r="R1153">
        <v>180</v>
      </c>
      <c r="S1153" t="s">
        <v>1293</v>
      </c>
      <c r="T1153" t="s">
        <v>2404</v>
      </c>
      <c r="U1153" t="s">
        <v>1295</v>
      </c>
      <c r="V1153">
        <v>2022</v>
      </c>
      <c r="W1153">
        <v>3.76</v>
      </c>
      <c r="X1153">
        <v>8.0464000000000002</v>
      </c>
      <c r="Y1153">
        <v>31.7</v>
      </c>
      <c r="Z1153">
        <v>2.82</v>
      </c>
      <c r="AC1153" t="s">
        <v>333</v>
      </c>
      <c r="AD1153" s="508" t="s">
        <v>1233</v>
      </c>
      <c r="AE1153" s="1059"/>
      <c r="AF1153" s="1059"/>
      <c r="AG1153" s="1059"/>
      <c r="AH1153" s="1059"/>
      <c r="AI1153" s="1059"/>
      <c r="AJ1153" s="1059"/>
      <c r="AK1153" s="1059"/>
      <c r="AL1153" s="1059"/>
      <c r="AM1153" s="1059"/>
      <c r="AN1153" s="1059"/>
      <c r="AO1153" s="1059"/>
      <c r="AP1153" s="1059"/>
      <c r="AQ1153" s="1059"/>
      <c r="AR1153" s="1059"/>
      <c r="AS1153" s="1059"/>
      <c r="AT1153" s="1059">
        <v>0.17905094780130701</v>
      </c>
      <c r="AU1153" s="1061">
        <v>0.17956335873080301</v>
      </c>
    </row>
    <row r="1154" spans="1:47" x14ac:dyDescent="0.2">
      <c r="A1154">
        <v>66503</v>
      </c>
      <c r="B1154" t="s">
        <v>2405</v>
      </c>
      <c r="C1154" s="507">
        <v>44651</v>
      </c>
      <c r="D1154">
        <v>2022</v>
      </c>
      <c r="E1154" t="s">
        <v>181</v>
      </c>
      <c r="F1154" t="s">
        <v>244</v>
      </c>
      <c r="G1154">
        <v>43.151268999999999</v>
      </c>
      <c r="H1154">
        <v>-76.088790000000003</v>
      </c>
      <c r="I1154" s="606">
        <v>3.6983616438000002</v>
      </c>
      <c r="J1154" t="s">
        <v>431</v>
      </c>
      <c r="K1154" t="s">
        <v>1249</v>
      </c>
      <c r="L1154" s="606">
        <v>7.6</v>
      </c>
      <c r="M1154" s="606">
        <v>5.0010000000000003</v>
      </c>
      <c r="N1154" s="606">
        <v>1.5196960607878423</v>
      </c>
      <c r="O1154" t="s">
        <v>793</v>
      </c>
      <c r="P1154" t="s">
        <v>793</v>
      </c>
      <c r="Q1154">
        <v>20</v>
      </c>
      <c r="R1154">
        <v>180</v>
      </c>
      <c r="S1154" t="s">
        <v>1293</v>
      </c>
      <c r="T1154" t="s">
        <v>1294</v>
      </c>
      <c r="U1154" t="s">
        <v>1497</v>
      </c>
      <c r="V1154">
        <v>2022</v>
      </c>
      <c r="W1154">
        <v>5</v>
      </c>
      <c r="X1154">
        <v>20</v>
      </c>
      <c r="Y1154">
        <v>30.48</v>
      </c>
      <c r="Z1154">
        <v>10.84</v>
      </c>
      <c r="AA1154">
        <v>41.98</v>
      </c>
      <c r="AB1154">
        <v>34.56</v>
      </c>
      <c r="AC1154" t="s">
        <v>333</v>
      </c>
      <c r="AD1154" s="508" t="s">
        <v>1233</v>
      </c>
      <c r="AE1154" s="1059"/>
      <c r="AF1154" s="1059"/>
      <c r="AG1154" s="1059"/>
      <c r="AH1154" s="1059"/>
      <c r="AI1154" s="1059"/>
      <c r="AJ1154" s="1059"/>
      <c r="AK1154" s="1059"/>
      <c r="AL1154" s="1059"/>
      <c r="AM1154" s="1059"/>
      <c r="AN1154" s="1059"/>
      <c r="AO1154" s="1059"/>
      <c r="AP1154" s="1059"/>
      <c r="AQ1154" s="1059"/>
      <c r="AR1154" s="1059"/>
      <c r="AS1154" s="1059"/>
      <c r="AT1154" s="1059">
        <v>0.15312006091932201</v>
      </c>
      <c r="AU1154" s="1061">
        <v>0.16916015703963</v>
      </c>
    </row>
    <row r="1155" spans="1:47" x14ac:dyDescent="0.2">
      <c r="A1155">
        <v>66501</v>
      </c>
      <c r="B1155" t="s">
        <v>2406</v>
      </c>
      <c r="C1155" s="507">
        <v>44651</v>
      </c>
      <c r="D1155">
        <v>2022</v>
      </c>
      <c r="E1155" t="s">
        <v>181</v>
      </c>
      <c r="F1155" t="s">
        <v>244</v>
      </c>
      <c r="G1155">
        <v>43.147447999999997</v>
      </c>
      <c r="H1155">
        <v>-76.086770000000001</v>
      </c>
      <c r="I1155" s="606">
        <v>3.6983616438000002</v>
      </c>
      <c r="J1155" t="s">
        <v>431</v>
      </c>
      <c r="K1155" t="s">
        <v>1249</v>
      </c>
      <c r="L1155" s="606">
        <v>7.7</v>
      </c>
      <c r="M1155" s="606">
        <v>5.0010000000000003</v>
      </c>
      <c r="N1155" s="606">
        <v>1.5396920615876823</v>
      </c>
      <c r="O1155" t="s">
        <v>793</v>
      </c>
      <c r="P1155" t="s">
        <v>793</v>
      </c>
      <c r="Q1155">
        <v>20</v>
      </c>
      <c r="R1155">
        <v>180</v>
      </c>
      <c r="S1155" t="s">
        <v>1293</v>
      </c>
      <c r="T1155" t="s">
        <v>1294</v>
      </c>
      <c r="U1155" t="s">
        <v>1497</v>
      </c>
      <c r="V1155">
        <v>2022</v>
      </c>
      <c r="W1155">
        <v>5</v>
      </c>
      <c r="X1155">
        <v>20</v>
      </c>
      <c r="Y1155">
        <v>30.5</v>
      </c>
      <c r="Z1155">
        <v>10.86</v>
      </c>
      <c r="AA1155">
        <v>41.33</v>
      </c>
      <c r="AB1155">
        <v>34.06</v>
      </c>
      <c r="AC1155" t="s">
        <v>333</v>
      </c>
      <c r="AD1155" s="508" t="s">
        <v>1233</v>
      </c>
      <c r="AE1155" s="1059"/>
      <c r="AF1155" s="1059"/>
      <c r="AG1155" s="1059"/>
      <c r="AH1155" s="1059"/>
      <c r="AI1155" s="1059"/>
      <c r="AJ1155" s="1059"/>
      <c r="AK1155" s="1059"/>
      <c r="AL1155" s="1059"/>
      <c r="AM1155" s="1059"/>
      <c r="AN1155" s="1059"/>
      <c r="AO1155" s="1059"/>
      <c r="AP1155" s="1059"/>
      <c r="AQ1155" s="1059"/>
      <c r="AR1155" s="1059"/>
      <c r="AS1155" s="1059"/>
      <c r="AT1155" s="1059">
        <v>0.16962360952467001</v>
      </c>
      <c r="AU1155" s="1061">
        <v>0.15836996535119199</v>
      </c>
    </row>
    <row r="1156" spans="1:47" x14ac:dyDescent="0.2">
      <c r="A1156">
        <v>66181</v>
      </c>
      <c r="B1156" t="s">
        <v>2407</v>
      </c>
      <c r="C1156" s="507">
        <v>44895</v>
      </c>
      <c r="D1156">
        <v>2022</v>
      </c>
      <c r="E1156" t="s">
        <v>217</v>
      </c>
      <c r="F1156" t="s">
        <v>259</v>
      </c>
      <c r="G1156">
        <v>42.281680999999999</v>
      </c>
      <c r="H1156">
        <v>-72.677491000000003</v>
      </c>
      <c r="I1156" s="606">
        <v>3.7949303652999999</v>
      </c>
      <c r="J1156" t="s">
        <v>431</v>
      </c>
      <c r="K1156" t="s">
        <v>1249</v>
      </c>
      <c r="L1156" s="606">
        <v>6.4</v>
      </c>
      <c r="M1156" s="606">
        <v>5.0010000000000003</v>
      </c>
      <c r="N1156" s="606">
        <v>1.279744051189762</v>
      </c>
      <c r="O1156" t="s">
        <v>799</v>
      </c>
      <c r="P1156" t="s">
        <v>1231</v>
      </c>
      <c r="Q1156" t="s">
        <v>799</v>
      </c>
      <c r="R1156">
        <v>180</v>
      </c>
      <c r="S1156" t="s">
        <v>1293</v>
      </c>
      <c r="T1156" t="s">
        <v>1294</v>
      </c>
      <c r="U1156" t="s">
        <v>1497</v>
      </c>
      <c r="V1156">
        <v>2022</v>
      </c>
      <c r="W1156">
        <v>5</v>
      </c>
      <c r="X1156">
        <v>7.8</v>
      </c>
      <c r="Y1156">
        <v>31.72</v>
      </c>
      <c r="Z1156">
        <v>3.27</v>
      </c>
      <c r="AA1156">
        <v>91.5</v>
      </c>
      <c r="AB1156">
        <v>69.400000000000006</v>
      </c>
      <c r="AC1156" t="s">
        <v>333</v>
      </c>
      <c r="AD1156" s="508" t="s">
        <v>1233</v>
      </c>
      <c r="AE1156" s="1059"/>
      <c r="AF1156" s="1059"/>
      <c r="AG1156" s="1059"/>
      <c r="AH1156" s="1059"/>
      <c r="AI1156" s="1059"/>
      <c r="AJ1156" s="1059"/>
      <c r="AK1156" s="1059"/>
      <c r="AL1156" s="1059"/>
      <c r="AM1156" s="1059"/>
      <c r="AN1156" s="1059"/>
      <c r="AO1156" s="1059"/>
      <c r="AP1156" s="1059"/>
      <c r="AQ1156" s="1059"/>
      <c r="AR1156" s="1059"/>
      <c r="AS1156" s="1059"/>
      <c r="AT1156" s="1059">
        <v>0.101920255218362</v>
      </c>
    </row>
    <row r="1157" spans="1:47" x14ac:dyDescent="0.2">
      <c r="A1157">
        <v>66180</v>
      </c>
      <c r="B1157" t="s">
        <v>2408</v>
      </c>
      <c r="C1157" s="507">
        <v>44926</v>
      </c>
      <c r="D1157">
        <v>2022</v>
      </c>
      <c r="E1157" t="s">
        <v>217</v>
      </c>
      <c r="F1157" t="s">
        <v>259</v>
      </c>
      <c r="G1157">
        <v>42.20008</v>
      </c>
      <c r="H1157">
        <v>-72.481539999999995</v>
      </c>
      <c r="I1157" s="606">
        <v>3.7736105022999999</v>
      </c>
      <c r="J1157" t="s">
        <v>431</v>
      </c>
      <c r="K1157" t="s">
        <v>1249</v>
      </c>
      <c r="L1157" s="606">
        <v>7.9</v>
      </c>
      <c r="M1157" s="606">
        <v>5.0010000000000003</v>
      </c>
      <c r="N1157" s="606">
        <v>1.5796840631873625</v>
      </c>
      <c r="O1157" t="s">
        <v>799</v>
      </c>
      <c r="P1157" t="s">
        <v>1231</v>
      </c>
      <c r="Q1157" t="s">
        <v>799</v>
      </c>
      <c r="R1157">
        <v>180</v>
      </c>
      <c r="S1157" t="s">
        <v>1293</v>
      </c>
      <c r="T1157" t="s">
        <v>1294</v>
      </c>
      <c r="U1157" t="s">
        <v>1497</v>
      </c>
      <c r="V1157">
        <v>2022</v>
      </c>
      <c r="W1157">
        <v>5</v>
      </c>
      <c r="X1157">
        <v>3.5</v>
      </c>
      <c r="Y1157">
        <v>31.86</v>
      </c>
      <c r="Z1157">
        <v>3.46</v>
      </c>
      <c r="AA1157">
        <v>68.02</v>
      </c>
      <c r="AB1157">
        <v>51.09</v>
      </c>
      <c r="AC1157" t="s">
        <v>333</v>
      </c>
      <c r="AD1157" s="508" t="s">
        <v>1233</v>
      </c>
      <c r="AE1157" s="1059"/>
      <c r="AF1157" s="1059"/>
      <c r="AG1157" s="1059"/>
      <c r="AH1157" s="1059"/>
      <c r="AI1157" s="1059"/>
      <c r="AJ1157" s="1059"/>
      <c r="AK1157" s="1059"/>
      <c r="AL1157" s="1059"/>
      <c r="AM1157" s="1059"/>
      <c r="AN1157" s="1059"/>
      <c r="AO1157" s="1059"/>
      <c r="AP1157" s="1059"/>
      <c r="AQ1157" s="1059"/>
      <c r="AR1157" s="1059"/>
      <c r="AS1157" s="1059"/>
      <c r="AT1157" s="1059"/>
    </row>
    <row r="1158" spans="1:47" x14ac:dyDescent="0.2">
      <c r="A1158">
        <v>68743</v>
      </c>
      <c r="B1158" t="s">
        <v>2409</v>
      </c>
      <c r="C1158" s="507">
        <v>44834</v>
      </c>
      <c r="D1158">
        <v>2022</v>
      </c>
      <c r="E1158" t="s">
        <v>217</v>
      </c>
      <c r="F1158" t="s">
        <v>259</v>
      </c>
      <c r="G1158">
        <v>42.60783</v>
      </c>
      <c r="H1158">
        <v>-73.135660000000001</v>
      </c>
      <c r="I1158" s="606">
        <v>3.6090182648</v>
      </c>
      <c r="J1158" t="s">
        <v>431</v>
      </c>
      <c r="K1158" t="s">
        <v>1249</v>
      </c>
      <c r="L1158" s="606">
        <v>5.6</v>
      </c>
      <c r="M1158" s="606">
        <v>5.0010000000000003</v>
      </c>
      <c r="N1158" s="606">
        <v>1.1197760447910416</v>
      </c>
      <c r="O1158" t="s">
        <v>799</v>
      </c>
      <c r="P1158" t="s">
        <v>1231</v>
      </c>
      <c r="Q1158" t="s">
        <v>799</v>
      </c>
      <c r="R1158">
        <v>170</v>
      </c>
      <c r="T1158" t="s">
        <v>1294</v>
      </c>
      <c r="V1158">
        <v>2022</v>
      </c>
      <c r="W1158">
        <v>3.3</v>
      </c>
      <c r="X1158">
        <v>3.3</v>
      </c>
      <c r="AC1158" t="s">
        <v>333</v>
      </c>
      <c r="AD1158" s="508" t="s">
        <v>1233</v>
      </c>
      <c r="AE1158" s="1059"/>
      <c r="AF1158" s="1059"/>
      <c r="AG1158" s="1059"/>
      <c r="AH1158" s="1059"/>
      <c r="AI1158" s="1059"/>
      <c r="AJ1158" s="1059"/>
      <c r="AK1158" s="1059"/>
      <c r="AL1158" s="1059"/>
      <c r="AM1158" s="1059"/>
      <c r="AN1158" s="1059"/>
      <c r="AO1158" s="1059"/>
      <c r="AP1158" s="1059"/>
      <c r="AQ1158" s="1059"/>
      <c r="AR1158" s="1059"/>
      <c r="AS1158" s="1059"/>
      <c r="AT1158" s="1059"/>
    </row>
    <row r="1159" spans="1:47" x14ac:dyDescent="0.2">
      <c r="A1159">
        <v>65459</v>
      </c>
      <c r="B1159" t="s">
        <v>2410</v>
      </c>
      <c r="C1159" s="507">
        <v>44926</v>
      </c>
      <c r="D1159">
        <v>2022</v>
      </c>
      <c r="E1159" t="s">
        <v>181</v>
      </c>
      <c r="F1159" t="s">
        <v>244</v>
      </c>
      <c r="G1159">
        <v>43.19088</v>
      </c>
      <c r="H1159">
        <v>-76.389757000000003</v>
      </c>
      <c r="I1159" s="606">
        <v>3.7029595890000002</v>
      </c>
      <c r="J1159" t="s">
        <v>431</v>
      </c>
      <c r="K1159" t="s">
        <v>1249</v>
      </c>
      <c r="L1159" s="606">
        <v>6.7</v>
      </c>
      <c r="M1159" s="606">
        <v>5.0010000000000003</v>
      </c>
      <c r="N1159" s="606">
        <v>1.339732053589282</v>
      </c>
      <c r="O1159" t="s">
        <v>799</v>
      </c>
      <c r="P1159" t="s">
        <v>1231</v>
      </c>
      <c r="Q1159" t="s">
        <v>799</v>
      </c>
      <c r="R1159">
        <v>180</v>
      </c>
      <c r="Y1159">
        <v>30.94</v>
      </c>
      <c r="Z1159">
        <v>11.28</v>
      </c>
      <c r="AA1159">
        <v>79.53</v>
      </c>
      <c r="AB1159">
        <v>57.47</v>
      </c>
      <c r="AC1159" t="s">
        <v>1259</v>
      </c>
      <c r="AD1159" s="508" t="s">
        <v>1233</v>
      </c>
      <c r="AE1159" s="1059"/>
      <c r="AF1159" s="1059"/>
      <c r="AG1159" s="1059"/>
      <c r="AH1159" s="1059"/>
      <c r="AI1159" s="1059"/>
      <c r="AJ1159" s="1059"/>
      <c r="AK1159" s="1059"/>
      <c r="AL1159" s="1059"/>
      <c r="AM1159" s="1059"/>
      <c r="AN1159" s="1059"/>
      <c r="AO1159" s="1059"/>
      <c r="AP1159" s="1059"/>
      <c r="AQ1159" s="1059"/>
      <c r="AR1159" s="1059"/>
      <c r="AS1159" s="1059"/>
      <c r="AT1159" s="1059"/>
      <c r="AU1159" s="1061">
        <v>0.18773567690833401</v>
      </c>
    </row>
    <row r="1160" spans="1:47" x14ac:dyDescent="0.2">
      <c r="A1160">
        <v>65069</v>
      </c>
      <c r="B1160" t="s">
        <v>2411</v>
      </c>
      <c r="C1160" s="507">
        <v>44772</v>
      </c>
      <c r="D1160">
        <v>2022</v>
      </c>
      <c r="E1160" t="s">
        <v>179</v>
      </c>
      <c r="F1160" t="s">
        <v>231</v>
      </c>
      <c r="G1160">
        <v>39.043762000000001</v>
      </c>
      <c r="H1160">
        <v>-87.135983999999993</v>
      </c>
      <c r="I1160" s="606">
        <v>4.0690833333</v>
      </c>
      <c r="J1160" t="s">
        <v>431</v>
      </c>
      <c r="K1160" t="s">
        <v>1249</v>
      </c>
      <c r="L1160" s="606">
        <v>7.2</v>
      </c>
      <c r="M1160" s="606">
        <v>5.4</v>
      </c>
      <c r="N1160" s="606">
        <v>1.3333333333333333</v>
      </c>
      <c r="O1160" t="s">
        <v>799</v>
      </c>
      <c r="P1160" t="s">
        <v>1231</v>
      </c>
      <c r="Q1160" t="s">
        <v>799</v>
      </c>
      <c r="R1160">
        <v>180</v>
      </c>
      <c r="Y1160">
        <v>30.51</v>
      </c>
      <c r="Z1160">
        <v>2.68</v>
      </c>
      <c r="AA1160">
        <v>71.36</v>
      </c>
      <c r="AB1160">
        <v>51.28</v>
      </c>
      <c r="AC1160" t="s">
        <v>1259</v>
      </c>
      <c r="AD1160" s="508" t="s">
        <v>1233</v>
      </c>
      <c r="AE1160" s="1059"/>
      <c r="AF1160" s="1059"/>
      <c r="AG1160" s="1059"/>
      <c r="AH1160" s="1059"/>
      <c r="AI1160" s="1059"/>
      <c r="AJ1160" s="1059"/>
      <c r="AK1160" s="1059"/>
      <c r="AL1160" s="1059"/>
      <c r="AM1160" s="1059"/>
      <c r="AN1160" s="1059"/>
      <c r="AO1160" s="1059"/>
      <c r="AP1160" s="1059"/>
      <c r="AQ1160" s="1059"/>
      <c r="AR1160" s="1059"/>
      <c r="AS1160" s="1059"/>
      <c r="AT1160" s="1059">
        <v>0.22355403348554001</v>
      </c>
      <c r="AU1160" s="1061">
        <v>0.22228968494906501</v>
      </c>
    </row>
    <row r="1161" spans="1:47" x14ac:dyDescent="0.2">
      <c r="A1161">
        <v>66331</v>
      </c>
      <c r="B1161" t="s">
        <v>2412</v>
      </c>
      <c r="C1161" s="507">
        <v>44804</v>
      </c>
      <c r="D1161">
        <v>2022</v>
      </c>
      <c r="E1161" t="s">
        <v>176</v>
      </c>
      <c r="F1161" t="s">
        <v>222</v>
      </c>
      <c r="G1161">
        <v>36.837710999999999</v>
      </c>
      <c r="H1161">
        <v>-120.31441</v>
      </c>
      <c r="I1161" s="606">
        <v>5.2441842465999997</v>
      </c>
      <c r="J1161" t="s">
        <v>431</v>
      </c>
      <c r="K1161" t="s">
        <v>1249</v>
      </c>
      <c r="L1161" s="606">
        <v>5.8</v>
      </c>
      <c r="M1161" s="606">
        <v>5.4</v>
      </c>
      <c r="N1161" s="606">
        <v>1.074074074074074</v>
      </c>
      <c r="O1161" t="s">
        <v>799</v>
      </c>
      <c r="P1161" t="s">
        <v>1231</v>
      </c>
      <c r="Q1161" t="s">
        <v>799</v>
      </c>
      <c r="R1161">
        <v>180</v>
      </c>
      <c r="Y1161">
        <v>-56.23</v>
      </c>
      <c r="Z1161">
        <v>11.57</v>
      </c>
      <c r="AA1161">
        <v>63.59</v>
      </c>
      <c r="AB1161">
        <v>45.5</v>
      </c>
      <c r="AC1161" t="s">
        <v>332</v>
      </c>
      <c r="AD1161" s="508" t="s">
        <v>1233</v>
      </c>
      <c r="AE1161" s="1059"/>
      <c r="AF1161" s="1059"/>
      <c r="AG1161" s="1059"/>
      <c r="AH1161" s="1059"/>
      <c r="AI1161" s="1059"/>
      <c r="AJ1161" s="1059"/>
      <c r="AK1161" s="1059"/>
      <c r="AL1161" s="1059"/>
      <c r="AM1161" s="1059"/>
      <c r="AN1161" s="1059"/>
      <c r="AO1161" s="1059"/>
      <c r="AP1161" s="1059"/>
      <c r="AQ1161" s="1059"/>
      <c r="AR1161" s="1059"/>
      <c r="AS1161" s="1059"/>
      <c r="AT1161" s="1059">
        <v>0.21306866226957499</v>
      </c>
      <c r="AU1161" s="1061">
        <v>0.211137252917762</v>
      </c>
    </row>
    <row r="1162" spans="1:47" x14ac:dyDescent="0.2">
      <c r="A1162">
        <v>66742</v>
      </c>
      <c r="B1162" t="s">
        <v>2413</v>
      </c>
      <c r="C1162" s="507">
        <v>44926</v>
      </c>
      <c r="D1162">
        <v>2022</v>
      </c>
      <c r="E1162" t="s">
        <v>179</v>
      </c>
      <c r="F1162" t="s">
        <v>245</v>
      </c>
      <c r="G1162">
        <v>47.524200999999998</v>
      </c>
      <c r="H1162">
        <v>-92.181860999999998</v>
      </c>
      <c r="I1162" s="606">
        <v>3.5836271690000001</v>
      </c>
      <c r="J1162" t="s">
        <v>431</v>
      </c>
      <c r="K1162" t="s">
        <v>1249</v>
      </c>
      <c r="L1162" s="606">
        <v>5.9</v>
      </c>
      <c r="M1162" s="606">
        <v>5.6</v>
      </c>
      <c r="N1162" s="606">
        <v>1.0535714285714286</v>
      </c>
      <c r="O1162" t="s">
        <v>799</v>
      </c>
      <c r="P1162" t="s">
        <v>1231</v>
      </c>
      <c r="Q1162" t="s">
        <v>799</v>
      </c>
      <c r="R1162">
        <v>180</v>
      </c>
      <c r="Y1162">
        <v>30.37</v>
      </c>
      <c r="Z1162">
        <v>3.03</v>
      </c>
      <c r="AA1162">
        <v>82.72</v>
      </c>
      <c r="AB1162">
        <v>59.07</v>
      </c>
      <c r="AC1162" t="s">
        <v>333</v>
      </c>
      <c r="AD1162" s="508">
        <v>62.574888837572345</v>
      </c>
      <c r="AE1162" s="1059"/>
      <c r="AF1162" s="1059"/>
      <c r="AG1162" s="1059"/>
      <c r="AH1162" s="1059"/>
      <c r="AI1162" s="1059"/>
      <c r="AJ1162" s="1059"/>
      <c r="AK1162" s="1059"/>
      <c r="AL1162" s="1059"/>
      <c r="AM1162" s="1059"/>
      <c r="AN1162" s="1059"/>
      <c r="AO1162" s="1059"/>
      <c r="AP1162" s="1059"/>
      <c r="AQ1162" s="1059"/>
      <c r="AR1162" s="1059"/>
      <c r="AS1162" s="1059"/>
      <c r="AT1162" s="1059">
        <v>0.163690476190476</v>
      </c>
      <c r="AU1162" s="1061">
        <v>0.164097059588862</v>
      </c>
    </row>
    <row r="1163" spans="1:47" x14ac:dyDescent="0.2">
      <c r="A1163">
        <v>67490</v>
      </c>
      <c r="B1163" t="s">
        <v>2414</v>
      </c>
      <c r="C1163" s="507">
        <v>44926</v>
      </c>
      <c r="D1163">
        <v>2022</v>
      </c>
      <c r="E1163" t="s">
        <v>180</v>
      </c>
      <c r="F1163" t="s">
        <v>253</v>
      </c>
      <c r="G1163">
        <v>38.831940847261002</v>
      </c>
      <c r="H1163">
        <v>-76.976254012422103</v>
      </c>
      <c r="I1163" s="606">
        <v>4.1530906393000002</v>
      </c>
      <c r="J1163" t="s">
        <v>431</v>
      </c>
      <c r="K1163" t="s">
        <v>1249</v>
      </c>
      <c r="L1163" s="606">
        <v>8.3000000000000007</v>
      </c>
      <c r="M1163" s="606">
        <v>5.6</v>
      </c>
      <c r="N1163" s="606">
        <v>1.4821428571428574</v>
      </c>
      <c r="O1163" t="s">
        <v>793</v>
      </c>
      <c r="P1163" t="s">
        <v>793</v>
      </c>
      <c r="Q1163">
        <v>20</v>
      </c>
      <c r="R1163">
        <v>180</v>
      </c>
      <c r="Y1163">
        <v>39.78</v>
      </c>
      <c r="Z1163">
        <v>3.96</v>
      </c>
      <c r="AA1163">
        <v>83.27</v>
      </c>
      <c r="AB1163">
        <v>59.72</v>
      </c>
      <c r="AC1163" t="s">
        <v>330</v>
      </c>
      <c r="AD1163" s="508" t="s">
        <v>1233</v>
      </c>
      <c r="AE1163" s="1059"/>
      <c r="AF1163" s="1059"/>
      <c r="AG1163" s="1059"/>
      <c r="AH1163" s="1059"/>
      <c r="AI1163" s="1059"/>
      <c r="AJ1163" s="1059"/>
      <c r="AK1163" s="1059"/>
      <c r="AL1163" s="1059"/>
      <c r="AM1163" s="1059"/>
      <c r="AN1163" s="1059"/>
      <c r="AO1163" s="1059"/>
      <c r="AP1163" s="1059"/>
      <c r="AQ1163" s="1059"/>
      <c r="AR1163" s="1059"/>
      <c r="AS1163" s="1059"/>
      <c r="AT1163" s="1059"/>
      <c r="AU1163" s="1061">
        <v>0.21656664715066301</v>
      </c>
    </row>
    <row r="1164" spans="1:47" x14ac:dyDescent="0.2">
      <c r="A1164">
        <v>65163</v>
      </c>
      <c r="B1164" t="s">
        <v>2415</v>
      </c>
      <c r="C1164" s="507">
        <v>44865</v>
      </c>
      <c r="D1164">
        <v>2022</v>
      </c>
      <c r="E1164" t="s">
        <v>181</v>
      </c>
      <c r="F1164" t="s">
        <v>244</v>
      </c>
      <c r="G1164">
        <v>42.433881</v>
      </c>
      <c r="H1164">
        <v>-73.813130999999998</v>
      </c>
      <c r="I1164" s="606">
        <v>3.7933947488999999</v>
      </c>
      <c r="J1164" t="s">
        <v>431</v>
      </c>
      <c r="K1164" t="s">
        <v>1249</v>
      </c>
      <c r="L1164" s="606">
        <v>6.3751999999999995</v>
      </c>
      <c r="M1164" s="606">
        <v>5.625</v>
      </c>
      <c r="N1164" s="606">
        <v>1.1333688888888889</v>
      </c>
      <c r="O1164" t="s">
        <v>793</v>
      </c>
      <c r="P1164" t="s">
        <v>793</v>
      </c>
      <c r="Q1164">
        <v>30</v>
      </c>
      <c r="R1164">
        <v>180</v>
      </c>
      <c r="Y1164">
        <v>32.909999999999997</v>
      </c>
      <c r="Z1164">
        <v>7.99</v>
      </c>
      <c r="AA1164">
        <v>49.12</v>
      </c>
      <c r="AB1164">
        <v>37.74</v>
      </c>
      <c r="AC1164" t="s">
        <v>333</v>
      </c>
      <c r="AD1164" s="508" t="s">
        <v>1233</v>
      </c>
      <c r="AE1164" s="1059"/>
      <c r="AF1164" s="1059"/>
      <c r="AG1164" s="1059"/>
      <c r="AH1164" s="1059"/>
      <c r="AI1164" s="1059"/>
      <c r="AJ1164" s="1059"/>
      <c r="AK1164" s="1059"/>
      <c r="AL1164" s="1059"/>
      <c r="AM1164" s="1059"/>
      <c r="AN1164" s="1059"/>
      <c r="AO1164" s="1059"/>
      <c r="AP1164" s="1059"/>
      <c r="AQ1164" s="1059"/>
      <c r="AR1164" s="1059"/>
      <c r="AS1164" s="1059"/>
      <c r="AT1164" s="1059">
        <v>0.151496702181633</v>
      </c>
      <c r="AU1164" s="1061">
        <v>0.15409836065573701</v>
      </c>
    </row>
    <row r="1165" spans="1:47" x14ac:dyDescent="0.2">
      <c r="A1165">
        <v>65726</v>
      </c>
      <c r="B1165" t="s">
        <v>2416</v>
      </c>
      <c r="C1165" s="507">
        <v>44651</v>
      </c>
      <c r="D1165">
        <v>2022</v>
      </c>
      <c r="E1165" t="s">
        <v>179</v>
      </c>
      <c r="F1165" t="s">
        <v>251</v>
      </c>
      <c r="G1165">
        <v>38.890697000000003</v>
      </c>
      <c r="H1165">
        <v>-91.423220000000001</v>
      </c>
      <c r="I1165" s="606">
        <v>4.2183369862999998</v>
      </c>
      <c r="J1165" t="s">
        <v>431</v>
      </c>
      <c r="K1165" t="s">
        <v>1249</v>
      </c>
      <c r="L1165" s="606">
        <v>6.5</v>
      </c>
      <c r="M1165" s="606">
        <v>5.7</v>
      </c>
      <c r="N1165" s="606">
        <v>1.1403508771929824</v>
      </c>
      <c r="O1165" t="s">
        <v>799</v>
      </c>
      <c r="P1165" t="s">
        <v>1231</v>
      </c>
      <c r="Q1165" t="s">
        <v>799</v>
      </c>
      <c r="R1165">
        <v>180</v>
      </c>
      <c r="Y1165">
        <v>29.4</v>
      </c>
      <c r="Z1165">
        <v>15.98</v>
      </c>
      <c r="AA1165">
        <v>66.5</v>
      </c>
      <c r="AB1165">
        <v>47.85</v>
      </c>
      <c r="AC1165" t="s">
        <v>333</v>
      </c>
      <c r="AD1165" s="508" t="s">
        <v>1233</v>
      </c>
      <c r="AE1165" s="1059"/>
      <c r="AF1165" s="1059"/>
      <c r="AG1165" s="1059"/>
      <c r="AH1165" s="1059"/>
      <c r="AI1165" s="1059"/>
      <c r="AJ1165" s="1059"/>
      <c r="AK1165" s="1059"/>
      <c r="AL1165" s="1059"/>
      <c r="AM1165" s="1059"/>
      <c r="AN1165" s="1059"/>
      <c r="AO1165" s="1059"/>
      <c r="AP1165" s="1059"/>
      <c r="AQ1165" s="1059"/>
      <c r="AR1165" s="1059"/>
      <c r="AS1165" s="1059"/>
      <c r="AT1165" s="1059">
        <v>0.22428502763758701</v>
      </c>
      <c r="AU1165" s="1061">
        <v>0.17637730482855499</v>
      </c>
    </row>
    <row r="1166" spans="1:47" x14ac:dyDescent="0.2">
      <c r="A1166">
        <v>66339</v>
      </c>
      <c r="B1166" t="s">
        <v>2417</v>
      </c>
      <c r="C1166" s="507">
        <v>44926</v>
      </c>
      <c r="D1166">
        <v>2022</v>
      </c>
      <c r="E1166" t="s">
        <v>179</v>
      </c>
      <c r="F1166" t="s">
        <v>245</v>
      </c>
      <c r="G1166">
        <v>46.397199999999998</v>
      </c>
      <c r="H1166">
        <v>-94.147480999999999</v>
      </c>
      <c r="I1166" s="606">
        <v>3.7275100456999999</v>
      </c>
      <c r="J1166" t="s">
        <v>431</v>
      </c>
      <c r="K1166" t="s">
        <v>1249</v>
      </c>
      <c r="L1166" s="606">
        <v>6.5</v>
      </c>
      <c r="M1166" s="606">
        <v>5.8</v>
      </c>
      <c r="N1166" s="606">
        <v>1.1206896551724139</v>
      </c>
      <c r="O1166" t="s">
        <v>799</v>
      </c>
      <c r="P1166" t="s">
        <v>1231</v>
      </c>
      <c r="Q1166" t="s">
        <v>799</v>
      </c>
      <c r="R1166">
        <v>180</v>
      </c>
      <c r="Y1166">
        <v>31.12</v>
      </c>
      <c r="Z1166">
        <v>2.93</v>
      </c>
      <c r="AA1166">
        <v>52.55</v>
      </c>
      <c r="AB1166">
        <v>38.64</v>
      </c>
      <c r="AC1166" t="s">
        <v>1259</v>
      </c>
      <c r="AD1166" s="508" t="s">
        <v>1233</v>
      </c>
      <c r="AE1166" s="1059"/>
      <c r="AF1166" s="1059"/>
      <c r="AG1166" s="1059"/>
      <c r="AH1166" s="1059"/>
      <c r="AI1166" s="1059"/>
      <c r="AJ1166" s="1059"/>
      <c r="AK1166" s="1059"/>
      <c r="AL1166" s="1059"/>
      <c r="AM1166" s="1059"/>
      <c r="AN1166" s="1059"/>
      <c r="AO1166" s="1059"/>
      <c r="AP1166" s="1059"/>
      <c r="AQ1166" s="1059"/>
      <c r="AR1166" s="1059"/>
      <c r="AS1166" s="1059"/>
      <c r="AT1166" s="1059">
        <v>0.205499133994646</v>
      </c>
      <c r="AU1166" s="1061">
        <v>0.19545725770994199</v>
      </c>
    </row>
    <row r="1167" spans="1:47" x14ac:dyDescent="0.2">
      <c r="A1167">
        <v>66584</v>
      </c>
      <c r="B1167" t="s">
        <v>2418</v>
      </c>
      <c r="C1167" s="507">
        <v>44926</v>
      </c>
      <c r="D1167">
        <v>2022</v>
      </c>
      <c r="E1167" t="s">
        <v>217</v>
      </c>
      <c r="F1167" t="s">
        <v>255</v>
      </c>
      <c r="G1167">
        <v>41.409039999999997</v>
      </c>
      <c r="H1167">
        <v>-71.839129999999997</v>
      </c>
      <c r="I1167" s="606">
        <v>3.9114253424999998</v>
      </c>
      <c r="J1167" t="s">
        <v>431</v>
      </c>
      <c r="K1167" t="s">
        <v>1249</v>
      </c>
      <c r="L1167" s="606">
        <v>8.6999999999999993</v>
      </c>
      <c r="M1167" s="606">
        <v>6.5</v>
      </c>
      <c r="N1167" s="606">
        <v>1.3384615384615384</v>
      </c>
      <c r="O1167" t="s">
        <v>793</v>
      </c>
      <c r="P1167" t="s">
        <v>793</v>
      </c>
      <c r="Q1167" t="s">
        <v>1112</v>
      </c>
      <c r="R1167">
        <v>180</v>
      </c>
      <c r="Y1167">
        <v>30.93</v>
      </c>
      <c r="Z1167">
        <v>4.26</v>
      </c>
      <c r="AA1167">
        <v>97.16</v>
      </c>
      <c r="AB1167">
        <v>70.33</v>
      </c>
      <c r="AC1167" t="s">
        <v>1259</v>
      </c>
      <c r="AD1167" s="508" t="s">
        <v>1233</v>
      </c>
      <c r="AE1167" s="1059"/>
      <c r="AF1167" s="1059"/>
      <c r="AG1167" s="1059"/>
      <c r="AH1167" s="1059"/>
      <c r="AI1167" s="1059"/>
      <c r="AJ1167" s="1059"/>
      <c r="AK1167" s="1059"/>
      <c r="AL1167" s="1059"/>
      <c r="AM1167" s="1059"/>
      <c r="AN1167" s="1059"/>
      <c r="AO1167" s="1059"/>
      <c r="AP1167" s="1059"/>
      <c r="AQ1167" s="1059"/>
      <c r="AR1167" s="1059"/>
      <c r="AS1167" s="1059"/>
      <c r="AT1167" s="1059">
        <v>0.17226905514576701</v>
      </c>
      <c r="AU1167" s="1061">
        <v>0.12887067395264101</v>
      </c>
    </row>
    <row r="1168" spans="1:47" x14ac:dyDescent="0.2">
      <c r="A1168">
        <v>65387</v>
      </c>
      <c r="B1168" t="s">
        <v>2419</v>
      </c>
      <c r="C1168" s="507">
        <v>44772</v>
      </c>
      <c r="D1168">
        <v>2022</v>
      </c>
      <c r="E1168" t="s">
        <v>180</v>
      </c>
      <c r="F1168" t="s">
        <v>248</v>
      </c>
      <c r="G1168">
        <v>40.616841000000001</v>
      </c>
      <c r="H1168">
        <v>-75.155660999999995</v>
      </c>
      <c r="I1168" s="606">
        <v>3.9320136986000001</v>
      </c>
      <c r="J1168" t="s">
        <v>431</v>
      </c>
      <c r="K1168" t="s">
        <v>1249</v>
      </c>
      <c r="L1168" s="606">
        <v>8</v>
      </c>
      <c r="M1168" s="606">
        <v>6.7</v>
      </c>
      <c r="N1168" s="606">
        <v>1.1940298507462686</v>
      </c>
      <c r="O1168" t="s">
        <v>793</v>
      </c>
      <c r="P1168" t="s">
        <v>793</v>
      </c>
      <c r="Q1168">
        <v>10</v>
      </c>
      <c r="R1168">
        <v>180</v>
      </c>
      <c r="Y1168">
        <v>27.6</v>
      </c>
      <c r="Z1168">
        <v>5.46</v>
      </c>
      <c r="AA1168">
        <v>107.46</v>
      </c>
      <c r="AB1168">
        <v>75.959999999999994</v>
      </c>
      <c r="AC1168" t="s">
        <v>330</v>
      </c>
      <c r="AD1168" s="508" t="s">
        <v>1233</v>
      </c>
      <c r="AE1168" s="1059"/>
      <c r="AF1168" s="1059"/>
      <c r="AG1168" s="1059"/>
      <c r="AH1168" s="1059"/>
      <c r="AI1168" s="1059"/>
      <c r="AJ1168" s="1059"/>
      <c r="AK1168" s="1059"/>
      <c r="AL1168" s="1059"/>
      <c r="AM1168" s="1059"/>
      <c r="AN1168" s="1059"/>
      <c r="AO1168" s="1059"/>
      <c r="AP1168" s="1059"/>
      <c r="AQ1168" s="1059"/>
      <c r="AR1168" s="1059"/>
      <c r="AS1168" s="1059"/>
      <c r="AT1168" s="1059">
        <v>0.166768895249778</v>
      </c>
      <c r="AU1168" s="1061">
        <v>0.16062107495310299</v>
      </c>
    </row>
    <row r="1169" spans="1:47" x14ac:dyDescent="0.2">
      <c r="A1169">
        <v>64249</v>
      </c>
      <c r="B1169" t="s">
        <v>2420</v>
      </c>
      <c r="C1169" s="507">
        <v>44742</v>
      </c>
      <c r="D1169">
        <v>2022</v>
      </c>
      <c r="E1169" t="s">
        <v>180</v>
      </c>
      <c r="F1169" t="s">
        <v>231</v>
      </c>
      <c r="G1169">
        <v>40.084968000000003</v>
      </c>
      <c r="H1169">
        <v>-85.746545999999995</v>
      </c>
      <c r="I1169" s="606">
        <v>3.9625824200999999</v>
      </c>
      <c r="J1169" t="s">
        <v>431</v>
      </c>
      <c r="K1169" t="s">
        <v>1249</v>
      </c>
      <c r="L1169" s="606">
        <v>8.8000000000000007</v>
      </c>
      <c r="M1169" s="606">
        <v>6.8</v>
      </c>
      <c r="N1169" s="606">
        <v>1.2941176470588236</v>
      </c>
      <c r="O1169" t="s">
        <v>799</v>
      </c>
      <c r="P1169" t="s">
        <v>1231</v>
      </c>
      <c r="Q1169" t="s">
        <v>799</v>
      </c>
      <c r="R1169">
        <v>180</v>
      </c>
      <c r="Y1169">
        <v>32.72</v>
      </c>
      <c r="Z1169">
        <v>3.57</v>
      </c>
      <c r="AA1169">
        <v>69.52</v>
      </c>
      <c r="AB1169">
        <v>49.93</v>
      </c>
      <c r="AC1169" t="s">
        <v>1259</v>
      </c>
      <c r="AD1169" s="508" t="s">
        <v>1233</v>
      </c>
      <c r="AE1169" s="1059"/>
      <c r="AF1169" s="1059"/>
      <c r="AG1169" s="1059"/>
      <c r="AH1169" s="1059"/>
      <c r="AI1169" s="1059"/>
      <c r="AJ1169" s="1059"/>
      <c r="AK1169" s="1059"/>
      <c r="AL1169" s="1059"/>
      <c r="AM1169" s="1059"/>
      <c r="AN1169" s="1059"/>
      <c r="AO1169" s="1059"/>
      <c r="AP1169" s="1059"/>
      <c r="AQ1169" s="1059"/>
      <c r="AR1169" s="1059"/>
      <c r="AS1169" s="1059"/>
      <c r="AT1169" s="1059">
        <v>0.22455009401020601</v>
      </c>
      <c r="AU1169" s="1061">
        <v>0.22335061073609699</v>
      </c>
    </row>
    <row r="1170" spans="1:47" x14ac:dyDescent="0.2">
      <c r="A1170">
        <v>65086</v>
      </c>
      <c r="B1170" t="s">
        <v>2421</v>
      </c>
      <c r="C1170" s="507">
        <v>44895</v>
      </c>
      <c r="D1170">
        <v>2022</v>
      </c>
      <c r="E1170" t="s">
        <v>179</v>
      </c>
      <c r="F1170" t="s">
        <v>231</v>
      </c>
      <c r="G1170">
        <v>41.463030000000003</v>
      </c>
      <c r="H1170">
        <v>-86.163499999999999</v>
      </c>
      <c r="I1170" s="606">
        <v>3.8535321917999998</v>
      </c>
      <c r="J1170" t="s">
        <v>431</v>
      </c>
      <c r="K1170" t="s">
        <v>1249</v>
      </c>
      <c r="L1170" s="606">
        <v>9</v>
      </c>
      <c r="M1170" s="606">
        <v>6.8</v>
      </c>
      <c r="N1170" s="606">
        <v>1.3235294117647058</v>
      </c>
      <c r="O1170" t="s">
        <v>799</v>
      </c>
      <c r="P1170" t="s">
        <v>1231</v>
      </c>
      <c r="Q1170" t="s">
        <v>799</v>
      </c>
      <c r="R1170">
        <v>180</v>
      </c>
      <c r="Y1170">
        <v>30.24</v>
      </c>
      <c r="Z1170">
        <v>2.56</v>
      </c>
      <c r="AA1170">
        <v>85.27</v>
      </c>
      <c r="AB1170">
        <v>60.48</v>
      </c>
      <c r="AC1170" t="s">
        <v>1259</v>
      </c>
      <c r="AD1170" s="508" t="s">
        <v>1233</v>
      </c>
      <c r="AE1170" s="1059"/>
      <c r="AF1170" s="1059"/>
      <c r="AG1170" s="1059"/>
      <c r="AH1170" s="1059"/>
      <c r="AI1170" s="1059"/>
      <c r="AJ1170" s="1059"/>
      <c r="AK1170" s="1059"/>
      <c r="AL1170" s="1059"/>
      <c r="AM1170" s="1059"/>
      <c r="AN1170" s="1059"/>
      <c r="AO1170" s="1059"/>
      <c r="AP1170" s="1059"/>
      <c r="AQ1170" s="1059"/>
      <c r="AR1170" s="1059"/>
      <c r="AS1170" s="1059"/>
      <c r="AT1170" s="1059">
        <v>0.21209374160623101</v>
      </c>
      <c r="AU1170" s="1061">
        <v>0.22445556091288901</v>
      </c>
    </row>
    <row r="1171" spans="1:47" x14ac:dyDescent="0.2">
      <c r="A1171">
        <v>65641</v>
      </c>
      <c r="B1171" t="s">
        <v>2422</v>
      </c>
      <c r="C1171" s="507">
        <v>44926</v>
      </c>
      <c r="D1171">
        <v>2022</v>
      </c>
      <c r="E1171" t="s">
        <v>199</v>
      </c>
      <c r="F1171" t="s">
        <v>249</v>
      </c>
      <c r="G1171">
        <v>36.445891000000003</v>
      </c>
      <c r="H1171">
        <v>-88.327701000000005</v>
      </c>
      <c r="I1171" s="606">
        <v>4.2803500000000003</v>
      </c>
      <c r="J1171" t="s">
        <v>431</v>
      </c>
      <c r="K1171" t="s">
        <v>1251</v>
      </c>
      <c r="L1171" s="606">
        <v>9.5</v>
      </c>
      <c r="M1171" s="606">
        <v>6.8</v>
      </c>
      <c r="N1171" s="606">
        <v>1.3970588235294119</v>
      </c>
      <c r="O1171" t="s">
        <v>799</v>
      </c>
      <c r="P1171" t="s">
        <v>1231</v>
      </c>
      <c r="Q1171" t="s">
        <v>799</v>
      </c>
      <c r="R1171">
        <v>178</v>
      </c>
      <c r="Y1171">
        <v>23.54</v>
      </c>
      <c r="Z1171">
        <v>37.99</v>
      </c>
      <c r="AA1171">
        <v>38.85</v>
      </c>
      <c r="AB1171">
        <v>30.18</v>
      </c>
      <c r="AC1171" t="s">
        <v>1259</v>
      </c>
      <c r="AD1171" s="508" t="s">
        <v>1233</v>
      </c>
      <c r="AE1171" s="1059"/>
      <c r="AF1171" s="1059"/>
      <c r="AG1171" s="1059"/>
      <c r="AH1171" s="1059"/>
      <c r="AI1171" s="1059"/>
      <c r="AJ1171" s="1059"/>
      <c r="AK1171" s="1059"/>
      <c r="AL1171" s="1059"/>
      <c r="AM1171" s="1059"/>
      <c r="AN1171" s="1059"/>
      <c r="AO1171" s="1059"/>
      <c r="AP1171" s="1059"/>
      <c r="AQ1171" s="1059"/>
      <c r="AR1171" s="1059"/>
      <c r="AS1171" s="1059"/>
      <c r="AT1171" s="1059">
        <v>0.21313456889605101</v>
      </c>
      <c r="AU1171" s="1061">
        <v>0.23006402014357599</v>
      </c>
    </row>
    <row r="1172" spans="1:47" x14ac:dyDescent="0.2">
      <c r="A1172">
        <v>64986</v>
      </c>
      <c r="B1172" t="s">
        <v>2423</v>
      </c>
      <c r="C1172" s="507">
        <v>44592</v>
      </c>
      <c r="D1172">
        <v>2022</v>
      </c>
      <c r="E1172" t="s">
        <v>179</v>
      </c>
      <c r="F1172" t="s">
        <v>247</v>
      </c>
      <c r="G1172">
        <v>42.720840000000003</v>
      </c>
      <c r="H1172">
        <v>-93.206090000000003</v>
      </c>
      <c r="I1172" s="606">
        <v>3.9064337899999999</v>
      </c>
      <c r="J1172" t="s">
        <v>431</v>
      </c>
      <c r="K1172" t="s">
        <v>1249</v>
      </c>
      <c r="L1172" s="606">
        <v>9.1</v>
      </c>
      <c r="M1172" s="606">
        <v>7</v>
      </c>
      <c r="N1172" s="606">
        <v>1.3</v>
      </c>
      <c r="O1172" t="s">
        <v>799</v>
      </c>
      <c r="P1172" t="s">
        <v>1231</v>
      </c>
      <c r="Q1172" t="s">
        <v>799</v>
      </c>
      <c r="R1172">
        <v>180</v>
      </c>
      <c r="Y1172">
        <v>26.02</v>
      </c>
      <c r="Z1172">
        <v>2.73</v>
      </c>
      <c r="AA1172">
        <v>67.92</v>
      </c>
      <c r="AB1172">
        <v>49.23</v>
      </c>
      <c r="AC1172" t="s">
        <v>333</v>
      </c>
      <c r="AD1172" s="508" t="s">
        <v>1233</v>
      </c>
      <c r="AE1172" s="1059"/>
      <c r="AF1172" s="1059"/>
      <c r="AG1172" s="1059"/>
      <c r="AH1172" s="1059"/>
      <c r="AI1172" s="1059"/>
      <c r="AJ1172" s="1059"/>
      <c r="AK1172" s="1059"/>
      <c r="AL1172" s="1059"/>
      <c r="AM1172" s="1059"/>
      <c r="AN1172" s="1059"/>
      <c r="AO1172" s="1059"/>
      <c r="AP1172" s="1059"/>
      <c r="AQ1172" s="1059"/>
      <c r="AR1172" s="1059"/>
      <c r="AS1172" s="1059"/>
      <c r="AT1172" s="1059">
        <v>0.22242335290280399</v>
      </c>
      <c r="AU1172" s="1061">
        <v>0.19099661722612499</v>
      </c>
    </row>
    <row r="1173" spans="1:47" x14ac:dyDescent="0.2">
      <c r="A1173">
        <v>64068</v>
      </c>
      <c r="B1173" t="s">
        <v>2424</v>
      </c>
      <c r="C1173" s="507">
        <v>44742</v>
      </c>
      <c r="D1173">
        <v>2022</v>
      </c>
      <c r="E1173" t="s">
        <v>217</v>
      </c>
      <c r="F1173" t="s">
        <v>254</v>
      </c>
      <c r="G1173">
        <v>44.540680999999999</v>
      </c>
      <c r="H1173">
        <v>-68.364621</v>
      </c>
      <c r="I1173" s="606">
        <v>3.7121401825999998</v>
      </c>
      <c r="J1173" t="s">
        <v>431</v>
      </c>
      <c r="K1173" t="s">
        <v>1249</v>
      </c>
      <c r="L1173" s="606">
        <v>10.159000000000001</v>
      </c>
      <c r="M1173" s="606">
        <v>7</v>
      </c>
      <c r="N1173" s="606">
        <v>1.4512857142857143</v>
      </c>
      <c r="O1173" t="s">
        <v>793</v>
      </c>
      <c r="P1173" t="s">
        <v>793</v>
      </c>
      <c r="Q1173">
        <v>25</v>
      </c>
      <c r="R1173">
        <v>180</v>
      </c>
      <c r="Y1173">
        <v>31.33</v>
      </c>
      <c r="Z1173">
        <v>2.4300000000000002</v>
      </c>
      <c r="AA1173">
        <v>79.81</v>
      </c>
      <c r="AB1173">
        <v>61.2</v>
      </c>
      <c r="AC1173" t="s">
        <v>333</v>
      </c>
      <c r="AD1173" s="508" t="s">
        <v>1233</v>
      </c>
      <c r="AE1173" s="1059"/>
      <c r="AF1173" s="1059"/>
      <c r="AG1173" s="1059"/>
      <c r="AH1173" s="1059"/>
      <c r="AI1173" s="1059"/>
      <c r="AJ1173" s="1059"/>
      <c r="AK1173" s="1059"/>
      <c r="AL1173" s="1059"/>
      <c r="AM1173" s="1059"/>
      <c r="AN1173" s="1059"/>
      <c r="AO1173" s="1059"/>
      <c r="AP1173" s="1059"/>
      <c r="AQ1173" s="1059"/>
      <c r="AR1173" s="1059"/>
      <c r="AS1173" s="1059"/>
      <c r="AT1173" s="1059"/>
      <c r="AU1173" s="1061">
        <v>0.121503382773874</v>
      </c>
    </row>
    <row r="1174" spans="1:47" x14ac:dyDescent="0.2">
      <c r="A1174">
        <v>64070</v>
      </c>
      <c r="B1174" t="s">
        <v>2425</v>
      </c>
      <c r="C1174" s="507">
        <v>44742</v>
      </c>
      <c r="D1174">
        <v>2022</v>
      </c>
      <c r="E1174" t="s">
        <v>217</v>
      </c>
      <c r="F1174" t="s">
        <v>254</v>
      </c>
      <c r="G1174">
        <v>44.540751</v>
      </c>
      <c r="H1174">
        <v>-68.364340999999996</v>
      </c>
      <c r="I1174" s="606">
        <v>3.7121401825999998</v>
      </c>
      <c r="J1174" t="s">
        <v>431</v>
      </c>
      <c r="K1174" t="s">
        <v>1249</v>
      </c>
      <c r="L1174" s="606">
        <v>10.159000000000001</v>
      </c>
      <c r="M1174" s="606">
        <v>7</v>
      </c>
      <c r="N1174" s="606">
        <v>1.4512857142857143</v>
      </c>
      <c r="O1174" t="s">
        <v>793</v>
      </c>
      <c r="P1174" t="s">
        <v>793</v>
      </c>
      <c r="Q1174">
        <v>25</v>
      </c>
      <c r="R1174">
        <v>180</v>
      </c>
      <c r="Y1174">
        <v>31.33</v>
      </c>
      <c r="Z1174">
        <v>2.4300000000000002</v>
      </c>
      <c r="AA1174">
        <v>98.06</v>
      </c>
      <c r="AB1174">
        <v>76.040000000000006</v>
      </c>
      <c r="AC1174" t="s">
        <v>333</v>
      </c>
      <c r="AD1174" s="508" t="s">
        <v>1233</v>
      </c>
      <c r="AE1174" s="1059"/>
      <c r="AF1174" s="1059"/>
      <c r="AG1174" s="1059"/>
      <c r="AH1174" s="1059"/>
      <c r="AI1174" s="1059"/>
      <c r="AJ1174" s="1059"/>
      <c r="AK1174" s="1059"/>
      <c r="AL1174" s="1059"/>
      <c r="AM1174" s="1059"/>
      <c r="AN1174" s="1059"/>
      <c r="AO1174" s="1059"/>
      <c r="AP1174" s="1059"/>
      <c r="AQ1174" s="1059"/>
      <c r="AR1174" s="1059"/>
      <c r="AS1174" s="1059"/>
      <c r="AT1174" s="1059"/>
      <c r="AU1174" s="1061">
        <v>9.1660161332292406E-2</v>
      </c>
    </row>
    <row r="1175" spans="1:47" x14ac:dyDescent="0.2">
      <c r="A1175">
        <v>64069</v>
      </c>
      <c r="B1175" t="s">
        <v>2426</v>
      </c>
      <c r="C1175" s="507">
        <v>44772</v>
      </c>
      <c r="D1175">
        <v>2022</v>
      </c>
      <c r="E1175" t="s">
        <v>217</v>
      </c>
      <c r="F1175" t="s">
        <v>254</v>
      </c>
      <c r="G1175">
        <v>44.561110999999997</v>
      </c>
      <c r="H1175">
        <v>-69.593260999999998</v>
      </c>
      <c r="I1175" s="606">
        <v>3.6871159816999999</v>
      </c>
      <c r="J1175" t="s">
        <v>431</v>
      </c>
      <c r="K1175" t="s">
        <v>1249</v>
      </c>
      <c r="L1175" s="606">
        <v>10.6</v>
      </c>
      <c r="M1175" s="606">
        <v>7</v>
      </c>
      <c r="N1175" s="606">
        <v>1.5142857142857142</v>
      </c>
      <c r="O1175" t="s">
        <v>793</v>
      </c>
      <c r="P1175" t="s">
        <v>793</v>
      </c>
      <c r="Q1175">
        <v>25</v>
      </c>
      <c r="R1175">
        <v>180</v>
      </c>
      <c r="Y1175">
        <v>31.65</v>
      </c>
      <c r="Z1175">
        <v>2.61</v>
      </c>
      <c r="AA1175">
        <v>49.85</v>
      </c>
      <c r="AB1175">
        <v>38.61</v>
      </c>
      <c r="AC1175" t="s">
        <v>333</v>
      </c>
      <c r="AD1175" s="508" t="s">
        <v>1233</v>
      </c>
      <c r="AE1175" s="1059"/>
      <c r="AF1175" s="1059"/>
      <c r="AG1175" s="1059"/>
      <c r="AH1175" s="1059"/>
      <c r="AI1175" s="1059"/>
      <c r="AJ1175" s="1059"/>
      <c r="AK1175" s="1059"/>
      <c r="AL1175" s="1059"/>
      <c r="AM1175" s="1059"/>
      <c r="AN1175" s="1059"/>
      <c r="AO1175" s="1059"/>
      <c r="AP1175" s="1059"/>
      <c r="AQ1175" s="1059"/>
      <c r="AR1175" s="1059"/>
      <c r="AS1175" s="1059"/>
      <c r="AT1175" s="1059">
        <v>0.17754403131115401</v>
      </c>
      <c r="AU1175" s="1061">
        <v>0.204836716107207</v>
      </c>
    </row>
    <row r="1176" spans="1:47" x14ac:dyDescent="0.2">
      <c r="A1176">
        <v>65968</v>
      </c>
      <c r="B1176" t="s">
        <v>757</v>
      </c>
      <c r="C1176" s="507">
        <v>44592</v>
      </c>
      <c r="D1176">
        <v>2022</v>
      </c>
      <c r="E1176" t="s">
        <v>179</v>
      </c>
      <c r="F1176" t="s">
        <v>235</v>
      </c>
      <c r="G1176">
        <v>45.608361000000002</v>
      </c>
      <c r="H1176">
        <v>-89.442391000000001</v>
      </c>
      <c r="I1176" s="606">
        <v>3.6986392694000001</v>
      </c>
      <c r="J1176" t="s">
        <v>431</v>
      </c>
      <c r="K1176" t="s">
        <v>1249</v>
      </c>
      <c r="L1176" s="606">
        <v>9.3940000000000001</v>
      </c>
      <c r="M1176" s="606">
        <v>7.5</v>
      </c>
      <c r="N1176" s="606">
        <v>1.2525333333333333</v>
      </c>
      <c r="O1176" t="s">
        <v>799</v>
      </c>
      <c r="P1176" t="s">
        <v>1231</v>
      </c>
      <c r="Q1176" t="s">
        <v>799</v>
      </c>
      <c r="R1176">
        <v>180</v>
      </c>
      <c r="Y1176">
        <v>30.9</v>
      </c>
      <c r="Z1176">
        <v>2.58</v>
      </c>
      <c r="AA1176">
        <v>52.42</v>
      </c>
      <c r="AB1176">
        <v>39.14</v>
      </c>
      <c r="AC1176" t="s">
        <v>333</v>
      </c>
      <c r="AD1176" s="508" t="s">
        <v>1233</v>
      </c>
      <c r="AE1176" s="1059"/>
      <c r="AF1176" s="1059"/>
      <c r="AG1176" s="1059"/>
      <c r="AH1176" s="1059"/>
      <c r="AI1176" s="1059"/>
      <c r="AJ1176" s="1059"/>
      <c r="AK1176" s="1059"/>
      <c r="AL1176" s="1059"/>
      <c r="AM1176" s="1059"/>
      <c r="AN1176" s="1059"/>
      <c r="AO1176" s="1059"/>
      <c r="AP1176" s="1059"/>
      <c r="AQ1176" s="1059"/>
      <c r="AR1176" s="1059"/>
      <c r="AS1176" s="1059"/>
      <c r="AT1176" s="1059">
        <v>0.200730593607305</v>
      </c>
      <c r="AU1176" s="1061">
        <v>0.191454159077109</v>
      </c>
    </row>
    <row r="1177" spans="1:47" x14ac:dyDescent="0.2">
      <c r="A1177">
        <v>66247</v>
      </c>
      <c r="B1177" t="s">
        <v>2427</v>
      </c>
      <c r="C1177" s="507">
        <v>44742</v>
      </c>
      <c r="D1177">
        <v>2022</v>
      </c>
      <c r="E1177" t="s">
        <v>183</v>
      </c>
      <c r="F1177" t="s">
        <v>234</v>
      </c>
      <c r="G1177">
        <v>38.663372000000003</v>
      </c>
      <c r="H1177">
        <v>-107.9967</v>
      </c>
      <c r="I1177" s="606">
        <v>4.9846134703000002</v>
      </c>
      <c r="J1177" t="s">
        <v>431</v>
      </c>
      <c r="K1177" t="s">
        <v>1249</v>
      </c>
      <c r="L1177" s="606">
        <v>10</v>
      </c>
      <c r="M1177" s="606">
        <v>7.8</v>
      </c>
      <c r="N1177" s="606">
        <v>1.2820512820512822</v>
      </c>
      <c r="O1177" t="s">
        <v>799</v>
      </c>
      <c r="P1177" t="s">
        <v>1231</v>
      </c>
      <c r="Q1177" t="s">
        <v>799</v>
      </c>
      <c r="R1177">
        <v>179</v>
      </c>
      <c r="Y1177">
        <v>17.7</v>
      </c>
      <c r="Z1177">
        <v>21.61</v>
      </c>
      <c r="AA1177">
        <v>42.27</v>
      </c>
      <c r="AB1177">
        <v>31.42</v>
      </c>
      <c r="AC1177" t="s">
        <v>1259</v>
      </c>
      <c r="AD1177" s="508" t="s">
        <v>1233</v>
      </c>
      <c r="AE1177" s="1059"/>
      <c r="AF1177" s="1059"/>
      <c r="AG1177" s="1059"/>
      <c r="AH1177" s="1059"/>
      <c r="AI1177" s="1059"/>
      <c r="AJ1177" s="1059"/>
      <c r="AK1177" s="1059"/>
      <c r="AL1177" s="1059"/>
      <c r="AM1177" s="1059"/>
      <c r="AN1177" s="1059"/>
      <c r="AO1177" s="1059"/>
      <c r="AP1177" s="1059"/>
      <c r="AQ1177" s="1059"/>
      <c r="AR1177" s="1059"/>
      <c r="AS1177" s="1059"/>
      <c r="AT1177" s="1059">
        <v>0.23811614565039199</v>
      </c>
      <c r="AU1177" s="1061">
        <v>0.28218555882490298</v>
      </c>
    </row>
    <row r="1178" spans="1:47" x14ac:dyDescent="0.2">
      <c r="A1178">
        <v>68027</v>
      </c>
      <c r="B1178" t="s">
        <v>2428</v>
      </c>
      <c r="C1178" s="507">
        <v>44926</v>
      </c>
      <c r="D1178">
        <v>2022</v>
      </c>
      <c r="E1178" t="s">
        <v>176</v>
      </c>
      <c r="F1178" t="s">
        <v>222</v>
      </c>
      <c r="G1178">
        <v>36.300181000000002</v>
      </c>
      <c r="H1178">
        <v>-119.821001</v>
      </c>
      <c r="I1178" s="606">
        <v>5.3344799086999997</v>
      </c>
      <c r="J1178" t="s">
        <v>431</v>
      </c>
      <c r="K1178" t="s">
        <v>1249</v>
      </c>
      <c r="L1178" s="606">
        <v>10</v>
      </c>
      <c r="M1178" s="606">
        <v>7.9</v>
      </c>
      <c r="N1178" s="606">
        <v>1.2658227848101264</v>
      </c>
      <c r="O1178" t="s">
        <v>799</v>
      </c>
      <c r="P1178" t="s">
        <v>1231</v>
      </c>
      <c r="R1178">
        <v>180</v>
      </c>
      <c r="Y1178">
        <v>2.93</v>
      </c>
      <c r="Z1178">
        <v>11.77</v>
      </c>
      <c r="AC1178" t="s">
        <v>330</v>
      </c>
      <c r="AD1178" s="508" t="s">
        <v>1233</v>
      </c>
      <c r="AE1178" s="1059"/>
      <c r="AF1178" s="1059"/>
      <c r="AG1178" s="1059"/>
      <c r="AH1178" s="1059"/>
      <c r="AI1178" s="1059"/>
      <c r="AJ1178" s="1059"/>
      <c r="AK1178" s="1059"/>
      <c r="AL1178" s="1059"/>
      <c r="AM1178" s="1059"/>
      <c r="AN1178" s="1059"/>
      <c r="AO1178" s="1059"/>
      <c r="AP1178" s="1059"/>
      <c r="AQ1178" s="1059"/>
      <c r="AR1178" s="1059"/>
      <c r="AS1178" s="1059"/>
      <c r="AT1178" s="1059"/>
      <c r="AU1178" s="1061">
        <v>0.207569574139401</v>
      </c>
    </row>
    <row r="1179" spans="1:47" x14ac:dyDescent="0.2">
      <c r="A1179">
        <v>64982</v>
      </c>
      <c r="B1179" t="s">
        <v>2429</v>
      </c>
      <c r="C1179" s="507">
        <v>44651</v>
      </c>
      <c r="D1179">
        <v>2022</v>
      </c>
      <c r="E1179" t="s">
        <v>178</v>
      </c>
      <c r="F1179" t="s">
        <v>251</v>
      </c>
      <c r="G1179">
        <v>36.785338000000003</v>
      </c>
      <c r="H1179">
        <v>-91.867400000000004</v>
      </c>
      <c r="I1179" s="606">
        <v>4.3422801370000004</v>
      </c>
      <c r="J1179" t="s">
        <v>431</v>
      </c>
      <c r="K1179" t="s">
        <v>1249</v>
      </c>
      <c r="L1179" s="606">
        <v>10.8</v>
      </c>
      <c r="M1179" s="606">
        <v>8</v>
      </c>
      <c r="N1179" s="606">
        <v>1.35</v>
      </c>
      <c r="O1179" t="s">
        <v>793</v>
      </c>
      <c r="P1179" t="s">
        <v>793</v>
      </c>
      <c r="Q1179">
        <v>25</v>
      </c>
      <c r="R1179">
        <v>180</v>
      </c>
      <c r="Y1179">
        <v>30.15</v>
      </c>
      <c r="Z1179">
        <v>24.45</v>
      </c>
      <c r="AA1179">
        <v>43.16</v>
      </c>
      <c r="AB1179">
        <v>32.85</v>
      </c>
      <c r="AC1179" t="s">
        <v>1259</v>
      </c>
      <c r="AD1179" s="508" t="s">
        <v>1233</v>
      </c>
      <c r="AE1179" s="1059"/>
      <c r="AF1179" s="1059"/>
      <c r="AG1179" s="1059"/>
      <c r="AH1179" s="1059"/>
      <c r="AI1179" s="1059"/>
      <c r="AJ1179" s="1059"/>
      <c r="AK1179" s="1059"/>
      <c r="AL1179" s="1059"/>
      <c r="AM1179" s="1059"/>
      <c r="AN1179" s="1059"/>
      <c r="AO1179" s="1059"/>
      <c r="AP1179" s="1059"/>
      <c r="AQ1179" s="1059"/>
      <c r="AR1179" s="1059"/>
      <c r="AS1179" s="1059"/>
      <c r="AT1179" s="1059">
        <v>0.22103310502283099</v>
      </c>
      <c r="AU1179" s="1061">
        <v>0.221567622950819</v>
      </c>
    </row>
    <row r="1180" spans="1:47" x14ac:dyDescent="0.2">
      <c r="A1180">
        <v>64780</v>
      </c>
      <c r="B1180" t="s">
        <v>2430</v>
      </c>
      <c r="C1180" s="507">
        <v>44651</v>
      </c>
      <c r="D1180">
        <v>2022</v>
      </c>
      <c r="E1180" t="s">
        <v>179</v>
      </c>
      <c r="F1180" t="s">
        <v>235</v>
      </c>
      <c r="G1180">
        <v>43.061481000000001</v>
      </c>
      <c r="H1180">
        <v>-89.257920999999996</v>
      </c>
      <c r="I1180" s="606">
        <v>3.8676863014</v>
      </c>
      <c r="J1180" t="s">
        <v>431</v>
      </c>
      <c r="K1180" t="s">
        <v>1249</v>
      </c>
      <c r="L1180" s="606">
        <v>11.6</v>
      </c>
      <c r="M1180" s="606">
        <v>8</v>
      </c>
      <c r="N1180" s="606">
        <v>1.45</v>
      </c>
      <c r="O1180" t="s">
        <v>799</v>
      </c>
      <c r="P1180" t="s">
        <v>1231</v>
      </c>
      <c r="Q1180" t="s">
        <v>799</v>
      </c>
      <c r="R1180">
        <v>180</v>
      </c>
      <c r="Y1180">
        <v>29.32</v>
      </c>
      <c r="Z1180">
        <v>2.5</v>
      </c>
      <c r="AA1180">
        <v>58.9</v>
      </c>
      <c r="AB1180">
        <v>43.64</v>
      </c>
      <c r="AC1180" t="s">
        <v>1259</v>
      </c>
      <c r="AD1180" s="508" t="s">
        <v>1233</v>
      </c>
      <c r="AE1180" s="1059"/>
      <c r="AF1180" s="1059"/>
      <c r="AG1180" s="1059"/>
      <c r="AH1180" s="1059"/>
      <c r="AI1180" s="1059"/>
      <c r="AJ1180" s="1059"/>
      <c r="AK1180" s="1059"/>
      <c r="AL1180" s="1059"/>
      <c r="AM1180" s="1059"/>
      <c r="AN1180" s="1059"/>
      <c r="AO1180" s="1059"/>
      <c r="AP1180" s="1059"/>
      <c r="AQ1180" s="1059"/>
      <c r="AR1180" s="1059"/>
      <c r="AS1180" s="1059"/>
      <c r="AT1180" s="1059">
        <v>0.219934360730593</v>
      </c>
      <c r="AU1180" s="1061">
        <v>0.21106557377049101</v>
      </c>
    </row>
    <row r="1181" spans="1:47" x14ac:dyDescent="0.2">
      <c r="A1181">
        <v>62233</v>
      </c>
      <c r="B1181" t="s">
        <v>2431</v>
      </c>
      <c r="C1181" s="507">
        <v>44926</v>
      </c>
      <c r="D1181">
        <v>2022</v>
      </c>
      <c r="E1181" t="s">
        <v>199</v>
      </c>
      <c r="F1181" t="s">
        <v>237</v>
      </c>
      <c r="G1181">
        <v>34.350051000000001</v>
      </c>
      <c r="H1181">
        <v>-80.058953000000002</v>
      </c>
      <c r="I1181" s="606">
        <v>4.5879554794999997</v>
      </c>
      <c r="J1181" t="s">
        <v>431</v>
      </c>
      <c r="K1181" t="s">
        <v>1249</v>
      </c>
      <c r="L1181" s="606">
        <v>11</v>
      </c>
      <c r="M1181" s="606">
        <v>8.1999999999999993</v>
      </c>
      <c r="N1181" s="606">
        <v>1.3414634146341464</v>
      </c>
      <c r="O1181" t="s">
        <v>799</v>
      </c>
      <c r="P1181" t="s">
        <v>1231</v>
      </c>
      <c r="Q1181" t="s">
        <v>799</v>
      </c>
      <c r="R1181">
        <v>180</v>
      </c>
      <c r="Y1181">
        <v>20.84</v>
      </c>
      <c r="Z1181">
        <v>10.130000000000001</v>
      </c>
      <c r="AA1181">
        <v>77.349999999999994</v>
      </c>
      <c r="AB1181">
        <v>55.21</v>
      </c>
      <c r="AC1181" t="s">
        <v>329</v>
      </c>
      <c r="AD1181" s="508" t="s">
        <v>1233</v>
      </c>
      <c r="AE1181" s="1059"/>
      <c r="AF1181" s="1059"/>
      <c r="AG1181" s="1059"/>
      <c r="AH1181" s="1059"/>
      <c r="AI1181" s="1059"/>
      <c r="AJ1181" s="1059"/>
      <c r="AK1181" s="1059"/>
      <c r="AL1181" s="1059"/>
      <c r="AM1181" s="1059"/>
      <c r="AN1181" s="1059"/>
      <c r="AO1181" s="1059"/>
      <c r="AP1181" s="1059"/>
      <c r="AQ1181" s="1059"/>
      <c r="AR1181" s="1059"/>
      <c r="AS1181" s="1059"/>
      <c r="AT1181" s="1059">
        <v>0.23612039202583801</v>
      </c>
      <c r="AU1181" s="1061">
        <v>0.21203643542582901</v>
      </c>
    </row>
    <row r="1182" spans="1:47" x14ac:dyDescent="0.2">
      <c r="A1182">
        <v>67145</v>
      </c>
      <c r="B1182" t="s">
        <v>2432</v>
      </c>
      <c r="C1182" s="507">
        <v>44681</v>
      </c>
      <c r="D1182">
        <v>2022</v>
      </c>
      <c r="E1182" t="s">
        <v>180</v>
      </c>
      <c r="F1182" t="s">
        <v>253</v>
      </c>
      <c r="G1182">
        <v>39.563460999999997</v>
      </c>
      <c r="H1182">
        <v>-77.183420999999996</v>
      </c>
      <c r="I1182" s="606">
        <v>4.0599892693999999</v>
      </c>
      <c r="J1182" t="s">
        <v>431</v>
      </c>
      <c r="K1182" t="s">
        <v>1249</v>
      </c>
      <c r="L1182" s="606">
        <v>10.7088</v>
      </c>
      <c r="M1182" s="606">
        <v>8.1999999999999993</v>
      </c>
      <c r="N1182" s="606">
        <v>1.3059512195121952</v>
      </c>
      <c r="O1182" t="s">
        <v>793</v>
      </c>
      <c r="P1182" t="s">
        <v>793</v>
      </c>
      <c r="Q1182">
        <v>30</v>
      </c>
      <c r="R1182">
        <v>180</v>
      </c>
      <c r="Y1182">
        <v>37.81</v>
      </c>
      <c r="Z1182">
        <v>2.61</v>
      </c>
      <c r="AC1182" t="s">
        <v>330</v>
      </c>
      <c r="AD1182" s="508" t="s">
        <v>1233</v>
      </c>
      <c r="AE1182" s="1059"/>
      <c r="AF1182" s="1059"/>
      <c r="AG1182" s="1059"/>
      <c r="AH1182" s="1059"/>
      <c r="AI1182" s="1059"/>
      <c r="AJ1182" s="1059"/>
      <c r="AK1182" s="1059"/>
      <c r="AL1182" s="1059"/>
      <c r="AM1182" s="1059"/>
      <c r="AN1182" s="1059"/>
      <c r="AO1182" s="1059"/>
      <c r="AP1182" s="1059"/>
      <c r="AQ1182" s="1059"/>
      <c r="AR1182" s="1059"/>
      <c r="AS1182" s="1059"/>
      <c r="AT1182" s="1059">
        <v>0.17087092103797699</v>
      </c>
      <c r="AU1182" s="1061">
        <v>0.170612310631303</v>
      </c>
    </row>
    <row r="1183" spans="1:47" x14ac:dyDescent="0.2">
      <c r="A1183">
        <v>66178</v>
      </c>
      <c r="B1183" t="s">
        <v>2433</v>
      </c>
      <c r="C1183" s="507">
        <v>44834</v>
      </c>
      <c r="D1183">
        <v>2022</v>
      </c>
      <c r="E1183" t="s">
        <v>183</v>
      </c>
      <c r="F1183" t="s">
        <v>265</v>
      </c>
      <c r="G1183">
        <v>42.031199999999998</v>
      </c>
      <c r="H1183">
        <v>-97.482709999999997</v>
      </c>
      <c r="I1183" s="606">
        <v>4.1697219177999996</v>
      </c>
      <c r="J1183" t="s">
        <v>431</v>
      </c>
      <c r="K1183" t="s">
        <v>1249</v>
      </c>
      <c r="L1183" s="606">
        <v>12.3</v>
      </c>
      <c r="M1183" s="606">
        <v>8.5</v>
      </c>
      <c r="N1183" s="606">
        <v>1.447058823529412</v>
      </c>
      <c r="O1183" t="s">
        <v>799</v>
      </c>
      <c r="P1183" t="s">
        <v>1231</v>
      </c>
      <c r="Q1183" t="s">
        <v>799</v>
      </c>
      <c r="R1183">
        <v>182</v>
      </c>
      <c r="S1183" t="s">
        <v>1293</v>
      </c>
      <c r="T1183" t="s">
        <v>1294</v>
      </c>
      <c r="U1183" t="s">
        <v>1295</v>
      </c>
      <c r="V1183">
        <v>2022</v>
      </c>
      <c r="W1183">
        <v>1</v>
      </c>
      <c r="X1183">
        <v>2.1</v>
      </c>
      <c r="Y1183">
        <v>23.98</v>
      </c>
      <c r="Z1183">
        <v>38.78</v>
      </c>
      <c r="AA1183">
        <v>52.96</v>
      </c>
      <c r="AB1183">
        <v>39.159999999999997</v>
      </c>
      <c r="AC1183" t="s">
        <v>330</v>
      </c>
      <c r="AD1183" s="508" t="s">
        <v>1233</v>
      </c>
      <c r="AE1183" s="1059"/>
      <c r="AF1183" s="1059"/>
      <c r="AG1183" s="1059"/>
      <c r="AH1183" s="1059"/>
      <c r="AI1183" s="1059"/>
      <c r="AJ1183" s="1059"/>
      <c r="AK1183" s="1059"/>
      <c r="AL1183" s="1059"/>
      <c r="AM1183" s="1059"/>
      <c r="AN1183" s="1059"/>
      <c r="AO1183" s="1059"/>
      <c r="AP1183" s="1059"/>
      <c r="AQ1183" s="1059"/>
      <c r="AR1183" s="1059"/>
      <c r="AS1183" s="1059"/>
      <c r="AT1183" s="1059">
        <v>0.24499059897931699</v>
      </c>
    </row>
    <row r="1184" spans="1:47" x14ac:dyDescent="0.2">
      <c r="A1184">
        <v>66422</v>
      </c>
      <c r="B1184" t="s">
        <v>2434</v>
      </c>
      <c r="C1184" s="507">
        <v>44926</v>
      </c>
      <c r="D1184">
        <v>2022</v>
      </c>
      <c r="E1184" t="s">
        <v>179</v>
      </c>
      <c r="F1184" t="s">
        <v>245</v>
      </c>
      <c r="G1184">
        <v>44.053575000000002</v>
      </c>
      <c r="H1184">
        <v>-92.548490000000001</v>
      </c>
      <c r="I1184" s="606">
        <v>3.7867495434</v>
      </c>
      <c r="J1184" t="s">
        <v>431</v>
      </c>
      <c r="K1184" t="s">
        <v>1249</v>
      </c>
      <c r="L1184" s="606">
        <v>13.7</v>
      </c>
      <c r="M1184" s="606">
        <v>9.8000000000000007</v>
      </c>
      <c r="N1184" s="606">
        <v>1.3979591836734693</v>
      </c>
      <c r="O1184" t="s">
        <v>799</v>
      </c>
      <c r="P1184" t="s">
        <v>1231</v>
      </c>
      <c r="Q1184" t="s">
        <v>799</v>
      </c>
      <c r="R1184">
        <v>180</v>
      </c>
      <c r="Y1184">
        <v>26.37</v>
      </c>
      <c r="Z1184">
        <v>2.79</v>
      </c>
      <c r="AA1184">
        <v>78.81</v>
      </c>
      <c r="AB1184">
        <v>56.92</v>
      </c>
      <c r="AC1184" t="s">
        <v>330</v>
      </c>
      <c r="AD1184" s="508" t="s">
        <v>1233</v>
      </c>
      <c r="AE1184" s="1059"/>
      <c r="AF1184" s="1059"/>
      <c r="AG1184" s="1059"/>
      <c r="AH1184" s="1059"/>
      <c r="AI1184" s="1059"/>
      <c r="AJ1184" s="1059"/>
      <c r="AK1184" s="1059"/>
      <c r="AL1184" s="1059"/>
      <c r="AM1184" s="1059"/>
      <c r="AN1184" s="1059"/>
      <c r="AO1184" s="1059"/>
      <c r="AP1184" s="1059"/>
      <c r="AQ1184" s="1059"/>
      <c r="AR1184" s="1059"/>
      <c r="AS1184" s="1059"/>
      <c r="AT1184" s="1059">
        <v>0.20275370422141401</v>
      </c>
      <c r="AU1184" s="1061">
        <v>0.19743689825656999</v>
      </c>
    </row>
    <row r="1185" spans="1:47" x14ac:dyDescent="0.2">
      <c r="A1185">
        <v>63024</v>
      </c>
      <c r="B1185" t="s">
        <v>2435</v>
      </c>
      <c r="C1185" s="507">
        <v>44742</v>
      </c>
      <c r="D1185">
        <v>2022</v>
      </c>
      <c r="E1185" t="s">
        <v>180</v>
      </c>
      <c r="F1185" t="s">
        <v>228</v>
      </c>
      <c r="G1185">
        <v>36.272860999999999</v>
      </c>
      <c r="H1185">
        <v>-77.027940999999998</v>
      </c>
      <c r="I1185" s="606">
        <v>4.3798178082000003</v>
      </c>
      <c r="J1185" t="s">
        <v>431</v>
      </c>
      <c r="K1185" t="s">
        <v>1249</v>
      </c>
      <c r="L1185" s="606">
        <v>13.9</v>
      </c>
      <c r="M1185" s="606">
        <v>10</v>
      </c>
      <c r="N1185" s="606">
        <v>1.3900000000000001</v>
      </c>
      <c r="O1185" t="s">
        <v>799</v>
      </c>
      <c r="P1185" t="s">
        <v>1231</v>
      </c>
      <c r="Q1185" t="s">
        <v>799</v>
      </c>
      <c r="R1185">
        <v>180</v>
      </c>
      <c r="Y1185">
        <v>28.47</v>
      </c>
      <c r="Z1185">
        <v>3.06</v>
      </c>
      <c r="AA1185">
        <v>59.67</v>
      </c>
      <c r="AB1185">
        <v>43.74</v>
      </c>
      <c r="AC1185" t="s">
        <v>329</v>
      </c>
      <c r="AD1185" s="508" t="s">
        <v>1233</v>
      </c>
      <c r="AE1185" s="1059"/>
      <c r="AF1185" s="1059"/>
      <c r="AG1185" s="1059"/>
      <c r="AH1185" s="1059"/>
      <c r="AI1185" s="1059"/>
      <c r="AJ1185" s="1059"/>
      <c r="AK1185" s="1059"/>
      <c r="AL1185" s="1059"/>
      <c r="AM1185" s="1059"/>
      <c r="AN1185" s="1059"/>
      <c r="AO1185" s="1059"/>
      <c r="AP1185" s="1059"/>
      <c r="AQ1185" s="1059"/>
      <c r="AR1185" s="1059"/>
      <c r="AS1185" s="1059"/>
      <c r="AT1185" s="1059">
        <v>0.23673515981735099</v>
      </c>
      <c r="AU1185" s="1061">
        <v>0.21322859744990799</v>
      </c>
    </row>
    <row r="1186" spans="1:47" x14ac:dyDescent="0.2">
      <c r="A1186">
        <v>66065</v>
      </c>
      <c r="B1186" t="s">
        <v>2436</v>
      </c>
      <c r="C1186" s="507">
        <v>44742</v>
      </c>
      <c r="D1186">
        <v>2022</v>
      </c>
      <c r="E1186" t="s">
        <v>181</v>
      </c>
      <c r="F1186" t="s">
        <v>244</v>
      </c>
      <c r="G1186">
        <v>42.442830999999998</v>
      </c>
      <c r="H1186">
        <v>-78.632801000000001</v>
      </c>
      <c r="I1186" s="606">
        <v>3.6327598174000002</v>
      </c>
      <c r="J1186" t="s">
        <v>431</v>
      </c>
      <c r="K1186" t="s">
        <v>1249</v>
      </c>
      <c r="L1186" s="606">
        <v>15</v>
      </c>
      <c r="M1186" s="606">
        <v>10</v>
      </c>
      <c r="N1186" s="606">
        <v>1.5</v>
      </c>
      <c r="O1186" t="s">
        <v>793</v>
      </c>
      <c r="P1186" t="s">
        <v>793</v>
      </c>
      <c r="Q1186">
        <v>20</v>
      </c>
      <c r="R1186">
        <v>180</v>
      </c>
      <c r="Y1186">
        <v>30.33</v>
      </c>
      <c r="Z1186">
        <v>11.12</v>
      </c>
      <c r="AA1186">
        <v>98.83</v>
      </c>
      <c r="AB1186">
        <v>71.260000000000005</v>
      </c>
      <c r="AC1186" t="s">
        <v>333</v>
      </c>
      <c r="AD1186" s="508" t="s">
        <v>1233</v>
      </c>
      <c r="AE1186" s="1059"/>
      <c r="AF1186" s="1059"/>
      <c r="AG1186" s="1059"/>
      <c r="AH1186" s="1059"/>
      <c r="AI1186" s="1059"/>
      <c r="AJ1186" s="1059"/>
      <c r="AK1186" s="1059"/>
      <c r="AL1186" s="1059"/>
      <c r="AM1186" s="1059"/>
      <c r="AN1186" s="1059"/>
      <c r="AO1186" s="1059"/>
      <c r="AP1186" s="1059"/>
      <c r="AQ1186" s="1059"/>
      <c r="AR1186" s="1059"/>
      <c r="AS1186" s="1059"/>
      <c r="AT1186" s="1059">
        <v>0.17091324200913199</v>
      </c>
      <c r="AU1186" s="1061">
        <v>0.17852914389799601</v>
      </c>
    </row>
    <row r="1187" spans="1:47" x14ac:dyDescent="0.2">
      <c r="A1187">
        <v>65781</v>
      </c>
      <c r="B1187" t="s">
        <v>2437</v>
      </c>
      <c r="C1187" s="507">
        <v>44926</v>
      </c>
      <c r="D1187">
        <v>2022</v>
      </c>
      <c r="E1187" t="s">
        <v>199</v>
      </c>
      <c r="F1187" t="s">
        <v>237</v>
      </c>
      <c r="G1187">
        <v>34.208480000000002</v>
      </c>
      <c r="H1187">
        <v>-80.221667999999994</v>
      </c>
      <c r="I1187" s="606">
        <v>4.5431470320000003</v>
      </c>
      <c r="J1187" t="s">
        <v>431</v>
      </c>
      <c r="K1187" t="s">
        <v>1249</v>
      </c>
      <c r="L1187" s="606">
        <v>11.9</v>
      </c>
      <c r="M1187" s="606">
        <v>10</v>
      </c>
      <c r="N1187" s="606">
        <v>1.19</v>
      </c>
      <c r="O1187" t="s">
        <v>799</v>
      </c>
      <c r="P1187" t="s">
        <v>1231</v>
      </c>
      <c r="Q1187" t="s">
        <v>799</v>
      </c>
      <c r="R1187">
        <v>180</v>
      </c>
      <c r="Y1187">
        <v>20.84</v>
      </c>
      <c r="Z1187">
        <v>9.76</v>
      </c>
      <c r="AA1187">
        <v>81.569999999999993</v>
      </c>
      <c r="AB1187">
        <v>58.29</v>
      </c>
      <c r="AC1187" t="s">
        <v>329</v>
      </c>
      <c r="AD1187" s="508" t="s">
        <v>1233</v>
      </c>
      <c r="AE1187" s="1059"/>
      <c r="AF1187" s="1059"/>
      <c r="AG1187" s="1059"/>
      <c r="AH1187" s="1059"/>
      <c r="AI1187" s="1059"/>
      <c r="AJ1187" s="1059"/>
      <c r="AK1187" s="1059"/>
      <c r="AL1187" s="1059"/>
      <c r="AM1187" s="1059"/>
      <c r="AN1187" s="1059"/>
      <c r="AO1187" s="1059"/>
      <c r="AP1187" s="1059"/>
      <c r="AQ1187" s="1059"/>
      <c r="AR1187" s="1059"/>
      <c r="AS1187" s="1059"/>
      <c r="AT1187" s="1059">
        <v>0.17735159817351501</v>
      </c>
      <c r="AU1187" s="1061">
        <v>0.19590368852459</v>
      </c>
    </row>
    <row r="1188" spans="1:47" x14ac:dyDescent="0.2">
      <c r="A1188">
        <v>67487</v>
      </c>
      <c r="B1188" t="s">
        <v>2438</v>
      </c>
      <c r="C1188" s="507">
        <v>44742</v>
      </c>
      <c r="D1188">
        <v>2022</v>
      </c>
      <c r="E1188" t="s">
        <v>179</v>
      </c>
      <c r="F1188" t="s">
        <v>236</v>
      </c>
      <c r="G1188">
        <v>35.814270999999998</v>
      </c>
      <c r="H1188">
        <v>-90.578700999999995</v>
      </c>
      <c r="I1188" s="606">
        <v>4.4056511415999999</v>
      </c>
      <c r="J1188" t="s">
        <v>431</v>
      </c>
      <c r="K1188" t="s">
        <v>1249</v>
      </c>
      <c r="L1188" s="606">
        <v>13.25</v>
      </c>
      <c r="M1188" s="606">
        <v>10</v>
      </c>
      <c r="N1188" s="606">
        <v>1.325</v>
      </c>
      <c r="O1188" t="s">
        <v>799</v>
      </c>
      <c r="P1188" t="s">
        <v>1231</v>
      </c>
      <c r="Q1188" t="s">
        <v>799</v>
      </c>
      <c r="R1188">
        <v>181</v>
      </c>
      <c r="Y1188">
        <v>25.81</v>
      </c>
      <c r="Z1188">
        <v>2.73</v>
      </c>
      <c r="AC1188" t="s">
        <v>330</v>
      </c>
      <c r="AD1188" s="508" t="s">
        <v>1233</v>
      </c>
      <c r="AE1188" s="1059"/>
      <c r="AF1188" s="1059"/>
      <c r="AG1188" s="1059"/>
      <c r="AH1188" s="1059"/>
      <c r="AI1188" s="1059"/>
      <c r="AJ1188" s="1059"/>
      <c r="AK1188" s="1059"/>
      <c r="AL1188" s="1059"/>
      <c r="AM1188" s="1059"/>
      <c r="AN1188" s="1059"/>
      <c r="AO1188" s="1059"/>
      <c r="AP1188" s="1059"/>
      <c r="AQ1188" s="1059"/>
      <c r="AR1188" s="1059"/>
      <c r="AS1188" s="1059"/>
      <c r="AT1188" s="1059"/>
      <c r="AU1188" s="1061">
        <v>0.25115163934426199</v>
      </c>
    </row>
    <row r="1189" spans="1:47" x14ac:dyDescent="0.2">
      <c r="A1189">
        <v>67143</v>
      </c>
      <c r="B1189" t="s">
        <v>2439</v>
      </c>
      <c r="C1189" s="507">
        <v>44865</v>
      </c>
      <c r="D1189">
        <v>2022</v>
      </c>
      <c r="E1189" t="s">
        <v>217</v>
      </c>
      <c r="F1189" t="s">
        <v>255</v>
      </c>
      <c r="G1189">
        <v>41.564540999999998</v>
      </c>
      <c r="H1189">
        <v>-71.291060999999999</v>
      </c>
      <c r="I1189" s="606">
        <v>3.8559054795000001</v>
      </c>
      <c r="J1189" t="s">
        <v>431</v>
      </c>
      <c r="K1189" t="s">
        <v>1249</v>
      </c>
      <c r="L1189" s="606">
        <v>15.244</v>
      </c>
      <c r="M1189" s="606">
        <v>10</v>
      </c>
      <c r="N1189" s="606">
        <v>1.5244</v>
      </c>
      <c r="O1189" t="s">
        <v>793</v>
      </c>
      <c r="P1189" t="s">
        <v>793</v>
      </c>
      <c r="Q1189" t="s">
        <v>799</v>
      </c>
      <c r="R1189">
        <v>180</v>
      </c>
      <c r="Y1189">
        <v>32.64</v>
      </c>
      <c r="Z1189">
        <v>4.7699999999999996</v>
      </c>
      <c r="AC1189" t="s">
        <v>330</v>
      </c>
      <c r="AD1189" s="508" t="s">
        <v>1233</v>
      </c>
      <c r="AE1189" s="1059"/>
      <c r="AF1189" s="1059"/>
      <c r="AG1189" s="1059"/>
      <c r="AH1189" s="1059"/>
      <c r="AI1189" s="1059"/>
      <c r="AJ1189" s="1059"/>
      <c r="AK1189" s="1059"/>
      <c r="AL1189" s="1059"/>
      <c r="AM1189" s="1059"/>
      <c r="AN1189" s="1059"/>
      <c r="AO1189" s="1059"/>
      <c r="AP1189" s="1059"/>
      <c r="AQ1189" s="1059"/>
      <c r="AR1189" s="1059"/>
      <c r="AS1189" s="1059"/>
      <c r="AT1189" s="1059"/>
      <c r="AU1189" s="1061">
        <v>0.115551001821493</v>
      </c>
    </row>
    <row r="1190" spans="1:47" x14ac:dyDescent="0.2">
      <c r="A1190">
        <v>58584</v>
      </c>
      <c r="B1190" t="s">
        <v>2440</v>
      </c>
      <c r="C1190" s="507">
        <v>44651</v>
      </c>
      <c r="D1190">
        <v>2022</v>
      </c>
      <c r="E1190" t="s">
        <v>180</v>
      </c>
      <c r="F1190" t="s">
        <v>248</v>
      </c>
      <c r="G1190">
        <v>40.331110000000002</v>
      </c>
      <c r="H1190">
        <v>-74.641231000000005</v>
      </c>
      <c r="I1190" s="606">
        <v>3.9951009131999999</v>
      </c>
      <c r="J1190" t="s">
        <v>431</v>
      </c>
      <c r="K1190" t="s">
        <v>1249</v>
      </c>
      <c r="L1190" s="606">
        <v>12.6</v>
      </c>
      <c r="M1190" s="606">
        <v>10.5</v>
      </c>
      <c r="N1190" s="606">
        <v>1.2</v>
      </c>
      <c r="O1190" t="s">
        <v>793</v>
      </c>
      <c r="P1190" t="s">
        <v>793</v>
      </c>
      <c r="Q1190">
        <v>12</v>
      </c>
      <c r="R1190">
        <v>223</v>
      </c>
      <c r="Y1190">
        <v>28.76</v>
      </c>
      <c r="Z1190">
        <v>1.68</v>
      </c>
      <c r="AC1190" t="s">
        <v>327</v>
      </c>
      <c r="AD1190" s="508" t="s">
        <v>1233</v>
      </c>
      <c r="AE1190" s="1059"/>
      <c r="AF1190" s="1059"/>
      <c r="AG1190" s="1059"/>
      <c r="AH1190" s="1059"/>
      <c r="AI1190" s="1059"/>
      <c r="AJ1190" s="1059"/>
      <c r="AK1190" s="1059"/>
      <c r="AL1190" s="1059"/>
      <c r="AM1190" s="1059"/>
      <c r="AN1190" s="1059"/>
      <c r="AO1190" s="1059"/>
      <c r="AP1190" s="1059"/>
      <c r="AQ1190" s="1059"/>
      <c r="AR1190" s="1059"/>
      <c r="AS1190" s="1059"/>
      <c r="AT1190" s="1059">
        <v>0.22473363774733601</v>
      </c>
      <c r="AU1190" s="1061">
        <v>0.229573250065053</v>
      </c>
    </row>
    <row r="1191" spans="1:47" x14ac:dyDescent="0.2">
      <c r="A1191">
        <v>63062</v>
      </c>
      <c r="B1191" t="s">
        <v>2441</v>
      </c>
      <c r="C1191" s="507">
        <v>44592</v>
      </c>
      <c r="D1191">
        <v>2022</v>
      </c>
      <c r="E1191" t="s">
        <v>199</v>
      </c>
      <c r="F1191" t="s">
        <v>225</v>
      </c>
      <c r="G1191">
        <v>32.501671000000002</v>
      </c>
      <c r="H1191">
        <v>-83.880711000000005</v>
      </c>
      <c r="I1191" s="606">
        <v>4.6616470320000003</v>
      </c>
      <c r="J1191" t="s">
        <v>431</v>
      </c>
      <c r="K1191" t="s">
        <v>1249</v>
      </c>
      <c r="L1191" s="606">
        <v>15.1</v>
      </c>
      <c r="M1191" s="606">
        <v>10.8</v>
      </c>
      <c r="N1191" s="606">
        <v>1.3981481481481479</v>
      </c>
      <c r="O1191" t="s">
        <v>793</v>
      </c>
      <c r="P1191" t="s">
        <v>793</v>
      </c>
      <c r="Q1191">
        <v>20</v>
      </c>
      <c r="R1191">
        <v>182</v>
      </c>
      <c r="Y1191">
        <v>27.57</v>
      </c>
      <c r="Z1191">
        <v>28.04</v>
      </c>
      <c r="AA1191">
        <v>65.25</v>
      </c>
      <c r="AB1191">
        <v>47.54</v>
      </c>
      <c r="AC1191" t="s">
        <v>329</v>
      </c>
      <c r="AD1191" s="508" t="s">
        <v>1233</v>
      </c>
      <c r="AE1191" s="1059"/>
      <c r="AF1191" s="1059"/>
      <c r="AG1191" s="1059"/>
      <c r="AH1191" s="1059"/>
      <c r="AI1191" s="1059"/>
      <c r="AJ1191" s="1059"/>
      <c r="AK1191" s="1059"/>
      <c r="AL1191" s="1059"/>
      <c r="AM1191" s="1059"/>
      <c r="AN1191" s="1059"/>
      <c r="AO1191" s="1059"/>
      <c r="AP1191" s="1059"/>
      <c r="AQ1191" s="1059"/>
      <c r="AR1191" s="1059"/>
      <c r="AS1191" s="1059"/>
      <c r="AT1191" s="1059">
        <v>0.217687721968543</v>
      </c>
      <c r="AU1191" s="1061">
        <v>0.223270002698509</v>
      </c>
    </row>
    <row r="1192" spans="1:47" x14ac:dyDescent="0.2">
      <c r="A1192">
        <v>64910</v>
      </c>
      <c r="B1192" t="s">
        <v>2442</v>
      </c>
      <c r="C1192" s="507">
        <v>44592</v>
      </c>
      <c r="D1192">
        <v>2022</v>
      </c>
      <c r="E1192" t="s">
        <v>199</v>
      </c>
      <c r="F1192" t="s">
        <v>228</v>
      </c>
      <c r="G1192">
        <v>35.816094</v>
      </c>
      <c r="H1192">
        <v>-81.371660000000006</v>
      </c>
      <c r="I1192" s="606">
        <v>4.4287833333000002</v>
      </c>
      <c r="J1192" t="s">
        <v>431</v>
      </c>
      <c r="K1192" t="s">
        <v>1249</v>
      </c>
      <c r="L1192" s="606">
        <v>15.7</v>
      </c>
      <c r="M1192" s="606">
        <v>11</v>
      </c>
      <c r="N1192" s="606">
        <v>1.4272727272727272</v>
      </c>
      <c r="O1192" t="s">
        <v>793</v>
      </c>
      <c r="P1192" t="s">
        <v>793</v>
      </c>
      <c r="Q1192">
        <v>20</v>
      </c>
      <c r="R1192">
        <v>238</v>
      </c>
      <c r="Y1192">
        <v>23.2</v>
      </c>
      <c r="Z1192">
        <v>36.770000000000003</v>
      </c>
      <c r="AA1192">
        <v>61.94</v>
      </c>
      <c r="AB1192">
        <v>46</v>
      </c>
      <c r="AC1192" t="s">
        <v>1259</v>
      </c>
      <c r="AD1192" s="508" t="s">
        <v>1233</v>
      </c>
      <c r="AE1192" s="1059"/>
      <c r="AF1192" s="1059"/>
      <c r="AG1192" s="1059"/>
      <c r="AH1192" s="1059"/>
      <c r="AI1192" s="1059"/>
      <c r="AJ1192" s="1059"/>
      <c r="AK1192" s="1059"/>
      <c r="AL1192" s="1059"/>
      <c r="AM1192" s="1059"/>
      <c r="AN1192" s="1059"/>
      <c r="AO1192" s="1059"/>
      <c r="AP1192" s="1059"/>
      <c r="AQ1192" s="1059"/>
      <c r="AR1192" s="1059"/>
      <c r="AS1192" s="1059"/>
      <c r="AT1192" s="1059">
        <v>0.220350767953507</v>
      </c>
      <c r="AU1192" s="1061">
        <v>0.17343517138599099</v>
      </c>
    </row>
    <row r="1193" spans="1:47" x14ac:dyDescent="0.2">
      <c r="A1193">
        <v>67163</v>
      </c>
      <c r="B1193" t="s">
        <v>2443</v>
      </c>
      <c r="C1193" s="507">
        <v>44834</v>
      </c>
      <c r="D1193">
        <v>2022</v>
      </c>
      <c r="E1193" t="s">
        <v>180</v>
      </c>
      <c r="F1193" t="s">
        <v>231</v>
      </c>
      <c r="G1193">
        <v>41.343471000000001</v>
      </c>
      <c r="H1193">
        <v>-85.092881000000006</v>
      </c>
      <c r="I1193" s="606">
        <v>3.8660878995000001</v>
      </c>
      <c r="J1193" t="s">
        <v>431</v>
      </c>
      <c r="K1193" t="s">
        <v>1249</v>
      </c>
      <c r="L1193" s="606">
        <v>14.7</v>
      </c>
      <c r="M1193" s="606">
        <v>11.25</v>
      </c>
      <c r="N1193" s="606">
        <v>1.3066666666666666</v>
      </c>
      <c r="O1193" t="s">
        <v>793</v>
      </c>
      <c r="P1193" t="s">
        <v>793</v>
      </c>
      <c r="Q1193">
        <v>25</v>
      </c>
      <c r="R1193">
        <v>180</v>
      </c>
      <c r="Y1193">
        <v>30.54</v>
      </c>
      <c r="Z1193">
        <v>2.77</v>
      </c>
      <c r="AC1193" t="s">
        <v>330</v>
      </c>
      <c r="AD1193" s="508" t="s">
        <v>1233</v>
      </c>
      <c r="AE1193" s="1059"/>
      <c r="AF1193" s="1059"/>
      <c r="AG1193" s="1059"/>
      <c r="AH1193" s="1059"/>
      <c r="AI1193" s="1059"/>
      <c r="AJ1193" s="1059"/>
      <c r="AK1193" s="1059"/>
      <c r="AL1193" s="1059"/>
      <c r="AM1193" s="1059"/>
      <c r="AN1193" s="1059"/>
      <c r="AO1193" s="1059"/>
      <c r="AP1193" s="1059"/>
      <c r="AQ1193" s="1059"/>
      <c r="AR1193" s="1059"/>
      <c r="AS1193" s="1059"/>
      <c r="AT1193" s="1059">
        <v>0.16595636732623001</v>
      </c>
    </row>
    <row r="1194" spans="1:47" x14ac:dyDescent="0.2">
      <c r="A1194">
        <v>65972</v>
      </c>
      <c r="B1194" t="s">
        <v>2444</v>
      </c>
      <c r="C1194" s="507">
        <v>44742</v>
      </c>
      <c r="D1194">
        <v>2022</v>
      </c>
      <c r="E1194" t="s">
        <v>183</v>
      </c>
      <c r="F1194" t="s">
        <v>226</v>
      </c>
      <c r="G1194">
        <v>32.145640999999998</v>
      </c>
      <c r="H1194">
        <v>-110.879651</v>
      </c>
      <c r="I1194" s="606">
        <v>5.7976952055000002</v>
      </c>
      <c r="J1194" t="s">
        <v>431</v>
      </c>
      <c r="K1194" t="s">
        <v>1249</v>
      </c>
      <c r="L1194" s="606">
        <v>15.6</v>
      </c>
      <c r="M1194" s="606">
        <v>12.5</v>
      </c>
      <c r="N1194" s="606">
        <v>1.248</v>
      </c>
      <c r="O1194" t="s">
        <v>799</v>
      </c>
      <c r="P1194" t="s">
        <v>1231</v>
      </c>
      <c r="Q1194" t="s">
        <v>799</v>
      </c>
      <c r="R1194">
        <v>180</v>
      </c>
      <c r="Y1194">
        <v>14.55</v>
      </c>
      <c r="Z1194">
        <v>14.44</v>
      </c>
      <c r="AA1194">
        <v>48.85</v>
      </c>
      <c r="AB1194">
        <v>35.08</v>
      </c>
      <c r="AC1194" t="s">
        <v>333</v>
      </c>
      <c r="AD1194" s="508" t="s">
        <v>1233</v>
      </c>
      <c r="AE1194" s="1059"/>
      <c r="AF1194" s="1059"/>
      <c r="AG1194" s="1059"/>
      <c r="AH1194" s="1059"/>
      <c r="AI1194" s="1059"/>
      <c r="AJ1194" s="1059"/>
      <c r="AK1194" s="1059"/>
      <c r="AL1194" s="1059"/>
      <c r="AM1194" s="1059"/>
      <c r="AN1194" s="1059"/>
      <c r="AO1194" s="1059"/>
      <c r="AP1194" s="1059"/>
      <c r="AQ1194" s="1059"/>
      <c r="AR1194" s="1059"/>
      <c r="AS1194" s="1059"/>
      <c r="AT1194" s="1059">
        <v>0.30599086757990801</v>
      </c>
      <c r="AU1194" s="1061">
        <v>0.30826047358834202</v>
      </c>
    </row>
    <row r="1195" spans="1:47" x14ac:dyDescent="0.2">
      <c r="A1195">
        <v>64603</v>
      </c>
      <c r="B1195" t="s">
        <v>2445</v>
      </c>
      <c r="C1195" s="507">
        <v>44681</v>
      </c>
      <c r="D1195">
        <v>2022</v>
      </c>
      <c r="E1195" t="s">
        <v>217</v>
      </c>
      <c r="F1195" t="s">
        <v>255</v>
      </c>
      <c r="G1195">
        <v>41.983581000000001</v>
      </c>
      <c r="H1195">
        <v>-71.586641</v>
      </c>
      <c r="I1195" s="606">
        <v>3.8565611872000001</v>
      </c>
      <c r="J1195" t="s">
        <v>431</v>
      </c>
      <c r="K1195" t="s">
        <v>1249</v>
      </c>
      <c r="L1195" s="606">
        <v>16.3</v>
      </c>
      <c r="M1195" s="606">
        <v>12.7</v>
      </c>
      <c r="N1195" s="606">
        <v>1.283464566929134</v>
      </c>
      <c r="O1195" t="s">
        <v>799</v>
      </c>
      <c r="P1195" t="s">
        <v>1231</v>
      </c>
      <c r="Q1195" t="s">
        <v>799</v>
      </c>
      <c r="R1195">
        <v>180</v>
      </c>
      <c r="Y1195">
        <v>32.19</v>
      </c>
      <c r="Z1195">
        <v>3.81</v>
      </c>
      <c r="AA1195">
        <v>54.79</v>
      </c>
      <c r="AB1195">
        <v>41.61</v>
      </c>
      <c r="AC1195" t="s">
        <v>325</v>
      </c>
      <c r="AD1195" s="508" t="s">
        <v>1233</v>
      </c>
      <c r="AE1195" s="1059"/>
      <c r="AF1195" s="1059"/>
      <c r="AG1195" s="1059"/>
      <c r="AH1195" s="1059"/>
      <c r="AI1195" s="1059"/>
      <c r="AJ1195" s="1059"/>
      <c r="AK1195" s="1059"/>
      <c r="AL1195" s="1059"/>
      <c r="AM1195" s="1059"/>
      <c r="AN1195" s="1059"/>
      <c r="AO1195" s="1059"/>
      <c r="AP1195" s="1059"/>
      <c r="AQ1195" s="1059"/>
      <c r="AR1195" s="1059"/>
      <c r="AS1195" s="1059"/>
      <c r="AT1195" s="1059">
        <v>0.17373170819400999</v>
      </c>
      <c r="AU1195" s="1061">
        <v>0.16225815010828501</v>
      </c>
    </row>
    <row r="1196" spans="1:47" x14ac:dyDescent="0.2">
      <c r="A1196">
        <v>65965</v>
      </c>
      <c r="B1196" t="s">
        <v>2446</v>
      </c>
      <c r="C1196" s="507">
        <v>44895</v>
      </c>
      <c r="D1196">
        <v>2022</v>
      </c>
      <c r="E1196" t="s">
        <v>176</v>
      </c>
      <c r="F1196" t="s">
        <v>222</v>
      </c>
      <c r="G1196">
        <v>36.234231000000001</v>
      </c>
      <c r="H1196">
        <v>-119.816104</v>
      </c>
      <c r="I1196" s="606">
        <v>5.3183070776000001</v>
      </c>
      <c r="J1196" t="s">
        <v>431</v>
      </c>
      <c r="K1196" t="s">
        <v>1249</v>
      </c>
      <c r="L1196" s="606">
        <v>18.5</v>
      </c>
      <c r="M1196" s="606">
        <v>13.5</v>
      </c>
      <c r="N1196" s="606">
        <v>1.3703703703703705</v>
      </c>
      <c r="O1196" t="s">
        <v>799</v>
      </c>
      <c r="P1196" t="s">
        <v>1231</v>
      </c>
      <c r="Q1196" t="s">
        <v>799</v>
      </c>
      <c r="R1196">
        <v>180</v>
      </c>
      <c r="Y1196">
        <v>3.07</v>
      </c>
      <c r="Z1196">
        <v>10.64</v>
      </c>
      <c r="AA1196">
        <v>57.03</v>
      </c>
      <c r="AB1196">
        <v>41.74</v>
      </c>
      <c r="AC1196" t="s">
        <v>333</v>
      </c>
      <c r="AD1196" s="508" t="s">
        <v>1233</v>
      </c>
      <c r="AE1196" s="1059"/>
      <c r="AF1196" s="1059"/>
      <c r="AG1196" s="1059"/>
      <c r="AH1196" s="1059"/>
      <c r="AI1196" s="1059"/>
      <c r="AJ1196" s="1059"/>
      <c r="AK1196" s="1059"/>
      <c r="AL1196" s="1059"/>
      <c r="AM1196" s="1059"/>
      <c r="AN1196" s="1059"/>
      <c r="AO1196" s="1059"/>
      <c r="AP1196" s="1059"/>
      <c r="AQ1196" s="1059"/>
      <c r="AR1196" s="1059"/>
      <c r="AS1196" s="1059"/>
      <c r="AT1196" s="1059">
        <v>0.24211060375443899</v>
      </c>
      <c r="AU1196" s="1061">
        <v>0.22976118194697401</v>
      </c>
    </row>
    <row r="1197" spans="1:47" x14ac:dyDescent="0.2">
      <c r="A1197">
        <v>63728</v>
      </c>
      <c r="B1197" t="s">
        <v>2447</v>
      </c>
      <c r="C1197" s="507">
        <v>44895</v>
      </c>
      <c r="D1197">
        <v>2022</v>
      </c>
      <c r="E1197" t="s">
        <v>183</v>
      </c>
      <c r="F1197" t="s">
        <v>232</v>
      </c>
      <c r="G1197">
        <v>36.446950999999999</v>
      </c>
      <c r="H1197">
        <v>-105.631101</v>
      </c>
      <c r="I1197" s="606">
        <v>5.3260244292000003</v>
      </c>
      <c r="J1197" t="s">
        <v>431</v>
      </c>
      <c r="K1197" t="s">
        <v>1249</v>
      </c>
      <c r="L1197" s="606">
        <v>19.655999999999999</v>
      </c>
      <c r="M1197" s="606">
        <v>15</v>
      </c>
      <c r="N1197" s="606">
        <v>1.3104</v>
      </c>
      <c r="O1197" t="s">
        <v>799</v>
      </c>
      <c r="P1197" t="s">
        <v>1231</v>
      </c>
      <c r="Q1197" t="s">
        <v>799</v>
      </c>
      <c r="R1197">
        <v>180</v>
      </c>
      <c r="S1197" t="s">
        <v>1293</v>
      </c>
      <c r="T1197" t="s">
        <v>1294</v>
      </c>
      <c r="U1197" t="s">
        <v>1295</v>
      </c>
      <c r="V1197">
        <v>2022</v>
      </c>
      <c r="W1197">
        <v>12.5</v>
      </c>
      <c r="X1197">
        <v>25</v>
      </c>
      <c r="Y1197">
        <v>11.92</v>
      </c>
      <c r="Z1197">
        <v>17.66</v>
      </c>
      <c r="AA1197">
        <v>45.6</v>
      </c>
      <c r="AB1197">
        <v>33.19</v>
      </c>
      <c r="AC1197" t="s">
        <v>1259</v>
      </c>
      <c r="AD1197" s="508" t="s">
        <v>1233</v>
      </c>
      <c r="AE1197" s="1059"/>
      <c r="AF1197" s="1059"/>
      <c r="AG1197" s="1059"/>
      <c r="AH1197" s="1059"/>
      <c r="AI1197" s="1059"/>
      <c r="AJ1197" s="1059"/>
      <c r="AK1197" s="1059"/>
      <c r="AL1197" s="1059"/>
      <c r="AM1197" s="1059"/>
      <c r="AN1197" s="1059"/>
      <c r="AO1197" s="1059"/>
      <c r="AP1197" s="1059"/>
      <c r="AQ1197" s="1059"/>
      <c r="AR1197" s="1059"/>
      <c r="AS1197" s="1059"/>
      <c r="AT1197" s="1059">
        <v>0.30489345509893401</v>
      </c>
      <c r="AU1197" s="1061">
        <v>0.29148451730418901</v>
      </c>
    </row>
    <row r="1198" spans="1:47" x14ac:dyDescent="0.2">
      <c r="A1198">
        <v>61691</v>
      </c>
      <c r="B1198" t="s">
        <v>2448</v>
      </c>
      <c r="C1198" s="507">
        <v>44772</v>
      </c>
      <c r="D1198">
        <v>2022</v>
      </c>
      <c r="E1198" t="s">
        <v>180</v>
      </c>
      <c r="F1198" t="s">
        <v>227</v>
      </c>
      <c r="G1198">
        <v>37.277760999999998</v>
      </c>
      <c r="H1198">
        <v>-79.113580999999996</v>
      </c>
      <c r="I1198" s="606">
        <v>4.3326353880999999</v>
      </c>
      <c r="J1198" t="s">
        <v>431</v>
      </c>
      <c r="K1198" t="s">
        <v>1249</v>
      </c>
      <c r="L1198" s="606">
        <v>20</v>
      </c>
      <c r="M1198" s="606">
        <v>15</v>
      </c>
      <c r="N1198" s="606">
        <v>1.3333333333333333</v>
      </c>
      <c r="O1198" t="s">
        <v>799</v>
      </c>
      <c r="P1198" t="s">
        <v>1231</v>
      </c>
      <c r="Q1198" t="s">
        <v>799</v>
      </c>
      <c r="R1198">
        <v>180</v>
      </c>
      <c r="Y1198">
        <v>31.07</v>
      </c>
      <c r="Z1198">
        <v>3.14</v>
      </c>
      <c r="AA1198">
        <v>61.9</v>
      </c>
      <c r="AB1198">
        <v>45.39</v>
      </c>
      <c r="AC1198" t="s">
        <v>333</v>
      </c>
      <c r="AD1198" s="508" t="s">
        <v>1233</v>
      </c>
      <c r="AE1198" s="1059"/>
      <c r="AF1198" s="1059"/>
      <c r="AG1198" s="1059"/>
      <c r="AH1198" s="1059"/>
      <c r="AI1198" s="1059"/>
      <c r="AJ1198" s="1059"/>
      <c r="AK1198" s="1059"/>
      <c r="AL1198" s="1059"/>
      <c r="AM1198" s="1059"/>
      <c r="AN1198" s="1059"/>
      <c r="AO1198" s="1059"/>
      <c r="AP1198" s="1059"/>
      <c r="AQ1198" s="1059"/>
      <c r="AR1198" s="1059"/>
      <c r="AS1198" s="1059"/>
      <c r="AT1198" s="1059">
        <v>0.22082952815829501</v>
      </c>
      <c r="AU1198" s="1061">
        <v>0.19334395871281099</v>
      </c>
    </row>
    <row r="1199" spans="1:47" x14ac:dyDescent="0.2">
      <c r="A1199">
        <v>62318</v>
      </c>
      <c r="B1199" t="s">
        <v>2449</v>
      </c>
      <c r="C1199" s="507">
        <v>44865</v>
      </c>
      <c r="D1199">
        <v>2022</v>
      </c>
      <c r="E1199" t="s">
        <v>217</v>
      </c>
      <c r="F1199" t="s">
        <v>260</v>
      </c>
      <c r="G1199">
        <v>41.418880999999999</v>
      </c>
      <c r="H1199">
        <v>-71.831961000000007</v>
      </c>
      <c r="I1199" s="606">
        <v>3.9114253424999998</v>
      </c>
      <c r="J1199" t="s">
        <v>431</v>
      </c>
      <c r="K1199" t="s">
        <v>1249</v>
      </c>
      <c r="L1199" s="606">
        <v>19.978000000000002</v>
      </c>
      <c r="M1199" s="606">
        <v>15</v>
      </c>
      <c r="N1199" s="606">
        <v>1.3318666666666668</v>
      </c>
      <c r="O1199" t="s">
        <v>793</v>
      </c>
      <c r="P1199" t="s">
        <v>793</v>
      </c>
      <c r="R1199">
        <v>180</v>
      </c>
      <c r="Y1199">
        <v>31.61</v>
      </c>
      <c r="Z1199">
        <v>2.59</v>
      </c>
      <c r="AA1199">
        <v>74.69</v>
      </c>
      <c r="AB1199">
        <v>53.27</v>
      </c>
      <c r="AC1199" t="s">
        <v>333</v>
      </c>
      <c r="AD1199" s="508" t="s">
        <v>1233</v>
      </c>
      <c r="AE1199" s="1059"/>
      <c r="AF1199" s="1059"/>
      <c r="AG1199" s="1059"/>
      <c r="AH1199" s="1059"/>
      <c r="AI1199" s="1059"/>
      <c r="AJ1199" s="1059"/>
      <c r="AK1199" s="1059"/>
      <c r="AL1199" s="1059"/>
      <c r="AM1199" s="1059"/>
      <c r="AN1199" s="1059"/>
      <c r="AO1199" s="1059"/>
      <c r="AP1199" s="1059"/>
      <c r="AQ1199" s="1059"/>
      <c r="AR1199" s="1059"/>
      <c r="AS1199" s="1059"/>
      <c r="AT1199" s="1059">
        <v>0.23534246575342399</v>
      </c>
      <c r="AU1199" s="1061">
        <v>0.231268973891924</v>
      </c>
    </row>
    <row r="1200" spans="1:47" x14ac:dyDescent="0.2">
      <c r="A1200">
        <v>61908</v>
      </c>
      <c r="B1200" t="s">
        <v>2450</v>
      </c>
      <c r="C1200" s="507">
        <v>44895</v>
      </c>
      <c r="D1200">
        <v>2022</v>
      </c>
      <c r="E1200" t="s">
        <v>180</v>
      </c>
      <c r="F1200" t="s">
        <v>227</v>
      </c>
      <c r="G1200">
        <v>36.693730000000002</v>
      </c>
      <c r="H1200">
        <v>-76.562900999999997</v>
      </c>
      <c r="I1200" s="606">
        <v>4.3510817352000002</v>
      </c>
      <c r="J1200" t="s">
        <v>431</v>
      </c>
      <c r="K1200" t="s">
        <v>1249</v>
      </c>
      <c r="L1200" s="606">
        <v>20</v>
      </c>
      <c r="M1200" s="606">
        <v>15</v>
      </c>
      <c r="N1200" s="606">
        <v>1.3333333333333333</v>
      </c>
      <c r="O1200" t="s">
        <v>799</v>
      </c>
      <c r="P1200" t="s">
        <v>1231</v>
      </c>
      <c r="Q1200" t="s">
        <v>799</v>
      </c>
      <c r="R1200">
        <v>181</v>
      </c>
      <c r="Y1200">
        <v>30.85</v>
      </c>
      <c r="Z1200">
        <v>3.17</v>
      </c>
      <c r="AA1200">
        <v>46.19</v>
      </c>
      <c r="AB1200">
        <v>34.44</v>
      </c>
      <c r="AC1200" t="s">
        <v>329</v>
      </c>
      <c r="AD1200" s="508" t="s">
        <v>1233</v>
      </c>
      <c r="AE1200" s="1059"/>
      <c r="AF1200" s="1059"/>
      <c r="AG1200" s="1059"/>
      <c r="AH1200" s="1059"/>
      <c r="AI1200" s="1059"/>
      <c r="AJ1200" s="1059"/>
      <c r="AK1200" s="1059"/>
      <c r="AL1200" s="1059"/>
      <c r="AM1200" s="1059"/>
      <c r="AN1200" s="1059"/>
      <c r="AO1200" s="1059"/>
      <c r="AP1200" s="1059"/>
      <c r="AQ1200" s="1059"/>
      <c r="AR1200" s="1059"/>
      <c r="AS1200" s="1059"/>
      <c r="AT1200" s="1059">
        <v>0.23606544901065399</v>
      </c>
      <c r="AU1200" s="1061">
        <v>0.24367030965391601</v>
      </c>
    </row>
    <row r="1201" spans="1:47" x14ac:dyDescent="0.2">
      <c r="A1201">
        <v>64568</v>
      </c>
      <c r="B1201" t="s">
        <v>2451</v>
      </c>
      <c r="C1201" s="507">
        <v>44926</v>
      </c>
      <c r="D1201">
        <v>2022</v>
      </c>
      <c r="E1201" t="s">
        <v>179</v>
      </c>
      <c r="F1201" t="s">
        <v>239</v>
      </c>
      <c r="G1201">
        <v>42.274459999999998</v>
      </c>
      <c r="H1201">
        <v>-84.135570000000001</v>
      </c>
      <c r="I1201" s="606">
        <v>3.8131771688999998</v>
      </c>
      <c r="J1201" t="s">
        <v>431</v>
      </c>
      <c r="K1201" t="s">
        <v>1249</v>
      </c>
      <c r="L1201" s="606">
        <v>19.899999999999999</v>
      </c>
      <c r="M1201" s="606">
        <v>15</v>
      </c>
      <c r="N1201" s="606">
        <v>1.3266666666666667</v>
      </c>
      <c r="O1201" t="s">
        <v>799</v>
      </c>
      <c r="P1201" t="s">
        <v>1231</v>
      </c>
      <c r="Q1201" t="s">
        <v>799</v>
      </c>
      <c r="R1201">
        <v>180</v>
      </c>
      <c r="Y1201">
        <v>31.72</v>
      </c>
      <c r="Z1201">
        <v>2.5299999999999998</v>
      </c>
      <c r="AA1201">
        <v>53.82</v>
      </c>
      <c r="AB1201">
        <v>40.049999999999997</v>
      </c>
      <c r="AC1201" t="s">
        <v>333</v>
      </c>
      <c r="AD1201" s="508" t="s">
        <v>1233</v>
      </c>
      <c r="AE1201" s="1059"/>
      <c r="AF1201" s="1059"/>
      <c r="AG1201" s="1059"/>
      <c r="AH1201" s="1059"/>
      <c r="AI1201" s="1059"/>
      <c r="AJ1201" s="1059"/>
      <c r="AK1201" s="1059"/>
      <c r="AL1201" s="1059"/>
      <c r="AM1201" s="1059"/>
      <c r="AN1201" s="1059"/>
      <c r="AO1201" s="1059"/>
      <c r="AP1201" s="1059"/>
      <c r="AQ1201" s="1059"/>
      <c r="AR1201" s="1059"/>
      <c r="AS1201" s="1059"/>
      <c r="AT1201" s="1059">
        <v>0.203957382039573</v>
      </c>
      <c r="AU1201" s="1061">
        <v>0.213281724347298</v>
      </c>
    </row>
    <row r="1202" spans="1:47" x14ac:dyDescent="0.2">
      <c r="A1202">
        <v>59997</v>
      </c>
      <c r="B1202" t="s">
        <v>2452</v>
      </c>
      <c r="C1202" s="507">
        <v>44681</v>
      </c>
      <c r="D1202">
        <v>2022</v>
      </c>
      <c r="E1202" t="s">
        <v>199</v>
      </c>
      <c r="F1202" t="s">
        <v>228</v>
      </c>
      <c r="G1202">
        <v>35.396478000000002</v>
      </c>
      <c r="H1202">
        <v>-81.219139999999996</v>
      </c>
      <c r="I1202" s="606">
        <v>4.5224771690000001</v>
      </c>
      <c r="J1202" t="s">
        <v>431</v>
      </c>
      <c r="K1202" t="s">
        <v>1249</v>
      </c>
      <c r="L1202" s="606">
        <v>22</v>
      </c>
      <c r="M1202" s="606">
        <v>16</v>
      </c>
      <c r="N1202" s="606">
        <v>1.375</v>
      </c>
      <c r="O1202" t="s">
        <v>793</v>
      </c>
      <c r="P1202" t="s">
        <v>793</v>
      </c>
      <c r="Q1202">
        <v>20</v>
      </c>
      <c r="R1202">
        <v>178</v>
      </c>
      <c r="Y1202">
        <v>23.15</v>
      </c>
      <c r="Z1202">
        <v>31.61</v>
      </c>
      <c r="AA1202">
        <v>58.67</v>
      </c>
      <c r="AB1202">
        <v>43.26</v>
      </c>
      <c r="AC1202" t="s">
        <v>329</v>
      </c>
      <c r="AD1202" s="508" t="s">
        <v>1233</v>
      </c>
      <c r="AE1202" s="1059"/>
      <c r="AF1202" s="1059"/>
      <c r="AG1202" s="1059"/>
      <c r="AH1202" s="1059"/>
      <c r="AI1202" s="1059"/>
      <c r="AJ1202" s="1059"/>
      <c r="AK1202" s="1059"/>
      <c r="AL1202" s="1059"/>
      <c r="AM1202" s="1059"/>
      <c r="AN1202" s="1059"/>
      <c r="AO1202" s="1059"/>
      <c r="AP1202" s="1059"/>
      <c r="AQ1202" s="1059"/>
      <c r="AR1202" s="1059"/>
      <c r="AS1202" s="1059"/>
      <c r="AT1202" s="1059">
        <v>0.22260273972602701</v>
      </c>
      <c r="AU1202" s="1061">
        <v>0.20583589480874301</v>
      </c>
    </row>
    <row r="1203" spans="1:47" x14ac:dyDescent="0.2">
      <c r="A1203">
        <v>62320</v>
      </c>
      <c r="B1203" t="s">
        <v>2453</v>
      </c>
      <c r="C1203" s="507">
        <v>44895</v>
      </c>
      <c r="D1203">
        <v>2022</v>
      </c>
      <c r="E1203" t="s">
        <v>176</v>
      </c>
      <c r="F1203" t="s">
        <v>222</v>
      </c>
      <c r="G1203">
        <v>34.71611</v>
      </c>
      <c r="H1203">
        <v>-118.25920000000001</v>
      </c>
      <c r="I1203" s="606">
        <v>5.8113525114</v>
      </c>
      <c r="J1203" t="s">
        <v>431</v>
      </c>
      <c r="K1203" t="s">
        <v>1249</v>
      </c>
      <c r="L1203" s="606">
        <v>22.3</v>
      </c>
      <c r="M1203" s="606">
        <v>17</v>
      </c>
      <c r="N1203" s="606">
        <v>1.3117647058823529</v>
      </c>
      <c r="O1203" t="s">
        <v>799</v>
      </c>
      <c r="P1203" t="s">
        <v>1231</v>
      </c>
      <c r="Q1203" t="s">
        <v>799</v>
      </c>
      <c r="R1203">
        <v>180</v>
      </c>
      <c r="Y1203">
        <v>10.23</v>
      </c>
      <c r="Z1203">
        <v>7.28</v>
      </c>
      <c r="AA1203">
        <v>46.04</v>
      </c>
      <c r="AB1203">
        <v>33.36</v>
      </c>
      <c r="AC1203" t="s">
        <v>1259</v>
      </c>
      <c r="AD1203" s="508">
        <v>34.909138418187574</v>
      </c>
      <c r="AE1203" s="1059"/>
      <c r="AF1203" s="1059"/>
      <c r="AG1203" s="1059"/>
      <c r="AH1203" s="1059"/>
      <c r="AI1203" s="1059"/>
      <c r="AJ1203" s="1059"/>
      <c r="AK1203" s="1059"/>
      <c r="AL1203" s="1059"/>
      <c r="AM1203" s="1059"/>
      <c r="AN1203" s="1059"/>
      <c r="AO1203" s="1059"/>
      <c r="AP1203" s="1059"/>
      <c r="AQ1203" s="1059"/>
      <c r="AR1203" s="1059"/>
      <c r="AS1203" s="1059"/>
      <c r="AT1203" s="1059">
        <v>0.315041633091592</v>
      </c>
      <c r="AU1203" s="1061">
        <v>0.30371397192756799</v>
      </c>
    </row>
    <row r="1204" spans="1:47" x14ac:dyDescent="0.2">
      <c r="A1204">
        <v>65347</v>
      </c>
      <c r="B1204" t="s">
        <v>2454</v>
      </c>
      <c r="C1204" s="507">
        <v>44592</v>
      </c>
      <c r="D1204">
        <v>2022</v>
      </c>
      <c r="E1204" t="s">
        <v>179</v>
      </c>
      <c r="F1204" t="s">
        <v>239</v>
      </c>
      <c r="G1204">
        <v>42.966501000000001</v>
      </c>
      <c r="H1204">
        <v>-84.145111</v>
      </c>
      <c r="I1204" s="606">
        <v>3.8118760273999999</v>
      </c>
      <c r="J1204" t="s">
        <v>431</v>
      </c>
      <c r="K1204" t="s">
        <v>1249</v>
      </c>
      <c r="L1204" s="606">
        <v>28</v>
      </c>
      <c r="M1204" s="606">
        <v>20</v>
      </c>
      <c r="N1204" s="606">
        <v>1.4</v>
      </c>
      <c r="O1204" t="s">
        <v>799</v>
      </c>
      <c r="P1204" t="s">
        <v>1231</v>
      </c>
      <c r="Q1204" t="s">
        <v>799</v>
      </c>
      <c r="R1204">
        <v>180</v>
      </c>
      <c r="Y1204">
        <v>30.97</v>
      </c>
      <c r="Z1204">
        <v>2.46</v>
      </c>
      <c r="AA1204">
        <v>80.900000000000006</v>
      </c>
      <c r="AB1204">
        <v>57.84</v>
      </c>
      <c r="AC1204" t="s">
        <v>333</v>
      </c>
      <c r="AD1204" s="508" t="s">
        <v>1233</v>
      </c>
      <c r="AE1204" s="1059"/>
      <c r="AF1204" s="1059"/>
      <c r="AG1204" s="1059"/>
      <c r="AH1204" s="1059"/>
      <c r="AI1204" s="1059"/>
      <c r="AJ1204" s="1059"/>
      <c r="AK1204" s="1059"/>
      <c r="AL1204" s="1059"/>
      <c r="AM1204" s="1059"/>
      <c r="AN1204" s="1059"/>
      <c r="AO1204" s="1059"/>
      <c r="AP1204" s="1059"/>
      <c r="AQ1204" s="1059"/>
      <c r="AR1204" s="1059"/>
      <c r="AS1204" s="1059"/>
      <c r="AT1204" s="1059">
        <v>0.210416666666666</v>
      </c>
      <c r="AU1204" s="1061">
        <v>0.230356329690346</v>
      </c>
    </row>
    <row r="1205" spans="1:47" x14ac:dyDescent="0.2">
      <c r="A1205">
        <v>65346</v>
      </c>
      <c r="B1205" t="s">
        <v>2455</v>
      </c>
      <c r="C1205" s="507">
        <v>44712</v>
      </c>
      <c r="D1205">
        <v>2022</v>
      </c>
      <c r="E1205" t="s">
        <v>179</v>
      </c>
      <c r="F1205" t="s">
        <v>239</v>
      </c>
      <c r="G1205">
        <v>43.436771999999998</v>
      </c>
      <c r="H1205">
        <v>-86.352774999999994</v>
      </c>
      <c r="I1205" s="606">
        <v>3.8435426940999999</v>
      </c>
      <c r="J1205" t="s">
        <v>431</v>
      </c>
      <c r="K1205" t="s">
        <v>1249</v>
      </c>
      <c r="L1205" s="606">
        <v>28</v>
      </c>
      <c r="M1205" s="606">
        <v>20</v>
      </c>
      <c r="N1205" s="606">
        <v>1.4</v>
      </c>
      <c r="O1205" t="s">
        <v>799</v>
      </c>
      <c r="P1205" t="s">
        <v>1231</v>
      </c>
      <c r="Q1205" t="s">
        <v>799</v>
      </c>
      <c r="R1205">
        <v>180</v>
      </c>
      <c r="Y1205">
        <v>32.56</v>
      </c>
      <c r="Z1205">
        <v>2.72</v>
      </c>
      <c r="AA1205">
        <v>83.41</v>
      </c>
      <c r="AB1205">
        <v>59.63</v>
      </c>
      <c r="AC1205" t="s">
        <v>333</v>
      </c>
      <c r="AD1205" s="508" t="s">
        <v>1233</v>
      </c>
      <c r="AE1205" s="1059"/>
      <c r="AF1205" s="1059"/>
      <c r="AG1205" s="1059"/>
      <c r="AH1205" s="1059"/>
      <c r="AI1205" s="1059"/>
      <c r="AJ1205" s="1059"/>
      <c r="AK1205" s="1059"/>
      <c r="AL1205" s="1059"/>
      <c r="AM1205" s="1059"/>
      <c r="AN1205" s="1059"/>
      <c r="AO1205" s="1059"/>
      <c r="AP1205" s="1059"/>
      <c r="AQ1205" s="1059"/>
      <c r="AR1205" s="1059"/>
      <c r="AS1205" s="1059"/>
      <c r="AT1205" s="1059">
        <v>0.20610730593607299</v>
      </c>
      <c r="AU1205" s="1061">
        <v>0.22117486338797801</v>
      </c>
    </row>
    <row r="1206" spans="1:47" x14ac:dyDescent="0.2">
      <c r="A1206">
        <v>65314</v>
      </c>
      <c r="B1206" t="s">
        <v>2456</v>
      </c>
      <c r="C1206" s="507">
        <v>44742</v>
      </c>
      <c r="D1206">
        <v>2022</v>
      </c>
      <c r="E1206" t="s">
        <v>180</v>
      </c>
      <c r="F1206" t="s">
        <v>227</v>
      </c>
      <c r="G1206">
        <v>36.964278999999998</v>
      </c>
      <c r="H1206">
        <v>-81.049859999999995</v>
      </c>
      <c r="I1206" s="606">
        <v>4.2372732876999999</v>
      </c>
      <c r="J1206" t="s">
        <v>431</v>
      </c>
      <c r="K1206" t="s">
        <v>1251</v>
      </c>
      <c r="L1206" s="606">
        <v>24.5</v>
      </c>
      <c r="M1206" s="606">
        <v>20</v>
      </c>
      <c r="N1206" s="606">
        <v>1.2250000000000001</v>
      </c>
      <c r="O1206" t="s">
        <v>799</v>
      </c>
      <c r="P1206" t="s">
        <v>1231</v>
      </c>
      <c r="Q1206" t="s">
        <v>799</v>
      </c>
      <c r="R1206">
        <v>180</v>
      </c>
      <c r="Y1206">
        <v>31.1</v>
      </c>
      <c r="Z1206">
        <v>3.66</v>
      </c>
      <c r="AA1206">
        <v>47.11</v>
      </c>
      <c r="AB1206">
        <v>35.1</v>
      </c>
      <c r="AC1206" t="s">
        <v>333</v>
      </c>
      <c r="AD1206" s="508" t="s">
        <v>1233</v>
      </c>
      <c r="AE1206" s="1059"/>
      <c r="AF1206" s="1059"/>
      <c r="AG1206" s="1059"/>
      <c r="AH1206" s="1059"/>
      <c r="AI1206" s="1059"/>
      <c r="AJ1206" s="1059"/>
      <c r="AK1206" s="1059"/>
      <c r="AL1206" s="1059"/>
      <c r="AM1206" s="1059"/>
      <c r="AN1206" s="1059"/>
      <c r="AO1206" s="1059"/>
      <c r="AP1206" s="1059"/>
      <c r="AQ1206" s="1059"/>
      <c r="AR1206" s="1059"/>
      <c r="AS1206" s="1059"/>
      <c r="AT1206" s="1059">
        <v>0.215542237442922</v>
      </c>
      <c r="AU1206" s="1061">
        <v>0.219028916211293</v>
      </c>
    </row>
    <row r="1207" spans="1:47" x14ac:dyDescent="0.2">
      <c r="A1207">
        <v>63487</v>
      </c>
      <c r="B1207" t="s">
        <v>2457</v>
      </c>
      <c r="C1207" s="507">
        <v>44772</v>
      </c>
      <c r="D1207">
        <v>2022</v>
      </c>
      <c r="E1207" t="s">
        <v>183</v>
      </c>
      <c r="F1207" t="s">
        <v>222</v>
      </c>
      <c r="G1207">
        <v>33.269426000000003</v>
      </c>
      <c r="H1207">
        <v>-115.503</v>
      </c>
      <c r="I1207" s="606">
        <v>5.6470086758000004</v>
      </c>
      <c r="J1207" t="s">
        <v>431</v>
      </c>
      <c r="K1207" t="s">
        <v>1249</v>
      </c>
      <c r="L1207" s="606">
        <v>25</v>
      </c>
      <c r="M1207" s="606">
        <v>20</v>
      </c>
      <c r="N1207" s="606">
        <v>1.25</v>
      </c>
      <c r="O1207" t="s">
        <v>799</v>
      </c>
      <c r="P1207" t="s">
        <v>1231</v>
      </c>
      <c r="Q1207" t="s">
        <v>799</v>
      </c>
      <c r="R1207">
        <v>180</v>
      </c>
      <c r="Y1207">
        <v>11.38</v>
      </c>
      <c r="Z1207">
        <v>3.3</v>
      </c>
      <c r="AA1207">
        <v>59.61</v>
      </c>
      <c r="AB1207">
        <v>44.74</v>
      </c>
      <c r="AC1207" t="s">
        <v>333</v>
      </c>
      <c r="AD1207" s="508" t="s">
        <v>1233</v>
      </c>
      <c r="AE1207" s="1059"/>
      <c r="AF1207" s="1059"/>
      <c r="AG1207" s="1059"/>
      <c r="AH1207" s="1059"/>
      <c r="AI1207" s="1059"/>
      <c r="AJ1207" s="1059"/>
      <c r="AK1207" s="1059"/>
      <c r="AL1207" s="1059"/>
      <c r="AM1207" s="1059"/>
      <c r="AN1207" s="1059"/>
      <c r="AO1207" s="1059"/>
      <c r="AP1207" s="1059"/>
      <c r="AQ1207" s="1059"/>
      <c r="AR1207" s="1059"/>
      <c r="AS1207" s="1059"/>
      <c r="AT1207" s="1059">
        <v>0.16934931506849299</v>
      </c>
      <c r="AU1207" s="1061">
        <v>0.160479280510018</v>
      </c>
    </row>
    <row r="1208" spans="1:47" x14ac:dyDescent="0.2">
      <c r="A1208">
        <v>63777</v>
      </c>
      <c r="B1208" t="s">
        <v>2458</v>
      </c>
      <c r="C1208" s="507">
        <v>44804</v>
      </c>
      <c r="D1208">
        <v>2022</v>
      </c>
      <c r="E1208" t="s">
        <v>199</v>
      </c>
      <c r="F1208" t="s">
        <v>237</v>
      </c>
      <c r="G1208">
        <v>34.730190999999998</v>
      </c>
      <c r="H1208">
        <v>-82.051141000000001</v>
      </c>
      <c r="I1208" s="606">
        <v>4.5780383562000004</v>
      </c>
      <c r="J1208" t="s">
        <v>431</v>
      </c>
      <c r="K1208" t="s">
        <v>1249</v>
      </c>
      <c r="L1208" s="606">
        <v>26</v>
      </c>
      <c r="M1208" s="606">
        <v>20</v>
      </c>
      <c r="N1208" s="606">
        <v>1.3</v>
      </c>
      <c r="O1208" t="s">
        <v>799</v>
      </c>
      <c r="P1208" t="s">
        <v>1231</v>
      </c>
      <c r="Q1208" t="s">
        <v>799</v>
      </c>
      <c r="R1208">
        <v>180</v>
      </c>
      <c r="Y1208">
        <v>23.41</v>
      </c>
      <c r="Z1208">
        <v>33.97</v>
      </c>
      <c r="AA1208">
        <v>57.33</v>
      </c>
      <c r="AB1208">
        <v>42.15</v>
      </c>
      <c r="AC1208" t="s">
        <v>329</v>
      </c>
      <c r="AD1208" s="508" t="s">
        <v>1233</v>
      </c>
      <c r="AE1208" s="1059"/>
      <c r="AF1208" s="1059"/>
      <c r="AG1208" s="1059"/>
      <c r="AH1208" s="1059"/>
      <c r="AI1208" s="1059"/>
      <c r="AJ1208" s="1059"/>
      <c r="AK1208" s="1059"/>
      <c r="AL1208" s="1059"/>
      <c r="AM1208" s="1059"/>
      <c r="AN1208" s="1059"/>
      <c r="AO1208" s="1059"/>
      <c r="AP1208" s="1059"/>
      <c r="AQ1208" s="1059"/>
      <c r="AR1208" s="1059"/>
      <c r="AS1208" s="1059"/>
      <c r="AT1208" s="1059">
        <v>0.22342465753424601</v>
      </c>
      <c r="AU1208" s="1061">
        <v>0.20186133879781401</v>
      </c>
    </row>
    <row r="1209" spans="1:47" x14ac:dyDescent="0.2">
      <c r="A1209">
        <v>65125</v>
      </c>
      <c r="B1209" t="s">
        <v>2459</v>
      </c>
      <c r="C1209" s="507">
        <v>44865</v>
      </c>
      <c r="D1209">
        <v>2022</v>
      </c>
      <c r="E1209" t="s">
        <v>181</v>
      </c>
      <c r="F1209" t="s">
        <v>244</v>
      </c>
      <c r="G1209">
        <v>42.252664000000003</v>
      </c>
      <c r="H1209">
        <v>-75.83408</v>
      </c>
      <c r="I1209" s="606">
        <v>3.7033084475</v>
      </c>
      <c r="J1209" t="s">
        <v>431</v>
      </c>
      <c r="K1209" t="s">
        <v>1249</v>
      </c>
      <c r="L1209" s="606">
        <v>27.2</v>
      </c>
      <c r="M1209" s="606">
        <v>20</v>
      </c>
      <c r="N1209" s="606">
        <v>1.3599999999999999</v>
      </c>
      <c r="O1209" t="s">
        <v>793</v>
      </c>
      <c r="P1209" t="s">
        <v>793</v>
      </c>
      <c r="Q1209">
        <v>25</v>
      </c>
      <c r="R1209">
        <v>180</v>
      </c>
      <c r="Y1209">
        <v>32.49</v>
      </c>
      <c r="Z1209">
        <v>9.25</v>
      </c>
      <c r="AA1209">
        <v>75.61</v>
      </c>
      <c r="AB1209">
        <v>55.27</v>
      </c>
      <c r="AC1209" t="s">
        <v>333</v>
      </c>
      <c r="AD1209" s="508">
        <v>66.217951329810063</v>
      </c>
      <c r="AE1209" s="1059"/>
      <c r="AF1209" s="1059"/>
      <c r="AG1209" s="1059"/>
      <c r="AH1209" s="1059"/>
      <c r="AI1209" s="1059"/>
      <c r="AJ1209" s="1059"/>
      <c r="AK1209" s="1059"/>
      <c r="AL1209" s="1059"/>
      <c r="AM1209" s="1059"/>
      <c r="AN1209" s="1059"/>
      <c r="AO1209" s="1059"/>
      <c r="AP1209" s="1059"/>
      <c r="AQ1209" s="1059"/>
      <c r="AR1209" s="1059"/>
      <c r="AS1209" s="1059"/>
      <c r="AT1209" s="1059">
        <v>0.178727168949771</v>
      </c>
      <c r="AU1209" s="1061">
        <v>0.179058515482695</v>
      </c>
    </row>
    <row r="1210" spans="1:47" x14ac:dyDescent="0.2">
      <c r="A1210">
        <v>64135</v>
      </c>
      <c r="B1210" t="s">
        <v>717</v>
      </c>
      <c r="C1210" s="507">
        <v>44865</v>
      </c>
      <c r="D1210">
        <v>2022</v>
      </c>
      <c r="E1210" t="s">
        <v>180</v>
      </c>
      <c r="F1210" t="s">
        <v>227</v>
      </c>
      <c r="G1210">
        <v>36.662410000000001</v>
      </c>
      <c r="H1210">
        <v>-76.337407999999996</v>
      </c>
      <c r="I1210" s="606">
        <v>4.3227315069000003</v>
      </c>
      <c r="J1210" t="s">
        <v>431</v>
      </c>
      <c r="K1210" t="s">
        <v>1249</v>
      </c>
      <c r="L1210" s="606">
        <v>26.5</v>
      </c>
      <c r="M1210" s="606">
        <v>20</v>
      </c>
      <c r="N1210" s="606">
        <v>1.325</v>
      </c>
      <c r="O1210" t="s">
        <v>799</v>
      </c>
      <c r="P1210" t="s">
        <v>1231</v>
      </c>
      <c r="Q1210" t="s">
        <v>799</v>
      </c>
      <c r="R1210">
        <v>182</v>
      </c>
      <c r="Y1210">
        <v>31.11</v>
      </c>
      <c r="Z1210">
        <v>3.28</v>
      </c>
      <c r="AA1210">
        <v>53.6</v>
      </c>
      <c r="AB1210">
        <v>39.200000000000003</v>
      </c>
      <c r="AC1210" t="s">
        <v>329</v>
      </c>
      <c r="AD1210" s="508" t="s">
        <v>1233</v>
      </c>
      <c r="AE1210" s="1059"/>
      <c r="AF1210" s="1059"/>
      <c r="AG1210" s="1059"/>
      <c r="AH1210" s="1059"/>
      <c r="AI1210" s="1059"/>
      <c r="AJ1210" s="1059"/>
      <c r="AK1210" s="1059"/>
      <c r="AL1210" s="1059"/>
      <c r="AM1210" s="1059"/>
      <c r="AN1210" s="1059"/>
      <c r="AO1210" s="1059"/>
      <c r="AP1210" s="1059"/>
      <c r="AQ1210" s="1059"/>
      <c r="AR1210" s="1059"/>
      <c r="AS1210" s="1059"/>
      <c r="AT1210" s="1059">
        <v>0.23400684931506799</v>
      </c>
      <c r="AU1210" s="1061">
        <v>0.25724612932604701</v>
      </c>
    </row>
    <row r="1211" spans="1:47" x14ac:dyDescent="0.2">
      <c r="A1211">
        <v>64012</v>
      </c>
      <c r="B1211" t="s">
        <v>2460</v>
      </c>
      <c r="C1211" s="507">
        <v>44895</v>
      </c>
      <c r="D1211">
        <v>2022</v>
      </c>
      <c r="E1211" t="s">
        <v>180</v>
      </c>
      <c r="F1211" t="s">
        <v>227</v>
      </c>
      <c r="G1211">
        <v>38.675170999999999</v>
      </c>
      <c r="H1211">
        <v>-77.586590999999999</v>
      </c>
      <c r="I1211" s="606">
        <v>4.1755481735000002</v>
      </c>
      <c r="J1211" t="s">
        <v>431</v>
      </c>
      <c r="K1211" t="s">
        <v>1251</v>
      </c>
      <c r="L1211" s="606">
        <v>26</v>
      </c>
      <c r="M1211" s="606">
        <v>20</v>
      </c>
      <c r="N1211" s="606">
        <v>1.3</v>
      </c>
      <c r="O1211" t="s">
        <v>799</v>
      </c>
      <c r="P1211" t="s">
        <v>1231</v>
      </c>
      <c r="Q1211" t="s">
        <v>799</v>
      </c>
      <c r="R1211">
        <v>180</v>
      </c>
      <c r="Y1211">
        <v>38.979999999999997</v>
      </c>
      <c r="Z1211">
        <v>3.5</v>
      </c>
      <c r="AA1211">
        <v>46.29</v>
      </c>
      <c r="AB1211">
        <v>34.79</v>
      </c>
      <c r="AC1211" t="s">
        <v>329</v>
      </c>
      <c r="AD1211" s="508" t="s">
        <v>1233</v>
      </c>
      <c r="AE1211" s="1059"/>
      <c r="AF1211" s="1059"/>
      <c r="AG1211" s="1059"/>
      <c r="AH1211" s="1059"/>
      <c r="AI1211" s="1059"/>
      <c r="AJ1211" s="1059"/>
      <c r="AK1211" s="1059"/>
      <c r="AL1211" s="1059"/>
      <c r="AM1211" s="1059"/>
      <c r="AN1211" s="1059"/>
      <c r="AO1211" s="1059"/>
      <c r="AP1211" s="1059"/>
      <c r="AQ1211" s="1059"/>
      <c r="AR1211" s="1059"/>
      <c r="AS1211" s="1059"/>
      <c r="AT1211" s="1059">
        <v>0.212773972602739</v>
      </c>
      <c r="AU1211" s="1061">
        <v>0.22522768670309601</v>
      </c>
    </row>
    <row r="1212" spans="1:47" x14ac:dyDescent="0.2">
      <c r="A1212">
        <v>65124</v>
      </c>
      <c r="B1212" t="s">
        <v>2461</v>
      </c>
      <c r="C1212" s="507">
        <v>44926</v>
      </c>
      <c r="D1212">
        <v>2022</v>
      </c>
      <c r="E1212" t="s">
        <v>181</v>
      </c>
      <c r="F1212" t="s">
        <v>244</v>
      </c>
      <c r="G1212">
        <v>42.954740000000001</v>
      </c>
      <c r="H1212">
        <v>-74.313100000000006</v>
      </c>
      <c r="I1212" s="606">
        <v>3.7367495434000002</v>
      </c>
      <c r="J1212" t="s">
        <v>431</v>
      </c>
      <c r="K1212" t="s">
        <v>1249</v>
      </c>
      <c r="L1212" s="606">
        <v>27</v>
      </c>
      <c r="M1212" s="606">
        <v>20</v>
      </c>
      <c r="N1212" s="606">
        <v>1.35</v>
      </c>
      <c r="O1212" t="s">
        <v>799</v>
      </c>
      <c r="P1212" t="s">
        <v>1231</v>
      </c>
      <c r="Q1212" t="s">
        <v>799</v>
      </c>
      <c r="R1212">
        <v>180</v>
      </c>
      <c r="Y1212">
        <v>30.52</v>
      </c>
      <c r="Z1212">
        <v>8.59</v>
      </c>
      <c r="AA1212">
        <v>87.23</v>
      </c>
      <c r="AB1212">
        <v>62.85</v>
      </c>
      <c r="AC1212" t="s">
        <v>333</v>
      </c>
      <c r="AD1212" s="508">
        <v>67.462041008635495</v>
      </c>
      <c r="AE1212" s="1059"/>
      <c r="AF1212" s="1059"/>
      <c r="AG1212" s="1059"/>
      <c r="AH1212" s="1059"/>
      <c r="AI1212" s="1059"/>
      <c r="AJ1212" s="1059"/>
      <c r="AK1212" s="1059"/>
      <c r="AL1212" s="1059"/>
      <c r="AM1212" s="1059"/>
      <c r="AN1212" s="1059"/>
      <c r="AO1212" s="1059"/>
      <c r="AP1212" s="1059"/>
      <c r="AQ1212" s="1059"/>
      <c r="AR1212" s="1059"/>
      <c r="AS1212" s="1059"/>
      <c r="AT1212" s="1059"/>
      <c r="AU1212" s="1061">
        <v>0.17822176684881599</v>
      </c>
    </row>
    <row r="1213" spans="1:47" x14ac:dyDescent="0.2">
      <c r="A1213">
        <v>64581</v>
      </c>
      <c r="B1213" t="s">
        <v>2462</v>
      </c>
      <c r="C1213" s="507">
        <v>44926</v>
      </c>
      <c r="D1213">
        <v>2022</v>
      </c>
      <c r="E1213" t="s">
        <v>179</v>
      </c>
      <c r="F1213" t="s">
        <v>239</v>
      </c>
      <c r="G1213">
        <v>42.471620999999999</v>
      </c>
      <c r="H1213">
        <v>-86.096901000000003</v>
      </c>
      <c r="I1213" s="606">
        <v>3.8254248858</v>
      </c>
      <c r="J1213" t="s">
        <v>431</v>
      </c>
      <c r="K1213" t="s">
        <v>1249</v>
      </c>
      <c r="L1213" s="606">
        <v>26.1</v>
      </c>
      <c r="M1213" s="606">
        <v>20</v>
      </c>
      <c r="N1213" s="606">
        <v>1.3050000000000002</v>
      </c>
      <c r="O1213" t="s">
        <v>799</v>
      </c>
      <c r="P1213" t="s">
        <v>1231</v>
      </c>
      <c r="Q1213" t="s">
        <v>799</v>
      </c>
      <c r="R1213">
        <v>180</v>
      </c>
      <c r="Y1213">
        <v>31.56</v>
      </c>
      <c r="Z1213">
        <v>2.69</v>
      </c>
      <c r="AA1213">
        <v>62.2</v>
      </c>
      <c r="AB1213">
        <v>45.46</v>
      </c>
      <c r="AC1213" t="s">
        <v>333</v>
      </c>
      <c r="AD1213" s="508" t="s">
        <v>1233</v>
      </c>
      <c r="AE1213" s="1059"/>
      <c r="AF1213" s="1059"/>
      <c r="AG1213" s="1059"/>
      <c r="AH1213" s="1059"/>
      <c r="AI1213" s="1059"/>
      <c r="AJ1213" s="1059"/>
      <c r="AK1213" s="1059"/>
      <c r="AL1213" s="1059"/>
      <c r="AM1213" s="1059"/>
      <c r="AN1213" s="1059"/>
      <c r="AO1213" s="1059"/>
      <c r="AP1213" s="1059"/>
      <c r="AQ1213" s="1059"/>
      <c r="AR1213" s="1059"/>
      <c r="AS1213" s="1059"/>
      <c r="AT1213" s="1059">
        <v>0.20264269406392599</v>
      </c>
      <c r="AU1213" s="1061">
        <v>0.216017759562841</v>
      </c>
    </row>
    <row r="1214" spans="1:47" x14ac:dyDescent="0.2">
      <c r="A1214">
        <v>63773</v>
      </c>
      <c r="B1214" t="s">
        <v>2463</v>
      </c>
      <c r="C1214" s="507">
        <v>44926</v>
      </c>
      <c r="D1214">
        <v>2022</v>
      </c>
      <c r="E1214" t="s">
        <v>180</v>
      </c>
      <c r="F1214" t="s">
        <v>243</v>
      </c>
      <c r="G1214">
        <v>39.847870999999998</v>
      </c>
      <c r="H1214">
        <v>-77.916180999999995</v>
      </c>
      <c r="I1214" s="606">
        <v>3.9296374428999998</v>
      </c>
      <c r="J1214" t="s">
        <v>431</v>
      </c>
      <c r="K1214" t="s">
        <v>1249</v>
      </c>
      <c r="L1214" s="606">
        <v>26.8</v>
      </c>
      <c r="M1214" s="606">
        <v>20</v>
      </c>
      <c r="N1214" s="606">
        <v>1.34</v>
      </c>
      <c r="O1214" t="s">
        <v>793</v>
      </c>
      <c r="P1214" t="s">
        <v>793</v>
      </c>
      <c r="Q1214">
        <v>52</v>
      </c>
      <c r="R1214">
        <v>180</v>
      </c>
      <c r="Y1214">
        <v>36.159999999999997</v>
      </c>
      <c r="Z1214">
        <v>2.52</v>
      </c>
      <c r="AA1214">
        <v>48.08</v>
      </c>
      <c r="AB1214">
        <v>36.130000000000003</v>
      </c>
      <c r="AC1214" t="s">
        <v>1259</v>
      </c>
      <c r="AD1214" s="508" t="s">
        <v>1233</v>
      </c>
      <c r="AE1214" s="1059"/>
      <c r="AF1214" s="1059"/>
      <c r="AG1214" s="1059"/>
      <c r="AH1214" s="1059"/>
      <c r="AI1214" s="1059"/>
      <c r="AJ1214" s="1059"/>
      <c r="AK1214" s="1059"/>
      <c r="AL1214" s="1059"/>
      <c r="AM1214" s="1059"/>
      <c r="AN1214" s="1059"/>
      <c r="AO1214" s="1059"/>
      <c r="AP1214" s="1059"/>
      <c r="AQ1214" s="1059"/>
      <c r="AR1214" s="1059"/>
      <c r="AS1214" s="1059"/>
      <c r="AT1214" s="1059">
        <v>0.216135844748858</v>
      </c>
      <c r="AU1214" s="1061">
        <v>0.21852800546448001</v>
      </c>
    </row>
    <row r="1215" spans="1:47" x14ac:dyDescent="0.2">
      <c r="A1215">
        <v>67116</v>
      </c>
      <c r="B1215" t="s">
        <v>2464</v>
      </c>
      <c r="C1215" s="507">
        <v>44926</v>
      </c>
      <c r="D1215">
        <v>2022</v>
      </c>
      <c r="E1215" t="s">
        <v>217</v>
      </c>
      <c r="F1215" t="s">
        <v>255</v>
      </c>
      <c r="G1215">
        <v>41.606000000000002</v>
      </c>
      <c r="H1215">
        <v>-71.647000000000006</v>
      </c>
      <c r="I1215" s="606">
        <v>3.8907780822000002</v>
      </c>
      <c r="J1215" t="s">
        <v>431</v>
      </c>
      <c r="K1215" t="s">
        <v>1249</v>
      </c>
      <c r="L1215" s="606">
        <v>25.7</v>
      </c>
      <c r="M1215" s="606">
        <v>20</v>
      </c>
      <c r="N1215" s="606">
        <v>1.2849999999999999</v>
      </c>
      <c r="O1215" t="s">
        <v>793</v>
      </c>
      <c r="P1215" t="s">
        <v>793</v>
      </c>
      <c r="Q1215">
        <v>20</v>
      </c>
      <c r="R1215">
        <v>180</v>
      </c>
      <c r="Y1215">
        <v>30.96</v>
      </c>
      <c r="Z1215">
        <v>4.4400000000000004</v>
      </c>
      <c r="AC1215" t="s">
        <v>330</v>
      </c>
      <c r="AD1215" s="508" t="s">
        <v>1233</v>
      </c>
      <c r="AE1215" s="1059"/>
      <c r="AF1215" s="1059"/>
      <c r="AG1215" s="1059"/>
      <c r="AH1215" s="1059"/>
      <c r="AI1215" s="1059"/>
      <c r="AJ1215" s="1059"/>
      <c r="AK1215" s="1059"/>
      <c r="AL1215" s="1059"/>
      <c r="AM1215" s="1059"/>
      <c r="AN1215" s="1059"/>
      <c r="AO1215" s="1059"/>
      <c r="AP1215" s="1059"/>
      <c r="AQ1215" s="1059"/>
      <c r="AR1215" s="1059"/>
      <c r="AS1215" s="1059"/>
      <c r="AT1215" s="1059">
        <v>0.15746004566210001</v>
      </c>
      <c r="AU1215" s="1061">
        <v>0.18833105646630199</v>
      </c>
    </row>
    <row r="1216" spans="1:47" x14ac:dyDescent="0.2">
      <c r="A1216">
        <v>68798</v>
      </c>
      <c r="B1216" t="s">
        <v>2465</v>
      </c>
      <c r="C1216" s="507">
        <v>44712</v>
      </c>
      <c r="D1216">
        <v>2022</v>
      </c>
      <c r="E1216" t="s">
        <v>176</v>
      </c>
      <c r="F1216" t="s">
        <v>222</v>
      </c>
      <c r="G1216">
        <v>34.607999999999997</v>
      </c>
      <c r="H1216">
        <v>-118.10899999999999</v>
      </c>
      <c r="I1216" s="606">
        <v>5.8406746575000001</v>
      </c>
      <c r="J1216" t="s">
        <v>431</v>
      </c>
      <c r="K1216" t="s">
        <v>1249</v>
      </c>
      <c r="L1216" s="606">
        <v>24.8</v>
      </c>
      <c r="M1216" s="606">
        <v>20</v>
      </c>
      <c r="N1216" s="606">
        <v>1.24</v>
      </c>
      <c r="O1216" t="s">
        <v>799</v>
      </c>
      <c r="P1216" t="s">
        <v>1231</v>
      </c>
      <c r="Q1216" t="s">
        <v>799</v>
      </c>
      <c r="R1216">
        <v>180</v>
      </c>
      <c r="AC1216" t="s">
        <v>330</v>
      </c>
      <c r="AD1216" s="508" t="s">
        <v>1233</v>
      </c>
      <c r="AE1216" s="1059"/>
      <c r="AF1216" s="1059"/>
      <c r="AG1216" s="1059"/>
      <c r="AH1216" s="1059"/>
      <c r="AI1216" s="1059"/>
      <c r="AJ1216" s="1059"/>
      <c r="AK1216" s="1059"/>
      <c r="AL1216" s="1059"/>
      <c r="AM1216" s="1059"/>
      <c r="AN1216" s="1059"/>
      <c r="AO1216" s="1059"/>
      <c r="AP1216" s="1059"/>
      <c r="AQ1216" s="1059"/>
      <c r="AR1216" s="1059"/>
      <c r="AS1216" s="1059"/>
      <c r="AT1216" s="1059"/>
    </row>
    <row r="1217" spans="1:47" x14ac:dyDescent="0.2">
      <c r="A1217">
        <v>62820</v>
      </c>
      <c r="B1217" t="s">
        <v>2466</v>
      </c>
      <c r="C1217" s="507">
        <v>44651</v>
      </c>
      <c r="D1217">
        <v>2022</v>
      </c>
      <c r="E1217" t="s">
        <v>199</v>
      </c>
      <c r="F1217" t="s">
        <v>228</v>
      </c>
      <c r="G1217">
        <v>36.287999999999997</v>
      </c>
      <c r="H1217">
        <v>-80.656000000000006</v>
      </c>
      <c r="I1217" s="606">
        <v>4.403276484</v>
      </c>
      <c r="J1217" t="s">
        <v>431</v>
      </c>
      <c r="K1217" t="s">
        <v>1249</v>
      </c>
      <c r="L1217" s="606">
        <v>29.491</v>
      </c>
      <c r="M1217" s="606">
        <v>22.6</v>
      </c>
      <c r="N1217" s="606">
        <v>1.3049115044247788</v>
      </c>
      <c r="O1217" t="s">
        <v>799</v>
      </c>
      <c r="P1217" t="s">
        <v>1231</v>
      </c>
      <c r="Q1217" t="s">
        <v>799</v>
      </c>
      <c r="R1217">
        <v>180</v>
      </c>
      <c r="Y1217">
        <v>23.5</v>
      </c>
      <c r="Z1217">
        <v>32.69</v>
      </c>
      <c r="AC1217" t="s">
        <v>329</v>
      </c>
      <c r="AD1217" s="508" t="s">
        <v>1233</v>
      </c>
      <c r="AE1217" s="1059"/>
      <c r="AF1217" s="1059"/>
      <c r="AG1217" s="1059"/>
      <c r="AH1217" s="1059"/>
      <c r="AI1217" s="1059"/>
      <c r="AJ1217" s="1059"/>
      <c r="AK1217" s="1059"/>
      <c r="AL1217" s="1059"/>
      <c r="AM1217" s="1059"/>
      <c r="AN1217" s="1059"/>
      <c r="AO1217" s="1059"/>
      <c r="AP1217" s="1059"/>
      <c r="AQ1217" s="1059"/>
      <c r="AR1217" s="1059"/>
      <c r="AS1217" s="1059"/>
      <c r="AT1217" s="1059">
        <v>0.198978664080494</v>
      </c>
      <c r="AU1217" s="1061">
        <v>0.16877025001208901</v>
      </c>
    </row>
    <row r="1218" spans="1:47" x14ac:dyDescent="0.2">
      <c r="A1218">
        <v>65679</v>
      </c>
      <c r="B1218" t="s">
        <v>2467</v>
      </c>
      <c r="C1218" s="507">
        <v>44804</v>
      </c>
      <c r="D1218">
        <v>2022</v>
      </c>
      <c r="E1218" t="s">
        <v>181</v>
      </c>
      <c r="F1218" t="s">
        <v>244</v>
      </c>
      <c r="G1218">
        <v>40.913670000000003</v>
      </c>
      <c r="H1218">
        <v>-72.750360000000001</v>
      </c>
      <c r="I1218" s="606">
        <v>3.9273168950000001</v>
      </c>
      <c r="J1218" t="s">
        <v>431</v>
      </c>
      <c r="K1218" t="s">
        <v>1249</v>
      </c>
      <c r="L1218" s="606">
        <v>32.700000000000003</v>
      </c>
      <c r="M1218" s="606">
        <v>22.9</v>
      </c>
      <c r="N1218" s="606">
        <v>1.4279475982532752</v>
      </c>
      <c r="O1218" t="s">
        <v>793</v>
      </c>
      <c r="P1218" t="s">
        <v>793</v>
      </c>
      <c r="Q1218">
        <v>24</v>
      </c>
      <c r="R1218">
        <v>180</v>
      </c>
      <c r="Y1218">
        <v>44.06</v>
      </c>
      <c r="Z1218">
        <v>9.11</v>
      </c>
      <c r="AA1218">
        <v>93.99</v>
      </c>
      <c r="AB1218">
        <v>66.599999999999994</v>
      </c>
      <c r="AC1218" t="s">
        <v>333</v>
      </c>
      <c r="AD1218" s="508">
        <v>122.50448417267729</v>
      </c>
      <c r="AE1218" s="1059"/>
      <c r="AF1218" s="1059"/>
      <c r="AG1218" s="1059"/>
      <c r="AH1218" s="1059"/>
      <c r="AI1218" s="1059"/>
      <c r="AJ1218" s="1059"/>
      <c r="AK1218" s="1059"/>
      <c r="AL1218" s="1059"/>
      <c r="AM1218" s="1059"/>
      <c r="AN1218" s="1059"/>
      <c r="AO1218" s="1059"/>
      <c r="AP1218" s="1059"/>
      <c r="AQ1218" s="1059"/>
      <c r="AR1218" s="1059"/>
      <c r="AS1218" s="1059"/>
      <c r="AT1218" s="1059">
        <v>0.21605750633088</v>
      </c>
      <c r="AU1218" s="1061">
        <v>0.217381145552453</v>
      </c>
    </row>
    <row r="1219" spans="1:47" x14ac:dyDescent="0.2">
      <c r="A1219">
        <v>64755</v>
      </c>
      <c r="B1219" t="s">
        <v>2468</v>
      </c>
      <c r="C1219" s="507">
        <v>44592</v>
      </c>
      <c r="D1219">
        <v>2022</v>
      </c>
      <c r="E1219" t="s">
        <v>179</v>
      </c>
      <c r="F1219" t="s">
        <v>247</v>
      </c>
      <c r="G1219">
        <v>41.461906999999997</v>
      </c>
      <c r="H1219">
        <v>-94.274820000000005</v>
      </c>
      <c r="I1219" s="606">
        <v>4.0240657534000004</v>
      </c>
      <c r="J1219" t="s">
        <v>431</v>
      </c>
      <c r="K1219" t="s">
        <v>1249</v>
      </c>
      <c r="L1219" s="606">
        <v>31.2</v>
      </c>
      <c r="M1219" s="606">
        <v>24</v>
      </c>
      <c r="N1219" s="606">
        <v>1.3</v>
      </c>
      <c r="O1219" t="s">
        <v>799</v>
      </c>
      <c r="P1219" t="s">
        <v>1231</v>
      </c>
      <c r="Q1219" t="s">
        <v>799</v>
      </c>
      <c r="R1219">
        <v>180</v>
      </c>
      <c r="Y1219">
        <v>24.49</v>
      </c>
      <c r="Z1219">
        <v>2.91</v>
      </c>
      <c r="AA1219">
        <v>53.92</v>
      </c>
      <c r="AB1219">
        <v>40.020000000000003</v>
      </c>
      <c r="AC1219" t="s">
        <v>333</v>
      </c>
      <c r="AD1219" s="508" t="s">
        <v>1233</v>
      </c>
      <c r="AE1219" s="1059"/>
      <c r="AF1219" s="1059"/>
      <c r="AG1219" s="1059"/>
      <c r="AH1219" s="1059"/>
      <c r="AI1219" s="1059"/>
      <c r="AJ1219" s="1059"/>
      <c r="AK1219" s="1059"/>
      <c r="AL1219" s="1059"/>
      <c r="AM1219" s="1059"/>
      <c r="AN1219" s="1059"/>
      <c r="AO1219" s="1059"/>
      <c r="AP1219" s="1059"/>
      <c r="AQ1219" s="1059"/>
      <c r="AR1219" s="1059"/>
      <c r="AS1219" s="1059"/>
      <c r="AT1219" s="1059">
        <v>0.211282343987823</v>
      </c>
      <c r="AU1219" s="1061">
        <v>0.20534968882817201</v>
      </c>
    </row>
    <row r="1220" spans="1:47" x14ac:dyDescent="0.2">
      <c r="A1220">
        <v>64928</v>
      </c>
      <c r="B1220" t="s">
        <v>2469</v>
      </c>
      <c r="C1220" s="507">
        <v>44651</v>
      </c>
      <c r="D1220">
        <v>2022</v>
      </c>
      <c r="E1220" t="s">
        <v>176</v>
      </c>
      <c r="F1220" t="s">
        <v>222</v>
      </c>
      <c r="G1220">
        <v>35.016440000000003</v>
      </c>
      <c r="H1220">
        <v>-118.1225</v>
      </c>
      <c r="I1220" s="606">
        <v>5.8443696346999996</v>
      </c>
      <c r="J1220" t="s">
        <v>431</v>
      </c>
      <c r="K1220" t="s">
        <v>1251</v>
      </c>
      <c r="L1220" s="606">
        <v>41.2</v>
      </c>
      <c r="M1220" s="606">
        <v>37.700000000000003</v>
      </c>
      <c r="N1220" s="606">
        <v>1.0928381962864722</v>
      </c>
      <c r="O1220" t="s">
        <v>799</v>
      </c>
      <c r="P1220" t="s">
        <v>1231</v>
      </c>
      <c r="Q1220" t="s">
        <v>799</v>
      </c>
      <c r="R1220">
        <v>180</v>
      </c>
      <c r="S1220" t="s">
        <v>1293</v>
      </c>
      <c r="T1220" t="s">
        <v>1335</v>
      </c>
      <c r="U1220" t="s">
        <v>1497</v>
      </c>
      <c r="V1220">
        <v>2022</v>
      </c>
      <c r="W1220">
        <v>35.1</v>
      </c>
      <c r="X1220">
        <v>70</v>
      </c>
      <c r="Y1220">
        <v>9.8800000000000008</v>
      </c>
      <c r="Z1220">
        <v>8.67</v>
      </c>
      <c r="AA1220">
        <v>33.26</v>
      </c>
      <c r="AB1220">
        <v>25</v>
      </c>
      <c r="AC1220" t="s">
        <v>330</v>
      </c>
      <c r="AD1220" s="508" t="s">
        <v>1233</v>
      </c>
      <c r="AE1220" s="1059"/>
      <c r="AF1220" s="1059"/>
      <c r="AG1220" s="1059"/>
      <c r="AH1220" s="1059"/>
      <c r="AI1220" s="1059"/>
      <c r="AJ1220" s="1059"/>
      <c r="AK1220" s="1059"/>
      <c r="AL1220" s="1059"/>
      <c r="AM1220" s="1059"/>
      <c r="AN1220" s="1059"/>
      <c r="AO1220" s="1059"/>
      <c r="AP1220" s="1059"/>
      <c r="AQ1220" s="1059"/>
      <c r="AR1220" s="1059"/>
      <c r="AS1220" s="1059"/>
      <c r="AT1220" s="1059">
        <v>0.25692804282790099</v>
      </c>
      <c r="AU1220" s="1061">
        <v>0.25457728785880201</v>
      </c>
    </row>
    <row r="1221" spans="1:47" x14ac:dyDescent="0.2">
      <c r="A1221">
        <v>57242</v>
      </c>
      <c r="B1221" t="s">
        <v>2470</v>
      </c>
      <c r="C1221" s="507">
        <v>44772</v>
      </c>
      <c r="D1221">
        <v>2022</v>
      </c>
      <c r="E1221" t="s">
        <v>216</v>
      </c>
      <c r="F1221" t="s">
        <v>216</v>
      </c>
      <c r="G1221">
        <v>21.420731</v>
      </c>
      <c r="H1221">
        <v>-158.017731</v>
      </c>
      <c r="I1221" s="606">
        <v>5.0733043378999998</v>
      </c>
      <c r="J1221" t="s">
        <v>431</v>
      </c>
      <c r="K1221" t="s">
        <v>1249</v>
      </c>
      <c r="L1221" s="606">
        <v>50.1</v>
      </c>
      <c r="M1221" s="606">
        <v>39</v>
      </c>
      <c r="N1221" s="606">
        <v>1.2846153846153847</v>
      </c>
      <c r="O1221" t="s">
        <v>799</v>
      </c>
      <c r="P1221" t="s">
        <v>1231</v>
      </c>
      <c r="Q1221" t="s">
        <v>799</v>
      </c>
      <c r="R1221">
        <v>180</v>
      </c>
      <c r="S1221" t="s">
        <v>1293</v>
      </c>
      <c r="T1221" t="s">
        <v>1335</v>
      </c>
      <c r="U1221" t="s">
        <v>1295</v>
      </c>
      <c r="V1221">
        <v>2022</v>
      </c>
      <c r="W1221">
        <v>39</v>
      </c>
      <c r="X1221">
        <v>156</v>
      </c>
      <c r="Y1221">
        <v>172</v>
      </c>
      <c r="AC1221" t="s">
        <v>333</v>
      </c>
      <c r="AD1221" s="508" t="s">
        <v>1233</v>
      </c>
      <c r="AE1221" s="1059"/>
      <c r="AF1221" s="1059"/>
      <c r="AG1221" s="1059"/>
      <c r="AH1221" s="1059"/>
      <c r="AI1221" s="1059"/>
      <c r="AJ1221" s="1059"/>
      <c r="AK1221" s="1059"/>
      <c r="AL1221" s="1059"/>
      <c r="AM1221" s="1059"/>
      <c r="AN1221" s="1059"/>
      <c r="AO1221" s="1059"/>
      <c r="AP1221" s="1059"/>
      <c r="AQ1221" s="1059"/>
      <c r="AR1221" s="1059"/>
      <c r="AS1221" s="1059"/>
      <c r="AT1221" s="1059">
        <v>0.201121063107364</v>
      </c>
      <c r="AU1221" s="1061">
        <v>0.18634989024333201</v>
      </c>
    </row>
    <row r="1222" spans="1:47" x14ac:dyDescent="0.2">
      <c r="A1222">
        <v>65677</v>
      </c>
      <c r="B1222" t="s">
        <v>2471</v>
      </c>
      <c r="C1222" s="507">
        <v>44895</v>
      </c>
      <c r="D1222">
        <v>2022</v>
      </c>
      <c r="E1222" t="s">
        <v>176</v>
      </c>
      <c r="F1222" t="s">
        <v>222</v>
      </c>
      <c r="G1222">
        <v>35.012467000000001</v>
      </c>
      <c r="H1222">
        <v>-118.1193</v>
      </c>
      <c r="I1222" s="606">
        <v>5.8443696346999996</v>
      </c>
      <c r="J1222" t="s">
        <v>431</v>
      </c>
      <c r="K1222" t="s">
        <v>1251</v>
      </c>
      <c r="L1222" s="606">
        <v>44.8</v>
      </c>
      <c r="M1222" s="606">
        <v>41.2</v>
      </c>
      <c r="N1222" s="606">
        <v>1.087378640776699</v>
      </c>
      <c r="O1222" t="s">
        <v>799</v>
      </c>
      <c r="P1222" t="s">
        <v>1231</v>
      </c>
      <c r="Q1222" t="s">
        <v>799</v>
      </c>
      <c r="R1222">
        <v>180</v>
      </c>
      <c r="S1222" t="s">
        <v>1293</v>
      </c>
      <c r="T1222" t="s">
        <v>1294</v>
      </c>
      <c r="U1222" t="s">
        <v>1497</v>
      </c>
      <c r="V1222">
        <v>2023</v>
      </c>
      <c r="W1222">
        <v>18.8</v>
      </c>
      <c r="X1222">
        <v>36</v>
      </c>
      <c r="Y1222">
        <v>9.8699999999999992</v>
      </c>
      <c r="Z1222">
        <v>9.5399999999999991</v>
      </c>
      <c r="AA1222">
        <v>46.17</v>
      </c>
      <c r="AB1222">
        <v>34.409999999999997</v>
      </c>
      <c r="AC1222" t="s">
        <v>330</v>
      </c>
      <c r="AD1222" s="508" t="s">
        <v>1233</v>
      </c>
      <c r="AE1222" s="1059"/>
      <c r="AF1222" s="1059"/>
      <c r="AG1222" s="1059"/>
      <c r="AH1222" s="1059"/>
      <c r="AI1222" s="1059"/>
      <c r="AJ1222" s="1059"/>
      <c r="AK1222" s="1059"/>
      <c r="AL1222" s="1059"/>
      <c r="AM1222" s="1059"/>
      <c r="AN1222" s="1059"/>
      <c r="AO1222" s="1059"/>
      <c r="AP1222" s="1059"/>
      <c r="AQ1222" s="1059"/>
      <c r="AR1222" s="1059"/>
      <c r="AS1222" s="1059"/>
      <c r="AT1222" s="1059">
        <v>0.190830451744469</v>
      </c>
      <c r="AU1222" s="1061">
        <v>0.20201668523529001</v>
      </c>
    </row>
    <row r="1223" spans="1:47" x14ac:dyDescent="0.2">
      <c r="A1223">
        <v>64929</v>
      </c>
      <c r="B1223" t="s">
        <v>2472</v>
      </c>
      <c r="C1223" s="507">
        <v>44651</v>
      </c>
      <c r="D1223">
        <v>2022</v>
      </c>
      <c r="E1223" t="s">
        <v>176</v>
      </c>
      <c r="F1223" t="s">
        <v>222</v>
      </c>
      <c r="G1223">
        <v>35.019561000000003</v>
      </c>
      <c r="H1223">
        <v>-118.126351</v>
      </c>
      <c r="I1223" s="606">
        <v>5.8443696346999996</v>
      </c>
      <c r="J1223" t="s">
        <v>431</v>
      </c>
      <c r="K1223" t="s">
        <v>1251</v>
      </c>
      <c r="L1223" s="606">
        <v>48.6</v>
      </c>
      <c r="M1223" s="606">
        <v>44.6</v>
      </c>
      <c r="N1223" s="606">
        <v>1.0896860986547086</v>
      </c>
      <c r="O1223" t="s">
        <v>799</v>
      </c>
      <c r="P1223" t="s">
        <v>1231</v>
      </c>
      <c r="Q1223" t="s">
        <v>799</v>
      </c>
      <c r="R1223">
        <v>180</v>
      </c>
      <c r="S1223" t="s">
        <v>1293</v>
      </c>
      <c r="T1223" t="s">
        <v>1335</v>
      </c>
      <c r="U1223" t="s">
        <v>1497</v>
      </c>
      <c r="V1223">
        <v>2022</v>
      </c>
      <c r="W1223">
        <v>42.1</v>
      </c>
      <c r="X1223">
        <v>83.5</v>
      </c>
      <c r="Y1223">
        <v>9.9</v>
      </c>
      <c r="Z1223">
        <v>9.44</v>
      </c>
      <c r="AA1223">
        <v>33.880000000000003</v>
      </c>
      <c r="AB1223">
        <v>25.46</v>
      </c>
      <c r="AC1223" t="s">
        <v>330</v>
      </c>
      <c r="AD1223" s="508" t="s">
        <v>1233</v>
      </c>
      <c r="AE1223" s="1059"/>
      <c r="AF1223" s="1059"/>
      <c r="AG1223" s="1059"/>
      <c r="AH1223" s="1059"/>
      <c r="AI1223" s="1059"/>
      <c r="AJ1223" s="1059"/>
      <c r="AK1223" s="1059"/>
      <c r="AL1223" s="1059"/>
      <c r="AM1223" s="1059"/>
      <c r="AN1223" s="1059"/>
      <c r="AO1223" s="1059"/>
      <c r="AP1223" s="1059"/>
      <c r="AQ1223" s="1059"/>
      <c r="AR1223" s="1059"/>
      <c r="AS1223" s="1059"/>
      <c r="AT1223" s="1059">
        <v>0.25414644634191202</v>
      </c>
      <c r="AU1223" s="1061">
        <v>0.24670313737982599</v>
      </c>
    </row>
    <row r="1224" spans="1:47" x14ac:dyDescent="0.2">
      <c r="A1224">
        <v>65662</v>
      </c>
      <c r="B1224" t="s">
        <v>2473</v>
      </c>
      <c r="C1224" s="507">
        <v>44834</v>
      </c>
      <c r="D1224">
        <v>2022</v>
      </c>
      <c r="E1224" t="s">
        <v>177</v>
      </c>
      <c r="F1224" t="s">
        <v>221</v>
      </c>
      <c r="G1224">
        <v>26.090102999999999</v>
      </c>
      <c r="H1224">
        <v>-97.798450000000003</v>
      </c>
      <c r="I1224" s="606">
        <v>4.9273630137</v>
      </c>
      <c r="J1224" t="s">
        <v>431</v>
      </c>
      <c r="K1224" t="s">
        <v>1249</v>
      </c>
      <c r="L1224" s="606">
        <v>59.5</v>
      </c>
      <c r="M1224" s="606">
        <v>45</v>
      </c>
      <c r="N1224" s="606">
        <v>1.3222222222222222</v>
      </c>
      <c r="O1224" t="s">
        <v>799</v>
      </c>
      <c r="P1224" t="s">
        <v>1231</v>
      </c>
      <c r="Q1224" t="s">
        <v>799</v>
      </c>
      <c r="R1224">
        <v>180</v>
      </c>
      <c r="Y1224">
        <v>21.49</v>
      </c>
      <c r="AA1224">
        <v>40.75</v>
      </c>
      <c r="AB1224">
        <v>30.82</v>
      </c>
      <c r="AC1224" t="s">
        <v>325</v>
      </c>
      <c r="AD1224" s="508" t="s">
        <v>1233</v>
      </c>
      <c r="AE1224" s="1059"/>
      <c r="AF1224" s="1059"/>
      <c r="AG1224" s="1059"/>
      <c r="AH1224" s="1059"/>
      <c r="AI1224" s="1059"/>
      <c r="AJ1224" s="1059"/>
      <c r="AK1224" s="1059"/>
      <c r="AL1224" s="1059"/>
      <c r="AM1224" s="1059"/>
      <c r="AN1224" s="1059"/>
      <c r="AO1224" s="1059"/>
      <c r="AP1224" s="1059"/>
      <c r="AQ1224" s="1059"/>
      <c r="AR1224" s="1059"/>
      <c r="AS1224" s="1059"/>
      <c r="AT1224" s="1059">
        <v>0.25763571790968998</v>
      </c>
      <c r="AU1224" s="1061">
        <v>0.222169095324833</v>
      </c>
    </row>
    <row r="1225" spans="1:47" x14ac:dyDescent="0.2">
      <c r="A1225">
        <v>64641</v>
      </c>
      <c r="B1225" t="s">
        <v>2474</v>
      </c>
      <c r="C1225" s="507">
        <v>44592</v>
      </c>
      <c r="D1225">
        <v>2022</v>
      </c>
      <c r="E1225" t="s">
        <v>199</v>
      </c>
      <c r="F1225" t="s">
        <v>223</v>
      </c>
      <c r="G1225">
        <v>27.780901</v>
      </c>
      <c r="H1225">
        <v>-82.393170999999995</v>
      </c>
      <c r="I1225" s="606">
        <v>5.0192196346999998</v>
      </c>
      <c r="J1225" t="s">
        <v>431</v>
      </c>
      <c r="K1225" t="s">
        <v>1251</v>
      </c>
      <c r="L1225" s="606">
        <v>52.4</v>
      </c>
      <c r="M1225" s="606">
        <v>45.8</v>
      </c>
      <c r="N1225" s="606">
        <v>1.1441048034934498</v>
      </c>
      <c r="O1225" t="s">
        <v>799</v>
      </c>
      <c r="P1225" t="s">
        <v>1231</v>
      </c>
      <c r="Q1225" t="s">
        <v>799</v>
      </c>
      <c r="R1225">
        <v>180</v>
      </c>
      <c r="Y1225">
        <v>16.649999999999999</v>
      </c>
      <c r="Z1225">
        <v>18.28</v>
      </c>
      <c r="AA1225">
        <v>52.28</v>
      </c>
      <c r="AB1225">
        <v>38.68</v>
      </c>
      <c r="AC1225" t="s">
        <v>329</v>
      </c>
      <c r="AD1225" s="508" t="s">
        <v>1233</v>
      </c>
      <c r="AE1225" s="1059"/>
      <c r="AF1225" s="1059"/>
      <c r="AG1225" s="1059"/>
      <c r="AH1225" s="1059"/>
      <c r="AI1225" s="1059"/>
      <c r="AJ1225" s="1059"/>
      <c r="AK1225" s="1059"/>
      <c r="AL1225" s="1059"/>
      <c r="AM1225" s="1059"/>
      <c r="AN1225" s="1059"/>
      <c r="AO1225" s="1059"/>
      <c r="AP1225" s="1059"/>
      <c r="AQ1225" s="1059"/>
      <c r="AR1225" s="1059"/>
      <c r="AS1225" s="1059"/>
      <c r="AT1225" s="1059">
        <v>0.189644772786185</v>
      </c>
      <c r="AU1225" s="1061">
        <v>0.199586286300618</v>
      </c>
    </row>
    <row r="1226" spans="1:47" x14ac:dyDescent="0.2">
      <c r="A1226">
        <v>63812</v>
      </c>
      <c r="B1226" t="s">
        <v>2475</v>
      </c>
      <c r="C1226" s="507">
        <v>44620</v>
      </c>
      <c r="D1226">
        <v>2022</v>
      </c>
      <c r="E1226" t="s">
        <v>199</v>
      </c>
      <c r="F1226" t="s">
        <v>228</v>
      </c>
      <c r="G1226">
        <v>36.114561000000002</v>
      </c>
      <c r="H1226">
        <v>-78.241870000000006</v>
      </c>
      <c r="I1226" s="606">
        <v>4.4255710046000001</v>
      </c>
      <c r="J1226" t="s">
        <v>431</v>
      </c>
      <c r="K1226" t="s">
        <v>1249</v>
      </c>
      <c r="L1226" s="606">
        <v>68</v>
      </c>
      <c r="M1226" s="606">
        <v>48.7</v>
      </c>
      <c r="N1226" s="606">
        <v>1.3963039014373715</v>
      </c>
      <c r="O1226" t="s">
        <v>799</v>
      </c>
      <c r="P1226" t="s">
        <v>1231</v>
      </c>
      <c r="Q1226" t="s">
        <v>799</v>
      </c>
      <c r="R1226">
        <v>180</v>
      </c>
      <c r="Y1226">
        <v>20.67</v>
      </c>
      <c r="Z1226">
        <v>8.0299999999999994</v>
      </c>
      <c r="AA1226">
        <v>56.88</v>
      </c>
      <c r="AB1226">
        <v>41.98</v>
      </c>
      <c r="AC1226" t="s">
        <v>329</v>
      </c>
      <c r="AD1226" s="508" t="s">
        <v>1233</v>
      </c>
      <c r="AE1226" s="1059"/>
      <c r="AF1226" s="1059"/>
      <c r="AG1226" s="1059"/>
      <c r="AH1226" s="1059"/>
      <c r="AI1226" s="1059"/>
      <c r="AJ1226" s="1059"/>
      <c r="AK1226" s="1059"/>
      <c r="AL1226" s="1059"/>
      <c r="AM1226" s="1059"/>
      <c r="AN1226" s="1059"/>
      <c r="AO1226" s="1059"/>
      <c r="AP1226" s="1059"/>
      <c r="AQ1226" s="1059"/>
      <c r="AR1226" s="1059"/>
      <c r="AS1226" s="1059"/>
      <c r="AT1226" s="1059">
        <v>0.20939401610831301</v>
      </c>
      <c r="AU1226" s="1061">
        <v>0.23847260092084499</v>
      </c>
    </row>
    <row r="1227" spans="1:47" x14ac:dyDescent="0.2">
      <c r="A1227">
        <v>64076</v>
      </c>
      <c r="B1227" t="s">
        <v>2476</v>
      </c>
      <c r="C1227" s="507">
        <v>44712</v>
      </c>
      <c r="D1227">
        <v>2022</v>
      </c>
      <c r="E1227" t="s">
        <v>183</v>
      </c>
      <c r="F1227" t="s">
        <v>232</v>
      </c>
      <c r="G1227">
        <v>35.09845</v>
      </c>
      <c r="H1227">
        <v>-107.613997</v>
      </c>
      <c r="I1227" s="606">
        <v>5.4798673516000003</v>
      </c>
      <c r="J1227" t="s">
        <v>431</v>
      </c>
      <c r="K1227" t="s">
        <v>1249</v>
      </c>
      <c r="L1227" s="606">
        <v>74.8</v>
      </c>
      <c r="M1227" s="606">
        <v>49.5</v>
      </c>
      <c r="N1227" s="606">
        <v>1.5111111111111111</v>
      </c>
      <c r="O1227" t="s">
        <v>799</v>
      </c>
      <c r="P1227" t="s">
        <v>1231</v>
      </c>
      <c r="Q1227" t="s">
        <v>799</v>
      </c>
      <c r="R1227">
        <v>180</v>
      </c>
      <c r="Y1227">
        <v>11.98</v>
      </c>
      <c r="Z1227">
        <v>16.32</v>
      </c>
      <c r="AA1227">
        <v>37.119999999999997</v>
      </c>
      <c r="AB1227">
        <v>27.75</v>
      </c>
      <c r="AC1227" t="s">
        <v>332</v>
      </c>
      <c r="AD1227" s="508">
        <v>25.047265235627876</v>
      </c>
      <c r="AE1227" s="1059"/>
      <c r="AF1227" s="1059"/>
      <c r="AG1227" s="1059"/>
      <c r="AH1227" s="1059"/>
      <c r="AI1227" s="1059"/>
      <c r="AJ1227" s="1059"/>
      <c r="AK1227" s="1059"/>
      <c r="AL1227" s="1059"/>
      <c r="AM1227" s="1059"/>
      <c r="AN1227" s="1059"/>
      <c r="AO1227" s="1059"/>
      <c r="AP1227" s="1059"/>
      <c r="AQ1227" s="1059"/>
      <c r="AR1227" s="1059"/>
      <c r="AS1227" s="1059"/>
      <c r="AT1227" s="1059">
        <v>0.33670725520040501</v>
      </c>
      <c r="AU1227" s="1061">
        <v>0.32376819193758999</v>
      </c>
    </row>
    <row r="1228" spans="1:47" x14ac:dyDescent="0.2">
      <c r="A1228">
        <v>62745</v>
      </c>
      <c r="B1228" t="s">
        <v>2477</v>
      </c>
      <c r="C1228" s="507">
        <v>44651</v>
      </c>
      <c r="D1228">
        <v>2022</v>
      </c>
      <c r="E1228" t="s">
        <v>183</v>
      </c>
      <c r="F1228" t="s">
        <v>242</v>
      </c>
      <c r="G1228">
        <v>45.559651000000002</v>
      </c>
      <c r="H1228">
        <v>-119.610691</v>
      </c>
      <c r="I1228" s="606">
        <v>4.3167474885999999</v>
      </c>
      <c r="J1228" t="s">
        <v>431</v>
      </c>
      <c r="K1228" t="s">
        <v>1249</v>
      </c>
      <c r="L1228" s="606">
        <v>73.2</v>
      </c>
      <c r="M1228" s="606">
        <v>50</v>
      </c>
      <c r="N1228" s="606">
        <v>1.464</v>
      </c>
      <c r="O1228" t="s">
        <v>799</v>
      </c>
      <c r="P1228" t="s">
        <v>1231</v>
      </c>
      <c r="Q1228" t="s">
        <v>799</v>
      </c>
      <c r="R1228">
        <v>180</v>
      </c>
      <c r="S1228" t="s">
        <v>1338</v>
      </c>
      <c r="T1228" t="s">
        <v>1335</v>
      </c>
      <c r="U1228" t="s">
        <v>1497</v>
      </c>
      <c r="V1228">
        <v>2022</v>
      </c>
      <c r="W1228">
        <v>30</v>
      </c>
      <c r="X1228">
        <v>120</v>
      </c>
      <c r="Y1228">
        <v>25.23</v>
      </c>
      <c r="Z1228">
        <v>6.47</v>
      </c>
      <c r="AA1228">
        <v>36.36</v>
      </c>
      <c r="AB1228">
        <v>27.62</v>
      </c>
      <c r="AC1228" t="s">
        <v>333</v>
      </c>
      <c r="AD1228" s="508">
        <v>31.813707054833699</v>
      </c>
      <c r="AE1228" s="1059"/>
      <c r="AF1228" s="1059"/>
      <c r="AG1228" s="1059"/>
      <c r="AH1228" s="1059"/>
      <c r="AI1228" s="1059"/>
      <c r="AJ1228" s="1059"/>
      <c r="AK1228" s="1059"/>
      <c r="AL1228" s="1059"/>
      <c r="AM1228" s="1059"/>
      <c r="AN1228" s="1059"/>
      <c r="AO1228" s="1059"/>
      <c r="AP1228" s="1059"/>
      <c r="AQ1228" s="1059"/>
      <c r="AR1228" s="1059"/>
      <c r="AS1228" s="1059"/>
      <c r="AT1228" s="1059">
        <v>0.27577853881278502</v>
      </c>
      <c r="AU1228" s="1061">
        <v>0.30361794171220402</v>
      </c>
    </row>
    <row r="1229" spans="1:47" x14ac:dyDescent="0.2">
      <c r="A1229">
        <v>65304</v>
      </c>
      <c r="B1229" t="s">
        <v>2478</v>
      </c>
      <c r="C1229" s="507">
        <v>44926</v>
      </c>
      <c r="D1229">
        <v>2022</v>
      </c>
      <c r="E1229" t="s">
        <v>180</v>
      </c>
      <c r="F1229" t="s">
        <v>266</v>
      </c>
      <c r="G1229">
        <v>39.384220999999997</v>
      </c>
      <c r="H1229">
        <v>-75.760210000000001</v>
      </c>
      <c r="I1229" s="606">
        <v>4.1127136986000004</v>
      </c>
      <c r="J1229" t="s">
        <v>431</v>
      </c>
      <c r="K1229" t="s">
        <v>1249</v>
      </c>
      <c r="L1229" s="606">
        <v>64.166579999999996</v>
      </c>
      <c r="M1229" s="606">
        <v>50</v>
      </c>
      <c r="N1229" s="606">
        <v>1.2833315999999999</v>
      </c>
      <c r="O1229" t="s">
        <v>799</v>
      </c>
      <c r="P1229" t="s">
        <v>1231</v>
      </c>
      <c r="Q1229" t="s">
        <v>799</v>
      </c>
      <c r="R1229">
        <v>180</v>
      </c>
      <c r="S1229" t="s">
        <v>1293</v>
      </c>
      <c r="V1229">
        <v>2024</v>
      </c>
      <c r="W1229">
        <v>12.5</v>
      </c>
      <c r="Y1229">
        <v>31.59</v>
      </c>
      <c r="Z1229">
        <v>7.16</v>
      </c>
      <c r="AA1229">
        <v>54.51</v>
      </c>
      <c r="AB1229">
        <v>40.18</v>
      </c>
      <c r="AC1229" t="s">
        <v>332</v>
      </c>
      <c r="AD1229" s="508" t="s">
        <v>1233</v>
      </c>
      <c r="AE1229" s="1059"/>
      <c r="AF1229" s="1059"/>
      <c r="AG1229" s="1059"/>
      <c r="AH1229" s="1059"/>
      <c r="AI1229" s="1059"/>
      <c r="AJ1229" s="1059"/>
      <c r="AK1229" s="1059"/>
      <c r="AL1229" s="1059"/>
      <c r="AM1229" s="1059"/>
      <c r="AN1229" s="1059"/>
      <c r="AO1229" s="1059"/>
      <c r="AP1229" s="1059"/>
      <c r="AQ1229" s="1059"/>
      <c r="AR1229" s="1059"/>
      <c r="AS1229" s="1059"/>
      <c r="AT1229" s="1059">
        <v>0.21230365296803599</v>
      </c>
      <c r="AU1229" s="1061">
        <v>0.22096766848815999</v>
      </c>
    </row>
    <row r="1230" spans="1:47" x14ac:dyDescent="0.2">
      <c r="A1230">
        <v>63811</v>
      </c>
      <c r="B1230" t="s">
        <v>2479</v>
      </c>
      <c r="C1230" s="507">
        <v>44651</v>
      </c>
      <c r="D1230">
        <v>2022</v>
      </c>
      <c r="E1230" t="s">
        <v>199</v>
      </c>
      <c r="F1230" t="s">
        <v>228</v>
      </c>
      <c r="G1230">
        <v>36.289641000000003</v>
      </c>
      <c r="H1230">
        <v>-80.118081000000004</v>
      </c>
      <c r="I1230" s="606">
        <v>4.3938075341999996</v>
      </c>
      <c r="J1230" t="s">
        <v>431</v>
      </c>
      <c r="K1230" t="s">
        <v>1249</v>
      </c>
      <c r="L1230" s="606">
        <v>70.001504999999995</v>
      </c>
      <c r="M1230" s="606">
        <v>50</v>
      </c>
      <c r="N1230" s="606">
        <v>1.4000300999999999</v>
      </c>
      <c r="O1230" t="s">
        <v>799</v>
      </c>
      <c r="P1230" t="s">
        <v>1231</v>
      </c>
      <c r="Q1230" t="s">
        <v>799</v>
      </c>
      <c r="R1230">
        <v>180</v>
      </c>
      <c r="Y1230">
        <v>23.33</v>
      </c>
      <c r="Z1230">
        <v>32.520000000000003</v>
      </c>
      <c r="AA1230">
        <v>45.67</v>
      </c>
      <c r="AB1230">
        <v>34.130000000000003</v>
      </c>
      <c r="AC1230" t="s">
        <v>329</v>
      </c>
      <c r="AD1230" s="508" t="s">
        <v>1233</v>
      </c>
      <c r="AE1230" s="1059"/>
      <c r="AF1230" s="1059"/>
      <c r="AG1230" s="1059"/>
      <c r="AH1230" s="1059"/>
      <c r="AI1230" s="1059"/>
      <c r="AJ1230" s="1059"/>
      <c r="AK1230" s="1059"/>
      <c r="AL1230" s="1059"/>
      <c r="AM1230" s="1059"/>
      <c r="AN1230" s="1059"/>
      <c r="AO1230" s="1059"/>
      <c r="AP1230" s="1059"/>
      <c r="AQ1230" s="1059"/>
      <c r="AR1230" s="1059"/>
      <c r="AS1230" s="1059"/>
      <c r="AT1230" s="1059">
        <v>0.25247488584474798</v>
      </c>
      <c r="AU1230" s="1061">
        <v>0.24737932604735799</v>
      </c>
    </row>
    <row r="1231" spans="1:47" x14ac:dyDescent="0.2">
      <c r="A1231">
        <v>65103</v>
      </c>
      <c r="B1231" t="s">
        <v>2480</v>
      </c>
      <c r="C1231" s="507">
        <v>44681</v>
      </c>
      <c r="D1231">
        <v>2022</v>
      </c>
      <c r="E1231" t="s">
        <v>183</v>
      </c>
      <c r="F1231" t="s">
        <v>232</v>
      </c>
      <c r="G1231">
        <v>36.228521000000001</v>
      </c>
      <c r="H1231">
        <v>-107.28231100000001</v>
      </c>
      <c r="I1231" s="606">
        <v>5.3747602739999998</v>
      </c>
      <c r="J1231" t="s">
        <v>431</v>
      </c>
      <c r="K1231" t="s">
        <v>1249</v>
      </c>
      <c r="L1231" s="606">
        <v>62.5</v>
      </c>
      <c r="M1231" s="606">
        <v>50</v>
      </c>
      <c r="N1231" s="606">
        <v>1.25</v>
      </c>
      <c r="O1231" t="s">
        <v>799</v>
      </c>
      <c r="P1231" t="s">
        <v>1231</v>
      </c>
      <c r="Q1231" t="s">
        <v>799</v>
      </c>
      <c r="R1231">
        <v>180</v>
      </c>
      <c r="Y1231">
        <v>11.99</v>
      </c>
      <c r="Z1231">
        <v>21.6</v>
      </c>
      <c r="AA1231">
        <v>30.76</v>
      </c>
      <c r="AB1231">
        <v>23.42</v>
      </c>
      <c r="AC1231" t="s">
        <v>329</v>
      </c>
      <c r="AD1231" s="508">
        <v>20.360657917302504</v>
      </c>
      <c r="AE1231" s="1059"/>
      <c r="AF1231" s="1059"/>
      <c r="AG1231" s="1059"/>
      <c r="AH1231" s="1059"/>
      <c r="AI1231" s="1059"/>
      <c r="AJ1231" s="1059"/>
      <c r="AK1231" s="1059"/>
      <c r="AL1231" s="1059"/>
      <c r="AM1231" s="1059"/>
      <c r="AN1231" s="1059"/>
      <c r="AO1231" s="1059"/>
      <c r="AP1231" s="1059"/>
      <c r="AQ1231" s="1059"/>
      <c r="AR1231" s="1059"/>
      <c r="AS1231" s="1059"/>
      <c r="AT1231" s="1059">
        <v>0.30261643835616397</v>
      </c>
      <c r="AU1231" s="1061">
        <v>0.26993852459016299</v>
      </c>
    </row>
    <row r="1232" spans="1:47" x14ac:dyDescent="0.2">
      <c r="A1232">
        <v>64702</v>
      </c>
      <c r="B1232" t="s">
        <v>2481</v>
      </c>
      <c r="C1232" s="507">
        <v>44804</v>
      </c>
      <c r="D1232">
        <v>2022</v>
      </c>
      <c r="E1232" t="s">
        <v>199</v>
      </c>
      <c r="F1232" t="s">
        <v>228</v>
      </c>
      <c r="G1232">
        <v>35.289704</v>
      </c>
      <c r="H1232">
        <v>-80.235410000000002</v>
      </c>
      <c r="I1232" s="606">
        <v>4.4955191781000003</v>
      </c>
      <c r="J1232" t="s">
        <v>431</v>
      </c>
      <c r="K1232" t="s">
        <v>1249</v>
      </c>
      <c r="L1232" s="606">
        <v>69.89</v>
      </c>
      <c r="M1232" s="606">
        <v>50</v>
      </c>
      <c r="N1232" s="606">
        <v>1.3977999999999999</v>
      </c>
      <c r="O1232" t="s">
        <v>799</v>
      </c>
      <c r="P1232" t="s">
        <v>1231</v>
      </c>
      <c r="Q1232" t="s">
        <v>799</v>
      </c>
      <c r="R1232">
        <v>180</v>
      </c>
      <c r="Y1232">
        <v>23.48</v>
      </c>
      <c r="Z1232">
        <v>34.97</v>
      </c>
      <c r="AA1232">
        <v>45.68</v>
      </c>
      <c r="AB1232">
        <v>34.619999999999997</v>
      </c>
      <c r="AC1232" t="s">
        <v>329</v>
      </c>
      <c r="AD1232" s="508" t="s">
        <v>1233</v>
      </c>
      <c r="AE1232" s="1059"/>
      <c r="AF1232" s="1059"/>
      <c r="AG1232" s="1059"/>
      <c r="AH1232" s="1059"/>
      <c r="AI1232" s="1059"/>
      <c r="AJ1232" s="1059"/>
      <c r="AK1232" s="1059"/>
      <c r="AL1232" s="1059"/>
      <c r="AM1232" s="1059"/>
      <c r="AN1232" s="1059"/>
      <c r="AO1232" s="1059"/>
      <c r="AP1232" s="1059"/>
      <c r="AQ1232" s="1059"/>
      <c r="AR1232" s="1059"/>
      <c r="AS1232" s="1059"/>
      <c r="AT1232" s="1059">
        <v>0.22042694063926899</v>
      </c>
      <c r="AU1232" s="1061">
        <v>0.227012750455373</v>
      </c>
    </row>
    <row r="1233" spans="1:47" x14ac:dyDescent="0.2">
      <c r="A1233">
        <v>65009</v>
      </c>
      <c r="B1233" t="s">
        <v>745</v>
      </c>
      <c r="C1233" s="507">
        <v>44834</v>
      </c>
      <c r="D1233">
        <v>2022</v>
      </c>
      <c r="E1233" t="s">
        <v>179</v>
      </c>
      <c r="F1233" t="s">
        <v>235</v>
      </c>
      <c r="G1233">
        <v>43.200164000000001</v>
      </c>
      <c r="H1233">
        <v>-90.220331999999999</v>
      </c>
      <c r="I1233" s="606">
        <v>3.7884609589</v>
      </c>
      <c r="J1233" t="s">
        <v>431</v>
      </c>
      <c r="K1233" t="s">
        <v>1249</v>
      </c>
      <c r="L1233" s="606">
        <v>65.099999999999994</v>
      </c>
      <c r="M1233" s="606">
        <v>50</v>
      </c>
      <c r="N1233" s="606">
        <v>1.3019999999999998</v>
      </c>
      <c r="O1233" t="s">
        <v>799</v>
      </c>
      <c r="P1233" t="s">
        <v>1231</v>
      </c>
      <c r="Q1233" t="s">
        <v>799</v>
      </c>
      <c r="R1233">
        <v>180</v>
      </c>
      <c r="Y1233">
        <v>28.35</v>
      </c>
      <c r="Z1233">
        <v>2.69</v>
      </c>
      <c r="AA1233">
        <v>54.58</v>
      </c>
      <c r="AB1233">
        <v>40.299999999999997</v>
      </c>
      <c r="AC1233" t="s">
        <v>333</v>
      </c>
      <c r="AD1233" s="508" t="s">
        <v>1233</v>
      </c>
      <c r="AE1233" s="1059"/>
      <c r="AF1233" s="1059"/>
      <c r="AG1233" s="1059"/>
      <c r="AH1233" s="1059"/>
      <c r="AI1233" s="1059"/>
      <c r="AJ1233" s="1059"/>
      <c r="AK1233" s="1059"/>
      <c r="AL1233" s="1059"/>
      <c r="AM1233" s="1059"/>
      <c r="AN1233" s="1059"/>
      <c r="AO1233" s="1059"/>
      <c r="AP1233" s="1059"/>
      <c r="AQ1233" s="1059"/>
      <c r="AR1233" s="1059"/>
      <c r="AS1233" s="1059"/>
      <c r="AT1233" s="1059">
        <v>0.21378767123287601</v>
      </c>
      <c r="AU1233" s="1061">
        <v>0.217891621129326</v>
      </c>
    </row>
    <row r="1234" spans="1:47" x14ac:dyDescent="0.2">
      <c r="A1234">
        <v>65010</v>
      </c>
      <c r="B1234" t="s">
        <v>749</v>
      </c>
      <c r="C1234" s="507">
        <v>44865</v>
      </c>
      <c r="D1234">
        <v>2022</v>
      </c>
      <c r="E1234" t="s">
        <v>179</v>
      </c>
      <c r="F1234" t="s">
        <v>235</v>
      </c>
      <c r="G1234">
        <v>42.810873000000001</v>
      </c>
      <c r="H1234">
        <v>-89.10154</v>
      </c>
      <c r="I1234" s="606">
        <v>3.8431557077999998</v>
      </c>
      <c r="J1234" t="s">
        <v>431</v>
      </c>
      <c r="K1234" t="s">
        <v>1249</v>
      </c>
      <c r="L1234" s="606">
        <v>64</v>
      </c>
      <c r="M1234" s="606">
        <v>50</v>
      </c>
      <c r="N1234" s="606">
        <v>1.28</v>
      </c>
      <c r="O1234" t="s">
        <v>799</v>
      </c>
      <c r="P1234" t="s">
        <v>1231</v>
      </c>
      <c r="Q1234" t="s">
        <v>799</v>
      </c>
      <c r="R1234">
        <v>180</v>
      </c>
      <c r="Y1234">
        <v>26.41</v>
      </c>
      <c r="Z1234">
        <v>2.69</v>
      </c>
      <c r="AA1234">
        <v>56.34</v>
      </c>
      <c r="AB1234">
        <v>41.37</v>
      </c>
      <c r="AC1234" t="s">
        <v>333</v>
      </c>
      <c r="AD1234" s="508" t="s">
        <v>1233</v>
      </c>
      <c r="AE1234" s="1059"/>
      <c r="AF1234" s="1059"/>
      <c r="AG1234" s="1059"/>
      <c r="AH1234" s="1059"/>
      <c r="AI1234" s="1059"/>
      <c r="AJ1234" s="1059"/>
      <c r="AK1234" s="1059"/>
      <c r="AL1234" s="1059"/>
      <c r="AM1234" s="1059"/>
      <c r="AN1234" s="1059"/>
      <c r="AO1234" s="1059"/>
      <c r="AP1234" s="1059"/>
      <c r="AQ1234" s="1059"/>
      <c r="AR1234" s="1059"/>
      <c r="AS1234" s="1059"/>
      <c r="AT1234" s="1059">
        <v>0.214949771689497</v>
      </c>
      <c r="AU1234" s="1061">
        <v>0.21806921675774099</v>
      </c>
    </row>
    <row r="1235" spans="1:47" x14ac:dyDescent="0.2">
      <c r="A1235">
        <v>63128</v>
      </c>
      <c r="B1235" t="s">
        <v>2482</v>
      </c>
      <c r="C1235" s="507">
        <v>44865</v>
      </c>
      <c r="D1235">
        <v>2022</v>
      </c>
      <c r="E1235" t="s">
        <v>179</v>
      </c>
      <c r="F1235" t="s">
        <v>241</v>
      </c>
      <c r="G1235">
        <v>30.781461</v>
      </c>
      <c r="H1235">
        <v>-90.201420999999996</v>
      </c>
      <c r="I1235" s="606">
        <v>4.6275922374</v>
      </c>
      <c r="J1235" t="s">
        <v>431</v>
      </c>
      <c r="K1235" t="s">
        <v>1251</v>
      </c>
      <c r="L1235" s="606">
        <v>82.5</v>
      </c>
      <c r="M1235" s="606">
        <v>50</v>
      </c>
      <c r="N1235" s="606">
        <v>1.65</v>
      </c>
      <c r="O1235" t="s">
        <v>799</v>
      </c>
      <c r="P1235" t="s">
        <v>1231</v>
      </c>
      <c r="Q1235" t="s">
        <v>799</v>
      </c>
      <c r="R1235">
        <v>180</v>
      </c>
      <c r="Y1235">
        <v>26.74</v>
      </c>
      <c r="Z1235">
        <v>2.63</v>
      </c>
      <c r="AA1235">
        <v>65.209999999999994</v>
      </c>
      <c r="AB1235">
        <v>48.18</v>
      </c>
      <c r="AC1235" t="s">
        <v>333</v>
      </c>
      <c r="AD1235" s="508">
        <v>47.915411771516972</v>
      </c>
      <c r="AE1235" s="1059"/>
      <c r="AF1235" s="1059"/>
      <c r="AG1235" s="1059"/>
      <c r="AH1235" s="1059"/>
      <c r="AI1235" s="1059"/>
      <c r="AJ1235" s="1059"/>
      <c r="AK1235" s="1059"/>
      <c r="AL1235" s="1059"/>
      <c r="AM1235" s="1059"/>
      <c r="AN1235" s="1059"/>
      <c r="AO1235" s="1059"/>
      <c r="AP1235" s="1059"/>
      <c r="AQ1235" s="1059"/>
      <c r="AR1235" s="1059"/>
      <c r="AS1235" s="1059"/>
      <c r="AT1235" s="1059">
        <v>0.21531506849314999</v>
      </c>
      <c r="AU1235" s="1061">
        <v>0.241607468123861</v>
      </c>
    </row>
    <row r="1236" spans="1:47" x14ac:dyDescent="0.2">
      <c r="A1236">
        <v>63223</v>
      </c>
      <c r="B1236" t="s">
        <v>2483</v>
      </c>
      <c r="C1236" s="507">
        <v>44712</v>
      </c>
      <c r="D1236">
        <v>2022</v>
      </c>
      <c r="E1236" t="s">
        <v>177</v>
      </c>
      <c r="F1236" t="s">
        <v>221</v>
      </c>
      <c r="G1236">
        <v>28.454902000000001</v>
      </c>
      <c r="H1236">
        <v>-97.983407999999997</v>
      </c>
      <c r="I1236" s="606">
        <v>4.7908438355999996</v>
      </c>
      <c r="J1236" t="s">
        <v>431</v>
      </c>
      <c r="K1236" t="s">
        <v>1251</v>
      </c>
      <c r="L1236" s="606">
        <v>65</v>
      </c>
      <c r="M1236" s="606">
        <v>50.7</v>
      </c>
      <c r="N1236" s="606">
        <v>1.2820512820512819</v>
      </c>
      <c r="O1236" t="s">
        <v>799</v>
      </c>
      <c r="P1236" t="s">
        <v>1231</v>
      </c>
      <c r="Q1236" t="s">
        <v>799</v>
      </c>
      <c r="R1236">
        <v>180</v>
      </c>
      <c r="Y1236">
        <v>26.32</v>
      </c>
      <c r="AA1236">
        <v>43.09</v>
      </c>
      <c r="AB1236">
        <v>32.81</v>
      </c>
      <c r="AC1236" t="s">
        <v>333</v>
      </c>
      <c r="AD1236" s="508" t="s">
        <v>1233</v>
      </c>
      <c r="AE1236" s="1059"/>
      <c r="AF1236" s="1059"/>
      <c r="AG1236" s="1059"/>
      <c r="AH1236" s="1059"/>
      <c r="AI1236" s="1059"/>
      <c r="AJ1236" s="1059"/>
      <c r="AK1236" s="1059"/>
      <c r="AL1236" s="1059"/>
      <c r="AM1236" s="1059"/>
      <c r="AN1236" s="1059"/>
      <c r="AO1236" s="1059"/>
      <c r="AP1236" s="1059"/>
      <c r="AQ1236" s="1059"/>
      <c r="AR1236" s="1059"/>
      <c r="AS1236" s="1059"/>
      <c r="AT1236" s="1059">
        <v>0.23239712517899999</v>
      </c>
      <c r="AU1236" s="1061">
        <v>0.18420393183949299</v>
      </c>
    </row>
    <row r="1237" spans="1:47" x14ac:dyDescent="0.2">
      <c r="A1237">
        <v>65307</v>
      </c>
      <c r="B1237" t="s">
        <v>2484</v>
      </c>
      <c r="C1237" s="507">
        <v>44926</v>
      </c>
      <c r="D1237">
        <v>2022</v>
      </c>
      <c r="E1237" t="s">
        <v>180</v>
      </c>
      <c r="F1237" t="s">
        <v>227</v>
      </c>
      <c r="G1237">
        <v>36.801881000000002</v>
      </c>
      <c r="H1237">
        <v>-78.833320999999998</v>
      </c>
      <c r="I1237" s="606">
        <v>4.3637700913000002</v>
      </c>
      <c r="J1237" t="s">
        <v>431</v>
      </c>
      <c r="K1237" t="s">
        <v>1249</v>
      </c>
      <c r="L1237" s="606">
        <v>57.1</v>
      </c>
      <c r="M1237" s="606">
        <v>51</v>
      </c>
      <c r="N1237" s="606">
        <v>1.1196078431372549</v>
      </c>
      <c r="O1237" t="s">
        <v>799</v>
      </c>
      <c r="P1237" t="s">
        <v>1231</v>
      </c>
      <c r="Q1237" t="s">
        <v>799</v>
      </c>
      <c r="R1237">
        <v>180</v>
      </c>
      <c r="Y1237">
        <v>29.18</v>
      </c>
      <c r="Z1237">
        <v>4.0199999999999996</v>
      </c>
      <c r="AA1237">
        <v>59.64</v>
      </c>
      <c r="AB1237">
        <v>43.55</v>
      </c>
      <c r="AC1237" t="s">
        <v>332</v>
      </c>
      <c r="AD1237" s="508" t="s">
        <v>1233</v>
      </c>
      <c r="AE1237" s="1059"/>
      <c r="AF1237" s="1059"/>
      <c r="AG1237" s="1059"/>
      <c r="AH1237" s="1059"/>
      <c r="AI1237" s="1059"/>
      <c r="AJ1237" s="1059"/>
      <c r="AK1237" s="1059"/>
      <c r="AL1237" s="1059"/>
      <c r="AM1237" s="1059"/>
      <c r="AN1237" s="1059"/>
      <c r="AO1237" s="1059"/>
      <c r="AP1237" s="1059"/>
      <c r="AQ1237" s="1059"/>
      <c r="AR1237" s="1059"/>
      <c r="AS1237" s="1059"/>
      <c r="AT1237" s="1059">
        <v>0.185390366192138</v>
      </c>
      <c r="AU1237" s="1061">
        <v>0.19280152862602201</v>
      </c>
    </row>
    <row r="1238" spans="1:47" x14ac:dyDescent="0.2">
      <c r="A1238">
        <v>61664</v>
      </c>
      <c r="B1238" t="s">
        <v>2485</v>
      </c>
      <c r="C1238" s="507">
        <v>44681</v>
      </c>
      <c r="D1238">
        <v>2022</v>
      </c>
      <c r="E1238" t="s">
        <v>199</v>
      </c>
      <c r="F1238" t="s">
        <v>223</v>
      </c>
      <c r="G1238">
        <v>28.389191</v>
      </c>
      <c r="H1238">
        <v>-82.221641000000005</v>
      </c>
      <c r="I1238" s="606">
        <v>4.9397785387999997</v>
      </c>
      <c r="J1238" t="s">
        <v>431</v>
      </c>
      <c r="K1238" t="s">
        <v>1249</v>
      </c>
      <c r="L1238" s="606">
        <v>64.657319999999999</v>
      </c>
      <c r="M1238" s="606">
        <v>54.6</v>
      </c>
      <c r="N1238" s="606">
        <v>1.1841999999999999</v>
      </c>
      <c r="O1238" t="s">
        <v>799</v>
      </c>
      <c r="P1238" t="s">
        <v>1231</v>
      </c>
      <c r="Q1238" t="s">
        <v>799</v>
      </c>
      <c r="R1238">
        <v>180</v>
      </c>
      <c r="Y1238">
        <v>16.649999999999999</v>
      </c>
      <c r="Z1238">
        <v>17.68</v>
      </c>
      <c r="AA1238">
        <v>55.69</v>
      </c>
      <c r="AB1238">
        <v>40.89</v>
      </c>
      <c r="AC1238" t="s">
        <v>329</v>
      </c>
      <c r="AD1238" s="508" t="s">
        <v>1233</v>
      </c>
      <c r="AE1238" s="1059"/>
      <c r="AF1238" s="1059"/>
      <c r="AG1238" s="1059"/>
      <c r="AH1238" s="1059"/>
      <c r="AI1238" s="1059"/>
      <c r="AJ1238" s="1059"/>
      <c r="AK1238" s="1059"/>
      <c r="AL1238" s="1059"/>
      <c r="AM1238" s="1059"/>
      <c r="AN1238" s="1059"/>
      <c r="AO1238" s="1059"/>
      <c r="AP1238" s="1059"/>
      <c r="AQ1238" s="1059"/>
      <c r="AR1238" s="1059"/>
      <c r="AS1238" s="1059"/>
      <c r="AT1238" s="1059">
        <v>0.18855269540201</v>
      </c>
      <c r="AU1238" s="1061">
        <v>0.21782236433875701</v>
      </c>
    </row>
    <row r="1239" spans="1:47" x14ac:dyDescent="0.2">
      <c r="A1239">
        <v>65687</v>
      </c>
      <c r="B1239" t="s">
        <v>701</v>
      </c>
      <c r="C1239" s="507">
        <v>44926</v>
      </c>
      <c r="D1239">
        <v>2022</v>
      </c>
      <c r="E1239" t="s">
        <v>199</v>
      </c>
      <c r="F1239" t="s">
        <v>223</v>
      </c>
      <c r="G1239">
        <v>27.672131</v>
      </c>
      <c r="H1239">
        <v>-82.450191000000004</v>
      </c>
      <c r="I1239" s="606">
        <v>5.0823107305999997</v>
      </c>
      <c r="J1239" t="s">
        <v>431</v>
      </c>
      <c r="K1239" t="s">
        <v>1251</v>
      </c>
      <c r="L1239" s="606">
        <v>66.8</v>
      </c>
      <c r="M1239" s="606">
        <v>55</v>
      </c>
      <c r="N1239" s="606">
        <v>1.2145454545454546</v>
      </c>
      <c r="O1239" t="s">
        <v>799</v>
      </c>
      <c r="P1239" t="s">
        <v>1231</v>
      </c>
      <c r="Q1239" t="s">
        <v>799</v>
      </c>
      <c r="R1239">
        <v>180</v>
      </c>
      <c r="Y1239">
        <v>16.579999999999998</v>
      </c>
      <c r="Z1239">
        <v>15.86</v>
      </c>
      <c r="AA1239">
        <v>49.32</v>
      </c>
      <c r="AB1239">
        <v>36.380000000000003</v>
      </c>
      <c r="AC1239" t="s">
        <v>329</v>
      </c>
      <c r="AD1239" s="508" t="s">
        <v>1233</v>
      </c>
      <c r="AE1239" s="1059"/>
      <c r="AF1239" s="1059"/>
      <c r="AG1239" s="1059"/>
      <c r="AH1239" s="1059"/>
      <c r="AI1239" s="1059"/>
      <c r="AJ1239" s="1059"/>
      <c r="AK1239" s="1059"/>
      <c r="AL1239" s="1059"/>
      <c r="AM1239" s="1059"/>
      <c r="AN1239" s="1059"/>
      <c r="AO1239" s="1059"/>
      <c r="AP1239" s="1059"/>
      <c r="AQ1239" s="1059"/>
      <c r="AR1239" s="1059"/>
      <c r="AS1239" s="1059"/>
      <c r="AT1239" s="1059">
        <v>0.23329597343295899</v>
      </c>
      <c r="AU1239" s="1061">
        <v>0.21607468123861501</v>
      </c>
    </row>
    <row r="1240" spans="1:47" x14ac:dyDescent="0.2">
      <c r="A1240">
        <v>64909</v>
      </c>
      <c r="B1240" t="s">
        <v>2486</v>
      </c>
      <c r="C1240" s="507">
        <v>44681</v>
      </c>
      <c r="D1240">
        <v>2022</v>
      </c>
      <c r="E1240" t="s">
        <v>176</v>
      </c>
      <c r="F1240" t="s">
        <v>222</v>
      </c>
      <c r="G1240">
        <v>35.817340999999999</v>
      </c>
      <c r="H1240">
        <v>-119.063241</v>
      </c>
      <c r="I1240" s="606">
        <v>5.3359831050000004</v>
      </c>
      <c r="J1240" t="s">
        <v>431</v>
      </c>
      <c r="K1240" t="s">
        <v>1249</v>
      </c>
      <c r="L1240" s="606">
        <v>72.5</v>
      </c>
      <c r="M1240" s="606">
        <v>55.8</v>
      </c>
      <c r="N1240" s="606">
        <v>1.2992831541218639</v>
      </c>
      <c r="O1240" t="s">
        <v>799</v>
      </c>
      <c r="P1240" t="s">
        <v>1231</v>
      </c>
      <c r="Q1240" t="s">
        <v>799</v>
      </c>
      <c r="R1240">
        <v>180</v>
      </c>
      <c r="Y1240">
        <v>12.5</v>
      </c>
      <c r="Z1240">
        <v>8.66</v>
      </c>
      <c r="AA1240">
        <v>74.47</v>
      </c>
      <c r="AB1240">
        <v>52.63</v>
      </c>
      <c r="AC1240" t="s">
        <v>1259</v>
      </c>
      <c r="AD1240" s="508">
        <v>22.561626802957964</v>
      </c>
      <c r="AE1240" s="1059"/>
      <c r="AF1240" s="1059"/>
      <c r="AG1240" s="1059"/>
      <c r="AH1240" s="1059"/>
      <c r="AI1240" s="1059"/>
      <c r="AJ1240" s="1059"/>
      <c r="AK1240" s="1059"/>
      <c r="AL1240" s="1059"/>
      <c r="AM1240" s="1059"/>
      <c r="AN1240" s="1059"/>
      <c r="AO1240" s="1059"/>
      <c r="AP1240" s="1059"/>
      <c r="AQ1240" s="1059"/>
      <c r="AR1240" s="1059"/>
      <c r="AS1240" s="1059"/>
      <c r="AT1240" s="1059">
        <v>0.26024737729333303</v>
      </c>
      <c r="AU1240" s="1061">
        <v>0.25496626319603499</v>
      </c>
    </row>
    <row r="1241" spans="1:47" x14ac:dyDescent="0.2">
      <c r="A1241">
        <v>64842</v>
      </c>
      <c r="B1241" t="s">
        <v>2487</v>
      </c>
      <c r="C1241" s="507">
        <v>44895</v>
      </c>
      <c r="D1241">
        <v>2022</v>
      </c>
      <c r="E1241" t="s">
        <v>180</v>
      </c>
      <c r="F1241" t="s">
        <v>252</v>
      </c>
      <c r="G1241">
        <v>37.593591000000004</v>
      </c>
      <c r="H1241">
        <v>-84.577580999999995</v>
      </c>
      <c r="I1241" s="606">
        <v>4.1231063926999996</v>
      </c>
      <c r="J1241" t="s">
        <v>431</v>
      </c>
      <c r="K1241" t="s">
        <v>1251</v>
      </c>
      <c r="L1241" s="606">
        <v>70.349999999999994</v>
      </c>
      <c r="M1241" s="606">
        <v>57.6</v>
      </c>
      <c r="N1241" s="606">
        <v>1.2213541666666665</v>
      </c>
      <c r="O1241" t="s">
        <v>799</v>
      </c>
      <c r="P1241" t="s">
        <v>1231</v>
      </c>
      <c r="Q1241" t="s">
        <v>799</v>
      </c>
      <c r="R1241">
        <v>180</v>
      </c>
      <c r="Y1241">
        <v>32.380000000000003</v>
      </c>
      <c r="Z1241">
        <v>3.68</v>
      </c>
      <c r="AA1241">
        <v>68.8</v>
      </c>
      <c r="AB1241">
        <v>49.37</v>
      </c>
      <c r="AC1241" t="s">
        <v>332</v>
      </c>
      <c r="AD1241" s="508" t="s">
        <v>1233</v>
      </c>
      <c r="AE1241" s="1059"/>
      <c r="AF1241" s="1059"/>
      <c r="AG1241" s="1059"/>
      <c r="AH1241" s="1059"/>
      <c r="AI1241" s="1059"/>
      <c r="AJ1241" s="1059"/>
      <c r="AK1241" s="1059"/>
      <c r="AL1241" s="1059"/>
      <c r="AM1241" s="1059"/>
      <c r="AN1241" s="1059"/>
      <c r="AO1241" s="1059"/>
      <c r="AP1241" s="1059"/>
      <c r="AQ1241" s="1059"/>
      <c r="AR1241" s="1059"/>
      <c r="AS1241" s="1059"/>
      <c r="AT1241" s="1059">
        <v>0.219209791983764</v>
      </c>
      <c r="AU1241" s="1061">
        <v>0.21102723069722701</v>
      </c>
    </row>
    <row r="1242" spans="1:47" x14ac:dyDescent="0.2">
      <c r="A1242">
        <v>62758</v>
      </c>
      <c r="B1242" t="s">
        <v>2488</v>
      </c>
      <c r="C1242" s="507">
        <v>44834</v>
      </c>
      <c r="D1242">
        <v>2022</v>
      </c>
      <c r="E1242" t="s">
        <v>180</v>
      </c>
      <c r="F1242" t="s">
        <v>227</v>
      </c>
      <c r="G1242">
        <v>36.600211000000002</v>
      </c>
      <c r="H1242">
        <v>-77.650141000000005</v>
      </c>
      <c r="I1242" s="606">
        <v>4.3690566210000004</v>
      </c>
      <c r="J1242" t="s">
        <v>431</v>
      </c>
      <c r="K1242" t="s">
        <v>1249</v>
      </c>
      <c r="L1242" s="606">
        <v>86.1</v>
      </c>
      <c r="M1242" s="606">
        <v>59.6</v>
      </c>
      <c r="N1242" s="606">
        <v>1.4446308724832213</v>
      </c>
      <c r="O1242" t="s">
        <v>799</v>
      </c>
      <c r="P1242" t="s">
        <v>1231</v>
      </c>
      <c r="Q1242" t="s">
        <v>799</v>
      </c>
      <c r="R1242">
        <v>180</v>
      </c>
      <c r="Y1242">
        <v>27.32</v>
      </c>
      <c r="Z1242">
        <v>3.48</v>
      </c>
      <c r="AA1242">
        <v>77.489999999999995</v>
      </c>
      <c r="AB1242">
        <v>56.19</v>
      </c>
      <c r="AC1242" t="s">
        <v>329</v>
      </c>
      <c r="AD1242" s="508" t="s">
        <v>1233</v>
      </c>
      <c r="AE1242" s="1059"/>
      <c r="AF1242" s="1059"/>
      <c r="AG1242" s="1059"/>
      <c r="AH1242" s="1059"/>
      <c r="AI1242" s="1059"/>
      <c r="AJ1242" s="1059"/>
      <c r="AK1242" s="1059"/>
      <c r="AL1242" s="1059"/>
      <c r="AM1242" s="1059"/>
      <c r="AN1242" s="1059"/>
      <c r="AO1242" s="1059"/>
      <c r="AP1242" s="1059"/>
      <c r="AQ1242" s="1059"/>
      <c r="AR1242" s="1059"/>
      <c r="AS1242" s="1059"/>
      <c r="AT1242" s="1059">
        <v>0.18253156507615401</v>
      </c>
      <c r="AU1242" s="1061">
        <v>0.222892293492744</v>
      </c>
    </row>
    <row r="1243" spans="1:47" x14ac:dyDescent="0.2">
      <c r="A1243">
        <v>65684</v>
      </c>
      <c r="B1243" t="s">
        <v>694</v>
      </c>
      <c r="C1243" s="507">
        <v>44926</v>
      </c>
      <c r="D1243">
        <v>2022</v>
      </c>
      <c r="E1243" t="s">
        <v>199</v>
      </c>
      <c r="F1243" t="s">
        <v>223</v>
      </c>
      <c r="G1243">
        <v>27.919969999999999</v>
      </c>
      <c r="H1243">
        <v>-82.069329999999994</v>
      </c>
      <c r="I1243" s="606">
        <v>4.9805390411000001</v>
      </c>
      <c r="J1243" t="s">
        <v>431</v>
      </c>
      <c r="K1243" t="s">
        <v>1251</v>
      </c>
      <c r="L1243" s="606">
        <v>72.215999999999994</v>
      </c>
      <c r="M1243" s="606">
        <v>61.2</v>
      </c>
      <c r="N1243" s="606">
        <v>1.18</v>
      </c>
      <c r="O1243" t="s">
        <v>799</v>
      </c>
      <c r="P1243" t="s">
        <v>1231</v>
      </c>
      <c r="Q1243" t="s">
        <v>799</v>
      </c>
      <c r="R1243">
        <v>180</v>
      </c>
      <c r="Y1243">
        <v>16.62</v>
      </c>
      <c r="Z1243">
        <v>15.68</v>
      </c>
      <c r="AA1243">
        <v>45.87</v>
      </c>
      <c r="AB1243">
        <v>33.979999999999997</v>
      </c>
      <c r="AC1243" t="s">
        <v>329</v>
      </c>
      <c r="AD1243" s="508" t="s">
        <v>1233</v>
      </c>
      <c r="AE1243" s="1059"/>
      <c r="AF1243" s="1059"/>
      <c r="AG1243" s="1059"/>
      <c r="AH1243" s="1059"/>
      <c r="AI1243" s="1059"/>
      <c r="AJ1243" s="1059"/>
      <c r="AK1243" s="1059"/>
      <c r="AL1243" s="1059"/>
      <c r="AM1243" s="1059"/>
      <c r="AN1243" s="1059"/>
      <c r="AO1243" s="1059"/>
      <c r="AP1243" s="1059"/>
      <c r="AQ1243" s="1059"/>
      <c r="AR1243" s="1059"/>
      <c r="AS1243" s="1059"/>
      <c r="AT1243" s="1059">
        <v>0.227687498134718</v>
      </c>
      <c r="AU1243" s="1061">
        <v>0.224492764622546</v>
      </c>
    </row>
    <row r="1244" spans="1:47" x14ac:dyDescent="0.2">
      <c r="A1244">
        <v>65676</v>
      </c>
      <c r="B1244" t="s">
        <v>2489</v>
      </c>
      <c r="C1244" s="507">
        <v>44926</v>
      </c>
      <c r="D1244">
        <v>2022</v>
      </c>
      <c r="E1244" t="s">
        <v>176</v>
      </c>
      <c r="F1244" t="s">
        <v>222</v>
      </c>
      <c r="G1244">
        <v>34.965274999999998</v>
      </c>
      <c r="H1244">
        <v>-118.07729999999999</v>
      </c>
      <c r="I1244" s="606">
        <v>5.8866646118999997</v>
      </c>
      <c r="J1244" t="s">
        <v>431</v>
      </c>
      <c r="K1244" t="s">
        <v>1251</v>
      </c>
      <c r="L1244" s="606">
        <v>71.3</v>
      </c>
      <c r="M1244" s="606">
        <v>68</v>
      </c>
      <c r="N1244" s="606">
        <v>1.0485294117647059</v>
      </c>
      <c r="O1244" t="s">
        <v>799</v>
      </c>
      <c r="P1244" t="s">
        <v>1231</v>
      </c>
      <c r="Q1244" t="s">
        <v>799</v>
      </c>
      <c r="R1244">
        <v>180</v>
      </c>
      <c r="S1244" t="s">
        <v>1293</v>
      </c>
      <c r="T1244" t="s">
        <v>1294</v>
      </c>
      <c r="U1244" t="s">
        <v>1295</v>
      </c>
      <c r="V1244">
        <v>2023</v>
      </c>
      <c r="W1244">
        <v>47</v>
      </c>
      <c r="X1244">
        <v>94</v>
      </c>
      <c r="Y1244">
        <v>9.9600000000000009</v>
      </c>
      <c r="Z1244">
        <v>9.92</v>
      </c>
      <c r="AA1244">
        <v>38.83</v>
      </c>
      <c r="AB1244">
        <v>28.84</v>
      </c>
      <c r="AC1244" t="s">
        <v>330</v>
      </c>
      <c r="AD1244" s="508" t="s">
        <v>1233</v>
      </c>
      <c r="AE1244" s="1059"/>
      <c r="AF1244" s="1059"/>
      <c r="AG1244" s="1059"/>
      <c r="AH1244" s="1059"/>
      <c r="AI1244" s="1059"/>
      <c r="AJ1244" s="1059"/>
      <c r="AK1244" s="1059"/>
      <c r="AL1244" s="1059"/>
      <c r="AM1244" s="1059"/>
      <c r="AN1244" s="1059"/>
      <c r="AO1244" s="1059"/>
      <c r="AP1244" s="1059"/>
      <c r="AQ1244" s="1059"/>
      <c r="AR1244" s="1059"/>
      <c r="AS1244" s="1059"/>
      <c r="AT1244" s="1059">
        <v>0.24210146387322001</v>
      </c>
      <c r="AU1244" s="1061">
        <v>0.22115577788492399</v>
      </c>
    </row>
    <row r="1245" spans="1:47" x14ac:dyDescent="0.2">
      <c r="A1245">
        <v>65349</v>
      </c>
      <c r="B1245" t="s">
        <v>2490</v>
      </c>
      <c r="C1245" s="507">
        <v>44772</v>
      </c>
      <c r="D1245">
        <v>2022</v>
      </c>
      <c r="E1245" t="s">
        <v>179</v>
      </c>
      <c r="F1245" t="s">
        <v>230</v>
      </c>
      <c r="G1245">
        <v>40.094980999999997</v>
      </c>
      <c r="H1245">
        <v>-89.417681000000002</v>
      </c>
      <c r="I1245" s="606">
        <v>4.0868054794999997</v>
      </c>
      <c r="J1245" t="s">
        <v>431</v>
      </c>
      <c r="K1245" t="s">
        <v>1249</v>
      </c>
      <c r="L1245" s="606">
        <v>92.4</v>
      </c>
      <c r="M1245" s="606">
        <v>70</v>
      </c>
      <c r="N1245" s="606">
        <v>1.32</v>
      </c>
      <c r="O1245" t="s">
        <v>799</v>
      </c>
      <c r="P1245" t="s">
        <v>1231</v>
      </c>
      <c r="Q1245" t="s">
        <v>799</v>
      </c>
      <c r="R1245">
        <v>180</v>
      </c>
      <c r="Y1245">
        <v>27.48</v>
      </c>
      <c r="Z1245">
        <v>2.77</v>
      </c>
      <c r="AA1245">
        <v>41.27</v>
      </c>
      <c r="AB1245">
        <v>30.99</v>
      </c>
      <c r="AC1245" t="s">
        <v>1259</v>
      </c>
      <c r="AD1245" s="508" t="s">
        <v>1233</v>
      </c>
      <c r="AE1245" s="1059"/>
      <c r="AF1245" s="1059"/>
      <c r="AG1245" s="1059"/>
      <c r="AH1245" s="1059"/>
      <c r="AI1245" s="1059"/>
      <c r="AJ1245" s="1059"/>
      <c r="AK1245" s="1059"/>
      <c r="AL1245" s="1059"/>
      <c r="AM1245" s="1059"/>
      <c r="AN1245" s="1059"/>
      <c r="AO1245" s="1059"/>
      <c r="AP1245" s="1059"/>
      <c r="AQ1245" s="1059"/>
      <c r="AR1245" s="1059"/>
      <c r="AS1245" s="1059"/>
      <c r="AT1245" s="1059">
        <v>0.254986953685583</v>
      </c>
      <c r="AU1245" s="1061">
        <v>0.246626984126984</v>
      </c>
    </row>
    <row r="1246" spans="1:47" x14ac:dyDescent="0.2">
      <c r="A1246">
        <v>64840</v>
      </c>
      <c r="B1246" t="s">
        <v>2491</v>
      </c>
      <c r="C1246" s="507">
        <v>44926</v>
      </c>
      <c r="D1246">
        <v>2022</v>
      </c>
      <c r="E1246" t="s">
        <v>199</v>
      </c>
      <c r="F1246" t="s">
        <v>225</v>
      </c>
      <c r="G1246">
        <v>31.238312000000001</v>
      </c>
      <c r="H1246">
        <v>-85.095012999999994</v>
      </c>
      <c r="I1246" s="606">
        <v>4.7166057078000003</v>
      </c>
      <c r="J1246" t="s">
        <v>431</v>
      </c>
      <c r="K1246" t="s">
        <v>1251</v>
      </c>
      <c r="L1246" s="606">
        <v>101</v>
      </c>
      <c r="M1246" s="606">
        <v>70</v>
      </c>
      <c r="N1246" s="606">
        <v>1.4428571428571428</v>
      </c>
      <c r="O1246" t="s">
        <v>799</v>
      </c>
      <c r="P1246" t="s">
        <v>1231</v>
      </c>
      <c r="Q1246" t="s">
        <v>799</v>
      </c>
      <c r="R1246">
        <v>179</v>
      </c>
      <c r="Y1246">
        <v>27.78</v>
      </c>
      <c r="Z1246">
        <v>30.77</v>
      </c>
      <c r="AA1246">
        <v>65.650000000000006</v>
      </c>
      <c r="AB1246">
        <v>47.39</v>
      </c>
      <c r="AC1246" t="s">
        <v>1259</v>
      </c>
      <c r="AD1246" s="508" t="s">
        <v>1233</v>
      </c>
      <c r="AE1246" s="1059"/>
      <c r="AF1246" s="1059"/>
      <c r="AG1246" s="1059"/>
      <c r="AH1246" s="1059"/>
      <c r="AI1246" s="1059"/>
      <c r="AJ1246" s="1059"/>
      <c r="AK1246" s="1059"/>
      <c r="AL1246" s="1059"/>
      <c r="AM1246" s="1059"/>
      <c r="AN1246" s="1059"/>
      <c r="AO1246" s="1059"/>
      <c r="AP1246" s="1059"/>
      <c r="AQ1246" s="1059"/>
      <c r="AR1246" s="1059"/>
      <c r="AS1246" s="1059"/>
      <c r="AT1246" s="1059">
        <v>0.23817188519243301</v>
      </c>
      <c r="AU1246" s="1061">
        <v>0.26076144938849799</v>
      </c>
    </row>
    <row r="1247" spans="1:47" x14ac:dyDescent="0.2">
      <c r="A1247">
        <v>65039</v>
      </c>
      <c r="B1247" t="s">
        <v>2492</v>
      </c>
      <c r="C1247" s="507">
        <v>44592</v>
      </c>
      <c r="D1247">
        <v>2022</v>
      </c>
      <c r="E1247" t="s">
        <v>199</v>
      </c>
      <c r="F1247" t="s">
        <v>223</v>
      </c>
      <c r="G1247">
        <v>27.261001</v>
      </c>
      <c r="H1247">
        <v>-80.550730999999999</v>
      </c>
      <c r="I1247" s="606">
        <v>4.9357730593999998</v>
      </c>
      <c r="J1247" t="s">
        <v>431</v>
      </c>
      <c r="K1247" t="s">
        <v>1251</v>
      </c>
      <c r="L1247" s="606">
        <v>104.3</v>
      </c>
      <c r="M1247" s="606">
        <v>74.5</v>
      </c>
      <c r="N1247" s="606">
        <v>1.4</v>
      </c>
      <c r="O1247" t="s">
        <v>793</v>
      </c>
      <c r="P1247" t="s">
        <v>793</v>
      </c>
      <c r="Q1247">
        <v>20</v>
      </c>
      <c r="R1247">
        <v>195</v>
      </c>
      <c r="Y1247">
        <v>26.88</v>
      </c>
      <c r="Z1247">
        <v>16.350000000000001</v>
      </c>
      <c r="AA1247">
        <v>39.020000000000003</v>
      </c>
      <c r="AB1247">
        <v>30.09</v>
      </c>
      <c r="AC1247" t="s">
        <v>329</v>
      </c>
      <c r="AD1247" s="508" t="s">
        <v>1233</v>
      </c>
      <c r="AE1247" s="1059"/>
      <c r="AF1247" s="1059"/>
      <c r="AG1247" s="1059"/>
      <c r="AH1247" s="1059"/>
      <c r="AI1247" s="1059"/>
      <c r="AJ1247" s="1059"/>
      <c r="AK1247" s="1059"/>
      <c r="AL1247" s="1059"/>
      <c r="AM1247" s="1059"/>
      <c r="AN1247" s="1059"/>
      <c r="AO1247" s="1059"/>
      <c r="AP1247" s="1059"/>
      <c r="AQ1247" s="1059"/>
      <c r="AR1247" s="1059"/>
      <c r="AS1247" s="1059"/>
      <c r="AT1247" s="1059">
        <v>0.23734485611841499</v>
      </c>
      <c r="AU1247" s="1061">
        <v>0.225723096294666</v>
      </c>
    </row>
    <row r="1248" spans="1:47" x14ac:dyDescent="0.2">
      <c r="A1248">
        <v>65042</v>
      </c>
      <c r="B1248" t="s">
        <v>2493</v>
      </c>
      <c r="C1248" s="507">
        <v>44592</v>
      </c>
      <c r="D1248">
        <v>2022</v>
      </c>
      <c r="E1248" t="s">
        <v>199</v>
      </c>
      <c r="F1248" t="s">
        <v>223</v>
      </c>
      <c r="G1248">
        <v>27.580883</v>
      </c>
      <c r="H1248">
        <v>-80.652709999999999</v>
      </c>
      <c r="I1248" s="606">
        <v>4.9131127854000001</v>
      </c>
      <c r="J1248" t="s">
        <v>431</v>
      </c>
      <c r="K1248" t="s">
        <v>1251</v>
      </c>
      <c r="L1248" s="606">
        <v>104.3</v>
      </c>
      <c r="M1248" s="606">
        <v>74.5</v>
      </c>
      <c r="N1248" s="606">
        <v>1.4</v>
      </c>
      <c r="O1248" t="s">
        <v>793</v>
      </c>
      <c r="P1248" t="s">
        <v>793</v>
      </c>
      <c r="Q1248">
        <v>20</v>
      </c>
      <c r="R1248">
        <v>196</v>
      </c>
      <c r="Y1248">
        <v>26.7</v>
      </c>
      <c r="Z1248">
        <v>16.899999999999999</v>
      </c>
      <c r="AA1248">
        <v>41.86</v>
      </c>
      <c r="AB1248">
        <v>31.97</v>
      </c>
      <c r="AC1248" t="s">
        <v>329</v>
      </c>
      <c r="AD1248" s="508" t="s">
        <v>1233</v>
      </c>
      <c r="AE1248" s="1059"/>
      <c r="AF1248" s="1059"/>
      <c r="AG1248" s="1059"/>
      <c r="AH1248" s="1059"/>
      <c r="AI1248" s="1059"/>
      <c r="AJ1248" s="1059"/>
      <c r="AK1248" s="1059"/>
      <c r="AL1248" s="1059"/>
      <c r="AM1248" s="1059"/>
      <c r="AN1248" s="1059"/>
      <c r="AO1248" s="1059"/>
      <c r="AP1248" s="1059"/>
      <c r="AQ1248" s="1059"/>
      <c r="AR1248" s="1059"/>
      <c r="AS1248" s="1059"/>
      <c r="AT1248" s="1059">
        <v>0.23973981796451199</v>
      </c>
      <c r="AU1248" s="1061">
        <v>0.22173475874378001</v>
      </c>
    </row>
    <row r="1249" spans="1:47" x14ac:dyDescent="0.2">
      <c r="A1249">
        <v>64757</v>
      </c>
      <c r="B1249" t="s">
        <v>2494</v>
      </c>
      <c r="C1249" s="507">
        <v>44592</v>
      </c>
      <c r="D1249">
        <v>2022</v>
      </c>
      <c r="E1249" t="s">
        <v>199</v>
      </c>
      <c r="F1249" t="s">
        <v>223</v>
      </c>
      <c r="G1249">
        <v>30.787178000000001</v>
      </c>
      <c r="H1249">
        <v>-85.086186999999995</v>
      </c>
      <c r="I1249" s="606">
        <v>4.7488132419999998</v>
      </c>
      <c r="J1249" t="s">
        <v>431</v>
      </c>
      <c r="K1249" t="s">
        <v>1251</v>
      </c>
      <c r="L1249" s="606">
        <v>91.3</v>
      </c>
      <c r="M1249" s="606">
        <v>74.5</v>
      </c>
      <c r="N1249" s="606">
        <v>1.2255033557046979</v>
      </c>
      <c r="O1249" t="s">
        <v>799</v>
      </c>
      <c r="P1249" t="s">
        <v>1231</v>
      </c>
      <c r="Q1249" t="s">
        <v>799</v>
      </c>
      <c r="R1249">
        <v>180</v>
      </c>
      <c r="Y1249">
        <v>27.57</v>
      </c>
      <c r="Z1249">
        <v>25.08</v>
      </c>
      <c r="AA1249">
        <v>48.96</v>
      </c>
      <c r="AB1249">
        <v>36.49</v>
      </c>
      <c r="AC1249" t="s">
        <v>329</v>
      </c>
      <c r="AD1249" s="508" t="s">
        <v>1233</v>
      </c>
      <c r="AE1249" s="1059"/>
      <c r="AF1249" s="1059"/>
      <c r="AG1249" s="1059"/>
      <c r="AH1249" s="1059"/>
      <c r="AI1249" s="1059"/>
      <c r="AJ1249" s="1059"/>
      <c r="AK1249" s="1059"/>
      <c r="AL1249" s="1059"/>
      <c r="AM1249" s="1059"/>
      <c r="AN1249" s="1059"/>
      <c r="AO1249" s="1059"/>
      <c r="AP1249" s="1059"/>
      <c r="AQ1249" s="1059"/>
      <c r="AR1249" s="1059"/>
      <c r="AS1249" s="1059"/>
      <c r="AT1249" s="1059">
        <v>0.21617480310134499</v>
      </c>
      <c r="AU1249" s="1061">
        <v>0.20004339800246901</v>
      </c>
    </row>
    <row r="1250" spans="1:47" x14ac:dyDescent="0.2">
      <c r="A1250">
        <v>65037</v>
      </c>
      <c r="B1250" t="s">
        <v>579</v>
      </c>
      <c r="C1250" s="507">
        <v>44592</v>
      </c>
      <c r="D1250">
        <v>2022</v>
      </c>
      <c r="E1250" t="s">
        <v>199</v>
      </c>
      <c r="F1250" t="s">
        <v>223</v>
      </c>
      <c r="G1250">
        <v>26.367761000000002</v>
      </c>
      <c r="H1250">
        <v>-81.044531000000006</v>
      </c>
      <c r="I1250" s="606">
        <v>5.0040890411000003</v>
      </c>
      <c r="J1250" t="s">
        <v>431</v>
      </c>
      <c r="K1250" t="s">
        <v>1251</v>
      </c>
      <c r="L1250" s="606">
        <v>103.6</v>
      </c>
      <c r="M1250" s="606">
        <v>74.5</v>
      </c>
      <c r="N1250" s="606">
        <v>1.3906040268456374</v>
      </c>
      <c r="O1250" t="s">
        <v>793</v>
      </c>
      <c r="P1250" t="s">
        <v>793</v>
      </c>
      <c r="Q1250">
        <v>20</v>
      </c>
      <c r="R1250">
        <v>195</v>
      </c>
      <c r="Y1250">
        <v>26.91</v>
      </c>
      <c r="Z1250">
        <v>19.78</v>
      </c>
      <c r="AA1250">
        <v>39.31</v>
      </c>
      <c r="AB1250">
        <v>30.37</v>
      </c>
      <c r="AC1250" t="s">
        <v>329</v>
      </c>
      <c r="AD1250" s="508" t="s">
        <v>1233</v>
      </c>
      <c r="AE1250" s="1059"/>
      <c r="AF1250" s="1059"/>
      <c r="AG1250" s="1059"/>
      <c r="AH1250" s="1059"/>
      <c r="AI1250" s="1059"/>
      <c r="AJ1250" s="1059"/>
      <c r="AK1250" s="1059"/>
      <c r="AL1250" s="1059"/>
      <c r="AM1250" s="1059"/>
      <c r="AN1250" s="1059"/>
      <c r="AO1250" s="1059"/>
      <c r="AP1250" s="1059"/>
      <c r="AQ1250" s="1059"/>
      <c r="AR1250" s="1059"/>
      <c r="AS1250" s="1059"/>
      <c r="AT1250" s="1059">
        <v>0.224721890227084</v>
      </c>
      <c r="AU1250" s="1061">
        <v>0.22659716873876801</v>
      </c>
    </row>
    <row r="1251" spans="1:47" x14ac:dyDescent="0.2">
      <c r="A1251">
        <v>65040</v>
      </c>
      <c r="B1251" t="s">
        <v>2495</v>
      </c>
      <c r="C1251" s="507">
        <v>44592</v>
      </c>
      <c r="D1251">
        <v>2022</v>
      </c>
      <c r="E1251" t="s">
        <v>199</v>
      </c>
      <c r="F1251" t="s">
        <v>223</v>
      </c>
      <c r="G1251">
        <v>26.481000999999999</v>
      </c>
      <c r="H1251">
        <v>-81.428090999999995</v>
      </c>
      <c r="I1251" s="606">
        <v>5.0673353881000001</v>
      </c>
      <c r="J1251" t="s">
        <v>431</v>
      </c>
      <c r="K1251" t="s">
        <v>1251</v>
      </c>
      <c r="L1251" s="606">
        <v>104.3</v>
      </c>
      <c r="M1251" s="606">
        <v>74.5</v>
      </c>
      <c r="N1251" s="606">
        <v>1.4</v>
      </c>
      <c r="O1251" t="s">
        <v>793</v>
      </c>
      <c r="P1251" t="s">
        <v>793</v>
      </c>
      <c r="Q1251">
        <v>20</v>
      </c>
      <c r="R1251">
        <v>180</v>
      </c>
      <c r="Y1251">
        <v>26.68</v>
      </c>
      <c r="Z1251">
        <v>14.39</v>
      </c>
      <c r="AA1251">
        <v>38.4</v>
      </c>
      <c r="AB1251">
        <v>29.56</v>
      </c>
      <c r="AC1251" t="s">
        <v>329</v>
      </c>
      <c r="AD1251" s="508" t="s">
        <v>1233</v>
      </c>
      <c r="AE1251" s="1059"/>
      <c r="AF1251" s="1059"/>
      <c r="AG1251" s="1059"/>
      <c r="AH1251" s="1059"/>
      <c r="AI1251" s="1059"/>
      <c r="AJ1251" s="1059"/>
      <c r="AK1251" s="1059"/>
      <c r="AL1251" s="1059"/>
      <c r="AM1251" s="1059"/>
      <c r="AN1251" s="1059"/>
      <c r="AO1251" s="1059"/>
      <c r="AP1251" s="1059"/>
      <c r="AQ1251" s="1059"/>
      <c r="AR1251" s="1059"/>
      <c r="AS1251" s="1059"/>
      <c r="AT1251" s="1059">
        <v>0.24522999601605799</v>
      </c>
      <c r="AU1251" s="1061">
        <v>0.230237099790956</v>
      </c>
    </row>
    <row r="1252" spans="1:47" x14ac:dyDescent="0.2">
      <c r="A1252">
        <v>65038</v>
      </c>
      <c r="B1252" t="s">
        <v>547</v>
      </c>
      <c r="C1252" s="507">
        <v>44592</v>
      </c>
      <c r="D1252">
        <v>2022</v>
      </c>
      <c r="E1252" t="s">
        <v>199</v>
      </c>
      <c r="F1252" t="s">
        <v>223</v>
      </c>
      <c r="G1252">
        <v>26.424561000000001</v>
      </c>
      <c r="H1252">
        <v>-81.036120999999994</v>
      </c>
      <c r="I1252" s="606">
        <v>5.0304358447000004</v>
      </c>
      <c r="J1252" t="s">
        <v>431</v>
      </c>
      <c r="K1252" t="s">
        <v>1251</v>
      </c>
      <c r="L1252" s="606">
        <v>103.6</v>
      </c>
      <c r="M1252" s="606">
        <v>74.5</v>
      </c>
      <c r="N1252" s="606">
        <v>1.3906040268456374</v>
      </c>
      <c r="O1252" t="s">
        <v>793</v>
      </c>
      <c r="P1252" t="s">
        <v>793</v>
      </c>
      <c r="Q1252">
        <v>20</v>
      </c>
      <c r="R1252">
        <v>194</v>
      </c>
      <c r="Y1252">
        <v>26.87</v>
      </c>
      <c r="Z1252">
        <v>17.489999999999998</v>
      </c>
      <c r="AA1252">
        <v>45.83</v>
      </c>
      <c r="AB1252">
        <v>34.71</v>
      </c>
      <c r="AC1252" t="s">
        <v>329</v>
      </c>
      <c r="AD1252" s="508" t="s">
        <v>1233</v>
      </c>
      <c r="AE1252" s="1059"/>
      <c r="AF1252" s="1059"/>
      <c r="AG1252" s="1059"/>
      <c r="AH1252" s="1059"/>
      <c r="AI1252" s="1059"/>
      <c r="AJ1252" s="1059"/>
      <c r="AK1252" s="1059"/>
      <c r="AL1252" s="1059"/>
      <c r="AM1252" s="1059"/>
      <c r="AN1252" s="1059"/>
      <c r="AO1252" s="1059"/>
      <c r="AP1252" s="1059"/>
      <c r="AQ1252" s="1059"/>
      <c r="AR1252" s="1059"/>
      <c r="AS1252" s="1059"/>
      <c r="AT1252" s="1059">
        <v>0.223226379822867</v>
      </c>
      <c r="AU1252" s="1061">
        <v>0.22272649478612699</v>
      </c>
    </row>
    <row r="1253" spans="1:47" x14ac:dyDescent="0.2">
      <c r="A1253">
        <v>65041</v>
      </c>
      <c r="B1253" t="s">
        <v>2496</v>
      </c>
      <c r="C1253" s="507">
        <v>44592</v>
      </c>
      <c r="D1253">
        <v>2022</v>
      </c>
      <c r="E1253" t="s">
        <v>199</v>
      </c>
      <c r="F1253" t="s">
        <v>223</v>
      </c>
      <c r="G1253">
        <v>27.596599999999999</v>
      </c>
      <c r="H1253">
        <v>-82.252719999999997</v>
      </c>
      <c r="I1253" s="606">
        <v>5.0171557077999998</v>
      </c>
      <c r="J1253" t="s">
        <v>431</v>
      </c>
      <c r="K1253" t="s">
        <v>1251</v>
      </c>
      <c r="L1253" s="606">
        <v>98.3</v>
      </c>
      <c r="M1253" s="606">
        <v>74.5</v>
      </c>
      <c r="N1253" s="606">
        <v>1.3194630872483222</v>
      </c>
      <c r="O1253" t="s">
        <v>799</v>
      </c>
      <c r="P1253" t="s">
        <v>1231</v>
      </c>
      <c r="Q1253" t="s">
        <v>799</v>
      </c>
      <c r="R1253">
        <v>180</v>
      </c>
      <c r="Y1253">
        <v>26.74</v>
      </c>
      <c r="Z1253">
        <v>20.170000000000002</v>
      </c>
      <c r="AA1253">
        <v>33.51</v>
      </c>
      <c r="AB1253">
        <v>25.67</v>
      </c>
      <c r="AC1253" t="s">
        <v>329</v>
      </c>
      <c r="AD1253" s="508" t="s">
        <v>1233</v>
      </c>
      <c r="AE1253" s="1059"/>
      <c r="AF1253" s="1059"/>
      <c r="AG1253" s="1059"/>
      <c r="AH1253" s="1059"/>
      <c r="AI1253" s="1059"/>
      <c r="AJ1253" s="1059"/>
      <c r="AK1253" s="1059"/>
      <c r="AL1253" s="1059"/>
      <c r="AM1253" s="1059"/>
      <c r="AN1253" s="1059"/>
      <c r="AO1253" s="1059"/>
      <c r="AP1253" s="1059"/>
      <c r="AQ1253" s="1059"/>
      <c r="AR1253" s="1059"/>
      <c r="AS1253" s="1059"/>
      <c r="AT1253" s="1059">
        <v>0.27673071619012501</v>
      </c>
      <c r="AU1253" s="1061">
        <v>0.25393638219581599</v>
      </c>
    </row>
    <row r="1254" spans="1:47" x14ac:dyDescent="0.2">
      <c r="A1254">
        <v>64631</v>
      </c>
      <c r="B1254" t="s">
        <v>2497</v>
      </c>
      <c r="C1254" s="507">
        <v>44681</v>
      </c>
      <c r="D1254">
        <v>2022</v>
      </c>
      <c r="E1254" t="s">
        <v>199</v>
      </c>
      <c r="F1254" t="s">
        <v>223</v>
      </c>
      <c r="G1254">
        <v>27.817720999999999</v>
      </c>
      <c r="H1254">
        <v>-81.961521000000005</v>
      </c>
      <c r="I1254" s="606">
        <v>5.0130945205000002</v>
      </c>
      <c r="J1254" t="s">
        <v>431</v>
      </c>
      <c r="K1254" t="s">
        <v>1251</v>
      </c>
      <c r="L1254" s="606">
        <v>85.6</v>
      </c>
      <c r="M1254" s="606">
        <v>74.5</v>
      </c>
      <c r="N1254" s="606">
        <v>1.148993288590604</v>
      </c>
      <c r="O1254" t="s">
        <v>799</v>
      </c>
      <c r="P1254" t="s">
        <v>1231</v>
      </c>
      <c r="Q1254" t="s">
        <v>799</v>
      </c>
      <c r="R1254">
        <v>180</v>
      </c>
      <c r="Y1254">
        <v>16.64</v>
      </c>
      <c r="Z1254">
        <v>11.87</v>
      </c>
      <c r="AA1254">
        <v>52.56</v>
      </c>
      <c r="AB1254">
        <v>38.72</v>
      </c>
      <c r="AC1254" t="s">
        <v>329</v>
      </c>
      <c r="AD1254" s="508" t="s">
        <v>1233</v>
      </c>
      <c r="AE1254" s="1059"/>
      <c r="AF1254" s="1059"/>
      <c r="AG1254" s="1059"/>
      <c r="AH1254" s="1059"/>
      <c r="AI1254" s="1059"/>
      <c r="AJ1254" s="1059"/>
      <c r="AK1254" s="1059"/>
      <c r="AL1254" s="1059"/>
      <c r="AM1254" s="1059"/>
      <c r="AN1254" s="1059"/>
      <c r="AO1254" s="1059"/>
      <c r="AP1254" s="1059"/>
      <c r="AQ1254" s="1059"/>
      <c r="AR1254" s="1059"/>
      <c r="AS1254" s="1059"/>
      <c r="AT1254" s="1059">
        <v>0.18795010879225199</v>
      </c>
      <c r="AU1254" s="1061">
        <v>0.21809635579027101</v>
      </c>
    </row>
    <row r="1255" spans="1:47" x14ac:dyDescent="0.2">
      <c r="A1255">
        <v>64146</v>
      </c>
      <c r="B1255" t="s">
        <v>2498</v>
      </c>
      <c r="C1255" s="507">
        <v>44712</v>
      </c>
      <c r="D1255">
        <v>2022</v>
      </c>
      <c r="E1255" t="s">
        <v>199</v>
      </c>
      <c r="F1255" t="s">
        <v>223</v>
      </c>
      <c r="G1255">
        <v>30.103137</v>
      </c>
      <c r="H1255">
        <v>-85.410390000000007</v>
      </c>
      <c r="I1255" s="606">
        <v>4.7917682648</v>
      </c>
      <c r="J1255" t="s">
        <v>431</v>
      </c>
      <c r="K1255" t="s">
        <v>1251</v>
      </c>
      <c r="L1255" s="606">
        <v>98.8</v>
      </c>
      <c r="M1255" s="606">
        <v>74.900000000000006</v>
      </c>
      <c r="N1255" s="606">
        <v>1.3190921228304404</v>
      </c>
      <c r="O1255" t="s">
        <v>799</v>
      </c>
      <c r="P1255" t="s">
        <v>1231</v>
      </c>
      <c r="Q1255" t="s">
        <v>799</v>
      </c>
      <c r="R1255">
        <v>180</v>
      </c>
      <c r="Y1255">
        <v>20.440000000000001</v>
      </c>
      <c r="Z1255">
        <v>31.74</v>
      </c>
      <c r="AA1255">
        <v>44.91</v>
      </c>
      <c r="AB1255">
        <v>33.619999999999997</v>
      </c>
      <c r="AC1255" t="s">
        <v>329</v>
      </c>
      <c r="AD1255" s="508" t="s">
        <v>1233</v>
      </c>
      <c r="AE1255" s="1059"/>
      <c r="AF1255" s="1059"/>
      <c r="AG1255" s="1059"/>
      <c r="AH1255" s="1059"/>
      <c r="AI1255" s="1059"/>
      <c r="AJ1255" s="1059"/>
      <c r="AK1255" s="1059"/>
      <c r="AL1255" s="1059"/>
      <c r="AM1255" s="1059"/>
      <c r="AN1255" s="1059"/>
      <c r="AO1255" s="1059"/>
      <c r="AP1255" s="1059"/>
      <c r="AQ1255" s="1059"/>
      <c r="AR1255" s="1059"/>
      <c r="AS1255" s="1059"/>
      <c r="AT1255" s="1059">
        <v>0.238945687095731</v>
      </c>
      <c r="AU1255" s="1061">
        <v>0.23363878006133201</v>
      </c>
    </row>
    <row r="1256" spans="1:47" x14ac:dyDescent="0.2">
      <c r="A1256">
        <v>64533</v>
      </c>
      <c r="B1256" t="s">
        <v>2499</v>
      </c>
      <c r="C1256" s="507">
        <v>44804</v>
      </c>
      <c r="D1256">
        <v>2022</v>
      </c>
      <c r="E1256" t="s">
        <v>199</v>
      </c>
      <c r="F1256" t="s">
        <v>223</v>
      </c>
      <c r="G1256">
        <v>27.641124999999999</v>
      </c>
      <c r="H1256">
        <v>-81.941580000000002</v>
      </c>
      <c r="I1256" s="606">
        <v>4.9940728310000004</v>
      </c>
      <c r="J1256" t="s">
        <v>431</v>
      </c>
      <c r="K1256" t="s">
        <v>1249</v>
      </c>
      <c r="L1256" s="606">
        <v>126.7</v>
      </c>
      <c r="M1256" s="606">
        <v>74.900000000000006</v>
      </c>
      <c r="N1256" s="606">
        <v>1.6915887850467288</v>
      </c>
      <c r="O1256" t="s">
        <v>793</v>
      </c>
      <c r="P1256" t="s">
        <v>793</v>
      </c>
      <c r="Q1256">
        <v>15</v>
      </c>
      <c r="R1256">
        <v>180</v>
      </c>
      <c r="Y1256">
        <v>19.71</v>
      </c>
      <c r="Z1256">
        <v>15.21</v>
      </c>
      <c r="AA1256">
        <v>55.61</v>
      </c>
      <c r="AB1256">
        <v>42.42</v>
      </c>
      <c r="AC1256" t="s">
        <v>329</v>
      </c>
      <c r="AD1256" s="508" t="s">
        <v>1233</v>
      </c>
      <c r="AE1256" s="1059"/>
      <c r="AF1256" s="1059"/>
      <c r="AG1256" s="1059"/>
      <c r="AH1256" s="1059"/>
      <c r="AI1256" s="1059"/>
      <c r="AJ1256" s="1059"/>
      <c r="AK1256" s="1059"/>
      <c r="AL1256" s="1059"/>
      <c r="AM1256" s="1059"/>
      <c r="AN1256" s="1059"/>
      <c r="AO1256" s="1059"/>
      <c r="AP1256" s="1059"/>
      <c r="AQ1256" s="1059"/>
      <c r="AR1256" s="1059"/>
      <c r="AS1256" s="1059"/>
      <c r="AT1256" s="1059">
        <v>0.184737945876084</v>
      </c>
      <c r="AU1256" s="1061">
        <v>0.24156525640745</v>
      </c>
    </row>
    <row r="1257" spans="1:47" x14ac:dyDescent="0.2">
      <c r="A1257">
        <v>63982</v>
      </c>
      <c r="B1257" t="s">
        <v>2500</v>
      </c>
      <c r="C1257" s="507">
        <v>44804</v>
      </c>
      <c r="D1257">
        <v>2022</v>
      </c>
      <c r="E1257" t="s">
        <v>199</v>
      </c>
      <c r="F1257" t="s">
        <v>223</v>
      </c>
      <c r="G1257">
        <v>27.639811000000002</v>
      </c>
      <c r="H1257">
        <v>-81.661490999999998</v>
      </c>
      <c r="I1257" s="606">
        <v>5.0173308218999999</v>
      </c>
      <c r="J1257" t="s">
        <v>431</v>
      </c>
      <c r="K1257" t="s">
        <v>1249</v>
      </c>
      <c r="L1257" s="606">
        <v>99.7</v>
      </c>
      <c r="M1257" s="606">
        <v>74.900000000000006</v>
      </c>
      <c r="N1257" s="606">
        <v>1.3311081441922563</v>
      </c>
      <c r="O1257" t="s">
        <v>799</v>
      </c>
      <c r="P1257" t="s">
        <v>1231</v>
      </c>
      <c r="Q1257" t="s">
        <v>799</v>
      </c>
      <c r="R1257">
        <v>180</v>
      </c>
      <c r="Y1257">
        <v>19.77</v>
      </c>
      <c r="Z1257">
        <v>26.29</v>
      </c>
      <c r="AA1257">
        <v>46.8</v>
      </c>
      <c r="AB1257">
        <v>34.81</v>
      </c>
      <c r="AC1257" t="s">
        <v>329</v>
      </c>
      <c r="AD1257" s="508" t="s">
        <v>1233</v>
      </c>
      <c r="AE1257" s="1059"/>
      <c r="AF1257" s="1059"/>
      <c r="AG1257" s="1059"/>
      <c r="AH1257" s="1059"/>
      <c r="AI1257" s="1059"/>
      <c r="AJ1257" s="1059"/>
      <c r="AK1257" s="1059"/>
      <c r="AL1257" s="1059"/>
      <c r="AM1257" s="1059"/>
      <c r="AN1257" s="1059"/>
      <c r="AO1257" s="1059"/>
      <c r="AP1257" s="1059"/>
      <c r="AQ1257" s="1059"/>
      <c r="AR1257" s="1059"/>
      <c r="AS1257" s="1059"/>
      <c r="AT1257" s="1059">
        <v>0.25397485841091</v>
      </c>
      <c r="AU1257" s="1061">
        <v>0.22681121884431199</v>
      </c>
    </row>
    <row r="1258" spans="1:47" x14ac:dyDescent="0.2">
      <c r="A1258">
        <v>64145</v>
      </c>
      <c r="B1258" t="s">
        <v>2501</v>
      </c>
      <c r="C1258" s="507">
        <v>44895</v>
      </c>
      <c r="D1258">
        <v>2022</v>
      </c>
      <c r="E1258" t="s">
        <v>199</v>
      </c>
      <c r="F1258" t="s">
        <v>223</v>
      </c>
      <c r="G1258">
        <v>28.99999</v>
      </c>
      <c r="H1258">
        <v>-82.672240000000002</v>
      </c>
      <c r="I1258" s="606">
        <v>5.0187130137000002</v>
      </c>
      <c r="J1258" t="s">
        <v>431</v>
      </c>
      <c r="K1258" t="s">
        <v>1249</v>
      </c>
      <c r="L1258" s="606">
        <v>94.9</v>
      </c>
      <c r="M1258" s="606">
        <v>74.900000000000006</v>
      </c>
      <c r="N1258" s="606">
        <v>1.2670226969292389</v>
      </c>
      <c r="O1258" t="s">
        <v>799</v>
      </c>
      <c r="P1258" t="s">
        <v>1231</v>
      </c>
      <c r="Q1258" t="s">
        <v>799</v>
      </c>
      <c r="R1258">
        <v>180</v>
      </c>
      <c r="Y1258">
        <v>20.05</v>
      </c>
      <c r="Z1258">
        <v>28.13</v>
      </c>
      <c r="AA1258">
        <v>51.1</v>
      </c>
      <c r="AB1258">
        <v>37.950000000000003</v>
      </c>
      <c r="AC1258" t="s">
        <v>329</v>
      </c>
      <c r="AD1258" s="508" t="s">
        <v>1233</v>
      </c>
      <c r="AE1258" s="1059"/>
      <c r="AF1258" s="1059"/>
      <c r="AG1258" s="1059"/>
      <c r="AH1258" s="1059"/>
      <c r="AI1258" s="1059"/>
      <c r="AJ1258" s="1059"/>
      <c r="AK1258" s="1059"/>
      <c r="AL1258" s="1059"/>
      <c r="AM1258" s="1059"/>
      <c r="AN1258" s="1059"/>
      <c r="AO1258" s="1059"/>
      <c r="AP1258" s="1059"/>
      <c r="AQ1258" s="1059"/>
      <c r="AR1258" s="1059"/>
      <c r="AS1258" s="1059"/>
      <c r="AT1258" s="1059">
        <v>0.20694106601800799</v>
      </c>
      <c r="AU1258" s="1061">
        <v>0.220394040870523</v>
      </c>
    </row>
    <row r="1259" spans="1:47" x14ac:dyDescent="0.2">
      <c r="A1259">
        <v>66709</v>
      </c>
      <c r="B1259" t="s">
        <v>2502</v>
      </c>
      <c r="C1259" s="507">
        <v>44712</v>
      </c>
      <c r="D1259">
        <v>2022</v>
      </c>
      <c r="E1259" t="s">
        <v>199</v>
      </c>
      <c r="F1259" t="s">
        <v>237</v>
      </c>
      <c r="G1259">
        <v>33.945210000000003</v>
      </c>
      <c r="H1259">
        <v>-81.571200000000005</v>
      </c>
      <c r="I1259" s="606">
        <v>4.6021319634999998</v>
      </c>
      <c r="J1259" t="s">
        <v>431</v>
      </c>
      <c r="K1259" t="s">
        <v>1249</v>
      </c>
      <c r="L1259" s="606">
        <v>101.4</v>
      </c>
      <c r="M1259" s="606">
        <v>74.900000000000006</v>
      </c>
      <c r="N1259" s="606">
        <v>1.3538050734312417</v>
      </c>
      <c r="O1259" t="s">
        <v>799</v>
      </c>
      <c r="P1259" t="s">
        <v>1231</v>
      </c>
      <c r="Q1259" t="s">
        <v>799</v>
      </c>
      <c r="R1259">
        <v>180</v>
      </c>
      <c r="Y1259">
        <v>29.95</v>
      </c>
      <c r="Z1259">
        <v>15.37</v>
      </c>
      <c r="AA1259">
        <v>54.19</v>
      </c>
      <c r="AB1259">
        <v>40.21</v>
      </c>
      <c r="AC1259" t="s">
        <v>333</v>
      </c>
      <c r="AD1259" s="508" t="s">
        <v>1233</v>
      </c>
      <c r="AE1259" s="1059"/>
      <c r="AF1259" s="1059"/>
      <c r="AG1259" s="1059"/>
      <c r="AH1259" s="1059"/>
      <c r="AI1259" s="1059"/>
      <c r="AJ1259" s="1059"/>
      <c r="AK1259" s="1059"/>
      <c r="AL1259" s="1059"/>
      <c r="AM1259" s="1059"/>
      <c r="AN1259" s="1059"/>
      <c r="AO1259" s="1059"/>
      <c r="AP1259" s="1059"/>
      <c r="AQ1259" s="1059"/>
      <c r="AR1259" s="1059"/>
      <c r="AS1259" s="1059"/>
      <c r="AT1259" s="1059">
        <v>0.224850790399375</v>
      </c>
      <c r="AU1259" s="1061">
        <v>0.20657020532537601</v>
      </c>
    </row>
    <row r="1260" spans="1:47" x14ac:dyDescent="0.2">
      <c r="A1260">
        <v>63813</v>
      </c>
      <c r="B1260" t="s">
        <v>2503</v>
      </c>
      <c r="C1260" s="507">
        <v>44926</v>
      </c>
      <c r="D1260">
        <v>2022</v>
      </c>
      <c r="E1260" t="s">
        <v>199</v>
      </c>
      <c r="F1260" t="s">
        <v>237</v>
      </c>
      <c r="G1260">
        <v>33.761668</v>
      </c>
      <c r="H1260">
        <v>-81.070424000000003</v>
      </c>
      <c r="I1260" s="606">
        <v>4.5938883561999999</v>
      </c>
      <c r="J1260" t="s">
        <v>431</v>
      </c>
      <c r="K1260" t="s">
        <v>1249</v>
      </c>
      <c r="L1260" s="606">
        <v>105.739</v>
      </c>
      <c r="M1260" s="606">
        <v>75</v>
      </c>
      <c r="N1260" s="606">
        <v>1.4098533333333334</v>
      </c>
      <c r="O1260" t="s">
        <v>799</v>
      </c>
      <c r="P1260" t="s">
        <v>1231</v>
      </c>
      <c r="Q1260" t="s">
        <v>799</v>
      </c>
      <c r="R1260">
        <v>180</v>
      </c>
      <c r="AA1260">
        <v>48.23</v>
      </c>
      <c r="AB1260">
        <v>35.92</v>
      </c>
      <c r="AC1260" t="s">
        <v>1259</v>
      </c>
      <c r="AD1260" s="508">
        <v>28.262684710879221</v>
      </c>
      <c r="AE1260" s="1059"/>
      <c r="AF1260" s="1059"/>
      <c r="AG1260" s="1059"/>
      <c r="AH1260" s="1059"/>
      <c r="AI1260" s="1059"/>
      <c r="AJ1260" s="1059"/>
      <c r="AK1260" s="1059"/>
      <c r="AL1260" s="1059"/>
      <c r="AM1260" s="1059"/>
      <c r="AN1260" s="1059"/>
      <c r="AO1260" s="1059"/>
      <c r="AP1260" s="1059"/>
      <c r="AQ1260" s="1059"/>
      <c r="AR1260" s="1059"/>
      <c r="AS1260" s="1059"/>
      <c r="AT1260" s="1059">
        <v>0.23918417047184101</v>
      </c>
      <c r="AU1260" s="1061">
        <v>0.252108378870673</v>
      </c>
    </row>
    <row r="1261" spans="1:47" x14ac:dyDescent="0.2">
      <c r="A1261">
        <v>65521</v>
      </c>
      <c r="B1261" t="s">
        <v>2504</v>
      </c>
      <c r="C1261" s="507">
        <v>44772</v>
      </c>
      <c r="D1261">
        <v>2022</v>
      </c>
      <c r="E1261" t="s">
        <v>177</v>
      </c>
      <c r="F1261" t="s">
        <v>221</v>
      </c>
      <c r="G1261">
        <v>29.289809000000002</v>
      </c>
      <c r="H1261">
        <v>-95.298609999999996</v>
      </c>
      <c r="I1261" s="606">
        <v>4.6317963469999999</v>
      </c>
      <c r="J1261" t="s">
        <v>431</v>
      </c>
      <c r="K1261" t="s">
        <v>1249</v>
      </c>
      <c r="L1261" s="606">
        <v>112</v>
      </c>
      <c r="M1261" s="606">
        <v>78.099999999999994</v>
      </c>
      <c r="N1261" s="606">
        <v>1.4340588988476313</v>
      </c>
      <c r="O1261" t="s">
        <v>799</v>
      </c>
      <c r="P1261" t="s">
        <v>1231</v>
      </c>
      <c r="Q1261" t="s">
        <v>799</v>
      </c>
      <c r="R1261">
        <v>182</v>
      </c>
      <c r="Y1261">
        <v>14.02</v>
      </c>
      <c r="AA1261">
        <v>56.25</v>
      </c>
      <c r="AB1261">
        <v>41.42</v>
      </c>
      <c r="AC1261" t="s">
        <v>333</v>
      </c>
      <c r="AD1261" s="508" t="s">
        <v>1233</v>
      </c>
      <c r="AE1261" s="1059"/>
      <c r="AF1261" s="1059"/>
      <c r="AG1261" s="1059"/>
      <c r="AH1261" s="1059"/>
      <c r="AI1261" s="1059"/>
      <c r="AJ1261" s="1059"/>
      <c r="AK1261" s="1059"/>
      <c r="AL1261" s="1059"/>
      <c r="AM1261" s="1059"/>
      <c r="AN1261" s="1059"/>
      <c r="AO1261" s="1059"/>
      <c r="AP1261" s="1059"/>
      <c r="AQ1261" s="1059"/>
      <c r="AR1261" s="1059"/>
      <c r="AS1261" s="1059"/>
      <c r="AT1261" s="1059">
        <v>0.26536637842831101</v>
      </c>
      <c r="AU1261" s="1061">
        <v>0.20429998437387001</v>
      </c>
    </row>
    <row r="1262" spans="1:47" x14ac:dyDescent="0.2">
      <c r="A1262">
        <v>64196</v>
      </c>
      <c r="B1262" t="s">
        <v>2505</v>
      </c>
      <c r="C1262" s="507">
        <v>44592</v>
      </c>
      <c r="D1262">
        <v>2022</v>
      </c>
      <c r="E1262" t="s">
        <v>179</v>
      </c>
      <c r="F1262" t="s">
        <v>239</v>
      </c>
      <c r="G1262">
        <v>43.022705000000002</v>
      </c>
      <c r="H1262">
        <v>-83.942729999999997</v>
      </c>
      <c r="I1262" s="606">
        <v>3.7772933790000001</v>
      </c>
      <c r="J1262" t="s">
        <v>431</v>
      </c>
      <c r="K1262" t="s">
        <v>1249</v>
      </c>
      <c r="L1262" s="606">
        <v>114.9</v>
      </c>
      <c r="M1262" s="606">
        <v>79</v>
      </c>
      <c r="N1262" s="606">
        <v>1.4544303797468354</v>
      </c>
      <c r="O1262" t="s">
        <v>799</v>
      </c>
      <c r="P1262" t="s">
        <v>1231</v>
      </c>
      <c r="Q1262" t="s">
        <v>799</v>
      </c>
      <c r="R1262">
        <v>180</v>
      </c>
      <c r="Y1262">
        <v>31.34</v>
      </c>
      <c r="Z1262">
        <v>2.08</v>
      </c>
      <c r="AA1262">
        <v>43.8</v>
      </c>
      <c r="AB1262">
        <v>33.53</v>
      </c>
      <c r="AC1262" t="s">
        <v>333</v>
      </c>
      <c r="AD1262" s="508">
        <v>33.299682942207021</v>
      </c>
      <c r="AE1262" s="1059"/>
      <c r="AF1262" s="1059"/>
      <c r="AG1262" s="1059"/>
      <c r="AH1262" s="1059"/>
      <c r="AI1262" s="1059"/>
      <c r="AJ1262" s="1059"/>
      <c r="AK1262" s="1059"/>
      <c r="AL1262" s="1059"/>
      <c r="AM1262" s="1059"/>
      <c r="AN1262" s="1059"/>
      <c r="AO1262" s="1059"/>
      <c r="AP1262" s="1059"/>
      <c r="AQ1262" s="1059"/>
      <c r="AR1262" s="1059"/>
      <c r="AS1262" s="1059"/>
      <c r="AT1262" s="1059">
        <v>0.22059996531992301</v>
      </c>
      <c r="AU1262" s="1061">
        <v>0.23120575960895501</v>
      </c>
    </row>
    <row r="1263" spans="1:47" x14ac:dyDescent="0.2">
      <c r="A1263">
        <v>63910</v>
      </c>
      <c r="B1263" t="s">
        <v>2506</v>
      </c>
      <c r="C1263" s="507">
        <v>44865</v>
      </c>
      <c r="D1263">
        <v>2022</v>
      </c>
      <c r="E1263" t="s">
        <v>180</v>
      </c>
      <c r="F1263" t="s">
        <v>253</v>
      </c>
      <c r="G1263">
        <v>39.175860999999998</v>
      </c>
      <c r="H1263">
        <v>-75.961050999999998</v>
      </c>
      <c r="I1263" s="606">
        <v>4.1698474886000003</v>
      </c>
      <c r="J1263" t="s">
        <v>431</v>
      </c>
      <c r="K1263" t="s">
        <v>1249</v>
      </c>
      <c r="L1263" s="606">
        <v>101.48</v>
      </c>
      <c r="M1263" s="606">
        <v>79.599999999999994</v>
      </c>
      <c r="N1263" s="606">
        <v>1.2748743718592965</v>
      </c>
      <c r="O1263" t="s">
        <v>799</v>
      </c>
      <c r="P1263" t="s">
        <v>1231</v>
      </c>
      <c r="Q1263" t="s">
        <v>799</v>
      </c>
      <c r="R1263">
        <v>180</v>
      </c>
      <c r="Y1263">
        <v>31.91</v>
      </c>
      <c r="Z1263">
        <v>6.99</v>
      </c>
      <c r="AA1263">
        <v>40.49</v>
      </c>
      <c r="AB1263">
        <v>30.72</v>
      </c>
      <c r="AC1263" t="s">
        <v>332</v>
      </c>
      <c r="AD1263" s="508" t="s">
        <v>1233</v>
      </c>
      <c r="AE1263" s="1059"/>
      <c r="AF1263" s="1059"/>
      <c r="AG1263" s="1059"/>
      <c r="AH1263" s="1059"/>
      <c r="AI1263" s="1059"/>
      <c r="AJ1263" s="1059"/>
      <c r="AK1263" s="1059"/>
      <c r="AL1263" s="1059"/>
      <c r="AM1263" s="1059"/>
      <c r="AN1263" s="1059"/>
      <c r="AO1263" s="1059"/>
      <c r="AP1263" s="1059"/>
      <c r="AQ1263" s="1059"/>
      <c r="AR1263" s="1059"/>
      <c r="AS1263" s="1059"/>
      <c r="AT1263" s="1059">
        <v>0.22909926344049</v>
      </c>
      <c r="AU1263" s="1061">
        <v>0.226106339987734</v>
      </c>
    </row>
    <row r="1264" spans="1:47" x14ac:dyDescent="0.2">
      <c r="A1264">
        <v>64186</v>
      </c>
      <c r="B1264" t="s">
        <v>2507</v>
      </c>
      <c r="C1264" s="507">
        <v>44742</v>
      </c>
      <c r="D1264">
        <v>2022</v>
      </c>
      <c r="E1264" t="s">
        <v>183</v>
      </c>
      <c r="F1264" t="s">
        <v>233</v>
      </c>
      <c r="G1264">
        <v>39.548439999999999</v>
      </c>
      <c r="H1264">
        <v>-110.71210000000001</v>
      </c>
      <c r="I1264" s="606">
        <v>4.9428611872000001</v>
      </c>
      <c r="J1264" t="s">
        <v>431</v>
      </c>
      <c r="K1264" t="s">
        <v>1249</v>
      </c>
      <c r="L1264" s="606">
        <v>104</v>
      </c>
      <c r="M1264" s="606">
        <v>80</v>
      </c>
      <c r="N1264" s="606">
        <v>1.3</v>
      </c>
      <c r="O1264" t="s">
        <v>799</v>
      </c>
      <c r="P1264" t="s">
        <v>1231</v>
      </c>
      <c r="Q1264" t="s">
        <v>799</v>
      </c>
      <c r="R1264">
        <v>180</v>
      </c>
      <c r="Y1264">
        <v>17.78</v>
      </c>
      <c r="Z1264">
        <v>15.45</v>
      </c>
      <c r="AA1264">
        <v>43.95</v>
      </c>
      <c r="AB1264">
        <v>32.31</v>
      </c>
      <c r="AC1264" t="s">
        <v>332</v>
      </c>
      <c r="AD1264" s="508">
        <v>24.898797808672363</v>
      </c>
      <c r="AE1264" s="1059"/>
      <c r="AF1264" s="1059"/>
      <c r="AG1264" s="1059"/>
      <c r="AH1264" s="1059"/>
      <c r="AI1264" s="1059"/>
      <c r="AJ1264" s="1059"/>
      <c r="AK1264" s="1059"/>
      <c r="AL1264" s="1059"/>
      <c r="AM1264" s="1059"/>
      <c r="AN1264" s="1059"/>
      <c r="AO1264" s="1059"/>
      <c r="AP1264" s="1059"/>
      <c r="AQ1264" s="1059"/>
      <c r="AR1264" s="1059"/>
      <c r="AS1264" s="1059"/>
      <c r="AT1264" s="1059">
        <v>0.28149828767123197</v>
      </c>
      <c r="AU1264" s="1061">
        <v>0.274832081056466</v>
      </c>
    </row>
    <row r="1265" spans="1:47" x14ac:dyDescent="0.2">
      <c r="A1265">
        <v>62617</v>
      </c>
      <c r="B1265" t="s">
        <v>2508</v>
      </c>
      <c r="C1265" s="507">
        <v>44592</v>
      </c>
      <c r="D1265">
        <v>2022</v>
      </c>
      <c r="E1265" t="s">
        <v>179</v>
      </c>
      <c r="F1265" t="s">
        <v>236</v>
      </c>
      <c r="G1265">
        <v>35.232999999999997</v>
      </c>
      <c r="H1265">
        <v>-91.69</v>
      </c>
      <c r="I1265" s="606">
        <v>4.4288648402000002</v>
      </c>
      <c r="J1265" t="s">
        <v>431</v>
      </c>
      <c r="K1265" t="s">
        <v>1249</v>
      </c>
      <c r="L1265" s="606">
        <v>145.19999999999999</v>
      </c>
      <c r="M1265" s="606">
        <v>100</v>
      </c>
      <c r="N1265" s="606">
        <v>1.452</v>
      </c>
      <c r="O1265" t="s">
        <v>799</v>
      </c>
      <c r="P1265" t="s">
        <v>1231</v>
      </c>
      <c r="Q1265" t="s">
        <v>799</v>
      </c>
      <c r="R1265">
        <v>180</v>
      </c>
      <c r="S1265" t="s">
        <v>1293</v>
      </c>
      <c r="T1265" t="s">
        <v>1335</v>
      </c>
      <c r="U1265" t="s">
        <v>1497</v>
      </c>
      <c r="V1265">
        <v>2022</v>
      </c>
      <c r="W1265">
        <v>10</v>
      </c>
      <c r="X1265">
        <v>30</v>
      </c>
      <c r="Y1265">
        <v>24.69</v>
      </c>
      <c r="Z1265">
        <v>2.76</v>
      </c>
      <c r="AA1265">
        <v>43.62</v>
      </c>
      <c r="AB1265">
        <v>33.17</v>
      </c>
      <c r="AC1265" t="s">
        <v>329</v>
      </c>
      <c r="AD1265" s="508" t="s">
        <v>1233</v>
      </c>
      <c r="AE1265" s="1059"/>
      <c r="AF1265" s="1059"/>
      <c r="AG1265" s="1059"/>
      <c r="AH1265" s="1059"/>
      <c r="AI1265" s="1059"/>
      <c r="AJ1265" s="1059"/>
      <c r="AK1265" s="1059"/>
      <c r="AL1265" s="1059"/>
      <c r="AM1265" s="1059"/>
      <c r="AN1265" s="1059"/>
      <c r="AO1265" s="1059"/>
      <c r="AP1265" s="1059"/>
      <c r="AQ1265" s="1059"/>
      <c r="AR1265" s="1059"/>
      <c r="AS1265" s="1059"/>
      <c r="AT1265" s="1059">
        <v>0.23889383561643801</v>
      </c>
      <c r="AU1265" s="1061">
        <v>0.234969262295081</v>
      </c>
    </row>
    <row r="1266" spans="1:47" x14ac:dyDescent="0.2">
      <c r="A1266">
        <v>64148</v>
      </c>
      <c r="B1266" t="s">
        <v>2509</v>
      </c>
      <c r="C1266" s="507">
        <v>44651</v>
      </c>
      <c r="D1266">
        <v>2022</v>
      </c>
      <c r="E1266" t="s">
        <v>183</v>
      </c>
      <c r="F1266" t="s">
        <v>224</v>
      </c>
      <c r="G1266">
        <v>40.074741000000003</v>
      </c>
      <c r="H1266">
        <v>-119.9742</v>
      </c>
      <c r="I1266" s="606">
        <v>5.0240424658</v>
      </c>
      <c r="J1266" t="s">
        <v>431</v>
      </c>
      <c r="K1266" t="s">
        <v>1249</v>
      </c>
      <c r="L1266" s="606">
        <v>130</v>
      </c>
      <c r="M1266" s="606">
        <v>100</v>
      </c>
      <c r="N1266" s="606">
        <v>1.3</v>
      </c>
      <c r="O1266" t="s">
        <v>799</v>
      </c>
      <c r="P1266" t="s">
        <v>1231</v>
      </c>
      <c r="Q1266" t="s">
        <v>799</v>
      </c>
      <c r="R1266">
        <v>180</v>
      </c>
      <c r="S1266" t="s">
        <v>1293</v>
      </c>
      <c r="T1266" t="s">
        <v>1335</v>
      </c>
      <c r="U1266" t="s">
        <v>1295</v>
      </c>
      <c r="V1266">
        <v>2022</v>
      </c>
      <c r="W1266">
        <v>25</v>
      </c>
      <c r="X1266">
        <v>100</v>
      </c>
      <c r="Y1266">
        <v>21.63</v>
      </c>
      <c r="Z1266">
        <v>15.55</v>
      </c>
      <c r="AA1266">
        <v>32.69</v>
      </c>
      <c r="AB1266">
        <v>24.78</v>
      </c>
      <c r="AC1266" t="s">
        <v>333</v>
      </c>
      <c r="AD1266" s="508">
        <v>25.030555919259886</v>
      </c>
      <c r="AE1266" s="1059"/>
      <c r="AF1266" s="1059"/>
      <c r="AG1266" s="1059"/>
      <c r="AH1266" s="1059"/>
      <c r="AI1266" s="1059"/>
      <c r="AJ1266" s="1059"/>
      <c r="AK1266" s="1059"/>
      <c r="AL1266" s="1059"/>
      <c r="AM1266" s="1059"/>
      <c r="AN1266" s="1059"/>
      <c r="AO1266" s="1059"/>
      <c r="AP1266" s="1059"/>
      <c r="AQ1266" s="1059"/>
      <c r="AR1266" s="1059"/>
      <c r="AS1266" s="1059"/>
      <c r="AT1266" s="1059">
        <v>0.29033789954337902</v>
      </c>
      <c r="AU1266" s="1061">
        <v>0.289957877959927</v>
      </c>
    </row>
    <row r="1267" spans="1:47" x14ac:dyDescent="0.2">
      <c r="A1267">
        <v>64630</v>
      </c>
      <c r="B1267" t="s">
        <v>2510</v>
      </c>
      <c r="C1267" s="507">
        <v>44865</v>
      </c>
      <c r="D1267">
        <v>2022</v>
      </c>
      <c r="E1267" t="s">
        <v>176</v>
      </c>
      <c r="F1267" t="s">
        <v>222</v>
      </c>
      <c r="G1267">
        <v>34.875369999999997</v>
      </c>
      <c r="H1267">
        <v>-118.3546</v>
      </c>
      <c r="I1267" s="606">
        <v>5.7757949772000003</v>
      </c>
      <c r="J1267" t="s">
        <v>431</v>
      </c>
      <c r="K1267" t="s">
        <v>1251</v>
      </c>
      <c r="L1267" s="606">
        <v>125.1</v>
      </c>
      <c r="M1267" s="606">
        <v>100</v>
      </c>
      <c r="N1267" s="606">
        <v>1.2509999999999999</v>
      </c>
      <c r="O1267" t="s">
        <v>799</v>
      </c>
      <c r="P1267" t="s">
        <v>1231</v>
      </c>
      <c r="Q1267" t="s">
        <v>799</v>
      </c>
      <c r="R1267">
        <v>180</v>
      </c>
      <c r="S1267" t="s">
        <v>1293</v>
      </c>
      <c r="T1267" t="s">
        <v>1294</v>
      </c>
      <c r="U1267" t="s">
        <v>1295</v>
      </c>
      <c r="V1267">
        <v>2022</v>
      </c>
      <c r="W1267">
        <v>20</v>
      </c>
      <c r="X1267">
        <v>50</v>
      </c>
      <c r="Y1267">
        <v>32.97</v>
      </c>
      <c r="Z1267">
        <v>8.36</v>
      </c>
      <c r="AA1267">
        <v>20.350000000000001</v>
      </c>
      <c r="AB1267">
        <v>16.57</v>
      </c>
      <c r="AC1267" t="s">
        <v>1259</v>
      </c>
      <c r="AD1267" s="508">
        <v>23.503244223311995</v>
      </c>
      <c r="AE1267" s="1059"/>
      <c r="AF1267" s="1059"/>
      <c r="AG1267" s="1059"/>
      <c r="AH1267" s="1059"/>
      <c r="AI1267" s="1059"/>
      <c r="AJ1267" s="1059"/>
      <c r="AK1267" s="1059"/>
      <c r="AL1267" s="1059"/>
      <c r="AM1267" s="1059"/>
      <c r="AN1267" s="1059"/>
      <c r="AO1267" s="1059"/>
      <c r="AP1267" s="1059"/>
      <c r="AQ1267" s="1059"/>
      <c r="AR1267" s="1059"/>
      <c r="AS1267" s="1059"/>
      <c r="AT1267" s="1059">
        <v>0.28448858447488501</v>
      </c>
      <c r="AU1267" s="1061">
        <v>0.292436190801457</v>
      </c>
    </row>
    <row r="1268" spans="1:47" x14ac:dyDescent="0.2">
      <c r="A1268">
        <v>64738</v>
      </c>
      <c r="B1268" t="s">
        <v>2511</v>
      </c>
      <c r="C1268" s="507">
        <v>44772</v>
      </c>
      <c r="D1268">
        <v>2022</v>
      </c>
      <c r="E1268" t="s">
        <v>179</v>
      </c>
      <c r="F1268" t="s">
        <v>247</v>
      </c>
      <c r="G1268">
        <v>42.568694000000001</v>
      </c>
      <c r="H1268">
        <v>-94.102856000000003</v>
      </c>
      <c r="I1268" s="606">
        <v>3.9809506848999998</v>
      </c>
      <c r="J1268" t="s">
        <v>431</v>
      </c>
      <c r="K1268" t="s">
        <v>1249</v>
      </c>
      <c r="L1268" s="606">
        <v>117.1</v>
      </c>
      <c r="M1268" s="606">
        <v>100</v>
      </c>
      <c r="N1268" s="606">
        <v>1.171</v>
      </c>
      <c r="O1268" t="s">
        <v>799</v>
      </c>
      <c r="P1268" t="s">
        <v>1231</v>
      </c>
      <c r="Q1268" t="s">
        <v>799</v>
      </c>
      <c r="R1268">
        <v>180</v>
      </c>
      <c r="Y1268">
        <v>20.49</v>
      </c>
      <c r="Z1268">
        <v>2.73</v>
      </c>
      <c r="AA1268">
        <v>51.44</v>
      </c>
      <c r="AB1268">
        <v>37.47</v>
      </c>
      <c r="AC1268" t="s">
        <v>333</v>
      </c>
      <c r="AD1268" s="508" t="s">
        <v>1233</v>
      </c>
      <c r="AE1268" s="1059"/>
      <c r="AF1268" s="1059"/>
      <c r="AG1268" s="1059"/>
      <c r="AH1268" s="1059"/>
      <c r="AI1268" s="1059"/>
      <c r="AJ1268" s="1059"/>
      <c r="AK1268" s="1059"/>
      <c r="AL1268" s="1059"/>
      <c r="AM1268" s="1059"/>
      <c r="AN1268" s="1059"/>
      <c r="AO1268" s="1059"/>
      <c r="AP1268" s="1059"/>
      <c r="AQ1268" s="1059"/>
      <c r="AR1268" s="1059"/>
      <c r="AS1268" s="1059"/>
      <c r="AT1268" s="1059">
        <v>0.23317579908675801</v>
      </c>
      <c r="AU1268" s="1061">
        <v>0.23576275045537301</v>
      </c>
    </row>
    <row r="1269" spans="1:47" x14ac:dyDescent="0.2">
      <c r="A1269">
        <v>64566</v>
      </c>
      <c r="B1269" t="s">
        <v>2512</v>
      </c>
      <c r="C1269" s="507">
        <v>44681</v>
      </c>
      <c r="D1269">
        <v>2022</v>
      </c>
      <c r="E1269" t="s">
        <v>183</v>
      </c>
      <c r="F1269" t="s">
        <v>226</v>
      </c>
      <c r="G1269">
        <v>32.837271000000001</v>
      </c>
      <c r="H1269">
        <v>-111.565821</v>
      </c>
      <c r="I1269" s="606">
        <v>5.7683394977000004</v>
      </c>
      <c r="J1269" t="s">
        <v>431</v>
      </c>
      <c r="K1269" t="s">
        <v>1249</v>
      </c>
      <c r="L1269" s="606">
        <v>125</v>
      </c>
      <c r="M1269" s="606">
        <v>100</v>
      </c>
      <c r="N1269" s="606">
        <v>1.25</v>
      </c>
      <c r="O1269" t="s">
        <v>799</v>
      </c>
      <c r="P1269" t="s">
        <v>1231</v>
      </c>
      <c r="Q1269" t="s">
        <v>799</v>
      </c>
      <c r="R1269">
        <v>180</v>
      </c>
      <c r="Y1269">
        <v>11.82</v>
      </c>
      <c r="Z1269">
        <v>24.31</v>
      </c>
      <c r="AA1269">
        <v>31.25</v>
      </c>
      <c r="AB1269">
        <v>23.58</v>
      </c>
      <c r="AC1269" t="s">
        <v>330</v>
      </c>
      <c r="AD1269" s="508">
        <v>20.832567785597913</v>
      </c>
      <c r="AE1269" s="1059"/>
      <c r="AF1269" s="1059"/>
      <c r="AG1269" s="1059"/>
      <c r="AH1269" s="1059"/>
      <c r="AI1269" s="1059"/>
      <c r="AJ1269" s="1059"/>
      <c r="AK1269" s="1059"/>
      <c r="AL1269" s="1059"/>
      <c r="AM1269" s="1059"/>
      <c r="AN1269" s="1059"/>
      <c r="AO1269" s="1059"/>
      <c r="AP1269" s="1059"/>
      <c r="AQ1269" s="1059"/>
      <c r="AR1269" s="1059"/>
      <c r="AS1269" s="1059"/>
      <c r="AT1269" s="1059">
        <v>0.30105707762556999</v>
      </c>
      <c r="AU1269" s="1061">
        <v>0.30339480874316899</v>
      </c>
    </row>
    <row r="1270" spans="1:47" x14ac:dyDescent="0.2">
      <c r="A1270">
        <v>64081</v>
      </c>
      <c r="B1270" t="s">
        <v>2513</v>
      </c>
      <c r="C1270" s="507">
        <v>44834</v>
      </c>
      <c r="D1270">
        <v>2022</v>
      </c>
      <c r="E1270" t="s">
        <v>179</v>
      </c>
      <c r="F1270" t="s">
        <v>238</v>
      </c>
      <c r="G1270">
        <v>33.756461000000002</v>
      </c>
      <c r="H1270">
        <v>-90.526441000000005</v>
      </c>
      <c r="I1270" s="606">
        <v>4.5828479452000002</v>
      </c>
      <c r="J1270" t="s">
        <v>431</v>
      </c>
      <c r="K1270" t="s">
        <v>1249</v>
      </c>
      <c r="L1270" s="606">
        <v>110.1</v>
      </c>
      <c r="M1270" s="606">
        <v>100</v>
      </c>
      <c r="N1270" s="606">
        <v>1.101</v>
      </c>
      <c r="O1270" t="s">
        <v>799</v>
      </c>
      <c r="P1270" t="s">
        <v>1231</v>
      </c>
      <c r="Q1270" t="s">
        <v>799</v>
      </c>
      <c r="R1270">
        <v>180</v>
      </c>
      <c r="Y1270">
        <v>28.88</v>
      </c>
      <c r="Z1270">
        <v>4.3899999999999997</v>
      </c>
      <c r="AA1270">
        <v>58.26</v>
      </c>
      <c r="AB1270">
        <v>43.15</v>
      </c>
      <c r="AC1270" t="s">
        <v>333</v>
      </c>
      <c r="AD1270" s="508" t="s">
        <v>1233</v>
      </c>
      <c r="AE1270" s="1059"/>
      <c r="AF1270" s="1059"/>
      <c r="AG1270" s="1059"/>
      <c r="AH1270" s="1059"/>
      <c r="AI1270" s="1059"/>
      <c r="AJ1270" s="1059"/>
      <c r="AK1270" s="1059"/>
      <c r="AL1270" s="1059"/>
      <c r="AM1270" s="1059"/>
      <c r="AN1270" s="1059"/>
      <c r="AO1270" s="1059"/>
      <c r="AP1270" s="1059"/>
      <c r="AQ1270" s="1059"/>
      <c r="AR1270" s="1059"/>
      <c r="AS1270" s="1059"/>
      <c r="AT1270" s="1059">
        <v>0.206309360730593</v>
      </c>
      <c r="AU1270" s="1061">
        <v>0.121898907103825</v>
      </c>
    </row>
    <row r="1271" spans="1:47" x14ac:dyDescent="0.2">
      <c r="A1271">
        <v>63127</v>
      </c>
      <c r="B1271" t="s">
        <v>2514</v>
      </c>
      <c r="C1271" s="507">
        <v>44895</v>
      </c>
      <c r="D1271">
        <v>2022</v>
      </c>
      <c r="E1271" t="s">
        <v>176</v>
      </c>
      <c r="F1271" t="s">
        <v>222</v>
      </c>
      <c r="G1271">
        <v>32.687195000000003</v>
      </c>
      <c r="H1271">
        <v>-115.665601</v>
      </c>
      <c r="I1271" s="606">
        <v>5.6630150685</v>
      </c>
      <c r="J1271" t="s">
        <v>431</v>
      </c>
      <c r="K1271" t="s">
        <v>1249</v>
      </c>
      <c r="L1271" s="606">
        <v>137.69999999999999</v>
      </c>
      <c r="M1271" s="606">
        <v>100</v>
      </c>
      <c r="N1271" s="606">
        <v>1.3769999999999998</v>
      </c>
      <c r="O1271" t="s">
        <v>799</v>
      </c>
      <c r="P1271" t="s">
        <v>1231</v>
      </c>
      <c r="Q1271" t="s">
        <v>799</v>
      </c>
      <c r="R1271">
        <v>180</v>
      </c>
      <c r="Y1271">
        <v>11.38</v>
      </c>
      <c r="Z1271">
        <v>6.26</v>
      </c>
      <c r="AA1271">
        <v>33.770000000000003</v>
      </c>
      <c r="AB1271">
        <v>25.13</v>
      </c>
      <c r="AC1271" t="s">
        <v>1259</v>
      </c>
      <c r="AD1271" s="508">
        <v>23.830053929780728</v>
      </c>
      <c r="AE1271" s="1059"/>
      <c r="AF1271" s="1059"/>
      <c r="AG1271" s="1059"/>
      <c r="AH1271" s="1059"/>
      <c r="AI1271" s="1059"/>
      <c r="AJ1271" s="1059"/>
      <c r="AK1271" s="1059"/>
      <c r="AL1271" s="1059"/>
      <c r="AM1271" s="1059"/>
      <c r="AN1271" s="1059"/>
      <c r="AO1271" s="1059"/>
      <c r="AP1271" s="1059"/>
      <c r="AQ1271" s="1059"/>
      <c r="AR1271" s="1059"/>
      <c r="AS1271" s="1059"/>
      <c r="AT1271" s="1059">
        <v>0.33563013698630101</v>
      </c>
      <c r="AU1271" s="1061">
        <v>0.353524590163934</v>
      </c>
    </row>
    <row r="1272" spans="1:47" x14ac:dyDescent="0.2">
      <c r="A1272">
        <v>66125</v>
      </c>
      <c r="B1272" t="s">
        <v>2515</v>
      </c>
      <c r="C1272" s="507">
        <v>44926</v>
      </c>
      <c r="D1272">
        <v>2022</v>
      </c>
      <c r="E1272" t="s">
        <v>183</v>
      </c>
      <c r="F1272" t="s">
        <v>226</v>
      </c>
      <c r="G1272">
        <v>32.83146</v>
      </c>
      <c r="H1272">
        <v>-111.59363</v>
      </c>
      <c r="I1272" s="606">
        <v>5.7683394977000004</v>
      </c>
      <c r="J1272" t="s">
        <v>431</v>
      </c>
      <c r="K1272" t="s">
        <v>1249</v>
      </c>
      <c r="L1272" s="606">
        <v>125</v>
      </c>
      <c r="M1272" s="606">
        <v>100</v>
      </c>
      <c r="N1272" s="606">
        <v>1.25</v>
      </c>
      <c r="O1272" t="s">
        <v>799</v>
      </c>
      <c r="P1272" t="s">
        <v>1231</v>
      </c>
      <c r="Q1272" t="s">
        <v>799</v>
      </c>
      <c r="R1272">
        <v>180</v>
      </c>
      <c r="Y1272">
        <v>12</v>
      </c>
      <c r="Z1272">
        <v>23.7</v>
      </c>
      <c r="AA1272">
        <v>31.48</v>
      </c>
      <c r="AB1272">
        <v>23.62</v>
      </c>
      <c r="AC1272" t="s">
        <v>332</v>
      </c>
      <c r="AD1272" s="508">
        <v>19.765165062691878</v>
      </c>
      <c r="AE1272" s="1059"/>
      <c r="AF1272" s="1059"/>
      <c r="AG1272" s="1059"/>
      <c r="AH1272" s="1059"/>
      <c r="AI1272" s="1059"/>
      <c r="AJ1272" s="1059"/>
      <c r="AK1272" s="1059"/>
      <c r="AL1272" s="1059"/>
      <c r="AM1272" s="1059"/>
      <c r="AN1272" s="1059"/>
      <c r="AO1272" s="1059"/>
      <c r="AP1272" s="1059"/>
      <c r="AQ1272" s="1059"/>
      <c r="AR1272" s="1059"/>
      <c r="AS1272" s="1059"/>
      <c r="AT1272" s="1059">
        <v>0.315603881278538</v>
      </c>
      <c r="AU1272" s="1061">
        <v>0.31145377959927101</v>
      </c>
    </row>
    <row r="1273" spans="1:47" x14ac:dyDescent="0.2">
      <c r="A1273">
        <v>64838</v>
      </c>
      <c r="B1273" t="s">
        <v>2516</v>
      </c>
      <c r="C1273" s="507">
        <v>44926</v>
      </c>
      <c r="D1273">
        <v>2022</v>
      </c>
      <c r="E1273" t="s">
        <v>199</v>
      </c>
      <c r="F1273" t="s">
        <v>225</v>
      </c>
      <c r="G1273">
        <v>31.551750999999999</v>
      </c>
      <c r="H1273">
        <v>-84.903441000000001</v>
      </c>
      <c r="I1273" s="606">
        <v>4.7269712329000004</v>
      </c>
      <c r="J1273" t="s">
        <v>431</v>
      </c>
      <c r="K1273" t="s">
        <v>1251</v>
      </c>
      <c r="L1273" s="606">
        <v>151.4</v>
      </c>
      <c r="M1273" s="606">
        <v>106</v>
      </c>
      <c r="N1273" s="606">
        <v>1.4283018867924528</v>
      </c>
      <c r="O1273" t="s">
        <v>799</v>
      </c>
      <c r="P1273" t="s">
        <v>1231</v>
      </c>
      <c r="Q1273" t="s">
        <v>799</v>
      </c>
      <c r="R1273">
        <v>180</v>
      </c>
      <c r="Y1273">
        <v>27.87</v>
      </c>
      <c r="Z1273">
        <v>32.53</v>
      </c>
      <c r="AA1273">
        <v>63.22</v>
      </c>
      <c r="AB1273">
        <v>45.7</v>
      </c>
      <c r="AC1273" t="s">
        <v>1259</v>
      </c>
      <c r="AD1273" s="508" t="s">
        <v>1233</v>
      </c>
      <c r="AE1273" s="1059"/>
      <c r="AF1273" s="1059"/>
      <c r="AG1273" s="1059"/>
      <c r="AH1273" s="1059"/>
      <c r="AI1273" s="1059"/>
      <c r="AJ1273" s="1059"/>
      <c r="AK1273" s="1059"/>
      <c r="AL1273" s="1059"/>
      <c r="AM1273" s="1059"/>
      <c r="AN1273" s="1059"/>
      <c r="AO1273" s="1059"/>
      <c r="AP1273" s="1059"/>
      <c r="AQ1273" s="1059"/>
      <c r="AR1273" s="1059"/>
      <c r="AS1273" s="1059"/>
      <c r="AT1273" s="1059">
        <v>0.25170263634013901</v>
      </c>
      <c r="AU1273" s="1061">
        <v>0.25266457882255899</v>
      </c>
    </row>
    <row r="1274" spans="1:47" x14ac:dyDescent="0.2">
      <c r="A1274">
        <v>66310</v>
      </c>
      <c r="B1274" t="s">
        <v>2517</v>
      </c>
      <c r="C1274" s="507">
        <v>44926</v>
      </c>
      <c r="D1274">
        <v>2022</v>
      </c>
      <c r="E1274" t="s">
        <v>177</v>
      </c>
      <c r="F1274" t="s">
        <v>221</v>
      </c>
      <c r="G1274">
        <v>29.409669000000001</v>
      </c>
      <c r="H1274">
        <v>-95.734049999999996</v>
      </c>
      <c r="I1274" s="606">
        <v>4.6359301369999999</v>
      </c>
      <c r="J1274" t="s">
        <v>431</v>
      </c>
      <c r="K1274" t="s">
        <v>1249</v>
      </c>
      <c r="L1274" s="606">
        <v>140</v>
      </c>
      <c r="M1274" s="606">
        <v>110.9</v>
      </c>
      <c r="N1274" s="606">
        <v>1.2623985572587917</v>
      </c>
      <c r="O1274" t="s">
        <v>799</v>
      </c>
      <c r="P1274" t="s">
        <v>1231</v>
      </c>
      <c r="Q1274" t="s">
        <v>799</v>
      </c>
      <c r="R1274">
        <v>182</v>
      </c>
      <c r="Y1274">
        <v>21.74</v>
      </c>
      <c r="AA1274">
        <v>49.74</v>
      </c>
      <c r="AB1274">
        <v>36.93</v>
      </c>
      <c r="AC1274" t="s">
        <v>330</v>
      </c>
      <c r="AD1274" s="508" t="s">
        <v>1233</v>
      </c>
      <c r="AE1274" s="1059"/>
      <c r="AF1274" s="1059"/>
      <c r="AG1274" s="1059"/>
      <c r="AH1274" s="1059"/>
      <c r="AI1274" s="1059"/>
      <c r="AJ1274" s="1059"/>
      <c r="AK1274" s="1059"/>
      <c r="AL1274" s="1059"/>
      <c r="AM1274" s="1059"/>
      <c r="AN1274" s="1059"/>
      <c r="AO1274" s="1059"/>
      <c r="AP1274" s="1059"/>
      <c r="AQ1274" s="1059"/>
      <c r="AR1274" s="1059"/>
      <c r="AS1274" s="1059"/>
      <c r="AT1274" s="1059">
        <v>0.21819813810623701</v>
      </c>
      <c r="AU1274" s="1061">
        <v>0.219447688312712</v>
      </c>
    </row>
    <row r="1275" spans="1:47" x14ac:dyDescent="0.2">
      <c r="A1275">
        <v>65778</v>
      </c>
      <c r="B1275" t="s">
        <v>2518</v>
      </c>
      <c r="C1275" s="507">
        <v>44926</v>
      </c>
      <c r="D1275">
        <v>2022</v>
      </c>
      <c r="E1275" t="s">
        <v>183</v>
      </c>
      <c r="F1275" t="s">
        <v>250</v>
      </c>
      <c r="G1275">
        <v>42.200595</v>
      </c>
      <c r="H1275">
        <v>-114.629604</v>
      </c>
      <c r="I1275" s="606">
        <v>4.5690707763000002</v>
      </c>
      <c r="J1275" t="s">
        <v>431</v>
      </c>
      <c r="K1275" t="s">
        <v>1249</v>
      </c>
      <c r="L1275" s="606">
        <v>155.9</v>
      </c>
      <c r="M1275" s="606">
        <v>120</v>
      </c>
      <c r="N1275" s="606">
        <v>1.2991666666666668</v>
      </c>
      <c r="O1275" t="s">
        <v>799</v>
      </c>
      <c r="P1275" t="s">
        <v>1231</v>
      </c>
      <c r="Q1275" t="s">
        <v>799</v>
      </c>
      <c r="R1275">
        <v>180</v>
      </c>
      <c r="Y1275">
        <v>21.95</v>
      </c>
      <c r="Z1275">
        <v>19.850000000000001</v>
      </c>
      <c r="AA1275">
        <v>43.6</v>
      </c>
      <c r="AB1275">
        <v>32.47</v>
      </c>
      <c r="AC1275" t="s">
        <v>333</v>
      </c>
      <c r="AD1275" s="508">
        <v>20.97038019640901</v>
      </c>
      <c r="AE1275" s="1059"/>
      <c r="AF1275" s="1059"/>
      <c r="AG1275" s="1059"/>
      <c r="AH1275" s="1059"/>
      <c r="AI1275" s="1059"/>
      <c r="AJ1275" s="1059"/>
      <c r="AK1275" s="1059"/>
      <c r="AL1275" s="1059"/>
      <c r="AM1275" s="1059"/>
      <c r="AN1275" s="1059"/>
      <c r="AO1275" s="1059"/>
      <c r="AP1275" s="1059"/>
      <c r="AQ1275" s="1059"/>
      <c r="AR1275" s="1059"/>
      <c r="AS1275" s="1059"/>
      <c r="AT1275" s="1059">
        <v>0.25531202435312</v>
      </c>
      <c r="AU1275" s="1061">
        <v>0.24455733910139599</v>
      </c>
    </row>
    <row r="1276" spans="1:47" x14ac:dyDescent="0.2">
      <c r="A1276">
        <v>65319</v>
      </c>
      <c r="B1276" t="s">
        <v>2519</v>
      </c>
      <c r="C1276" s="507">
        <v>44926</v>
      </c>
      <c r="D1276">
        <v>2022</v>
      </c>
      <c r="E1276" t="s">
        <v>180</v>
      </c>
      <c r="F1276" t="s">
        <v>227</v>
      </c>
      <c r="G1276">
        <v>36.919229999999999</v>
      </c>
      <c r="H1276">
        <v>-79.359043999999997</v>
      </c>
      <c r="I1276" s="606">
        <v>4.3371527396999996</v>
      </c>
      <c r="J1276" t="s">
        <v>431</v>
      </c>
      <c r="K1276" t="s">
        <v>1251</v>
      </c>
      <c r="L1276" s="606">
        <v>144.69999999999999</v>
      </c>
      <c r="M1276" s="606">
        <v>120</v>
      </c>
      <c r="N1276" s="606">
        <v>1.2058333333333333</v>
      </c>
      <c r="O1276" t="s">
        <v>799</v>
      </c>
      <c r="P1276" t="s">
        <v>1231</v>
      </c>
      <c r="Q1276" t="s">
        <v>799</v>
      </c>
      <c r="R1276">
        <v>180</v>
      </c>
      <c r="Y1276">
        <v>29.19</v>
      </c>
      <c r="Z1276">
        <v>4.51</v>
      </c>
      <c r="AA1276">
        <v>66.040000000000006</v>
      </c>
      <c r="AB1276">
        <v>48.23</v>
      </c>
      <c r="AC1276" t="s">
        <v>332</v>
      </c>
      <c r="AD1276" s="508" t="s">
        <v>1233</v>
      </c>
      <c r="AE1276" s="1059"/>
      <c r="AF1276" s="1059"/>
      <c r="AG1276" s="1059"/>
      <c r="AH1276" s="1059"/>
      <c r="AI1276" s="1059"/>
      <c r="AJ1276" s="1059"/>
      <c r="AK1276" s="1059"/>
      <c r="AL1276" s="1059"/>
      <c r="AM1276" s="1059"/>
      <c r="AN1276" s="1059"/>
      <c r="AO1276" s="1059"/>
      <c r="AP1276" s="1059"/>
      <c r="AQ1276" s="1059"/>
      <c r="AR1276" s="1059"/>
      <c r="AS1276" s="1059"/>
      <c r="AT1276" s="1059">
        <v>0.193422754946727</v>
      </c>
      <c r="AU1276" s="1061">
        <v>0.17181238615664801</v>
      </c>
    </row>
    <row r="1277" spans="1:47" x14ac:dyDescent="0.2">
      <c r="A1277">
        <v>64993</v>
      </c>
      <c r="B1277" t="s">
        <v>2520</v>
      </c>
      <c r="C1277" s="507">
        <v>44620</v>
      </c>
      <c r="D1277">
        <v>2022</v>
      </c>
      <c r="E1277" t="s">
        <v>176</v>
      </c>
      <c r="F1277" t="s">
        <v>222</v>
      </c>
      <c r="G1277">
        <v>34.911240999999997</v>
      </c>
      <c r="H1277">
        <v>-118.355071</v>
      </c>
      <c r="I1277" s="606">
        <v>5.8249045661999999</v>
      </c>
      <c r="J1277" t="s">
        <v>431</v>
      </c>
      <c r="K1277" t="s">
        <v>1249</v>
      </c>
      <c r="L1277" s="606">
        <v>164.3</v>
      </c>
      <c r="M1277" s="606">
        <v>128</v>
      </c>
      <c r="N1277" s="606">
        <v>1.2835937500000001</v>
      </c>
      <c r="O1277" t="s">
        <v>799</v>
      </c>
      <c r="P1277" t="s">
        <v>1231</v>
      </c>
      <c r="Q1277" t="s">
        <v>799</v>
      </c>
      <c r="R1277">
        <v>180</v>
      </c>
      <c r="S1277" t="s">
        <v>1293</v>
      </c>
      <c r="T1277" t="s">
        <v>1294</v>
      </c>
      <c r="U1277" t="s">
        <v>1497</v>
      </c>
      <c r="V1277">
        <v>2022</v>
      </c>
      <c r="W1277">
        <v>40</v>
      </c>
      <c r="X1277">
        <v>160</v>
      </c>
      <c r="Y1277">
        <v>32.86</v>
      </c>
      <c r="Z1277">
        <v>8.2899999999999991</v>
      </c>
      <c r="AA1277">
        <v>44.74</v>
      </c>
      <c r="AB1277">
        <v>33.1</v>
      </c>
      <c r="AC1277" t="s">
        <v>1259</v>
      </c>
      <c r="AD1277" s="508">
        <v>25.764707172627617</v>
      </c>
      <c r="AE1277" s="1059"/>
      <c r="AF1277" s="1059"/>
      <c r="AG1277" s="1059"/>
      <c r="AH1277" s="1059"/>
      <c r="AI1277" s="1059"/>
      <c r="AJ1277" s="1059"/>
      <c r="AK1277" s="1059"/>
      <c r="AL1277" s="1059"/>
      <c r="AM1277" s="1059"/>
      <c r="AN1277" s="1059"/>
      <c r="AO1277" s="1059"/>
      <c r="AP1277" s="1059"/>
      <c r="AQ1277" s="1059"/>
      <c r="AR1277" s="1059"/>
      <c r="AS1277" s="1059"/>
      <c r="AT1277" s="1059">
        <v>0.21917183932648401</v>
      </c>
      <c r="AU1277" s="1061">
        <v>0.29498146487932603</v>
      </c>
    </row>
    <row r="1278" spans="1:47" x14ac:dyDescent="0.2">
      <c r="A1278">
        <v>64564</v>
      </c>
      <c r="B1278" t="s">
        <v>2521</v>
      </c>
      <c r="C1278" s="507">
        <v>44804</v>
      </c>
      <c r="D1278">
        <v>2022</v>
      </c>
      <c r="E1278" t="s">
        <v>176</v>
      </c>
      <c r="F1278" t="s">
        <v>222</v>
      </c>
      <c r="G1278">
        <v>33.69088</v>
      </c>
      <c r="H1278">
        <v>-114.7749</v>
      </c>
      <c r="I1278" s="606">
        <v>5.7975968037000003</v>
      </c>
      <c r="J1278" t="s">
        <v>431</v>
      </c>
      <c r="K1278" t="s">
        <v>1249</v>
      </c>
      <c r="L1278" s="606">
        <v>164</v>
      </c>
      <c r="M1278" s="606">
        <v>131</v>
      </c>
      <c r="N1278" s="606">
        <v>1.251908396946565</v>
      </c>
      <c r="O1278" t="s">
        <v>799</v>
      </c>
      <c r="P1278" t="s">
        <v>1231</v>
      </c>
      <c r="Q1278" t="s">
        <v>799</v>
      </c>
      <c r="R1278">
        <v>180</v>
      </c>
      <c r="S1278" t="s">
        <v>1293</v>
      </c>
      <c r="T1278" t="s">
        <v>1335</v>
      </c>
      <c r="U1278" t="s">
        <v>1295</v>
      </c>
      <c r="V1278">
        <v>2022</v>
      </c>
      <c r="W1278">
        <v>110</v>
      </c>
      <c r="X1278">
        <v>440</v>
      </c>
      <c r="Y1278">
        <v>10.69</v>
      </c>
      <c r="Z1278">
        <v>8.5399999999999991</v>
      </c>
      <c r="AA1278">
        <v>35.270000000000003</v>
      </c>
      <c r="AB1278">
        <v>26.67</v>
      </c>
      <c r="AC1278" t="s">
        <v>1259</v>
      </c>
      <c r="AD1278" s="508" t="s">
        <v>1233</v>
      </c>
      <c r="AE1278" s="1059"/>
      <c r="AF1278" s="1059"/>
      <c r="AG1278" s="1059"/>
      <c r="AH1278" s="1059"/>
      <c r="AI1278" s="1059"/>
      <c r="AJ1278" s="1059"/>
      <c r="AK1278" s="1059"/>
      <c r="AL1278" s="1059"/>
      <c r="AM1278" s="1059"/>
      <c r="AN1278" s="1059"/>
      <c r="AO1278" s="1059"/>
      <c r="AP1278" s="1059"/>
      <c r="AQ1278" s="1059"/>
      <c r="AR1278" s="1059"/>
      <c r="AS1278" s="1059"/>
      <c r="AT1278" s="1059">
        <v>0.26852277876538</v>
      </c>
      <c r="AU1278" s="1061">
        <v>0.25892410211487898</v>
      </c>
    </row>
    <row r="1279" spans="1:47" x14ac:dyDescent="0.2">
      <c r="A1279">
        <v>65661</v>
      </c>
      <c r="B1279" t="s">
        <v>2522</v>
      </c>
      <c r="C1279" s="507">
        <v>44742</v>
      </c>
      <c r="D1279">
        <v>2022</v>
      </c>
      <c r="E1279" t="s">
        <v>177</v>
      </c>
      <c r="F1279" t="s">
        <v>221</v>
      </c>
      <c r="G1279">
        <v>26.090102999999999</v>
      </c>
      <c r="H1279">
        <v>-97.798450000000003</v>
      </c>
      <c r="I1279" s="606">
        <v>4.9273630137</v>
      </c>
      <c r="J1279" t="s">
        <v>431</v>
      </c>
      <c r="K1279" t="s">
        <v>1249</v>
      </c>
      <c r="L1279" s="606">
        <v>181.5</v>
      </c>
      <c r="M1279" s="606">
        <v>135</v>
      </c>
      <c r="N1279" s="606">
        <v>1.3444444444444446</v>
      </c>
      <c r="O1279" t="s">
        <v>799</v>
      </c>
      <c r="P1279" t="s">
        <v>1231</v>
      </c>
      <c r="Q1279" t="s">
        <v>799</v>
      </c>
      <c r="R1279">
        <v>180</v>
      </c>
      <c r="Y1279">
        <v>20.82</v>
      </c>
      <c r="AA1279">
        <v>43.24</v>
      </c>
      <c r="AB1279">
        <v>32.75</v>
      </c>
      <c r="AC1279" t="s">
        <v>325</v>
      </c>
      <c r="AD1279" s="508" t="s">
        <v>1233</v>
      </c>
      <c r="AE1279" s="1059"/>
      <c r="AF1279" s="1059"/>
      <c r="AG1279" s="1059"/>
      <c r="AH1279" s="1059"/>
      <c r="AI1279" s="1059"/>
      <c r="AJ1279" s="1059"/>
      <c r="AK1279" s="1059"/>
      <c r="AL1279" s="1059"/>
      <c r="AM1279" s="1059"/>
      <c r="AN1279" s="1059"/>
      <c r="AO1279" s="1059"/>
      <c r="AP1279" s="1059"/>
      <c r="AQ1279" s="1059"/>
      <c r="AR1279" s="1059"/>
      <c r="AS1279" s="1059"/>
      <c r="AT1279" s="1059">
        <v>0.24026974463047501</v>
      </c>
      <c r="AU1279" s="1061">
        <v>0.214571948998178</v>
      </c>
    </row>
    <row r="1280" spans="1:47" x14ac:dyDescent="0.2">
      <c r="A1280">
        <v>65675</v>
      </c>
      <c r="B1280" t="s">
        <v>2523</v>
      </c>
      <c r="C1280" s="507">
        <v>44926</v>
      </c>
      <c r="D1280">
        <v>2022</v>
      </c>
      <c r="E1280" t="s">
        <v>176</v>
      </c>
      <c r="F1280" t="s">
        <v>222</v>
      </c>
      <c r="G1280">
        <v>34.943575000000003</v>
      </c>
      <c r="H1280">
        <v>-118.08799999999999</v>
      </c>
      <c r="I1280" s="606">
        <v>5.8866646118999997</v>
      </c>
      <c r="J1280" t="s">
        <v>431</v>
      </c>
      <c r="K1280" t="s">
        <v>1251</v>
      </c>
      <c r="L1280" s="606">
        <v>159.9</v>
      </c>
      <c r="M1280" s="606">
        <v>148.9</v>
      </c>
      <c r="N1280" s="606">
        <v>1.073875083948959</v>
      </c>
      <c r="O1280" t="s">
        <v>799</v>
      </c>
      <c r="P1280" t="s">
        <v>1231</v>
      </c>
      <c r="Q1280" t="s">
        <v>799</v>
      </c>
      <c r="R1280">
        <v>180</v>
      </c>
      <c r="S1280" t="s">
        <v>1293</v>
      </c>
      <c r="T1280" t="s">
        <v>1294</v>
      </c>
      <c r="U1280" t="s">
        <v>1497</v>
      </c>
      <c r="V1280">
        <v>2023</v>
      </c>
      <c r="W1280">
        <v>100</v>
      </c>
      <c r="X1280">
        <v>100</v>
      </c>
      <c r="Y1280">
        <v>10.029999999999999</v>
      </c>
      <c r="Z1280">
        <v>8.69</v>
      </c>
      <c r="AA1280">
        <v>46.08</v>
      </c>
      <c r="AB1280">
        <v>34.22</v>
      </c>
      <c r="AC1280" t="s">
        <v>330</v>
      </c>
      <c r="AD1280" s="508" t="s">
        <v>1233</v>
      </c>
      <c r="AE1280" s="1059"/>
      <c r="AF1280" s="1059"/>
      <c r="AG1280" s="1059"/>
      <c r="AH1280" s="1059"/>
      <c r="AI1280" s="1059"/>
      <c r="AJ1280" s="1059"/>
      <c r="AK1280" s="1059"/>
      <c r="AL1280" s="1059"/>
      <c r="AM1280" s="1059"/>
      <c r="AN1280" s="1059"/>
      <c r="AO1280" s="1059"/>
      <c r="AP1280" s="1059"/>
      <c r="AQ1280" s="1059"/>
      <c r="AR1280" s="1059"/>
      <c r="AS1280" s="1059"/>
      <c r="AT1280" s="1059">
        <v>0.17473266664826601</v>
      </c>
      <c r="AU1280" s="1061">
        <v>0.22886718754778501</v>
      </c>
    </row>
    <row r="1281" spans="1:47" x14ac:dyDescent="0.2">
      <c r="A1281">
        <v>64637</v>
      </c>
      <c r="B1281" t="s">
        <v>2524</v>
      </c>
      <c r="C1281" s="507">
        <v>44804</v>
      </c>
      <c r="D1281">
        <v>2022</v>
      </c>
      <c r="E1281" t="s">
        <v>179</v>
      </c>
      <c r="F1281" t="s">
        <v>230</v>
      </c>
      <c r="G1281">
        <v>38.050141000000004</v>
      </c>
      <c r="H1281">
        <v>-88.295529999999999</v>
      </c>
      <c r="I1281" s="606">
        <v>4.2156200912999999</v>
      </c>
      <c r="J1281" t="s">
        <v>431</v>
      </c>
      <c r="K1281" t="s">
        <v>1251</v>
      </c>
      <c r="L1281" s="606">
        <v>209.6</v>
      </c>
      <c r="M1281" s="606">
        <v>149</v>
      </c>
      <c r="N1281" s="606">
        <v>1.4067114093959732</v>
      </c>
      <c r="O1281" t="s">
        <v>799</v>
      </c>
      <c r="P1281" t="s">
        <v>1231</v>
      </c>
      <c r="Q1281" t="s">
        <v>799</v>
      </c>
      <c r="R1281">
        <v>180</v>
      </c>
      <c r="Y1281">
        <v>30.9</v>
      </c>
      <c r="Z1281">
        <v>2.63</v>
      </c>
      <c r="AA1281">
        <v>41.67</v>
      </c>
      <c r="AB1281">
        <v>31.45</v>
      </c>
      <c r="AC1281" t="s">
        <v>1259</v>
      </c>
      <c r="AD1281" s="508" t="s">
        <v>1233</v>
      </c>
      <c r="AE1281" s="1059"/>
      <c r="AF1281" s="1059"/>
      <c r="AG1281" s="1059"/>
      <c r="AH1281" s="1059"/>
      <c r="AI1281" s="1059"/>
      <c r="AJ1281" s="1059"/>
      <c r="AK1281" s="1059"/>
      <c r="AL1281" s="1059"/>
      <c r="AM1281" s="1059"/>
      <c r="AN1281" s="1059"/>
      <c r="AO1281" s="1059"/>
      <c r="AP1281" s="1059"/>
      <c r="AQ1281" s="1059"/>
      <c r="AR1281" s="1059"/>
      <c r="AS1281" s="1059"/>
      <c r="AT1281" s="1059">
        <v>0.25647850203793898</v>
      </c>
      <c r="AU1281" s="1061">
        <v>0.25203695553844002</v>
      </c>
    </row>
    <row r="1282" spans="1:47" x14ac:dyDescent="0.2">
      <c r="A1282">
        <v>64878</v>
      </c>
      <c r="B1282" t="s">
        <v>2525</v>
      </c>
      <c r="C1282" s="507">
        <v>44804</v>
      </c>
      <c r="D1282">
        <v>2022</v>
      </c>
      <c r="E1282" t="s">
        <v>176</v>
      </c>
      <c r="F1282" t="s">
        <v>222</v>
      </c>
      <c r="G1282">
        <v>34.960811</v>
      </c>
      <c r="H1282">
        <v>-118.098911</v>
      </c>
      <c r="I1282" s="606">
        <v>5.8866646118999997</v>
      </c>
      <c r="J1282" t="s">
        <v>431</v>
      </c>
      <c r="K1282" t="s">
        <v>1251</v>
      </c>
      <c r="L1282" s="606">
        <v>157</v>
      </c>
      <c r="M1282" s="606">
        <v>149.30000000000001</v>
      </c>
      <c r="N1282" s="606">
        <v>1.0515740120562624</v>
      </c>
      <c r="O1282" t="s">
        <v>799</v>
      </c>
      <c r="P1282" t="s">
        <v>1231</v>
      </c>
      <c r="Q1282" t="s">
        <v>799</v>
      </c>
      <c r="R1282">
        <v>180</v>
      </c>
      <c r="S1282" t="s">
        <v>1293</v>
      </c>
      <c r="T1282" t="s">
        <v>1335</v>
      </c>
      <c r="U1282" t="s">
        <v>1497</v>
      </c>
      <c r="V1282">
        <v>2022</v>
      </c>
      <c r="W1282">
        <v>133.4</v>
      </c>
      <c r="X1282">
        <v>272</v>
      </c>
      <c r="Y1282">
        <v>9.94</v>
      </c>
      <c r="Z1282">
        <v>8.43</v>
      </c>
      <c r="AA1282">
        <v>32.880000000000003</v>
      </c>
      <c r="AB1282">
        <v>24.68</v>
      </c>
      <c r="AC1282" t="s">
        <v>1259</v>
      </c>
      <c r="AD1282" s="508" t="s">
        <v>1233</v>
      </c>
      <c r="AE1282" s="1059"/>
      <c r="AF1282" s="1059"/>
      <c r="AG1282" s="1059"/>
      <c r="AH1282" s="1059"/>
      <c r="AI1282" s="1059"/>
      <c r="AJ1282" s="1059"/>
      <c r="AK1282" s="1059"/>
      <c r="AL1282" s="1059"/>
      <c r="AM1282" s="1059"/>
      <c r="AN1282" s="1059"/>
      <c r="AO1282" s="1059"/>
      <c r="AP1282" s="1059"/>
      <c r="AQ1282" s="1059"/>
      <c r="AR1282" s="1059"/>
      <c r="AS1282" s="1059"/>
      <c r="AT1282" s="1059">
        <v>0.24170558496729</v>
      </c>
      <c r="AU1282" s="1061">
        <v>0.26179167017423099</v>
      </c>
    </row>
    <row r="1283" spans="1:47" x14ac:dyDescent="0.2">
      <c r="A1283">
        <v>65011</v>
      </c>
      <c r="B1283" t="s">
        <v>754</v>
      </c>
      <c r="C1283" s="507">
        <v>44926</v>
      </c>
      <c r="D1283">
        <v>2022</v>
      </c>
      <c r="E1283" t="s">
        <v>179</v>
      </c>
      <c r="F1283" t="s">
        <v>235</v>
      </c>
      <c r="G1283">
        <v>44.278638000000001</v>
      </c>
      <c r="H1283">
        <v>-89.847029000000006</v>
      </c>
      <c r="I1283" s="606">
        <v>3.8025162099999998</v>
      </c>
      <c r="J1283" t="s">
        <v>431</v>
      </c>
      <c r="K1283" t="s">
        <v>1249</v>
      </c>
      <c r="L1283" s="606">
        <v>198.6</v>
      </c>
      <c r="M1283" s="606">
        <v>150</v>
      </c>
      <c r="N1283" s="606">
        <v>1.3240000000000001</v>
      </c>
      <c r="O1283" t="s">
        <v>799</v>
      </c>
      <c r="P1283" t="s">
        <v>1231</v>
      </c>
      <c r="Q1283" t="s">
        <v>799</v>
      </c>
      <c r="R1283">
        <v>180</v>
      </c>
      <c r="S1283" t="s">
        <v>1293</v>
      </c>
      <c r="V1283">
        <v>2024</v>
      </c>
      <c r="W1283">
        <v>75</v>
      </c>
      <c r="Y1283">
        <v>23.05</v>
      </c>
      <c r="Z1283">
        <v>2.48</v>
      </c>
      <c r="AA1283">
        <v>60.03</v>
      </c>
      <c r="AB1283">
        <v>44.39</v>
      </c>
      <c r="AC1283" t="s">
        <v>1259</v>
      </c>
      <c r="AD1283" s="508" t="s">
        <v>1233</v>
      </c>
      <c r="AE1283" s="1059"/>
      <c r="AF1283" s="1059"/>
      <c r="AG1283" s="1059"/>
      <c r="AH1283" s="1059"/>
      <c r="AI1283" s="1059"/>
      <c r="AJ1283" s="1059"/>
      <c r="AK1283" s="1059"/>
      <c r="AL1283" s="1059"/>
      <c r="AM1283" s="1059"/>
      <c r="AN1283" s="1059"/>
      <c r="AO1283" s="1059"/>
      <c r="AP1283" s="1059"/>
      <c r="AQ1283" s="1059"/>
      <c r="AR1283" s="1059"/>
      <c r="AS1283" s="1059"/>
      <c r="AT1283" s="1059">
        <v>0.18893531202435301</v>
      </c>
      <c r="AU1283" s="1061">
        <v>0.206238615664845</v>
      </c>
    </row>
    <row r="1284" spans="1:47" x14ac:dyDescent="0.2">
      <c r="A1284">
        <v>65322</v>
      </c>
      <c r="B1284" t="s">
        <v>2526</v>
      </c>
      <c r="C1284" s="507">
        <v>44592</v>
      </c>
      <c r="D1284">
        <v>2022</v>
      </c>
      <c r="E1284" t="s">
        <v>180</v>
      </c>
      <c r="F1284" t="s">
        <v>227</v>
      </c>
      <c r="G1284">
        <v>37.258921000000001</v>
      </c>
      <c r="H1284">
        <v>-77.093470999999994</v>
      </c>
      <c r="I1284" s="606">
        <v>4.3097627854000002</v>
      </c>
      <c r="J1284" t="s">
        <v>431</v>
      </c>
      <c r="K1284" t="s">
        <v>1249</v>
      </c>
      <c r="L1284" s="606">
        <v>204</v>
      </c>
      <c r="M1284" s="606">
        <v>150</v>
      </c>
      <c r="N1284" s="606">
        <v>1.36</v>
      </c>
      <c r="O1284" t="s">
        <v>799</v>
      </c>
      <c r="P1284" t="s">
        <v>1231</v>
      </c>
      <c r="Q1284" t="s">
        <v>799</v>
      </c>
      <c r="R1284">
        <v>181</v>
      </c>
      <c r="Y1284">
        <v>35.159999999999997</v>
      </c>
      <c r="Z1284">
        <v>4.05</v>
      </c>
      <c r="AA1284">
        <v>51.83</v>
      </c>
      <c r="AB1284">
        <v>38.200000000000003</v>
      </c>
      <c r="AC1284" t="s">
        <v>332</v>
      </c>
      <c r="AD1284" s="508" t="s">
        <v>1233</v>
      </c>
      <c r="AE1284" s="1059"/>
      <c r="AF1284" s="1059"/>
      <c r="AG1284" s="1059"/>
      <c r="AH1284" s="1059"/>
      <c r="AI1284" s="1059"/>
      <c r="AJ1284" s="1059"/>
      <c r="AK1284" s="1059"/>
      <c r="AL1284" s="1059"/>
      <c r="AM1284" s="1059"/>
      <c r="AN1284" s="1059"/>
      <c r="AO1284" s="1059"/>
      <c r="AP1284" s="1059"/>
      <c r="AQ1284" s="1059"/>
      <c r="AR1284" s="1059"/>
      <c r="AS1284" s="1059"/>
      <c r="AT1284" s="1059">
        <v>0.23809056316590499</v>
      </c>
      <c r="AU1284" s="1061">
        <v>0.24520871281117099</v>
      </c>
    </row>
    <row r="1285" spans="1:47" x14ac:dyDescent="0.2">
      <c r="A1285">
        <v>63719</v>
      </c>
      <c r="B1285" t="s">
        <v>2527</v>
      </c>
      <c r="C1285" s="507">
        <v>44651</v>
      </c>
      <c r="D1285">
        <v>2022</v>
      </c>
      <c r="E1285" t="s">
        <v>199</v>
      </c>
      <c r="F1285" t="s">
        <v>249</v>
      </c>
      <c r="G1285">
        <v>35.055517999999999</v>
      </c>
      <c r="H1285">
        <v>-86.349626999999998</v>
      </c>
      <c r="I1285" s="606">
        <v>4.3531527396999996</v>
      </c>
      <c r="J1285" t="s">
        <v>431</v>
      </c>
      <c r="K1285" t="s">
        <v>1249</v>
      </c>
      <c r="L1285" s="606">
        <v>205</v>
      </c>
      <c r="M1285" s="606">
        <v>150</v>
      </c>
      <c r="N1285" s="606">
        <v>1.3666666666666667</v>
      </c>
      <c r="O1285" t="s">
        <v>799</v>
      </c>
      <c r="P1285" t="s">
        <v>1231</v>
      </c>
      <c r="Q1285" t="s">
        <v>799</v>
      </c>
      <c r="R1285">
        <v>180</v>
      </c>
      <c r="Y1285">
        <v>23.62</v>
      </c>
      <c r="Z1285">
        <v>39.54</v>
      </c>
      <c r="AA1285">
        <v>36.67</v>
      </c>
      <c r="AB1285">
        <v>28.13</v>
      </c>
      <c r="AC1285" t="s">
        <v>332</v>
      </c>
      <c r="AD1285" s="508" t="s">
        <v>1233</v>
      </c>
      <c r="AE1285" s="1059"/>
      <c r="AF1285" s="1059"/>
      <c r="AG1285" s="1059"/>
      <c r="AH1285" s="1059"/>
      <c r="AI1285" s="1059"/>
      <c r="AJ1285" s="1059"/>
      <c r="AK1285" s="1059"/>
      <c r="AL1285" s="1059"/>
      <c r="AM1285" s="1059"/>
      <c r="AN1285" s="1059"/>
      <c r="AO1285" s="1059"/>
      <c r="AP1285" s="1059"/>
      <c r="AQ1285" s="1059"/>
      <c r="AR1285" s="1059"/>
      <c r="AS1285" s="1059"/>
      <c r="AT1285" s="1059">
        <v>0.26439345509893403</v>
      </c>
      <c r="AU1285" s="1061">
        <v>0.23212887067395199</v>
      </c>
    </row>
    <row r="1286" spans="1:47" x14ac:dyDescent="0.2">
      <c r="A1286">
        <v>63509</v>
      </c>
      <c r="B1286" t="s">
        <v>2528</v>
      </c>
      <c r="C1286" s="507">
        <v>44865</v>
      </c>
      <c r="D1286">
        <v>2022</v>
      </c>
      <c r="E1286" t="s">
        <v>183</v>
      </c>
      <c r="F1286" t="s">
        <v>256</v>
      </c>
      <c r="G1286">
        <v>45.871870000000001</v>
      </c>
      <c r="H1286">
        <v>-120.245176</v>
      </c>
      <c r="I1286" s="606">
        <v>4.4055954338000003</v>
      </c>
      <c r="J1286" t="s">
        <v>431</v>
      </c>
      <c r="K1286" t="s">
        <v>1249</v>
      </c>
      <c r="L1286" s="606">
        <v>194</v>
      </c>
      <c r="M1286" s="606">
        <v>150</v>
      </c>
      <c r="N1286" s="606">
        <v>1.2933333333333332</v>
      </c>
      <c r="O1286" t="s">
        <v>799</v>
      </c>
      <c r="P1286" t="s">
        <v>1231</v>
      </c>
      <c r="Q1286" t="s">
        <v>799</v>
      </c>
      <c r="R1286">
        <v>180</v>
      </c>
      <c r="AA1286">
        <v>44.23</v>
      </c>
      <c r="AB1286">
        <v>32.99</v>
      </c>
      <c r="AC1286" t="s">
        <v>333</v>
      </c>
      <c r="AD1286" s="508">
        <v>36.371570894906043</v>
      </c>
      <c r="AE1286" s="1059"/>
      <c r="AF1286" s="1059"/>
      <c r="AG1286" s="1059"/>
      <c r="AH1286" s="1059"/>
      <c r="AI1286" s="1059"/>
      <c r="AJ1286" s="1059"/>
      <c r="AK1286" s="1059"/>
      <c r="AL1286" s="1059"/>
      <c r="AM1286" s="1059"/>
      <c r="AN1286" s="1059"/>
      <c r="AO1286" s="1059"/>
      <c r="AP1286" s="1059"/>
      <c r="AQ1286" s="1059"/>
      <c r="AR1286" s="1059"/>
      <c r="AS1286" s="1059"/>
      <c r="AT1286" s="1059">
        <v>0.21930060882800601</v>
      </c>
      <c r="AU1286" s="1061">
        <v>0.26834244080145703</v>
      </c>
    </row>
    <row r="1287" spans="1:47" x14ac:dyDescent="0.2">
      <c r="A1287">
        <v>65674</v>
      </c>
      <c r="B1287" t="s">
        <v>2529</v>
      </c>
      <c r="C1287" s="507">
        <v>44895</v>
      </c>
      <c r="D1287">
        <v>2022</v>
      </c>
      <c r="E1287" t="s">
        <v>176</v>
      </c>
      <c r="F1287" t="s">
        <v>222</v>
      </c>
      <c r="G1287">
        <v>34.986635</v>
      </c>
      <c r="H1287">
        <v>-118.10001200000001</v>
      </c>
      <c r="I1287" s="606">
        <v>5.8475908676000001</v>
      </c>
      <c r="J1287" t="s">
        <v>431</v>
      </c>
      <c r="K1287" t="s">
        <v>1251</v>
      </c>
      <c r="L1287" s="606">
        <v>166.1</v>
      </c>
      <c r="M1287" s="606">
        <v>154.4</v>
      </c>
      <c r="N1287" s="606">
        <v>1.0757772020725387</v>
      </c>
      <c r="O1287" t="s">
        <v>799</v>
      </c>
      <c r="P1287" t="s">
        <v>1231</v>
      </c>
      <c r="Q1287" t="s">
        <v>799</v>
      </c>
      <c r="R1287">
        <v>180</v>
      </c>
      <c r="S1287" t="s">
        <v>1293</v>
      </c>
      <c r="T1287" t="s">
        <v>1294</v>
      </c>
      <c r="U1287" t="s">
        <v>1295</v>
      </c>
      <c r="V1287">
        <v>2023</v>
      </c>
      <c r="W1287">
        <v>136</v>
      </c>
      <c r="X1287">
        <v>272</v>
      </c>
      <c r="Y1287">
        <v>10.039999999999999</v>
      </c>
      <c r="Z1287">
        <v>8.86</v>
      </c>
      <c r="AA1287">
        <v>35.24</v>
      </c>
      <c r="AB1287">
        <v>26.28</v>
      </c>
      <c r="AC1287" t="s">
        <v>1259</v>
      </c>
      <c r="AD1287" s="508" t="s">
        <v>1233</v>
      </c>
      <c r="AE1287" s="1059"/>
      <c r="AF1287" s="1059"/>
      <c r="AG1287" s="1059"/>
      <c r="AH1287" s="1059"/>
      <c r="AI1287" s="1059"/>
      <c r="AJ1287" s="1059"/>
      <c r="AK1287" s="1059"/>
      <c r="AL1287" s="1059"/>
      <c r="AM1287" s="1059"/>
      <c r="AN1287" s="1059"/>
      <c r="AO1287" s="1059"/>
      <c r="AP1287" s="1059"/>
      <c r="AQ1287" s="1059"/>
      <c r="AR1287" s="1059"/>
      <c r="AS1287" s="1059"/>
      <c r="AT1287" s="1059">
        <v>0.244117751437291</v>
      </c>
      <c r="AU1287" s="1061">
        <v>0.26287049227516801</v>
      </c>
    </row>
    <row r="1288" spans="1:47" x14ac:dyDescent="0.2">
      <c r="A1288">
        <v>64841</v>
      </c>
      <c r="B1288" t="s">
        <v>2530</v>
      </c>
      <c r="C1288" s="507">
        <v>44926</v>
      </c>
      <c r="D1288">
        <v>2022</v>
      </c>
      <c r="E1288" t="s">
        <v>199</v>
      </c>
      <c r="F1288" t="s">
        <v>225</v>
      </c>
      <c r="G1288">
        <v>31.882771000000002</v>
      </c>
      <c r="H1288">
        <v>-84.023391000000004</v>
      </c>
      <c r="I1288" s="606">
        <v>4.7527965752999997</v>
      </c>
      <c r="J1288" t="s">
        <v>431</v>
      </c>
      <c r="K1288" t="s">
        <v>1251</v>
      </c>
      <c r="L1288" s="606">
        <v>177.4</v>
      </c>
      <c r="M1288" s="606">
        <v>165</v>
      </c>
      <c r="N1288" s="606">
        <v>1.0751515151515152</v>
      </c>
      <c r="O1288" t="s">
        <v>799</v>
      </c>
      <c r="P1288" t="s">
        <v>1231</v>
      </c>
      <c r="Q1288" t="s">
        <v>799</v>
      </c>
      <c r="R1288">
        <v>180</v>
      </c>
      <c r="Y1288">
        <v>27.73</v>
      </c>
      <c r="Z1288">
        <v>31.35</v>
      </c>
      <c r="AA1288">
        <v>65.31</v>
      </c>
      <c r="AB1288">
        <v>46.76</v>
      </c>
      <c r="AC1288" t="s">
        <v>332</v>
      </c>
      <c r="AD1288" s="508" t="s">
        <v>1233</v>
      </c>
      <c r="AE1288" s="1059"/>
      <c r="AF1288" s="1059"/>
      <c r="AG1288" s="1059"/>
      <c r="AH1288" s="1059"/>
      <c r="AI1288" s="1059"/>
      <c r="AJ1288" s="1059"/>
      <c r="AK1288" s="1059"/>
      <c r="AL1288" s="1059"/>
      <c r="AM1288" s="1059"/>
      <c r="AN1288" s="1059"/>
      <c r="AO1288" s="1059"/>
      <c r="AP1288" s="1059"/>
      <c r="AQ1288" s="1059"/>
      <c r="AR1288" s="1059"/>
      <c r="AS1288" s="1059"/>
      <c r="AT1288" s="1059">
        <v>0.20107790231077899</v>
      </c>
      <c r="AU1288" s="1061">
        <v>0.210170696031351</v>
      </c>
    </row>
    <row r="1289" spans="1:47" x14ac:dyDescent="0.2">
      <c r="A1289">
        <v>62675</v>
      </c>
      <c r="B1289" t="s">
        <v>2531</v>
      </c>
      <c r="C1289" s="507">
        <v>44712</v>
      </c>
      <c r="D1289">
        <v>2022</v>
      </c>
      <c r="E1289" t="s">
        <v>180</v>
      </c>
      <c r="F1289" t="s">
        <v>227</v>
      </c>
      <c r="G1289">
        <v>37.423251999999998</v>
      </c>
      <c r="H1289">
        <v>-77.157865000000001</v>
      </c>
      <c r="I1289" s="606">
        <v>4.2909392693999999</v>
      </c>
      <c r="J1289" t="s">
        <v>431</v>
      </c>
      <c r="K1289" t="s">
        <v>1251</v>
      </c>
      <c r="L1289" s="606">
        <v>225</v>
      </c>
      <c r="M1289" s="606">
        <v>175</v>
      </c>
      <c r="N1289" s="606">
        <v>1.2857142857142858</v>
      </c>
      <c r="O1289" t="s">
        <v>799</v>
      </c>
      <c r="P1289" t="s">
        <v>1231</v>
      </c>
      <c r="Q1289" t="s">
        <v>799</v>
      </c>
      <c r="R1289">
        <v>180</v>
      </c>
      <c r="Y1289">
        <v>34.46</v>
      </c>
      <c r="Z1289">
        <v>3.47</v>
      </c>
      <c r="AA1289">
        <v>56.01</v>
      </c>
      <c r="AB1289">
        <v>40.98</v>
      </c>
      <c r="AC1289" t="s">
        <v>327</v>
      </c>
      <c r="AD1289" s="508" t="s">
        <v>1233</v>
      </c>
      <c r="AE1289" s="1059"/>
      <c r="AF1289" s="1059"/>
      <c r="AG1289" s="1059"/>
      <c r="AH1289" s="1059"/>
      <c r="AI1289" s="1059"/>
      <c r="AJ1289" s="1059"/>
      <c r="AK1289" s="1059"/>
      <c r="AL1289" s="1059"/>
      <c r="AM1289" s="1059"/>
      <c r="AN1289" s="1059"/>
      <c r="AO1289" s="1059"/>
      <c r="AP1289" s="1059"/>
      <c r="AQ1289" s="1059"/>
      <c r="AR1289" s="1059"/>
      <c r="AS1289" s="1059"/>
      <c r="AT1289" s="1059">
        <v>0.22873189823874701</v>
      </c>
      <c r="AU1289" s="1061">
        <v>0.22338082227426401</v>
      </c>
    </row>
    <row r="1290" spans="1:47" x14ac:dyDescent="0.2">
      <c r="A1290">
        <v>63522</v>
      </c>
      <c r="B1290" t="s">
        <v>2532</v>
      </c>
      <c r="C1290" s="507">
        <v>44742</v>
      </c>
      <c r="D1290">
        <v>2022</v>
      </c>
      <c r="E1290" t="s">
        <v>199</v>
      </c>
      <c r="F1290" t="s">
        <v>225</v>
      </c>
      <c r="G1290">
        <v>31.269500000000001</v>
      </c>
      <c r="H1290">
        <v>-84.195440000000005</v>
      </c>
      <c r="I1290" s="606">
        <v>4.7663068493000003</v>
      </c>
      <c r="J1290" t="s">
        <v>431</v>
      </c>
      <c r="K1290" t="s">
        <v>1249</v>
      </c>
      <c r="L1290" s="606">
        <v>268.8</v>
      </c>
      <c r="M1290" s="606">
        <v>195.5</v>
      </c>
      <c r="N1290" s="606">
        <v>1.3749360613810742</v>
      </c>
      <c r="O1290" t="s">
        <v>799</v>
      </c>
      <c r="P1290" t="s">
        <v>1231</v>
      </c>
      <c r="Q1290" t="s">
        <v>799</v>
      </c>
      <c r="R1290">
        <v>180</v>
      </c>
      <c r="S1290" t="s">
        <v>1293</v>
      </c>
      <c r="T1290" t="s">
        <v>1294</v>
      </c>
      <c r="U1290" t="s">
        <v>1497</v>
      </c>
      <c r="V1290">
        <v>2022</v>
      </c>
      <c r="W1290">
        <v>40</v>
      </c>
      <c r="X1290">
        <v>80</v>
      </c>
      <c r="Y1290">
        <v>27.73</v>
      </c>
      <c r="Z1290">
        <v>30.62</v>
      </c>
      <c r="AA1290">
        <v>46.36</v>
      </c>
      <c r="AB1290">
        <v>34.61</v>
      </c>
      <c r="AC1290" t="s">
        <v>329</v>
      </c>
      <c r="AD1290" s="508" t="s">
        <v>1233</v>
      </c>
      <c r="AE1290" s="1059"/>
      <c r="AF1290" s="1059"/>
      <c r="AG1290" s="1059"/>
      <c r="AH1290" s="1059"/>
      <c r="AI1290" s="1059"/>
      <c r="AJ1290" s="1059"/>
      <c r="AK1290" s="1059"/>
      <c r="AL1290" s="1059"/>
      <c r="AM1290" s="1059"/>
      <c r="AN1290" s="1059"/>
      <c r="AO1290" s="1059"/>
      <c r="AP1290" s="1059"/>
      <c r="AQ1290" s="1059"/>
      <c r="AR1290" s="1059"/>
      <c r="AS1290" s="1059"/>
      <c r="AT1290" s="1059">
        <v>0.24004776419203699</v>
      </c>
      <c r="AU1290" s="1061">
        <v>0.24829205856730899</v>
      </c>
    </row>
    <row r="1291" spans="1:47" x14ac:dyDescent="0.2">
      <c r="A1291">
        <v>63913</v>
      </c>
      <c r="B1291" t="s">
        <v>2533</v>
      </c>
      <c r="C1291" s="507">
        <v>44651</v>
      </c>
      <c r="D1291">
        <v>2022</v>
      </c>
      <c r="E1291" t="s">
        <v>183</v>
      </c>
      <c r="F1291" t="s">
        <v>224</v>
      </c>
      <c r="G1291">
        <v>39.643292000000002</v>
      </c>
      <c r="H1291">
        <v>-119.331763</v>
      </c>
      <c r="I1291" s="606">
        <v>5.2053200913</v>
      </c>
      <c r="J1291" t="s">
        <v>431</v>
      </c>
      <c r="K1291" t="s">
        <v>1249</v>
      </c>
      <c r="L1291" s="606">
        <v>260</v>
      </c>
      <c r="M1291" s="606">
        <v>200</v>
      </c>
      <c r="N1291" s="606">
        <v>1.3</v>
      </c>
      <c r="O1291" t="s">
        <v>799</v>
      </c>
      <c r="P1291" t="s">
        <v>1231</v>
      </c>
      <c r="Q1291" t="s">
        <v>799</v>
      </c>
      <c r="R1291">
        <v>180</v>
      </c>
      <c r="S1291" t="s">
        <v>1293</v>
      </c>
      <c r="T1291" t="s">
        <v>1692</v>
      </c>
      <c r="U1291" t="s">
        <v>1295</v>
      </c>
      <c r="V1291">
        <v>2022</v>
      </c>
      <c r="W1291">
        <v>50</v>
      </c>
      <c r="X1291">
        <v>200</v>
      </c>
      <c r="Y1291">
        <v>20.91</v>
      </c>
      <c r="Z1291">
        <v>13.31</v>
      </c>
      <c r="AA1291">
        <v>29.29</v>
      </c>
      <c r="AB1291">
        <v>22.37</v>
      </c>
      <c r="AC1291" t="s">
        <v>333</v>
      </c>
      <c r="AD1291" s="508">
        <v>22.148198845780357</v>
      </c>
      <c r="AE1291" s="1059"/>
      <c r="AF1291" s="1059"/>
      <c r="AG1291" s="1059"/>
      <c r="AH1291" s="1059"/>
      <c r="AI1291" s="1059"/>
      <c r="AJ1291" s="1059"/>
      <c r="AK1291" s="1059"/>
      <c r="AL1291" s="1059"/>
      <c r="AM1291" s="1059"/>
      <c r="AN1291" s="1059"/>
      <c r="AO1291" s="1059"/>
      <c r="AP1291" s="1059"/>
      <c r="AQ1291" s="1059"/>
      <c r="AR1291" s="1059"/>
      <c r="AS1291" s="1059"/>
      <c r="AT1291" s="1059">
        <v>0.30099942922374401</v>
      </c>
      <c r="AU1291" s="1061">
        <v>0.31289275956284102</v>
      </c>
    </row>
    <row r="1292" spans="1:47" x14ac:dyDescent="0.2">
      <c r="A1292">
        <v>65333</v>
      </c>
      <c r="B1292" t="s">
        <v>2534</v>
      </c>
      <c r="C1292" s="507">
        <v>44742</v>
      </c>
      <c r="D1292">
        <v>2022</v>
      </c>
      <c r="E1292" t="s">
        <v>177</v>
      </c>
      <c r="F1292" t="s">
        <v>221</v>
      </c>
      <c r="G1292">
        <v>28.559967</v>
      </c>
      <c r="H1292">
        <v>-99.720775000000003</v>
      </c>
      <c r="I1292" s="606">
        <v>4.9539575341999997</v>
      </c>
      <c r="J1292" t="s">
        <v>431</v>
      </c>
      <c r="K1292" t="s">
        <v>1251</v>
      </c>
      <c r="L1292" s="606">
        <v>270</v>
      </c>
      <c r="M1292" s="606">
        <v>200</v>
      </c>
      <c r="N1292" s="606">
        <v>1.35</v>
      </c>
      <c r="O1292" t="s">
        <v>799</v>
      </c>
      <c r="P1292" t="s">
        <v>1231</v>
      </c>
      <c r="Q1292" t="s">
        <v>799</v>
      </c>
      <c r="R1292">
        <v>180</v>
      </c>
      <c r="Y1292">
        <v>20.350000000000001</v>
      </c>
      <c r="AA1292">
        <v>40.44</v>
      </c>
      <c r="AB1292">
        <v>30.81</v>
      </c>
      <c r="AC1292" t="s">
        <v>332</v>
      </c>
      <c r="AD1292" s="508" t="s">
        <v>1233</v>
      </c>
      <c r="AE1292" s="1059"/>
      <c r="AF1292" s="1059"/>
      <c r="AG1292" s="1059"/>
      <c r="AH1292" s="1059"/>
      <c r="AI1292" s="1059"/>
      <c r="AJ1292" s="1059"/>
      <c r="AK1292" s="1059"/>
      <c r="AL1292" s="1059"/>
      <c r="AM1292" s="1059"/>
      <c r="AN1292" s="1059"/>
      <c r="AO1292" s="1059"/>
      <c r="AP1292" s="1059"/>
      <c r="AQ1292" s="1059"/>
      <c r="AR1292" s="1059"/>
      <c r="AS1292" s="1059"/>
      <c r="AT1292" s="1059">
        <v>0.243502283105022</v>
      </c>
      <c r="AU1292" s="1061">
        <v>0.224063069216757</v>
      </c>
    </row>
    <row r="1293" spans="1:47" x14ac:dyDescent="0.2">
      <c r="A1293">
        <v>64447</v>
      </c>
      <c r="B1293" t="s">
        <v>2535</v>
      </c>
      <c r="C1293" s="507">
        <v>44834</v>
      </c>
      <c r="D1293">
        <v>2022</v>
      </c>
      <c r="E1293" t="s">
        <v>177</v>
      </c>
      <c r="F1293" t="s">
        <v>221</v>
      </c>
      <c r="G1293">
        <v>29.209230999999999</v>
      </c>
      <c r="H1293">
        <v>-95.655430999999993</v>
      </c>
      <c r="I1293" s="606">
        <v>4.6411465752999996</v>
      </c>
      <c r="J1293" t="s">
        <v>431</v>
      </c>
      <c r="K1293" t="s">
        <v>1249</v>
      </c>
      <c r="L1293" s="606">
        <v>260</v>
      </c>
      <c r="M1293" s="606">
        <v>200</v>
      </c>
      <c r="N1293" s="606">
        <v>1.3</v>
      </c>
      <c r="O1293" t="s">
        <v>799</v>
      </c>
      <c r="P1293" t="s">
        <v>1231</v>
      </c>
      <c r="Q1293" t="s">
        <v>799</v>
      </c>
      <c r="R1293">
        <v>182</v>
      </c>
      <c r="Y1293">
        <v>22.34</v>
      </c>
      <c r="AA1293">
        <v>40.840000000000003</v>
      </c>
      <c r="AB1293">
        <v>30.91</v>
      </c>
      <c r="AC1293" t="s">
        <v>330</v>
      </c>
      <c r="AD1293" s="508" t="s">
        <v>1233</v>
      </c>
      <c r="AE1293" s="1059"/>
      <c r="AF1293" s="1059"/>
      <c r="AG1293" s="1059"/>
      <c r="AH1293" s="1059"/>
      <c r="AI1293" s="1059"/>
      <c r="AJ1293" s="1059"/>
      <c r="AK1293" s="1059"/>
      <c r="AL1293" s="1059"/>
      <c r="AM1293" s="1059"/>
      <c r="AN1293" s="1059"/>
      <c r="AO1293" s="1059"/>
      <c r="AP1293" s="1059"/>
      <c r="AQ1293" s="1059"/>
      <c r="AR1293" s="1059"/>
      <c r="AS1293" s="1059"/>
      <c r="AT1293" s="1059">
        <v>0.23511929223744199</v>
      </c>
      <c r="AU1293" s="1061">
        <v>0.234575933515482</v>
      </c>
    </row>
    <row r="1294" spans="1:47" x14ac:dyDescent="0.2">
      <c r="A1294">
        <v>65032</v>
      </c>
      <c r="B1294" t="s">
        <v>2536</v>
      </c>
      <c r="C1294" s="507">
        <v>44926</v>
      </c>
      <c r="D1294">
        <v>2022</v>
      </c>
      <c r="E1294" t="s">
        <v>183</v>
      </c>
      <c r="F1294" t="s">
        <v>234</v>
      </c>
      <c r="G1294">
        <v>38.177821000000002</v>
      </c>
      <c r="H1294">
        <v>-104.526591</v>
      </c>
      <c r="I1294" s="606">
        <v>5.1492267123</v>
      </c>
      <c r="J1294" t="s">
        <v>431</v>
      </c>
      <c r="K1294" t="s">
        <v>1251</v>
      </c>
      <c r="L1294" s="606">
        <v>293</v>
      </c>
      <c r="M1294" s="606">
        <v>200</v>
      </c>
      <c r="N1294" s="606">
        <v>1.4650000000000001</v>
      </c>
      <c r="O1294" t="s">
        <v>799</v>
      </c>
      <c r="P1294" t="s">
        <v>1231</v>
      </c>
      <c r="Q1294" t="s">
        <v>799</v>
      </c>
      <c r="R1294">
        <v>180</v>
      </c>
      <c r="Y1294">
        <v>15.68</v>
      </c>
      <c r="Z1294">
        <v>20.49</v>
      </c>
      <c r="AA1294">
        <v>38.33</v>
      </c>
      <c r="AB1294">
        <v>29.32</v>
      </c>
      <c r="AC1294" t="s">
        <v>333</v>
      </c>
      <c r="AD1294" s="508">
        <v>18.13046597454214</v>
      </c>
      <c r="AE1294" s="1059"/>
      <c r="AF1294" s="1059"/>
      <c r="AG1294" s="1059"/>
      <c r="AH1294" s="1059"/>
      <c r="AI1294" s="1059"/>
      <c r="AJ1294" s="1059"/>
      <c r="AK1294" s="1059"/>
      <c r="AL1294" s="1059"/>
      <c r="AM1294" s="1059"/>
      <c r="AN1294" s="1059"/>
      <c r="AO1294" s="1059"/>
      <c r="AP1294" s="1059"/>
      <c r="AQ1294" s="1059"/>
      <c r="AR1294" s="1059"/>
      <c r="AS1294" s="1059"/>
      <c r="AT1294" s="1059">
        <v>0.25922260273972603</v>
      </c>
      <c r="AU1294" s="1061">
        <v>0.262929758652094</v>
      </c>
    </row>
    <row r="1295" spans="1:47" x14ac:dyDescent="0.2">
      <c r="A1295">
        <v>64856</v>
      </c>
      <c r="B1295" t="s">
        <v>2537</v>
      </c>
      <c r="C1295" s="507">
        <v>44926</v>
      </c>
      <c r="D1295">
        <v>2022</v>
      </c>
      <c r="E1295" t="s">
        <v>179</v>
      </c>
      <c r="F1295" t="s">
        <v>239</v>
      </c>
      <c r="G1295">
        <v>42.33211</v>
      </c>
      <c r="H1295">
        <v>-85.047409999999999</v>
      </c>
      <c r="I1295" s="606">
        <v>3.8162463469999999</v>
      </c>
      <c r="J1295" t="s">
        <v>431</v>
      </c>
      <c r="K1295" t="s">
        <v>1249</v>
      </c>
      <c r="L1295" s="606">
        <v>259</v>
      </c>
      <c r="M1295" s="606">
        <v>200</v>
      </c>
      <c r="N1295" s="606">
        <v>1.2949999999999999</v>
      </c>
      <c r="O1295" t="s">
        <v>799</v>
      </c>
      <c r="P1295" t="s">
        <v>1231</v>
      </c>
      <c r="Q1295" t="s">
        <v>799</v>
      </c>
      <c r="R1295">
        <v>180</v>
      </c>
      <c r="Y1295">
        <v>25.76</v>
      </c>
      <c r="Z1295">
        <v>2.27</v>
      </c>
      <c r="AC1295" t="s">
        <v>1259</v>
      </c>
      <c r="AD1295" s="508">
        <v>39.480168914138048</v>
      </c>
      <c r="AE1295" s="1059"/>
      <c r="AF1295" s="1059"/>
      <c r="AG1295" s="1059"/>
      <c r="AH1295" s="1059"/>
      <c r="AI1295" s="1059"/>
      <c r="AJ1295" s="1059"/>
      <c r="AK1295" s="1059"/>
      <c r="AL1295" s="1059"/>
      <c r="AM1295" s="1059"/>
      <c r="AN1295" s="1059"/>
      <c r="AO1295" s="1059"/>
      <c r="AP1295" s="1059"/>
      <c r="AQ1295" s="1059"/>
      <c r="AR1295" s="1059"/>
      <c r="AS1295" s="1059"/>
      <c r="AT1295" s="1059">
        <v>0.17800342465753399</v>
      </c>
      <c r="AU1295" s="1061">
        <v>0.204163740892531</v>
      </c>
    </row>
    <row r="1296" spans="1:47" x14ac:dyDescent="0.2">
      <c r="A1296">
        <v>66046</v>
      </c>
      <c r="B1296" t="s">
        <v>2538</v>
      </c>
      <c r="C1296" s="507">
        <v>44772</v>
      </c>
      <c r="D1296">
        <v>2022</v>
      </c>
      <c r="E1296" t="s">
        <v>177</v>
      </c>
      <c r="F1296" t="s">
        <v>221</v>
      </c>
      <c r="G1296">
        <v>29.177900999999999</v>
      </c>
      <c r="H1296">
        <v>-95.761201</v>
      </c>
      <c r="I1296" s="606">
        <v>4.5640926941000002</v>
      </c>
      <c r="J1296" t="s">
        <v>431</v>
      </c>
      <c r="K1296" t="s">
        <v>1251</v>
      </c>
      <c r="L1296" s="606">
        <v>262.5</v>
      </c>
      <c r="M1296" s="606">
        <v>203</v>
      </c>
      <c r="N1296" s="606">
        <v>1.2931034482758621</v>
      </c>
      <c r="O1296" t="s">
        <v>799</v>
      </c>
      <c r="P1296" t="s">
        <v>1231</v>
      </c>
      <c r="Q1296" t="s">
        <v>799</v>
      </c>
      <c r="R1296">
        <v>182</v>
      </c>
      <c r="Y1296">
        <v>20.65</v>
      </c>
      <c r="AA1296">
        <v>43.24</v>
      </c>
      <c r="AB1296">
        <v>32.53</v>
      </c>
      <c r="AC1296" t="s">
        <v>330</v>
      </c>
      <c r="AD1296" s="508" t="s">
        <v>1233</v>
      </c>
      <c r="AE1296" s="1059"/>
      <c r="AF1296" s="1059"/>
      <c r="AG1296" s="1059"/>
      <c r="AH1296" s="1059"/>
      <c r="AI1296" s="1059"/>
      <c r="AJ1296" s="1059"/>
      <c r="AK1296" s="1059"/>
      <c r="AL1296" s="1059"/>
      <c r="AM1296" s="1059"/>
      <c r="AN1296" s="1059"/>
      <c r="AO1296" s="1059"/>
      <c r="AP1296" s="1059"/>
      <c r="AQ1296" s="1059"/>
      <c r="AR1296" s="1059"/>
      <c r="AS1296" s="1059"/>
      <c r="AT1296" s="1059">
        <v>0.24359099804305201</v>
      </c>
      <c r="AU1296" s="1061">
        <v>0.21726246556659201</v>
      </c>
    </row>
    <row r="1297" spans="1:47" x14ac:dyDescent="0.2">
      <c r="A1297">
        <v>65053</v>
      </c>
      <c r="B1297" t="s">
        <v>2539</v>
      </c>
      <c r="C1297" s="507">
        <v>44926</v>
      </c>
      <c r="D1297">
        <v>2022</v>
      </c>
      <c r="E1297" t="s">
        <v>176</v>
      </c>
      <c r="F1297" t="s">
        <v>222</v>
      </c>
      <c r="G1297">
        <v>33.585079999999998</v>
      </c>
      <c r="H1297">
        <v>-114.73300999999999</v>
      </c>
      <c r="I1297" s="606">
        <v>5.6800582192000002</v>
      </c>
      <c r="J1297" t="s">
        <v>431</v>
      </c>
      <c r="K1297" t="s">
        <v>1251</v>
      </c>
      <c r="L1297" s="606">
        <v>309.7</v>
      </c>
      <c r="M1297" s="606">
        <v>223.6</v>
      </c>
      <c r="N1297" s="606">
        <v>1.3850626118067979</v>
      </c>
      <c r="O1297" t="s">
        <v>799</v>
      </c>
      <c r="P1297" t="s">
        <v>1231</v>
      </c>
      <c r="Q1297" t="s">
        <v>799</v>
      </c>
      <c r="R1297">
        <v>180</v>
      </c>
      <c r="S1297" t="s">
        <v>1293</v>
      </c>
      <c r="T1297" t="s">
        <v>1335</v>
      </c>
      <c r="U1297" t="s">
        <v>1295</v>
      </c>
      <c r="V1297">
        <v>2022</v>
      </c>
      <c r="W1297">
        <v>112</v>
      </c>
      <c r="X1297">
        <v>448</v>
      </c>
      <c r="Y1297">
        <v>10.97</v>
      </c>
      <c r="Z1297">
        <v>7.64</v>
      </c>
      <c r="AA1297">
        <v>41.2</v>
      </c>
      <c r="AB1297">
        <v>30.48</v>
      </c>
      <c r="AC1297" t="s">
        <v>333</v>
      </c>
      <c r="AD1297" s="508" t="s">
        <v>1233</v>
      </c>
      <c r="AE1297" s="1059"/>
      <c r="AF1297" s="1059"/>
      <c r="AG1297" s="1059"/>
      <c r="AH1297" s="1059"/>
      <c r="AI1297" s="1059"/>
      <c r="AJ1297" s="1059"/>
      <c r="AK1297" s="1059"/>
      <c r="AL1297" s="1059"/>
      <c r="AM1297" s="1059"/>
      <c r="AN1297" s="1059"/>
      <c r="AO1297" s="1059"/>
      <c r="AP1297" s="1059"/>
      <c r="AQ1297" s="1059"/>
      <c r="AR1297" s="1059"/>
      <c r="AS1297" s="1059"/>
      <c r="AT1297" s="1059">
        <v>0.30775050849119001</v>
      </c>
      <c r="AU1297" s="1061">
        <v>0.28976289627261798</v>
      </c>
    </row>
    <row r="1298" spans="1:47" x14ac:dyDescent="0.2">
      <c r="A1298">
        <v>62945</v>
      </c>
      <c r="B1298" t="s">
        <v>2540</v>
      </c>
      <c r="C1298" s="507">
        <v>44742</v>
      </c>
      <c r="D1298">
        <v>2022</v>
      </c>
      <c r="E1298" t="s">
        <v>177</v>
      </c>
      <c r="F1298" t="s">
        <v>221</v>
      </c>
      <c r="G1298">
        <v>29.358425</v>
      </c>
      <c r="H1298">
        <v>-95.746390000000005</v>
      </c>
      <c r="I1298" s="606">
        <v>4.6467712328999999</v>
      </c>
      <c r="J1298" t="s">
        <v>431</v>
      </c>
      <c r="K1298" t="s">
        <v>1249</v>
      </c>
      <c r="L1298" s="606">
        <v>286</v>
      </c>
      <c r="M1298" s="606">
        <v>227.5</v>
      </c>
      <c r="N1298" s="606">
        <v>1.2571428571428571</v>
      </c>
      <c r="O1298" t="s">
        <v>799</v>
      </c>
      <c r="P1298" t="s">
        <v>1231</v>
      </c>
      <c r="Q1298" t="s">
        <v>799</v>
      </c>
      <c r="R1298">
        <v>182</v>
      </c>
      <c r="Y1298">
        <v>20.5</v>
      </c>
      <c r="AA1298">
        <v>58.89</v>
      </c>
      <c r="AB1298">
        <v>43.38</v>
      </c>
      <c r="AC1298" t="s">
        <v>332</v>
      </c>
      <c r="AD1298" s="508" t="s">
        <v>1233</v>
      </c>
      <c r="AE1298" s="1059"/>
      <c r="AF1298" s="1059"/>
      <c r="AG1298" s="1059"/>
      <c r="AH1298" s="1059"/>
      <c r="AI1298" s="1059"/>
      <c r="AJ1298" s="1059"/>
      <c r="AK1298" s="1059"/>
      <c r="AL1298" s="1059"/>
      <c r="AM1298" s="1059"/>
      <c r="AN1298" s="1059"/>
      <c r="AO1298" s="1059"/>
      <c r="AP1298" s="1059"/>
      <c r="AQ1298" s="1059"/>
      <c r="AR1298" s="1059"/>
      <c r="AS1298" s="1059"/>
      <c r="AT1298" s="1059">
        <v>0.246746951678458</v>
      </c>
      <c r="AU1298" s="1061">
        <v>0.14202796292960199</v>
      </c>
    </row>
    <row r="1299" spans="1:47" x14ac:dyDescent="0.2">
      <c r="A1299">
        <v>65303</v>
      </c>
      <c r="B1299" t="s">
        <v>2541</v>
      </c>
      <c r="C1299" s="507">
        <v>44926</v>
      </c>
      <c r="D1299">
        <v>2022</v>
      </c>
      <c r="E1299" t="s">
        <v>177</v>
      </c>
      <c r="F1299" t="s">
        <v>221</v>
      </c>
      <c r="G1299">
        <v>31.857849999999999</v>
      </c>
      <c r="H1299">
        <v>-97.012607000000003</v>
      </c>
      <c r="I1299" s="606">
        <v>4.7415267122999998</v>
      </c>
      <c r="J1299" t="s">
        <v>431</v>
      </c>
      <c r="K1299" t="s">
        <v>1249</v>
      </c>
      <c r="L1299" s="606">
        <v>347.8</v>
      </c>
      <c r="M1299" s="606">
        <v>250</v>
      </c>
      <c r="N1299" s="606">
        <v>1.3912</v>
      </c>
      <c r="O1299" t="s">
        <v>799</v>
      </c>
      <c r="P1299" t="s">
        <v>1231</v>
      </c>
      <c r="Q1299" t="s">
        <v>799</v>
      </c>
      <c r="R1299">
        <v>180</v>
      </c>
      <c r="S1299" t="s">
        <v>1293</v>
      </c>
      <c r="U1299" t="s">
        <v>1295</v>
      </c>
      <c r="V1299">
        <v>2023</v>
      </c>
      <c r="W1299">
        <v>100</v>
      </c>
      <c r="X1299">
        <v>100</v>
      </c>
      <c r="Y1299">
        <v>19.55</v>
      </c>
      <c r="AA1299">
        <v>36.9</v>
      </c>
      <c r="AB1299">
        <v>28.33</v>
      </c>
      <c r="AC1299" t="s">
        <v>332</v>
      </c>
      <c r="AD1299" s="508" t="s">
        <v>1233</v>
      </c>
      <c r="AE1299" s="1059"/>
      <c r="AF1299" s="1059"/>
      <c r="AG1299" s="1059"/>
      <c r="AH1299" s="1059"/>
      <c r="AI1299" s="1059"/>
      <c r="AJ1299" s="1059"/>
      <c r="AK1299" s="1059"/>
      <c r="AL1299" s="1059"/>
      <c r="AM1299" s="1059"/>
      <c r="AN1299" s="1059"/>
      <c r="AO1299" s="1059"/>
      <c r="AP1299" s="1059"/>
      <c r="AQ1299" s="1059"/>
      <c r="AR1299" s="1059"/>
      <c r="AS1299" s="1059"/>
      <c r="AT1299" s="1059">
        <v>0.253214611872146</v>
      </c>
      <c r="AU1299" s="1061">
        <v>0.24848406193078301</v>
      </c>
    </row>
    <row r="1300" spans="1:47" x14ac:dyDescent="0.2">
      <c r="A1300">
        <v>63211</v>
      </c>
      <c r="B1300" t="s">
        <v>2542</v>
      </c>
      <c r="C1300" s="507">
        <v>44712</v>
      </c>
      <c r="D1300">
        <v>2022</v>
      </c>
      <c r="E1300" t="s">
        <v>177</v>
      </c>
      <c r="F1300" t="s">
        <v>221</v>
      </c>
      <c r="G1300">
        <v>33.472765000000003</v>
      </c>
      <c r="H1300">
        <v>-95.347561999999996</v>
      </c>
      <c r="I1300" s="606">
        <v>4.5753837900000001</v>
      </c>
      <c r="J1300" t="s">
        <v>431</v>
      </c>
      <c r="K1300" t="s">
        <v>1249</v>
      </c>
      <c r="L1300" s="606">
        <v>250</v>
      </c>
      <c r="M1300" s="606">
        <v>250</v>
      </c>
      <c r="N1300" s="606">
        <v>1</v>
      </c>
      <c r="O1300" t="s">
        <v>799</v>
      </c>
      <c r="P1300" t="s">
        <v>1231</v>
      </c>
      <c r="Q1300" t="s">
        <v>799</v>
      </c>
      <c r="R1300">
        <v>180</v>
      </c>
      <c r="Y1300">
        <v>18.97</v>
      </c>
      <c r="AA1300">
        <v>51.87</v>
      </c>
      <c r="AB1300">
        <v>38.15</v>
      </c>
      <c r="AC1300" t="s">
        <v>332</v>
      </c>
      <c r="AD1300" s="508" t="s">
        <v>1233</v>
      </c>
      <c r="AE1300" s="1059"/>
      <c r="AF1300" s="1059"/>
      <c r="AG1300" s="1059"/>
      <c r="AH1300" s="1059"/>
      <c r="AI1300" s="1059"/>
      <c r="AJ1300" s="1059"/>
      <c r="AK1300" s="1059"/>
      <c r="AL1300" s="1059"/>
      <c r="AM1300" s="1059"/>
      <c r="AN1300" s="1059"/>
      <c r="AO1300" s="1059"/>
      <c r="AP1300" s="1059"/>
      <c r="AQ1300" s="1059"/>
      <c r="AR1300" s="1059"/>
      <c r="AS1300" s="1059"/>
      <c r="AT1300" s="1059">
        <v>0.17992420091324199</v>
      </c>
      <c r="AU1300" s="1061">
        <v>0.18222586520947101</v>
      </c>
    </row>
    <row r="1301" spans="1:47" x14ac:dyDescent="0.2">
      <c r="A1301">
        <v>63300</v>
      </c>
      <c r="B1301" t="s">
        <v>2543</v>
      </c>
      <c r="C1301" s="507">
        <v>44742</v>
      </c>
      <c r="D1301">
        <v>2022</v>
      </c>
      <c r="E1301" t="s">
        <v>176</v>
      </c>
      <c r="F1301" t="s">
        <v>222</v>
      </c>
      <c r="G1301">
        <v>33.748181000000002</v>
      </c>
      <c r="H1301">
        <v>-115.351901</v>
      </c>
      <c r="I1301" s="606">
        <v>5.8553680364999998</v>
      </c>
      <c r="J1301" t="s">
        <v>431</v>
      </c>
      <c r="K1301" t="s">
        <v>1251</v>
      </c>
      <c r="L1301" s="606">
        <v>365</v>
      </c>
      <c r="M1301" s="606">
        <v>250</v>
      </c>
      <c r="N1301" s="606">
        <v>1.46</v>
      </c>
      <c r="O1301" t="s">
        <v>799</v>
      </c>
      <c r="P1301" t="s">
        <v>1231</v>
      </c>
      <c r="Q1301" t="s">
        <v>799</v>
      </c>
      <c r="R1301">
        <v>180</v>
      </c>
      <c r="Y1301">
        <v>6.75</v>
      </c>
      <c r="Z1301">
        <v>7.87</v>
      </c>
      <c r="AA1301">
        <v>43.75</v>
      </c>
      <c r="AB1301">
        <v>32.29</v>
      </c>
      <c r="AC1301" t="s">
        <v>325</v>
      </c>
      <c r="AD1301" s="508" t="s">
        <v>1233</v>
      </c>
      <c r="AE1301" s="1059"/>
      <c r="AF1301" s="1059"/>
      <c r="AG1301" s="1059"/>
      <c r="AH1301" s="1059"/>
      <c r="AI1301" s="1059"/>
      <c r="AJ1301" s="1059"/>
      <c r="AK1301" s="1059"/>
      <c r="AL1301" s="1059"/>
      <c r="AM1301" s="1059"/>
      <c r="AN1301" s="1059"/>
      <c r="AO1301" s="1059"/>
      <c r="AP1301" s="1059"/>
      <c r="AQ1301" s="1059"/>
      <c r="AR1301" s="1059"/>
      <c r="AS1301" s="1059"/>
      <c r="AT1301" s="1059">
        <v>0.32284657534246503</v>
      </c>
      <c r="AU1301" s="1061">
        <v>0.28145127504553702</v>
      </c>
    </row>
    <row r="1302" spans="1:47" x14ac:dyDescent="0.2">
      <c r="A1302">
        <v>63883</v>
      </c>
      <c r="B1302" t="s">
        <v>2544</v>
      </c>
      <c r="C1302" s="507">
        <v>44895</v>
      </c>
      <c r="D1302">
        <v>2022</v>
      </c>
      <c r="E1302" t="s">
        <v>177</v>
      </c>
      <c r="F1302" t="s">
        <v>221</v>
      </c>
      <c r="G1302">
        <v>33.417690999999998</v>
      </c>
      <c r="H1302">
        <v>-95.370510999999993</v>
      </c>
      <c r="I1302" s="606">
        <v>4.5753837900000001</v>
      </c>
      <c r="J1302" t="s">
        <v>431</v>
      </c>
      <c r="K1302" t="s">
        <v>1249</v>
      </c>
      <c r="L1302" s="606">
        <v>250</v>
      </c>
      <c r="M1302" s="606">
        <v>250</v>
      </c>
      <c r="N1302" s="606">
        <v>1</v>
      </c>
      <c r="O1302" t="s">
        <v>799</v>
      </c>
      <c r="P1302" t="s">
        <v>1231</v>
      </c>
      <c r="Q1302" t="s">
        <v>799</v>
      </c>
      <c r="R1302">
        <v>182</v>
      </c>
      <c r="Y1302">
        <v>16.02</v>
      </c>
      <c r="AA1302">
        <v>66.489999999999995</v>
      </c>
      <c r="AB1302">
        <v>49.05</v>
      </c>
      <c r="AC1302" t="s">
        <v>332</v>
      </c>
      <c r="AD1302" s="508" t="s">
        <v>1233</v>
      </c>
      <c r="AE1302" s="1059"/>
      <c r="AF1302" s="1059"/>
      <c r="AG1302" s="1059"/>
      <c r="AH1302" s="1059"/>
      <c r="AI1302" s="1059"/>
      <c r="AJ1302" s="1059"/>
      <c r="AK1302" s="1059"/>
      <c r="AL1302" s="1059"/>
      <c r="AM1302" s="1059"/>
      <c r="AN1302" s="1059"/>
      <c r="AO1302" s="1059"/>
      <c r="AP1302" s="1059"/>
      <c r="AQ1302" s="1059"/>
      <c r="AR1302" s="1059"/>
      <c r="AS1302" s="1059"/>
      <c r="AT1302" s="1059">
        <v>0.17360045662100401</v>
      </c>
      <c r="AU1302" s="1061">
        <v>9.6523679417122005E-2</v>
      </c>
    </row>
    <row r="1303" spans="1:47" x14ac:dyDescent="0.2">
      <c r="A1303">
        <v>65631</v>
      </c>
      <c r="B1303" t="s">
        <v>2545</v>
      </c>
      <c r="C1303" s="507">
        <v>44926</v>
      </c>
      <c r="D1303">
        <v>2022</v>
      </c>
      <c r="E1303" t="s">
        <v>177</v>
      </c>
      <c r="F1303" t="s">
        <v>221</v>
      </c>
      <c r="G1303">
        <v>31.896740999999999</v>
      </c>
      <c r="H1303">
        <v>-96.467301000000006</v>
      </c>
      <c r="I1303" s="606">
        <v>4.7041312785000002</v>
      </c>
      <c r="J1303" t="s">
        <v>431</v>
      </c>
      <c r="K1303" t="s">
        <v>1249</v>
      </c>
      <c r="L1303" s="606">
        <v>321</v>
      </c>
      <c r="M1303" s="606">
        <v>250</v>
      </c>
      <c r="N1303" s="606">
        <v>1.284</v>
      </c>
      <c r="O1303" t="s">
        <v>799</v>
      </c>
      <c r="P1303" t="s">
        <v>1231</v>
      </c>
      <c r="Q1303" t="s">
        <v>799</v>
      </c>
      <c r="R1303">
        <v>181</v>
      </c>
      <c r="Y1303">
        <v>20.66</v>
      </c>
      <c r="AC1303" t="s">
        <v>332</v>
      </c>
      <c r="AD1303" s="508" t="s">
        <v>1233</v>
      </c>
      <c r="AE1303" s="1059"/>
      <c r="AF1303" s="1059"/>
      <c r="AG1303" s="1059"/>
      <c r="AH1303" s="1059"/>
      <c r="AI1303" s="1059"/>
      <c r="AJ1303" s="1059"/>
      <c r="AK1303" s="1059"/>
      <c r="AL1303" s="1059"/>
      <c r="AM1303" s="1059"/>
      <c r="AN1303" s="1059"/>
      <c r="AO1303" s="1059"/>
      <c r="AP1303" s="1059"/>
      <c r="AQ1303" s="1059"/>
      <c r="AR1303" s="1059"/>
      <c r="AS1303" s="1059"/>
      <c r="AT1303" s="1059">
        <v>0.227157534246575</v>
      </c>
      <c r="AU1303" s="1061">
        <v>0.22963251366120199</v>
      </c>
    </row>
    <row r="1304" spans="1:47" x14ac:dyDescent="0.2">
      <c r="A1304">
        <v>65271</v>
      </c>
      <c r="B1304" t="s">
        <v>2546</v>
      </c>
      <c r="C1304" s="507">
        <v>44834</v>
      </c>
      <c r="D1304">
        <v>2022</v>
      </c>
      <c r="E1304" t="s">
        <v>177</v>
      </c>
      <c r="F1304" t="s">
        <v>221</v>
      </c>
      <c r="G1304">
        <v>33.330013000000001</v>
      </c>
      <c r="H1304">
        <v>-97.302165000000002</v>
      </c>
      <c r="I1304" s="606">
        <v>4.7758353881</v>
      </c>
      <c r="J1304" t="s">
        <v>431</v>
      </c>
      <c r="K1304" t="s">
        <v>1249</v>
      </c>
      <c r="L1304" s="606">
        <v>353.14</v>
      </c>
      <c r="M1304" s="606">
        <v>275</v>
      </c>
      <c r="N1304" s="606">
        <v>1.2841454545454545</v>
      </c>
      <c r="O1304" t="s">
        <v>799</v>
      </c>
      <c r="P1304" t="s">
        <v>1231</v>
      </c>
      <c r="Q1304" t="s">
        <v>799</v>
      </c>
      <c r="R1304">
        <v>180</v>
      </c>
      <c r="S1304" t="s">
        <v>1293</v>
      </c>
      <c r="T1304" t="s">
        <v>1335</v>
      </c>
      <c r="U1304" t="s">
        <v>1295</v>
      </c>
      <c r="V1304">
        <v>2022</v>
      </c>
      <c r="W1304">
        <v>125</v>
      </c>
      <c r="X1304">
        <v>125</v>
      </c>
      <c r="Y1304">
        <v>21.35</v>
      </c>
      <c r="AA1304">
        <v>34.68</v>
      </c>
      <c r="AB1304">
        <v>26.69</v>
      </c>
      <c r="AC1304" t="s">
        <v>332</v>
      </c>
      <c r="AD1304" s="508" t="s">
        <v>1233</v>
      </c>
      <c r="AE1304" s="1059"/>
      <c r="AF1304" s="1059"/>
      <c r="AG1304" s="1059"/>
      <c r="AH1304" s="1059"/>
      <c r="AI1304" s="1059"/>
      <c r="AJ1304" s="1059"/>
      <c r="AK1304" s="1059"/>
      <c r="AL1304" s="1059"/>
      <c r="AM1304" s="1059"/>
      <c r="AN1304" s="1059"/>
      <c r="AO1304" s="1059"/>
      <c r="AP1304" s="1059"/>
      <c r="AQ1304" s="1059"/>
      <c r="AR1304" s="1059"/>
      <c r="AS1304" s="1059"/>
      <c r="AT1304" s="1059">
        <v>0.24226733084267299</v>
      </c>
      <c r="AU1304" s="1061">
        <v>0.242427140255009</v>
      </c>
    </row>
    <row r="1305" spans="1:47" x14ac:dyDescent="0.2">
      <c r="A1305">
        <v>63727</v>
      </c>
      <c r="B1305" t="s">
        <v>2547</v>
      </c>
      <c r="C1305" s="507">
        <v>44681</v>
      </c>
      <c r="D1305">
        <v>2022</v>
      </c>
      <c r="E1305" t="s">
        <v>176</v>
      </c>
      <c r="F1305" t="s">
        <v>222</v>
      </c>
      <c r="G1305">
        <v>36.226954999999997</v>
      </c>
      <c r="H1305">
        <v>-119.8948</v>
      </c>
      <c r="I1305" s="606">
        <v>5.3183070776000001</v>
      </c>
      <c r="J1305" t="s">
        <v>431</v>
      </c>
      <c r="K1305" t="s">
        <v>1249</v>
      </c>
      <c r="L1305" s="606">
        <v>390.3</v>
      </c>
      <c r="M1305" s="606">
        <v>300</v>
      </c>
      <c r="N1305" s="606">
        <v>1.3009999999999999</v>
      </c>
      <c r="O1305" t="s">
        <v>799</v>
      </c>
      <c r="P1305" t="s">
        <v>1231</v>
      </c>
      <c r="Q1305" t="s">
        <v>799</v>
      </c>
      <c r="R1305">
        <v>180</v>
      </c>
      <c r="S1305" t="s">
        <v>1293</v>
      </c>
      <c r="T1305" t="s">
        <v>1335</v>
      </c>
      <c r="U1305" t="s">
        <v>1295</v>
      </c>
      <c r="V1305">
        <v>2022</v>
      </c>
      <c r="W1305">
        <v>140.25</v>
      </c>
      <c r="X1305">
        <v>561</v>
      </c>
      <c r="Y1305">
        <v>4.4000000000000004</v>
      </c>
      <c r="Z1305">
        <v>9.4600000000000009</v>
      </c>
      <c r="AA1305">
        <v>49.76</v>
      </c>
      <c r="AB1305">
        <v>36.26</v>
      </c>
      <c r="AC1305" t="s">
        <v>1259</v>
      </c>
      <c r="AD1305" s="508">
        <v>23.29911171368812</v>
      </c>
      <c r="AE1305" s="1059"/>
      <c r="AF1305" s="1059"/>
      <c r="AG1305" s="1059"/>
      <c r="AH1305" s="1059"/>
      <c r="AI1305" s="1059"/>
      <c r="AJ1305" s="1059"/>
      <c r="AK1305" s="1059"/>
      <c r="AL1305" s="1059"/>
      <c r="AM1305" s="1059"/>
      <c r="AN1305" s="1059"/>
      <c r="AO1305" s="1059"/>
      <c r="AP1305" s="1059"/>
      <c r="AQ1305" s="1059"/>
      <c r="AR1305" s="1059"/>
      <c r="AS1305" s="1059"/>
      <c r="AT1305" s="1059">
        <v>0.27676598173515898</v>
      </c>
      <c r="AU1305" s="1061">
        <v>0.25835951730418899</v>
      </c>
    </row>
    <row r="1306" spans="1:47" x14ac:dyDescent="0.2">
      <c r="A1306">
        <v>64759</v>
      </c>
      <c r="B1306" t="s">
        <v>2548</v>
      </c>
      <c r="C1306" s="507">
        <v>44957</v>
      </c>
      <c r="D1306">
        <v>2023</v>
      </c>
      <c r="E1306" t="s">
        <v>217</v>
      </c>
      <c r="F1306" t="s">
        <v>259</v>
      </c>
      <c r="G1306">
        <v>41.796211</v>
      </c>
      <c r="H1306">
        <v>-70.827031000000005</v>
      </c>
      <c r="I1306" s="606">
        <v>3.8634011415999998</v>
      </c>
      <c r="J1306" t="s">
        <v>431</v>
      </c>
      <c r="K1306" t="s">
        <v>1249</v>
      </c>
      <c r="L1306" s="606">
        <v>9.6335999999999995</v>
      </c>
      <c r="M1306" s="606">
        <v>5.0010000000000003</v>
      </c>
      <c r="N1306" s="606">
        <v>1.9263347330533891</v>
      </c>
      <c r="O1306" t="s">
        <v>793</v>
      </c>
      <c r="P1306" t="s">
        <v>793</v>
      </c>
      <c r="Q1306" t="s">
        <v>1112</v>
      </c>
      <c r="R1306">
        <v>180</v>
      </c>
      <c r="S1306" t="s">
        <v>1293</v>
      </c>
      <c r="T1306" t="s">
        <v>1294</v>
      </c>
      <c r="U1306" t="s">
        <v>1497</v>
      </c>
      <c r="V1306">
        <v>2023</v>
      </c>
      <c r="W1306">
        <v>4.5</v>
      </c>
      <c r="X1306">
        <v>13.4</v>
      </c>
      <c r="Y1306">
        <v>31.9</v>
      </c>
      <c r="Z1306">
        <v>3.74</v>
      </c>
      <c r="AC1306" t="s">
        <v>333</v>
      </c>
      <c r="AD1306" s="508" t="s">
        <v>1233</v>
      </c>
      <c r="AE1306" s="1059"/>
      <c r="AF1306" s="1059"/>
      <c r="AG1306" s="1059"/>
      <c r="AH1306" s="1059"/>
      <c r="AI1306" s="1059"/>
      <c r="AJ1306" s="1059"/>
      <c r="AK1306" s="1059"/>
      <c r="AL1306" s="1059"/>
      <c r="AM1306" s="1059"/>
      <c r="AN1306" s="1059"/>
      <c r="AO1306" s="1059"/>
      <c r="AP1306" s="1059"/>
      <c r="AQ1306" s="1059"/>
      <c r="AR1306" s="1059"/>
      <c r="AS1306" s="1059"/>
      <c r="AT1306" s="1059"/>
      <c r="AU1306" s="1061">
        <v>0.25120203645973899</v>
      </c>
    </row>
    <row r="1307" spans="1:47" x14ac:dyDescent="0.2">
      <c r="A1307">
        <v>64510</v>
      </c>
      <c r="B1307" t="s">
        <v>2549</v>
      </c>
      <c r="C1307" s="507">
        <v>45016</v>
      </c>
      <c r="D1307">
        <v>2023</v>
      </c>
      <c r="E1307" t="s">
        <v>199</v>
      </c>
      <c r="F1307" t="s">
        <v>228</v>
      </c>
      <c r="G1307">
        <v>35.421201000000003</v>
      </c>
      <c r="H1307">
        <v>-77.729890999999995</v>
      </c>
      <c r="I1307" s="606">
        <v>4.4562915524999998</v>
      </c>
      <c r="J1307" t="s">
        <v>431</v>
      </c>
      <c r="K1307" t="s">
        <v>1249</v>
      </c>
      <c r="L1307" s="606">
        <v>6.3</v>
      </c>
      <c r="M1307" s="606">
        <v>5.0010000000000003</v>
      </c>
      <c r="N1307" s="606">
        <v>1.2597480503899219</v>
      </c>
      <c r="O1307" t="s">
        <v>799</v>
      </c>
      <c r="P1307" t="s">
        <v>1231</v>
      </c>
      <c r="Q1307" t="s">
        <v>799</v>
      </c>
      <c r="R1307">
        <v>180</v>
      </c>
      <c r="S1307" t="s">
        <v>1293</v>
      </c>
      <c r="T1307" t="s">
        <v>1294</v>
      </c>
      <c r="U1307" t="s">
        <v>1295</v>
      </c>
      <c r="V1307">
        <v>2023</v>
      </c>
      <c r="W1307">
        <v>5.0999999999999996</v>
      </c>
      <c r="X1307">
        <v>10</v>
      </c>
      <c r="Y1307">
        <v>20.68</v>
      </c>
      <c r="Z1307">
        <v>13</v>
      </c>
      <c r="AA1307">
        <v>101.5</v>
      </c>
      <c r="AB1307">
        <v>74.19</v>
      </c>
      <c r="AC1307" t="s">
        <v>330</v>
      </c>
      <c r="AD1307" s="508" t="s">
        <v>1233</v>
      </c>
      <c r="AE1307" s="1059"/>
      <c r="AF1307" s="1059"/>
      <c r="AG1307" s="1059"/>
      <c r="AH1307" s="1059"/>
      <c r="AI1307" s="1059"/>
      <c r="AJ1307" s="1059"/>
      <c r="AK1307" s="1059"/>
      <c r="AL1307" s="1059"/>
      <c r="AM1307" s="1059"/>
      <c r="AN1307" s="1059"/>
      <c r="AO1307" s="1059"/>
      <c r="AP1307" s="1059"/>
      <c r="AQ1307" s="1059"/>
      <c r="AR1307" s="1059"/>
      <c r="AS1307" s="1059"/>
      <c r="AT1307" s="1059"/>
      <c r="AU1307" s="1061">
        <v>0.13990826606991899</v>
      </c>
    </row>
    <row r="1308" spans="1:47" x14ac:dyDescent="0.2">
      <c r="A1308">
        <v>64252</v>
      </c>
      <c r="B1308" t="s">
        <v>2550</v>
      </c>
      <c r="C1308" s="507">
        <v>45137</v>
      </c>
      <c r="D1308">
        <v>2023</v>
      </c>
      <c r="E1308" t="s">
        <v>180</v>
      </c>
      <c r="F1308" t="s">
        <v>231</v>
      </c>
      <c r="G1308">
        <v>39.805981000000003</v>
      </c>
      <c r="H1308">
        <v>-84.878300999999993</v>
      </c>
      <c r="I1308" s="606">
        <v>3.9729876711999998</v>
      </c>
      <c r="J1308" t="s">
        <v>431</v>
      </c>
      <c r="K1308" t="s">
        <v>1249</v>
      </c>
      <c r="L1308" s="606">
        <v>7.3</v>
      </c>
      <c r="M1308" s="606">
        <v>5.3</v>
      </c>
      <c r="N1308" s="606">
        <v>1.3773584905660377</v>
      </c>
      <c r="O1308" t="s">
        <v>799</v>
      </c>
      <c r="P1308" t="s">
        <v>1231</v>
      </c>
      <c r="Q1308" t="s">
        <v>799</v>
      </c>
      <c r="R1308">
        <v>180</v>
      </c>
      <c r="Y1308">
        <v>33.22</v>
      </c>
      <c r="Z1308">
        <v>3.26</v>
      </c>
      <c r="AA1308">
        <v>64.08</v>
      </c>
      <c r="AB1308">
        <v>47.37</v>
      </c>
      <c r="AC1308" t="s">
        <v>1259</v>
      </c>
      <c r="AD1308" s="508" t="s">
        <v>1233</v>
      </c>
      <c r="AE1308" s="1059"/>
      <c r="AF1308" s="1059"/>
      <c r="AG1308" s="1059"/>
      <c r="AH1308" s="1059"/>
      <c r="AI1308" s="1059"/>
      <c r="AJ1308" s="1059"/>
      <c r="AK1308" s="1059"/>
      <c r="AL1308" s="1059"/>
      <c r="AM1308" s="1059"/>
      <c r="AN1308" s="1059"/>
      <c r="AO1308" s="1059"/>
      <c r="AP1308" s="1059"/>
      <c r="AQ1308" s="1059"/>
      <c r="AR1308" s="1059"/>
      <c r="AS1308" s="1059"/>
      <c r="AT1308" s="1059"/>
      <c r="AU1308" s="1061">
        <v>0.21756968072309801</v>
      </c>
    </row>
    <row r="1309" spans="1:47" x14ac:dyDescent="0.2">
      <c r="A1309">
        <v>54666</v>
      </c>
      <c r="B1309" t="s">
        <v>2551</v>
      </c>
      <c r="C1309" s="507">
        <v>45260</v>
      </c>
      <c r="D1309">
        <v>2023</v>
      </c>
      <c r="E1309" t="s">
        <v>183</v>
      </c>
      <c r="F1309" t="s">
        <v>224</v>
      </c>
      <c r="G1309">
        <v>39.394440000000003</v>
      </c>
      <c r="H1309">
        <v>-119.748</v>
      </c>
      <c r="I1309" s="606">
        <v>5.2441863014000001</v>
      </c>
      <c r="J1309" t="s">
        <v>431</v>
      </c>
      <c r="K1309" t="s">
        <v>1249</v>
      </c>
      <c r="L1309" s="606">
        <v>8.3000000000000007</v>
      </c>
      <c r="M1309" s="606">
        <v>5.5</v>
      </c>
      <c r="N1309" s="606">
        <v>1.5090909090909093</v>
      </c>
      <c r="O1309" t="s">
        <v>799</v>
      </c>
      <c r="P1309" t="s">
        <v>1231</v>
      </c>
      <c r="Q1309" t="s">
        <v>799</v>
      </c>
      <c r="R1309" t="s">
        <v>1112</v>
      </c>
      <c r="S1309" t="s">
        <v>1785</v>
      </c>
      <c r="Y1309">
        <v>22.7</v>
      </c>
      <c r="Z1309">
        <v>7.34</v>
      </c>
      <c r="AA1309">
        <v>46.61</v>
      </c>
      <c r="AB1309">
        <v>31.91</v>
      </c>
      <c r="AC1309" t="s">
        <v>330</v>
      </c>
      <c r="AD1309" s="508" t="s">
        <v>1233</v>
      </c>
      <c r="AE1309" s="1059"/>
      <c r="AF1309" s="1059"/>
      <c r="AG1309" s="1059"/>
      <c r="AH1309" s="1059"/>
      <c r="AI1309" s="1059"/>
      <c r="AJ1309" s="1059"/>
      <c r="AK1309" s="1059"/>
      <c r="AL1309" s="1059"/>
      <c r="AM1309" s="1059"/>
      <c r="AN1309" s="1059"/>
      <c r="AO1309" s="1059"/>
      <c r="AP1309" s="1059"/>
      <c r="AQ1309" s="1059"/>
      <c r="AR1309" s="1059"/>
      <c r="AS1309" s="1059"/>
      <c r="AT1309" s="1059"/>
    </row>
    <row r="1310" spans="1:47" x14ac:dyDescent="0.2">
      <c r="A1310">
        <v>54665</v>
      </c>
      <c r="B1310" t="s">
        <v>2552</v>
      </c>
      <c r="C1310" s="507">
        <v>45260</v>
      </c>
      <c r="D1310">
        <v>2023</v>
      </c>
      <c r="E1310" t="s">
        <v>183</v>
      </c>
      <c r="F1310" t="s">
        <v>224</v>
      </c>
      <c r="G1310">
        <v>39.395600000000002</v>
      </c>
      <c r="H1310">
        <v>-119.747</v>
      </c>
      <c r="I1310" s="606">
        <v>5.2441863014000001</v>
      </c>
      <c r="J1310" t="s">
        <v>431</v>
      </c>
      <c r="K1310" t="s">
        <v>1249</v>
      </c>
      <c r="L1310" s="606">
        <v>8.3000000000000007</v>
      </c>
      <c r="M1310" s="606">
        <v>5.5</v>
      </c>
      <c r="N1310" s="606">
        <v>1.5090909090909093</v>
      </c>
      <c r="O1310" t="s">
        <v>799</v>
      </c>
      <c r="P1310" t="s">
        <v>1231</v>
      </c>
      <c r="Q1310" t="s">
        <v>799</v>
      </c>
      <c r="R1310" t="s">
        <v>1112</v>
      </c>
      <c r="S1310" t="s">
        <v>1785</v>
      </c>
      <c r="Y1310">
        <v>22.7</v>
      </c>
      <c r="Z1310">
        <v>7.34</v>
      </c>
      <c r="AA1310">
        <v>45.64</v>
      </c>
      <c r="AB1310">
        <v>30.95</v>
      </c>
      <c r="AC1310" t="s">
        <v>330</v>
      </c>
      <c r="AD1310" s="508" t="s">
        <v>1233</v>
      </c>
      <c r="AE1310" s="1059"/>
      <c r="AF1310" s="1059"/>
      <c r="AG1310" s="1059"/>
      <c r="AH1310" s="1059"/>
      <c r="AI1310" s="1059"/>
      <c r="AJ1310" s="1059"/>
      <c r="AK1310" s="1059"/>
      <c r="AL1310" s="1059"/>
      <c r="AM1310" s="1059"/>
      <c r="AN1310" s="1059"/>
      <c r="AO1310" s="1059"/>
      <c r="AP1310" s="1059"/>
      <c r="AQ1310" s="1059"/>
      <c r="AR1310" s="1059"/>
      <c r="AS1310" s="1059"/>
      <c r="AT1310" s="1059"/>
    </row>
    <row r="1311" spans="1:47" x14ac:dyDescent="0.2">
      <c r="A1311">
        <v>66962</v>
      </c>
      <c r="B1311" t="s">
        <v>2553</v>
      </c>
      <c r="C1311" s="507">
        <v>45291</v>
      </c>
      <c r="D1311">
        <v>2023</v>
      </c>
      <c r="E1311" t="s">
        <v>217</v>
      </c>
      <c r="F1311" t="s">
        <v>254</v>
      </c>
      <c r="G1311">
        <v>45.10145</v>
      </c>
      <c r="H1311">
        <v>-70.341200000000001</v>
      </c>
      <c r="I1311" s="606">
        <v>3.5997968036999999</v>
      </c>
      <c r="J1311" t="s">
        <v>431</v>
      </c>
      <c r="K1311" t="s">
        <v>1249</v>
      </c>
      <c r="L1311" s="606">
        <v>6.9</v>
      </c>
      <c r="M1311" s="606">
        <v>5.6479999999999997</v>
      </c>
      <c r="N1311" s="606">
        <v>1.2216713881019832</v>
      </c>
      <c r="O1311" t="s">
        <v>793</v>
      </c>
      <c r="P1311" t="s">
        <v>793</v>
      </c>
      <c r="Q1311">
        <v>35</v>
      </c>
      <c r="R1311">
        <v>180</v>
      </c>
      <c r="AC1311" t="s">
        <v>330</v>
      </c>
      <c r="AD1311" s="508" t="s">
        <v>1233</v>
      </c>
      <c r="AE1311" s="1059"/>
      <c r="AF1311" s="1059"/>
      <c r="AG1311" s="1059"/>
      <c r="AH1311" s="1059"/>
      <c r="AI1311" s="1059"/>
      <c r="AJ1311" s="1059"/>
      <c r="AK1311" s="1059"/>
      <c r="AL1311" s="1059"/>
      <c r="AM1311" s="1059"/>
      <c r="AN1311" s="1059"/>
      <c r="AO1311" s="1059"/>
      <c r="AP1311" s="1059"/>
      <c r="AQ1311" s="1059"/>
      <c r="AR1311" s="1059"/>
      <c r="AS1311" s="1059"/>
      <c r="AT1311" s="1059"/>
      <c r="AU1311" s="1061">
        <v>0.10541797602646</v>
      </c>
    </row>
    <row r="1312" spans="1:47" x14ac:dyDescent="0.2">
      <c r="A1312">
        <v>55991</v>
      </c>
      <c r="B1312" t="s">
        <v>2554</v>
      </c>
      <c r="C1312" s="507">
        <v>45077</v>
      </c>
      <c r="D1312">
        <v>2023</v>
      </c>
      <c r="E1312" t="s">
        <v>183</v>
      </c>
      <c r="F1312" t="s">
        <v>224</v>
      </c>
      <c r="G1312">
        <v>39.796030000000002</v>
      </c>
      <c r="H1312">
        <v>-119.01</v>
      </c>
      <c r="I1312" s="606">
        <v>5.0654817351999997</v>
      </c>
      <c r="J1312" t="s">
        <v>431</v>
      </c>
      <c r="K1312" t="s">
        <v>1249</v>
      </c>
      <c r="L1312" s="606">
        <v>12</v>
      </c>
      <c r="M1312" s="606">
        <v>6</v>
      </c>
      <c r="N1312" s="606">
        <v>2</v>
      </c>
      <c r="O1312" t="s">
        <v>799</v>
      </c>
      <c r="P1312" t="s">
        <v>1231</v>
      </c>
      <c r="Q1312" t="s">
        <v>799</v>
      </c>
      <c r="R1312" t="s">
        <v>1112</v>
      </c>
      <c r="S1312" t="s">
        <v>1785</v>
      </c>
      <c r="Y1312">
        <v>21.47</v>
      </c>
      <c r="Z1312">
        <v>7.54</v>
      </c>
      <c r="AA1312">
        <v>43.51</v>
      </c>
      <c r="AB1312">
        <v>27.21</v>
      </c>
      <c r="AC1312" t="s">
        <v>332</v>
      </c>
      <c r="AD1312" s="508" t="s">
        <v>1233</v>
      </c>
      <c r="AE1312" s="1059"/>
      <c r="AF1312" s="1059"/>
      <c r="AG1312" s="1059"/>
      <c r="AH1312" s="1059"/>
      <c r="AI1312" s="1059"/>
      <c r="AJ1312" s="1059"/>
      <c r="AK1312" s="1059"/>
      <c r="AL1312" s="1059"/>
      <c r="AM1312" s="1059"/>
      <c r="AN1312" s="1059"/>
      <c r="AO1312" s="1059"/>
      <c r="AP1312" s="1059"/>
      <c r="AQ1312" s="1059"/>
      <c r="AR1312" s="1059"/>
      <c r="AS1312" s="1059"/>
      <c r="AT1312" s="1059"/>
    </row>
    <row r="1313" spans="1:47" x14ac:dyDescent="0.2">
      <c r="A1313">
        <v>66887</v>
      </c>
      <c r="B1313" t="s">
        <v>2555</v>
      </c>
      <c r="C1313" s="507">
        <v>45199</v>
      </c>
      <c r="D1313">
        <v>2023</v>
      </c>
      <c r="E1313" t="s">
        <v>215</v>
      </c>
      <c r="F1313" t="s">
        <v>215</v>
      </c>
      <c r="G1313">
        <v>61.587440999999998</v>
      </c>
      <c r="H1313">
        <v>-149.789571</v>
      </c>
      <c r="J1313" t="s">
        <v>431</v>
      </c>
      <c r="K1313" t="s">
        <v>1249</v>
      </c>
      <c r="L1313" s="606">
        <v>8.5</v>
      </c>
      <c r="M1313" s="606">
        <v>6</v>
      </c>
      <c r="N1313" s="606">
        <v>1.4166666666666667</v>
      </c>
      <c r="O1313" t="s">
        <v>793</v>
      </c>
      <c r="P1313" t="s">
        <v>793</v>
      </c>
      <c r="Q1313">
        <v>40</v>
      </c>
      <c r="R1313">
        <v>180</v>
      </c>
      <c r="AA1313">
        <v>90.88</v>
      </c>
      <c r="AB1313">
        <v>67.7</v>
      </c>
      <c r="AC1313" t="s">
        <v>1259</v>
      </c>
      <c r="AD1313" s="508" t="s">
        <v>1233</v>
      </c>
      <c r="AE1313" s="1059"/>
      <c r="AF1313" s="1059"/>
      <c r="AG1313" s="1059"/>
      <c r="AH1313" s="1059"/>
      <c r="AI1313" s="1059"/>
      <c r="AJ1313" s="1059"/>
      <c r="AK1313" s="1059"/>
      <c r="AL1313" s="1059"/>
      <c r="AM1313" s="1059"/>
      <c r="AN1313" s="1059"/>
      <c r="AO1313" s="1059"/>
      <c r="AP1313" s="1059"/>
      <c r="AQ1313" s="1059"/>
      <c r="AR1313" s="1059"/>
      <c r="AS1313" s="1059"/>
      <c r="AT1313" s="1059"/>
      <c r="AU1313" s="1061">
        <v>0.147427140255009</v>
      </c>
    </row>
    <row r="1314" spans="1:47" x14ac:dyDescent="0.2">
      <c r="A1314">
        <v>65705</v>
      </c>
      <c r="B1314" t="s">
        <v>2556</v>
      </c>
      <c r="C1314" s="507">
        <v>44957</v>
      </c>
      <c r="D1314">
        <v>2023</v>
      </c>
      <c r="E1314" t="s">
        <v>180</v>
      </c>
      <c r="F1314" t="s">
        <v>248</v>
      </c>
      <c r="G1314">
        <v>40.750160999999999</v>
      </c>
      <c r="H1314">
        <v>-74.350590999999994</v>
      </c>
      <c r="I1314" s="606">
        <v>3.9454527396999999</v>
      </c>
      <c r="J1314" t="s">
        <v>431</v>
      </c>
      <c r="K1314" t="s">
        <v>1249</v>
      </c>
      <c r="L1314" s="606">
        <v>8.9149999999999991</v>
      </c>
      <c r="M1314" s="606">
        <v>6.3</v>
      </c>
      <c r="N1314" s="606">
        <v>1.4150793650793649</v>
      </c>
      <c r="O1314" t="s">
        <v>793</v>
      </c>
      <c r="P1314" t="s">
        <v>793</v>
      </c>
      <c r="Q1314">
        <v>12</v>
      </c>
      <c r="R1314">
        <v>180</v>
      </c>
      <c r="Y1314">
        <v>28.08</v>
      </c>
      <c r="Z1314">
        <v>4.5599999999999996</v>
      </c>
      <c r="AC1314" t="s">
        <v>333</v>
      </c>
      <c r="AD1314" s="508" t="s">
        <v>1233</v>
      </c>
      <c r="AE1314" s="1059"/>
      <c r="AF1314" s="1059"/>
      <c r="AG1314" s="1059"/>
      <c r="AH1314" s="1059"/>
      <c r="AI1314" s="1059"/>
      <c r="AJ1314" s="1059"/>
      <c r="AK1314" s="1059"/>
      <c r="AL1314" s="1059"/>
      <c r="AM1314" s="1059"/>
      <c r="AN1314" s="1059"/>
      <c r="AO1314" s="1059"/>
      <c r="AP1314" s="1059"/>
      <c r="AQ1314" s="1059"/>
      <c r="AR1314" s="1059"/>
      <c r="AS1314" s="1059"/>
      <c r="AT1314" s="1059"/>
      <c r="AU1314" s="1061">
        <v>0.197454968629832</v>
      </c>
    </row>
    <row r="1315" spans="1:47" x14ac:dyDescent="0.2">
      <c r="A1315">
        <v>65073</v>
      </c>
      <c r="B1315" t="s">
        <v>2557</v>
      </c>
      <c r="C1315" s="507">
        <v>45137</v>
      </c>
      <c r="D1315">
        <v>2023</v>
      </c>
      <c r="E1315" t="s">
        <v>176</v>
      </c>
      <c r="F1315" t="s">
        <v>222</v>
      </c>
      <c r="G1315">
        <v>35.613340000000001</v>
      </c>
      <c r="H1315">
        <v>-119.867</v>
      </c>
      <c r="I1315" s="606">
        <v>5.3721926940999998</v>
      </c>
      <c r="J1315" t="s">
        <v>431</v>
      </c>
      <c r="K1315" t="s">
        <v>1249</v>
      </c>
      <c r="L1315" s="606">
        <v>8</v>
      </c>
      <c r="M1315" s="606">
        <v>6.4</v>
      </c>
      <c r="N1315" s="606">
        <v>1.25</v>
      </c>
      <c r="O1315" t="s">
        <v>799</v>
      </c>
      <c r="P1315" t="s">
        <v>1231</v>
      </c>
      <c r="Q1315" t="s">
        <v>799</v>
      </c>
      <c r="R1315">
        <v>180</v>
      </c>
      <c r="Y1315">
        <v>6.64</v>
      </c>
      <c r="Z1315">
        <v>8.69</v>
      </c>
      <c r="AA1315">
        <v>47.08</v>
      </c>
      <c r="AB1315">
        <v>30.78</v>
      </c>
      <c r="AC1315" t="s">
        <v>1259</v>
      </c>
      <c r="AD1315" s="508" t="s">
        <v>1233</v>
      </c>
      <c r="AE1315" s="1059"/>
      <c r="AF1315" s="1059"/>
      <c r="AG1315" s="1059"/>
      <c r="AH1315" s="1059"/>
      <c r="AI1315" s="1059"/>
      <c r="AJ1315" s="1059"/>
      <c r="AK1315" s="1059"/>
      <c r="AL1315" s="1059"/>
      <c r="AM1315" s="1059"/>
      <c r="AN1315" s="1059"/>
      <c r="AO1315" s="1059"/>
      <c r="AP1315" s="1059"/>
      <c r="AQ1315" s="1059"/>
      <c r="AR1315" s="1059"/>
      <c r="AS1315" s="1059"/>
      <c r="AT1315" s="1059"/>
    </row>
    <row r="1316" spans="1:47" x14ac:dyDescent="0.2">
      <c r="A1316">
        <v>64695</v>
      </c>
      <c r="B1316" t="s">
        <v>2558</v>
      </c>
      <c r="C1316" s="507">
        <v>45137</v>
      </c>
      <c r="D1316">
        <v>2023</v>
      </c>
      <c r="E1316" t="s">
        <v>183</v>
      </c>
      <c r="F1316" t="s">
        <v>232</v>
      </c>
      <c r="G1316">
        <v>36.416870000000003</v>
      </c>
      <c r="H1316">
        <v>-105.28100999999999</v>
      </c>
      <c r="I1316" s="606">
        <v>5.0045118721000001</v>
      </c>
      <c r="J1316" t="s">
        <v>431</v>
      </c>
      <c r="K1316" t="s">
        <v>1249</v>
      </c>
      <c r="L1316" s="606">
        <v>9.8000000000000007</v>
      </c>
      <c r="M1316" s="606">
        <v>7.5</v>
      </c>
      <c r="N1316" s="606">
        <v>1.3066666666666669</v>
      </c>
      <c r="O1316" t="s">
        <v>799</v>
      </c>
      <c r="P1316" t="s">
        <v>1231</v>
      </c>
      <c r="Q1316" t="s">
        <v>799</v>
      </c>
      <c r="R1316">
        <v>180</v>
      </c>
      <c r="S1316" t="s">
        <v>1293</v>
      </c>
      <c r="T1316" t="s">
        <v>1294</v>
      </c>
      <c r="U1316" t="s">
        <v>1295</v>
      </c>
      <c r="V1316">
        <v>2023</v>
      </c>
      <c r="W1316">
        <v>3</v>
      </c>
      <c r="X1316">
        <v>15</v>
      </c>
      <c r="Y1316">
        <v>11.09</v>
      </c>
      <c r="Z1316">
        <v>0.74</v>
      </c>
      <c r="AA1316">
        <v>54.91</v>
      </c>
      <c r="AB1316">
        <v>36.36</v>
      </c>
      <c r="AC1316" t="s">
        <v>1259</v>
      </c>
      <c r="AD1316" s="508" t="s">
        <v>1233</v>
      </c>
      <c r="AE1316" s="1059"/>
      <c r="AF1316" s="1059"/>
      <c r="AG1316" s="1059"/>
      <c r="AH1316" s="1059"/>
      <c r="AI1316" s="1059"/>
      <c r="AJ1316" s="1059"/>
      <c r="AK1316" s="1059"/>
      <c r="AL1316" s="1059"/>
      <c r="AM1316" s="1059"/>
      <c r="AN1316" s="1059"/>
      <c r="AO1316" s="1059"/>
      <c r="AP1316" s="1059"/>
      <c r="AQ1316" s="1059"/>
      <c r="AR1316" s="1059"/>
      <c r="AS1316" s="1059"/>
      <c r="AT1316" s="1059"/>
      <c r="AU1316" s="1061">
        <v>0.220856102003642</v>
      </c>
    </row>
    <row r="1317" spans="1:47" x14ac:dyDescent="0.2">
      <c r="A1317">
        <v>67726</v>
      </c>
      <c r="B1317" t="s">
        <v>2559</v>
      </c>
      <c r="C1317" s="507">
        <v>45291</v>
      </c>
      <c r="D1317">
        <v>2023</v>
      </c>
      <c r="E1317" t="s">
        <v>179</v>
      </c>
      <c r="F1317" t="s">
        <v>235</v>
      </c>
      <c r="G1317">
        <v>44.731029999999997</v>
      </c>
      <c r="H1317">
        <v>-88.374300000000005</v>
      </c>
      <c r="I1317" s="606">
        <v>3.7155878995</v>
      </c>
      <c r="J1317" t="s">
        <v>431</v>
      </c>
      <c r="K1317" t="s">
        <v>1249</v>
      </c>
      <c r="L1317" s="606">
        <v>8.6</v>
      </c>
      <c r="M1317" s="606">
        <v>7.5</v>
      </c>
      <c r="N1317" s="606">
        <v>1.1466666666666667</v>
      </c>
      <c r="O1317" t="s">
        <v>799</v>
      </c>
      <c r="P1317" t="s">
        <v>1231</v>
      </c>
      <c r="Q1317" t="s">
        <v>799</v>
      </c>
      <c r="R1317">
        <v>180</v>
      </c>
      <c r="Y1317">
        <v>29.31</v>
      </c>
      <c r="Z1317">
        <v>2.27</v>
      </c>
      <c r="AA1317">
        <v>53.47</v>
      </c>
      <c r="AB1317">
        <v>38.770000000000003</v>
      </c>
      <c r="AC1317" t="s">
        <v>333</v>
      </c>
      <c r="AD1317" s="508" t="s">
        <v>1233</v>
      </c>
      <c r="AE1317" s="1059"/>
      <c r="AF1317" s="1059"/>
      <c r="AG1317" s="1059"/>
      <c r="AH1317" s="1059"/>
      <c r="AI1317" s="1059"/>
      <c r="AJ1317" s="1059"/>
      <c r="AK1317" s="1059"/>
      <c r="AL1317" s="1059"/>
      <c r="AM1317" s="1059"/>
      <c r="AN1317" s="1059"/>
      <c r="AO1317" s="1059"/>
      <c r="AP1317" s="1059"/>
      <c r="AQ1317" s="1059"/>
      <c r="AR1317" s="1059"/>
      <c r="AS1317" s="1059"/>
      <c r="AT1317" s="1059"/>
    </row>
    <row r="1318" spans="1:47" x14ac:dyDescent="0.2">
      <c r="A1318">
        <v>67732</v>
      </c>
      <c r="B1318" t="s">
        <v>2560</v>
      </c>
      <c r="C1318" s="507">
        <v>45291</v>
      </c>
      <c r="D1318">
        <v>2023</v>
      </c>
      <c r="E1318" t="s">
        <v>179</v>
      </c>
      <c r="F1318" t="s">
        <v>235</v>
      </c>
      <c r="G1318">
        <v>42.57488</v>
      </c>
      <c r="H1318">
        <v>-88.189599999999999</v>
      </c>
      <c r="I1318" s="606">
        <v>3.8268984017999998</v>
      </c>
      <c r="J1318" t="s">
        <v>431</v>
      </c>
      <c r="K1318" t="s">
        <v>1249</v>
      </c>
      <c r="L1318" s="606">
        <v>8.6</v>
      </c>
      <c r="M1318" s="606">
        <v>7.5</v>
      </c>
      <c r="N1318" s="606">
        <v>1.1466666666666667</v>
      </c>
      <c r="O1318" t="s">
        <v>799</v>
      </c>
      <c r="P1318" t="s">
        <v>1231</v>
      </c>
      <c r="Q1318" t="s">
        <v>799</v>
      </c>
      <c r="R1318">
        <v>180</v>
      </c>
      <c r="Y1318">
        <v>29.55</v>
      </c>
      <c r="Z1318">
        <v>2.27</v>
      </c>
      <c r="AA1318">
        <v>54.51</v>
      </c>
      <c r="AB1318">
        <v>39.81</v>
      </c>
      <c r="AC1318" t="s">
        <v>333</v>
      </c>
      <c r="AD1318" s="508" t="s">
        <v>1233</v>
      </c>
      <c r="AE1318" s="1059"/>
      <c r="AF1318" s="1059"/>
      <c r="AG1318" s="1059"/>
      <c r="AH1318" s="1059"/>
      <c r="AI1318" s="1059"/>
      <c r="AJ1318" s="1059"/>
      <c r="AK1318" s="1059"/>
      <c r="AL1318" s="1059"/>
      <c r="AM1318" s="1059"/>
      <c r="AN1318" s="1059"/>
      <c r="AO1318" s="1059"/>
      <c r="AP1318" s="1059"/>
      <c r="AQ1318" s="1059"/>
      <c r="AR1318" s="1059"/>
      <c r="AS1318" s="1059"/>
      <c r="AT1318" s="1059"/>
    </row>
    <row r="1319" spans="1:47" x14ac:dyDescent="0.2">
      <c r="A1319">
        <v>67733</v>
      </c>
      <c r="B1319" t="s">
        <v>2561</v>
      </c>
      <c r="C1319" s="507">
        <v>45291</v>
      </c>
      <c r="D1319">
        <v>2023</v>
      </c>
      <c r="E1319" t="s">
        <v>179</v>
      </c>
      <c r="F1319" t="s">
        <v>235</v>
      </c>
      <c r="G1319">
        <v>42.678370000000001</v>
      </c>
      <c r="H1319">
        <v>-88.339200000000005</v>
      </c>
      <c r="I1319" s="606">
        <v>3.8391757991</v>
      </c>
      <c r="J1319" t="s">
        <v>431</v>
      </c>
      <c r="K1319" t="s">
        <v>1249</v>
      </c>
      <c r="L1319" s="606">
        <v>8.6</v>
      </c>
      <c r="M1319" s="606">
        <v>7.5</v>
      </c>
      <c r="N1319" s="606">
        <v>1.1466666666666667</v>
      </c>
      <c r="O1319" t="s">
        <v>799</v>
      </c>
      <c r="P1319" t="s">
        <v>1231</v>
      </c>
      <c r="Q1319" t="s">
        <v>799</v>
      </c>
      <c r="R1319">
        <v>180</v>
      </c>
      <c r="Y1319">
        <v>28.72</v>
      </c>
      <c r="Z1319">
        <v>2.27</v>
      </c>
      <c r="AA1319">
        <v>53.94</v>
      </c>
      <c r="AB1319">
        <v>39.25</v>
      </c>
      <c r="AC1319" t="s">
        <v>333</v>
      </c>
      <c r="AD1319" s="508" t="s">
        <v>1233</v>
      </c>
      <c r="AE1319" s="1059"/>
      <c r="AF1319" s="1059"/>
      <c r="AG1319" s="1059"/>
      <c r="AH1319" s="1059"/>
      <c r="AI1319" s="1059"/>
      <c r="AJ1319" s="1059"/>
      <c r="AK1319" s="1059"/>
      <c r="AL1319" s="1059"/>
      <c r="AM1319" s="1059"/>
      <c r="AN1319" s="1059"/>
      <c r="AO1319" s="1059"/>
      <c r="AP1319" s="1059"/>
      <c r="AQ1319" s="1059"/>
      <c r="AR1319" s="1059"/>
      <c r="AS1319" s="1059"/>
      <c r="AT1319" s="1059"/>
    </row>
    <row r="1320" spans="1:47" x14ac:dyDescent="0.2">
      <c r="A1320">
        <v>67729</v>
      </c>
      <c r="B1320" t="s">
        <v>2562</v>
      </c>
      <c r="C1320" s="507">
        <v>45291</v>
      </c>
      <c r="D1320">
        <v>2023</v>
      </c>
      <c r="E1320" t="s">
        <v>179</v>
      </c>
      <c r="F1320" t="s">
        <v>235</v>
      </c>
      <c r="G1320">
        <v>43.308570000000003</v>
      </c>
      <c r="H1320">
        <v>-88.090599999999995</v>
      </c>
      <c r="I1320" s="606">
        <v>3.8131607305999999</v>
      </c>
      <c r="J1320" t="s">
        <v>431</v>
      </c>
      <c r="K1320" t="s">
        <v>1249</v>
      </c>
      <c r="L1320" s="606">
        <v>8.6</v>
      </c>
      <c r="M1320" s="606">
        <v>7.5</v>
      </c>
      <c r="N1320" s="606">
        <v>1.1466666666666667</v>
      </c>
      <c r="O1320" t="s">
        <v>799</v>
      </c>
      <c r="P1320" t="s">
        <v>1231</v>
      </c>
      <c r="Q1320" t="s">
        <v>799</v>
      </c>
      <c r="R1320">
        <v>180</v>
      </c>
      <c r="Y1320">
        <v>27.8</v>
      </c>
      <c r="Z1320">
        <v>2.27</v>
      </c>
      <c r="AA1320">
        <v>54.16</v>
      </c>
      <c r="AB1320">
        <v>39.46</v>
      </c>
      <c r="AC1320" t="s">
        <v>333</v>
      </c>
      <c r="AD1320" s="508" t="s">
        <v>1233</v>
      </c>
      <c r="AE1320" s="1059"/>
      <c r="AF1320" s="1059"/>
      <c r="AG1320" s="1059"/>
      <c r="AH1320" s="1059"/>
      <c r="AI1320" s="1059"/>
      <c r="AJ1320" s="1059"/>
      <c r="AK1320" s="1059"/>
      <c r="AL1320" s="1059"/>
      <c r="AM1320" s="1059"/>
      <c r="AN1320" s="1059"/>
      <c r="AO1320" s="1059"/>
      <c r="AP1320" s="1059"/>
      <c r="AQ1320" s="1059"/>
      <c r="AR1320" s="1059"/>
      <c r="AS1320" s="1059"/>
      <c r="AT1320" s="1059"/>
    </row>
    <row r="1321" spans="1:47" x14ac:dyDescent="0.2">
      <c r="A1321">
        <v>65949</v>
      </c>
      <c r="B1321" t="s">
        <v>2563</v>
      </c>
      <c r="C1321" s="507">
        <v>45046</v>
      </c>
      <c r="D1321">
        <v>2023</v>
      </c>
      <c r="E1321" t="s">
        <v>217</v>
      </c>
      <c r="F1321" t="s">
        <v>255</v>
      </c>
      <c r="G1321">
        <v>41.927110999999996</v>
      </c>
      <c r="H1321">
        <v>-71.578811000000002</v>
      </c>
      <c r="I1321" s="606">
        <v>3.8565611872000001</v>
      </c>
      <c r="J1321" t="s">
        <v>431</v>
      </c>
      <c r="K1321" t="s">
        <v>1249</v>
      </c>
      <c r="L1321" s="606">
        <v>11.861000000000001</v>
      </c>
      <c r="M1321" s="606">
        <v>8</v>
      </c>
      <c r="N1321" s="606">
        <v>1.4826250000000001</v>
      </c>
      <c r="O1321" t="s">
        <v>793</v>
      </c>
      <c r="P1321" t="s">
        <v>793</v>
      </c>
      <c r="Q1321">
        <v>15</v>
      </c>
      <c r="R1321">
        <v>180</v>
      </c>
      <c r="Y1321">
        <v>30.87</v>
      </c>
      <c r="Z1321">
        <v>3.88</v>
      </c>
      <c r="AC1321" t="s">
        <v>330</v>
      </c>
      <c r="AD1321" s="508" t="s">
        <v>1233</v>
      </c>
      <c r="AE1321" s="1059"/>
      <c r="AF1321" s="1059"/>
      <c r="AG1321" s="1059"/>
      <c r="AH1321" s="1059"/>
      <c r="AI1321" s="1059"/>
      <c r="AJ1321" s="1059"/>
      <c r="AK1321" s="1059"/>
      <c r="AL1321" s="1059"/>
      <c r="AM1321" s="1059"/>
      <c r="AN1321" s="1059"/>
      <c r="AO1321" s="1059"/>
      <c r="AP1321" s="1059"/>
      <c r="AQ1321" s="1059"/>
      <c r="AR1321" s="1059"/>
      <c r="AS1321" s="1059"/>
      <c r="AT1321" s="1059"/>
      <c r="AU1321" s="1061">
        <v>0.19573941256830599</v>
      </c>
    </row>
    <row r="1322" spans="1:47" x14ac:dyDescent="0.2">
      <c r="A1322">
        <v>67596</v>
      </c>
      <c r="B1322" t="s">
        <v>2564</v>
      </c>
      <c r="C1322" s="507">
        <v>45137</v>
      </c>
      <c r="D1322">
        <v>2023</v>
      </c>
      <c r="E1322" t="s">
        <v>179</v>
      </c>
      <c r="F1322" t="s">
        <v>235</v>
      </c>
      <c r="G1322">
        <v>43.948999999999998</v>
      </c>
      <c r="H1322">
        <v>-89.683999999999997</v>
      </c>
      <c r="I1322" s="606">
        <v>3.7876783105</v>
      </c>
      <c r="J1322" t="s">
        <v>431</v>
      </c>
      <c r="K1322" t="s">
        <v>1249</v>
      </c>
      <c r="L1322" s="606">
        <v>11.59</v>
      </c>
      <c r="M1322" s="606">
        <v>8.5500000000000007</v>
      </c>
      <c r="N1322" s="606">
        <v>1.3555555555555554</v>
      </c>
      <c r="O1322" t="s">
        <v>799</v>
      </c>
      <c r="P1322" t="s">
        <v>1231</v>
      </c>
      <c r="Q1322" t="s">
        <v>799</v>
      </c>
      <c r="R1322">
        <v>180</v>
      </c>
      <c r="Y1322">
        <v>26.93</v>
      </c>
      <c r="Z1322">
        <v>2.37</v>
      </c>
      <c r="AA1322">
        <v>82.19</v>
      </c>
      <c r="AB1322">
        <v>59.07</v>
      </c>
      <c r="AC1322" t="s">
        <v>330</v>
      </c>
      <c r="AD1322" s="508" t="s">
        <v>1233</v>
      </c>
      <c r="AE1322" s="1059"/>
      <c r="AF1322" s="1059"/>
      <c r="AG1322" s="1059"/>
      <c r="AH1322" s="1059"/>
      <c r="AI1322" s="1059"/>
      <c r="AJ1322" s="1059"/>
      <c r="AK1322" s="1059"/>
      <c r="AL1322" s="1059"/>
      <c r="AM1322" s="1059"/>
      <c r="AN1322" s="1059"/>
      <c r="AO1322" s="1059"/>
      <c r="AP1322" s="1059"/>
      <c r="AQ1322" s="1059"/>
      <c r="AR1322" s="1059"/>
      <c r="AS1322" s="1059"/>
      <c r="AT1322" s="1059"/>
      <c r="AU1322" s="1061">
        <v>0.22369219953344099</v>
      </c>
    </row>
    <row r="1323" spans="1:47" x14ac:dyDescent="0.2">
      <c r="A1323">
        <v>60028</v>
      </c>
      <c r="B1323" t="s">
        <v>2565</v>
      </c>
      <c r="C1323" s="507">
        <v>45169</v>
      </c>
      <c r="D1323">
        <v>2023</v>
      </c>
      <c r="E1323" t="s">
        <v>199</v>
      </c>
      <c r="F1323" t="s">
        <v>237</v>
      </c>
      <c r="G1323">
        <v>34.685841000000003</v>
      </c>
      <c r="H1323">
        <v>-79.539880999999994</v>
      </c>
      <c r="I1323" s="606">
        <v>4.5501184932000003</v>
      </c>
      <c r="J1323" t="s">
        <v>431</v>
      </c>
      <c r="K1323" t="s">
        <v>1249</v>
      </c>
      <c r="L1323" s="606">
        <v>12.9033</v>
      </c>
      <c r="M1323" s="606">
        <v>8.9</v>
      </c>
      <c r="N1323" s="606">
        <v>1.4498089887640448</v>
      </c>
      <c r="O1323" t="s">
        <v>799</v>
      </c>
      <c r="P1323" t="s">
        <v>1231</v>
      </c>
      <c r="Q1323" t="s">
        <v>799</v>
      </c>
      <c r="R1323">
        <v>180</v>
      </c>
      <c r="Y1323">
        <v>23.51</v>
      </c>
      <c r="Z1323">
        <v>29.93</v>
      </c>
      <c r="AA1323">
        <v>94.14</v>
      </c>
      <c r="AB1323">
        <v>67.47</v>
      </c>
      <c r="AC1323" t="s">
        <v>329</v>
      </c>
      <c r="AD1323" s="508" t="s">
        <v>1233</v>
      </c>
      <c r="AE1323" s="1059"/>
      <c r="AF1323" s="1059"/>
      <c r="AG1323" s="1059"/>
      <c r="AH1323" s="1059"/>
      <c r="AI1323" s="1059"/>
      <c r="AJ1323" s="1059"/>
      <c r="AK1323" s="1059"/>
      <c r="AL1323" s="1059"/>
      <c r="AM1323" s="1059"/>
      <c r="AN1323" s="1059"/>
      <c r="AO1323" s="1059"/>
      <c r="AP1323" s="1059"/>
      <c r="AQ1323" s="1059"/>
      <c r="AR1323" s="1059"/>
      <c r="AS1323" s="1059"/>
      <c r="AT1323" s="1059"/>
      <c r="AU1323" s="1061">
        <v>0.21575233826569201</v>
      </c>
    </row>
    <row r="1324" spans="1:47" x14ac:dyDescent="0.2">
      <c r="A1324">
        <v>66416</v>
      </c>
      <c r="B1324" t="s">
        <v>2566</v>
      </c>
      <c r="C1324" s="507">
        <v>45137</v>
      </c>
      <c r="D1324">
        <v>2023</v>
      </c>
      <c r="E1324" t="s">
        <v>179</v>
      </c>
      <c r="F1324" t="s">
        <v>231</v>
      </c>
      <c r="G1324">
        <v>38.680610999999999</v>
      </c>
      <c r="H1324">
        <v>-87.201751000000002</v>
      </c>
      <c r="I1324" s="606">
        <v>4.1524566209999998</v>
      </c>
      <c r="J1324" t="s">
        <v>431</v>
      </c>
      <c r="K1324" t="s">
        <v>1249</v>
      </c>
      <c r="L1324" s="606">
        <v>13.5</v>
      </c>
      <c r="M1324" s="606">
        <v>9.9</v>
      </c>
      <c r="N1324" s="606">
        <v>1.3636363636363635</v>
      </c>
      <c r="O1324" t="s">
        <v>799</v>
      </c>
      <c r="P1324" t="s">
        <v>1231</v>
      </c>
      <c r="Q1324" t="s">
        <v>799</v>
      </c>
      <c r="R1324">
        <v>180</v>
      </c>
      <c r="Y1324">
        <v>30.37</v>
      </c>
      <c r="Z1324">
        <v>2.34</v>
      </c>
      <c r="AA1324">
        <v>92.28</v>
      </c>
      <c r="AB1324">
        <v>59.65</v>
      </c>
      <c r="AC1324" t="s">
        <v>330</v>
      </c>
      <c r="AD1324" s="508" t="s">
        <v>1233</v>
      </c>
      <c r="AE1324" s="1059"/>
      <c r="AF1324" s="1059"/>
      <c r="AG1324" s="1059"/>
      <c r="AH1324" s="1059"/>
      <c r="AI1324" s="1059"/>
      <c r="AJ1324" s="1059"/>
      <c r="AK1324" s="1059"/>
      <c r="AL1324" s="1059"/>
      <c r="AM1324" s="1059"/>
      <c r="AN1324" s="1059"/>
      <c r="AO1324" s="1059"/>
      <c r="AP1324" s="1059"/>
      <c r="AQ1324" s="1059"/>
      <c r="AR1324" s="1059"/>
      <c r="AS1324" s="1059"/>
      <c r="AT1324" s="1059"/>
      <c r="AU1324" s="1061">
        <v>0.15823075932365499</v>
      </c>
    </row>
    <row r="1325" spans="1:47" x14ac:dyDescent="0.2">
      <c r="A1325">
        <v>66532</v>
      </c>
      <c r="B1325" t="s">
        <v>2567</v>
      </c>
      <c r="C1325" s="507">
        <v>45169</v>
      </c>
      <c r="D1325">
        <v>2023</v>
      </c>
      <c r="E1325" t="s">
        <v>176</v>
      </c>
      <c r="F1325" t="s">
        <v>222</v>
      </c>
      <c r="G1325">
        <v>33.786551000000003</v>
      </c>
      <c r="H1325">
        <v>-118.04883100000001</v>
      </c>
      <c r="I1325" s="606">
        <v>5.1802732877000004</v>
      </c>
      <c r="J1325" t="s">
        <v>431</v>
      </c>
      <c r="K1325" t="s">
        <v>1251</v>
      </c>
      <c r="L1325" s="606">
        <v>15.5</v>
      </c>
      <c r="M1325" s="606">
        <v>10</v>
      </c>
      <c r="N1325" s="606">
        <v>1.55</v>
      </c>
      <c r="O1325" t="s">
        <v>799</v>
      </c>
      <c r="P1325" t="s">
        <v>1231</v>
      </c>
      <c r="Q1325" t="s">
        <v>799</v>
      </c>
      <c r="R1325">
        <v>180</v>
      </c>
      <c r="S1325" t="s">
        <v>2568</v>
      </c>
      <c r="T1325" t="s">
        <v>1294</v>
      </c>
      <c r="U1325" t="s">
        <v>1295</v>
      </c>
      <c r="V1325">
        <v>2023</v>
      </c>
      <c r="W1325">
        <v>10</v>
      </c>
      <c r="X1325">
        <v>2.9</v>
      </c>
      <c r="Y1325">
        <v>13.83</v>
      </c>
      <c r="Z1325">
        <v>8.3000000000000007</v>
      </c>
      <c r="AC1325" t="s">
        <v>333</v>
      </c>
      <c r="AD1325" s="508" t="s">
        <v>1233</v>
      </c>
      <c r="AE1325" s="1059"/>
      <c r="AF1325" s="1059"/>
      <c r="AG1325" s="1059"/>
      <c r="AH1325" s="1059"/>
      <c r="AI1325" s="1059"/>
      <c r="AJ1325" s="1059"/>
      <c r="AK1325" s="1059"/>
      <c r="AL1325" s="1059"/>
      <c r="AM1325" s="1059"/>
      <c r="AN1325" s="1059"/>
      <c r="AO1325" s="1059"/>
      <c r="AP1325" s="1059"/>
      <c r="AQ1325" s="1059"/>
      <c r="AR1325" s="1059"/>
      <c r="AS1325" s="1059"/>
      <c r="AT1325" s="1059"/>
    </row>
    <row r="1326" spans="1:47" x14ac:dyDescent="0.2">
      <c r="A1326">
        <v>66533</v>
      </c>
      <c r="B1326" t="s">
        <v>2569</v>
      </c>
      <c r="C1326" s="507">
        <v>45169</v>
      </c>
      <c r="D1326">
        <v>2023</v>
      </c>
      <c r="E1326" t="s">
        <v>176</v>
      </c>
      <c r="F1326" t="s">
        <v>222</v>
      </c>
      <c r="G1326">
        <v>33.787851000000003</v>
      </c>
      <c r="H1326">
        <v>-118.065501</v>
      </c>
      <c r="I1326" s="606">
        <v>5.1802732877000004</v>
      </c>
      <c r="J1326" t="s">
        <v>431</v>
      </c>
      <c r="K1326" t="s">
        <v>1251</v>
      </c>
      <c r="L1326" s="606">
        <v>15.5</v>
      </c>
      <c r="M1326" s="606">
        <v>10</v>
      </c>
      <c r="N1326" s="606">
        <v>1.55</v>
      </c>
      <c r="O1326" t="s">
        <v>799</v>
      </c>
      <c r="P1326" t="s">
        <v>1231</v>
      </c>
      <c r="Q1326" t="s">
        <v>799</v>
      </c>
      <c r="R1326">
        <v>180</v>
      </c>
      <c r="S1326" t="s">
        <v>2568</v>
      </c>
      <c r="T1326" t="s">
        <v>1294</v>
      </c>
      <c r="U1326" t="s">
        <v>1295</v>
      </c>
      <c r="V1326">
        <v>2023</v>
      </c>
      <c r="W1326">
        <v>10</v>
      </c>
      <c r="X1326">
        <v>2.9</v>
      </c>
      <c r="Y1326">
        <v>13.86</v>
      </c>
      <c r="Z1326">
        <v>9.76</v>
      </c>
      <c r="AC1326" t="s">
        <v>333</v>
      </c>
      <c r="AD1326" s="508">
        <v>62.054306328708371</v>
      </c>
      <c r="AE1326" s="1059"/>
      <c r="AF1326" s="1059"/>
      <c r="AG1326" s="1059"/>
      <c r="AH1326" s="1059"/>
      <c r="AI1326" s="1059"/>
      <c r="AJ1326" s="1059"/>
      <c r="AK1326" s="1059"/>
      <c r="AL1326" s="1059"/>
      <c r="AM1326" s="1059"/>
      <c r="AN1326" s="1059"/>
      <c r="AO1326" s="1059"/>
      <c r="AP1326" s="1059"/>
      <c r="AQ1326" s="1059"/>
      <c r="AR1326" s="1059"/>
      <c r="AS1326" s="1059"/>
      <c r="AT1326" s="1059"/>
      <c r="AU1326" s="1061">
        <v>0.224215163934426</v>
      </c>
    </row>
    <row r="1327" spans="1:47" x14ac:dyDescent="0.2">
      <c r="A1327">
        <v>65296</v>
      </c>
      <c r="B1327" t="s">
        <v>2570</v>
      </c>
      <c r="C1327" s="507">
        <v>44957</v>
      </c>
      <c r="D1327">
        <v>2023</v>
      </c>
      <c r="E1327" t="s">
        <v>178</v>
      </c>
      <c r="F1327" t="s">
        <v>251</v>
      </c>
      <c r="G1327">
        <v>39.133040999999999</v>
      </c>
      <c r="H1327">
        <v>-94.486281000000005</v>
      </c>
      <c r="I1327" s="606">
        <v>4.2315739725999997</v>
      </c>
      <c r="J1327" t="s">
        <v>431</v>
      </c>
      <c r="K1327" t="s">
        <v>1249</v>
      </c>
      <c r="L1327" s="606">
        <v>12</v>
      </c>
      <c r="M1327" s="606">
        <v>10</v>
      </c>
      <c r="N1327" s="606">
        <v>1.2</v>
      </c>
      <c r="O1327" t="s">
        <v>799</v>
      </c>
      <c r="P1327" t="s">
        <v>1231</v>
      </c>
      <c r="Q1327" t="s">
        <v>799</v>
      </c>
      <c r="R1327">
        <v>180</v>
      </c>
      <c r="Y1327">
        <v>30.73</v>
      </c>
      <c r="Z1327">
        <v>30.48</v>
      </c>
      <c r="AA1327">
        <v>128.55000000000001</v>
      </c>
      <c r="AB1327">
        <v>92.84</v>
      </c>
      <c r="AC1327" t="s">
        <v>333</v>
      </c>
      <c r="AD1327" s="508" t="s">
        <v>1233</v>
      </c>
      <c r="AE1327" s="1059"/>
      <c r="AF1327" s="1059"/>
      <c r="AG1327" s="1059"/>
      <c r="AH1327" s="1059"/>
      <c r="AI1327" s="1059"/>
      <c r="AJ1327" s="1059"/>
      <c r="AK1327" s="1059"/>
      <c r="AL1327" s="1059"/>
      <c r="AM1327" s="1059"/>
      <c r="AN1327" s="1059"/>
      <c r="AO1327" s="1059"/>
      <c r="AP1327" s="1059"/>
      <c r="AQ1327" s="1059"/>
      <c r="AR1327" s="1059"/>
      <c r="AS1327" s="1059"/>
      <c r="AT1327" s="1059"/>
      <c r="AU1327" s="1061">
        <v>0.11962659380692101</v>
      </c>
    </row>
    <row r="1328" spans="1:47" x14ac:dyDescent="0.2">
      <c r="A1328">
        <v>67101</v>
      </c>
      <c r="B1328" t="s">
        <v>2571</v>
      </c>
      <c r="C1328" s="507">
        <v>45230</v>
      </c>
      <c r="D1328">
        <v>2023</v>
      </c>
      <c r="E1328" t="s">
        <v>179</v>
      </c>
      <c r="F1328" t="s">
        <v>239</v>
      </c>
      <c r="G1328">
        <v>44.636470000000003</v>
      </c>
      <c r="H1328">
        <v>-84.171400000000006</v>
      </c>
      <c r="I1328" s="606">
        <v>3.7120780822000001</v>
      </c>
      <c r="J1328" t="s">
        <v>431</v>
      </c>
      <c r="K1328" t="s">
        <v>1249</v>
      </c>
      <c r="L1328" s="606">
        <v>13.6</v>
      </c>
      <c r="M1328" s="606">
        <v>10</v>
      </c>
      <c r="N1328" s="606">
        <v>1.3599999999999999</v>
      </c>
      <c r="O1328" t="s">
        <v>799</v>
      </c>
      <c r="P1328" t="s">
        <v>1231</v>
      </c>
      <c r="Q1328" t="s">
        <v>799</v>
      </c>
      <c r="R1328">
        <v>180</v>
      </c>
      <c r="Y1328">
        <v>33.36</v>
      </c>
      <c r="Z1328">
        <v>2.36</v>
      </c>
      <c r="AC1328" t="s">
        <v>333</v>
      </c>
      <c r="AD1328" s="508" t="s">
        <v>1233</v>
      </c>
      <c r="AE1328" s="1059"/>
      <c r="AF1328" s="1059"/>
      <c r="AG1328" s="1059"/>
      <c r="AH1328" s="1059"/>
      <c r="AI1328" s="1059"/>
      <c r="AJ1328" s="1059"/>
      <c r="AK1328" s="1059"/>
      <c r="AL1328" s="1059"/>
      <c r="AM1328" s="1059"/>
      <c r="AN1328" s="1059"/>
      <c r="AO1328" s="1059"/>
      <c r="AP1328" s="1059"/>
      <c r="AQ1328" s="1059"/>
      <c r="AR1328" s="1059"/>
      <c r="AS1328" s="1059"/>
      <c r="AT1328" s="1059"/>
    </row>
    <row r="1329" spans="1:47" x14ac:dyDescent="0.2">
      <c r="A1329">
        <v>68038</v>
      </c>
      <c r="B1329" t="s">
        <v>2572</v>
      </c>
      <c r="C1329" s="507">
        <v>45291</v>
      </c>
      <c r="D1329">
        <v>2023</v>
      </c>
      <c r="E1329" t="s">
        <v>183</v>
      </c>
      <c r="F1329" t="s">
        <v>222</v>
      </c>
      <c r="G1329">
        <v>36.926000000000002</v>
      </c>
      <c r="H1329">
        <v>-120.104</v>
      </c>
      <c r="I1329" s="606">
        <v>5.2386390410999999</v>
      </c>
      <c r="J1329" t="s">
        <v>431</v>
      </c>
      <c r="K1329" t="s">
        <v>1249</v>
      </c>
      <c r="L1329" s="606">
        <v>12.9</v>
      </c>
      <c r="M1329" s="606">
        <v>10</v>
      </c>
      <c r="N1329" s="606">
        <v>1.29</v>
      </c>
      <c r="O1329" t="s">
        <v>793</v>
      </c>
      <c r="P1329" t="s">
        <v>793</v>
      </c>
      <c r="Q1329">
        <v>15</v>
      </c>
      <c r="R1329">
        <v>188</v>
      </c>
      <c r="Y1329">
        <v>17.95</v>
      </c>
      <c r="Z1329">
        <v>14.83</v>
      </c>
      <c r="AC1329" t="s">
        <v>330</v>
      </c>
      <c r="AD1329" s="508" t="s">
        <v>1233</v>
      </c>
      <c r="AE1329" s="1059"/>
      <c r="AF1329" s="1059"/>
      <c r="AG1329" s="1059"/>
      <c r="AH1329" s="1059"/>
      <c r="AI1329" s="1059"/>
      <c r="AJ1329" s="1059"/>
      <c r="AK1329" s="1059"/>
      <c r="AL1329" s="1059"/>
      <c r="AM1329" s="1059"/>
      <c r="AN1329" s="1059"/>
      <c r="AO1329" s="1059"/>
      <c r="AP1329" s="1059"/>
      <c r="AQ1329" s="1059"/>
      <c r="AR1329" s="1059"/>
      <c r="AS1329" s="1059"/>
      <c r="AT1329" s="1059"/>
    </row>
    <row r="1330" spans="1:47" x14ac:dyDescent="0.2">
      <c r="A1330">
        <v>65151</v>
      </c>
      <c r="B1330" t="s">
        <v>2573</v>
      </c>
      <c r="C1330" s="507">
        <v>45169</v>
      </c>
      <c r="D1330">
        <v>2023</v>
      </c>
      <c r="E1330" t="s">
        <v>180</v>
      </c>
      <c r="F1330" t="s">
        <v>227</v>
      </c>
      <c r="G1330">
        <v>38.020730999999998</v>
      </c>
      <c r="H1330">
        <v>-77.966080000000005</v>
      </c>
      <c r="I1330" s="606">
        <v>4.2446652968</v>
      </c>
      <c r="J1330" t="s">
        <v>431</v>
      </c>
      <c r="K1330" t="s">
        <v>1251</v>
      </c>
      <c r="L1330" s="606">
        <v>14.88</v>
      </c>
      <c r="M1330" s="606">
        <v>11.5</v>
      </c>
      <c r="N1330" s="606">
        <v>1.2939130434782609</v>
      </c>
      <c r="O1330" t="s">
        <v>793</v>
      </c>
      <c r="P1330" t="s">
        <v>793</v>
      </c>
      <c r="Q1330" t="s">
        <v>1112</v>
      </c>
      <c r="R1330">
        <v>184</v>
      </c>
      <c r="Y1330">
        <v>34.72</v>
      </c>
      <c r="Z1330">
        <v>2.95</v>
      </c>
      <c r="AA1330">
        <v>81.260000000000005</v>
      </c>
      <c r="AB1330">
        <v>58.74</v>
      </c>
      <c r="AC1330" t="s">
        <v>329</v>
      </c>
      <c r="AD1330" s="508" t="s">
        <v>1233</v>
      </c>
      <c r="AE1330" s="1059"/>
      <c r="AF1330" s="1059"/>
      <c r="AG1330" s="1059"/>
      <c r="AH1330" s="1059"/>
      <c r="AI1330" s="1059"/>
      <c r="AJ1330" s="1059"/>
      <c r="AK1330" s="1059"/>
      <c r="AL1330" s="1059"/>
      <c r="AM1330" s="1059"/>
      <c r="AN1330" s="1059"/>
      <c r="AO1330" s="1059"/>
      <c r="AP1330" s="1059"/>
      <c r="AQ1330" s="1059"/>
      <c r="AR1330" s="1059"/>
      <c r="AS1330" s="1059"/>
      <c r="AT1330" s="1059"/>
      <c r="AU1330" s="1061">
        <v>0.20180961431852301</v>
      </c>
    </row>
    <row r="1331" spans="1:47" x14ac:dyDescent="0.2">
      <c r="A1331">
        <v>67117</v>
      </c>
      <c r="B1331" t="s">
        <v>2574</v>
      </c>
      <c r="C1331" s="507">
        <v>45291</v>
      </c>
      <c r="D1331">
        <v>2023</v>
      </c>
      <c r="E1331" t="s">
        <v>217</v>
      </c>
      <c r="F1331" t="s">
        <v>255</v>
      </c>
      <c r="G1331">
        <v>41.613290999999997</v>
      </c>
      <c r="H1331">
        <v>-71.158430999999993</v>
      </c>
      <c r="I1331" s="606">
        <v>3.8855022831000001</v>
      </c>
      <c r="J1331" t="s">
        <v>431</v>
      </c>
      <c r="K1331" t="s">
        <v>1249</v>
      </c>
      <c r="L1331" s="606">
        <v>16.31448</v>
      </c>
      <c r="M1331" s="606">
        <v>11.8</v>
      </c>
      <c r="N1331" s="606">
        <v>1.3825830508474575</v>
      </c>
      <c r="O1331" t="s">
        <v>793</v>
      </c>
      <c r="P1331" t="s">
        <v>793</v>
      </c>
      <c r="Q1331">
        <v>20</v>
      </c>
      <c r="R1331">
        <v>180</v>
      </c>
      <c r="Y1331">
        <v>31.17</v>
      </c>
      <c r="Z1331">
        <v>3.84</v>
      </c>
      <c r="AC1331" t="s">
        <v>1259</v>
      </c>
      <c r="AD1331" s="508" t="s">
        <v>1233</v>
      </c>
      <c r="AE1331" s="1059"/>
      <c r="AF1331" s="1059"/>
      <c r="AG1331" s="1059"/>
      <c r="AH1331" s="1059"/>
      <c r="AI1331" s="1059"/>
      <c r="AJ1331" s="1059"/>
      <c r="AK1331" s="1059"/>
      <c r="AL1331" s="1059"/>
      <c r="AM1331" s="1059"/>
      <c r="AN1331" s="1059"/>
      <c r="AO1331" s="1059"/>
      <c r="AP1331" s="1059"/>
      <c r="AQ1331" s="1059"/>
      <c r="AR1331" s="1059"/>
      <c r="AS1331" s="1059"/>
      <c r="AT1331" s="1059"/>
      <c r="AU1331" s="1061">
        <v>0.205998579852428</v>
      </c>
    </row>
    <row r="1332" spans="1:47" x14ac:dyDescent="0.2">
      <c r="A1332">
        <v>67597</v>
      </c>
      <c r="B1332" t="s">
        <v>2575</v>
      </c>
      <c r="C1332" s="507">
        <v>45107</v>
      </c>
      <c r="D1332">
        <v>2023</v>
      </c>
      <c r="E1332" t="s">
        <v>179</v>
      </c>
      <c r="F1332" t="s">
        <v>235</v>
      </c>
      <c r="G1332">
        <v>43.606999999999999</v>
      </c>
      <c r="H1332">
        <v>-89.402000000000001</v>
      </c>
      <c r="I1332" s="606">
        <v>3.7934244291999999</v>
      </c>
      <c r="J1332" t="s">
        <v>431</v>
      </c>
      <c r="K1332" t="s">
        <v>1249</v>
      </c>
      <c r="L1332" s="606">
        <v>15.21</v>
      </c>
      <c r="M1332" s="606">
        <v>12.15</v>
      </c>
      <c r="N1332" s="606">
        <v>1.251851851851852</v>
      </c>
      <c r="O1332" t="s">
        <v>799</v>
      </c>
      <c r="P1332" t="s">
        <v>1231</v>
      </c>
      <c r="Q1332" t="s">
        <v>799</v>
      </c>
      <c r="R1332">
        <v>180</v>
      </c>
      <c r="Y1332">
        <v>26.83</v>
      </c>
      <c r="Z1332">
        <v>2.37</v>
      </c>
      <c r="AA1332">
        <v>83.38</v>
      </c>
      <c r="AB1332">
        <v>59.69</v>
      </c>
      <c r="AC1332" t="s">
        <v>330</v>
      </c>
      <c r="AD1332" s="508" t="s">
        <v>1233</v>
      </c>
      <c r="AE1332" s="1059"/>
      <c r="AF1332" s="1059"/>
      <c r="AG1332" s="1059"/>
      <c r="AH1332" s="1059"/>
      <c r="AI1332" s="1059"/>
      <c r="AJ1332" s="1059"/>
      <c r="AK1332" s="1059"/>
      <c r="AL1332" s="1059"/>
      <c r="AM1332" s="1059"/>
      <c r="AN1332" s="1059"/>
      <c r="AO1332" s="1059"/>
      <c r="AP1332" s="1059"/>
      <c r="AQ1332" s="1059"/>
      <c r="AR1332" s="1059"/>
      <c r="AS1332" s="1059"/>
      <c r="AT1332" s="1059"/>
      <c r="AU1332" s="1061">
        <v>0.21363196833749301</v>
      </c>
    </row>
    <row r="1333" spans="1:47" x14ac:dyDescent="0.2">
      <c r="A1333">
        <v>60785</v>
      </c>
      <c r="B1333" t="s">
        <v>2576</v>
      </c>
      <c r="C1333" s="507">
        <v>45137</v>
      </c>
      <c r="D1333">
        <v>2023</v>
      </c>
      <c r="E1333" t="s">
        <v>183</v>
      </c>
      <c r="F1333" t="s">
        <v>224</v>
      </c>
      <c r="G1333">
        <v>39.666611000000003</v>
      </c>
      <c r="H1333">
        <v>-117.68131099999999</v>
      </c>
      <c r="I1333" s="606">
        <v>4.8551150685</v>
      </c>
      <c r="J1333" t="s">
        <v>431</v>
      </c>
      <c r="K1333" t="s">
        <v>1249</v>
      </c>
      <c r="L1333" s="606">
        <v>17.600000000000001</v>
      </c>
      <c r="M1333" s="606">
        <v>12.3</v>
      </c>
      <c r="N1333" s="606">
        <v>1.4308943089430894</v>
      </c>
      <c r="O1333" t="s">
        <v>799</v>
      </c>
      <c r="P1333" t="s">
        <v>1231</v>
      </c>
      <c r="Q1333" t="s">
        <v>799</v>
      </c>
      <c r="R1333">
        <v>180</v>
      </c>
      <c r="S1333" t="s">
        <v>1785</v>
      </c>
      <c r="Y1333">
        <v>18.5</v>
      </c>
      <c r="Z1333">
        <v>7.59</v>
      </c>
      <c r="AC1333" t="s">
        <v>330</v>
      </c>
      <c r="AD1333" s="508" t="s">
        <v>1233</v>
      </c>
      <c r="AE1333" s="1059"/>
      <c r="AF1333" s="1059"/>
      <c r="AG1333" s="1059"/>
      <c r="AH1333" s="1059"/>
      <c r="AI1333" s="1059"/>
      <c r="AJ1333" s="1059"/>
      <c r="AK1333" s="1059"/>
      <c r="AL1333" s="1059"/>
      <c r="AM1333" s="1059"/>
      <c r="AN1333" s="1059"/>
      <c r="AO1333" s="1059"/>
      <c r="AP1333" s="1059"/>
      <c r="AQ1333" s="1059"/>
      <c r="AR1333" s="1059"/>
      <c r="AS1333" s="1059"/>
      <c r="AT1333" s="1059"/>
      <c r="AU1333" s="1061">
        <v>0.25685096331837598</v>
      </c>
    </row>
    <row r="1334" spans="1:47" x14ac:dyDescent="0.2">
      <c r="A1334">
        <v>67419</v>
      </c>
      <c r="B1334" t="s">
        <v>2577</v>
      </c>
      <c r="C1334" s="507">
        <v>45230</v>
      </c>
      <c r="D1334">
        <v>2023</v>
      </c>
      <c r="E1334" t="s">
        <v>183</v>
      </c>
      <c r="F1334" t="s">
        <v>234</v>
      </c>
      <c r="G1334">
        <v>38.174540999999998</v>
      </c>
      <c r="H1334">
        <v>-104.63054099999999</v>
      </c>
      <c r="I1334" s="606">
        <v>5.1244283104999999</v>
      </c>
      <c r="J1334" t="s">
        <v>431</v>
      </c>
      <c r="K1334" t="s">
        <v>1249</v>
      </c>
      <c r="L1334" s="606">
        <v>14.6</v>
      </c>
      <c r="M1334" s="606">
        <v>12.3</v>
      </c>
      <c r="N1334" s="606">
        <v>1.186991869918699</v>
      </c>
      <c r="O1334" t="s">
        <v>799</v>
      </c>
      <c r="P1334" t="s">
        <v>1231</v>
      </c>
      <c r="Q1334" t="s">
        <v>799</v>
      </c>
      <c r="R1334">
        <v>180</v>
      </c>
      <c r="Y1334">
        <v>14.56</v>
      </c>
      <c r="Z1334">
        <v>28.82</v>
      </c>
      <c r="AA1334">
        <v>46.63</v>
      </c>
      <c r="AB1334">
        <v>30.33</v>
      </c>
      <c r="AC1334" t="s">
        <v>332</v>
      </c>
      <c r="AD1334" s="508" t="s">
        <v>1233</v>
      </c>
      <c r="AE1334" s="1059"/>
      <c r="AF1334" s="1059"/>
      <c r="AG1334" s="1059"/>
      <c r="AH1334" s="1059"/>
      <c r="AI1334" s="1059"/>
      <c r="AJ1334" s="1059"/>
      <c r="AK1334" s="1059"/>
      <c r="AL1334" s="1059"/>
      <c r="AM1334" s="1059"/>
      <c r="AN1334" s="1059"/>
      <c r="AO1334" s="1059"/>
      <c r="AP1334" s="1059"/>
      <c r="AQ1334" s="1059"/>
      <c r="AR1334" s="1059"/>
      <c r="AS1334" s="1059"/>
      <c r="AT1334" s="1059"/>
      <c r="AU1334" s="1061">
        <v>0.25170487360611299</v>
      </c>
    </row>
    <row r="1335" spans="1:47" x14ac:dyDescent="0.2">
      <c r="A1335">
        <v>7790</v>
      </c>
      <c r="B1335" t="s">
        <v>2578</v>
      </c>
      <c r="C1335" s="507">
        <v>45077</v>
      </c>
      <c r="D1335">
        <v>2023</v>
      </c>
      <c r="E1335" t="s">
        <v>183</v>
      </c>
      <c r="F1335" t="s">
        <v>233</v>
      </c>
      <c r="G1335">
        <v>40.077924000000003</v>
      </c>
      <c r="H1335">
        <v>-109.291881</v>
      </c>
      <c r="I1335" s="606">
        <v>4.9320214611999997</v>
      </c>
      <c r="J1335" t="s">
        <v>431</v>
      </c>
      <c r="K1335" t="s">
        <v>1249</v>
      </c>
      <c r="L1335" s="606">
        <v>15</v>
      </c>
      <c r="M1335" s="606">
        <v>12.5</v>
      </c>
      <c r="N1335" s="606">
        <v>1.2</v>
      </c>
      <c r="O1335" t="s">
        <v>799</v>
      </c>
      <c r="P1335" t="s">
        <v>1231</v>
      </c>
      <c r="Q1335" t="s">
        <v>799</v>
      </c>
      <c r="R1335">
        <v>181</v>
      </c>
      <c r="S1335" t="s">
        <v>1232</v>
      </c>
      <c r="Y1335">
        <v>17.45</v>
      </c>
      <c r="Z1335">
        <v>12.74</v>
      </c>
      <c r="AA1335">
        <v>47.28</v>
      </c>
      <c r="AB1335">
        <v>30.98</v>
      </c>
      <c r="AC1335" t="s">
        <v>330</v>
      </c>
      <c r="AD1335" s="508" t="s">
        <v>1233</v>
      </c>
      <c r="AE1335" s="1059"/>
      <c r="AF1335" s="1059"/>
      <c r="AG1335" s="1059"/>
      <c r="AH1335" s="1059"/>
      <c r="AI1335" s="1059"/>
      <c r="AJ1335" s="1059"/>
      <c r="AK1335" s="1059"/>
      <c r="AL1335" s="1059"/>
      <c r="AM1335" s="1059"/>
      <c r="AN1335" s="1059"/>
      <c r="AO1335" s="1059"/>
      <c r="AP1335" s="1059"/>
      <c r="AQ1335" s="1059"/>
      <c r="AR1335" s="1059"/>
      <c r="AS1335" s="1059"/>
      <c r="AT1335" s="1059"/>
      <c r="AU1335" s="1061">
        <v>0.22163023679417099</v>
      </c>
    </row>
    <row r="1336" spans="1:47" x14ac:dyDescent="0.2">
      <c r="A1336">
        <v>66104</v>
      </c>
      <c r="B1336" t="s">
        <v>2579</v>
      </c>
      <c r="C1336" s="507">
        <v>45260</v>
      </c>
      <c r="D1336">
        <v>2023</v>
      </c>
      <c r="E1336" t="s">
        <v>179</v>
      </c>
      <c r="F1336" t="s">
        <v>239</v>
      </c>
      <c r="G1336">
        <v>43.087001000000001</v>
      </c>
      <c r="H1336">
        <v>-83.567500999999993</v>
      </c>
      <c r="I1336" s="606">
        <v>3.7718751142000002</v>
      </c>
      <c r="J1336" t="s">
        <v>431</v>
      </c>
      <c r="K1336" t="s">
        <v>1251</v>
      </c>
      <c r="L1336" s="606">
        <v>16.37</v>
      </c>
      <c r="M1336" s="606">
        <v>12.5</v>
      </c>
      <c r="N1336" s="606">
        <v>1.3096000000000001</v>
      </c>
      <c r="O1336" t="s">
        <v>799</v>
      </c>
      <c r="P1336" t="s">
        <v>1231</v>
      </c>
      <c r="Q1336" t="s">
        <v>799</v>
      </c>
      <c r="R1336">
        <v>180</v>
      </c>
      <c r="Y1336">
        <v>32.19</v>
      </c>
      <c r="Z1336">
        <v>2.36</v>
      </c>
      <c r="AA1336">
        <v>91.99</v>
      </c>
      <c r="AB1336">
        <v>65.97</v>
      </c>
      <c r="AC1336" t="s">
        <v>333</v>
      </c>
      <c r="AD1336" s="508" t="s">
        <v>1233</v>
      </c>
      <c r="AE1336" s="1059"/>
      <c r="AF1336" s="1059"/>
      <c r="AG1336" s="1059"/>
      <c r="AH1336" s="1059"/>
      <c r="AI1336" s="1059"/>
      <c r="AJ1336" s="1059"/>
      <c r="AK1336" s="1059"/>
      <c r="AL1336" s="1059"/>
      <c r="AM1336" s="1059"/>
      <c r="AN1336" s="1059"/>
      <c r="AO1336" s="1059"/>
      <c r="AP1336" s="1059"/>
      <c r="AQ1336" s="1059"/>
      <c r="AR1336" s="1059"/>
      <c r="AS1336" s="1059"/>
      <c r="AT1336" s="1059"/>
      <c r="AU1336" s="1061">
        <v>0.19787795992714</v>
      </c>
    </row>
    <row r="1337" spans="1:47" x14ac:dyDescent="0.2">
      <c r="A1337">
        <v>65224</v>
      </c>
      <c r="B1337" t="s">
        <v>2580</v>
      </c>
      <c r="C1337" s="507">
        <v>45291</v>
      </c>
      <c r="D1337">
        <v>2023</v>
      </c>
      <c r="E1337" t="s">
        <v>180</v>
      </c>
      <c r="F1337" t="s">
        <v>227</v>
      </c>
      <c r="G1337">
        <v>37.917391000000002</v>
      </c>
      <c r="H1337">
        <v>-77.864160999999996</v>
      </c>
      <c r="I1337" s="606">
        <v>4.265003653</v>
      </c>
      <c r="J1337" t="s">
        <v>431</v>
      </c>
      <c r="K1337" t="s">
        <v>1251</v>
      </c>
      <c r="L1337" s="606">
        <v>18.123999999999999</v>
      </c>
      <c r="M1337" s="606">
        <v>14.951000000000001</v>
      </c>
      <c r="N1337" s="606">
        <v>1.2122266069159253</v>
      </c>
      <c r="O1337" t="s">
        <v>799</v>
      </c>
      <c r="P1337" t="s">
        <v>1231</v>
      </c>
      <c r="Q1337" t="s">
        <v>799</v>
      </c>
      <c r="R1337">
        <v>180</v>
      </c>
      <c r="Y1337">
        <v>35.229999999999997</v>
      </c>
      <c r="Z1337">
        <v>3.52</v>
      </c>
      <c r="AA1337">
        <v>61.93</v>
      </c>
      <c r="AB1337">
        <v>45.09</v>
      </c>
      <c r="AC1337" t="s">
        <v>1259</v>
      </c>
      <c r="AD1337" s="508" t="s">
        <v>1233</v>
      </c>
      <c r="AE1337" s="1059"/>
      <c r="AF1337" s="1059"/>
      <c r="AG1337" s="1059"/>
      <c r="AH1337" s="1059"/>
      <c r="AI1337" s="1059"/>
      <c r="AJ1337" s="1059"/>
      <c r="AK1337" s="1059"/>
      <c r="AL1337" s="1059"/>
      <c r="AM1337" s="1059"/>
      <c r="AN1337" s="1059"/>
      <c r="AO1337" s="1059"/>
      <c r="AP1337" s="1059"/>
      <c r="AQ1337" s="1059"/>
      <c r="AR1337" s="1059"/>
      <c r="AS1337" s="1059"/>
      <c r="AT1337" s="1059"/>
      <c r="AU1337" s="1061">
        <v>0.22939233554565999</v>
      </c>
    </row>
    <row r="1338" spans="1:47" x14ac:dyDescent="0.2">
      <c r="A1338">
        <v>66683</v>
      </c>
      <c r="B1338" t="s">
        <v>2581</v>
      </c>
      <c r="C1338" s="507">
        <v>45137</v>
      </c>
      <c r="D1338">
        <v>2023</v>
      </c>
      <c r="E1338" t="s">
        <v>179</v>
      </c>
      <c r="F1338" t="s">
        <v>245</v>
      </c>
      <c r="G1338">
        <v>46.324201000000002</v>
      </c>
      <c r="H1338">
        <v>-94.383150999999998</v>
      </c>
      <c r="I1338" s="606">
        <v>3.7281771688999998</v>
      </c>
      <c r="J1338" t="s">
        <v>431</v>
      </c>
      <c r="K1338" t="s">
        <v>1249</v>
      </c>
      <c r="L1338" s="606">
        <v>16.850000000000001</v>
      </c>
      <c r="M1338" s="606">
        <v>15.2</v>
      </c>
      <c r="N1338" s="606">
        <v>1.1085526315789476</v>
      </c>
      <c r="O1338" t="s">
        <v>799</v>
      </c>
      <c r="P1338" t="s">
        <v>1231</v>
      </c>
      <c r="Q1338" t="s">
        <v>799</v>
      </c>
      <c r="R1338">
        <v>180</v>
      </c>
      <c r="Y1338">
        <v>31.11</v>
      </c>
      <c r="Z1338">
        <v>2.97</v>
      </c>
      <c r="AA1338">
        <v>59.67</v>
      </c>
      <c r="AB1338">
        <v>44.14</v>
      </c>
      <c r="AC1338" t="s">
        <v>329</v>
      </c>
      <c r="AD1338" s="508">
        <v>61.915015443483249</v>
      </c>
      <c r="AE1338" s="1059"/>
      <c r="AF1338" s="1059"/>
      <c r="AG1338" s="1059"/>
      <c r="AH1338" s="1059"/>
      <c r="AI1338" s="1059"/>
      <c r="AJ1338" s="1059"/>
      <c r="AK1338" s="1059"/>
      <c r="AL1338" s="1059"/>
      <c r="AM1338" s="1059"/>
      <c r="AN1338" s="1059"/>
      <c r="AO1338" s="1059"/>
      <c r="AP1338" s="1059"/>
      <c r="AQ1338" s="1059"/>
      <c r="AR1338" s="1059"/>
      <c r="AS1338" s="1059"/>
      <c r="AT1338" s="1059"/>
      <c r="AU1338" s="1061">
        <v>0.186897828587863</v>
      </c>
    </row>
    <row r="1339" spans="1:47" x14ac:dyDescent="0.2">
      <c r="A1339">
        <v>67172</v>
      </c>
      <c r="B1339" t="s">
        <v>2582</v>
      </c>
      <c r="C1339" s="507">
        <v>45137</v>
      </c>
      <c r="D1339">
        <v>2023</v>
      </c>
      <c r="E1339" t="s">
        <v>180</v>
      </c>
      <c r="F1339" t="s">
        <v>228</v>
      </c>
      <c r="G1339">
        <v>36.310215999999997</v>
      </c>
      <c r="H1339">
        <v>-76.998001000000002</v>
      </c>
      <c r="I1339" s="606">
        <v>4.3758522831000004</v>
      </c>
      <c r="J1339" t="s">
        <v>431</v>
      </c>
      <c r="K1339" t="s">
        <v>1249</v>
      </c>
      <c r="L1339" s="606">
        <v>25.002000000000002</v>
      </c>
      <c r="M1339" s="606">
        <v>17</v>
      </c>
      <c r="N1339" s="606">
        <v>1.4707058823529413</v>
      </c>
      <c r="O1339" t="s">
        <v>793</v>
      </c>
      <c r="P1339" t="s">
        <v>793</v>
      </c>
      <c r="Q1339">
        <v>15</v>
      </c>
      <c r="R1339">
        <v>180</v>
      </c>
      <c r="Y1339">
        <v>27.16</v>
      </c>
      <c r="Z1339">
        <v>2.27</v>
      </c>
      <c r="AA1339">
        <v>82.39</v>
      </c>
      <c r="AB1339">
        <v>59.69</v>
      </c>
      <c r="AC1339" t="s">
        <v>327</v>
      </c>
      <c r="AD1339" s="508" t="s">
        <v>1233</v>
      </c>
      <c r="AE1339" s="1059"/>
      <c r="AF1339" s="1059"/>
      <c r="AG1339" s="1059"/>
      <c r="AH1339" s="1059"/>
      <c r="AI1339" s="1059"/>
      <c r="AJ1339" s="1059"/>
      <c r="AK1339" s="1059"/>
      <c r="AL1339" s="1059"/>
      <c r="AM1339" s="1059"/>
      <c r="AN1339" s="1059"/>
      <c r="AO1339" s="1059"/>
      <c r="AP1339" s="1059"/>
      <c r="AQ1339" s="1059"/>
      <c r="AR1339" s="1059"/>
      <c r="AS1339" s="1059"/>
      <c r="AT1339" s="1059"/>
      <c r="AU1339" s="1061">
        <v>0.22105030536804801</v>
      </c>
    </row>
    <row r="1340" spans="1:47" x14ac:dyDescent="0.2">
      <c r="A1340">
        <v>66944</v>
      </c>
      <c r="B1340" t="s">
        <v>2583</v>
      </c>
      <c r="C1340" s="507">
        <v>45260</v>
      </c>
      <c r="D1340">
        <v>2023</v>
      </c>
      <c r="E1340" t="s">
        <v>180</v>
      </c>
      <c r="F1340" t="s">
        <v>243</v>
      </c>
      <c r="G1340">
        <v>40.615749999999998</v>
      </c>
      <c r="H1340">
        <v>-80.471010000000007</v>
      </c>
      <c r="I1340" s="606">
        <v>3.8067490868</v>
      </c>
      <c r="J1340" t="s">
        <v>431</v>
      </c>
      <c r="K1340" t="s">
        <v>1249</v>
      </c>
      <c r="L1340" s="606">
        <v>23</v>
      </c>
      <c r="M1340" s="606">
        <v>17.100000000000001</v>
      </c>
      <c r="N1340" s="606">
        <v>1.3450292397660817</v>
      </c>
      <c r="O1340" t="s">
        <v>793</v>
      </c>
      <c r="P1340" t="s">
        <v>793</v>
      </c>
      <c r="Q1340">
        <v>25</v>
      </c>
      <c r="R1340">
        <v>179</v>
      </c>
      <c r="Y1340">
        <v>33.590000000000003</v>
      </c>
      <c r="Z1340">
        <v>2.8</v>
      </c>
      <c r="AA1340">
        <v>82.4</v>
      </c>
      <c r="AB1340">
        <v>52.28</v>
      </c>
      <c r="AC1340" t="s">
        <v>332</v>
      </c>
      <c r="AD1340" s="508" t="s">
        <v>1233</v>
      </c>
      <c r="AE1340" s="1059"/>
      <c r="AF1340" s="1059"/>
      <c r="AG1340" s="1059"/>
      <c r="AH1340" s="1059"/>
      <c r="AI1340" s="1059"/>
      <c r="AJ1340" s="1059"/>
      <c r="AK1340" s="1059"/>
      <c r="AL1340" s="1059"/>
      <c r="AM1340" s="1059"/>
      <c r="AN1340" s="1059"/>
      <c r="AO1340" s="1059"/>
      <c r="AP1340" s="1059"/>
      <c r="AQ1340" s="1059"/>
      <c r="AR1340" s="1059"/>
      <c r="AS1340" s="1059"/>
      <c r="AT1340" s="1059"/>
      <c r="AU1340" s="1061">
        <v>0.19789436402177199</v>
      </c>
    </row>
    <row r="1341" spans="1:47" x14ac:dyDescent="0.2">
      <c r="A1341">
        <v>66943</v>
      </c>
      <c r="B1341" t="s">
        <v>2584</v>
      </c>
      <c r="C1341" s="507">
        <v>45260</v>
      </c>
      <c r="D1341">
        <v>2023</v>
      </c>
      <c r="E1341" t="s">
        <v>180</v>
      </c>
      <c r="F1341" t="s">
        <v>243</v>
      </c>
      <c r="G1341">
        <v>40.616549999999997</v>
      </c>
      <c r="H1341">
        <v>-80.458201000000003</v>
      </c>
      <c r="I1341" s="606">
        <v>3.8067490868</v>
      </c>
      <c r="J1341" t="s">
        <v>431</v>
      </c>
      <c r="K1341" t="s">
        <v>1249</v>
      </c>
      <c r="L1341" s="606">
        <v>23</v>
      </c>
      <c r="M1341" s="606">
        <v>17.100000000000001</v>
      </c>
      <c r="N1341" s="606">
        <v>1.3450292397660817</v>
      </c>
      <c r="O1341" t="s">
        <v>793</v>
      </c>
      <c r="P1341" t="s">
        <v>793</v>
      </c>
      <c r="Q1341">
        <v>25</v>
      </c>
      <c r="R1341">
        <v>179</v>
      </c>
      <c r="Y1341">
        <v>33.58</v>
      </c>
      <c r="Z1341">
        <v>2.8</v>
      </c>
      <c r="AA1341">
        <v>92.61</v>
      </c>
      <c r="AB1341">
        <v>58.76</v>
      </c>
      <c r="AC1341" t="s">
        <v>332</v>
      </c>
      <c r="AD1341" s="508" t="s">
        <v>1233</v>
      </c>
      <c r="AE1341" s="1059"/>
      <c r="AF1341" s="1059"/>
      <c r="AG1341" s="1059"/>
      <c r="AH1341" s="1059"/>
      <c r="AI1341" s="1059"/>
      <c r="AJ1341" s="1059"/>
      <c r="AK1341" s="1059"/>
      <c r="AL1341" s="1059"/>
      <c r="AM1341" s="1059"/>
      <c r="AN1341" s="1059"/>
      <c r="AO1341" s="1059"/>
      <c r="AP1341" s="1059"/>
      <c r="AQ1341" s="1059"/>
      <c r="AR1341" s="1059"/>
      <c r="AS1341" s="1059"/>
      <c r="AT1341" s="1059"/>
      <c r="AU1341" s="1061">
        <v>0.176077717061323</v>
      </c>
    </row>
    <row r="1342" spans="1:47" x14ac:dyDescent="0.2">
      <c r="A1342">
        <v>66419</v>
      </c>
      <c r="B1342" t="s">
        <v>2585</v>
      </c>
      <c r="C1342" s="507">
        <v>45107</v>
      </c>
      <c r="D1342">
        <v>2023</v>
      </c>
      <c r="E1342" t="s">
        <v>179</v>
      </c>
      <c r="F1342" t="s">
        <v>235</v>
      </c>
      <c r="G1342">
        <v>43.046601000000003</v>
      </c>
      <c r="H1342">
        <v>-89.239300999999998</v>
      </c>
      <c r="I1342" s="606">
        <v>3.8676863014</v>
      </c>
      <c r="J1342" t="s">
        <v>431</v>
      </c>
      <c r="K1342" t="s">
        <v>1249</v>
      </c>
      <c r="L1342" s="606">
        <v>22.1328</v>
      </c>
      <c r="M1342" s="606">
        <v>17.3</v>
      </c>
      <c r="N1342" s="606">
        <v>1.2793526011560692</v>
      </c>
      <c r="O1342" t="s">
        <v>799</v>
      </c>
      <c r="P1342" t="s">
        <v>1231</v>
      </c>
      <c r="Q1342" t="s">
        <v>799</v>
      </c>
      <c r="R1342">
        <v>180</v>
      </c>
      <c r="Y1342">
        <v>26.69</v>
      </c>
      <c r="Z1342">
        <v>2.37</v>
      </c>
      <c r="AA1342">
        <v>66.510000000000005</v>
      </c>
      <c r="AB1342">
        <v>48.58</v>
      </c>
      <c r="AC1342" t="s">
        <v>333</v>
      </c>
      <c r="AD1342" s="508" t="s">
        <v>1233</v>
      </c>
      <c r="AE1342" s="1059"/>
      <c r="AF1342" s="1059"/>
      <c r="AG1342" s="1059"/>
      <c r="AH1342" s="1059"/>
      <c r="AI1342" s="1059"/>
      <c r="AJ1342" s="1059"/>
      <c r="AK1342" s="1059"/>
      <c r="AL1342" s="1059"/>
      <c r="AM1342" s="1059"/>
      <c r="AN1342" s="1059"/>
      <c r="AO1342" s="1059"/>
      <c r="AP1342" s="1059"/>
      <c r="AQ1342" s="1059"/>
      <c r="AR1342" s="1059"/>
      <c r="AS1342" s="1059"/>
      <c r="AT1342" s="1059"/>
      <c r="AU1342" s="1061">
        <v>0.21825020794508099</v>
      </c>
    </row>
    <row r="1343" spans="1:47" x14ac:dyDescent="0.2">
      <c r="A1343">
        <v>67178</v>
      </c>
      <c r="B1343" t="s">
        <v>2586</v>
      </c>
      <c r="C1343" s="507">
        <v>45199</v>
      </c>
      <c r="D1343">
        <v>2023</v>
      </c>
      <c r="E1343" t="s">
        <v>183</v>
      </c>
      <c r="F1343" t="s">
        <v>226</v>
      </c>
      <c r="G1343">
        <v>34.993330999999998</v>
      </c>
      <c r="H1343">
        <v>-114.54801</v>
      </c>
      <c r="I1343" s="606">
        <v>5.6959847031999997</v>
      </c>
      <c r="J1343" t="s">
        <v>431</v>
      </c>
      <c r="K1343" t="s">
        <v>1249</v>
      </c>
      <c r="L1343" s="606">
        <v>23.274000000000001</v>
      </c>
      <c r="M1343" s="606">
        <v>17.579999999999998</v>
      </c>
      <c r="N1343" s="606">
        <v>1.3238907849829353</v>
      </c>
      <c r="O1343" t="s">
        <v>799</v>
      </c>
      <c r="P1343" t="s">
        <v>1231</v>
      </c>
      <c r="Q1343" t="s">
        <v>799</v>
      </c>
      <c r="R1343">
        <v>180</v>
      </c>
      <c r="S1343" t="s">
        <v>1293</v>
      </c>
      <c r="T1343" t="s">
        <v>1294</v>
      </c>
      <c r="U1343" t="s">
        <v>1295</v>
      </c>
      <c r="V1343">
        <v>2023</v>
      </c>
      <c r="W1343">
        <v>15</v>
      </c>
      <c r="X1343">
        <v>60</v>
      </c>
      <c r="Y1343">
        <v>13.47</v>
      </c>
      <c r="Z1343">
        <v>27.07</v>
      </c>
      <c r="AA1343">
        <v>50.26</v>
      </c>
      <c r="AB1343">
        <v>33.130000000000003</v>
      </c>
      <c r="AC1343" t="s">
        <v>1259</v>
      </c>
      <c r="AD1343" s="508" t="s">
        <v>1233</v>
      </c>
      <c r="AE1343" s="1059"/>
      <c r="AF1343" s="1059"/>
      <c r="AG1343" s="1059"/>
      <c r="AH1343" s="1059"/>
      <c r="AI1343" s="1059"/>
      <c r="AJ1343" s="1059"/>
      <c r="AK1343" s="1059"/>
      <c r="AL1343" s="1059"/>
      <c r="AM1343" s="1059"/>
      <c r="AN1343" s="1059"/>
      <c r="AO1343" s="1059"/>
      <c r="AP1343" s="1059"/>
      <c r="AQ1343" s="1059"/>
      <c r="AR1343" s="1059"/>
      <c r="AS1343" s="1059"/>
      <c r="AT1343" s="1059"/>
      <c r="AU1343" s="1061">
        <v>0.25082449007503499</v>
      </c>
    </row>
    <row r="1344" spans="1:47" x14ac:dyDescent="0.2">
      <c r="A1344">
        <v>65348</v>
      </c>
      <c r="B1344" t="s">
        <v>2587</v>
      </c>
      <c r="C1344" s="507">
        <v>44957</v>
      </c>
      <c r="D1344">
        <v>2023</v>
      </c>
      <c r="E1344" t="s">
        <v>180</v>
      </c>
      <c r="F1344" t="s">
        <v>248</v>
      </c>
      <c r="G1344">
        <v>40.882840999999999</v>
      </c>
      <c r="H1344">
        <v>-74.713410999999994</v>
      </c>
      <c r="I1344" s="606">
        <v>3.9270447489000002</v>
      </c>
      <c r="J1344" t="s">
        <v>431</v>
      </c>
      <c r="K1344" t="s">
        <v>1249</v>
      </c>
      <c r="L1344" s="606">
        <v>25.6</v>
      </c>
      <c r="M1344" s="606">
        <v>19.8</v>
      </c>
      <c r="N1344" s="606">
        <v>1.292929292929293</v>
      </c>
      <c r="O1344" t="s">
        <v>793</v>
      </c>
      <c r="P1344" t="s">
        <v>793</v>
      </c>
      <c r="Q1344">
        <v>10</v>
      </c>
      <c r="R1344">
        <v>180</v>
      </c>
      <c r="Y1344">
        <v>28.16</v>
      </c>
      <c r="Z1344">
        <v>4.92</v>
      </c>
      <c r="AC1344" t="s">
        <v>328</v>
      </c>
      <c r="AD1344" s="508" t="s">
        <v>1233</v>
      </c>
      <c r="AE1344" s="1059"/>
      <c r="AF1344" s="1059"/>
      <c r="AG1344" s="1059"/>
      <c r="AH1344" s="1059"/>
      <c r="AI1344" s="1059"/>
      <c r="AJ1344" s="1059"/>
      <c r="AK1344" s="1059"/>
      <c r="AL1344" s="1059"/>
      <c r="AM1344" s="1059"/>
      <c r="AN1344" s="1059"/>
      <c r="AO1344" s="1059"/>
      <c r="AP1344" s="1059"/>
      <c r="AQ1344" s="1059"/>
      <c r="AR1344" s="1059"/>
      <c r="AS1344" s="1059"/>
      <c r="AT1344" s="1059"/>
      <c r="AU1344" s="1061">
        <v>0.184633217420102</v>
      </c>
    </row>
    <row r="1345" spans="1:47" x14ac:dyDescent="0.2">
      <c r="A1345">
        <v>62546</v>
      </c>
      <c r="B1345" t="s">
        <v>2588</v>
      </c>
      <c r="C1345" s="507">
        <v>45199</v>
      </c>
      <c r="D1345">
        <v>2023</v>
      </c>
      <c r="E1345" t="s">
        <v>176</v>
      </c>
      <c r="F1345" t="s">
        <v>222</v>
      </c>
      <c r="G1345">
        <v>36.212221</v>
      </c>
      <c r="H1345">
        <v>-119.91001</v>
      </c>
      <c r="I1345" s="606">
        <v>5.3587312784999996</v>
      </c>
      <c r="J1345" t="s">
        <v>431</v>
      </c>
      <c r="K1345" t="s">
        <v>1249</v>
      </c>
      <c r="L1345" s="606">
        <v>26.006399999999999</v>
      </c>
      <c r="M1345" s="606">
        <v>19.899999999999999</v>
      </c>
      <c r="N1345" s="606">
        <v>1.3068542713567839</v>
      </c>
      <c r="O1345" t="s">
        <v>799</v>
      </c>
      <c r="P1345" t="s">
        <v>1231</v>
      </c>
      <c r="Q1345" t="s">
        <v>799</v>
      </c>
      <c r="R1345">
        <v>180</v>
      </c>
      <c r="Y1345">
        <v>4.41</v>
      </c>
      <c r="Z1345">
        <v>10.9</v>
      </c>
      <c r="AC1345" t="s">
        <v>332</v>
      </c>
      <c r="AD1345" s="508" t="s">
        <v>1233</v>
      </c>
      <c r="AE1345" s="1059"/>
      <c r="AF1345" s="1059"/>
      <c r="AG1345" s="1059"/>
      <c r="AH1345" s="1059"/>
      <c r="AI1345" s="1059"/>
      <c r="AJ1345" s="1059"/>
      <c r="AK1345" s="1059"/>
      <c r="AL1345" s="1059"/>
      <c r="AM1345" s="1059"/>
      <c r="AN1345" s="1059"/>
      <c r="AO1345" s="1059"/>
      <c r="AP1345" s="1059"/>
      <c r="AQ1345" s="1059"/>
      <c r="AR1345" s="1059"/>
      <c r="AS1345" s="1059"/>
      <c r="AT1345" s="1059"/>
      <c r="AU1345" s="1061">
        <v>0.22412838326422599</v>
      </c>
    </row>
    <row r="1346" spans="1:47" x14ac:dyDescent="0.2">
      <c r="A1346">
        <v>61449</v>
      </c>
      <c r="B1346" t="s">
        <v>2589</v>
      </c>
      <c r="C1346" s="507">
        <v>45077</v>
      </c>
      <c r="D1346">
        <v>2023</v>
      </c>
      <c r="E1346" t="s">
        <v>176</v>
      </c>
      <c r="F1346" t="s">
        <v>222</v>
      </c>
      <c r="G1346">
        <v>34.834940000000003</v>
      </c>
      <c r="H1346">
        <v>-118.551</v>
      </c>
      <c r="I1346" s="606">
        <v>5.7571095889999997</v>
      </c>
      <c r="J1346" t="s">
        <v>431</v>
      </c>
      <c r="K1346" t="s">
        <v>1249</v>
      </c>
      <c r="L1346" s="606">
        <v>28.3</v>
      </c>
      <c r="M1346" s="606">
        <v>20</v>
      </c>
      <c r="N1346" s="606">
        <v>1.415</v>
      </c>
      <c r="O1346" t="s">
        <v>799</v>
      </c>
      <c r="P1346" t="s">
        <v>1231</v>
      </c>
      <c r="Q1346" t="s">
        <v>799</v>
      </c>
      <c r="R1346">
        <v>180</v>
      </c>
      <c r="S1346" t="s">
        <v>1293</v>
      </c>
      <c r="U1346" t="s">
        <v>1295</v>
      </c>
      <c r="V1346">
        <v>2023</v>
      </c>
      <c r="W1346">
        <v>3.8095238095238093</v>
      </c>
      <c r="X1346">
        <v>15.238095238095237</v>
      </c>
      <c r="Y1346">
        <v>10.79</v>
      </c>
      <c r="Z1346">
        <v>7.89</v>
      </c>
      <c r="AC1346" t="s">
        <v>333</v>
      </c>
      <c r="AD1346" s="508">
        <v>35.306910901918954</v>
      </c>
      <c r="AE1346" s="1059"/>
      <c r="AF1346" s="1059"/>
      <c r="AG1346" s="1059"/>
      <c r="AH1346" s="1059"/>
      <c r="AI1346" s="1059"/>
      <c r="AJ1346" s="1059"/>
      <c r="AK1346" s="1059"/>
      <c r="AL1346" s="1059"/>
      <c r="AM1346" s="1059"/>
      <c r="AN1346" s="1059"/>
      <c r="AO1346" s="1059"/>
      <c r="AP1346" s="1059"/>
      <c r="AQ1346" s="1059"/>
      <c r="AR1346" s="1059"/>
      <c r="AS1346" s="1059"/>
      <c r="AT1346" s="1059"/>
      <c r="AU1346" s="1061">
        <v>0.28038479052823301</v>
      </c>
    </row>
    <row r="1347" spans="1:47" x14ac:dyDescent="0.2">
      <c r="A1347">
        <v>61447</v>
      </c>
      <c r="B1347" t="s">
        <v>2590</v>
      </c>
      <c r="C1347" s="507">
        <v>45077</v>
      </c>
      <c r="D1347">
        <v>2023</v>
      </c>
      <c r="E1347" t="s">
        <v>176</v>
      </c>
      <c r="F1347" t="s">
        <v>222</v>
      </c>
      <c r="G1347">
        <v>34.834940000000003</v>
      </c>
      <c r="H1347">
        <v>-118.551</v>
      </c>
      <c r="I1347" s="606">
        <v>5.7571095889999997</v>
      </c>
      <c r="J1347" t="s">
        <v>431</v>
      </c>
      <c r="K1347" t="s">
        <v>1249</v>
      </c>
      <c r="L1347" s="606">
        <v>28.3</v>
      </c>
      <c r="M1347" s="606">
        <v>20</v>
      </c>
      <c r="N1347" s="606">
        <v>1.415</v>
      </c>
      <c r="O1347" t="s">
        <v>799</v>
      </c>
      <c r="P1347" t="s">
        <v>1231</v>
      </c>
      <c r="Q1347" t="s">
        <v>799</v>
      </c>
      <c r="R1347">
        <v>180</v>
      </c>
      <c r="S1347" t="s">
        <v>1293</v>
      </c>
      <c r="U1347" t="s">
        <v>1295</v>
      </c>
      <c r="V1347">
        <v>2023</v>
      </c>
      <c r="W1347">
        <v>3.8095238095238093</v>
      </c>
      <c r="X1347">
        <v>15.238095238095237</v>
      </c>
      <c r="Y1347">
        <v>10.79</v>
      </c>
      <c r="Z1347">
        <v>7.88</v>
      </c>
      <c r="AC1347" t="s">
        <v>333</v>
      </c>
      <c r="AD1347" s="508">
        <v>35.306910901918954</v>
      </c>
      <c r="AE1347" s="1059"/>
      <c r="AF1347" s="1059"/>
      <c r="AG1347" s="1059"/>
      <c r="AH1347" s="1059"/>
      <c r="AI1347" s="1059"/>
      <c r="AJ1347" s="1059"/>
      <c r="AK1347" s="1059"/>
      <c r="AL1347" s="1059"/>
      <c r="AM1347" s="1059"/>
      <c r="AN1347" s="1059"/>
      <c r="AO1347" s="1059"/>
      <c r="AP1347" s="1059"/>
      <c r="AQ1347" s="1059"/>
      <c r="AR1347" s="1059"/>
      <c r="AS1347" s="1059"/>
      <c r="AT1347" s="1059"/>
      <c r="AU1347" s="1061">
        <v>0.28072062841529999</v>
      </c>
    </row>
    <row r="1348" spans="1:47" x14ac:dyDescent="0.2">
      <c r="A1348">
        <v>61448</v>
      </c>
      <c r="B1348" t="s">
        <v>2591</v>
      </c>
      <c r="C1348" s="507">
        <v>45077</v>
      </c>
      <c r="D1348">
        <v>2023</v>
      </c>
      <c r="E1348" t="s">
        <v>176</v>
      </c>
      <c r="F1348" t="s">
        <v>222</v>
      </c>
      <c r="G1348">
        <v>34.827869999999997</v>
      </c>
      <c r="H1348">
        <v>-118.568</v>
      </c>
      <c r="I1348" s="606">
        <v>5.7571095889999997</v>
      </c>
      <c r="J1348" t="s">
        <v>431</v>
      </c>
      <c r="K1348" t="s">
        <v>1249</v>
      </c>
      <c r="L1348" s="606">
        <v>28.3</v>
      </c>
      <c r="M1348" s="606">
        <v>20</v>
      </c>
      <c r="N1348" s="606">
        <v>1.415</v>
      </c>
      <c r="O1348" t="s">
        <v>799</v>
      </c>
      <c r="P1348" t="s">
        <v>1231</v>
      </c>
      <c r="Q1348" t="s">
        <v>799</v>
      </c>
      <c r="R1348">
        <v>180</v>
      </c>
      <c r="S1348" t="s">
        <v>1293</v>
      </c>
      <c r="U1348" t="s">
        <v>1295</v>
      </c>
      <c r="V1348">
        <v>2023</v>
      </c>
      <c r="W1348">
        <v>3.8095238095238093</v>
      </c>
      <c r="X1348">
        <v>15.238095238095237</v>
      </c>
      <c r="Y1348">
        <v>10.87</v>
      </c>
      <c r="Z1348">
        <v>7.77</v>
      </c>
      <c r="AC1348" t="s">
        <v>333</v>
      </c>
      <c r="AD1348" s="508">
        <v>35.306910901918954</v>
      </c>
      <c r="AE1348" s="1059"/>
      <c r="AF1348" s="1059"/>
      <c r="AG1348" s="1059"/>
      <c r="AH1348" s="1059"/>
      <c r="AI1348" s="1059"/>
      <c r="AJ1348" s="1059"/>
      <c r="AK1348" s="1059"/>
      <c r="AL1348" s="1059"/>
      <c r="AM1348" s="1059"/>
      <c r="AN1348" s="1059"/>
      <c r="AO1348" s="1059"/>
      <c r="AP1348" s="1059"/>
      <c r="AQ1348" s="1059"/>
      <c r="AR1348" s="1059"/>
      <c r="AS1348" s="1059"/>
      <c r="AT1348" s="1059"/>
      <c r="AU1348" s="1061">
        <v>0.28461976320582799</v>
      </c>
    </row>
    <row r="1349" spans="1:47" x14ac:dyDescent="0.2">
      <c r="A1349">
        <v>66925</v>
      </c>
      <c r="B1349" t="s">
        <v>2592</v>
      </c>
      <c r="C1349" s="507">
        <v>45291</v>
      </c>
      <c r="D1349">
        <v>2023</v>
      </c>
      <c r="E1349" t="s">
        <v>183</v>
      </c>
      <c r="F1349" t="s">
        <v>226</v>
      </c>
      <c r="G1349">
        <v>31.555771</v>
      </c>
      <c r="H1349">
        <v>-109.70172100000001</v>
      </c>
      <c r="I1349" s="606">
        <v>5.8009993151000003</v>
      </c>
      <c r="J1349" t="s">
        <v>431</v>
      </c>
      <c r="K1349" t="s">
        <v>1251</v>
      </c>
      <c r="L1349" s="606">
        <v>28</v>
      </c>
      <c r="M1349" s="606">
        <v>20</v>
      </c>
      <c r="N1349" s="606">
        <v>1.4</v>
      </c>
      <c r="O1349" t="s">
        <v>799</v>
      </c>
      <c r="P1349" t="s">
        <v>1231</v>
      </c>
      <c r="Q1349" t="s">
        <v>799</v>
      </c>
      <c r="R1349">
        <v>180</v>
      </c>
      <c r="S1349" t="s">
        <v>1293</v>
      </c>
      <c r="T1349" t="s">
        <v>2593</v>
      </c>
      <c r="U1349" t="s">
        <v>1295</v>
      </c>
      <c r="V1349">
        <v>2023</v>
      </c>
      <c r="W1349">
        <v>20</v>
      </c>
      <c r="X1349">
        <v>80</v>
      </c>
      <c r="Y1349">
        <v>11.85</v>
      </c>
      <c r="Z1349">
        <v>15.52</v>
      </c>
      <c r="AC1349" t="s">
        <v>1259</v>
      </c>
      <c r="AD1349" s="508">
        <v>23.859263641236147</v>
      </c>
      <c r="AE1349" s="1059"/>
      <c r="AF1349" s="1059"/>
      <c r="AG1349" s="1059"/>
      <c r="AH1349" s="1059"/>
      <c r="AI1349" s="1059"/>
      <c r="AJ1349" s="1059"/>
      <c r="AK1349" s="1059"/>
      <c r="AL1349" s="1059"/>
      <c r="AM1349" s="1059"/>
      <c r="AN1349" s="1059"/>
      <c r="AO1349" s="1059"/>
      <c r="AP1349" s="1059"/>
      <c r="AQ1349" s="1059"/>
      <c r="AR1349" s="1059"/>
      <c r="AS1349" s="1059"/>
      <c r="AT1349" s="1059"/>
      <c r="AU1349" s="1061">
        <v>0.32873406193078297</v>
      </c>
    </row>
    <row r="1350" spans="1:47" x14ac:dyDescent="0.2">
      <c r="A1350">
        <v>64709</v>
      </c>
      <c r="B1350" t="s">
        <v>2594</v>
      </c>
      <c r="C1350" s="507">
        <v>45016</v>
      </c>
      <c r="D1350">
        <v>2023</v>
      </c>
      <c r="E1350" t="s">
        <v>180</v>
      </c>
      <c r="F1350" t="s">
        <v>243</v>
      </c>
      <c r="G1350">
        <v>41.050201000000001</v>
      </c>
      <c r="H1350">
        <v>-78.651900999999995</v>
      </c>
      <c r="I1350" s="606">
        <v>3.7229116437999998</v>
      </c>
      <c r="J1350" t="s">
        <v>431</v>
      </c>
      <c r="K1350" t="s">
        <v>1249</v>
      </c>
      <c r="L1350" s="606">
        <v>24.282720000000001</v>
      </c>
      <c r="M1350" s="606">
        <v>20</v>
      </c>
      <c r="N1350" s="606">
        <v>1.2141360000000001</v>
      </c>
      <c r="O1350" t="s">
        <v>799</v>
      </c>
      <c r="P1350" t="s">
        <v>1231</v>
      </c>
      <c r="Q1350" t="s">
        <v>799</v>
      </c>
      <c r="R1350">
        <v>180</v>
      </c>
      <c r="Y1350">
        <v>33.17</v>
      </c>
      <c r="Z1350">
        <v>6.46</v>
      </c>
      <c r="AA1350">
        <v>94.6</v>
      </c>
      <c r="AB1350">
        <v>58.81</v>
      </c>
      <c r="AC1350" t="s">
        <v>325</v>
      </c>
      <c r="AD1350" s="508" t="s">
        <v>1233</v>
      </c>
      <c r="AE1350" s="1059"/>
      <c r="AF1350" s="1059"/>
      <c r="AG1350" s="1059"/>
      <c r="AH1350" s="1059"/>
      <c r="AI1350" s="1059"/>
      <c r="AJ1350" s="1059"/>
      <c r="AK1350" s="1059"/>
      <c r="AL1350" s="1059"/>
      <c r="AM1350" s="1059"/>
      <c r="AN1350" s="1059"/>
      <c r="AO1350" s="1059"/>
      <c r="AP1350" s="1059"/>
      <c r="AQ1350" s="1059"/>
      <c r="AR1350" s="1059"/>
      <c r="AS1350" s="1059"/>
      <c r="AT1350" s="1059"/>
      <c r="AU1350" s="1061">
        <v>0.181215846994535</v>
      </c>
    </row>
    <row r="1351" spans="1:47" x14ac:dyDescent="0.2">
      <c r="A1351">
        <v>63845</v>
      </c>
      <c r="B1351" t="s">
        <v>2595</v>
      </c>
      <c r="C1351" s="507">
        <v>44985</v>
      </c>
      <c r="D1351">
        <v>2023</v>
      </c>
      <c r="E1351" t="s">
        <v>179</v>
      </c>
      <c r="F1351" t="s">
        <v>230</v>
      </c>
      <c r="G1351">
        <v>41.338209999999997</v>
      </c>
      <c r="H1351">
        <v>-89.301199999999994</v>
      </c>
      <c r="I1351" s="606">
        <v>3.9532652968000002</v>
      </c>
      <c r="J1351" t="s">
        <v>431</v>
      </c>
      <c r="K1351" t="s">
        <v>1249</v>
      </c>
      <c r="L1351" s="606">
        <v>26.3</v>
      </c>
      <c r="M1351" s="606">
        <v>20</v>
      </c>
      <c r="N1351" s="606">
        <v>1.3149999999999999</v>
      </c>
      <c r="O1351" t="s">
        <v>793</v>
      </c>
      <c r="P1351" t="s">
        <v>793</v>
      </c>
      <c r="Q1351">
        <v>25</v>
      </c>
      <c r="R1351">
        <v>180</v>
      </c>
      <c r="Y1351">
        <v>28.42</v>
      </c>
      <c r="Z1351">
        <v>3.22</v>
      </c>
      <c r="AA1351">
        <v>64.45</v>
      </c>
      <c r="AB1351">
        <v>41.89</v>
      </c>
      <c r="AC1351" t="s">
        <v>333</v>
      </c>
      <c r="AD1351" s="508" t="s">
        <v>1233</v>
      </c>
      <c r="AE1351" s="1059"/>
      <c r="AF1351" s="1059"/>
      <c r="AG1351" s="1059"/>
      <c r="AH1351" s="1059"/>
      <c r="AI1351" s="1059"/>
      <c r="AJ1351" s="1059"/>
      <c r="AK1351" s="1059"/>
      <c r="AL1351" s="1059"/>
      <c r="AM1351" s="1059"/>
      <c r="AN1351" s="1059"/>
      <c r="AO1351" s="1059"/>
      <c r="AP1351" s="1059"/>
      <c r="AQ1351" s="1059"/>
      <c r="AR1351" s="1059"/>
      <c r="AS1351" s="1059"/>
      <c r="AT1351" s="1059"/>
      <c r="AU1351" s="1061">
        <v>0.21113957194899799</v>
      </c>
    </row>
    <row r="1352" spans="1:47" x14ac:dyDescent="0.2">
      <c r="A1352">
        <v>64567</v>
      </c>
      <c r="B1352" t="s">
        <v>2596</v>
      </c>
      <c r="C1352" s="507">
        <v>44957</v>
      </c>
      <c r="D1352">
        <v>2023</v>
      </c>
      <c r="E1352" t="s">
        <v>179</v>
      </c>
      <c r="F1352" t="s">
        <v>239</v>
      </c>
      <c r="G1352">
        <v>42.084449999999997</v>
      </c>
      <c r="H1352">
        <v>-84.135300000000001</v>
      </c>
      <c r="I1352" s="606">
        <v>3.8248614155</v>
      </c>
      <c r="J1352" t="s">
        <v>431</v>
      </c>
      <c r="K1352" t="s">
        <v>1249</v>
      </c>
      <c r="L1352" s="606">
        <v>25.795124999999999</v>
      </c>
      <c r="M1352" s="606">
        <v>20</v>
      </c>
      <c r="N1352" s="606">
        <v>1.2897562499999999</v>
      </c>
      <c r="O1352" t="s">
        <v>799</v>
      </c>
      <c r="P1352" t="s">
        <v>1231</v>
      </c>
      <c r="Q1352" t="s">
        <v>799</v>
      </c>
      <c r="R1352" t="s">
        <v>1112</v>
      </c>
      <c r="Y1352">
        <v>31.2</v>
      </c>
      <c r="Z1352">
        <v>1.78</v>
      </c>
      <c r="AA1352">
        <v>63.81</v>
      </c>
      <c r="AB1352">
        <v>47.06</v>
      </c>
      <c r="AC1352" t="s">
        <v>333</v>
      </c>
      <c r="AD1352" s="508" t="s">
        <v>1233</v>
      </c>
      <c r="AE1352" s="1059"/>
      <c r="AF1352" s="1059"/>
      <c r="AG1352" s="1059"/>
      <c r="AH1352" s="1059"/>
      <c r="AI1352" s="1059"/>
      <c r="AJ1352" s="1059"/>
      <c r="AK1352" s="1059"/>
      <c r="AL1352" s="1059"/>
      <c r="AM1352" s="1059"/>
      <c r="AN1352" s="1059"/>
      <c r="AO1352" s="1059"/>
      <c r="AP1352" s="1059"/>
      <c r="AQ1352" s="1059"/>
      <c r="AR1352" s="1059"/>
      <c r="AS1352" s="1059"/>
      <c r="AT1352" s="1059"/>
      <c r="AU1352" s="1061">
        <v>0.20941484517304099</v>
      </c>
    </row>
    <row r="1353" spans="1:47" x14ac:dyDescent="0.2">
      <c r="A1353">
        <v>62854</v>
      </c>
      <c r="B1353" t="s">
        <v>2597</v>
      </c>
      <c r="C1353" s="507">
        <v>44985</v>
      </c>
      <c r="D1353">
        <v>2023</v>
      </c>
      <c r="E1353" t="s">
        <v>179</v>
      </c>
      <c r="F1353" t="s">
        <v>241</v>
      </c>
      <c r="G1353">
        <v>29.973400000000002</v>
      </c>
      <c r="H1353">
        <v>-90.733500000000006</v>
      </c>
      <c r="I1353" s="606">
        <v>4.6505308219000003</v>
      </c>
      <c r="J1353" t="s">
        <v>431</v>
      </c>
      <c r="K1353" t="s">
        <v>1249</v>
      </c>
      <c r="L1353" s="606">
        <v>35</v>
      </c>
      <c r="M1353" s="606">
        <v>20</v>
      </c>
      <c r="N1353" s="606">
        <v>1.75</v>
      </c>
      <c r="O1353" t="s">
        <v>799</v>
      </c>
      <c r="P1353" t="s">
        <v>1231</v>
      </c>
      <c r="Q1353" t="s">
        <v>799</v>
      </c>
      <c r="R1353">
        <v>166</v>
      </c>
      <c r="Y1353">
        <v>27.88</v>
      </c>
      <c r="Z1353">
        <v>2.75</v>
      </c>
      <c r="AA1353">
        <v>65.150000000000006</v>
      </c>
      <c r="AB1353">
        <v>42.88</v>
      </c>
      <c r="AC1353" t="s">
        <v>329</v>
      </c>
      <c r="AD1353" s="508">
        <v>48.119434936258031</v>
      </c>
      <c r="AE1353" s="1059"/>
      <c r="AF1353" s="1059"/>
      <c r="AG1353" s="1059"/>
      <c r="AH1353" s="1059"/>
      <c r="AI1353" s="1059"/>
      <c r="AJ1353" s="1059"/>
      <c r="AK1353" s="1059"/>
      <c r="AL1353" s="1059"/>
      <c r="AM1353" s="1059"/>
      <c r="AN1353" s="1059"/>
      <c r="AO1353" s="1059"/>
      <c r="AP1353" s="1059"/>
      <c r="AQ1353" s="1059"/>
      <c r="AR1353" s="1059"/>
      <c r="AS1353" s="1059"/>
      <c r="AT1353" s="1059"/>
      <c r="AU1353" s="1061">
        <v>0.25821948998178501</v>
      </c>
    </row>
    <row r="1354" spans="1:47" x14ac:dyDescent="0.2">
      <c r="A1354">
        <v>64711</v>
      </c>
      <c r="B1354" t="s">
        <v>2598</v>
      </c>
      <c r="C1354" s="507">
        <v>44957</v>
      </c>
      <c r="D1354">
        <v>2023</v>
      </c>
      <c r="E1354" t="s">
        <v>180</v>
      </c>
      <c r="F1354" t="s">
        <v>243</v>
      </c>
      <c r="G1354">
        <v>40.966681000000001</v>
      </c>
      <c r="H1354">
        <v>-78.181630999999996</v>
      </c>
      <c r="I1354" s="606">
        <v>3.7767559360999998</v>
      </c>
      <c r="J1354" t="s">
        <v>431</v>
      </c>
      <c r="K1354" t="s">
        <v>1249</v>
      </c>
      <c r="L1354" s="606">
        <v>24.6</v>
      </c>
      <c r="M1354" s="606">
        <v>20</v>
      </c>
      <c r="N1354" s="606">
        <v>1.23</v>
      </c>
      <c r="O1354" t="s">
        <v>799</v>
      </c>
      <c r="P1354" t="s">
        <v>1231</v>
      </c>
      <c r="Q1354" t="s">
        <v>799</v>
      </c>
      <c r="R1354">
        <v>180</v>
      </c>
      <c r="Y1354">
        <v>31.58</v>
      </c>
      <c r="Z1354">
        <v>6.29</v>
      </c>
      <c r="AA1354">
        <v>93.64</v>
      </c>
      <c r="AB1354">
        <v>58.29</v>
      </c>
      <c r="AC1354" t="s">
        <v>325</v>
      </c>
      <c r="AD1354" s="508" t="s">
        <v>1233</v>
      </c>
      <c r="AE1354" s="1059"/>
      <c r="AF1354" s="1059"/>
      <c r="AG1354" s="1059"/>
      <c r="AH1354" s="1059"/>
      <c r="AI1354" s="1059"/>
      <c r="AJ1354" s="1059"/>
      <c r="AK1354" s="1059"/>
      <c r="AL1354" s="1059"/>
      <c r="AM1354" s="1059"/>
      <c r="AN1354" s="1059"/>
      <c r="AO1354" s="1059"/>
      <c r="AP1354" s="1059"/>
      <c r="AQ1354" s="1059"/>
      <c r="AR1354" s="1059"/>
      <c r="AS1354" s="1059"/>
      <c r="AT1354" s="1059"/>
      <c r="AU1354" s="1061">
        <v>0.18348702185792301</v>
      </c>
    </row>
    <row r="1355" spans="1:47" x14ac:dyDescent="0.2">
      <c r="A1355">
        <v>65121</v>
      </c>
      <c r="B1355" t="s">
        <v>2599</v>
      </c>
      <c r="C1355" s="507">
        <v>45016</v>
      </c>
      <c r="D1355">
        <v>2023</v>
      </c>
      <c r="E1355" t="s">
        <v>181</v>
      </c>
      <c r="F1355" t="s">
        <v>244</v>
      </c>
      <c r="G1355">
        <v>42.971590999999997</v>
      </c>
      <c r="H1355">
        <v>-74.317960999999997</v>
      </c>
      <c r="I1355" s="606">
        <v>3.7367495434000002</v>
      </c>
      <c r="J1355" t="s">
        <v>431</v>
      </c>
      <c r="K1355" t="s">
        <v>1249</v>
      </c>
      <c r="L1355" s="606">
        <v>27</v>
      </c>
      <c r="M1355" s="606">
        <v>20</v>
      </c>
      <c r="N1355" s="606">
        <v>1.35</v>
      </c>
      <c r="O1355" t="s">
        <v>799</v>
      </c>
      <c r="P1355" t="s">
        <v>1231</v>
      </c>
      <c r="Q1355" t="s">
        <v>799</v>
      </c>
      <c r="R1355">
        <v>180</v>
      </c>
      <c r="Y1355">
        <v>30.28</v>
      </c>
      <c r="Z1355">
        <v>8.4499999999999993</v>
      </c>
      <c r="AA1355">
        <v>119.91</v>
      </c>
      <c r="AB1355">
        <v>86.9</v>
      </c>
      <c r="AC1355" t="s">
        <v>330</v>
      </c>
      <c r="AD1355" s="508">
        <v>68.109649334599382</v>
      </c>
      <c r="AE1355" s="1059"/>
      <c r="AF1355" s="1059"/>
      <c r="AG1355" s="1059"/>
      <c r="AH1355" s="1059"/>
      <c r="AI1355" s="1059"/>
      <c r="AJ1355" s="1059"/>
      <c r="AK1355" s="1059"/>
      <c r="AL1355" s="1059"/>
      <c r="AM1355" s="1059"/>
      <c r="AN1355" s="1059"/>
      <c r="AO1355" s="1059"/>
      <c r="AP1355" s="1059"/>
      <c r="AQ1355" s="1059"/>
      <c r="AR1355" s="1059"/>
      <c r="AS1355" s="1059"/>
      <c r="AT1355" s="1059"/>
      <c r="AU1355" s="1061">
        <v>0.138849043715847</v>
      </c>
    </row>
    <row r="1356" spans="1:47" x14ac:dyDescent="0.2">
      <c r="A1356">
        <v>65221</v>
      </c>
      <c r="B1356" t="s">
        <v>2600</v>
      </c>
      <c r="C1356" s="507">
        <v>45016</v>
      </c>
      <c r="D1356">
        <v>2023</v>
      </c>
      <c r="E1356" t="s">
        <v>180</v>
      </c>
      <c r="F1356" t="s">
        <v>227</v>
      </c>
      <c r="G1356">
        <v>36.681550000000001</v>
      </c>
      <c r="H1356">
        <v>-78.885999999999996</v>
      </c>
      <c r="I1356" s="606">
        <v>4.3589990867999999</v>
      </c>
      <c r="J1356" t="s">
        <v>431</v>
      </c>
      <c r="K1356" t="s">
        <v>1249</v>
      </c>
      <c r="L1356" s="606">
        <v>25.7</v>
      </c>
      <c r="M1356" s="606">
        <v>20</v>
      </c>
      <c r="N1356" s="606">
        <v>1.2849999999999999</v>
      </c>
      <c r="O1356" t="s">
        <v>799</v>
      </c>
      <c r="P1356" t="s">
        <v>1231</v>
      </c>
      <c r="Q1356" t="s">
        <v>799</v>
      </c>
      <c r="R1356">
        <v>180</v>
      </c>
      <c r="Y1356">
        <v>28.82</v>
      </c>
      <c r="Z1356">
        <v>3.24</v>
      </c>
      <c r="AA1356">
        <v>54.68</v>
      </c>
      <c r="AB1356">
        <v>39.99</v>
      </c>
      <c r="AC1356" t="s">
        <v>329</v>
      </c>
      <c r="AD1356" s="508">
        <v>33.328465156668443</v>
      </c>
      <c r="AE1356" s="1059"/>
      <c r="AF1356" s="1059"/>
      <c r="AG1356" s="1059"/>
      <c r="AH1356" s="1059"/>
      <c r="AI1356" s="1059"/>
      <c r="AJ1356" s="1059"/>
      <c r="AK1356" s="1059"/>
      <c r="AL1356" s="1059"/>
      <c r="AM1356" s="1059"/>
      <c r="AN1356" s="1059"/>
      <c r="AO1356" s="1059"/>
      <c r="AP1356" s="1059"/>
      <c r="AQ1356" s="1059"/>
      <c r="AR1356" s="1059"/>
      <c r="AS1356" s="1059"/>
      <c r="AT1356" s="1059"/>
      <c r="AU1356" s="1061">
        <v>0.225466757741347</v>
      </c>
    </row>
    <row r="1357" spans="1:47" x14ac:dyDescent="0.2">
      <c r="A1357">
        <v>65123</v>
      </c>
      <c r="B1357" t="s">
        <v>2601</v>
      </c>
      <c r="C1357" s="507">
        <v>45016</v>
      </c>
      <c r="D1357">
        <v>2023</v>
      </c>
      <c r="E1357" t="s">
        <v>181</v>
      </c>
      <c r="F1357" t="s">
        <v>244</v>
      </c>
      <c r="G1357">
        <v>42.457090999999998</v>
      </c>
      <c r="H1357">
        <v>-75.930181000000005</v>
      </c>
      <c r="I1357" s="606">
        <v>3.6785164384</v>
      </c>
      <c r="J1357" t="s">
        <v>431</v>
      </c>
      <c r="K1357" t="s">
        <v>1249</v>
      </c>
      <c r="L1357" s="606">
        <v>27.163240000000002</v>
      </c>
      <c r="M1357" s="606">
        <v>20</v>
      </c>
      <c r="N1357" s="606">
        <v>1.3581620000000001</v>
      </c>
      <c r="O1357" t="s">
        <v>793</v>
      </c>
      <c r="P1357" t="s">
        <v>793</v>
      </c>
      <c r="Q1357" t="s">
        <v>1112</v>
      </c>
      <c r="R1357">
        <v>180</v>
      </c>
      <c r="Y1357">
        <v>32.369999999999997</v>
      </c>
      <c r="Z1357">
        <v>10.46</v>
      </c>
      <c r="AA1357">
        <v>80.23</v>
      </c>
      <c r="AB1357">
        <v>58.89</v>
      </c>
      <c r="AC1357" t="s">
        <v>330</v>
      </c>
      <c r="AD1357" s="508">
        <v>64.59040935271652</v>
      </c>
      <c r="AE1357" s="1059"/>
      <c r="AF1357" s="1059"/>
      <c r="AG1357" s="1059"/>
      <c r="AH1357" s="1059"/>
      <c r="AI1357" s="1059"/>
      <c r="AJ1357" s="1059"/>
      <c r="AK1357" s="1059"/>
      <c r="AL1357" s="1059"/>
      <c r="AM1357" s="1059"/>
      <c r="AN1357" s="1059"/>
      <c r="AO1357" s="1059"/>
      <c r="AP1357" s="1059"/>
      <c r="AQ1357" s="1059"/>
      <c r="AR1357" s="1059"/>
      <c r="AS1357" s="1059"/>
      <c r="AT1357" s="1059"/>
      <c r="AU1357" s="1061">
        <v>0.18317964480874299</v>
      </c>
    </row>
    <row r="1358" spans="1:47" x14ac:dyDescent="0.2">
      <c r="A1358">
        <v>65214</v>
      </c>
      <c r="B1358" t="s">
        <v>2602</v>
      </c>
      <c r="C1358" s="507">
        <v>45107</v>
      </c>
      <c r="D1358">
        <v>2023</v>
      </c>
      <c r="E1358" t="s">
        <v>180</v>
      </c>
      <c r="F1358" t="s">
        <v>243</v>
      </c>
      <c r="G1358">
        <v>40.511560000000003</v>
      </c>
      <c r="H1358">
        <v>-80.313400000000001</v>
      </c>
      <c r="I1358" s="606">
        <v>3.8066632419999999</v>
      </c>
      <c r="J1358" t="s">
        <v>431</v>
      </c>
      <c r="K1358" t="s">
        <v>1249</v>
      </c>
      <c r="L1358" s="606">
        <v>29.1</v>
      </c>
      <c r="M1358" s="606">
        <v>20</v>
      </c>
      <c r="N1358" s="606">
        <v>1.4550000000000001</v>
      </c>
      <c r="O1358" t="s">
        <v>793</v>
      </c>
      <c r="P1358" t="s">
        <v>793</v>
      </c>
      <c r="Q1358">
        <v>20</v>
      </c>
      <c r="R1358">
        <v>198.89657255020384</v>
      </c>
      <c r="Y1358">
        <v>34.78</v>
      </c>
      <c r="Z1358">
        <v>2.64</v>
      </c>
      <c r="AA1358">
        <v>74.12</v>
      </c>
      <c r="AB1358">
        <v>47.93</v>
      </c>
      <c r="AC1358" t="s">
        <v>327</v>
      </c>
      <c r="AD1358" s="508" t="s">
        <v>1233</v>
      </c>
      <c r="AE1358" s="1059"/>
      <c r="AF1358" s="1059"/>
      <c r="AG1358" s="1059"/>
      <c r="AH1358" s="1059"/>
      <c r="AI1358" s="1059"/>
      <c r="AJ1358" s="1059"/>
      <c r="AK1358" s="1059"/>
      <c r="AL1358" s="1059"/>
      <c r="AM1358" s="1059"/>
      <c r="AN1358" s="1059"/>
      <c r="AO1358" s="1059"/>
      <c r="AP1358" s="1059"/>
      <c r="AQ1358" s="1059"/>
      <c r="AR1358" s="1059"/>
      <c r="AS1358" s="1059"/>
      <c r="AT1358" s="1059"/>
    </row>
    <row r="1359" spans="1:47" x14ac:dyDescent="0.2">
      <c r="A1359">
        <v>65220</v>
      </c>
      <c r="B1359" t="s">
        <v>2603</v>
      </c>
      <c r="C1359" s="507">
        <v>45107</v>
      </c>
      <c r="D1359">
        <v>2023</v>
      </c>
      <c r="E1359" t="s">
        <v>180</v>
      </c>
      <c r="F1359" t="s">
        <v>227</v>
      </c>
      <c r="G1359">
        <v>36.6922</v>
      </c>
      <c r="H1359">
        <v>-76.578599999999994</v>
      </c>
      <c r="I1359" s="606">
        <v>4.3510817352000002</v>
      </c>
      <c r="J1359" t="s">
        <v>431</v>
      </c>
      <c r="K1359" t="s">
        <v>1249</v>
      </c>
      <c r="L1359" s="606">
        <v>26.6</v>
      </c>
      <c r="M1359" s="606">
        <v>20</v>
      </c>
      <c r="N1359" s="606">
        <v>1.33</v>
      </c>
      <c r="O1359" t="s">
        <v>799</v>
      </c>
      <c r="P1359" t="s">
        <v>1231</v>
      </c>
      <c r="Q1359" t="s">
        <v>799</v>
      </c>
      <c r="R1359">
        <v>180</v>
      </c>
      <c r="Y1359">
        <v>30.43</v>
      </c>
      <c r="Z1359">
        <v>3.17</v>
      </c>
      <c r="AC1359" t="s">
        <v>329</v>
      </c>
      <c r="AD1359" s="508">
        <v>33.885367801173828</v>
      </c>
      <c r="AE1359" s="1059"/>
      <c r="AF1359" s="1059"/>
      <c r="AG1359" s="1059"/>
      <c r="AH1359" s="1059"/>
      <c r="AI1359" s="1059"/>
      <c r="AJ1359" s="1059"/>
      <c r="AK1359" s="1059"/>
      <c r="AL1359" s="1059"/>
      <c r="AM1359" s="1059"/>
      <c r="AN1359" s="1059"/>
      <c r="AO1359" s="1059"/>
      <c r="AP1359" s="1059"/>
      <c r="AQ1359" s="1059"/>
      <c r="AR1359" s="1059"/>
      <c r="AS1359" s="1059"/>
      <c r="AT1359" s="1059"/>
      <c r="AU1359" s="1061">
        <v>0.21068989071038199</v>
      </c>
    </row>
    <row r="1360" spans="1:47" x14ac:dyDescent="0.2">
      <c r="A1360">
        <v>65839</v>
      </c>
      <c r="B1360" t="s">
        <v>2604</v>
      </c>
      <c r="C1360" s="507">
        <v>45107</v>
      </c>
      <c r="D1360">
        <v>2023</v>
      </c>
      <c r="E1360" t="s">
        <v>181</v>
      </c>
      <c r="F1360" t="s">
        <v>244</v>
      </c>
      <c r="G1360">
        <v>42.970329999999997</v>
      </c>
      <c r="H1360">
        <v>-73.573300000000003</v>
      </c>
      <c r="I1360" s="606">
        <v>3.7622139268999999</v>
      </c>
      <c r="J1360" t="s">
        <v>431</v>
      </c>
      <c r="K1360" t="s">
        <v>1249</v>
      </c>
      <c r="L1360" s="606">
        <v>27.002969999999998</v>
      </c>
      <c r="M1360" s="606">
        <v>20</v>
      </c>
      <c r="N1360" s="606">
        <v>1.3501485</v>
      </c>
      <c r="O1360" t="s">
        <v>793</v>
      </c>
      <c r="P1360" t="s">
        <v>793</v>
      </c>
      <c r="Q1360" t="s">
        <v>1112</v>
      </c>
      <c r="R1360">
        <v>180</v>
      </c>
      <c r="Y1360">
        <v>32.9</v>
      </c>
      <c r="Z1360">
        <v>10.91</v>
      </c>
      <c r="AA1360">
        <v>78.489999999999995</v>
      </c>
      <c r="AB1360">
        <v>57.67</v>
      </c>
      <c r="AC1360" t="s">
        <v>330</v>
      </c>
      <c r="AD1360" s="508">
        <v>65.024988624087058</v>
      </c>
      <c r="AE1360" s="1059"/>
      <c r="AF1360" s="1059"/>
      <c r="AG1360" s="1059"/>
      <c r="AH1360" s="1059"/>
      <c r="AI1360" s="1059"/>
      <c r="AJ1360" s="1059"/>
      <c r="AK1360" s="1059"/>
      <c r="AL1360" s="1059"/>
      <c r="AM1360" s="1059"/>
      <c r="AN1360" s="1059"/>
      <c r="AO1360" s="1059"/>
      <c r="AP1360" s="1059"/>
      <c r="AQ1360" s="1059"/>
      <c r="AR1360" s="1059"/>
      <c r="AS1360" s="1059"/>
      <c r="AT1360" s="1059"/>
      <c r="AU1360" s="1061">
        <v>0.18416438979963501</v>
      </c>
    </row>
    <row r="1361" spans="1:47" x14ac:dyDescent="0.2">
      <c r="A1361">
        <v>66019</v>
      </c>
      <c r="B1361" t="s">
        <v>2605</v>
      </c>
      <c r="C1361" s="507">
        <v>45291</v>
      </c>
      <c r="D1361">
        <v>2023</v>
      </c>
      <c r="E1361" t="s">
        <v>180</v>
      </c>
      <c r="F1361" t="s">
        <v>243</v>
      </c>
      <c r="G1361">
        <v>40.472009999999997</v>
      </c>
      <c r="H1361">
        <v>-75.78501</v>
      </c>
      <c r="I1361" s="606">
        <v>3.9350374429000001</v>
      </c>
      <c r="J1361" t="s">
        <v>431</v>
      </c>
      <c r="K1361" t="s">
        <v>1249</v>
      </c>
      <c r="L1361" s="606">
        <v>24.7242</v>
      </c>
      <c r="M1361" s="606">
        <v>20</v>
      </c>
      <c r="N1361" s="606">
        <v>1.23621</v>
      </c>
      <c r="O1361" t="s">
        <v>799</v>
      </c>
      <c r="P1361" t="s">
        <v>1231</v>
      </c>
      <c r="Q1361" t="s">
        <v>799</v>
      </c>
      <c r="R1361">
        <v>180</v>
      </c>
      <c r="Y1361">
        <v>27.68</v>
      </c>
      <c r="Z1361">
        <v>5.84</v>
      </c>
      <c r="AA1361">
        <v>74.37</v>
      </c>
      <c r="AB1361">
        <v>53.78</v>
      </c>
      <c r="AC1361" t="s">
        <v>330</v>
      </c>
      <c r="AD1361" s="508" t="s">
        <v>1233</v>
      </c>
      <c r="AE1361" s="1059"/>
      <c r="AF1361" s="1059"/>
      <c r="AG1361" s="1059"/>
      <c r="AH1361" s="1059"/>
      <c r="AI1361" s="1059"/>
      <c r="AJ1361" s="1059"/>
      <c r="AK1361" s="1059"/>
      <c r="AL1361" s="1059"/>
      <c r="AM1361" s="1059"/>
      <c r="AN1361" s="1059"/>
      <c r="AO1361" s="1059"/>
      <c r="AP1361" s="1059"/>
      <c r="AQ1361" s="1059"/>
      <c r="AR1361" s="1059"/>
      <c r="AS1361" s="1059"/>
      <c r="AT1361" s="1059"/>
    </row>
    <row r="1362" spans="1:47" x14ac:dyDescent="0.2">
      <c r="A1362">
        <v>66999</v>
      </c>
      <c r="B1362" t="s">
        <v>2606</v>
      </c>
      <c r="C1362" s="507">
        <v>45169</v>
      </c>
      <c r="D1362">
        <v>2023</v>
      </c>
      <c r="E1362" t="s">
        <v>180</v>
      </c>
      <c r="F1362" t="s">
        <v>227</v>
      </c>
      <c r="G1362">
        <v>36.894831000000003</v>
      </c>
      <c r="H1362">
        <v>-76.712961000000007</v>
      </c>
      <c r="I1362" s="606">
        <v>4.3527331050000004</v>
      </c>
      <c r="J1362" t="s">
        <v>431</v>
      </c>
      <c r="K1362" t="s">
        <v>1249</v>
      </c>
      <c r="L1362" s="606">
        <v>26.3</v>
      </c>
      <c r="M1362" s="606">
        <v>20</v>
      </c>
      <c r="N1362" s="606">
        <v>1.3149999999999999</v>
      </c>
      <c r="O1362" t="s">
        <v>799</v>
      </c>
      <c r="P1362" t="s">
        <v>1231</v>
      </c>
      <c r="Q1362" t="s">
        <v>799</v>
      </c>
      <c r="R1362">
        <v>180</v>
      </c>
      <c r="Y1362">
        <v>31.56</v>
      </c>
      <c r="Z1362">
        <v>3.17</v>
      </c>
      <c r="AA1362">
        <v>66.3</v>
      </c>
      <c r="AB1362">
        <v>48.59</v>
      </c>
      <c r="AC1362" t="s">
        <v>333</v>
      </c>
      <c r="AD1362" s="508" t="s">
        <v>1233</v>
      </c>
      <c r="AE1362" s="1059"/>
      <c r="AF1362" s="1059"/>
      <c r="AG1362" s="1059"/>
      <c r="AH1362" s="1059"/>
      <c r="AI1362" s="1059"/>
      <c r="AJ1362" s="1059"/>
      <c r="AK1362" s="1059"/>
      <c r="AL1362" s="1059"/>
      <c r="AM1362" s="1059"/>
      <c r="AN1362" s="1059"/>
      <c r="AO1362" s="1059"/>
      <c r="AP1362" s="1059"/>
      <c r="AQ1362" s="1059"/>
      <c r="AR1362" s="1059"/>
      <c r="AS1362" s="1059"/>
      <c r="AT1362" s="1059"/>
      <c r="AU1362" s="1061">
        <v>0.21811247723132901</v>
      </c>
    </row>
    <row r="1363" spans="1:47" x14ac:dyDescent="0.2">
      <c r="A1363">
        <v>64086</v>
      </c>
      <c r="B1363" t="s">
        <v>2607</v>
      </c>
      <c r="C1363" s="507">
        <v>45260</v>
      </c>
      <c r="D1363">
        <v>2023</v>
      </c>
      <c r="E1363" t="s">
        <v>180</v>
      </c>
      <c r="F1363" t="s">
        <v>227</v>
      </c>
      <c r="G1363">
        <v>37.364280999999998</v>
      </c>
      <c r="H1363">
        <v>-76.779161000000002</v>
      </c>
      <c r="I1363" s="606">
        <v>4.3134073059000002</v>
      </c>
      <c r="J1363" t="s">
        <v>431</v>
      </c>
      <c r="K1363" t="s">
        <v>1249</v>
      </c>
      <c r="L1363" s="606">
        <v>21.6</v>
      </c>
      <c r="M1363" s="606">
        <v>20</v>
      </c>
      <c r="N1363" s="606">
        <v>1.08</v>
      </c>
      <c r="O1363" t="s">
        <v>799</v>
      </c>
      <c r="P1363" t="s">
        <v>1231</v>
      </c>
      <c r="Q1363" t="s">
        <v>799</v>
      </c>
      <c r="R1363">
        <v>181</v>
      </c>
      <c r="Y1363">
        <v>35</v>
      </c>
      <c r="Z1363">
        <v>3.98</v>
      </c>
      <c r="AA1363">
        <v>67.41</v>
      </c>
      <c r="AB1363">
        <v>48.38</v>
      </c>
      <c r="AC1363" t="s">
        <v>327</v>
      </c>
      <c r="AD1363" s="508" t="s">
        <v>1233</v>
      </c>
      <c r="AE1363" s="1059"/>
      <c r="AF1363" s="1059"/>
      <c r="AG1363" s="1059"/>
      <c r="AH1363" s="1059"/>
      <c r="AI1363" s="1059"/>
      <c r="AJ1363" s="1059"/>
      <c r="AK1363" s="1059"/>
      <c r="AL1363" s="1059"/>
      <c r="AM1363" s="1059"/>
      <c r="AN1363" s="1059"/>
      <c r="AO1363" s="1059"/>
      <c r="AP1363" s="1059"/>
      <c r="AQ1363" s="1059"/>
      <c r="AR1363" s="1059"/>
      <c r="AS1363" s="1059"/>
      <c r="AT1363" s="1059"/>
      <c r="AU1363" s="1061">
        <v>0.22066826047358801</v>
      </c>
    </row>
    <row r="1364" spans="1:47" x14ac:dyDescent="0.2">
      <c r="A1364">
        <v>66109</v>
      </c>
      <c r="B1364" t="s">
        <v>2608</v>
      </c>
      <c r="C1364" s="507">
        <v>45230</v>
      </c>
      <c r="D1364">
        <v>2023</v>
      </c>
      <c r="E1364" t="s">
        <v>179</v>
      </c>
      <c r="F1364" t="s">
        <v>239</v>
      </c>
      <c r="G1364">
        <v>41.942</v>
      </c>
      <c r="H1364">
        <v>-85.122</v>
      </c>
      <c r="I1364" s="606">
        <v>3.8162981734999999</v>
      </c>
      <c r="J1364" t="s">
        <v>431</v>
      </c>
      <c r="K1364" t="s">
        <v>1249</v>
      </c>
      <c r="L1364" s="606">
        <v>26.8</v>
      </c>
      <c r="M1364" s="606">
        <v>20</v>
      </c>
      <c r="N1364" s="606">
        <v>1.34</v>
      </c>
      <c r="O1364" t="s">
        <v>799</v>
      </c>
      <c r="P1364" t="s">
        <v>1231</v>
      </c>
      <c r="Q1364" t="s">
        <v>799</v>
      </c>
      <c r="R1364">
        <v>180</v>
      </c>
      <c r="Y1364">
        <v>31.9</v>
      </c>
      <c r="Z1364">
        <v>2.36</v>
      </c>
      <c r="AA1364">
        <v>73.83</v>
      </c>
      <c r="AB1364">
        <v>47.1</v>
      </c>
      <c r="AC1364" t="s">
        <v>333</v>
      </c>
      <c r="AD1364" s="508" t="s">
        <v>1233</v>
      </c>
      <c r="AE1364" s="1059"/>
      <c r="AF1364" s="1059"/>
      <c r="AG1364" s="1059"/>
      <c r="AH1364" s="1059"/>
      <c r="AI1364" s="1059"/>
      <c r="AJ1364" s="1059"/>
      <c r="AK1364" s="1059"/>
      <c r="AL1364" s="1059"/>
      <c r="AM1364" s="1059"/>
      <c r="AN1364" s="1059"/>
      <c r="AO1364" s="1059"/>
      <c r="AP1364" s="1059"/>
      <c r="AQ1364" s="1059"/>
      <c r="AR1364" s="1059"/>
      <c r="AS1364" s="1059"/>
      <c r="AT1364" s="1059"/>
      <c r="AU1364" s="1061">
        <v>0.211856785063752</v>
      </c>
    </row>
    <row r="1365" spans="1:47" x14ac:dyDescent="0.2">
      <c r="A1365">
        <v>66108</v>
      </c>
      <c r="B1365" t="s">
        <v>2609</v>
      </c>
      <c r="C1365" s="507">
        <v>45230</v>
      </c>
      <c r="D1365">
        <v>2023</v>
      </c>
      <c r="E1365" t="s">
        <v>179</v>
      </c>
      <c r="F1365" t="s">
        <v>239</v>
      </c>
      <c r="G1365">
        <v>42.970950999999999</v>
      </c>
      <c r="H1365">
        <v>-84.158000999999999</v>
      </c>
      <c r="I1365" s="606">
        <v>3.8118760273999999</v>
      </c>
      <c r="J1365" t="s">
        <v>431</v>
      </c>
      <c r="K1365" t="s">
        <v>1249</v>
      </c>
      <c r="L1365" s="606">
        <v>25.4</v>
      </c>
      <c r="M1365" s="606">
        <v>20</v>
      </c>
      <c r="N1365" s="606">
        <v>1.27</v>
      </c>
      <c r="O1365" t="s">
        <v>799</v>
      </c>
      <c r="P1365" t="s">
        <v>1231</v>
      </c>
      <c r="Q1365" t="s">
        <v>799</v>
      </c>
      <c r="R1365">
        <v>180</v>
      </c>
      <c r="Y1365">
        <v>30.98</v>
      </c>
      <c r="Z1365">
        <v>2.36</v>
      </c>
      <c r="AA1365">
        <v>72.89</v>
      </c>
      <c r="AB1365">
        <v>46.29</v>
      </c>
      <c r="AC1365" t="s">
        <v>333</v>
      </c>
      <c r="AD1365" s="508" t="s">
        <v>1233</v>
      </c>
      <c r="AE1365" s="1059"/>
      <c r="AF1365" s="1059"/>
      <c r="AG1365" s="1059"/>
      <c r="AH1365" s="1059"/>
      <c r="AI1365" s="1059"/>
      <c r="AJ1365" s="1059"/>
      <c r="AK1365" s="1059"/>
      <c r="AL1365" s="1059"/>
      <c r="AM1365" s="1059"/>
      <c r="AN1365" s="1059"/>
      <c r="AO1365" s="1059"/>
      <c r="AP1365" s="1059"/>
      <c r="AQ1365" s="1059"/>
      <c r="AR1365" s="1059"/>
      <c r="AS1365" s="1059"/>
      <c r="AT1365" s="1059"/>
      <c r="AU1365" s="1061">
        <v>0.20967099271402501</v>
      </c>
    </row>
    <row r="1366" spans="1:47" x14ac:dyDescent="0.2">
      <c r="A1366">
        <v>66412</v>
      </c>
      <c r="B1366" t="s">
        <v>2610</v>
      </c>
      <c r="C1366" s="507">
        <v>45169</v>
      </c>
      <c r="D1366">
        <v>2023</v>
      </c>
      <c r="E1366" t="s">
        <v>178</v>
      </c>
      <c r="F1366" t="s">
        <v>232</v>
      </c>
      <c r="G1366">
        <v>32.072451000000001</v>
      </c>
      <c r="H1366">
        <v>-104.163161</v>
      </c>
      <c r="I1366" s="606">
        <v>5.6508817351999996</v>
      </c>
      <c r="J1366" t="s">
        <v>431</v>
      </c>
      <c r="K1366" t="s">
        <v>1249</v>
      </c>
      <c r="L1366" s="606">
        <v>26</v>
      </c>
      <c r="M1366" s="606">
        <v>20</v>
      </c>
      <c r="N1366" s="606">
        <v>1.3</v>
      </c>
      <c r="O1366" t="s">
        <v>799</v>
      </c>
      <c r="P1366" t="s">
        <v>1231</v>
      </c>
      <c r="Q1366" t="s">
        <v>799</v>
      </c>
      <c r="R1366">
        <v>180</v>
      </c>
      <c r="Y1366">
        <v>40.200000000000003</v>
      </c>
      <c r="Z1366">
        <v>24.77</v>
      </c>
      <c r="AA1366">
        <v>39.5</v>
      </c>
      <c r="AB1366">
        <v>23.2</v>
      </c>
      <c r="AC1366" t="s">
        <v>332</v>
      </c>
      <c r="AD1366" s="508" t="s">
        <v>1233</v>
      </c>
      <c r="AE1366" s="1059"/>
      <c r="AF1366" s="1059"/>
      <c r="AG1366" s="1059"/>
      <c r="AH1366" s="1059"/>
      <c r="AI1366" s="1059"/>
      <c r="AJ1366" s="1059"/>
      <c r="AK1366" s="1059"/>
      <c r="AL1366" s="1059"/>
      <c r="AM1366" s="1059"/>
      <c r="AN1366" s="1059"/>
      <c r="AO1366" s="1059"/>
      <c r="AP1366" s="1059"/>
      <c r="AQ1366" s="1059"/>
      <c r="AR1366" s="1059"/>
      <c r="AS1366" s="1059"/>
      <c r="AT1366" s="1059"/>
      <c r="AU1366" s="1061">
        <v>0.36157786885245902</v>
      </c>
    </row>
    <row r="1367" spans="1:47" x14ac:dyDescent="0.2">
      <c r="A1367">
        <v>66103</v>
      </c>
      <c r="B1367" t="s">
        <v>2611</v>
      </c>
      <c r="C1367" s="507">
        <v>45291</v>
      </c>
      <c r="D1367">
        <v>2023</v>
      </c>
      <c r="E1367" t="s">
        <v>179</v>
      </c>
      <c r="F1367" t="s">
        <v>239</v>
      </c>
      <c r="G1367">
        <v>42.516361000000003</v>
      </c>
      <c r="H1367">
        <v>-84.589580999999995</v>
      </c>
      <c r="I1367" s="606">
        <v>3.7862196347000001</v>
      </c>
      <c r="J1367" t="s">
        <v>431</v>
      </c>
      <c r="K1367" t="s">
        <v>1251</v>
      </c>
      <c r="L1367" s="606">
        <v>27.15</v>
      </c>
      <c r="M1367" s="606">
        <v>20</v>
      </c>
      <c r="N1367" s="606">
        <v>1.3574999999999999</v>
      </c>
      <c r="O1367" t="s">
        <v>799</v>
      </c>
      <c r="P1367" t="s">
        <v>1231</v>
      </c>
      <c r="Q1367" t="s">
        <v>799</v>
      </c>
      <c r="R1367">
        <v>180</v>
      </c>
      <c r="Y1367">
        <v>31.78</v>
      </c>
      <c r="Z1367">
        <v>2.36</v>
      </c>
      <c r="AA1367">
        <v>86.13</v>
      </c>
      <c r="AB1367">
        <v>62.07</v>
      </c>
      <c r="AC1367" t="s">
        <v>333</v>
      </c>
      <c r="AD1367" s="508" t="s">
        <v>1233</v>
      </c>
      <c r="AE1367" s="1059"/>
      <c r="AF1367" s="1059"/>
      <c r="AG1367" s="1059"/>
      <c r="AH1367" s="1059"/>
      <c r="AI1367" s="1059"/>
      <c r="AJ1367" s="1059"/>
      <c r="AK1367" s="1059"/>
      <c r="AL1367" s="1059"/>
      <c r="AM1367" s="1059"/>
      <c r="AN1367" s="1059"/>
      <c r="AO1367" s="1059"/>
      <c r="AP1367" s="1059"/>
      <c r="AQ1367" s="1059"/>
      <c r="AR1367" s="1059"/>
      <c r="AS1367" s="1059"/>
      <c r="AT1367" s="1059"/>
      <c r="AU1367" s="1061">
        <v>0.20710382513661199</v>
      </c>
    </row>
    <row r="1368" spans="1:47" x14ac:dyDescent="0.2">
      <c r="A1368">
        <v>66102</v>
      </c>
      <c r="B1368" t="s">
        <v>2612</v>
      </c>
      <c r="C1368" s="507">
        <v>45291</v>
      </c>
      <c r="D1368">
        <v>2023</v>
      </c>
      <c r="E1368" t="s">
        <v>179</v>
      </c>
      <c r="F1368" t="s">
        <v>239</v>
      </c>
      <c r="G1368">
        <v>41.941001</v>
      </c>
      <c r="H1368">
        <v>-84.035000999999994</v>
      </c>
      <c r="I1368" s="606">
        <v>3.8383963470000002</v>
      </c>
      <c r="J1368" t="s">
        <v>431</v>
      </c>
      <c r="K1368" t="s">
        <v>1249</v>
      </c>
      <c r="L1368" s="606">
        <v>27.15</v>
      </c>
      <c r="M1368" s="606">
        <v>20</v>
      </c>
      <c r="N1368" s="606">
        <v>1.3574999999999999</v>
      </c>
      <c r="O1368" t="s">
        <v>799</v>
      </c>
      <c r="P1368" t="s">
        <v>1231</v>
      </c>
      <c r="Q1368" t="s">
        <v>799</v>
      </c>
      <c r="R1368">
        <v>180</v>
      </c>
      <c r="Y1368">
        <v>34.5</v>
      </c>
      <c r="Z1368">
        <v>2.36</v>
      </c>
      <c r="AA1368">
        <v>77.930000000000007</v>
      </c>
      <c r="AB1368">
        <v>49.35</v>
      </c>
      <c r="AC1368" t="s">
        <v>333</v>
      </c>
      <c r="AD1368" s="508" t="s">
        <v>1233</v>
      </c>
      <c r="AE1368" s="1059"/>
      <c r="AF1368" s="1059"/>
      <c r="AG1368" s="1059"/>
      <c r="AH1368" s="1059"/>
      <c r="AI1368" s="1059"/>
      <c r="AJ1368" s="1059"/>
      <c r="AK1368" s="1059"/>
      <c r="AL1368" s="1059"/>
      <c r="AM1368" s="1059"/>
      <c r="AN1368" s="1059"/>
      <c r="AO1368" s="1059"/>
      <c r="AP1368" s="1059"/>
      <c r="AQ1368" s="1059"/>
      <c r="AR1368" s="1059"/>
      <c r="AS1368" s="1059"/>
      <c r="AT1368" s="1059"/>
      <c r="AU1368" s="1061">
        <v>0.21394011839708499</v>
      </c>
    </row>
    <row r="1369" spans="1:47" x14ac:dyDescent="0.2">
      <c r="A1369">
        <v>65841</v>
      </c>
      <c r="B1369" t="s">
        <v>2613</v>
      </c>
      <c r="C1369" s="507">
        <v>45260</v>
      </c>
      <c r="D1369">
        <v>2023</v>
      </c>
      <c r="E1369" t="s">
        <v>181</v>
      </c>
      <c r="F1369" t="s">
        <v>244</v>
      </c>
      <c r="G1369">
        <v>42.926229999999997</v>
      </c>
      <c r="H1369">
        <v>-73.711500999999998</v>
      </c>
      <c r="I1369" s="606">
        <v>3.7779897259999999</v>
      </c>
      <c r="J1369" t="s">
        <v>431</v>
      </c>
      <c r="K1369" t="s">
        <v>1249</v>
      </c>
      <c r="L1369" s="606">
        <v>27.171044999999999</v>
      </c>
      <c r="M1369" s="606">
        <v>20</v>
      </c>
      <c r="N1369" s="606">
        <v>1.35855225</v>
      </c>
      <c r="O1369" t="s">
        <v>793</v>
      </c>
      <c r="P1369" t="s">
        <v>793</v>
      </c>
      <c r="Q1369" t="s">
        <v>1112</v>
      </c>
      <c r="R1369">
        <v>180</v>
      </c>
      <c r="Y1369">
        <v>32.729999999999997</v>
      </c>
      <c r="Z1369">
        <v>10.73</v>
      </c>
      <c r="AA1369">
        <v>86.31</v>
      </c>
      <c r="AB1369">
        <v>62.55</v>
      </c>
      <c r="AC1369" t="s">
        <v>330</v>
      </c>
      <c r="AD1369" s="508">
        <v>62.519180828033036</v>
      </c>
      <c r="AE1369" s="1059"/>
      <c r="AF1369" s="1059"/>
      <c r="AG1369" s="1059"/>
      <c r="AH1369" s="1059"/>
      <c r="AI1369" s="1059"/>
      <c r="AJ1369" s="1059"/>
      <c r="AK1369" s="1059"/>
      <c r="AL1369" s="1059"/>
      <c r="AM1369" s="1059"/>
      <c r="AN1369" s="1059"/>
      <c r="AO1369" s="1059"/>
      <c r="AP1369" s="1059"/>
      <c r="AQ1369" s="1059"/>
      <c r="AR1369" s="1059"/>
      <c r="AS1369" s="1059"/>
      <c r="AT1369" s="1059"/>
      <c r="AU1369" s="1061">
        <v>0.19394922586520899</v>
      </c>
    </row>
    <row r="1370" spans="1:47" x14ac:dyDescent="0.2">
      <c r="A1370">
        <v>67102</v>
      </c>
      <c r="B1370" t="s">
        <v>2614</v>
      </c>
      <c r="C1370" s="507">
        <v>45230</v>
      </c>
      <c r="D1370">
        <v>2023</v>
      </c>
      <c r="E1370" t="s">
        <v>179</v>
      </c>
      <c r="F1370" t="s">
        <v>239</v>
      </c>
      <c r="G1370">
        <v>42.301161</v>
      </c>
      <c r="H1370">
        <v>-84.754080999999999</v>
      </c>
      <c r="I1370" s="606">
        <v>3.8240607305999998</v>
      </c>
      <c r="J1370" t="s">
        <v>431</v>
      </c>
      <c r="K1370" t="s">
        <v>1249</v>
      </c>
      <c r="L1370" s="606">
        <v>27.9</v>
      </c>
      <c r="M1370" s="606">
        <v>20</v>
      </c>
      <c r="N1370" s="606">
        <v>1.395</v>
      </c>
      <c r="O1370" t="s">
        <v>799</v>
      </c>
      <c r="P1370" t="s">
        <v>1231</v>
      </c>
      <c r="Q1370" t="s">
        <v>799</v>
      </c>
      <c r="R1370">
        <v>180</v>
      </c>
      <c r="Y1370">
        <v>25.99</v>
      </c>
      <c r="Z1370">
        <v>2.36</v>
      </c>
      <c r="AA1370">
        <v>42.34</v>
      </c>
      <c r="AB1370">
        <v>26.04</v>
      </c>
      <c r="AC1370" t="s">
        <v>333</v>
      </c>
      <c r="AD1370" s="508" t="s">
        <v>1233</v>
      </c>
      <c r="AE1370" s="1059"/>
      <c r="AF1370" s="1059"/>
      <c r="AG1370" s="1059"/>
      <c r="AH1370" s="1059"/>
      <c r="AI1370" s="1059"/>
      <c r="AJ1370" s="1059"/>
      <c r="AK1370" s="1059"/>
      <c r="AL1370" s="1059"/>
      <c r="AM1370" s="1059"/>
      <c r="AN1370" s="1059"/>
      <c r="AO1370" s="1059"/>
      <c r="AP1370" s="1059"/>
      <c r="AQ1370" s="1059"/>
      <c r="AR1370" s="1059"/>
      <c r="AS1370" s="1059"/>
      <c r="AT1370" s="1059"/>
    </row>
    <row r="1371" spans="1:47" x14ac:dyDescent="0.2">
      <c r="A1371">
        <v>67103</v>
      </c>
      <c r="B1371" t="s">
        <v>2615</v>
      </c>
      <c r="C1371" s="507">
        <v>45230</v>
      </c>
      <c r="D1371">
        <v>2023</v>
      </c>
      <c r="E1371" t="s">
        <v>179</v>
      </c>
      <c r="F1371" t="s">
        <v>239</v>
      </c>
      <c r="G1371">
        <v>43.988481</v>
      </c>
      <c r="H1371">
        <v>-84.522300999999999</v>
      </c>
      <c r="I1371" s="606">
        <v>3.7645168949999999</v>
      </c>
      <c r="J1371" t="s">
        <v>431</v>
      </c>
      <c r="K1371" t="s">
        <v>1249</v>
      </c>
      <c r="L1371" s="606">
        <v>28</v>
      </c>
      <c r="M1371" s="606">
        <v>20</v>
      </c>
      <c r="N1371" s="606">
        <v>1.4</v>
      </c>
      <c r="O1371" t="s">
        <v>799</v>
      </c>
      <c r="P1371" t="s">
        <v>1231</v>
      </c>
      <c r="Q1371" t="s">
        <v>799</v>
      </c>
      <c r="R1371">
        <v>180</v>
      </c>
      <c r="Y1371">
        <v>32.020000000000003</v>
      </c>
      <c r="Z1371">
        <v>2.36</v>
      </c>
      <c r="AA1371">
        <v>41.42</v>
      </c>
      <c r="AB1371">
        <v>25.12</v>
      </c>
      <c r="AC1371" t="s">
        <v>333</v>
      </c>
      <c r="AD1371" s="508" t="s">
        <v>1233</v>
      </c>
      <c r="AE1371" s="1059"/>
      <c r="AF1371" s="1059"/>
      <c r="AG1371" s="1059"/>
      <c r="AH1371" s="1059"/>
      <c r="AI1371" s="1059"/>
      <c r="AJ1371" s="1059"/>
      <c r="AK1371" s="1059"/>
      <c r="AL1371" s="1059"/>
      <c r="AM1371" s="1059"/>
      <c r="AN1371" s="1059"/>
      <c r="AO1371" s="1059"/>
      <c r="AP1371" s="1059"/>
      <c r="AQ1371" s="1059"/>
      <c r="AR1371" s="1059"/>
      <c r="AS1371" s="1059"/>
      <c r="AT1371" s="1059"/>
    </row>
    <row r="1372" spans="1:47" x14ac:dyDescent="0.2">
      <c r="A1372">
        <v>68775</v>
      </c>
      <c r="B1372" t="s">
        <v>2616</v>
      </c>
      <c r="C1372" s="507">
        <v>45260</v>
      </c>
      <c r="D1372">
        <v>2023</v>
      </c>
      <c r="E1372" t="s">
        <v>180</v>
      </c>
      <c r="F1372" t="s">
        <v>227</v>
      </c>
      <c r="G1372">
        <v>37.36</v>
      </c>
      <c r="H1372">
        <v>-76.53</v>
      </c>
      <c r="I1372" s="606">
        <v>4.3373732877000002</v>
      </c>
      <c r="J1372" t="s">
        <v>431</v>
      </c>
      <c r="K1372" t="s">
        <v>1249</v>
      </c>
      <c r="L1372" s="606">
        <v>26.7</v>
      </c>
      <c r="M1372" s="606">
        <v>20</v>
      </c>
      <c r="N1372" s="606">
        <v>1.335</v>
      </c>
      <c r="O1372" t="s">
        <v>799</v>
      </c>
      <c r="P1372" t="s">
        <v>1231</v>
      </c>
      <c r="Q1372" t="s">
        <v>799</v>
      </c>
      <c r="R1372">
        <v>180</v>
      </c>
      <c r="AA1372">
        <v>61.64</v>
      </c>
      <c r="AB1372">
        <v>45.25</v>
      </c>
      <c r="AC1372" t="s">
        <v>330</v>
      </c>
      <c r="AD1372" s="508" t="s">
        <v>1233</v>
      </c>
      <c r="AE1372" s="1059"/>
      <c r="AF1372" s="1059"/>
      <c r="AG1372" s="1059"/>
      <c r="AH1372" s="1059"/>
      <c r="AI1372" s="1059"/>
      <c r="AJ1372" s="1059"/>
      <c r="AK1372" s="1059"/>
      <c r="AL1372" s="1059"/>
      <c r="AM1372" s="1059"/>
      <c r="AN1372" s="1059"/>
      <c r="AO1372" s="1059"/>
      <c r="AP1372" s="1059"/>
      <c r="AQ1372" s="1059"/>
      <c r="AR1372" s="1059"/>
      <c r="AS1372" s="1059"/>
      <c r="AT1372" s="1059"/>
      <c r="AU1372" s="1061">
        <v>0.23394808743169401</v>
      </c>
    </row>
    <row r="1373" spans="1:47" x14ac:dyDescent="0.2">
      <c r="A1373">
        <v>63789</v>
      </c>
      <c r="B1373" t="s">
        <v>2617</v>
      </c>
      <c r="C1373" s="507">
        <v>45291</v>
      </c>
      <c r="D1373">
        <v>2023</v>
      </c>
      <c r="E1373" t="s">
        <v>199</v>
      </c>
      <c r="F1373" t="s">
        <v>228</v>
      </c>
      <c r="G1373">
        <v>35.959730999999998</v>
      </c>
      <c r="H1373">
        <v>-78.094640999999996</v>
      </c>
      <c r="I1373" s="606">
        <v>4.4476367579999998</v>
      </c>
      <c r="J1373" t="s">
        <v>431</v>
      </c>
      <c r="K1373" t="s">
        <v>1249</v>
      </c>
      <c r="L1373" s="606">
        <v>32.746815000000005</v>
      </c>
      <c r="M1373" s="606">
        <v>23.4</v>
      </c>
      <c r="N1373" s="606">
        <v>1.3994365384615388</v>
      </c>
      <c r="O1373" t="s">
        <v>799</v>
      </c>
      <c r="P1373" t="s">
        <v>1231</v>
      </c>
      <c r="Q1373" t="s">
        <v>799</v>
      </c>
      <c r="R1373">
        <v>180</v>
      </c>
      <c r="Y1373">
        <v>20.67</v>
      </c>
      <c r="Z1373">
        <v>7.5</v>
      </c>
      <c r="AA1373">
        <v>60.65</v>
      </c>
      <c r="AB1373">
        <v>44.42</v>
      </c>
      <c r="AC1373" t="s">
        <v>329</v>
      </c>
      <c r="AD1373" s="508" t="s">
        <v>1233</v>
      </c>
      <c r="AE1373" s="1059"/>
      <c r="AF1373" s="1059"/>
      <c r="AG1373" s="1059"/>
      <c r="AH1373" s="1059"/>
      <c r="AI1373" s="1059"/>
      <c r="AJ1373" s="1059"/>
      <c r="AK1373" s="1059"/>
      <c r="AL1373" s="1059"/>
      <c r="AM1373" s="1059"/>
      <c r="AN1373" s="1059"/>
      <c r="AO1373" s="1059"/>
      <c r="AP1373" s="1059"/>
      <c r="AQ1373" s="1059"/>
      <c r="AR1373" s="1059"/>
      <c r="AS1373" s="1059"/>
      <c r="AT1373" s="1059"/>
      <c r="AU1373" s="1061">
        <v>0.25530101349773399</v>
      </c>
    </row>
    <row r="1374" spans="1:47" x14ac:dyDescent="0.2">
      <c r="A1374">
        <v>66129</v>
      </c>
      <c r="B1374" t="s">
        <v>686</v>
      </c>
      <c r="C1374" s="507">
        <v>45291</v>
      </c>
      <c r="D1374">
        <v>2023</v>
      </c>
      <c r="E1374" t="s">
        <v>199</v>
      </c>
      <c r="F1374" t="s">
        <v>223</v>
      </c>
      <c r="G1374">
        <v>27.955870000000001</v>
      </c>
      <c r="H1374">
        <v>-82.201400000000007</v>
      </c>
      <c r="I1374" s="606">
        <v>4.9818479452000002</v>
      </c>
      <c r="J1374" t="s">
        <v>431</v>
      </c>
      <c r="K1374" t="s">
        <v>1251</v>
      </c>
      <c r="L1374" s="606">
        <v>32</v>
      </c>
      <c r="M1374" s="606">
        <v>25</v>
      </c>
      <c r="N1374" s="606">
        <v>1.28</v>
      </c>
      <c r="O1374" t="s">
        <v>799</v>
      </c>
      <c r="P1374" t="s">
        <v>1231</v>
      </c>
      <c r="Q1374" t="s">
        <v>799</v>
      </c>
      <c r="R1374">
        <v>180</v>
      </c>
      <c r="S1374" t="s">
        <v>1293</v>
      </c>
      <c r="T1374" t="s">
        <v>1294</v>
      </c>
      <c r="U1374" t="s">
        <v>1295</v>
      </c>
      <c r="V1374">
        <v>2024</v>
      </c>
      <c r="W1374">
        <v>15</v>
      </c>
      <c r="X1374">
        <v>30</v>
      </c>
      <c r="Y1374">
        <v>16.59</v>
      </c>
      <c r="Z1374">
        <v>9.17</v>
      </c>
      <c r="AA1374">
        <v>59.35</v>
      </c>
      <c r="AB1374">
        <v>43.65</v>
      </c>
      <c r="AC1374" t="s">
        <v>329</v>
      </c>
      <c r="AD1374" s="508" t="s">
        <v>1233</v>
      </c>
      <c r="AE1374" s="1059"/>
      <c r="AF1374" s="1059"/>
      <c r="AG1374" s="1059"/>
      <c r="AH1374" s="1059"/>
      <c r="AI1374" s="1059"/>
      <c r="AJ1374" s="1059"/>
      <c r="AK1374" s="1059"/>
      <c r="AL1374" s="1059"/>
      <c r="AM1374" s="1059"/>
      <c r="AN1374" s="1059"/>
      <c r="AO1374" s="1059"/>
      <c r="AP1374" s="1059"/>
      <c r="AQ1374" s="1059"/>
      <c r="AR1374" s="1059"/>
      <c r="AS1374" s="1059"/>
      <c r="AT1374" s="1059"/>
      <c r="AU1374" s="1061">
        <v>0.22899817850637499</v>
      </c>
    </row>
    <row r="1375" spans="1:47" x14ac:dyDescent="0.2">
      <c r="A1375">
        <v>66203</v>
      </c>
      <c r="B1375" t="s">
        <v>2618</v>
      </c>
      <c r="C1375" s="507">
        <v>45046</v>
      </c>
      <c r="D1375">
        <v>2023</v>
      </c>
      <c r="E1375" t="s">
        <v>180</v>
      </c>
      <c r="F1375" t="s">
        <v>253</v>
      </c>
      <c r="G1375">
        <v>38.534999999999997</v>
      </c>
      <c r="H1375">
        <v>-77.096999999999994</v>
      </c>
      <c r="I1375" s="606">
        <v>4.2017018264999999</v>
      </c>
      <c r="J1375" t="s">
        <v>431</v>
      </c>
      <c r="K1375" t="s">
        <v>1249</v>
      </c>
      <c r="L1375" s="606">
        <v>34.85</v>
      </c>
      <c r="M1375" s="606">
        <v>29.77</v>
      </c>
      <c r="N1375" s="606">
        <v>1.1706415854887471</v>
      </c>
      <c r="O1375" t="s">
        <v>799</v>
      </c>
      <c r="P1375" t="s">
        <v>1231</v>
      </c>
      <c r="Q1375" t="s">
        <v>799</v>
      </c>
      <c r="R1375">
        <v>180</v>
      </c>
      <c r="Y1375">
        <v>40.42</v>
      </c>
      <c r="Z1375">
        <v>6.3</v>
      </c>
      <c r="AA1375">
        <v>75.7</v>
      </c>
      <c r="AB1375">
        <v>54.67</v>
      </c>
      <c r="AC1375" t="s">
        <v>1259</v>
      </c>
      <c r="AD1375" s="508" t="s">
        <v>1233</v>
      </c>
      <c r="AE1375" s="1059"/>
      <c r="AF1375" s="1059"/>
      <c r="AG1375" s="1059"/>
      <c r="AH1375" s="1059"/>
      <c r="AI1375" s="1059"/>
      <c r="AJ1375" s="1059"/>
      <c r="AK1375" s="1059"/>
      <c r="AL1375" s="1059"/>
      <c r="AM1375" s="1059"/>
      <c r="AN1375" s="1059"/>
      <c r="AO1375" s="1059"/>
      <c r="AP1375" s="1059"/>
      <c r="AQ1375" s="1059"/>
      <c r="AR1375" s="1059"/>
      <c r="AS1375" s="1059"/>
      <c r="AT1375" s="1059"/>
      <c r="AU1375" s="1061">
        <v>0.19839412422990299</v>
      </c>
    </row>
    <row r="1376" spans="1:47" x14ac:dyDescent="0.2">
      <c r="A1376">
        <v>63900</v>
      </c>
      <c r="B1376" t="s">
        <v>2619</v>
      </c>
      <c r="C1376" s="507">
        <v>45046</v>
      </c>
      <c r="D1376">
        <v>2023</v>
      </c>
      <c r="E1376" t="s">
        <v>216</v>
      </c>
      <c r="F1376" t="s">
        <v>216</v>
      </c>
      <c r="G1376">
        <v>19.902010000000001</v>
      </c>
      <c r="H1376">
        <v>-155.76401000000001</v>
      </c>
      <c r="I1376" s="606">
        <v>5.3846349314999999</v>
      </c>
      <c r="J1376" t="s">
        <v>431</v>
      </c>
      <c r="K1376" t="s">
        <v>1249</v>
      </c>
      <c r="L1376" s="606">
        <v>42.277999999999999</v>
      </c>
      <c r="M1376" s="606">
        <v>30</v>
      </c>
      <c r="N1376" s="606">
        <v>1.4092666666666667</v>
      </c>
      <c r="O1376" t="s">
        <v>799</v>
      </c>
      <c r="P1376" t="s">
        <v>1231</v>
      </c>
      <c r="Q1376" t="s">
        <v>799</v>
      </c>
      <c r="R1376">
        <v>180</v>
      </c>
      <c r="S1376" t="s">
        <v>1293</v>
      </c>
      <c r="T1376" t="s">
        <v>1335</v>
      </c>
      <c r="U1376" t="s">
        <v>1497</v>
      </c>
      <c r="V1376">
        <v>2023</v>
      </c>
      <c r="W1376">
        <v>30</v>
      </c>
      <c r="X1376">
        <v>120</v>
      </c>
      <c r="Y1376">
        <v>173.58</v>
      </c>
      <c r="AC1376" t="s">
        <v>333</v>
      </c>
      <c r="AD1376" s="508" t="s">
        <v>1233</v>
      </c>
      <c r="AE1376" s="1059"/>
      <c r="AF1376" s="1059"/>
      <c r="AG1376" s="1059"/>
      <c r="AH1376" s="1059"/>
      <c r="AI1376" s="1059"/>
      <c r="AJ1376" s="1059"/>
      <c r="AK1376" s="1059"/>
      <c r="AL1376" s="1059"/>
      <c r="AM1376" s="1059"/>
      <c r="AN1376" s="1059"/>
      <c r="AO1376" s="1059"/>
      <c r="AP1376" s="1059"/>
      <c r="AQ1376" s="1059"/>
      <c r="AR1376" s="1059"/>
      <c r="AS1376" s="1059"/>
      <c r="AT1376" s="1059"/>
      <c r="AU1376" s="1061">
        <v>0.22811490588949601</v>
      </c>
    </row>
    <row r="1377" spans="1:47" x14ac:dyDescent="0.2">
      <c r="A1377">
        <v>66405</v>
      </c>
      <c r="B1377" t="s">
        <v>2620</v>
      </c>
      <c r="C1377" s="507">
        <v>45046</v>
      </c>
      <c r="D1377">
        <v>2023</v>
      </c>
      <c r="E1377" t="s">
        <v>178</v>
      </c>
      <c r="F1377" t="s">
        <v>232</v>
      </c>
      <c r="G1377">
        <v>33.431691000000001</v>
      </c>
      <c r="H1377">
        <v>-104.435131</v>
      </c>
      <c r="I1377" s="606">
        <v>5.5833401825999998</v>
      </c>
      <c r="J1377" t="s">
        <v>431</v>
      </c>
      <c r="K1377" t="s">
        <v>1251</v>
      </c>
      <c r="L1377" s="606">
        <v>43.3</v>
      </c>
      <c r="M1377" s="606">
        <v>30</v>
      </c>
      <c r="N1377" s="606">
        <v>1.4433333333333331</v>
      </c>
      <c r="O1377" t="s">
        <v>799</v>
      </c>
      <c r="P1377" t="s">
        <v>1231</v>
      </c>
      <c r="Q1377" t="s">
        <v>799</v>
      </c>
      <c r="R1377">
        <v>180</v>
      </c>
      <c r="Y1377">
        <v>36.61</v>
      </c>
      <c r="Z1377">
        <v>24.9</v>
      </c>
      <c r="AA1377">
        <v>46.27</v>
      </c>
      <c r="AB1377">
        <v>29.97</v>
      </c>
      <c r="AC1377" t="s">
        <v>1259</v>
      </c>
      <c r="AD1377" s="508">
        <v>25.419866175642312</v>
      </c>
      <c r="AE1377" s="1059"/>
      <c r="AF1377" s="1059"/>
      <c r="AG1377" s="1059"/>
      <c r="AH1377" s="1059"/>
      <c r="AI1377" s="1059"/>
      <c r="AJ1377" s="1059"/>
      <c r="AK1377" s="1059"/>
      <c r="AL1377" s="1059"/>
      <c r="AM1377" s="1059"/>
      <c r="AN1377" s="1059"/>
      <c r="AO1377" s="1059"/>
      <c r="AP1377" s="1059"/>
      <c r="AQ1377" s="1059"/>
      <c r="AR1377" s="1059"/>
      <c r="AS1377" s="1059"/>
      <c r="AT1377" s="1059"/>
      <c r="AU1377" s="1061">
        <v>0.25910367334547602</v>
      </c>
    </row>
    <row r="1378" spans="1:47" x14ac:dyDescent="0.2">
      <c r="A1378">
        <v>66826</v>
      </c>
      <c r="B1378" t="s">
        <v>2621</v>
      </c>
      <c r="C1378" s="507">
        <v>45260</v>
      </c>
      <c r="D1378">
        <v>2023</v>
      </c>
      <c r="E1378" t="s">
        <v>179</v>
      </c>
      <c r="F1378" t="s">
        <v>230</v>
      </c>
      <c r="G1378">
        <v>39.806049999999999</v>
      </c>
      <c r="H1378">
        <v>-90.224400000000003</v>
      </c>
      <c r="I1378" s="606">
        <v>4.1353812784999997</v>
      </c>
      <c r="J1378" t="s">
        <v>431</v>
      </c>
      <c r="K1378" t="s">
        <v>1251</v>
      </c>
      <c r="L1378" s="606">
        <v>37</v>
      </c>
      <c r="M1378" s="606">
        <v>30</v>
      </c>
      <c r="N1378" s="606">
        <v>1.2333333333333334</v>
      </c>
      <c r="O1378" t="s">
        <v>799</v>
      </c>
      <c r="P1378" t="s">
        <v>1231</v>
      </c>
      <c r="Q1378" t="s">
        <v>799</v>
      </c>
      <c r="R1378">
        <v>181</v>
      </c>
      <c r="Y1378">
        <v>28.9</v>
      </c>
      <c r="Z1378">
        <v>2.46</v>
      </c>
      <c r="AA1378">
        <v>57.85</v>
      </c>
      <c r="AB1378">
        <v>37.44</v>
      </c>
      <c r="AC1378" t="s">
        <v>330</v>
      </c>
      <c r="AD1378" s="508">
        <v>49.724209690141898</v>
      </c>
      <c r="AE1378" s="1059"/>
      <c r="AF1378" s="1059"/>
      <c r="AG1378" s="1059"/>
      <c r="AH1378" s="1059"/>
      <c r="AI1378" s="1059"/>
      <c r="AJ1378" s="1059"/>
      <c r="AK1378" s="1059"/>
      <c r="AL1378" s="1059"/>
      <c r="AM1378" s="1059"/>
      <c r="AN1378" s="1059"/>
      <c r="AO1378" s="1059"/>
      <c r="AP1378" s="1059"/>
      <c r="AQ1378" s="1059"/>
      <c r="AR1378" s="1059"/>
      <c r="AS1378" s="1059"/>
      <c r="AT1378" s="1059"/>
      <c r="AU1378" s="1061">
        <v>0.22677216150576801</v>
      </c>
    </row>
    <row r="1379" spans="1:47" x14ac:dyDescent="0.2">
      <c r="A1379">
        <v>68890</v>
      </c>
      <c r="B1379" t="s">
        <v>2622</v>
      </c>
      <c r="C1379" s="507">
        <v>45046</v>
      </c>
      <c r="D1379">
        <v>2023</v>
      </c>
      <c r="E1379" t="s">
        <v>176</v>
      </c>
      <c r="F1379" t="s">
        <v>222</v>
      </c>
      <c r="G1379">
        <v>38.034999999999997</v>
      </c>
      <c r="H1379">
        <v>-122.247</v>
      </c>
      <c r="I1379" s="606">
        <v>4.9291075341999999</v>
      </c>
      <c r="J1379" t="s">
        <v>431</v>
      </c>
      <c r="K1379" t="s">
        <v>1249</v>
      </c>
      <c r="L1379" s="606">
        <v>34.6</v>
      </c>
      <c r="M1379" s="606">
        <v>30.2</v>
      </c>
      <c r="N1379" s="606">
        <v>1.1456953642384107</v>
      </c>
      <c r="O1379" t="s">
        <v>793</v>
      </c>
      <c r="P1379" t="s">
        <v>793</v>
      </c>
      <c r="Q1379">
        <v>60</v>
      </c>
      <c r="R1379">
        <v>180</v>
      </c>
      <c r="AC1379" t="s">
        <v>330</v>
      </c>
      <c r="AD1379" s="508" t="s">
        <v>1233</v>
      </c>
      <c r="AE1379" s="1059"/>
      <c r="AF1379" s="1059"/>
      <c r="AG1379" s="1059"/>
      <c r="AH1379" s="1059"/>
      <c r="AI1379" s="1059"/>
      <c r="AJ1379" s="1059"/>
      <c r="AK1379" s="1059"/>
      <c r="AL1379" s="1059"/>
      <c r="AM1379" s="1059"/>
      <c r="AN1379" s="1059"/>
      <c r="AO1379" s="1059"/>
      <c r="AP1379" s="1059"/>
      <c r="AQ1379" s="1059"/>
      <c r="AR1379" s="1059"/>
      <c r="AS1379" s="1059"/>
      <c r="AT1379" s="1059"/>
    </row>
    <row r="1380" spans="1:47" x14ac:dyDescent="0.2">
      <c r="A1380">
        <v>65219</v>
      </c>
      <c r="B1380" t="s">
        <v>2623</v>
      </c>
      <c r="C1380" s="507">
        <v>45291</v>
      </c>
      <c r="D1380">
        <v>2023</v>
      </c>
      <c r="E1380" t="s">
        <v>180</v>
      </c>
      <c r="F1380" t="s">
        <v>227</v>
      </c>
      <c r="G1380">
        <v>38.613601000000003</v>
      </c>
      <c r="H1380">
        <v>-78.677100999999993</v>
      </c>
      <c r="I1380" s="606">
        <v>4.1500401825999997</v>
      </c>
      <c r="J1380" t="s">
        <v>431</v>
      </c>
      <c r="K1380" t="s">
        <v>1251</v>
      </c>
      <c r="L1380" s="606">
        <v>39.423839999999998</v>
      </c>
      <c r="M1380" s="606">
        <v>31.36</v>
      </c>
      <c r="N1380" s="606">
        <v>1.2571377551020408</v>
      </c>
      <c r="O1380" t="s">
        <v>799</v>
      </c>
      <c r="P1380" t="s">
        <v>1231</v>
      </c>
      <c r="Q1380" t="s">
        <v>799</v>
      </c>
      <c r="R1380">
        <v>180</v>
      </c>
      <c r="Y1380">
        <v>32.89</v>
      </c>
      <c r="Z1380">
        <v>4.41</v>
      </c>
      <c r="AA1380">
        <v>92.86</v>
      </c>
      <c r="AB1380">
        <v>66.98</v>
      </c>
      <c r="AC1380" t="s">
        <v>328</v>
      </c>
      <c r="AD1380" s="508" t="s">
        <v>1233</v>
      </c>
      <c r="AE1380" s="1059"/>
      <c r="AF1380" s="1059"/>
      <c r="AG1380" s="1059"/>
      <c r="AH1380" s="1059"/>
      <c r="AI1380" s="1059"/>
      <c r="AJ1380" s="1059"/>
      <c r="AK1380" s="1059"/>
      <c r="AL1380" s="1059"/>
      <c r="AM1380" s="1059"/>
      <c r="AN1380" s="1059"/>
      <c r="AO1380" s="1059"/>
      <c r="AP1380" s="1059"/>
      <c r="AQ1380" s="1059"/>
      <c r="AR1380" s="1059"/>
      <c r="AS1380" s="1059"/>
      <c r="AT1380" s="1059"/>
      <c r="AU1380" s="1061">
        <v>0.17588362189137899</v>
      </c>
    </row>
    <row r="1381" spans="1:47" x14ac:dyDescent="0.2">
      <c r="A1381">
        <v>65630</v>
      </c>
      <c r="B1381" t="s">
        <v>2624</v>
      </c>
      <c r="C1381" s="507">
        <v>45260</v>
      </c>
      <c r="D1381">
        <v>2023</v>
      </c>
      <c r="E1381" t="s">
        <v>199</v>
      </c>
      <c r="F1381" t="s">
        <v>249</v>
      </c>
      <c r="G1381">
        <v>35.574741000000003</v>
      </c>
      <c r="H1381">
        <v>-86.458391000000006</v>
      </c>
      <c r="I1381" s="606">
        <v>4.2829520548</v>
      </c>
      <c r="J1381" t="s">
        <v>431</v>
      </c>
      <c r="K1381" t="s">
        <v>1251</v>
      </c>
      <c r="L1381" s="606">
        <v>49.128</v>
      </c>
      <c r="M1381" s="606">
        <v>35</v>
      </c>
      <c r="N1381" s="606">
        <v>1.4036571428571429</v>
      </c>
      <c r="O1381" t="s">
        <v>799</v>
      </c>
      <c r="P1381" t="s">
        <v>1231</v>
      </c>
      <c r="Q1381" t="s">
        <v>799</v>
      </c>
      <c r="R1381">
        <v>180</v>
      </c>
      <c r="Y1381">
        <v>23.71</v>
      </c>
      <c r="Z1381">
        <v>23</v>
      </c>
      <c r="AA1381">
        <v>85.9</v>
      </c>
      <c r="AB1381">
        <v>61.63</v>
      </c>
      <c r="AC1381" t="s">
        <v>333</v>
      </c>
      <c r="AD1381" s="508">
        <v>20.572516712288909</v>
      </c>
      <c r="AE1381" s="1059"/>
      <c r="AF1381" s="1059"/>
      <c r="AG1381" s="1059"/>
      <c r="AH1381" s="1059"/>
      <c r="AI1381" s="1059"/>
      <c r="AJ1381" s="1059"/>
      <c r="AK1381" s="1059"/>
      <c r="AL1381" s="1059"/>
      <c r="AM1381" s="1059"/>
      <c r="AN1381" s="1059"/>
      <c r="AO1381" s="1059"/>
      <c r="AP1381" s="1059"/>
      <c r="AQ1381" s="1059"/>
      <c r="AR1381" s="1059"/>
      <c r="AS1381" s="1059"/>
      <c r="AT1381" s="1059"/>
      <c r="AU1381" s="1061">
        <v>0.22589773614363701</v>
      </c>
    </row>
    <row r="1382" spans="1:47" x14ac:dyDescent="0.2">
      <c r="A1382">
        <v>66358</v>
      </c>
      <c r="B1382" t="s">
        <v>2625</v>
      </c>
      <c r="C1382" s="507">
        <v>45291</v>
      </c>
      <c r="D1382">
        <v>2023</v>
      </c>
      <c r="E1382" t="s">
        <v>199</v>
      </c>
      <c r="F1382" t="s">
        <v>228</v>
      </c>
      <c r="G1382">
        <v>36.524980999999997</v>
      </c>
      <c r="H1382">
        <v>-78.284340999999998</v>
      </c>
      <c r="I1382" s="606">
        <v>4.3890182647999998</v>
      </c>
      <c r="J1382" t="s">
        <v>431</v>
      </c>
      <c r="K1382" t="s">
        <v>1249</v>
      </c>
      <c r="L1382" s="606">
        <v>47</v>
      </c>
      <c r="M1382" s="606">
        <v>35</v>
      </c>
      <c r="N1382" s="606">
        <v>1.3428571428571427</v>
      </c>
      <c r="O1382" t="s">
        <v>799</v>
      </c>
      <c r="P1382" t="s">
        <v>1231</v>
      </c>
      <c r="Q1382" t="s">
        <v>799</v>
      </c>
      <c r="R1382">
        <v>180</v>
      </c>
      <c r="Y1382">
        <v>20.76</v>
      </c>
      <c r="Z1382">
        <v>8.2899999999999991</v>
      </c>
      <c r="AA1382">
        <v>58.07</v>
      </c>
      <c r="AB1382">
        <v>37.549999999999997</v>
      </c>
      <c r="AC1382" t="s">
        <v>329</v>
      </c>
      <c r="AD1382" s="508" t="s">
        <v>1233</v>
      </c>
      <c r="AE1382" s="1059"/>
      <c r="AF1382" s="1059"/>
      <c r="AG1382" s="1059"/>
      <c r="AH1382" s="1059"/>
      <c r="AI1382" s="1059"/>
      <c r="AJ1382" s="1059"/>
      <c r="AK1382" s="1059"/>
      <c r="AL1382" s="1059"/>
      <c r="AM1382" s="1059"/>
      <c r="AN1382" s="1059"/>
      <c r="AO1382" s="1059"/>
      <c r="AP1382" s="1059"/>
      <c r="AQ1382" s="1059"/>
      <c r="AR1382" s="1059"/>
      <c r="AS1382" s="1059"/>
      <c r="AT1382" s="1059"/>
      <c r="AU1382" s="1061">
        <v>0.247069346864428</v>
      </c>
    </row>
    <row r="1383" spans="1:47" x14ac:dyDescent="0.2">
      <c r="A1383">
        <v>65058</v>
      </c>
      <c r="B1383" t="s">
        <v>2626</v>
      </c>
      <c r="C1383" s="507">
        <v>44957</v>
      </c>
      <c r="D1383">
        <v>2023</v>
      </c>
      <c r="E1383" t="s">
        <v>216</v>
      </c>
      <c r="F1383" t="s">
        <v>216</v>
      </c>
      <c r="G1383">
        <v>21.420069999999999</v>
      </c>
      <c r="H1383">
        <v>-157.971</v>
      </c>
      <c r="I1383" s="606">
        <v>5.1272296804000002</v>
      </c>
      <c r="J1383" t="s">
        <v>431</v>
      </c>
      <c r="K1383" t="s">
        <v>1249</v>
      </c>
      <c r="M1383" s="606">
        <v>36</v>
      </c>
      <c r="O1383" t="s">
        <v>799</v>
      </c>
      <c r="P1383" t="s">
        <v>1231</v>
      </c>
      <c r="Q1383" t="s">
        <v>799</v>
      </c>
      <c r="R1383">
        <v>180</v>
      </c>
      <c r="S1383" t="s">
        <v>1293</v>
      </c>
      <c r="T1383" t="s">
        <v>1294</v>
      </c>
      <c r="U1383" t="s">
        <v>1295</v>
      </c>
      <c r="V1383">
        <v>2023</v>
      </c>
      <c r="W1383">
        <v>36</v>
      </c>
      <c r="X1383">
        <v>144</v>
      </c>
      <c r="Y1383">
        <v>171.72</v>
      </c>
      <c r="AC1383" t="s">
        <v>333</v>
      </c>
      <c r="AD1383" s="508" t="s">
        <v>1233</v>
      </c>
      <c r="AE1383" s="1059"/>
      <c r="AF1383" s="1059"/>
      <c r="AG1383" s="1059"/>
      <c r="AH1383" s="1059"/>
      <c r="AI1383" s="1059"/>
      <c r="AJ1383" s="1059"/>
      <c r="AK1383" s="1059"/>
      <c r="AL1383" s="1059"/>
      <c r="AM1383" s="1059"/>
      <c r="AN1383" s="1059"/>
      <c r="AO1383" s="1059"/>
      <c r="AP1383" s="1059"/>
      <c r="AQ1383" s="1059"/>
      <c r="AR1383" s="1059"/>
      <c r="AS1383" s="1059"/>
      <c r="AT1383" s="1059"/>
      <c r="AU1383" s="1061">
        <v>0.191029143897996</v>
      </c>
    </row>
    <row r="1384" spans="1:47" x14ac:dyDescent="0.2">
      <c r="A1384">
        <v>66569</v>
      </c>
      <c r="B1384" t="s">
        <v>2627</v>
      </c>
      <c r="C1384" s="507">
        <v>45107</v>
      </c>
      <c r="D1384">
        <v>2023</v>
      </c>
      <c r="E1384" t="s">
        <v>183</v>
      </c>
      <c r="F1384" t="s">
        <v>250</v>
      </c>
      <c r="G1384">
        <v>42.905150999999996</v>
      </c>
      <c r="H1384">
        <v>-115.182451</v>
      </c>
      <c r="I1384" s="606">
        <v>4.7698680365000001</v>
      </c>
      <c r="J1384" t="s">
        <v>431</v>
      </c>
      <c r="K1384" t="s">
        <v>1249</v>
      </c>
      <c r="L1384" s="606">
        <v>54</v>
      </c>
      <c r="M1384" s="606">
        <v>40</v>
      </c>
      <c r="N1384" s="606">
        <v>1.35</v>
      </c>
      <c r="O1384" t="s">
        <v>799</v>
      </c>
      <c r="P1384" t="s">
        <v>1231</v>
      </c>
      <c r="Q1384" t="s">
        <v>799</v>
      </c>
      <c r="R1384">
        <v>180</v>
      </c>
      <c r="S1384" t="s">
        <v>1293</v>
      </c>
      <c r="T1384" t="s">
        <v>1335</v>
      </c>
      <c r="V1384">
        <v>2024</v>
      </c>
      <c r="W1384">
        <v>40</v>
      </c>
      <c r="X1384">
        <v>160</v>
      </c>
      <c r="Y1384">
        <v>21.14</v>
      </c>
      <c r="Z1384">
        <v>20.65</v>
      </c>
      <c r="AA1384">
        <v>54.93</v>
      </c>
      <c r="AB1384">
        <v>40.24</v>
      </c>
      <c r="AC1384" t="s">
        <v>2628</v>
      </c>
      <c r="AD1384" s="508">
        <v>32.404871632887719</v>
      </c>
      <c r="AE1384" s="1059"/>
      <c r="AF1384" s="1059"/>
      <c r="AG1384" s="1059"/>
      <c r="AH1384" s="1059"/>
      <c r="AI1384" s="1059"/>
      <c r="AJ1384" s="1059"/>
      <c r="AK1384" s="1059"/>
      <c r="AL1384" s="1059"/>
      <c r="AM1384" s="1059"/>
      <c r="AN1384" s="1059"/>
      <c r="AO1384" s="1059"/>
      <c r="AP1384" s="1059"/>
      <c r="AQ1384" s="1059"/>
      <c r="AR1384" s="1059"/>
      <c r="AS1384" s="1059"/>
      <c r="AT1384" s="1059"/>
      <c r="AU1384" s="1061">
        <v>0.24261156648451701</v>
      </c>
    </row>
    <row r="1385" spans="1:47" x14ac:dyDescent="0.2">
      <c r="A1385">
        <v>66418</v>
      </c>
      <c r="B1385" t="s">
        <v>2629</v>
      </c>
      <c r="C1385" s="507">
        <v>45107</v>
      </c>
      <c r="D1385">
        <v>2023</v>
      </c>
      <c r="E1385" t="s">
        <v>199</v>
      </c>
      <c r="F1385" t="s">
        <v>225</v>
      </c>
      <c r="G1385">
        <v>34.052039999999998</v>
      </c>
      <c r="H1385">
        <v>-82.722200000000001</v>
      </c>
      <c r="I1385" s="606">
        <v>4.6035123287999999</v>
      </c>
      <c r="J1385" t="s">
        <v>431</v>
      </c>
      <c r="K1385" t="s">
        <v>1249</v>
      </c>
      <c r="L1385" s="606">
        <v>56.290949999999995</v>
      </c>
      <c r="M1385" s="606">
        <v>40</v>
      </c>
      <c r="N1385" s="606">
        <v>1.4072737499999999</v>
      </c>
      <c r="O1385" t="s">
        <v>799</v>
      </c>
      <c r="P1385" t="s">
        <v>1231</v>
      </c>
      <c r="Q1385" t="s">
        <v>799</v>
      </c>
      <c r="R1385">
        <v>180</v>
      </c>
      <c r="Y1385">
        <v>28.22</v>
      </c>
      <c r="Z1385">
        <v>18.77</v>
      </c>
      <c r="AA1385">
        <v>53.48</v>
      </c>
      <c r="AB1385">
        <v>38.78</v>
      </c>
      <c r="AC1385" t="s">
        <v>329</v>
      </c>
      <c r="AD1385" s="508" t="s">
        <v>1233</v>
      </c>
      <c r="AE1385" s="1059"/>
      <c r="AF1385" s="1059"/>
      <c r="AG1385" s="1059"/>
      <c r="AH1385" s="1059"/>
      <c r="AI1385" s="1059"/>
      <c r="AJ1385" s="1059"/>
      <c r="AK1385" s="1059"/>
      <c r="AL1385" s="1059"/>
      <c r="AM1385" s="1059"/>
      <c r="AN1385" s="1059"/>
      <c r="AO1385" s="1059"/>
      <c r="AP1385" s="1059"/>
      <c r="AQ1385" s="1059"/>
      <c r="AR1385" s="1059"/>
      <c r="AS1385" s="1059"/>
      <c r="AT1385" s="1059"/>
      <c r="AU1385" s="1061">
        <v>0.25050091074681202</v>
      </c>
    </row>
    <row r="1386" spans="1:47" x14ac:dyDescent="0.2">
      <c r="A1386">
        <v>62771</v>
      </c>
      <c r="B1386" t="s">
        <v>2630</v>
      </c>
      <c r="C1386" s="507">
        <v>45260</v>
      </c>
      <c r="D1386">
        <v>2023</v>
      </c>
      <c r="E1386" t="s">
        <v>217</v>
      </c>
      <c r="F1386" t="s">
        <v>255</v>
      </c>
      <c r="G1386">
        <v>41.55742</v>
      </c>
      <c r="H1386">
        <v>-71.507300000000001</v>
      </c>
      <c r="I1386" s="606">
        <v>3.8898488584000002</v>
      </c>
      <c r="J1386" t="s">
        <v>431</v>
      </c>
      <c r="K1386" t="s">
        <v>1249</v>
      </c>
      <c r="L1386" s="606">
        <v>50.69</v>
      </c>
      <c r="M1386" s="606">
        <v>40</v>
      </c>
      <c r="N1386" s="606">
        <v>1.26725</v>
      </c>
      <c r="O1386" t="s">
        <v>793</v>
      </c>
      <c r="P1386" t="s">
        <v>793</v>
      </c>
      <c r="Q1386" t="s">
        <v>1112</v>
      </c>
      <c r="R1386">
        <v>180</v>
      </c>
      <c r="Y1386">
        <v>30.75</v>
      </c>
      <c r="Z1386">
        <v>4.1399999999999997</v>
      </c>
      <c r="AA1386">
        <v>108.58</v>
      </c>
      <c r="AB1386">
        <v>77.33</v>
      </c>
      <c r="AC1386" t="s">
        <v>327</v>
      </c>
      <c r="AD1386" s="508" t="s">
        <v>1233</v>
      </c>
      <c r="AE1386" s="1059"/>
      <c r="AF1386" s="1059"/>
      <c r="AG1386" s="1059"/>
      <c r="AH1386" s="1059"/>
      <c r="AI1386" s="1059"/>
      <c r="AJ1386" s="1059"/>
      <c r="AK1386" s="1059"/>
      <c r="AL1386" s="1059"/>
      <c r="AM1386" s="1059"/>
      <c r="AN1386" s="1059"/>
      <c r="AO1386" s="1059"/>
      <c r="AP1386" s="1059"/>
      <c r="AQ1386" s="1059"/>
      <c r="AR1386" s="1059"/>
      <c r="AS1386" s="1059"/>
      <c r="AT1386" s="1059"/>
      <c r="AU1386" s="1061">
        <v>0.17701218123861501</v>
      </c>
    </row>
    <row r="1387" spans="1:47" x14ac:dyDescent="0.2">
      <c r="A1387">
        <v>66024</v>
      </c>
      <c r="B1387" t="s">
        <v>2631</v>
      </c>
      <c r="C1387" s="507">
        <v>45291</v>
      </c>
      <c r="D1387">
        <v>2023</v>
      </c>
      <c r="E1387" t="s">
        <v>199</v>
      </c>
      <c r="F1387" t="s">
        <v>225</v>
      </c>
      <c r="G1387">
        <v>33.126559999999998</v>
      </c>
      <c r="H1387">
        <v>-81.999399999999994</v>
      </c>
      <c r="I1387" s="606">
        <v>4.6614634703000002</v>
      </c>
      <c r="J1387" t="s">
        <v>431</v>
      </c>
      <c r="K1387" t="s">
        <v>1249</v>
      </c>
      <c r="L1387" s="606">
        <v>56</v>
      </c>
      <c r="M1387" s="606">
        <v>40</v>
      </c>
      <c r="N1387" s="606">
        <v>1.4</v>
      </c>
      <c r="O1387" t="s">
        <v>799</v>
      </c>
      <c r="P1387" t="s">
        <v>1231</v>
      </c>
      <c r="Q1387" t="s">
        <v>799</v>
      </c>
      <c r="R1387">
        <v>180</v>
      </c>
      <c r="Y1387">
        <v>27.95</v>
      </c>
      <c r="Z1387">
        <v>18.34</v>
      </c>
      <c r="AA1387">
        <v>54.42</v>
      </c>
      <c r="AB1387">
        <v>39.72</v>
      </c>
      <c r="AC1387" t="s">
        <v>329</v>
      </c>
      <c r="AD1387" s="508" t="s">
        <v>1233</v>
      </c>
      <c r="AE1387" s="1059"/>
      <c r="AF1387" s="1059"/>
      <c r="AG1387" s="1059"/>
      <c r="AH1387" s="1059"/>
      <c r="AI1387" s="1059"/>
      <c r="AJ1387" s="1059"/>
      <c r="AK1387" s="1059"/>
      <c r="AL1387" s="1059"/>
      <c r="AM1387" s="1059"/>
      <c r="AN1387" s="1059"/>
      <c r="AO1387" s="1059"/>
      <c r="AP1387" s="1059"/>
      <c r="AQ1387" s="1059"/>
      <c r="AR1387" s="1059"/>
      <c r="AS1387" s="1059"/>
      <c r="AT1387" s="1059"/>
      <c r="AU1387" s="1061">
        <v>0.25706113387978102</v>
      </c>
    </row>
    <row r="1388" spans="1:47" x14ac:dyDescent="0.2">
      <c r="A1388">
        <v>66855</v>
      </c>
      <c r="B1388" t="s">
        <v>2632</v>
      </c>
      <c r="C1388" s="507">
        <v>45291</v>
      </c>
      <c r="D1388">
        <v>2023</v>
      </c>
      <c r="E1388" t="s">
        <v>217</v>
      </c>
      <c r="F1388" t="s">
        <v>255</v>
      </c>
      <c r="G1388">
        <v>41.634180999999998</v>
      </c>
      <c r="H1388">
        <v>-71.634040999999996</v>
      </c>
      <c r="I1388" s="606">
        <v>3.8907780822000002</v>
      </c>
      <c r="J1388" t="s">
        <v>431</v>
      </c>
      <c r="K1388" t="s">
        <v>1249</v>
      </c>
      <c r="L1388" s="606">
        <v>55.157420000000002</v>
      </c>
      <c r="M1388" s="606">
        <v>40.6</v>
      </c>
      <c r="N1388" s="606">
        <v>1.3585571428571428</v>
      </c>
      <c r="O1388" t="s">
        <v>799</v>
      </c>
      <c r="P1388" t="s">
        <v>1231</v>
      </c>
      <c r="Q1388" t="s">
        <v>799</v>
      </c>
      <c r="R1388">
        <v>180</v>
      </c>
      <c r="Y1388">
        <v>32.24</v>
      </c>
      <c r="Z1388">
        <v>4.26</v>
      </c>
      <c r="AA1388">
        <v>78.84</v>
      </c>
      <c r="AB1388">
        <v>57.68</v>
      </c>
      <c r="AC1388" t="s">
        <v>330</v>
      </c>
      <c r="AD1388" s="508" t="s">
        <v>1233</v>
      </c>
      <c r="AE1388" s="1059"/>
      <c r="AF1388" s="1059"/>
      <c r="AG1388" s="1059"/>
      <c r="AH1388" s="1059"/>
      <c r="AI1388" s="1059"/>
      <c r="AJ1388" s="1059"/>
      <c r="AK1388" s="1059"/>
      <c r="AL1388" s="1059"/>
      <c r="AM1388" s="1059"/>
      <c r="AN1388" s="1059"/>
      <c r="AO1388" s="1059"/>
      <c r="AP1388" s="1059"/>
      <c r="AQ1388" s="1059"/>
      <c r="AR1388" s="1059"/>
      <c r="AS1388" s="1059"/>
      <c r="AT1388" s="1059"/>
      <c r="AU1388" s="1061">
        <v>0.19254107333530701</v>
      </c>
    </row>
    <row r="1389" spans="1:47" x14ac:dyDescent="0.2">
      <c r="A1389">
        <v>64136</v>
      </c>
      <c r="B1389" t="s">
        <v>2633</v>
      </c>
      <c r="C1389" s="507">
        <v>45016</v>
      </c>
      <c r="D1389">
        <v>2023</v>
      </c>
      <c r="E1389" t="s">
        <v>180</v>
      </c>
      <c r="F1389" t="s">
        <v>227</v>
      </c>
      <c r="G1389">
        <v>36.941490999999999</v>
      </c>
      <c r="H1389">
        <v>-79.205111000000002</v>
      </c>
      <c r="I1389" s="606">
        <v>4.3485643836000003</v>
      </c>
      <c r="J1389" t="s">
        <v>431</v>
      </c>
      <c r="K1389" t="s">
        <v>1249</v>
      </c>
      <c r="L1389" s="606">
        <v>59.2</v>
      </c>
      <c r="M1389" s="606">
        <v>42</v>
      </c>
      <c r="N1389" s="606">
        <v>1.4095238095238096</v>
      </c>
      <c r="O1389" t="s">
        <v>799</v>
      </c>
      <c r="P1389" t="s">
        <v>1231</v>
      </c>
      <c r="Q1389" t="s">
        <v>799</v>
      </c>
      <c r="R1389">
        <v>180</v>
      </c>
      <c r="Y1389">
        <v>28.13</v>
      </c>
      <c r="Z1389">
        <v>3.37</v>
      </c>
      <c r="AA1389">
        <v>71.900000000000006</v>
      </c>
      <c r="AB1389">
        <v>52.35</v>
      </c>
      <c r="AC1389" t="s">
        <v>333</v>
      </c>
      <c r="AD1389" s="508" t="s">
        <v>1233</v>
      </c>
      <c r="AE1389" s="1059"/>
      <c r="AF1389" s="1059"/>
      <c r="AG1389" s="1059"/>
      <c r="AH1389" s="1059"/>
      <c r="AI1389" s="1059"/>
      <c r="AJ1389" s="1059"/>
      <c r="AK1389" s="1059"/>
      <c r="AL1389" s="1059"/>
      <c r="AM1389" s="1059"/>
      <c r="AN1389" s="1059"/>
      <c r="AO1389" s="1059"/>
      <c r="AP1389" s="1059"/>
      <c r="AQ1389" s="1059"/>
      <c r="AR1389" s="1059"/>
      <c r="AS1389" s="1059"/>
      <c r="AT1389" s="1059"/>
      <c r="AU1389" s="1061">
        <v>0.230172282938676</v>
      </c>
    </row>
    <row r="1390" spans="1:47" x14ac:dyDescent="0.2">
      <c r="A1390">
        <v>61446</v>
      </c>
      <c r="B1390" t="s">
        <v>2634</v>
      </c>
      <c r="C1390" s="507">
        <v>45077</v>
      </c>
      <c r="D1390">
        <v>2023</v>
      </c>
      <c r="E1390" t="s">
        <v>176</v>
      </c>
      <c r="F1390" t="s">
        <v>222</v>
      </c>
      <c r="G1390">
        <v>34.834940000000003</v>
      </c>
      <c r="H1390">
        <v>-118.551</v>
      </c>
      <c r="I1390" s="606">
        <v>5.7571095889999997</v>
      </c>
      <c r="J1390" t="s">
        <v>431</v>
      </c>
      <c r="K1390" t="s">
        <v>1249</v>
      </c>
      <c r="L1390" s="606">
        <v>60.57692307692308</v>
      </c>
      <c r="M1390" s="606">
        <v>45</v>
      </c>
      <c r="N1390" s="606">
        <v>1.3461538461538463</v>
      </c>
      <c r="O1390" t="s">
        <v>799</v>
      </c>
      <c r="P1390" t="s">
        <v>1231</v>
      </c>
      <c r="Q1390" t="s">
        <v>799</v>
      </c>
      <c r="R1390">
        <v>180</v>
      </c>
      <c r="S1390" t="s">
        <v>1293</v>
      </c>
      <c r="U1390" t="s">
        <v>1295</v>
      </c>
      <c r="V1390">
        <v>2023</v>
      </c>
      <c r="W1390">
        <v>8.5714285714285712</v>
      </c>
      <c r="X1390">
        <v>34.285714285714285</v>
      </c>
      <c r="Y1390">
        <v>10.62</v>
      </c>
      <c r="Z1390">
        <v>9.18</v>
      </c>
      <c r="AC1390" t="s">
        <v>332</v>
      </c>
      <c r="AD1390" s="508">
        <v>20.757510767122305</v>
      </c>
      <c r="AE1390" s="1059"/>
      <c r="AF1390" s="1059"/>
      <c r="AG1390" s="1059"/>
      <c r="AH1390" s="1059"/>
      <c r="AI1390" s="1059"/>
      <c r="AJ1390" s="1059"/>
      <c r="AK1390" s="1059"/>
      <c r="AL1390" s="1059"/>
      <c r="AM1390" s="1059"/>
      <c r="AN1390" s="1059"/>
      <c r="AO1390" s="1059"/>
      <c r="AP1390" s="1059"/>
      <c r="AQ1390" s="1059"/>
      <c r="AR1390" s="1059"/>
      <c r="AS1390" s="1059"/>
      <c r="AT1390" s="1059"/>
      <c r="AU1390" s="1061">
        <v>0.24098360655737699</v>
      </c>
    </row>
    <row r="1391" spans="1:47" x14ac:dyDescent="0.2">
      <c r="A1391">
        <v>65405</v>
      </c>
      <c r="B1391" t="s">
        <v>2635</v>
      </c>
      <c r="C1391" s="507">
        <v>45291</v>
      </c>
      <c r="D1391">
        <v>2023</v>
      </c>
      <c r="E1391" t="s">
        <v>179</v>
      </c>
      <c r="F1391" t="s">
        <v>245</v>
      </c>
      <c r="G1391">
        <v>44.454830000000001</v>
      </c>
      <c r="H1391">
        <v>-93.021199999999993</v>
      </c>
      <c r="I1391" s="606">
        <v>3.7737844748999998</v>
      </c>
      <c r="J1391" t="s">
        <v>431</v>
      </c>
      <c r="K1391" t="s">
        <v>1249</v>
      </c>
      <c r="L1391" s="606">
        <v>54.6</v>
      </c>
      <c r="M1391" s="606">
        <v>45</v>
      </c>
      <c r="N1391" s="606">
        <v>1.2133333333333334</v>
      </c>
      <c r="O1391" t="s">
        <v>799</v>
      </c>
      <c r="P1391" t="s">
        <v>1231</v>
      </c>
      <c r="Q1391" t="s">
        <v>799</v>
      </c>
      <c r="R1391" t="s">
        <v>1112</v>
      </c>
      <c r="Y1391">
        <v>26.15</v>
      </c>
      <c r="Z1391">
        <v>2.59</v>
      </c>
      <c r="AA1391">
        <v>58.26</v>
      </c>
      <c r="AB1391">
        <v>43.02</v>
      </c>
      <c r="AC1391" t="s">
        <v>332</v>
      </c>
      <c r="AD1391" s="508" t="s">
        <v>1233</v>
      </c>
      <c r="AE1391" s="1059"/>
      <c r="AF1391" s="1059"/>
      <c r="AG1391" s="1059"/>
      <c r="AH1391" s="1059"/>
      <c r="AI1391" s="1059"/>
      <c r="AJ1391" s="1059"/>
      <c r="AK1391" s="1059"/>
      <c r="AL1391" s="1059"/>
      <c r="AM1391" s="1059"/>
      <c r="AN1391" s="1059"/>
      <c r="AO1391" s="1059"/>
      <c r="AP1391" s="1059"/>
      <c r="AQ1391" s="1059"/>
      <c r="AR1391" s="1059"/>
      <c r="AS1391" s="1059"/>
      <c r="AT1391" s="1059"/>
    </row>
    <row r="1392" spans="1:47" x14ac:dyDescent="0.2">
      <c r="A1392">
        <v>66620</v>
      </c>
      <c r="B1392" t="s">
        <v>2636</v>
      </c>
      <c r="C1392" s="507">
        <v>45199</v>
      </c>
      <c r="D1392">
        <v>2023</v>
      </c>
      <c r="E1392" t="s">
        <v>176</v>
      </c>
      <c r="F1392" t="s">
        <v>222</v>
      </c>
      <c r="G1392">
        <v>35.014291</v>
      </c>
      <c r="H1392">
        <v>-117.56002100000001</v>
      </c>
      <c r="I1392" s="606">
        <v>5.9509810502000002</v>
      </c>
      <c r="J1392" t="s">
        <v>431</v>
      </c>
      <c r="K1392" t="s">
        <v>1249</v>
      </c>
      <c r="L1392" s="606">
        <v>67.900000000000006</v>
      </c>
      <c r="M1392" s="606">
        <v>48</v>
      </c>
      <c r="N1392" s="606">
        <v>1.4145833333333335</v>
      </c>
      <c r="O1392" t="s">
        <v>799</v>
      </c>
      <c r="P1392" t="s">
        <v>1231</v>
      </c>
      <c r="Q1392" t="s">
        <v>799</v>
      </c>
      <c r="R1392">
        <v>180</v>
      </c>
      <c r="S1392" t="s">
        <v>1293</v>
      </c>
      <c r="T1392" t="s">
        <v>1151</v>
      </c>
      <c r="U1392" t="s">
        <v>1295</v>
      </c>
      <c r="V1392">
        <v>2023</v>
      </c>
      <c r="W1392">
        <v>40</v>
      </c>
      <c r="X1392">
        <v>160</v>
      </c>
      <c r="Y1392">
        <v>9.23</v>
      </c>
      <c r="Z1392">
        <v>6.94</v>
      </c>
      <c r="AA1392">
        <v>34.56</v>
      </c>
      <c r="AB1392">
        <v>18.260000000000002</v>
      </c>
      <c r="AC1392" t="s">
        <v>1259</v>
      </c>
      <c r="AD1392" s="508" t="s">
        <v>1233</v>
      </c>
      <c r="AE1392" s="1059"/>
      <c r="AF1392" s="1059"/>
      <c r="AG1392" s="1059"/>
      <c r="AH1392" s="1059"/>
      <c r="AI1392" s="1059"/>
      <c r="AJ1392" s="1059"/>
      <c r="AK1392" s="1059"/>
      <c r="AL1392" s="1059"/>
      <c r="AM1392" s="1059"/>
      <c r="AN1392" s="1059"/>
      <c r="AO1392" s="1059"/>
      <c r="AP1392" s="1059"/>
      <c r="AQ1392" s="1059"/>
      <c r="AR1392" s="1059"/>
      <c r="AS1392" s="1059"/>
      <c r="AT1392" s="1059"/>
      <c r="AU1392" s="1061">
        <v>0.31846491727383103</v>
      </c>
    </row>
    <row r="1393" spans="1:47" x14ac:dyDescent="0.2">
      <c r="A1393">
        <v>67024</v>
      </c>
      <c r="B1393" t="s">
        <v>2637</v>
      </c>
      <c r="C1393" s="507">
        <v>45260</v>
      </c>
      <c r="D1393">
        <v>2023</v>
      </c>
      <c r="E1393" t="s">
        <v>177</v>
      </c>
      <c r="F1393" t="s">
        <v>221</v>
      </c>
      <c r="G1393">
        <v>31.8932</v>
      </c>
      <c r="H1393">
        <v>-96.875100000000003</v>
      </c>
      <c r="I1393" s="606">
        <v>4.7332591323999997</v>
      </c>
      <c r="J1393" t="s">
        <v>431</v>
      </c>
      <c r="K1393" t="s">
        <v>1249</v>
      </c>
      <c r="L1393" s="606">
        <v>60.26</v>
      </c>
      <c r="M1393" s="606">
        <v>49.6</v>
      </c>
      <c r="N1393" s="606">
        <v>1.2149193548387096</v>
      </c>
      <c r="O1393" t="s">
        <v>799</v>
      </c>
      <c r="P1393" t="s">
        <v>1231</v>
      </c>
      <c r="Q1393" t="s">
        <v>799</v>
      </c>
      <c r="R1393">
        <v>181</v>
      </c>
      <c r="Y1393">
        <v>20.39</v>
      </c>
      <c r="AA1393">
        <v>45.48</v>
      </c>
      <c r="AB1393">
        <v>29.18</v>
      </c>
      <c r="AC1393" t="s">
        <v>330</v>
      </c>
      <c r="AD1393" s="508" t="s">
        <v>1233</v>
      </c>
      <c r="AE1393" s="1059"/>
      <c r="AF1393" s="1059"/>
      <c r="AG1393" s="1059"/>
      <c r="AH1393" s="1059"/>
      <c r="AI1393" s="1059"/>
      <c r="AJ1393" s="1059"/>
      <c r="AK1393" s="1059"/>
      <c r="AL1393" s="1059"/>
      <c r="AM1393" s="1059"/>
      <c r="AN1393" s="1059"/>
      <c r="AO1393" s="1059"/>
      <c r="AP1393" s="1059"/>
      <c r="AQ1393" s="1059"/>
      <c r="AR1393" s="1059"/>
      <c r="AS1393" s="1059"/>
      <c r="AT1393" s="1059"/>
      <c r="AU1393" s="1061">
        <v>0.24452679725600801</v>
      </c>
    </row>
    <row r="1394" spans="1:47" x14ac:dyDescent="0.2">
      <c r="A1394">
        <v>65302</v>
      </c>
      <c r="B1394" t="s">
        <v>2638</v>
      </c>
      <c r="C1394" s="507">
        <v>45077</v>
      </c>
      <c r="D1394">
        <v>2023</v>
      </c>
      <c r="E1394" t="s">
        <v>180</v>
      </c>
      <c r="F1394" t="s">
        <v>229</v>
      </c>
      <c r="G1394">
        <v>39.419541000000002</v>
      </c>
      <c r="H1394">
        <v>-82.965401</v>
      </c>
      <c r="I1394" s="606">
        <v>3.9728130137000002</v>
      </c>
      <c r="J1394" t="s">
        <v>431</v>
      </c>
      <c r="K1394" t="s">
        <v>1249</v>
      </c>
      <c r="L1394" s="606">
        <v>68</v>
      </c>
      <c r="M1394" s="606">
        <v>49.9</v>
      </c>
      <c r="N1394" s="606">
        <v>1.3627254509018036</v>
      </c>
      <c r="O1394" t="s">
        <v>799</v>
      </c>
      <c r="P1394" t="s">
        <v>1231</v>
      </c>
      <c r="Q1394" t="s">
        <v>799</v>
      </c>
      <c r="R1394">
        <v>180</v>
      </c>
      <c r="Y1394">
        <v>33.18</v>
      </c>
      <c r="Z1394">
        <v>3.28</v>
      </c>
      <c r="AA1394">
        <v>59.73</v>
      </c>
      <c r="AB1394">
        <v>38.82</v>
      </c>
      <c r="AC1394" t="s">
        <v>330</v>
      </c>
      <c r="AD1394" s="508" t="s">
        <v>1233</v>
      </c>
      <c r="AE1394" s="1059"/>
      <c r="AF1394" s="1059"/>
      <c r="AG1394" s="1059"/>
      <c r="AH1394" s="1059"/>
      <c r="AI1394" s="1059"/>
      <c r="AJ1394" s="1059"/>
      <c r="AK1394" s="1059"/>
      <c r="AL1394" s="1059"/>
      <c r="AM1394" s="1059"/>
      <c r="AN1394" s="1059"/>
      <c r="AO1394" s="1059"/>
      <c r="AP1394" s="1059"/>
      <c r="AQ1394" s="1059"/>
      <c r="AR1394" s="1059"/>
      <c r="AS1394" s="1059"/>
      <c r="AT1394" s="1059"/>
      <c r="AU1394" s="1061">
        <v>0.23619871801891501</v>
      </c>
    </row>
    <row r="1395" spans="1:47" x14ac:dyDescent="0.2">
      <c r="A1395">
        <v>66250</v>
      </c>
      <c r="B1395" t="s">
        <v>2639</v>
      </c>
      <c r="C1395" s="507">
        <v>45291</v>
      </c>
      <c r="D1395">
        <v>2023</v>
      </c>
      <c r="E1395" t="s">
        <v>180</v>
      </c>
      <c r="F1395" t="s">
        <v>229</v>
      </c>
      <c r="G1395">
        <v>41.092300000000002</v>
      </c>
      <c r="H1395">
        <v>-84.725700000000003</v>
      </c>
      <c r="I1395" s="606">
        <v>3.8632210046000002</v>
      </c>
      <c r="J1395" t="s">
        <v>431</v>
      </c>
      <c r="K1395" t="s">
        <v>1249</v>
      </c>
      <c r="L1395" s="606">
        <v>72</v>
      </c>
      <c r="M1395" s="606">
        <v>49.9</v>
      </c>
      <c r="N1395" s="606">
        <v>1.4428857715430863</v>
      </c>
      <c r="O1395" t="s">
        <v>799</v>
      </c>
      <c r="P1395" t="s">
        <v>1231</v>
      </c>
      <c r="Q1395" t="s">
        <v>799</v>
      </c>
      <c r="R1395" t="s">
        <v>1112</v>
      </c>
      <c r="Y1395">
        <v>30.33</v>
      </c>
      <c r="Z1395">
        <v>3.25</v>
      </c>
      <c r="AA1395">
        <v>54.55</v>
      </c>
      <c r="AB1395">
        <v>39.86</v>
      </c>
      <c r="AC1395" t="s">
        <v>330</v>
      </c>
      <c r="AD1395" s="508" t="s">
        <v>1233</v>
      </c>
      <c r="AE1395" s="1059"/>
      <c r="AF1395" s="1059"/>
      <c r="AG1395" s="1059"/>
      <c r="AH1395" s="1059"/>
      <c r="AI1395" s="1059"/>
      <c r="AJ1395" s="1059"/>
      <c r="AK1395" s="1059"/>
      <c r="AL1395" s="1059"/>
      <c r="AM1395" s="1059"/>
      <c r="AN1395" s="1059"/>
      <c r="AO1395" s="1059"/>
      <c r="AP1395" s="1059"/>
      <c r="AQ1395" s="1059"/>
      <c r="AR1395" s="1059"/>
      <c r="AS1395" s="1059"/>
      <c r="AT1395" s="1059"/>
      <c r="AU1395" s="1061">
        <v>0.23914860686765099</v>
      </c>
    </row>
    <row r="1396" spans="1:47" x14ac:dyDescent="0.2">
      <c r="A1396">
        <v>66249</v>
      </c>
      <c r="B1396" t="s">
        <v>2640</v>
      </c>
      <c r="C1396" s="507">
        <v>45291</v>
      </c>
      <c r="D1396">
        <v>2023</v>
      </c>
      <c r="E1396" t="s">
        <v>180</v>
      </c>
      <c r="F1396" t="s">
        <v>229</v>
      </c>
      <c r="G1396">
        <v>41.087100999999997</v>
      </c>
      <c r="H1396">
        <v>-84.282391000000004</v>
      </c>
      <c r="I1396" s="606">
        <v>3.8545817352</v>
      </c>
      <c r="J1396" t="s">
        <v>431</v>
      </c>
      <c r="K1396" t="s">
        <v>1249</v>
      </c>
      <c r="L1396" s="606">
        <v>72</v>
      </c>
      <c r="M1396" s="606">
        <v>49.9</v>
      </c>
      <c r="N1396" s="606">
        <v>1.4428857715430863</v>
      </c>
      <c r="O1396" t="s">
        <v>799</v>
      </c>
      <c r="P1396" t="s">
        <v>1231</v>
      </c>
      <c r="Q1396" t="s">
        <v>799</v>
      </c>
      <c r="R1396">
        <v>180</v>
      </c>
      <c r="Y1396">
        <v>33.369999999999997</v>
      </c>
      <c r="Z1396">
        <v>3.22</v>
      </c>
      <c r="AA1396">
        <v>55.38</v>
      </c>
      <c r="AB1396">
        <v>40.68</v>
      </c>
      <c r="AC1396" t="s">
        <v>330</v>
      </c>
      <c r="AD1396" s="508" t="s">
        <v>1233</v>
      </c>
      <c r="AE1396" s="1059"/>
      <c r="AF1396" s="1059"/>
      <c r="AG1396" s="1059"/>
      <c r="AH1396" s="1059"/>
      <c r="AI1396" s="1059"/>
      <c r="AJ1396" s="1059"/>
      <c r="AK1396" s="1059"/>
      <c r="AL1396" s="1059"/>
      <c r="AM1396" s="1059"/>
      <c r="AN1396" s="1059"/>
      <c r="AO1396" s="1059"/>
      <c r="AP1396" s="1059"/>
      <c r="AQ1396" s="1059"/>
      <c r="AR1396" s="1059"/>
      <c r="AS1396" s="1059"/>
      <c r="AT1396" s="1059"/>
      <c r="AU1396" s="1061">
        <v>0.24128174381549899</v>
      </c>
    </row>
    <row r="1397" spans="1:47" x14ac:dyDescent="0.2">
      <c r="A1397">
        <v>65066</v>
      </c>
      <c r="B1397" t="s">
        <v>630</v>
      </c>
      <c r="C1397" s="507">
        <v>45169</v>
      </c>
      <c r="D1397">
        <v>2023</v>
      </c>
      <c r="E1397" t="s">
        <v>179</v>
      </c>
      <c r="F1397" t="s">
        <v>245</v>
      </c>
      <c r="G1397">
        <v>46.281830999999997</v>
      </c>
      <c r="H1397">
        <v>-96.032409999999999</v>
      </c>
      <c r="I1397" s="606">
        <v>3.7602828766999998</v>
      </c>
      <c r="J1397" t="s">
        <v>431</v>
      </c>
      <c r="K1397" t="s">
        <v>1249</v>
      </c>
      <c r="L1397" s="606">
        <v>58</v>
      </c>
      <c r="M1397" s="606">
        <v>49.9</v>
      </c>
      <c r="N1397" s="606">
        <v>1.1623246492985972</v>
      </c>
      <c r="O1397" t="s">
        <v>793</v>
      </c>
      <c r="P1397" t="s">
        <v>793</v>
      </c>
      <c r="Q1397">
        <v>30</v>
      </c>
      <c r="R1397">
        <v>180</v>
      </c>
      <c r="Y1397">
        <v>25.42</v>
      </c>
      <c r="Z1397">
        <v>2.64</v>
      </c>
      <c r="AA1397">
        <v>59.43</v>
      </c>
      <c r="AB1397">
        <v>40.049999999999997</v>
      </c>
      <c r="AC1397" t="s">
        <v>329</v>
      </c>
      <c r="AD1397" s="508" t="s">
        <v>1233</v>
      </c>
      <c r="AE1397" s="1059"/>
      <c r="AF1397" s="1059"/>
      <c r="AG1397" s="1059"/>
      <c r="AH1397" s="1059"/>
      <c r="AI1397" s="1059"/>
      <c r="AJ1397" s="1059"/>
      <c r="AK1397" s="1059"/>
      <c r="AL1397" s="1059"/>
      <c r="AM1397" s="1059"/>
      <c r="AN1397" s="1059"/>
      <c r="AO1397" s="1059"/>
      <c r="AP1397" s="1059"/>
      <c r="AQ1397" s="1059"/>
      <c r="AR1397" s="1059"/>
      <c r="AS1397" s="1059"/>
      <c r="AT1397" s="1059"/>
      <c r="AU1397" s="1061">
        <v>0.165029512577066</v>
      </c>
    </row>
    <row r="1398" spans="1:47" x14ac:dyDescent="0.2">
      <c r="A1398">
        <v>66163</v>
      </c>
      <c r="B1398" t="s">
        <v>2641</v>
      </c>
      <c r="C1398" s="507">
        <v>45137</v>
      </c>
      <c r="D1398">
        <v>2023</v>
      </c>
      <c r="E1398" t="s">
        <v>183</v>
      </c>
      <c r="F1398" t="s">
        <v>232</v>
      </c>
      <c r="G1398">
        <v>36.316749999999999</v>
      </c>
      <c r="H1398">
        <v>-107.27800000000001</v>
      </c>
      <c r="I1398" s="606">
        <v>5.3656285388000002</v>
      </c>
      <c r="J1398" t="s">
        <v>431</v>
      </c>
      <c r="K1398" t="s">
        <v>1249</v>
      </c>
      <c r="L1398" s="606">
        <v>62.5</v>
      </c>
      <c r="M1398" s="606">
        <v>50</v>
      </c>
      <c r="N1398" s="606">
        <v>1.25</v>
      </c>
      <c r="O1398" t="s">
        <v>799</v>
      </c>
      <c r="P1398" t="s">
        <v>1231</v>
      </c>
      <c r="Q1398" t="s">
        <v>799</v>
      </c>
      <c r="R1398" t="s">
        <v>1112</v>
      </c>
      <c r="S1398" t="s">
        <v>1293</v>
      </c>
      <c r="T1398" t="s">
        <v>1294</v>
      </c>
      <c r="U1398" t="s">
        <v>1295</v>
      </c>
      <c r="V1398">
        <v>2023</v>
      </c>
      <c r="W1398">
        <v>20</v>
      </c>
      <c r="X1398">
        <v>80</v>
      </c>
      <c r="Y1398">
        <v>11.85</v>
      </c>
      <c r="Z1398">
        <v>0.64</v>
      </c>
      <c r="AA1398">
        <v>56.75</v>
      </c>
      <c r="AB1398">
        <v>37.92</v>
      </c>
      <c r="AC1398" t="s">
        <v>329</v>
      </c>
      <c r="AD1398" s="508">
        <v>17.173196355343908</v>
      </c>
      <c r="AE1398" s="1059"/>
      <c r="AF1398" s="1059"/>
      <c r="AG1398" s="1059"/>
      <c r="AH1398" s="1059"/>
      <c r="AI1398" s="1059"/>
      <c r="AJ1398" s="1059"/>
      <c r="AK1398" s="1059"/>
      <c r="AL1398" s="1059"/>
      <c r="AM1398" s="1059"/>
      <c r="AN1398" s="1059"/>
      <c r="AO1398" s="1059"/>
      <c r="AP1398" s="1059"/>
      <c r="AQ1398" s="1059"/>
      <c r="AR1398" s="1059"/>
      <c r="AS1398" s="1059"/>
      <c r="AT1398" s="1059"/>
      <c r="AU1398" s="1061">
        <v>0.194585610200364</v>
      </c>
    </row>
    <row r="1399" spans="1:47" x14ac:dyDescent="0.2">
      <c r="A1399">
        <v>65820</v>
      </c>
      <c r="B1399" t="s">
        <v>2642</v>
      </c>
      <c r="C1399" s="507">
        <v>45199</v>
      </c>
      <c r="D1399">
        <v>2023</v>
      </c>
      <c r="E1399" t="s">
        <v>176</v>
      </c>
      <c r="F1399" t="s">
        <v>222</v>
      </c>
      <c r="G1399">
        <v>33.081831000000001</v>
      </c>
      <c r="H1399">
        <v>-116.08523099999999</v>
      </c>
      <c r="I1399" s="606">
        <v>5.8673929223999997</v>
      </c>
      <c r="J1399" t="s">
        <v>431</v>
      </c>
      <c r="K1399" t="s">
        <v>1249</v>
      </c>
      <c r="L1399" s="606">
        <v>66.258399999999995</v>
      </c>
      <c r="M1399" s="606">
        <v>50</v>
      </c>
      <c r="N1399" s="606">
        <v>1.3251679999999999</v>
      </c>
      <c r="O1399" t="s">
        <v>799</v>
      </c>
      <c r="P1399" t="s">
        <v>1231</v>
      </c>
      <c r="Q1399" t="s">
        <v>799</v>
      </c>
      <c r="R1399">
        <v>180</v>
      </c>
      <c r="S1399" t="s">
        <v>1293</v>
      </c>
      <c r="U1399" t="s">
        <v>1295</v>
      </c>
      <c r="V1399">
        <v>2023</v>
      </c>
      <c r="W1399">
        <v>50</v>
      </c>
      <c r="X1399">
        <v>200</v>
      </c>
      <c r="Y1399">
        <v>6.22</v>
      </c>
      <c r="Z1399">
        <v>8.83</v>
      </c>
      <c r="AC1399" t="s">
        <v>332</v>
      </c>
      <c r="AD1399" s="508" t="s">
        <v>1233</v>
      </c>
      <c r="AE1399" s="1059"/>
      <c r="AF1399" s="1059"/>
      <c r="AG1399" s="1059"/>
      <c r="AH1399" s="1059"/>
      <c r="AI1399" s="1059"/>
      <c r="AJ1399" s="1059"/>
      <c r="AK1399" s="1059"/>
      <c r="AL1399" s="1059"/>
      <c r="AM1399" s="1059"/>
      <c r="AN1399" s="1059"/>
      <c r="AO1399" s="1059"/>
      <c r="AP1399" s="1059"/>
      <c r="AQ1399" s="1059"/>
      <c r="AR1399" s="1059"/>
      <c r="AS1399" s="1059"/>
      <c r="AT1399" s="1059"/>
      <c r="AU1399" s="1061">
        <v>0.25055100182149298</v>
      </c>
    </row>
    <row r="1400" spans="1:47" x14ac:dyDescent="0.2">
      <c r="A1400">
        <v>66287</v>
      </c>
      <c r="B1400" t="s">
        <v>2643</v>
      </c>
      <c r="C1400" s="507">
        <v>45169</v>
      </c>
      <c r="D1400">
        <v>2023</v>
      </c>
      <c r="E1400" t="s">
        <v>183</v>
      </c>
      <c r="F1400" t="s">
        <v>232</v>
      </c>
      <c r="G1400">
        <v>35.370899999999999</v>
      </c>
      <c r="H1400">
        <v>-106.854</v>
      </c>
      <c r="I1400" s="606">
        <v>5.5539020548</v>
      </c>
      <c r="J1400" t="s">
        <v>431</v>
      </c>
      <c r="K1400" t="s">
        <v>1249</v>
      </c>
      <c r="L1400" s="606">
        <v>60</v>
      </c>
      <c r="M1400" s="606">
        <v>50</v>
      </c>
      <c r="N1400" s="606">
        <v>1.2</v>
      </c>
      <c r="O1400" t="s">
        <v>799</v>
      </c>
      <c r="P1400" t="s">
        <v>1231</v>
      </c>
      <c r="Q1400" t="s">
        <v>799</v>
      </c>
      <c r="R1400">
        <v>180</v>
      </c>
      <c r="Y1400">
        <v>11.77</v>
      </c>
      <c r="Z1400">
        <v>0.89</v>
      </c>
      <c r="AA1400">
        <v>32.17</v>
      </c>
      <c r="AB1400">
        <v>17.47</v>
      </c>
      <c r="AC1400" t="s">
        <v>332</v>
      </c>
      <c r="AD1400" s="508" t="s">
        <v>1233</v>
      </c>
      <c r="AE1400" s="1059"/>
      <c r="AF1400" s="1059"/>
      <c r="AG1400" s="1059"/>
      <c r="AH1400" s="1059"/>
      <c r="AI1400" s="1059"/>
      <c r="AJ1400" s="1059"/>
      <c r="AK1400" s="1059"/>
      <c r="AL1400" s="1059"/>
      <c r="AM1400" s="1059"/>
      <c r="AN1400" s="1059"/>
      <c r="AO1400" s="1059"/>
      <c r="AP1400" s="1059"/>
      <c r="AQ1400" s="1059"/>
      <c r="AR1400" s="1059"/>
      <c r="AS1400" s="1059"/>
      <c r="AT1400" s="1059"/>
      <c r="AU1400" s="1061">
        <v>0.31257285974498999</v>
      </c>
    </row>
    <row r="1401" spans="1:47" x14ac:dyDescent="0.2">
      <c r="A1401">
        <v>64995</v>
      </c>
      <c r="B1401" t="s">
        <v>2644</v>
      </c>
      <c r="C1401" s="507">
        <v>45291</v>
      </c>
      <c r="D1401">
        <v>2023</v>
      </c>
      <c r="E1401" t="s">
        <v>179</v>
      </c>
      <c r="F1401" t="s">
        <v>235</v>
      </c>
      <c r="G1401">
        <v>42.741670999999997</v>
      </c>
      <c r="H1401">
        <v>-90.921481</v>
      </c>
      <c r="I1401" s="606">
        <v>3.8480844748999998</v>
      </c>
      <c r="J1401" t="s">
        <v>431</v>
      </c>
      <c r="K1401" t="s">
        <v>1249</v>
      </c>
      <c r="L1401" s="606">
        <v>65.561599999999999</v>
      </c>
      <c r="M1401" s="606">
        <v>50</v>
      </c>
      <c r="N1401" s="606">
        <v>1.311232</v>
      </c>
      <c r="O1401" t="s">
        <v>799</v>
      </c>
      <c r="P1401" t="s">
        <v>1231</v>
      </c>
      <c r="Q1401" t="s">
        <v>799</v>
      </c>
      <c r="R1401">
        <v>180</v>
      </c>
      <c r="Y1401">
        <v>26.93</v>
      </c>
      <c r="Z1401">
        <v>2.37</v>
      </c>
      <c r="AA1401">
        <v>69.900000000000006</v>
      </c>
      <c r="AB1401">
        <v>44.67</v>
      </c>
      <c r="AC1401" t="s">
        <v>330</v>
      </c>
      <c r="AD1401" s="508" t="s">
        <v>1233</v>
      </c>
      <c r="AE1401" s="1059"/>
      <c r="AF1401" s="1059"/>
      <c r="AG1401" s="1059"/>
      <c r="AH1401" s="1059"/>
      <c r="AI1401" s="1059"/>
      <c r="AJ1401" s="1059"/>
      <c r="AK1401" s="1059"/>
      <c r="AL1401" s="1059"/>
      <c r="AM1401" s="1059"/>
      <c r="AN1401" s="1059"/>
      <c r="AO1401" s="1059"/>
      <c r="AP1401" s="1059"/>
      <c r="AQ1401" s="1059"/>
      <c r="AR1401" s="1059"/>
      <c r="AS1401" s="1059"/>
      <c r="AT1401" s="1059"/>
      <c r="AU1401" s="1061">
        <v>0.21653233151183901</v>
      </c>
    </row>
    <row r="1402" spans="1:47" x14ac:dyDescent="0.2">
      <c r="A1402">
        <v>64997</v>
      </c>
      <c r="B1402" t="s">
        <v>2645</v>
      </c>
      <c r="C1402" s="507">
        <v>45291</v>
      </c>
      <c r="D1402">
        <v>2023</v>
      </c>
      <c r="E1402" t="s">
        <v>179</v>
      </c>
      <c r="F1402" t="s">
        <v>235</v>
      </c>
      <c r="G1402">
        <v>42.665849999999999</v>
      </c>
      <c r="H1402">
        <v>-89.371799999999993</v>
      </c>
      <c r="I1402" s="606">
        <v>3.8267105023000001</v>
      </c>
      <c r="J1402" t="s">
        <v>431</v>
      </c>
      <c r="K1402" t="s">
        <v>1249</v>
      </c>
      <c r="L1402" s="606">
        <v>64.542400000000001</v>
      </c>
      <c r="M1402" s="606">
        <v>50</v>
      </c>
      <c r="N1402" s="606">
        <v>1.290848</v>
      </c>
      <c r="O1402" t="s">
        <v>799</v>
      </c>
      <c r="P1402" t="s">
        <v>1231</v>
      </c>
      <c r="Q1402" t="s">
        <v>799</v>
      </c>
      <c r="R1402" t="s">
        <v>1112</v>
      </c>
      <c r="Y1402">
        <v>26.44</v>
      </c>
      <c r="Z1402">
        <v>2.37</v>
      </c>
      <c r="AA1402">
        <v>71.11</v>
      </c>
      <c r="AB1402">
        <v>52.4</v>
      </c>
      <c r="AC1402" t="s">
        <v>330</v>
      </c>
      <c r="AD1402" s="508" t="s">
        <v>1233</v>
      </c>
      <c r="AE1402" s="1059"/>
      <c r="AF1402" s="1059"/>
      <c r="AG1402" s="1059"/>
      <c r="AH1402" s="1059"/>
      <c r="AI1402" s="1059"/>
      <c r="AJ1402" s="1059"/>
      <c r="AK1402" s="1059"/>
      <c r="AL1402" s="1059"/>
      <c r="AM1402" s="1059"/>
      <c r="AN1402" s="1059"/>
      <c r="AO1402" s="1059"/>
      <c r="AP1402" s="1059"/>
      <c r="AQ1402" s="1059"/>
      <c r="AR1402" s="1059"/>
      <c r="AS1402" s="1059"/>
      <c r="AT1402" s="1059"/>
      <c r="AU1402" s="1061">
        <v>0.189344262295081</v>
      </c>
    </row>
    <row r="1403" spans="1:47" x14ac:dyDescent="0.2">
      <c r="A1403">
        <v>65001</v>
      </c>
      <c r="B1403" t="s">
        <v>2646</v>
      </c>
      <c r="C1403" s="507">
        <v>45291</v>
      </c>
      <c r="D1403">
        <v>2023</v>
      </c>
      <c r="E1403" t="s">
        <v>179</v>
      </c>
      <c r="F1403" t="s">
        <v>235</v>
      </c>
      <c r="G1403">
        <v>43.495260999999999</v>
      </c>
      <c r="H1403">
        <v>-88.772991000000005</v>
      </c>
      <c r="I1403" s="606">
        <v>3.7588098174</v>
      </c>
      <c r="J1403" t="s">
        <v>431</v>
      </c>
      <c r="K1403" t="s">
        <v>1249</v>
      </c>
      <c r="L1403" s="606">
        <v>65.499200000000002</v>
      </c>
      <c r="M1403" s="606">
        <v>50</v>
      </c>
      <c r="N1403" s="606">
        <v>1.309984</v>
      </c>
      <c r="O1403" t="s">
        <v>799</v>
      </c>
      <c r="P1403" t="s">
        <v>1231</v>
      </c>
      <c r="Q1403" t="s">
        <v>799</v>
      </c>
      <c r="R1403">
        <v>180</v>
      </c>
      <c r="Y1403">
        <v>27.11</v>
      </c>
      <c r="Z1403">
        <v>2.37</v>
      </c>
      <c r="AA1403">
        <v>66.27</v>
      </c>
      <c r="AB1403">
        <v>48.5</v>
      </c>
      <c r="AC1403" t="s">
        <v>330</v>
      </c>
      <c r="AD1403" s="508" t="s">
        <v>1233</v>
      </c>
      <c r="AE1403" s="1059"/>
      <c r="AF1403" s="1059"/>
      <c r="AG1403" s="1059"/>
      <c r="AH1403" s="1059"/>
      <c r="AI1403" s="1059"/>
      <c r="AJ1403" s="1059"/>
      <c r="AK1403" s="1059"/>
      <c r="AL1403" s="1059"/>
      <c r="AM1403" s="1059"/>
      <c r="AN1403" s="1059"/>
      <c r="AO1403" s="1059"/>
      <c r="AP1403" s="1059"/>
      <c r="AQ1403" s="1059"/>
      <c r="AR1403" s="1059"/>
      <c r="AS1403" s="1059"/>
      <c r="AT1403" s="1059"/>
      <c r="AU1403" s="1061">
        <v>0.219897540983606</v>
      </c>
    </row>
    <row r="1404" spans="1:47" x14ac:dyDescent="0.2">
      <c r="A1404">
        <v>63827</v>
      </c>
      <c r="B1404" t="s">
        <v>2647</v>
      </c>
      <c r="C1404" s="507">
        <v>45230</v>
      </c>
      <c r="D1404">
        <v>2023</v>
      </c>
      <c r="E1404" t="s">
        <v>199</v>
      </c>
      <c r="F1404" t="s">
        <v>228</v>
      </c>
      <c r="G1404">
        <v>36.268009999999997</v>
      </c>
      <c r="H1404">
        <v>-80.821899999999999</v>
      </c>
      <c r="I1404" s="606">
        <v>4.3845730594000001</v>
      </c>
      <c r="J1404" t="s">
        <v>431</v>
      </c>
      <c r="K1404" t="s">
        <v>1249</v>
      </c>
      <c r="L1404" s="606">
        <v>69.923249999999996</v>
      </c>
      <c r="M1404" s="606">
        <v>50</v>
      </c>
      <c r="N1404" s="606">
        <v>1.3984649999999998</v>
      </c>
      <c r="O1404" t="s">
        <v>799</v>
      </c>
      <c r="P1404" t="s">
        <v>1231</v>
      </c>
      <c r="Q1404" t="s">
        <v>799</v>
      </c>
      <c r="R1404">
        <v>180</v>
      </c>
      <c r="Y1404">
        <v>23.51</v>
      </c>
      <c r="Z1404">
        <v>28.79</v>
      </c>
      <c r="AA1404">
        <v>87.44</v>
      </c>
      <c r="AB1404">
        <v>66.36</v>
      </c>
      <c r="AC1404" t="s">
        <v>329</v>
      </c>
      <c r="AD1404" s="508">
        <v>37.479309109005129</v>
      </c>
      <c r="AE1404" s="1059"/>
      <c r="AF1404" s="1059"/>
      <c r="AG1404" s="1059"/>
      <c r="AH1404" s="1059"/>
      <c r="AI1404" s="1059"/>
      <c r="AJ1404" s="1059"/>
      <c r="AK1404" s="1059"/>
      <c r="AL1404" s="1059"/>
      <c r="AM1404" s="1059"/>
      <c r="AN1404" s="1059"/>
      <c r="AO1404" s="1059"/>
      <c r="AP1404" s="1059"/>
      <c r="AQ1404" s="1059"/>
      <c r="AR1404" s="1059"/>
      <c r="AS1404" s="1059"/>
      <c r="AT1404" s="1059"/>
      <c r="AU1404" s="1061">
        <v>0.130330145719489</v>
      </c>
    </row>
    <row r="1405" spans="1:47" x14ac:dyDescent="0.2">
      <c r="A1405">
        <v>65955</v>
      </c>
      <c r="B1405" t="s">
        <v>2648</v>
      </c>
      <c r="C1405" s="507">
        <v>45260</v>
      </c>
      <c r="D1405">
        <v>2023</v>
      </c>
      <c r="E1405" t="s">
        <v>199</v>
      </c>
      <c r="F1405" t="s">
        <v>237</v>
      </c>
      <c r="G1405">
        <v>33.723939999999999</v>
      </c>
      <c r="H1405">
        <v>-79.091999999999999</v>
      </c>
      <c r="I1405" s="606">
        <v>4.5893020548000001</v>
      </c>
      <c r="J1405" t="s">
        <v>431</v>
      </c>
      <c r="K1405" t="s">
        <v>1249</v>
      </c>
      <c r="L1405" s="606">
        <v>72.637560000000008</v>
      </c>
      <c r="M1405" s="606">
        <v>55</v>
      </c>
      <c r="N1405" s="606">
        <v>1.3206829090909091</v>
      </c>
      <c r="O1405" t="s">
        <v>799</v>
      </c>
      <c r="P1405" t="s">
        <v>1231</v>
      </c>
      <c r="Q1405" t="s">
        <v>799</v>
      </c>
      <c r="R1405">
        <v>175.40913006029285</v>
      </c>
      <c r="AA1405">
        <v>51.67</v>
      </c>
      <c r="AB1405">
        <v>36.97</v>
      </c>
      <c r="AC1405" t="s">
        <v>333</v>
      </c>
      <c r="AD1405" s="508" t="s">
        <v>1233</v>
      </c>
      <c r="AE1405" s="1059"/>
      <c r="AF1405" s="1059"/>
      <c r="AG1405" s="1059"/>
      <c r="AH1405" s="1059"/>
      <c r="AI1405" s="1059"/>
      <c r="AJ1405" s="1059"/>
      <c r="AK1405" s="1059"/>
      <c r="AL1405" s="1059"/>
      <c r="AM1405" s="1059"/>
      <c r="AN1405" s="1059"/>
      <c r="AO1405" s="1059"/>
      <c r="AP1405" s="1059"/>
      <c r="AQ1405" s="1059"/>
      <c r="AR1405" s="1059"/>
      <c r="AS1405" s="1059"/>
      <c r="AT1405" s="1059"/>
      <c r="AU1405" s="1061">
        <v>0.23184302036761001</v>
      </c>
    </row>
    <row r="1406" spans="1:47" x14ac:dyDescent="0.2">
      <c r="A1406">
        <v>66942</v>
      </c>
      <c r="B1406" t="s">
        <v>2649</v>
      </c>
      <c r="C1406" s="507">
        <v>45291</v>
      </c>
      <c r="D1406">
        <v>2023</v>
      </c>
      <c r="E1406" t="s">
        <v>183</v>
      </c>
      <c r="F1406" t="s">
        <v>242</v>
      </c>
      <c r="G1406">
        <v>42.047770999999997</v>
      </c>
      <c r="H1406">
        <v>-121.49200999999999</v>
      </c>
      <c r="I1406" s="606">
        <v>4.7639027396999998</v>
      </c>
      <c r="J1406" t="s">
        <v>431</v>
      </c>
      <c r="K1406" t="s">
        <v>1249</v>
      </c>
      <c r="L1406" s="606">
        <v>66.438000000000002</v>
      </c>
      <c r="M1406" s="606">
        <v>55</v>
      </c>
      <c r="N1406" s="606">
        <v>1.2079636363636364</v>
      </c>
      <c r="O1406" t="s">
        <v>799</v>
      </c>
      <c r="P1406" t="s">
        <v>1231</v>
      </c>
      <c r="Q1406" t="s">
        <v>799</v>
      </c>
      <c r="R1406">
        <v>180</v>
      </c>
      <c r="Y1406">
        <v>25.45</v>
      </c>
      <c r="Z1406">
        <v>9.67</v>
      </c>
      <c r="AA1406">
        <v>65.09</v>
      </c>
      <c r="AB1406">
        <v>47.02</v>
      </c>
      <c r="AC1406" t="s">
        <v>333</v>
      </c>
      <c r="AD1406" s="508" t="s">
        <v>1233</v>
      </c>
      <c r="AE1406" s="1059"/>
      <c r="AF1406" s="1059"/>
      <c r="AG1406" s="1059"/>
      <c r="AH1406" s="1059"/>
      <c r="AI1406" s="1059"/>
      <c r="AJ1406" s="1059"/>
      <c r="AK1406" s="1059"/>
      <c r="AL1406" s="1059"/>
      <c r="AM1406" s="1059"/>
      <c r="AN1406" s="1059"/>
      <c r="AO1406" s="1059"/>
      <c r="AP1406" s="1059"/>
      <c r="AQ1406" s="1059"/>
      <c r="AR1406" s="1059"/>
      <c r="AS1406" s="1059"/>
      <c r="AT1406" s="1059"/>
      <c r="AU1406" s="1061">
        <v>0.23746067229673701</v>
      </c>
    </row>
    <row r="1407" spans="1:47" x14ac:dyDescent="0.2">
      <c r="A1407">
        <v>66772</v>
      </c>
      <c r="B1407" t="s">
        <v>2650</v>
      </c>
      <c r="C1407" s="507">
        <v>45291</v>
      </c>
      <c r="D1407">
        <v>2023</v>
      </c>
      <c r="E1407" t="s">
        <v>176</v>
      </c>
      <c r="F1407" t="s">
        <v>222</v>
      </c>
      <c r="G1407">
        <v>34.807789999999997</v>
      </c>
      <c r="H1407">
        <v>-118.31699999999999</v>
      </c>
      <c r="I1407" s="606">
        <v>5.7757949772000003</v>
      </c>
      <c r="J1407" t="s">
        <v>431</v>
      </c>
      <c r="K1407" t="s">
        <v>1249</v>
      </c>
      <c r="L1407" s="606">
        <v>70</v>
      </c>
      <c r="M1407" s="606">
        <v>56</v>
      </c>
      <c r="N1407" s="606">
        <v>1.25</v>
      </c>
      <c r="O1407" t="s">
        <v>799</v>
      </c>
      <c r="P1407" t="s">
        <v>1231</v>
      </c>
      <c r="Q1407" t="s">
        <v>799</v>
      </c>
      <c r="R1407">
        <v>180</v>
      </c>
      <c r="S1407" t="s">
        <v>1293</v>
      </c>
      <c r="T1407" t="s">
        <v>1335</v>
      </c>
      <c r="U1407" t="s">
        <v>1295</v>
      </c>
      <c r="V1407">
        <v>2023</v>
      </c>
      <c r="W1407">
        <v>28</v>
      </c>
      <c r="X1407">
        <v>112</v>
      </c>
      <c r="Y1407">
        <v>10.220000000000001</v>
      </c>
      <c r="Z1407">
        <v>8.01</v>
      </c>
      <c r="AA1407">
        <v>54.24</v>
      </c>
      <c r="AB1407">
        <v>35.25</v>
      </c>
      <c r="AC1407" t="s">
        <v>1259</v>
      </c>
      <c r="AD1407" s="508">
        <v>27.455306403743339</v>
      </c>
      <c r="AE1407" s="1059"/>
      <c r="AF1407" s="1059"/>
      <c r="AG1407" s="1059"/>
      <c r="AH1407" s="1059"/>
      <c r="AI1407" s="1059"/>
      <c r="AJ1407" s="1059"/>
      <c r="AK1407" s="1059"/>
      <c r="AL1407" s="1059"/>
      <c r="AM1407" s="1059"/>
      <c r="AN1407" s="1059"/>
      <c r="AO1407" s="1059"/>
      <c r="AP1407" s="1059"/>
      <c r="AQ1407" s="1059"/>
      <c r="AR1407" s="1059"/>
      <c r="AS1407" s="1059"/>
      <c r="AT1407" s="1059"/>
      <c r="AU1407" s="1061">
        <v>0.23876000195159999</v>
      </c>
    </row>
    <row r="1408" spans="1:47" x14ac:dyDescent="0.2">
      <c r="A1408">
        <v>65963</v>
      </c>
      <c r="B1408" t="s">
        <v>2651</v>
      </c>
      <c r="C1408" s="507">
        <v>45137</v>
      </c>
      <c r="D1408">
        <v>2023</v>
      </c>
      <c r="E1408" t="s">
        <v>183</v>
      </c>
      <c r="F1408" t="s">
        <v>226</v>
      </c>
      <c r="G1408">
        <v>33.327451000000003</v>
      </c>
      <c r="H1408">
        <v>-112.919141</v>
      </c>
      <c r="I1408" s="606">
        <v>5.8711141552999999</v>
      </c>
      <c r="J1408" t="s">
        <v>431</v>
      </c>
      <c r="K1408" t="s">
        <v>1249</v>
      </c>
      <c r="L1408" s="606">
        <v>72.599999999999994</v>
      </c>
      <c r="M1408" s="606">
        <v>60</v>
      </c>
      <c r="N1408" s="606">
        <v>1.21</v>
      </c>
      <c r="O1408" t="s">
        <v>799</v>
      </c>
      <c r="P1408" t="s">
        <v>1231</v>
      </c>
      <c r="Q1408" t="s">
        <v>799</v>
      </c>
      <c r="R1408">
        <v>180</v>
      </c>
      <c r="S1408" t="s">
        <v>1293</v>
      </c>
      <c r="T1408" t="s">
        <v>1294</v>
      </c>
      <c r="U1408" t="s">
        <v>1295</v>
      </c>
      <c r="V1408">
        <v>2023</v>
      </c>
      <c r="W1408">
        <v>60</v>
      </c>
      <c r="X1408">
        <v>240</v>
      </c>
      <c r="Y1408">
        <v>9.32</v>
      </c>
      <c r="Z1408">
        <v>9.4600000000000009</v>
      </c>
      <c r="AA1408">
        <v>61.19</v>
      </c>
      <c r="AB1408">
        <v>44.41</v>
      </c>
      <c r="AC1408" t="s">
        <v>329</v>
      </c>
      <c r="AD1408" s="508">
        <v>25.534697361511988</v>
      </c>
      <c r="AE1408" s="1059"/>
      <c r="AF1408" s="1059"/>
      <c r="AG1408" s="1059"/>
      <c r="AH1408" s="1059"/>
      <c r="AI1408" s="1059"/>
      <c r="AJ1408" s="1059"/>
      <c r="AK1408" s="1059"/>
      <c r="AL1408" s="1059"/>
      <c r="AM1408" s="1059"/>
      <c r="AN1408" s="1059"/>
      <c r="AO1408" s="1059"/>
      <c r="AP1408" s="1059"/>
      <c r="AQ1408" s="1059"/>
      <c r="AR1408" s="1059"/>
      <c r="AS1408" s="1059"/>
      <c r="AT1408" s="1059"/>
      <c r="AU1408" s="1061">
        <v>0.24007665452337501</v>
      </c>
    </row>
    <row r="1409" spans="1:47" x14ac:dyDescent="0.2">
      <c r="A1409">
        <v>66825</v>
      </c>
      <c r="B1409" t="s">
        <v>2652</v>
      </c>
      <c r="C1409" s="507">
        <v>45291</v>
      </c>
      <c r="D1409">
        <v>2023</v>
      </c>
      <c r="E1409" t="s">
        <v>199</v>
      </c>
      <c r="F1409" t="s">
        <v>225</v>
      </c>
      <c r="G1409">
        <v>31.868030000000001</v>
      </c>
      <c r="H1409">
        <v>-84.007800000000003</v>
      </c>
      <c r="I1409" s="606">
        <v>4.7527965752999997</v>
      </c>
      <c r="J1409" t="s">
        <v>431</v>
      </c>
      <c r="K1409" t="s">
        <v>1251</v>
      </c>
      <c r="L1409" s="606">
        <v>83.17</v>
      </c>
      <c r="M1409" s="606">
        <v>60</v>
      </c>
      <c r="N1409" s="606">
        <v>1.3861666666666668</v>
      </c>
      <c r="O1409" t="s">
        <v>799</v>
      </c>
      <c r="P1409" t="s">
        <v>1231</v>
      </c>
      <c r="Q1409" t="s">
        <v>799</v>
      </c>
      <c r="R1409">
        <v>180</v>
      </c>
      <c r="Y1409">
        <v>27.8</v>
      </c>
      <c r="Z1409">
        <v>17.850000000000001</v>
      </c>
      <c r="AA1409">
        <v>74.33</v>
      </c>
      <c r="AB1409">
        <v>53.57</v>
      </c>
      <c r="AC1409" t="s">
        <v>1259</v>
      </c>
      <c r="AD1409" s="508">
        <v>31.01226717185024</v>
      </c>
      <c r="AE1409" s="1059"/>
      <c r="AF1409" s="1059"/>
      <c r="AG1409" s="1059"/>
      <c r="AH1409" s="1059"/>
      <c r="AI1409" s="1059"/>
      <c r="AJ1409" s="1059"/>
      <c r="AK1409" s="1059"/>
      <c r="AL1409" s="1059"/>
      <c r="AM1409" s="1059"/>
      <c r="AN1409" s="1059"/>
      <c r="AO1409" s="1059"/>
      <c r="AP1409" s="1059"/>
      <c r="AQ1409" s="1059"/>
      <c r="AR1409" s="1059"/>
      <c r="AS1409" s="1059"/>
      <c r="AT1409" s="1059"/>
      <c r="AU1409" s="1061">
        <v>0.24483910139647799</v>
      </c>
    </row>
    <row r="1410" spans="1:47" x14ac:dyDescent="0.2">
      <c r="A1410">
        <v>63909</v>
      </c>
      <c r="B1410" t="s">
        <v>2653</v>
      </c>
      <c r="C1410" s="507">
        <v>45230</v>
      </c>
      <c r="D1410">
        <v>2023</v>
      </c>
      <c r="E1410" t="s">
        <v>180</v>
      </c>
      <c r="F1410" t="s">
        <v>227</v>
      </c>
      <c r="G1410">
        <v>36.807130000000001</v>
      </c>
      <c r="H1410">
        <v>-78.509799999999998</v>
      </c>
      <c r="I1410" s="606">
        <v>4.3560433789999999</v>
      </c>
      <c r="J1410" t="s">
        <v>431</v>
      </c>
      <c r="K1410" t="s">
        <v>1249</v>
      </c>
      <c r="L1410" s="606">
        <v>84</v>
      </c>
      <c r="M1410" s="606">
        <v>60</v>
      </c>
      <c r="N1410" s="606">
        <v>1.4</v>
      </c>
      <c r="O1410" t="s">
        <v>799</v>
      </c>
      <c r="P1410" t="s">
        <v>1231</v>
      </c>
      <c r="Q1410" t="s">
        <v>799</v>
      </c>
      <c r="R1410">
        <v>180</v>
      </c>
      <c r="Y1410">
        <v>29.35</v>
      </c>
      <c r="Z1410">
        <v>6.06</v>
      </c>
      <c r="AA1410">
        <v>128.57</v>
      </c>
      <c r="AB1410">
        <v>93.59</v>
      </c>
      <c r="AC1410" t="s">
        <v>333</v>
      </c>
      <c r="AD1410" s="508" t="s">
        <v>1233</v>
      </c>
      <c r="AE1410" s="1059"/>
      <c r="AF1410" s="1059"/>
      <c r="AG1410" s="1059"/>
      <c r="AH1410" s="1059"/>
      <c r="AI1410" s="1059"/>
      <c r="AJ1410" s="1059"/>
      <c r="AK1410" s="1059"/>
      <c r="AL1410" s="1059"/>
      <c r="AM1410" s="1059"/>
      <c r="AN1410" s="1059"/>
      <c r="AO1410" s="1059"/>
      <c r="AP1410" s="1059"/>
      <c r="AQ1410" s="1059"/>
      <c r="AR1410" s="1059"/>
      <c r="AS1410" s="1059"/>
      <c r="AT1410" s="1059"/>
      <c r="AU1410" s="1061">
        <v>0.12800925925925899</v>
      </c>
    </row>
    <row r="1411" spans="1:47" x14ac:dyDescent="0.2">
      <c r="A1411">
        <v>61653</v>
      </c>
      <c r="B1411" t="s">
        <v>681</v>
      </c>
      <c r="C1411" s="507">
        <v>45291</v>
      </c>
      <c r="D1411">
        <v>2023</v>
      </c>
      <c r="E1411" t="s">
        <v>199</v>
      </c>
      <c r="F1411" t="s">
        <v>223</v>
      </c>
      <c r="G1411">
        <v>27.723490999999999</v>
      </c>
      <c r="H1411">
        <v>-82.024270999999999</v>
      </c>
      <c r="I1411" s="606">
        <v>5.0062958903999997</v>
      </c>
      <c r="J1411" t="s">
        <v>431</v>
      </c>
      <c r="K1411" t="s">
        <v>1251</v>
      </c>
      <c r="L1411" s="606">
        <v>72.7</v>
      </c>
      <c r="M1411" s="606">
        <v>60</v>
      </c>
      <c r="N1411" s="606">
        <v>1.2116666666666667</v>
      </c>
      <c r="O1411" t="s">
        <v>799</v>
      </c>
      <c r="P1411" t="s">
        <v>1231</v>
      </c>
      <c r="Q1411" t="s">
        <v>799</v>
      </c>
      <c r="R1411">
        <v>180</v>
      </c>
      <c r="Y1411">
        <v>16.59</v>
      </c>
      <c r="Z1411">
        <v>7.35</v>
      </c>
      <c r="AA1411">
        <v>50.57</v>
      </c>
      <c r="AB1411">
        <v>35.880000000000003</v>
      </c>
      <c r="AC1411" t="s">
        <v>329</v>
      </c>
      <c r="AD1411" s="508" t="s">
        <v>1233</v>
      </c>
      <c r="AE1411" s="1059"/>
      <c r="AF1411" s="1059"/>
      <c r="AG1411" s="1059"/>
      <c r="AH1411" s="1059"/>
      <c r="AI1411" s="1059"/>
      <c r="AJ1411" s="1059"/>
      <c r="AK1411" s="1059"/>
      <c r="AL1411" s="1059"/>
      <c r="AM1411" s="1059"/>
      <c r="AN1411" s="1059"/>
      <c r="AO1411" s="1059"/>
      <c r="AP1411" s="1059"/>
      <c r="AQ1411" s="1059"/>
      <c r="AR1411" s="1059"/>
      <c r="AS1411" s="1059"/>
      <c r="AT1411" s="1059"/>
      <c r="AU1411" s="1061">
        <v>0.226855646630236</v>
      </c>
    </row>
    <row r="1412" spans="1:47" x14ac:dyDescent="0.2">
      <c r="A1412">
        <v>66839</v>
      </c>
      <c r="B1412" t="s">
        <v>2654</v>
      </c>
      <c r="C1412" s="507">
        <v>45291</v>
      </c>
      <c r="D1412">
        <v>2023</v>
      </c>
      <c r="E1412" t="s">
        <v>180</v>
      </c>
      <c r="F1412" t="s">
        <v>227</v>
      </c>
      <c r="G1412">
        <v>36.836720999999997</v>
      </c>
      <c r="H1412">
        <v>-78.936221000000003</v>
      </c>
      <c r="I1412" s="606">
        <v>4.3513422373999999</v>
      </c>
      <c r="J1412" t="s">
        <v>431</v>
      </c>
      <c r="K1412" t="s">
        <v>1249</v>
      </c>
      <c r="L1412" s="606">
        <v>82</v>
      </c>
      <c r="M1412" s="606">
        <v>64.7</v>
      </c>
      <c r="N1412" s="606">
        <v>1.267387944358578</v>
      </c>
      <c r="O1412" t="s">
        <v>799</v>
      </c>
      <c r="P1412" t="s">
        <v>1231</v>
      </c>
      <c r="Q1412" t="s">
        <v>799</v>
      </c>
      <c r="R1412">
        <v>180</v>
      </c>
      <c r="Y1412">
        <v>28.69</v>
      </c>
      <c r="Z1412">
        <v>3.47</v>
      </c>
      <c r="AA1412">
        <v>69.739999999999995</v>
      </c>
      <c r="AB1412">
        <v>50.55</v>
      </c>
      <c r="AC1412" t="s">
        <v>330</v>
      </c>
      <c r="AD1412" s="508" t="s">
        <v>1233</v>
      </c>
      <c r="AE1412" s="1059"/>
      <c r="AF1412" s="1059"/>
      <c r="AG1412" s="1059"/>
      <c r="AH1412" s="1059"/>
      <c r="AI1412" s="1059"/>
      <c r="AJ1412" s="1059"/>
      <c r="AK1412" s="1059"/>
      <c r="AL1412" s="1059"/>
      <c r="AM1412" s="1059"/>
      <c r="AN1412" s="1059"/>
      <c r="AO1412" s="1059"/>
      <c r="AP1412" s="1059"/>
      <c r="AQ1412" s="1059"/>
      <c r="AR1412" s="1059"/>
      <c r="AS1412" s="1059"/>
      <c r="AT1412" s="1059"/>
      <c r="AU1412" s="1061">
        <v>0.22342505553162501</v>
      </c>
    </row>
    <row r="1413" spans="1:47" x14ac:dyDescent="0.2">
      <c r="A1413">
        <v>64998</v>
      </c>
      <c r="B1413" t="s">
        <v>2655</v>
      </c>
      <c r="C1413" s="507">
        <v>45260</v>
      </c>
      <c r="D1413">
        <v>2023</v>
      </c>
      <c r="E1413" t="s">
        <v>179</v>
      </c>
      <c r="F1413" t="s">
        <v>235</v>
      </c>
      <c r="G1413">
        <v>42.554060999999997</v>
      </c>
      <c r="H1413">
        <v>-89.094981000000004</v>
      </c>
      <c r="I1413" s="606">
        <v>3.8270831049999998</v>
      </c>
      <c r="J1413" t="s">
        <v>431</v>
      </c>
      <c r="K1413" t="s">
        <v>1249</v>
      </c>
      <c r="L1413" s="606">
        <v>83.751199999999997</v>
      </c>
      <c r="M1413" s="606">
        <v>65</v>
      </c>
      <c r="N1413" s="606">
        <v>1.2884799999999998</v>
      </c>
      <c r="O1413" t="s">
        <v>799</v>
      </c>
      <c r="P1413" t="s">
        <v>1231</v>
      </c>
      <c r="Q1413" t="s">
        <v>799</v>
      </c>
      <c r="R1413">
        <v>180</v>
      </c>
      <c r="Y1413">
        <v>24.38</v>
      </c>
      <c r="Z1413">
        <v>2.37</v>
      </c>
      <c r="AA1413">
        <v>68.069999999999993</v>
      </c>
      <c r="AB1413">
        <v>49.92</v>
      </c>
      <c r="AC1413" t="s">
        <v>330</v>
      </c>
      <c r="AD1413" s="508" t="s">
        <v>1233</v>
      </c>
      <c r="AE1413" s="1059"/>
      <c r="AF1413" s="1059"/>
      <c r="AG1413" s="1059"/>
      <c r="AH1413" s="1059"/>
      <c r="AI1413" s="1059"/>
      <c r="AJ1413" s="1059"/>
      <c r="AK1413" s="1059"/>
      <c r="AL1413" s="1059"/>
      <c r="AM1413" s="1059"/>
      <c r="AN1413" s="1059"/>
      <c r="AO1413" s="1059"/>
      <c r="AP1413" s="1059"/>
      <c r="AQ1413" s="1059"/>
      <c r="AR1413" s="1059"/>
      <c r="AS1413" s="1059"/>
      <c r="AT1413" s="1059"/>
      <c r="AU1413" s="1061">
        <v>0.20666596609219501</v>
      </c>
    </row>
    <row r="1414" spans="1:47" x14ac:dyDescent="0.2">
      <c r="A1414">
        <v>66172</v>
      </c>
      <c r="B1414" t="s">
        <v>2656</v>
      </c>
      <c r="C1414" s="507">
        <v>45291</v>
      </c>
      <c r="D1414">
        <v>2023</v>
      </c>
      <c r="E1414" t="s">
        <v>199</v>
      </c>
      <c r="F1414" t="s">
        <v>225</v>
      </c>
      <c r="G1414">
        <v>31.869591</v>
      </c>
      <c r="H1414">
        <v>-84.026450999999994</v>
      </c>
      <c r="I1414" s="606">
        <v>4.7527965752999997</v>
      </c>
      <c r="J1414" t="s">
        <v>431</v>
      </c>
      <c r="K1414" t="s">
        <v>1251</v>
      </c>
      <c r="L1414" s="606">
        <v>92.1</v>
      </c>
      <c r="M1414" s="606">
        <v>65</v>
      </c>
      <c r="N1414" s="606">
        <v>1.4169230769230767</v>
      </c>
      <c r="O1414" t="s">
        <v>799</v>
      </c>
      <c r="P1414" t="s">
        <v>1231</v>
      </c>
      <c r="Q1414" t="s">
        <v>799</v>
      </c>
      <c r="R1414">
        <v>180</v>
      </c>
      <c r="Y1414">
        <v>27.84</v>
      </c>
      <c r="Z1414">
        <v>17.93</v>
      </c>
      <c r="AA1414">
        <v>70.209999999999994</v>
      </c>
      <c r="AB1414">
        <v>50.58</v>
      </c>
      <c r="AC1414" t="s">
        <v>1259</v>
      </c>
      <c r="AD1414" s="508" t="s">
        <v>1233</v>
      </c>
      <c r="AE1414" s="1059"/>
      <c r="AF1414" s="1059"/>
      <c r="AG1414" s="1059"/>
      <c r="AH1414" s="1059"/>
      <c r="AI1414" s="1059"/>
      <c r="AJ1414" s="1059"/>
      <c r="AK1414" s="1059"/>
      <c r="AL1414" s="1059"/>
      <c r="AM1414" s="1059"/>
      <c r="AN1414" s="1059"/>
      <c r="AO1414" s="1059"/>
      <c r="AP1414" s="1059"/>
      <c r="AQ1414" s="1059"/>
      <c r="AR1414" s="1059"/>
      <c r="AS1414" s="1059"/>
      <c r="AT1414" s="1059"/>
      <c r="AU1414" s="1061">
        <v>0.26572264256690398</v>
      </c>
    </row>
    <row r="1415" spans="1:47" x14ac:dyDescent="0.2">
      <c r="A1415">
        <v>66635</v>
      </c>
      <c r="B1415" t="s">
        <v>2657</v>
      </c>
      <c r="C1415" s="507">
        <v>45291</v>
      </c>
      <c r="D1415">
        <v>2023</v>
      </c>
      <c r="E1415" t="s">
        <v>180</v>
      </c>
      <c r="F1415" t="s">
        <v>227</v>
      </c>
      <c r="G1415">
        <v>36.66789</v>
      </c>
      <c r="H1415">
        <v>-79.754999999999995</v>
      </c>
      <c r="I1415" s="606">
        <v>4.3387616437999998</v>
      </c>
      <c r="J1415" t="s">
        <v>431</v>
      </c>
      <c r="K1415" t="s">
        <v>1251</v>
      </c>
      <c r="L1415" s="606">
        <v>85.799940000000007</v>
      </c>
      <c r="M1415" s="606">
        <v>66</v>
      </c>
      <c r="N1415" s="606">
        <v>1.299999090909091</v>
      </c>
      <c r="O1415" t="s">
        <v>799</v>
      </c>
      <c r="P1415" t="s">
        <v>1231</v>
      </c>
      <c r="Q1415" t="s">
        <v>799</v>
      </c>
      <c r="R1415" t="s">
        <v>1112</v>
      </c>
      <c r="Y1415">
        <v>30.63</v>
      </c>
      <c r="Z1415">
        <v>3.73</v>
      </c>
      <c r="AA1415">
        <v>85.38</v>
      </c>
      <c r="AB1415">
        <v>53.31</v>
      </c>
      <c r="AC1415" t="s">
        <v>328</v>
      </c>
      <c r="AD1415" s="508">
        <v>57.656609389918763</v>
      </c>
      <c r="AE1415" s="1059"/>
      <c r="AF1415" s="1059"/>
      <c r="AG1415" s="1059"/>
      <c r="AH1415" s="1059"/>
      <c r="AI1415" s="1059"/>
      <c r="AJ1415" s="1059"/>
      <c r="AK1415" s="1059"/>
      <c r="AL1415" s="1059"/>
      <c r="AM1415" s="1059"/>
      <c r="AN1415" s="1059"/>
      <c r="AO1415" s="1059"/>
      <c r="AP1415" s="1059"/>
      <c r="AQ1415" s="1059"/>
      <c r="AR1415" s="1059"/>
      <c r="AS1415" s="1059"/>
      <c r="AT1415" s="1059"/>
      <c r="AU1415" s="1061">
        <v>0.20769339570569001</v>
      </c>
    </row>
    <row r="1416" spans="1:47" x14ac:dyDescent="0.2">
      <c r="A1416">
        <v>65305</v>
      </c>
      <c r="B1416" t="s">
        <v>2658</v>
      </c>
      <c r="C1416" s="507">
        <v>45169</v>
      </c>
      <c r="D1416">
        <v>2023</v>
      </c>
      <c r="E1416" t="s">
        <v>180</v>
      </c>
      <c r="F1416" t="s">
        <v>227</v>
      </c>
      <c r="G1416">
        <v>36.553521000000003</v>
      </c>
      <c r="H1416">
        <v>-79.021201000000005</v>
      </c>
      <c r="I1416" s="606">
        <v>4.3600045661999998</v>
      </c>
      <c r="J1416" t="s">
        <v>431</v>
      </c>
      <c r="K1416" t="s">
        <v>1249</v>
      </c>
      <c r="L1416" s="606">
        <v>91</v>
      </c>
      <c r="M1416" s="606">
        <v>70</v>
      </c>
      <c r="N1416" s="606">
        <v>1.3</v>
      </c>
      <c r="O1416" t="s">
        <v>799</v>
      </c>
      <c r="P1416" t="s">
        <v>1231</v>
      </c>
      <c r="Q1416" t="s">
        <v>799</v>
      </c>
      <c r="R1416">
        <v>180</v>
      </c>
      <c r="Y1416">
        <v>28.6</v>
      </c>
      <c r="Z1416">
        <v>3.13</v>
      </c>
      <c r="AA1416">
        <v>57.01</v>
      </c>
      <c r="AB1416">
        <v>41.83</v>
      </c>
      <c r="AC1416" t="s">
        <v>330</v>
      </c>
      <c r="AD1416" s="508" t="s">
        <v>1233</v>
      </c>
      <c r="AE1416" s="1059"/>
      <c r="AF1416" s="1059"/>
      <c r="AG1416" s="1059"/>
      <c r="AH1416" s="1059"/>
      <c r="AI1416" s="1059"/>
      <c r="AJ1416" s="1059"/>
      <c r="AK1416" s="1059"/>
      <c r="AL1416" s="1059"/>
      <c r="AM1416" s="1059"/>
      <c r="AN1416" s="1059"/>
      <c r="AO1416" s="1059"/>
      <c r="AP1416" s="1059"/>
      <c r="AQ1416" s="1059"/>
      <c r="AR1416" s="1059"/>
      <c r="AS1416" s="1059"/>
      <c r="AT1416" s="1059"/>
      <c r="AU1416" s="1061">
        <v>0.24800286234712399</v>
      </c>
    </row>
    <row r="1417" spans="1:47" x14ac:dyDescent="0.2">
      <c r="A1417">
        <v>65629</v>
      </c>
      <c r="B1417" t="s">
        <v>2659</v>
      </c>
      <c r="C1417" s="507">
        <v>45137</v>
      </c>
      <c r="D1417">
        <v>2023</v>
      </c>
      <c r="E1417" t="s">
        <v>199</v>
      </c>
      <c r="F1417" t="s">
        <v>249</v>
      </c>
      <c r="G1417">
        <v>35.575800999999998</v>
      </c>
      <c r="H1417">
        <v>-88.939411000000007</v>
      </c>
      <c r="I1417" s="606">
        <v>4.3647666666999996</v>
      </c>
      <c r="J1417" t="s">
        <v>431</v>
      </c>
      <c r="K1417" t="s">
        <v>1251</v>
      </c>
      <c r="L1417" s="606">
        <v>88.4</v>
      </c>
      <c r="M1417" s="606">
        <v>70</v>
      </c>
      <c r="N1417" s="606">
        <v>1.2628571428571429</v>
      </c>
      <c r="O1417" t="s">
        <v>799</v>
      </c>
      <c r="P1417" t="s">
        <v>1231</v>
      </c>
      <c r="Q1417" t="s">
        <v>799</v>
      </c>
      <c r="R1417">
        <v>178</v>
      </c>
      <c r="Y1417">
        <v>23.54</v>
      </c>
      <c r="Z1417">
        <v>21.76</v>
      </c>
      <c r="AA1417">
        <v>83.29</v>
      </c>
      <c r="AB1417">
        <v>59.55</v>
      </c>
      <c r="AC1417" t="s">
        <v>332</v>
      </c>
      <c r="AD1417" s="508" t="s">
        <v>1233</v>
      </c>
      <c r="AE1417" s="1059"/>
      <c r="AF1417" s="1059"/>
      <c r="AG1417" s="1059"/>
      <c r="AH1417" s="1059"/>
      <c r="AI1417" s="1059"/>
      <c r="AJ1417" s="1059"/>
      <c r="AK1417" s="1059"/>
      <c r="AL1417" s="1059"/>
      <c r="AM1417" s="1059"/>
      <c r="AN1417" s="1059"/>
      <c r="AO1417" s="1059"/>
      <c r="AP1417" s="1059"/>
      <c r="AQ1417" s="1059"/>
      <c r="AR1417" s="1059"/>
      <c r="AS1417" s="1059"/>
      <c r="AT1417" s="1059"/>
      <c r="AU1417" s="1061">
        <v>0.21877276867030901</v>
      </c>
    </row>
    <row r="1418" spans="1:47" x14ac:dyDescent="0.2">
      <c r="A1418">
        <v>65683</v>
      </c>
      <c r="B1418" t="s">
        <v>2660</v>
      </c>
      <c r="C1418" s="507">
        <v>45291</v>
      </c>
      <c r="D1418">
        <v>2023</v>
      </c>
      <c r="E1418" t="s">
        <v>199</v>
      </c>
      <c r="F1418" t="s">
        <v>223</v>
      </c>
      <c r="G1418">
        <v>28.180320999999999</v>
      </c>
      <c r="H1418">
        <v>-82.151621000000006</v>
      </c>
      <c r="I1418" s="606">
        <v>4.9486121005000001</v>
      </c>
      <c r="J1418" t="s">
        <v>431</v>
      </c>
      <c r="K1418" t="s">
        <v>1251</v>
      </c>
      <c r="L1418" s="606">
        <v>85.6</v>
      </c>
      <c r="M1418" s="606">
        <v>70</v>
      </c>
      <c r="N1418" s="606">
        <v>1.2228571428571429</v>
      </c>
      <c r="O1418" t="s">
        <v>799</v>
      </c>
      <c r="P1418" t="s">
        <v>1231</v>
      </c>
      <c r="Q1418" t="s">
        <v>799</v>
      </c>
      <c r="R1418">
        <v>180</v>
      </c>
      <c r="Y1418">
        <v>16.649999999999999</v>
      </c>
      <c r="Z1418">
        <v>8.92</v>
      </c>
      <c r="AA1418">
        <v>49.14</v>
      </c>
      <c r="AB1418">
        <v>34.450000000000003</v>
      </c>
      <c r="AC1418" t="s">
        <v>329</v>
      </c>
      <c r="AD1418" s="508" t="s">
        <v>1233</v>
      </c>
      <c r="AE1418" s="1059"/>
      <c r="AF1418" s="1059"/>
      <c r="AG1418" s="1059"/>
      <c r="AH1418" s="1059"/>
      <c r="AI1418" s="1059"/>
      <c r="AJ1418" s="1059"/>
      <c r="AK1418" s="1059"/>
      <c r="AL1418" s="1059"/>
      <c r="AM1418" s="1059"/>
      <c r="AN1418" s="1059"/>
      <c r="AO1418" s="1059"/>
      <c r="AP1418" s="1059"/>
      <c r="AQ1418" s="1059"/>
      <c r="AR1418" s="1059"/>
      <c r="AS1418" s="1059"/>
      <c r="AT1418" s="1059"/>
      <c r="AU1418" s="1061">
        <v>0.238880757220921</v>
      </c>
    </row>
    <row r="1419" spans="1:47" x14ac:dyDescent="0.2">
      <c r="A1419">
        <v>65999</v>
      </c>
      <c r="B1419" t="s">
        <v>2661</v>
      </c>
      <c r="C1419" s="507">
        <v>45291</v>
      </c>
      <c r="D1419">
        <v>2023</v>
      </c>
      <c r="E1419" t="s">
        <v>180</v>
      </c>
      <c r="F1419" t="s">
        <v>243</v>
      </c>
      <c r="G1419">
        <v>39.92389</v>
      </c>
      <c r="H1419">
        <v>-78.041200000000003</v>
      </c>
      <c r="I1419" s="606">
        <v>3.9097607306</v>
      </c>
      <c r="J1419" t="s">
        <v>431</v>
      </c>
      <c r="K1419" t="s">
        <v>1249</v>
      </c>
      <c r="L1419" s="606">
        <v>83</v>
      </c>
      <c r="M1419" s="606">
        <v>70</v>
      </c>
      <c r="N1419" s="606">
        <v>1.1857142857142857</v>
      </c>
      <c r="O1419" t="s">
        <v>799</v>
      </c>
      <c r="P1419" t="s">
        <v>1231</v>
      </c>
      <c r="Q1419" t="s">
        <v>799</v>
      </c>
      <c r="R1419">
        <v>180</v>
      </c>
      <c r="Y1419">
        <v>37.99</v>
      </c>
      <c r="Z1419">
        <v>6.06</v>
      </c>
      <c r="AA1419">
        <v>109.48</v>
      </c>
      <c r="AB1419">
        <v>69.73</v>
      </c>
      <c r="AC1419" t="s">
        <v>327</v>
      </c>
      <c r="AD1419" s="508" t="s">
        <v>1233</v>
      </c>
      <c r="AE1419" s="1059"/>
      <c r="AF1419" s="1059"/>
      <c r="AG1419" s="1059"/>
      <c r="AH1419" s="1059"/>
      <c r="AI1419" s="1059"/>
      <c r="AJ1419" s="1059"/>
      <c r="AK1419" s="1059"/>
      <c r="AL1419" s="1059"/>
      <c r="AM1419" s="1059"/>
      <c r="AN1419" s="1059"/>
      <c r="AO1419" s="1059"/>
      <c r="AP1419" s="1059"/>
      <c r="AQ1419" s="1059"/>
      <c r="AR1419" s="1059"/>
      <c r="AS1419" s="1059"/>
      <c r="AT1419" s="1059"/>
      <c r="AU1419" s="1061">
        <v>0.127800546448087</v>
      </c>
    </row>
    <row r="1420" spans="1:47" x14ac:dyDescent="0.2">
      <c r="A1420">
        <v>66026</v>
      </c>
      <c r="B1420" t="s">
        <v>2662</v>
      </c>
      <c r="C1420" s="507">
        <v>45291</v>
      </c>
      <c r="D1420">
        <v>2023</v>
      </c>
      <c r="E1420" t="s">
        <v>199</v>
      </c>
      <c r="F1420" t="s">
        <v>225</v>
      </c>
      <c r="G1420">
        <v>33.262009999999997</v>
      </c>
      <c r="H1420">
        <v>-82.17801</v>
      </c>
      <c r="I1420" s="606">
        <v>4.6420228311000002</v>
      </c>
      <c r="J1420" t="s">
        <v>431</v>
      </c>
      <c r="K1420" t="s">
        <v>1249</v>
      </c>
      <c r="L1420" s="606">
        <v>92.16</v>
      </c>
      <c r="M1420" s="606">
        <v>70</v>
      </c>
      <c r="N1420" s="606">
        <v>1.3165714285714285</v>
      </c>
      <c r="O1420" t="s">
        <v>799</v>
      </c>
      <c r="P1420" t="s">
        <v>1231</v>
      </c>
      <c r="Q1420" t="s">
        <v>799</v>
      </c>
      <c r="R1420">
        <v>180</v>
      </c>
      <c r="Y1420">
        <v>27.92</v>
      </c>
      <c r="Z1420">
        <v>18.3</v>
      </c>
      <c r="AA1420">
        <v>48.95</v>
      </c>
      <c r="AB1420">
        <v>34.25</v>
      </c>
      <c r="AC1420" t="s">
        <v>329</v>
      </c>
      <c r="AD1420" s="508" t="s">
        <v>1233</v>
      </c>
      <c r="AE1420" s="1059"/>
      <c r="AF1420" s="1059"/>
      <c r="AG1420" s="1059"/>
      <c r="AH1420" s="1059"/>
      <c r="AI1420" s="1059"/>
      <c r="AJ1420" s="1059"/>
      <c r="AK1420" s="1059"/>
      <c r="AL1420" s="1059"/>
      <c r="AM1420" s="1059"/>
      <c r="AN1420" s="1059"/>
      <c r="AO1420" s="1059"/>
      <c r="AP1420" s="1059"/>
      <c r="AQ1420" s="1059"/>
      <c r="AR1420" s="1059"/>
      <c r="AS1420" s="1059"/>
      <c r="AT1420" s="1059"/>
      <c r="AU1420" s="1061">
        <v>0.24374512099921899</v>
      </c>
    </row>
    <row r="1421" spans="1:47" x14ac:dyDescent="0.2">
      <c r="A1421">
        <v>65107</v>
      </c>
      <c r="B1421" t="s">
        <v>2663</v>
      </c>
      <c r="C1421" s="507">
        <v>44957</v>
      </c>
      <c r="D1421">
        <v>2023</v>
      </c>
      <c r="E1421" t="s">
        <v>199</v>
      </c>
      <c r="F1421" t="s">
        <v>228</v>
      </c>
      <c r="G1421">
        <v>35.336041000000002</v>
      </c>
      <c r="H1421">
        <v>-79.741701000000006</v>
      </c>
      <c r="I1421" s="606">
        <v>4.4828812784999998</v>
      </c>
      <c r="J1421" t="s">
        <v>431</v>
      </c>
      <c r="K1421" t="s">
        <v>1249</v>
      </c>
      <c r="L1421" s="606">
        <v>98.283779999999993</v>
      </c>
      <c r="M1421" s="606">
        <v>70.2</v>
      </c>
      <c r="N1421" s="606">
        <v>1.4000538461538461</v>
      </c>
      <c r="O1421" t="s">
        <v>799</v>
      </c>
      <c r="P1421" t="s">
        <v>1231</v>
      </c>
      <c r="Q1421" t="s">
        <v>799</v>
      </c>
      <c r="R1421">
        <v>180</v>
      </c>
      <c r="Y1421">
        <v>20.82</v>
      </c>
      <c r="Z1421">
        <v>11.96</v>
      </c>
      <c r="AA1421">
        <v>51.64</v>
      </c>
      <c r="AB1421">
        <v>36.950000000000003</v>
      </c>
      <c r="AC1421" t="s">
        <v>329</v>
      </c>
      <c r="AD1421" s="508" t="s">
        <v>1233</v>
      </c>
      <c r="AE1421" s="1059"/>
      <c r="AF1421" s="1059"/>
      <c r="AG1421" s="1059"/>
      <c r="AH1421" s="1059"/>
      <c r="AI1421" s="1059"/>
      <c r="AJ1421" s="1059"/>
      <c r="AK1421" s="1059"/>
      <c r="AL1421" s="1059"/>
      <c r="AM1421" s="1059"/>
      <c r="AN1421" s="1059"/>
      <c r="AO1421" s="1059"/>
      <c r="AP1421" s="1059"/>
      <c r="AQ1421" s="1059"/>
      <c r="AR1421" s="1059"/>
      <c r="AS1421" s="1059"/>
      <c r="AT1421" s="1059"/>
      <c r="AU1421" s="1061">
        <v>0.25668918883855102</v>
      </c>
    </row>
    <row r="1422" spans="1:47" x14ac:dyDescent="0.2">
      <c r="A1422">
        <v>67023</v>
      </c>
      <c r="B1422" t="s">
        <v>2664</v>
      </c>
      <c r="C1422" s="507">
        <v>45291</v>
      </c>
      <c r="D1422">
        <v>2023</v>
      </c>
      <c r="E1422" t="s">
        <v>177</v>
      </c>
      <c r="F1422" t="s">
        <v>221</v>
      </c>
      <c r="G1422">
        <v>31.78</v>
      </c>
      <c r="H1422">
        <v>-97.51</v>
      </c>
      <c r="I1422" s="606">
        <v>4.7680812785000004</v>
      </c>
      <c r="J1422" t="s">
        <v>431</v>
      </c>
      <c r="K1422" t="s">
        <v>1249</v>
      </c>
      <c r="L1422" s="606">
        <v>86.6</v>
      </c>
      <c r="M1422" s="606">
        <v>71.400000000000006</v>
      </c>
      <c r="N1422" s="606">
        <v>1.2128851540616246</v>
      </c>
      <c r="O1422" t="s">
        <v>799</v>
      </c>
      <c r="P1422" t="s">
        <v>1231</v>
      </c>
      <c r="Q1422" t="s">
        <v>799</v>
      </c>
      <c r="R1422">
        <v>190</v>
      </c>
      <c r="Y1422">
        <v>20.079999999999998</v>
      </c>
      <c r="AA1422">
        <v>44.3</v>
      </c>
      <c r="AB1422">
        <v>28.01</v>
      </c>
      <c r="AC1422" t="s">
        <v>328</v>
      </c>
      <c r="AD1422" s="508" t="s">
        <v>1233</v>
      </c>
      <c r="AE1422" s="1059"/>
      <c r="AF1422" s="1059"/>
      <c r="AG1422" s="1059"/>
      <c r="AH1422" s="1059"/>
      <c r="AI1422" s="1059"/>
      <c r="AJ1422" s="1059"/>
      <c r="AK1422" s="1059"/>
      <c r="AL1422" s="1059"/>
      <c r="AM1422" s="1059"/>
      <c r="AN1422" s="1059"/>
      <c r="AO1422" s="1059"/>
      <c r="AP1422" s="1059"/>
      <c r="AQ1422" s="1059"/>
      <c r="AR1422" s="1059"/>
      <c r="AS1422" s="1059"/>
      <c r="AT1422" s="1059"/>
      <c r="AU1422" s="1061">
        <v>0.24228224987627101</v>
      </c>
    </row>
    <row r="1423" spans="1:47" x14ac:dyDescent="0.2">
      <c r="A1423">
        <v>66404</v>
      </c>
      <c r="B1423" t="s">
        <v>2665</v>
      </c>
      <c r="C1423" s="507">
        <v>45046</v>
      </c>
      <c r="D1423">
        <v>2023</v>
      </c>
      <c r="E1423" t="s">
        <v>183</v>
      </c>
      <c r="F1423" t="s">
        <v>233</v>
      </c>
      <c r="G1423">
        <v>37.120809999999999</v>
      </c>
      <c r="H1423">
        <v>-109.41200000000001</v>
      </c>
      <c r="I1423" s="606">
        <v>5.5214182648000003</v>
      </c>
      <c r="J1423" t="s">
        <v>431</v>
      </c>
      <c r="K1423" t="s">
        <v>1249</v>
      </c>
      <c r="L1423" s="606">
        <v>100</v>
      </c>
      <c r="M1423" s="606">
        <v>72</v>
      </c>
      <c r="N1423" s="606">
        <v>1.3888888888888888</v>
      </c>
      <c r="O1423" t="s">
        <v>799</v>
      </c>
      <c r="P1423" t="s">
        <v>1231</v>
      </c>
      <c r="Q1423" t="s">
        <v>799</v>
      </c>
      <c r="R1423">
        <v>181</v>
      </c>
      <c r="Y1423">
        <v>14.25</v>
      </c>
      <c r="Z1423">
        <v>13.27</v>
      </c>
      <c r="AA1423">
        <v>36.64</v>
      </c>
      <c r="AB1423">
        <v>21.94</v>
      </c>
      <c r="AC1423" t="s">
        <v>1259</v>
      </c>
      <c r="AD1423" s="508" t="s">
        <v>1233</v>
      </c>
      <c r="AE1423" s="1059"/>
      <c r="AF1423" s="1059"/>
      <c r="AG1423" s="1059"/>
      <c r="AH1423" s="1059"/>
      <c r="AI1423" s="1059"/>
      <c r="AJ1423" s="1059"/>
      <c r="AK1423" s="1059"/>
      <c r="AL1423" s="1059"/>
      <c r="AM1423" s="1059"/>
      <c r="AN1423" s="1059"/>
      <c r="AO1423" s="1059"/>
      <c r="AP1423" s="1059"/>
      <c r="AQ1423" s="1059"/>
      <c r="AR1423" s="1059"/>
      <c r="AS1423" s="1059"/>
      <c r="AT1423" s="1059"/>
      <c r="AU1423" s="1061">
        <v>0.30305416413681402</v>
      </c>
    </row>
    <row r="1424" spans="1:47" x14ac:dyDescent="0.2">
      <c r="A1424">
        <v>66717</v>
      </c>
      <c r="B1424" t="s">
        <v>2666</v>
      </c>
      <c r="C1424" s="507">
        <v>45016</v>
      </c>
      <c r="D1424">
        <v>2023</v>
      </c>
      <c r="E1424" t="s">
        <v>199</v>
      </c>
      <c r="F1424" t="s">
        <v>237</v>
      </c>
      <c r="G1424">
        <v>33.917060999999997</v>
      </c>
      <c r="H1424">
        <v>-80.654990999999995</v>
      </c>
      <c r="I1424" s="606">
        <v>4.5871086757999997</v>
      </c>
      <c r="J1424" t="s">
        <v>431</v>
      </c>
      <c r="K1424" t="s">
        <v>1249</v>
      </c>
      <c r="L1424" s="606">
        <v>103.1562</v>
      </c>
      <c r="M1424" s="606">
        <v>73.599999999999994</v>
      </c>
      <c r="N1424" s="606">
        <v>1.4015788043478261</v>
      </c>
      <c r="O1424" t="s">
        <v>799</v>
      </c>
      <c r="P1424" t="s">
        <v>1231</v>
      </c>
      <c r="Q1424" t="s">
        <v>799</v>
      </c>
      <c r="R1424">
        <v>180</v>
      </c>
      <c r="S1424" t="s">
        <v>1293</v>
      </c>
      <c r="T1424" t="s">
        <v>2667</v>
      </c>
      <c r="U1424" t="s">
        <v>1497</v>
      </c>
      <c r="V1424">
        <v>2023</v>
      </c>
      <c r="W1424">
        <v>18</v>
      </c>
      <c r="X1424">
        <v>72</v>
      </c>
      <c r="Y1424">
        <v>20.84</v>
      </c>
      <c r="Z1424">
        <v>14.72</v>
      </c>
      <c r="AA1424">
        <v>62.79</v>
      </c>
      <c r="AB1424">
        <v>46.6</v>
      </c>
      <c r="AC1424" t="s">
        <v>329</v>
      </c>
      <c r="AD1424" s="508" t="s">
        <v>1233</v>
      </c>
      <c r="AE1424" s="1059"/>
      <c r="AF1424" s="1059"/>
      <c r="AG1424" s="1059"/>
      <c r="AH1424" s="1059"/>
      <c r="AI1424" s="1059"/>
      <c r="AJ1424" s="1059"/>
      <c r="AK1424" s="1059"/>
      <c r="AL1424" s="1059"/>
      <c r="AM1424" s="1059"/>
      <c r="AN1424" s="1059"/>
      <c r="AO1424" s="1059"/>
      <c r="AP1424" s="1059"/>
      <c r="AQ1424" s="1059"/>
      <c r="AR1424" s="1059"/>
      <c r="AS1424" s="1059"/>
      <c r="AT1424" s="1059"/>
      <c r="AU1424" s="1061">
        <v>0.218068796032311</v>
      </c>
    </row>
    <row r="1425" spans="1:47" x14ac:dyDescent="0.2">
      <c r="A1425">
        <v>65429</v>
      </c>
      <c r="B1425" t="s">
        <v>2668</v>
      </c>
      <c r="C1425" s="507">
        <v>44985</v>
      </c>
      <c r="D1425">
        <v>2023</v>
      </c>
      <c r="E1425" t="s">
        <v>199</v>
      </c>
      <c r="F1425" t="s">
        <v>223</v>
      </c>
      <c r="G1425">
        <v>30.3962</v>
      </c>
      <c r="H1425">
        <v>-85.279700000000005</v>
      </c>
      <c r="I1425" s="606">
        <v>4.7070673516000001</v>
      </c>
      <c r="J1425" t="s">
        <v>431</v>
      </c>
      <c r="K1425" t="s">
        <v>1249</v>
      </c>
      <c r="L1425" s="606">
        <v>103</v>
      </c>
      <c r="M1425" s="606">
        <v>74.5</v>
      </c>
      <c r="N1425" s="606">
        <v>1.3825503355704698</v>
      </c>
      <c r="O1425" t="s">
        <v>799</v>
      </c>
      <c r="P1425" t="s">
        <v>1231</v>
      </c>
      <c r="Q1425" t="s">
        <v>799</v>
      </c>
      <c r="R1425">
        <v>180</v>
      </c>
      <c r="Y1425">
        <v>27.28</v>
      </c>
      <c r="Z1425">
        <v>23.04</v>
      </c>
      <c r="AA1425">
        <v>40.89</v>
      </c>
      <c r="AB1425">
        <v>26.19</v>
      </c>
      <c r="AC1425" t="s">
        <v>329</v>
      </c>
      <c r="AD1425" s="508" t="s">
        <v>1233</v>
      </c>
      <c r="AE1425" s="1059"/>
      <c r="AF1425" s="1059"/>
      <c r="AG1425" s="1059"/>
      <c r="AH1425" s="1059"/>
      <c r="AI1425" s="1059"/>
      <c r="AJ1425" s="1059"/>
      <c r="AK1425" s="1059"/>
      <c r="AL1425" s="1059"/>
      <c r="AM1425" s="1059"/>
      <c r="AN1425" s="1059"/>
      <c r="AO1425" s="1059"/>
      <c r="AP1425" s="1059"/>
      <c r="AQ1425" s="1059"/>
      <c r="AR1425" s="1059"/>
      <c r="AS1425" s="1059"/>
      <c r="AT1425" s="1059"/>
      <c r="AU1425" s="1061">
        <v>0.26490660260877003</v>
      </c>
    </row>
    <row r="1426" spans="1:47" x14ac:dyDescent="0.2">
      <c r="A1426">
        <v>65593</v>
      </c>
      <c r="B1426" t="s">
        <v>2669</v>
      </c>
      <c r="C1426" s="507">
        <v>45046</v>
      </c>
      <c r="D1426">
        <v>2023</v>
      </c>
      <c r="E1426" t="s">
        <v>199</v>
      </c>
      <c r="F1426" t="s">
        <v>223</v>
      </c>
      <c r="G1426">
        <v>30.421301</v>
      </c>
      <c r="H1426">
        <v>-85.441010000000006</v>
      </c>
      <c r="I1426" s="606">
        <v>4.6798938355999997</v>
      </c>
      <c r="J1426" t="s">
        <v>431</v>
      </c>
      <c r="K1426" t="s">
        <v>1249</v>
      </c>
      <c r="L1426" s="606">
        <v>103</v>
      </c>
      <c r="M1426" s="606">
        <v>74.5</v>
      </c>
      <c r="N1426" s="606">
        <v>1.3825503355704698</v>
      </c>
      <c r="O1426" t="s">
        <v>799</v>
      </c>
      <c r="P1426" t="s">
        <v>1231</v>
      </c>
      <c r="Q1426" t="s">
        <v>799</v>
      </c>
      <c r="R1426">
        <v>180</v>
      </c>
      <c r="Y1426">
        <v>27.24</v>
      </c>
      <c r="Z1426">
        <v>11.07</v>
      </c>
      <c r="AA1426">
        <v>44.42</v>
      </c>
      <c r="AB1426">
        <v>29.73</v>
      </c>
      <c r="AC1426" t="s">
        <v>329</v>
      </c>
      <c r="AD1426" s="508" t="s">
        <v>1233</v>
      </c>
      <c r="AE1426" s="1059"/>
      <c r="AF1426" s="1059"/>
      <c r="AG1426" s="1059"/>
      <c r="AH1426" s="1059"/>
      <c r="AI1426" s="1059"/>
      <c r="AJ1426" s="1059"/>
      <c r="AK1426" s="1059"/>
      <c r="AL1426" s="1059"/>
      <c r="AM1426" s="1059"/>
      <c r="AN1426" s="1059"/>
      <c r="AO1426" s="1059"/>
      <c r="AP1426" s="1059"/>
      <c r="AQ1426" s="1059"/>
      <c r="AR1426" s="1059"/>
      <c r="AS1426" s="1059"/>
      <c r="AT1426" s="1059"/>
      <c r="AU1426" s="1061">
        <v>0.25055928411633099</v>
      </c>
    </row>
    <row r="1427" spans="1:47" x14ac:dyDescent="0.2">
      <c r="A1427">
        <v>65592</v>
      </c>
      <c r="B1427" t="s">
        <v>2670</v>
      </c>
      <c r="C1427" s="507">
        <v>45046</v>
      </c>
      <c r="D1427">
        <v>2023</v>
      </c>
      <c r="E1427" t="s">
        <v>199</v>
      </c>
      <c r="F1427" t="s">
        <v>223</v>
      </c>
      <c r="G1427">
        <v>30.419840000000001</v>
      </c>
      <c r="H1427">
        <v>-85.441500000000005</v>
      </c>
      <c r="I1427" s="606">
        <v>4.6798938355999997</v>
      </c>
      <c r="J1427" t="s">
        <v>431</v>
      </c>
      <c r="K1427" t="s">
        <v>1249</v>
      </c>
      <c r="L1427" s="606">
        <v>103</v>
      </c>
      <c r="M1427" s="606">
        <v>74.5</v>
      </c>
      <c r="N1427" s="606">
        <v>1.3825503355704698</v>
      </c>
      <c r="O1427" t="s">
        <v>799</v>
      </c>
      <c r="P1427" t="s">
        <v>1231</v>
      </c>
      <c r="Q1427" t="s">
        <v>799</v>
      </c>
      <c r="R1427">
        <v>180</v>
      </c>
      <c r="Y1427">
        <v>27.23</v>
      </c>
      <c r="Z1427">
        <v>11.04</v>
      </c>
      <c r="AA1427">
        <v>43.79</v>
      </c>
      <c r="AB1427">
        <v>29.09</v>
      </c>
      <c r="AC1427" t="s">
        <v>329</v>
      </c>
      <c r="AD1427" s="508" t="s">
        <v>1233</v>
      </c>
      <c r="AE1427" s="1059"/>
      <c r="AF1427" s="1059"/>
      <c r="AG1427" s="1059"/>
      <c r="AH1427" s="1059"/>
      <c r="AI1427" s="1059"/>
      <c r="AJ1427" s="1059"/>
      <c r="AK1427" s="1059"/>
      <c r="AL1427" s="1059"/>
      <c r="AM1427" s="1059"/>
      <c r="AN1427" s="1059"/>
      <c r="AO1427" s="1059"/>
      <c r="AP1427" s="1059"/>
      <c r="AQ1427" s="1059"/>
      <c r="AR1427" s="1059"/>
      <c r="AS1427" s="1059"/>
      <c r="AT1427" s="1059"/>
      <c r="AU1427" s="1061">
        <v>0.24518037676800999</v>
      </c>
    </row>
    <row r="1428" spans="1:47" x14ac:dyDescent="0.2">
      <c r="A1428">
        <v>65438</v>
      </c>
      <c r="B1428" t="s">
        <v>2671</v>
      </c>
      <c r="C1428" s="507">
        <v>44957</v>
      </c>
      <c r="D1428">
        <v>2023</v>
      </c>
      <c r="E1428" t="s">
        <v>199</v>
      </c>
      <c r="F1428" t="s">
        <v>223</v>
      </c>
      <c r="G1428">
        <v>27.627600999999999</v>
      </c>
      <c r="H1428">
        <v>-80.804141000000001</v>
      </c>
      <c r="I1428" s="606">
        <v>4.9574029680000002</v>
      </c>
      <c r="J1428" t="s">
        <v>431</v>
      </c>
      <c r="K1428" t="s">
        <v>1251</v>
      </c>
      <c r="L1428" s="606">
        <v>96.9</v>
      </c>
      <c r="M1428" s="606">
        <v>74.5</v>
      </c>
      <c r="N1428" s="606">
        <v>1.3006711409395975</v>
      </c>
      <c r="O1428" t="s">
        <v>799</v>
      </c>
      <c r="P1428" t="s">
        <v>1231</v>
      </c>
      <c r="Q1428" t="s">
        <v>799</v>
      </c>
      <c r="R1428">
        <v>180</v>
      </c>
      <c r="S1428" t="s">
        <v>2672</v>
      </c>
      <c r="U1428" t="s">
        <v>1497</v>
      </c>
      <c r="Y1428">
        <v>26.58</v>
      </c>
      <c r="Z1428">
        <v>25.81</v>
      </c>
      <c r="AA1428">
        <v>53</v>
      </c>
      <c r="AB1428">
        <v>38.299999999999997</v>
      </c>
      <c r="AC1428" t="s">
        <v>329</v>
      </c>
      <c r="AD1428" s="508" t="s">
        <v>1233</v>
      </c>
      <c r="AE1428" s="1059"/>
      <c r="AF1428" s="1059"/>
      <c r="AG1428" s="1059"/>
      <c r="AH1428" s="1059"/>
      <c r="AI1428" s="1059"/>
      <c r="AJ1428" s="1059"/>
      <c r="AK1428" s="1059"/>
      <c r="AL1428" s="1059"/>
      <c r="AM1428" s="1059"/>
      <c r="AN1428" s="1059"/>
      <c r="AO1428" s="1059"/>
      <c r="AP1428" s="1059"/>
      <c r="AQ1428" s="1059"/>
      <c r="AR1428" s="1059"/>
      <c r="AS1428" s="1059"/>
      <c r="AT1428" s="1059"/>
      <c r="AU1428" s="1061">
        <v>0.19320057212014499</v>
      </c>
    </row>
    <row r="1429" spans="1:47" x14ac:dyDescent="0.2">
      <c r="A1429">
        <v>65433</v>
      </c>
      <c r="B1429" t="s">
        <v>2673</v>
      </c>
      <c r="C1429" s="507">
        <v>44957</v>
      </c>
      <c r="D1429">
        <v>2023</v>
      </c>
      <c r="E1429" t="s">
        <v>199</v>
      </c>
      <c r="F1429" t="s">
        <v>223</v>
      </c>
      <c r="G1429">
        <v>30.647141000000001</v>
      </c>
      <c r="H1429">
        <v>-86.937691000000001</v>
      </c>
      <c r="I1429" s="606">
        <v>4.7174856164000003</v>
      </c>
      <c r="J1429" t="s">
        <v>431</v>
      </c>
      <c r="K1429" t="s">
        <v>1251</v>
      </c>
      <c r="L1429" s="606">
        <v>103</v>
      </c>
      <c r="M1429" s="606">
        <v>74.5</v>
      </c>
      <c r="N1429" s="606">
        <v>1.3825503355704698</v>
      </c>
      <c r="O1429" t="s">
        <v>793</v>
      </c>
      <c r="P1429" t="s">
        <v>793</v>
      </c>
      <c r="Q1429" t="s">
        <v>1112</v>
      </c>
      <c r="R1429">
        <v>179</v>
      </c>
      <c r="Y1429">
        <v>27.75</v>
      </c>
      <c r="Z1429">
        <v>17.21</v>
      </c>
      <c r="AA1429">
        <v>48.34</v>
      </c>
      <c r="AB1429">
        <v>33.64</v>
      </c>
      <c r="AC1429" t="s">
        <v>329</v>
      </c>
      <c r="AD1429" s="508" t="s">
        <v>1233</v>
      </c>
      <c r="AE1429" s="1059"/>
      <c r="AF1429" s="1059"/>
      <c r="AG1429" s="1059"/>
      <c r="AH1429" s="1059"/>
      <c r="AI1429" s="1059"/>
      <c r="AJ1429" s="1059"/>
      <c r="AK1429" s="1059"/>
      <c r="AL1429" s="1059"/>
      <c r="AM1429" s="1059"/>
      <c r="AN1429" s="1059"/>
      <c r="AO1429" s="1059"/>
      <c r="AP1429" s="1059"/>
      <c r="AQ1429" s="1059"/>
      <c r="AR1429" s="1059"/>
      <c r="AS1429" s="1059"/>
      <c r="AT1429" s="1059"/>
      <c r="AU1429" s="1061">
        <v>0.21733077835234199</v>
      </c>
    </row>
    <row r="1430" spans="1:47" x14ac:dyDescent="0.2">
      <c r="A1430">
        <v>65430</v>
      </c>
      <c r="B1430" t="s">
        <v>2674</v>
      </c>
      <c r="C1430" s="507">
        <v>44985</v>
      </c>
      <c r="D1430">
        <v>2023</v>
      </c>
      <c r="E1430" t="s">
        <v>199</v>
      </c>
      <c r="F1430" t="s">
        <v>223</v>
      </c>
      <c r="G1430">
        <v>30.675801</v>
      </c>
      <c r="H1430">
        <v>-84.740301000000002</v>
      </c>
      <c r="I1430" s="606">
        <v>4.7432089041000003</v>
      </c>
      <c r="J1430" t="s">
        <v>431</v>
      </c>
      <c r="K1430" t="s">
        <v>1249</v>
      </c>
      <c r="L1430" s="606">
        <v>100</v>
      </c>
      <c r="M1430" s="606">
        <v>74.5</v>
      </c>
      <c r="N1430" s="606">
        <v>1.3422818791946309</v>
      </c>
      <c r="O1430" t="s">
        <v>799</v>
      </c>
      <c r="P1430" t="s">
        <v>1231</v>
      </c>
      <c r="Q1430" t="s">
        <v>799</v>
      </c>
      <c r="R1430">
        <v>180</v>
      </c>
      <c r="Y1430">
        <v>27.53</v>
      </c>
      <c r="Z1430">
        <v>23.35</v>
      </c>
      <c r="AA1430">
        <v>44.73</v>
      </c>
      <c r="AB1430">
        <v>28.43</v>
      </c>
      <c r="AC1430" t="s">
        <v>329</v>
      </c>
      <c r="AD1430" s="508" t="s">
        <v>1233</v>
      </c>
      <c r="AE1430" s="1059"/>
      <c r="AF1430" s="1059"/>
      <c r="AG1430" s="1059"/>
      <c r="AH1430" s="1059"/>
      <c r="AI1430" s="1059"/>
      <c r="AJ1430" s="1059"/>
      <c r="AK1430" s="1059"/>
      <c r="AL1430" s="1059"/>
      <c r="AM1430" s="1059"/>
      <c r="AN1430" s="1059"/>
      <c r="AO1430" s="1059"/>
      <c r="AP1430" s="1059"/>
      <c r="AQ1430" s="1059"/>
      <c r="AR1430" s="1059"/>
      <c r="AS1430" s="1059"/>
      <c r="AT1430" s="1059"/>
      <c r="AU1430" s="1061">
        <v>0.259865405068397</v>
      </c>
    </row>
    <row r="1431" spans="1:47" x14ac:dyDescent="0.2">
      <c r="A1431">
        <v>65432</v>
      </c>
      <c r="B1431" t="s">
        <v>506</v>
      </c>
      <c r="C1431" s="507">
        <v>44957</v>
      </c>
      <c r="D1431">
        <v>2023</v>
      </c>
      <c r="E1431" t="s">
        <v>199</v>
      </c>
      <c r="F1431" t="s">
        <v>223</v>
      </c>
      <c r="G1431">
        <v>30.760549999999999</v>
      </c>
      <c r="H1431">
        <v>-85.069500000000005</v>
      </c>
      <c r="I1431" s="606">
        <v>4.7488132419999998</v>
      </c>
      <c r="J1431" t="s">
        <v>431</v>
      </c>
      <c r="K1431" t="s">
        <v>1251</v>
      </c>
      <c r="L1431" s="606">
        <v>98.5</v>
      </c>
      <c r="M1431" s="606">
        <v>74.5</v>
      </c>
      <c r="N1431" s="606">
        <v>1.3221476510067114</v>
      </c>
      <c r="O1431" t="s">
        <v>799</v>
      </c>
      <c r="P1431" t="s">
        <v>1231</v>
      </c>
      <c r="Q1431" t="s">
        <v>799</v>
      </c>
      <c r="R1431">
        <v>180</v>
      </c>
      <c r="Y1431">
        <v>27.51</v>
      </c>
      <c r="Z1431">
        <v>26.49</v>
      </c>
      <c r="AA1431">
        <v>47.95</v>
      </c>
      <c r="AB1431">
        <v>31.65</v>
      </c>
      <c r="AC1431" t="s">
        <v>329</v>
      </c>
      <c r="AD1431" s="508" t="s">
        <v>1233</v>
      </c>
      <c r="AE1431" s="1059"/>
      <c r="AF1431" s="1059"/>
      <c r="AG1431" s="1059"/>
      <c r="AH1431" s="1059"/>
      <c r="AI1431" s="1059"/>
      <c r="AJ1431" s="1059"/>
      <c r="AK1431" s="1059"/>
      <c r="AL1431" s="1059"/>
      <c r="AM1431" s="1059"/>
      <c r="AN1431" s="1059"/>
      <c r="AO1431" s="1059"/>
      <c r="AP1431" s="1059"/>
      <c r="AQ1431" s="1059"/>
      <c r="AR1431" s="1059"/>
      <c r="AS1431" s="1059"/>
      <c r="AT1431" s="1059"/>
      <c r="AU1431" s="1061">
        <v>0.21626569357342801</v>
      </c>
    </row>
    <row r="1432" spans="1:47" x14ac:dyDescent="0.2">
      <c r="A1432">
        <v>65423</v>
      </c>
      <c r="B1432" t="s">
        <v>2675</v>
      </c>
      <c r="C1432" s="507">
        <v>44957</v>
      </c>
      <c r="D1432">
        <v>2023</v>
      </c>
      <c r="E1432" t="s">
        <v>199</v>
      </c>
      <c r="F1432" t="s">
        <v>223</v>
      </c>
      <c r="G1432">
        <v>25.542549999999999</v>
      </c>
      <c r="H1432">
        <v>-80.554299999999998</v>
      </c>
      <c r="I1432" s="606">
        <v>4.942077169</v>
      </c>
      <c r="J1432" t="s">
        <v>431</v>
      </c>
      <c r="K1432" t="s">
        <v>1251</v>
      </c>
      <c r="L1432" s="606">
        <v>104.3</v>
      </c>
      <c r="M1432" s="606">
        <v>74.5</v>
      </c>
      <c r="N1432" s="606">
        <v>1.4</v>
      </c>
      <c r="O1432" t="s">
        <v>793</v>
      </c>
      <c r="P1432" t="s">
        <v>793</v>
      </c>
      <c r="Q1432" t="s">
        <v>1112</v>
      </c>
      <c r="R1432">
        <v>180</v>
      </c>
      <c r="Y1432">
        <v>27.16</v>
      </c>
      <c r="Z1432">
        <v>15.09</v>
      </c>
      <c r="AA1432">
        <v>54.18</v>
      </c>
      <c r="AB1432">
        <v>39.479999999999997</v>
      </c>
      <c r="AC1432" t="s">
        <v>329</v>
      </c>
      <c r="AD1432" s="508" t="s">
        <v>1233</v>
      </c>
      <c r="AE1432" s="1059"/>
      <c r="AF1432" s="1059"/>
      <c r="AG1432" s="1059"/>
      <c r="AH1432" s="1059"/>
      <c r="AI1432" s="1059"/>
      <c r="AJ1432" s="1059"/>
      <c r="AK1432" s="1059"/>
      <c r="AL1432" s="1059"/>
      <c r="AM1432" s="1059"/>
      <c r="AN1432" s="1059"/>
      <c r="AO1432" s="1059"/>
      <c r="AP1432" s="1059"/>
      <c r="AQ1432" s="1059"/>
      <c r="AR1432" s="1059"/>
      <c r="AS1432" s="1059"/>
      <c r="AT1432" s="1059"/>
      <c r="AU1432" s="1061">
        <v>0.218330154888082</v>
      </c>
    </row>
    <row r="1433" spans="1:47" x14ac:dyDescent="0.2">
      <c r="A1433">
        <v>65594</v>
      </c>
      <c r="B1433" t="s">
        <v>2676</v>
      </c>
      <c r="C1433" s="507">
        <v>45046</v>
      </c>
      <c r="D1433">
        <v>2023</v>
      </c>
      <c r="E1433" t="s">
        <v>199</v>
      </c>
      <c r="F1433" t="s">
        <v>223</v>
      </c>
      <c r="G1433">
        <v>29.767230000000001</v>
      </c>
      <c r="H1433">
        <v>-81.777500000000003</v>
      </c>
      <c r="I1433" s="606">
        <v>4.7501114155000002</v>
      </c>
      <c r="J1433" t="s">
        <v>431</v>
      </c>
      <c r="K1433" t="s">
        <v>1249</v>
      </c>
      <c r="L1433" s="606">
        <v>104.3</v>
      </c>
      <c r="M1433" s="606">
        <v>74.5</v>
      </c>
      <c r="N1433" s="606">
        <v>1.4</v>
      </c>
      <c r="O1433" t="s">
        <v>799</v>
      </c>
      <c r="P1433" t="s">
        <v>1231</v>
      </c>
      <c r="Q1433" t="s">
        <v>799</v>
      </c>
      <c r="R1433">
        <v>180</v>
      </c>
      <c r="Y1433">
        <v>26.97</v>
      </c>
      <c r="Z1433">
        <v>10.16</v>
      </c>
      <c r="AA1433">
        <v>45.2</v>
      </c>
      <c r="AB1433">
        <v>30.5</v>
      </c>
      <c r="AC1433" t="s">
        <v>329</v>
      </c>
      <c r="AD1433" s="508" t="s">
        <v>1233</v>
      </c>
      <c r="AE1433" s="1059"/>
      <c r="AF1433" s="1059"/>
      <c r="AG1433" s="1059"/>
      <c r="AH1433" s="1059"/>
      <c r="AI1433" s="1059"/>
      <c r="AJ1433" s="1059"/>
      <c r="AK1433" s="1059"/>
      <c r="AL1433" s="1059"/>
      <c r="AM1433" s="1059"/>
      <c r="AN1433" s="1059"/>
      <c r="AO1433" s="1059"/>
      <c r="AP1433" s="1059"/>
      <c r="AQ1433" s="1059"/>
      <c r="AR1433" s="1059"/>
      <c r="AS1433" s="1059"/>
      <c r="AT1433" s="1059"/>
      <c r="AU1433" s="1061">
        <v>0.24229227026564401</v>
      </c>
    </row>
    <row r="1434" spans="1:47" x14ac:dyDescent="0.2">
      <c r="A1434">
        <v>65428</v>
      </c>
      <c r="B1434" t="s">
        <v>2677</v>
      </c>
      <c r="C1434" s="507">
        <v>44957</v>
      </c>
      <c r="D1434">
        <v>2023</v>
      </c>
      <c r="E1434" t="s">
        <v>199</v>
      </c>
      <c r="F1434" t="s">
        <v>223</v>
      </c>
      <c r="G1434">
        <v>27.297830000000001</v>
      </c>
      <c r="H1434">
        <v>-80.542100000000005</v>
      </c>
      <c r="I1434" s="606">
        <v>4.9357730593999998</v>
      </c>
      <c r="J1434" t="s">
        <v>431</v>
      </c>
      <c r="K1434" t="s">
        <v>1251</v>
      </c>
      <c r="L1434" s="606">
        <v>105</v>
      </c>
      <c r="M1434" s="606">
        <v>74.5</v>
      </c>
      <c r="N1434" s="606">
        <v>1.4093959731543624</v>
      </c>
      <c r="O1434" t="s">
        <v>793</v>
      </c>
      <c r="P1434" t="s">
        <v>793</v>
      </c>
      <c r="Q1434" t="s">
        <v>1112</v>
      </c>
      <c r="R1434">
        <v>180</v>
      </c>
      <c r="Y1434">
        <v>26.93</v>
      </c>
      <c r="Z1434">
        <v>13.84</v>
      </c>
      <c r="AA1434">
        <v>46.12</v>
      </c>
      <c r="AB1434">
        <v>31.43</v>
      </c>
      <c r="AC1434" t="s">
        <v>329</v>
      </c>
      <c r="AD1434" s="508" t="s">
        <v>1233</v>
      </c>
      <c r="AE1434" s="1059"/>
      <c r="AF1434" s="1059"/>
      <c r="AG1434" s="1059"/>
      <c r="AH1434" s="1059"/>
      <c r="AI1434" s="1059"/>
      <c r="AJ1434" s="1059"/>
      <c r="AK1434" s="1059"/>
      <c r="AL1434" s="1059"/>
      <c r="AM1434" s="1059"/>
      <c r="AN1434" s="1059"/>
      <c r="AO1434" s="1059"/>
      <c r="AP1434" s="1059"/>
      <c r="AQ1434" s="1059"/>
      <c r="AR1434" s="1059"/>
      <c r="AS1434" s="1059"/>
      <c r="AT1434" s="1059"/>
      <c r="AU1434" s="1061">
        <v>0.23002469407464399</v>
      </c>
    </row>
    <row r="1435" spans="1:47" x14ac:dyDescent="0.2">
      <c r="A1435">
        <v>65427</v>
      </c>
      <c r="B1435" t="s">
        <v>2678</v>
      </c>
      <c r="C1435" s="507">
        <v>44957</v>
      </c>
      <c r="D1435">
        <v>2023</v>
      </c>
      <c r="E1435" t="s">
        <v>199</v>
      </c>
      <c r="F1435" t="s">
        <v>223</v>
      </c>
      <c r="G1435">
        <v>30.569959999999998</v>
      </c>
      <c r="H1435">
        <v>-85.040199999999999</v>
      </c>
      <c r="I1435" s="606">
        <v>4.7350047945</v>
      </c>
      <c r="J1435" t="s">
        <v>431</v>
      </c>
      <c r="K1435" t="s">
        <v>1251</v>
      </c>
      <c r="L1435" s="606">
        <v>86.5</v>
      </c>
      <c r="M1435" s="606">
        <v>74.5</v>
      </c>
      <c r="N1435" s="606">
        <v>1.1610738255033557</v>
      </c>
      <c r="O1435" t="s">
        <v>799</v>
      </c>
      <c r="P1435" t="s">
        <v>1231</v>
      </c>
      <c r="Q1435" t="s">
        <v>799</v>
      </c>
      <c r="R1435">
        <v>180</v>
      </c>
      <c r="Y1435">
        <v>27.34</v>
      </c>
      <c r="Z1435">
        <v>32.74</v>
      </c>
      <c r="AA1435">
        <v>50.7</v>
      </c>
      <c r="AB1435">
        <v>34.409999999999997</v>
      </c>
      <c r="AC1435" t="s">
        <v>329</v>
      </c>
      <c r="AD1435" s="508" t="s">
        <v>1233</v>
      </c>
      <c r="AE1435" s="1059"/>
      <c r="AF1435" s="1059"/>
      <c r="AG1435" s="1059"/>
      <c r="AH1435" s="1059"/>
      <c r="AI1435" s="1059"/>
      <c r="AJ1435" s="1059"/>
      <c r="AK1435" s="1059"/>
      <c r="AL1435" s="1059"/>
      <c r="AM1435" s="1059"/>
      <c r="AN1435" s="1059"/>
      <c r="AO1435" s="1059"/>
      <c r="AP1435" s="1059"/>
      <c r="AQ1435" s="1059"/>
      <c r="AR1435" s="1059"/>
      <c r="AS1435" s="1059"/>
      <c r="AT1435" s="1059"/>
      <c r="AU1435" s="1061">
        <v>0.186568623855454</v>
      </c>
    </row>
    <row r="1436" spans="1:47" x14ac:dyDescent="0.2">
      <c r="A1436">
        <v>65424</v>
      </c>
      <c r="B1436" t="s">
        <v>2679</v>
      </c>
      <c r="C1436" s="507">
        <v>44957</v>
      </c>
      <c r="D1436">
        <v>2023</v>
      </c>
      <c r="E1436" t="s">
        <v>199</v>
      </c>
      <c r="F1436" t="s">
        <v>223</v>
      </c>
      <c r="G1436">
        <v>30.919930000000001</v>
      </c>
      <c r="H1436">
        <v>-87.340010000000007</v>
      </c>
      <c r="I1436" s="606">
        <v>4.6665906392999998</v>
      </c>
      <c r="J1436" t="s">
        <v>431</v>
      </c>
      <c r="K1436" t="s">
        <v>1251</v>
      </c>
      <c r="L1436" s="606">
        <v>103</v>
      </c>
      <c r="M1436" s="606">
        <v>74.5</v>
      </c>
      <c r="N1436" s="606">
        <v>1.3825503355704698</v>
      </c>
      <c r="O1436" t="s">
        <v>793</v>
      </c>
      <c r="P1436" t="s">
        <v>793</v>
      </c>
      <c r="Q1436" t="s">
        <v>1112</v>
      </c>
      <c r="R1436">
        <v>179</v>
      </c>
      <c r="Y1436">
        <v>27.96</v>
      </c>
      <c r="Z1436">
        <v>30.65</v>
      </c>
      <c r="AA1436">
        <v>55.24</v>
      </c>
      <c r="AB1436">
        <v>40.549999999999997</v>
      </c>
      <c r="AC1436" t="s">
        <v>329</v>
      </c>
      <c r="AD1436" s="508" t="s">
        <v>1233</v>
      </c>
      <c r="AE1436" s="1059"/>
      <c r="AF1436" s="1059"/>
      <c r="AG1436" s="1059"/>
      <c r="AH1436" s="1059"/>
      <c r="AI1436" s="1059"/>
      <c r="AJ1436" s="1059"/>
      <c r="AK1436" s="1059"/>
      <c r="AL1436" s="1059"/>
      <c r="AM1436" s="1059"/>
      <c r="AN1436" s="1059"/>
      <c r="AO1436" s="1059"/>
      <c r="AP1436" s="1059"/>
      <c r="AQ1436" s="1059"/>
      <c r="AR1436" s="1059"/>
      <c r="AS1436" s="1059"/>
      <c r="AT1436" s="1059"/>
      <c r="AU1436" s="1061">
        <v>0.19323113409371501</v>
      </c>
    </row>
    <row r="1437" spans="1:47" x14ac:dyDescent="0.2">
      <c r="A1437">
        <v>65431</v>
      </c>
      <c r="B1437" t="s">
        <v>2680</v>
      </c>
      <c r="C1437" s="507">
        <v>44957</v>
      </c>
      <c r="D1437">
        <v>2023</v>
      </c>
      <c r="E1437" t="s">
        <v>199</v>
      </c>
      <c r="F1437" t="s">
        <v>223</v>
      </c>
      <c r="G1437">
        <v>29.88213</v>
      </c>
      <c r="H1437">
        <v>-81.676199999999994</v>
      </c>
      <c r="I1437" s="606">
        <v>4.7868296804000003</v>
      </c>
      <c r="J1437" t="s">
        <v>431</v>
      </c>
      <c r="K1437" t="s">
        <v>1249</v>
      </c>
      <c r="L1437" s="606">
        <v>83.4</v>
      </c>
      <c r="M1437" s="606">
        <v>74.5</v>
      </c>
      <c r="N1437" s="606">
        <v>1.1194630872483222</v>
      </c>
      <c r="O1437" t="s">
        <v>799</v>
      </c>
      <c r="P1437" t="s">
        <v>1231</v>
      </c>
      <c r="Q1437" t="s">
        <v>799</v>
      </c>
      <c r="R1437">
        <v>180</v>
      </c>
      <c r="Y1437">
        <v>26.92</v>
      </c>
      <c r="Z1437">
        <v>24.65</v>
      </c>
      <c r="AA1437">
        <v>47.03</v>
      </c>
      <c r="AB1437">
        <v>32.33</v>
      </c>
      <c r="AC1437" t="s">
        <v>329</v>
      </c>
      <c r="AD1437" s="508" t="s">
        <v>1233</v>
      </c>
      <c r="AE1437" s="1059"/>
      <c r="AF1437" s="1059"/>
      <c r="AG1437" s="1059"/>
      <c r="AH1437" s="1059"/>
      <c r="AI1437" s="1059"/>
      <c r="AJ1437" s="1059"/>
      <c r="AK1437" s="1059"/>
      <c r="AL1437" s="1059"/>
      <c r="AM1437" s="1059"/>
      <c r="AN1437" s="1059"/>
      <c r="AO1437" s="1059"/>
      <c r="AP1437" s="1059"/>
      <c r="AQ1437" s="1059"/>
      <c r="AR1437" s="1059"/>
      <c r="AS1437" s="1059"/>
      <c r="AT1437" s="1059"/>
      <c r="AU1437" s="1061">
        <v>0.196270522365252</v>
      </c>
    </row>
    <row r="1438" spans="1:47" x14ac:dyDescent="0.2">
      <c r="A1438">
        <v>65421</v>
      </c>
      <c r="B1438" t="s">
        <v>2681</v>
      </c>
      <c r="C1438" s="507">
        <v>44985</v>
      </c>
      <c r="D1438">
        <v>2023</v>
      </c>
      <c r="E1438" t="s">
        <v>199</v>
      </c>
      <c r="F1438" t="s">
        <v>223</v>
      </c>
      <c r="G1438">
        <v>30.87576</v>
      </c>
      <c r="H1438">
        <v>-86.208100000000002</v>
      </c>
      <c r="I1438" s="606">
        <v>4.6797159817000002</v>
      </c>
      <c r="J1438" t="s">
        <v>431</v>
      </c>
      <c r="K1438" t="s">
        <v>1249</v>
      </c>
      <c r="L1438" s="606">
        <v>103</v>
      </c>
      <c r="M1438" s="606">
        <v>74.5</v>
      </c>
      <c r="N1438" s="606">
        <v>1.3825503355704698</v>
      </c>
      <c r="O1438" t="s">
        <v>799</v>
      </c>
      <c r="P1438" t="s">
        <v>1231</v>
      </c>
      <c r="Q1438" t="s">
        <v>799</v>
      </c>
      <c r="R1438">
        <v>180</v>
      </c>
      <c r="Y1438">
        <v>27.73</v>
      </c>
      <c r="Z1438">
        <v>23.44</v>
      </c>
      <c r="AA1438">
        <v>44.85</v>
      </c>
      <c r="AB1438">
        <v>30.15</v>
      </c>
      <c r="AC1438" t="s">
        <v>329</v>
      </c>
      <c r="AD1438" s="508" t="s">
        <v>1233</v>
      </c>
      <c r="AE1438" s="1059"/>
      <c r="AF1438" s="1059"/>
      <c r="AG1438" s="1059"/>
      <c r="AH1438" s="1059"/>
      <c r="AI1438" s="1059"/>
      <c r="AJ1438" s="1059"/>
      <c r="AK1438" s="1059"/>
      <c r="AL1438" s="1059"/>
      <c r="AM1438" s="1059"/>
      <c r="AN1438" s="1059"/>
      <c r="AO1438" s="1059"/>
      <c r="AP1438" s="1059"/>
      <c r="AQ1438" s="1059"/>
      <c r="AR1438" s="1059"/>
      <c r="AS1438" s="1059"/>
      <c r="AT1438" s="1059"/>
      <c r="AU1438" s="1061">
        <v>0.25085879145731699</v>
      </c>
    </row>
    <row r="1439" spans="1:47" x14ac:dyDescent="0.2">
      <c r="A1439">
        <v>65420</v>
      </c>
      <c r="B1439" t="s">
        <v>2682</v>
      </c>
      <c r="C1439" s="507">
        <v>44957</v>
      </c>
      <c r="D1439">
        <v>2023</v>
      </c>
      <c r="E1439" t="s">
        <v>199</v>
      </c>
      <c r="F1439" t="s">
        <v>223</v>
      </c>
      <c r="G1439">
        <v>27.243539999999999</v>
      </c>
      <c r="H1439">
        <v>-80.671000000000006</v>
      </c>
      <c r="I1439" s="606">
        <v>4.9942251141999998</v>
      </c>
      <c r="J1439" t="s">
        <v>431</v>
      </c>
      <c r="K1439" t="s">
        <v>1251</v>
      </c>
      <c r="L1439" s="606">
        <v>103</v>
      </c>
      <c r="M1439" s="606">
        <v>74.5</v>
      </c>
      <c r="N1439" s="606">
        <v>1.3825503355704698</v>
      </c>
      <c r="O1439" t="s">
        <v>793</v>
      </c>
      <c r="P1439" t="s">
        <v>793</v>
      </c>
      <c r="Q1439" t="s">
        <v>1112</v>
      </c>
      <c r="R1439">
        <v>195</v>
      </c>
      <c r="Y1439">
        <v>26.79</v>
      </c>
      <c r="Z1439">
        <v>14.45</v>
      </c>
      <c r="AA1439">
        <v>43.54</v>
      </c>
      <c r="AB1439">
        <v>28.84</v>
      </c>
      <c r="AC1439" t="s">
        <v>329</v>
      </c>
      <c r="AD1439" s="508" t="s">
        <v>1233</v>
      </c>
      <c r="AE1439" s="1059"/>
      <c r="AF1439" s="1059"/>
      <c r="AG1439" s="1059"/>
      <c r="AH1439" s="1059"/>
      <c r="AI1439" s="1059"/>
      <c r="AJ1439" s="1059"/>
      <c r="AK1439" s="1059"/>
      <c r="AL1439" s="1059"/>
      <c r="AM1439" s="1059"/>
      <c r="AN1439" s="1059"/>
      <c r="AO1439" s="1059"/>
      <c r="AP1439" s="1059"/>
      <c r="AQ1439" s="1059"/>
      <c r="AR1439" s="1059"/>
      <c r="AS1439" s="1059"/>
      <c r="AT1439" s="1059"/>
      <c r="AU1439" s="1061">
        <v>0.22777991711592699</v>
      </c>
    </row>
    <row r="1440" spans="1:47" x14ac:dyDescent="0.2">
      <c r="A1440">
        <v>65422</v>
      </c>
      <c r="B1440" t="s">
        <v>2683</v>
      </c>
      <c r="C1440" s="507">
        <v>44957</v>
      </c>
      <c r="D1440">
        <v>2023</v>
      </c>
      <c r="E1440" t="s">
        <v>199</v>
      </c>
      <c r="F1440" t="s">
        <v>223</v>
      </c>
      <c r="G1440">
        <v>30.454630000000002</v>
      </c>
      <c r="H1440">
        <v>-85.278499999999994</v>
      </c>
      <c r="I1440" s="606">
        <v>4.6713385844999999</v>
      </c>
      <c r="J1440" t="s">
        <v>431</v>
      </c>
      <c r="K1440" t="s">
        <v>1251</v>
      </c>
      <c r="L1440" s="606">
        <v>96</v>
      </c>
      <c r="M1440" s="606">
        <v>74.5</v>
      </c>
      <c r="N1440" s="606">
        <v>1.2885906040268456</v>
      </c>
      <c r="O1440" t="s">
        <v>799</v>
      </c>
      <c r="P1440" t="s">
        <v>1231</v>
      </c>
      <c r="Q1440" t="s">
        <v>799</v>
      </c>
      <c r="R1440">
        <v>180</v>
      </c>
      <c r="Y1440">
        <v>27.16</v>
      </c>
      <c r="Z1440">
        <v>27.7</v>
      </c>
      <c r="AA1440">
        <v>49.76</v>
      </c>
      <c r="AB1440">
        <v>35.07</v>
      </c>
      <c r="AC1440" t="s">
        <v>329</v>
      </c>
      <c r="AD1440" s="508" t="s">
        <v>1233</v>
      </c>
      <c r="AE1440" s="1059"/>
      <c r="AF1440" s="1059"/>
      <c r="AG1440" s="1059"/>
      <c r="AH1440" s="1059"/>
      <c r="AI1440" s="1059"/>
      <c r="AJ1440" s="1059"/>
      <c r="AK1440" s="1059"/>
      <c r="AL1440" s="1059"/>
      <c r="AM1440" s="1059"/>
      <c r="AN1440" s="1059"/>
      <c r="AO1440" s="1059"/>
      <c r="AP1440" s="1059"/>
      <c r="AQ1440" s="1059"/>
      <c r="AR1440" s="1059"/>
      <c r="AS1440" s="1059"/>
      <c r="AT1440" s="1059"/>
      <c r="AU1440" s="1061">
        <v>0.21366028532658499</v>
      </c>
    </row>
    <row r="1441" spans="1:47" x14ac:dyDescent="0.2">
      <c r="A1441">
        <v>65519</v>
      </c>
      <c r="B1441" t="s">
        <v>2684</v>
      </c>
      <c r="C1441" s="507">
        <v>45199</v>
      </c>
      <c r="D1441">
        <v>2023</v>
      </c>
      <c r="E1441" t="s">
        <v>199</v>
      </c>
      <c r="F1441" t="s">
        <v>223</v>
      </c>
      <c r="G1441">
        <v>29.718730000000001</v>
      </c>
      <c r="H1441">
        <v>-82.710800000000006</v>
      </c>
      <c r="I1441" s="606">
        <v>4.7703906393000004</v>
      </c>
      <c r="J1441" t="s">
        <v>431</v>
      </c>
      <c r="K1441" t="s">
        <v>1249</v>
      </c>
      <c r="L1441" s="606">
        <v>111.8</v>
      </c>
      <c r="M1441" s="606">
        <v>74.5</v>
      </c>
      <c r="N1441" s="606">
        <v>1.5006711409395972</v>
      </c>
      <c r="O1441" t="s">
        <v>799</v>
      </c>
      <c r="P1441" t="s">
        <v>1231</v>
      </c>
      <c r="Q1441" t="s">
        <v>799</v>
      </c>
      <c r="R1441">
        <v>180</v>
      </c>
      <c r="AA1441">
        <v>37.799999999999997</v>
      </c>
      <c r="AB1441">
        <v>23.1</v>
      </c>
      <c r="AC1441" t="s">
        <v>1259</v>
      </c>
      <c r="AD1441" s="508">
        <v>28.276391410179549</v>
      </c>
      <c r="AE1441" s="1059"/>
      <c r="AF1441" s="1059"/>
      <c r="AG1441" s="1059"/>
      <c r="AH1441" s="1059"/>
      <c r="AI1441" s="1059"/>
      <c r="AJ1441" s="1059"/>
      <c r="AK1441" s="1059"/>
      <c r="AL1441" s="1059"/>
      <c r="AM1441" s="1059"/>
      <c r="AN1441" s="1059"/>
      <c r="AO1441" s="1059"/>
      <c r="AP1441" s="1059"/>
      <c r="AQ1441" s="1059"/>
      <c r="AR1441" s="1059"/>
      <c r="AS1441" s="1059"/>
      <c r="AT1441" s="1059"/>
      <c r="AU1441" s="1061">
        <v>0.289589980562584</v>
      </c>
    </row>
    <row r="1442" spans="1:47" x14ac:dyDescent="0.2">
      <c r="A1442">
        <v>66128</v>
      </c>
      <c r="B1442" t="s">
        <v>693</v>
      </c>
      <c r="C1442" s="507">
        <v>45291</v>
      </c>
      <c r="D1442">
        <v>2023</v>
      </c>
      <c r="E1442" t="s">
        <v>199</v>
      </c>
      <c r="F1442" t="s">
        <v>223</v>
      </c>
      <c r="G1442">
        <v>27.974491</v>
      </c>
      <c r="H1442">
        <v>-81.600010999999995</v>
      </c>
      <c r="I1442" s="606">
        <v>4.9636570775999997</v>
      </c>
      <c r="J1442" t="s">
        <v>431</v>
      </c>
      <c r="K1442" t="s">
        <v>1251</v>
      </c>
      <c r="L1442" s="606">
        <v>90</v>
      </c>
      <c r="M1442" s="606">
        <v>74.5</v>
      </c>
      <c r="N1442" s="606">
        <v>1.2080536912751678</v>
      </c>
      <c r="O1442" t="s">
        <v>799</v>
      </c>
      <c r="P1442" t="s">
        <v>1231</v>
      </c>
      <c r="Q1442" t="s">
        <v>799</v>
      </c>
      <c r="R1442">
        <v>180</v>
      </c>
      <c r="Y1442">
        <v>16.59</v>
      </c>
      <c r="Z1442">
        <v>8.0299999999999994</v>
      </c>
      <c r="AA1442">
        <v>56.83</v>
      </c>
      <c r="AB1442">
        <v>42.13</v>
      </c>
      <c r="AC1442" t="s">
        <v>330</v>
      </c>
      <c r="AD1442" s="508" t="s">
        <v>1233</v>
      </c>
      <c r="AE1442" s="1059"/>
      <c r="AF1442" s="1059"/>
      <c r="AG1442" s="1059"/>
      <c r="AH1442" s="1059"/>
      <c r="AI1442" s="1059"/>
      <c r="AJ1442" s="1059"/>
      <c r="AK1442" s="1059"/>
      <c r="AL1442" s="1059"/>
      <c r="AM1442" s="1059"/>
      <c r="AN1442" s="1059"/>
      <c r="AO1442" s="1059"/>
      <c r="AP1442" s="1059"/>
      <c r="AQ1442" s="1059"/>
      <c r="AR1442" s="1059"/>
      <c r="AS1442" s="1059"/>
      <c r="AT1442" s="1059"/>
      <c r="AU1442" s="1061">
        <v>0.201220033984914</v>
      </c>
    </row>
    <row r="1443" spans="1:47" x14ac:dyDescent="0.2">
      <c r="A1443">
        <v>65170</v>
      </c>
      <c r="B1443" t="s">
        <v>2685</v>
      </c>
      <c r="C1443" s="507">
        <v>45016</v>
      </c>
      <c r="D1443">
        <v>2023</v>
      </c>
      <c r="E1443" t="s">
        <v>199</v>
      </c>
      <c r="F1443" t="s">
        <v>223</v>
      </c>
      <c r="G1443">
        <v>29.964839999999999</v>
      </c>
      <c r="H1443">
        <v>-82.8232</v>
      </c>
      <c r="I1443" s="606">
        <v>4.7964563926999997</v>
      </c>
      <c r="J1443" t="s">
        <v>431</v>
      </c>
      <c r="K1443" t="s">
        <v>1251</v>
      </c>
      <c r="L1443" s="606">
        <v>106.4</v>
      </c>
      <c r="M1443" s="606">
        <v>74.900000000000006</v>
      </c>
      <c r="N1443" s="606">
        <v>1.4205607476635513</v>
      </c>
      <c r="O1443" t="s">
        <v>799</v>
      </c>
      <c r="P1443" t="s">
        <v>1231</v>
      </c>
      <c r="Q1443" t="s">
        <v>799</v>
      </c>
      <c r="R1443">
        <v>180</v>
      </c>
      <c r="Y1443">
        <v>19.82</v>
      </c>
      <c r="Z1443">
        <v>32.01</v>
      </c>
      <c r="AA1443">
        <v>49.53</v>
      </c>
      <c r="AB1443">
        <v>34.83</v>
      </c>
      <c r="AC1443" t="s">
        <v>330</v>
      </c>
      <c r="AD1443" s="508" t="s">
        <v>1233</v>
      </c>
      <c r="AE1443" s="1059"/>
      <c r="AF1443" s="1059"/>
      <c r="AG1443" s="1059"/>
      <c r="AH1443" s="1059"/>
      <c r="AI1443" s="1059"/>
      <c r="AJ1443" s="1059"/>
      <c r="AK1443" s="1059"/>
      <c r="AL1443" s="1059"/>
      <c r="AM1443" s="1059"/>
      <c r="AN1443" s="1059"/>
      <c r="AO1443" s="1059"/>
      <c r="AP1443" s="1059"/>
      <c r="AQ1443" s="1059"/>
      <c r="AR1443" s="1059"/>
      <c r="AS1443" s="1059"/>
      <c r="AT1443" s="1059"/>
      <c r="AU1443" s="1061">
        <v>0.25608066371433902</v>
      </c>
    </row>
    <row r="1444" spans="1:47" x14ac:dyDescent="0.2">
      <c r="A1444">
        <v>65171</v>
      </c>
      <c r="B1444" t="s">
        <v>2686</v>
      </c>
      <c r="C1444" s="507">
        <v>45046</v>
      </c>
      <c r="D1444">
        <v>2023</v>
      </c>
      <c r="E1444" t="s">
        <v>199</v>
      </c>
      <c r="F1444" t="s">
        <v>223</v>
      </c>
      <c r="G1444">
        <v>30.163440999999999</v>
      </c>
      <c r="H1444">
        <v>-85.503270000000001</v>
      </c>
      <c r="I1444" s="606">
        <v>4.8590666667000004</v>
      </c>
      <c r="J1444" t="s">
        <v>431</v>
      </c>
      <c r="K1444" t="s">
        <v>1251</v>
      </c>
      <c r="L1444" s="606">
        <v>105.9</v>
      </c>
      <c r="M1444" s="606">
        <v>74.900000000000006</v>
      </c>
      <c r="N1444" s="606">
        <v>1.4138851802403205</v>
      </c>
      <c r="O1444" t="s">
        <v>799</v>
      </c>
      <c r="P1444" t="s">
        <v>1231</v>
      </c>
      <c r="Q1444" t="s">
        <v>799</v>
      </c>
      <c r="R1444">
        <v>180</v>
      </c>
      <c r="Y1444">
        <v>20.45</v>
      </c>
      <c r="Z1444">
        <v>21.72</v>
      </c>
      <c r="AA1444">
        <v>45.48</v>
      </c>
      <c r="AB1444">
        <v>30.78</v>
      </c>
      <c r="AC1444" t="s">
        <v>330</v>
      </c>
      <c r="AD1444" s="508" t="s">
        <v>1233</v>
      </c>
      <c r="AE1444" s="1059"/>
      <c r="AF1444" s="1059"/>
      <c r="AG1444" s="1059"/>
      <c r="AH1444" s="1059"/>
      <c r="AI1444" s="1059"/>
      <c r="AJ1444" s="1059"/>
      <c r="AK1444" s="1059"/>
      <c r="AL1444" s="1059"/>
      <c r="AM1444" s="1059"/>
      <c r="AN1444" s="1059"/>
      <c r="AO1444" s="1059"/>
      <c r="AP1444" s="1059"/>
      <c r="AQ1444" s="1059"/>
      <c r="AR1444" s="1059"/>
      <c r="AS1444" s="1059"/>
      <c r="AT1444" s="1059"/>
      <c r="AU1444" s="1061">
        <v>0.266159372180515</v>
      </c>
    </row>
    <row r="1445" spans="1:47" x14ac:dyDescent="0.2">
      <c r="A1445">
        <v>65172</v>
      </c>
      <c r="B1445" t="s">
        <v>2687</v>
      </c>
      <c r="C1445" s="507">
        <v>45046</v>
      </c>
      <c r="D1445">
        <v>2023</v>
      </c>
      <c r="E1445" t="s">
        <v>199</v>
      </c>
      <c r="F1445" t="s">
        <v>223</v>
      </c>
      <c r="G1445">
        <v>29.810020000000002</v>
      </c>
      <c r="H1445">
        <v>-82.639799999999994</v>
      </c>
      <c r="I1445" s="606">
        <v>4.7788278539000002</v>
      </c>
      <c r="J1445" t="s">
        <v>431</v>
      </c>
      <c r="K1445" t="s">
        <v>1251</v>
      </c>
      <c r="L1445" s="606">
        <v>100.5</v>
      </c>
      <c r="M1445" s="606">
        <v>74.900000000000006</v>
      </c>
      <c r="N1445" s="606">
        <v>1.3417890520694258</v>
      </c>
      <c r="O1445" t="s">
        <v>799</v>
      </c>
      <c r="P1445" t="s">
        <v>1231</v>
      </c>
      <c r="Q1445" t="s">
        <v>799</v>
      </c>
      <c r="R1445">
        <v>180</v>
      </c>
      <c r="Y1445">
        <v>19.809999999999999</v>
      </c>
      <c r="Z1445">
        <v>24.13</v>
      </c>
      <c r="AA1445">
        <v>48.14</v>
      </c>
      <c r="AB1445">
        <v>33.44</v>
      </c>
      <c r="AC1445" t="s">
        <v>330</v>
      </c>
      <c r="AD1445" s="508" t="s">
        <v>1233</v>
      </c>
      <c r="AE1445" s="1059"/>
      <c r="AF1445" s="1059"/>
      <c r="AG1445" s="1059"/>
      <c r="AH1445" s="1059"/>
      <c r="AI1445" s="1059"/>
      <c r="AJ1445" s="1059"/>
      <c r="AK1445" s="1059"/>
      <c r="AL1445" s="1059"/>
      <c r="AM1445" s="1059"/>
      <c r="AN1445" s="1059"/>
      <c r="AO1445" s="1059"/>
      <c r="AP1445" s="1059"/>
      <c r="AQ1445" s="1059"/>
      <c r="AR1445" s="1059"/>
      <c r="AS1445" s="1059"/>
      <c r="AT1445" s="1059"/>
      <c r="AU1445" s="1061">
        <v>0.225081529470988</v>
      </c>
    </row>
    <row r="1446" spans="1:47" x14ac:dyDescent="0.2">
      <c r="A1446">
        <v>65173</v>
      </c>
      <c r="B1446" t="s">
        <v>2688</v>
      </c>
      <c r="C1446" s="507">
        <v>45046</v>
      </c>
      <c r="D1446">
        <v>2023</v>
      </c>
      <c r="E1446" t="s">
        <v>199</v>
      </c>
      <c r="F1446" t="s">
        <v>223</v>
      </c>
      <c r="G1446">
        <v>29.493051000000001</v>
      </c>
      <c r="H1446">
        <v>-82.830821</v>
      </c>
      <c r="I1446" s="606">
        <v>4.8518321917999998</v>
      </c>
      <c r="J1446" t="s">
        <v>431</v>
      </c>
      <c r="K1446" t="s">
        <v>1251</v>
      </c>
      <c r="L1446" s="606">
        <v>106.1</v>
      </c>
      <c r="M1446" s="606">
        <v>74.900000000000006</v>
      </c>
      <c r="N1446" s="606">
        <v>1.4165554072096127</v>
      </c>
      <c r="O1446" t="s">
        <v>799</v>
      </c>
      <c r="P1446" t="s">
        <v>1231</v>
      </c>
      <c r="Q1446" t="s">
        <v>799</v>
      </c>
      <c r="R1446">
        <v>180</v>
      </c>
      <c r="Y1446">
        <v>19.88</v>
      </c>
      <c r="Z1446">
        <v>21.25</v>
      </c>
      <c r="AA1446">
        <v>53.74</v>
      </c>
      <c r="AB1446">
        <v>39.04</v>
      </c>
      <c r="AC1446" t="s">
        <v>330</v>
      </c>
      <c r="AD1446" s="508" t="s">
        <v>1233</v>
      </c>
      <c r="AE1446" s="1059"/>
      <c r="AF1446" s="1059"/>
      <c r="AG1446" s="1059"/>
      <c r="AH1446" s="1059"/>
      <c r="AI1446" s="1059"/>
      <c r="AJ1446" s="1059"/>
      <c r="AK1446" s="1059"/>
      <c r="AL1446" s="1059"/>
      <c r="AM1446" s="1059"/>
      <c r="AN1446" s="1059"/>
      <c r="AO1446" s="1059"/>
      <c r="AP1446" s="1059"/>
      <c r="AQ1446" s="1059"/>
      <c r="AR1446" s="1059"/>
      <c r="AS1446" s="1059"/>
      <c r="AT1446" s="1059"/>
      <c r="AU1446" s="1061">
        <v>0.224157407204748</v>
      </c>
    </row>
    <row r="1447" spans="1:47" x14ac:dyDescent="0.2">
      <c r="A1447">
        <v>63808</v>
      </c>
      <c r="B1447" t="s">
        <v>2689</v>
      </c>
      <c r="C1447" s="507">
        <v>44957</v>
      </c>
      <c r="D1447">
        <v>2023</v>
      </c>
      <c r="E1447" t="s">
        <v>199</v>
      </c>
      <c r="F1447" t="s">
        <v>237</v>
      </c>
      <c r="G1447">
        <v>33.889370999999997</v>
      </c>
      <c r="H1447">
        <v>-81.398741000000001</v>
      </c>
      <c r="I1447" s="606">
        <v>4.5623666667</v>
      </c>
      <c r="J1447" t="s">
        <v>431</v>
      </c>
      <c r="K1447" t="s">
        <v>1249</v>
      </c>
      <c r="L1447" s="606">
        <v>105</v>
      </c>
      <c r="M1447" s="606">
        <v>74.97</v>
      </c>
      <c r="N1447" s="606">
        <v>1.400560224089636</v>
      </c>
      <c r="O1447" t="s">
        <v>799</v>
      </c>
      <c r="P1447" t="s">
        <v>1231</v>
      </c>
      <c r="Q1447" t="s">
        <v>799</v>
      </c>
      <c r="R1447">
        <v>180</v>
      </c>
      <c r="AA1447">
        <v>54.11</v>
      </c>
      <c r="AB1447">
        <v>39.409999999999997</v>
      </c>
      <c r="AC1447" t="s">
        <v>1259</v>
      </c>
      <c r="AD1447" s="508">
        <v>30.778474833644644</v>
      </c>
      <c r="AE1447" s="1059"/>
      <c r="AF1447" s="1059"/>
      <c r="AG1447" s="1059"/>
      <c r="AH1447" s="1059"/>
      <c r="AI1447" s="1059"/>
      <c r="AJ1447" s="1059"/>
      <c r="AK1447" s="1059"/>
      <c r="AL1447" s="1059"/>
      <c r="AM1447" s="1059"/>
      <c r="AN1447" s="1059"/>
      <c r="AO1447" s="1059"/>
      <c r="AP1447" s="1059"/>
      <c r="AQ1447" s="1059"/>
      <c r="AR1447" s="1059"/>
      <c r="AS1447" s="1059"/>
      <c r="AT1447" s="1059"/>
      <c r="AU1447" s="1061">
        <v>0.231785185233777</v>
      </c>
    </row>
    <row r="1448" spans="1:47" x14ac:dyDescent="0.2">
      <c r="A1448">
        <v>66699</v>
      </c>
      <c r="B1448" t="s">
        <v>2690</v>
      </c>
      <c r="C1448" s="507">
        <v>45137</v>
      </c>
      <c r="D1448">
        <v>2023</v>
      </c>
      <c r="E1448" t="s">
        <v>176</v>
      </c>
      <c r="F1448" t="s">
        <v>222</v>
      </c>
      <c r="G1448">
        <v>35.043509999999998</v>
      </c>
      <c r="H1448">
        <v>-117.349</v>
      </c>
      <c r="I1448" s="606">
        <v>5.9371958904</v>
      </c>
      <c r="J1448" t="s">
        <v>431</v>
      </c>
      <c r="K1448" t="s">
        <v>1251</v>
      </c>
      <c r="L1448" s="606">
        <v>95.2</v>
      </c>
      <c r="M1448" s="606">
        <v>75</v>
      </c>
      <c r="N1448" s="606">
        <v>1.2693333333333334</v>
      </c>
      <c r="O1448" t="s">
        <v>799</v>
      </c>
      <c r="P1448" t="s">
        <v>1231</v>
      </c>
      <c r="Q1448" t="s">
        <v>799</v>
      </c>
      <c r="R1448">
        <v>180</v>
      </c>
      <c r="S1448" t="s">
        <v>1293</v>
      </c>
      <c r="V1448">
        <v>2024</v>
      </c>
      <c r="W1448">
        <v>22.5</v>
      </c>
      <c r="X1448">
        <v>90</v>
      </c>
      <c r="Y1448">
        <v>8.57</v>
      </c>
      <c r="Z1448">
        <v>8.82</v>
      </c>
      <c r="AA1448">
        <v>38.85</v>
      </c>
      <c r="AB1448">
        <v>22.55</v>
      </c>
      <c r="AC1448" t="s">
        <v>328</v>
      </c>
      <c r="AD1448" s="508">
        <v>22.230222787496349</v>
      </c>
      <c r="AE1448" s="1059"/>
      <c r="AF1448" s="1059"/>
      <c r="AG1448" s="1059"/>
      <c r="AH1448" s="1059"/>
      <c r="AI1448" s="1059"/>
      <c r="AJ1448" s="1059"/>
      <c r="AK1448" s="1059"/>
      <c r="AL1448" s="1059"/>
      <c r="AM1448" s="1059"/>
      <c r="AN1448" s="1059"/>
      <c r="AO1448" s="1059"/>
      <c r="AP1448" s="1059"/>
      <c r="AQ1448" s="1059"/>
      <c r="AR1448" s="1059"/>
      <c r="AS1448" s="1059"/>
      <c r="AT1448" s="1059"/>
      <c r="AU1448" s="1061">
        <v>0.28170006071645398</v>
      </c>
    </row>
    <row r="1449" spans="1:47" x14ac:dyDescent="0.2">
      <c r="A1449">
        <v>65012</v>
      </c>
      <c r="B1449" t="s">
        <v>748</v>
      </c>
      <c r="C1449" s="507">
        <v>45291</v>
      </c>
      <c r="D1449">
        <v>2023</v>
      </c>
      <c r="E1449" t="s">
        <v>179</v>
      </c>
      <c r="F1449" t="s">
        <v>235</v>
      </c>
      <c r="G1449">
        <v>42.994261000000002</v>
      </c>
      <c r="H1449">
        <v>-88.877481000000003</v>
      </c>
      <c r="I1449" s="606">
        <v>3.8270844748999999</v>
      </c>
      <c r="J1449" t="s">
        <v>431</v>
      </c>
      <c r="K1449" t="s">
        <v>1251</v>
      </c>
      <c r="L1449" s="606">
        <v>90.1</v>
      </c>
      <c r="M1449" s="606">
        <v>75</v>
      </c>
      <c r="N1449" s="606">
        <v>1.2013333333333334</v>
      </c>
      <c r="O1449" t="s">
        <v>799</v>
      </c>
      <c r="P1449" t="s">
        <v>1231</v>
      </c>
      <c r="Q1449" t="s">
        <v>799</v>
      </c>
      <c r="R1449">
        <v>180</v>
      </c>
      <c r="Y1449">
        <v>27.18</v>
      </c>
      <c r="Z1449">
        <v>2.37</v>
      </c>
      <c r="AA1449">
        <v>80.099999999999994</v>
      </c>
      <c r="AB1449">
        <v>59.4</v>
      </c>
      <c r="AC1449" t="s">
        <v>333</v>
      </c>
      <c r="AD1449" s="508" t="s">
        <v>1233</v>
      </c>
      <c r="AE1449" s="1059"/>
      <c r="AF1449" s="1059"/>
      <c r="AG1449" s="1059"/>
      <c r="AH1449" s="1059"/>
      <c r="AI1449" s="1059"/>
      <c r="AJ1449" s="1059"/>
      <c r="AK1449" s="1059"/>
      <c r="AL1449" s="1059"/>
      <c r="AM1449" s="1059"/>
      <c r="AN1449" s="1059"/>
      <c r="AO1449" s="1059"/>
      <c r="AP1449" s="1059"/>
      <c r="AQ1449" s="1059"/>
      <c r="AR1449" s="1059"/>
      <c r="AS1449" s="1059"/>
      <c r="AT1449" s="1059"/>
      <c r="AU1449" s="1061">
        <v>0.14760777170613201</v>
      </c>
    </row>
    <row r="1450" spans="1:47" x14ac:dyDescent="0.2">
      <c r="A1450">
        <v>65231</v>
      </c>
      <c r="B1450" t="s">
        <v>2691</v>
      </c>
      <c r="C1450" s="507">
        <v>45291</v>
      </c>
      <c r="D1450">
        <v>2023</v>
      </c>
      <c r="E1450" t="s">
        <v>183</v>
      </c>
      <c r="F1450" t="s">
        <v>234</v>
      </c>
      <c r="G1450">
        <v>39.626621</v>
      </c>
      <c r="H1450">
        <v>-104.46501000000001</v>
      </c>
      <c r="I1450" s="606">
        <v>4.8488534246999997</v>
      </c>
      <c r="J1450" t="s">
        <v>431</v>
      </c>
      <c r="K1450" t="s">
        <v>1249</v>
      </c>
      <c r="L1450" s="606">
        <v>101.2</v>
      </c>
      <c r="M1450" s="606">
        <v>75</v>
      </c>
      <c r="N1450" s="606">
        <v>1.3493333333333333</v>
      </c>
      <c r="O1450" t="s">
        <v>799</v>
      </c>
      <c r="P1450" t="s">
        <v>1231</v>
      </c>
      <c r="Q1450" t="s">
        <v>799</v>
      </c>
      <c r="R1450">
        <v>180</v>
      </c>
      <c r="Y1450">
        <v>15.71</v>
      </c>
      <c r="Z1450">
        <v>21.64</v>
      </c>
      <c r="AA1450">
        <v>37.29</v>
      </c>
      <c r="AB1450">
        <v>22.59</v>
      </c>
      <c r="AC1450" t="s">
        <v>1259</v>
      </c>
      <c r="AD1450" s="508" t="s">
        <v>1233</v>
      </c>
      <c r="AE1450" s="1059"/>
      <c r="AF1450" s="1059"/>
      <c r="AG1450" s="1059"/>
      <c r="AH1450" s="1059"/>
      <c r="AI1450" s="1059"/>
      <c r="AJ1450" s="1059"/>
      <c r="AK1450" s="1059"/>
      <c r="AL1450" s="1059"/>
      <c r="AM1450" s="1059"/>
      <c r="AN1450" s="1059"/>
      <c r="AO1450" s="1059"/>
      <c r="AP1450" s="1059"/>
      <c r="AQ1450" s="1059"/>
      <c r="AR1450" s="1059"/>
      <c r="AS1450" s="1059"/>
      <c r="AT1450" s="1059"/>
      <c r="AU1450" s="1061">
        <v>0.316511839708561</v>
      </c>
    </row>
    <row r="1451" spans="1:47" x14ac:dyDescent="0.2">
      <c r="A1451">
        <v>65106</v>
      </c>
      <c r="B1451" t="s">
        <v>2692</v>
      </c>
      <c r="C1451" s="507">
        <v>44957</v>
      </c>
      <c r="D1451">
        <v>2023</v>
      </c>
      <c r="E1451" t="s">
        <v>199</v>
      </c>
      <c r="F1451" t="s">
        <v>228</v>
      </c>
      <c r="G1451">
        <v>35.882919999999999</v>
      </c>
      <c r="H1451">
        <v>-78.155000000000001</v>
      </c>
      <c r="I1451" s="606">
        <v>4.456380137</v>
      </c>
      <c r="J1451" t="s">
        <v>431</v>
      </c>
      <c r="K1451" t="s">
        <v>1251</v>
      </c>
      <c r="L1451" s="606">
        <v>110</v>
      </c>
      <c r="M1451" s="606">
        <v>78.8</v>
      </c>
      <c r="N1451" s="606">
        <v>1.3959390862944163</v>
      </c>
      <c r="O1451" t="s">
        <v>799</v>
      </c>
      <c r="P1451" t="s">
        <v>1231</v>
      </c>
      <c r="Q1451" t="s">
        <v>799</v>
      </c>
      <c r="R1451">
        <v>180</v>
      </c>
      <c r="Y1451">
        <v>20.66</v>
      </c>
      <c r="Z1451">
        <v>10.65</v>
      </c>
      <c r="AA1451">
        <v>49.99</v>
      </c>
      <c r="AB1451">
        <v>35.299999999999997</v>
      </c>
      <c r="AC1451" t="s">
        <v>329</v>
      </c>
      <c r="AD1451" s="508" t="s">
        <v>1233</v>
      </c>
      <c r="AE1451" s="1059"/>
      <c r="AF1451" s="1059"/>
      <c r="AG1451" s="1059"/>
      <c r="AH1451" s="1059"/>
      <c r="AI1451" s="1059"/>
      <c r="AJ1451" s="1059"/>
      <c r="AK1451" s="1059"/>
      <c r="AL1451" s="1059"/>
      <c r="AM1451" s="1059"/>
      <c r="AN1451" s="1059"/>
      <c r="AO1451" s="1059"/>
      <c r="AP1451" s="1059"/>
      <c r="AQ1451" s="1059"/>
      <c r="AR1451" s="1059"/>
      <c r="AS1451" s="1059"/>
      <c r="AT1451" s="1059"/>
      <c r="AU1451" s="1061">
        <v>0.25514635516351802</v>
      </c>
    </row>
    <row r="1452" spans="1:47" x14ac:dyDescent="0.2">
      <c r="A1452">
        <v>64032</v>
      </c>
      <c r="B1452" t="s">
        <v>2693</v>
      </c>
      <c r="C1452" s="507">
        <v>44957</v>
      </c>
      <c r="D1452">
        <v>2023</v>
      </c>
      <c r="E1452" t="s">
        <v>183</v>
      </c>
      <c r="F1452" t="s">
        <v>262</v>
      </c>
      <c r="G1452">
        <v>45.871831</v>
      </c>
      <c r="H1452">
        <v>-108.64590099999999</v>
      </c>
      <c r="I1452" s="606">
        <v>4.1044463469999997</v>
      </c>
      <c r="J1452" t="s">
        <v>431</v>
      </c>
      <c r="K1452" t="s">
        <v>1249</v>
      </c>
      <c r="L1452" s="606">
        <v>104</v>
      </c>
      <c r="M1452" s="606">
        <v>80</v>
      </c>
      <c r="N1452" s="606">
        <v>1.3</v>
      </c>
      <c r="O1452" t="s">
        <v>799</v>
      </c>
      <c r="P1452" t="s">
        <v>1231</v>
      </c>
      <c r="Q1452" t="s">
        <v>799</v>
      </c>
      <c r="R1452">
        <v>180</v>
      </c>
      <c r="AA1452">
        <v>49.43</v>
      </c>
      <c r="AB1452">
        <v>32.65</v>
      </c>
      <c r="AC1452" t="s">
        <v>333</v>
      </c>
      <c r="AD1452" s="508">
        <v>34.821009033083946</v>
      </c>
      <c r="AE1452" s="1059"/>
      <c r="AF1452" s="1059"/>
      <c r="AG1452" s="1059"/>
      <c r="AH1452" s="1059"/>
      <c r="AI1452" s="1059"/>
      <c r="AJ1452" s="1059"/>
      <c r="AK1452" s="1059"/>
      <c r="AL1452" s="1059"/>
      <c r="AM1452" s="1059"/>
      <c r="AN1452" s="1059"/>
      <c r="AO1452" s="1059"/>
      <c r="AP1452" s="1059"/>
      <c r="AQ1452" s="1059"/>
      <c r="AR1452" s="1059"/>
      <c r="AS1452" s="1059"/>
      <c r="AT1452" s="1059"/>
      <c r="AU1452" s="1061">
        <v>0.247417178961748</v>
      </c>
    </row>
    <row r="1453" spans="1:47" x14ac:dyDescent="0.2">
      <c r="A1453">
        <v>64469</v>
      </c>
      <c r="B1453" t="s">
        <v>2694</v>
      </c>
      <c r="C1453" s="507">
        <v>45015</v>
      </c>
      <c r="D1453">
        <v>2023</v>
      </c>
      <c r="E1453" t="s">
        <v>199</v>
      </c>
      <c r="F1453" t="s">
        <v>246</v>
      </c>
      <c r="G1453">
        <v>31.00778</v>
      </c>
      <c r="H1453">
        <v>-86.591899999999995</v>
      </c>
      <c r="I1453" s="606">
        <v>4.6930061643999998</v>
      </c>
      <c r="J1453" t="s">
        <v>431</v>
      </c>
      <c r="K1453" t="s">
        <v>1251</v>
      </c>
      <c r="L1453" s="606">
        <v>106.9</v>
      </c>
      <c r="M1453" s="606">
        <v>80</v>
      </c>
      <c r="N1453" s="606">
        <v>1.3362500000000002</v>
      </c>
      <c r="O1453" t="s">
        <v>799</v>
      </c>
      <c r="P1453" t="s">
        <v>1231</v>
      </c>
      <c r="Q1453" t="s">
        <v>799</v>
      </c>
      <c r="R1453">
        <v>180</v>
      </c>
      <c r="Y1453">
        <v>27.49</v>
      </c>
      <c r="Z1453">
        <v>16.420000000000002</v>
      </c>
      <c r="AA1453">
        <v>66.989999999999995</v>
      </c>
      <c r="AB1453">
        <v>49.28</v>
      </c>
      <c r="AC1453" t="s">
        <v>1259</v>
      </c>
      <c r="AD1453" s="508" t="s">
        <v>1233</v>
      </c>
      <c r="AE1453" s="1059"/>
      <c r="AF1453" s="1059"/>
      <c r="AG1453" s="1059"/>
      <c r="AH1453" s="1059"/>
      <c r="AI1453" s="1059"/>
      <c r="AJ1453" s="1059"/>
      <c r="AK1453" s="1059"/>
      <c r="AL1453" s="1059"/>
      <c r="AM1453" s="1059"/>
      <c r="AN1453" s="1059"/>
      <c r="AO1453" s="1059"/>
      <c r="AP1453" s="1059"/>
      <c r="AQ1453" s="1059"/>
      <c r="AR1453" s="1059"/>
      <c r="AS1453" s="1059"/>
      <c r="AT1453" s="1059"/>
      <c r="AU1453" s="1061">
        <v>0.21121926229508201</v>
      </c>
    </row>
    <row r="1454" spans="1:47" x14ac:dyDescent="0.2">
      <c r="A1454">
        <v>66542</v>
      </c>
      <c r="B1454" t="s">
        <v>2695</v>
      </c>
      <c r="C1454" s="507">
        <v>45077</v>
      </c>
      <c r="D1454">
        <v>2023</v>
      </c>
      <c r="E1454" t="s">
        <v>199</v>
      </c>
      <c r="F1454" t="s">
        <v>225</v>
      </c>
      <c r="G1454">
        <v>33.371001</v>
      </c>
      <c r="H1454">
        <v>-82.678000999999995</v>
      </c>
      <c r="I1454" s="606">
        <v>4.6436216894999998</v>
      </c>
      <c r="J1454" t="s">
        <v>431</v>
      </c>
      <c r="K1454" t="s">
        <v>1249</v>
      </c>
      <c r="L1454" s="606">
        <v>108.3</v>
      </c>
      <c r="M1454" s="606">
        <v>80</v>
      </c>
      <c r="N1454" s="606">
        <v>1.35375</v>
      </c>
      <c r="O1454" t="s">
        <v>799</v>
      </c>
      <c r="P1454" t="s">
        <v>1231</v>
      </c>
      <c r="Q1454" t="s">
        <v>799</v>
      </c>
      <c r="R1454">
        <v>180</v>
      </c>
      <c r="Y1454">
        <v>27.99</v>
      </c>
      <c r="Z1454">
        <v>18.55</v>
      </c>
      <c r="AA1454">
        <v>56.14</v>
      </c>
      <c r="AB1454">
        <v>41.44</v>
      </c>
      <c r="AC1454" t="s">
        <v>332</v>
      </c>
      <c r="AD1454" s="508" t="s">
        <v>1233</v>
      </c>
      <c r="AE1454" s="1059"/>
      <c r="AF1454" s="1059"/>
      <c r="AG1454" s="1059"/>
      <c r="AH1454" s="1059"/>
      <c r="AI1454" s="1059"/>
      <c r="AJ1454" s="1059"/>
      <c r="AK1454" s="1059"/>
      <c r="AL1454" s="1059"/>
      <c r="AM1454" s="1059"/>
      <c r="AN1454" s="1059"/>
      <c r="AO1454" s="1059"/>
      <c r="AP1454" s="1059"/>
      <c r="AQ1454" s="1059"/>
      <c r="AR1454" s="1059"/>
      <c r="AS1454" s="1059"/>
      <c r="AT1454" s="1059"/>
      <c r="AU1454" s="1061">
        <v>0.225184995446265</v>
      </c>
    </row>
    <row r="1455" spans="1:47" x14ac:dyDescent="0.2">
      <c r="A1455">
        <v>64189</v>
      </c>
      <c r="B1455" t="s">
        <v>2696</v>
      </c>
      <c r="C1455" s="507">
        <v>45169</v>
      </c>
      <c r="D1455">
        <v>2023</v>
      </c>
      <c r="E1455" t="s">
        <v>183</v>
      </c>
      <c r="F1455" t="s">
        <v>262</v>
      </c>
      <c r="G1455">
        <v>45.230721000000003</v>
      </c>
      <c r="H1455">
        <v>-112.745071</v>
      </c>
      <c r="I1455" s="606">
        <v>4.2310054795000003</v>
      </c>
      <c r="J1455" t="s">
        <v>431</v>
      </c>
      <c r="K1455" t="s">
        <v>1249</v>
      </c>
      <c r="L1455" s="606">
        <v>105</v>
      </c>
      <c r="M1455" s="606">
        <v>80</v>
      </c>
      <c r="N1455" s="606">
        <v>1.3125</v>
      </c>
      <c r="O1455" t="s">
        <v>799</v>
      </c>
      <c r="P1455" t="s">
        <v>1231</v>
      </c>
      <c r="Q1455" t="s">
        <v>799</v>
      </c>
      <c r="R1455">
        <v>178</v>
      </c>
      <c r="AA1455">
        <v>60</v>
      </c>
      <c r="AB1455">
        <v>44.32</v>
      </c>
      <c r="AC1455" t="s">
        <v>333</v>
      </c>
      <c r="AD1455" s="508" t="s">
        <v>1233</v>
      </c>
      <c r="AE1455" s="1059"/>
      <c r="AF1455" s="1059"/>
      <c r="AG1455" s="1059"/>
      <c r="AH1455" s="1059"/>
      <c r="AI1455" s="1059"/>
      <c r="AJ1455" s="1059"/>
      <c r="AK1455" s="1059"/>
      <c r="AL1455" s="1059"/>
      <c r="AM1455" s="1059"/>
      <c r="AN1455" s="1059"/>
      <c r="AO1455" s="1059"/>
      <c r="AP1455" s="1059"/>
      <c r="AQ1455" s="1059"/>
      <c r="AR1455" s="1059"/>
      <c r="AS1455" s="1059"/>
      <c r="AT1455" s="1059"/>
      <c r="AU1455" s="1061">
        <v>0.22293089708561001</v>
      </c>
    </row>
    <row r="1456" spans="1:47" x14ac:dyDescent="0.2">
      <c r="A1456">
        <v>62768</v>
      </c>
      <c r="B1456" t="s">
        <v>2697</v>
      </c>
      <c r="C1456" s="507">
        <v>45169</v>
      </c>
      <c r="D1456">
        <v>2023</v>
      </c>
      <c r="E1456" t="s">
        <v>180</v>
      </c>
      <c r="F1456" t="s">
        <v>227</v>
      </c>
      <c r="G1456">
        <v>36.820501</v>
      </c>
      <c r="H1456">
        <v>-78.775131000000002</v>
      </c>
      <c r="I1456" s="606">
        <v>4.3609394976999996</v>
      </c>
      <c r="J1456" t="s">
        <v>431</v>
      </c>
      <c r="K1456" t="s">
        <v>1249</v>
      </c>
      <c r="L1456" s="606">
        <v>91.6</v>
      </c>
      <c r="M1456" s="606">
        <v>80</v>
      </c>
      <c r="N1456" s="606">
        <v>1.145</v>
      </c>
      <c r="O1456" t="s">
        <v>799</v>
      </c>
      <c r="P1456" t="s">
        <v>1231</v>
      </c>
      <c r="Q1456" t="s">
        <v>799</v>
      </c>
      <c r="R1456">
        <v>180</v>
      </c>
      <c r="Y1456">
        <v>29</v>
      </c>
      <c r="Z1456">
        <v>6.88</v>
      </c>
      <c r="AA1456">
        <v>130.55000000000001</v>
      </c>
      <c r="AB1456">
        <v>94.25</v>
      </c>
      <c r="AC1456" t="s">
        <v>330</v>
      </c>
      <c r="AD1456" s="508" t="s">
        <v>1233</v>
      </c>
      <c r="AE1456" s="1059"/>
      <c r="AF1456" s="1059"/>
      <c r="AG1456" s="1059"/>
      <c r="AH1456" s="1059"/>
      <c r="AI1456" s="1059"/>
      <c r="AJ1456" s="1059"/>
      <c r="AK1456" s="1059"/>
      <c r="AL1456" s="1059"/>
      <c r="AM1456" s="1059"/>
      <c r="AN1456" s="1059"/>
      <c r="AO1456" s="1059"/>
      <c r="AP1456" s="1059"/>
      <c r="AQ1456" s="1059"/>
      <c r="AR1456" s="1059"/>
      <c r="AS1456" s="1059"/>
      <c r="AT1456" s="1059"/>
      <c r="AU1456" s="1061">
        <v>0.112764685792349</v>
      </c>
    </row>
    <row r="1457" spans="1:47" x14ac:dyDescent="0.2">
      <c r="A1457">
        <v>65215</v>
      </c>
      <c r="B1457" t="s">
        <v>2698</v>
      </c>
      <c r="C1457" s="507">
        <v>45291</v>
      </c>
      <c r="D1457">
        <v>2023</v>
      </c>
      <c r="E1457" t="s">
        <v>180</v>
      </c>
      <c r="F1457" t="s">
        <v>229</v>
      </c>
      <c r="G1457">
        <v>38.9255</v>
      </c>
      <c r="H1457">
        <v>-84.017399999999995</v>
      </c>
      <c r="I1457" s="606">
        <v>4.0409235160000003</v>
      </c>
      <c r="J1457" t="s">
        <v>431</v>
      </c>
      <c r="K1457" t="s">
        <v>1249</v>
      </c>
      <c r="L1457" s="606">
        <v>109.1</v>
      </c>
      <c r="M1457" s="606">
        <v>80</v>
      </c>
      <c r="N1457" s="606">
        <v>1.36375</v>
      </c>
      <c r="O1457" t="s">
        <v>799</v>
      </c>
      <c r="P1457" t="s">
        <v>1231</v>
      </c>
      <c r="Q1457" t="s">
        <v>799</v>
      </c>
      <c r="R1457">
        <v>180</v>
      </c>
      <c r="Y1457">
        <v>32</v>
      </c>
      <c r="Z1457">
        <v>9.49</v>
      </c>
      <c r="AA1457">
        <v>64.75</v>
      </c>
      <c r="AB1457">
        <v>48.22</v>
      </c>
      <c r="AC1457" t="s">
        <v>330</v>
      </c>
      <c r="AD1457" s="508" t="s">
        <v>1233</v>
      </c>
      <c r="AE1457" s="1059"/>
      <c r="AF1457" s="1059"/>
      <c r="AG1457" s="1059"/>
      <c r="AH1457" s="1059"/>
      <c r="AI1457" s="1059"/>
      <c r="AJ1457" s="1059"/>
      <c r="AK1457" s="1059"/>
      <c r="AL1457" s="1059"/>
      <c r="AM1457" s="1059"/>
      <c r="AN1457" s="1059"/>
      <c r="AO1457" s="1059"/>
      <c r="AP1457" s="1059"/>
      <c r="AQ1457" s="1059"/>
      <c r="AR1457" s="1059"/>
      <c r="AS1457" s="1059"/>
      <c r="AT1457" s="1059"/>
      <c r="AU1457" s="1061">
        <v>0.19952755009107401</v>
      </c>
    </row>
    <row r="1458" spans="1:47" x14ac:dyDescent="0.2">
      <c r="A1458">
        <v>63797</v>
      </c>
      <c r="B1458" t="s">
        <v>2699</v>
      </c>
      <c r="C1458" s="507">
        <v>45230</v>
      </c>
      <c r="D1458">
        <v>2023</v>
      </c>
      <c r="E1458" t="s">
        <v>177</v>
      </c>
      <c r="F1458" t="s">
        <v>221</v>
      </c>
      <c r="G1458">
        <v>32.466610000000003</v>
      </c>
      <c r="H1458">
        <v>-97.045199999999994</v>
      </c>
      <c r="I1458" s="606">
        <v>4.7410381278999996</v>
      </c>
      <c r="J1458" t="s">
        <v>431</v>
      </c>
      <c r="K1458" t="s">
        <v>1249</v>
      </c>
      <c r="L1458" s="606">
        <v>95.8</v>
      </c>
      <c r="M1458" s="606">
        <v>80</v>
      </c>
      <c r="N1458" s="606">
        <v>1.1975</v>
      </c>
      <c r="O1458" t="s">
        <v>799</v>
      </c>
      <c r="P1458" t="s">
        <v>1231</v>
      </c>
      <c r="Q1458" t="s">
        <v>799</v>
      </c>
      <c r="R1458">
        <v>180</v>
      </c>
      <c r="Y1458">
        <v>19.95</v>
      </c>
      <c r="AA1458">
        <v>58.94</v>
      </c>
      <c r="AB1458">
        <v>43.32</v>
      </c>
      <c r="AC1458" t="s">
        <v>332</v>
      </c>
      <c r="AD1458" s="508" t="s">
        <v>1233</v>
      </c>
      <c r="AE1458" s="1059"/>
      <c r="AF1458" s="1059"/>
      <c r="AG1458" s="1059"/>
      <c r="AH1458" s="1059"/>
      <c r="AI1458" s="1059"/>
      <c r="AJ1458" s="1059"/>
      <c r="AK1458" s="1059"/>
      <c r="AL1458" s="1059"/>
      <c r="AM1458" s="1059"/>
      <c r="AN1458" s="1059"/>
      <c r="AO1458" s="1059"/>
      <c r="AP1458" s="1059"/>
      <c r="AQ1458" s="1059"/>
      <c r="AR1458" s="1059"/>
      <c r="AS1458" s="1059"/>
      <c r="AT1458" s="1059"/>
      <c r="AU1458" s="1061">
        <v>0.217116347905282</v>
      </c>
    </row>
    <row r="1459" spans="1:47" x14ac:dyDescent="0.2">
      <c r="A1459">
        <v>64968</v>
      </c>
      <c r="B1459" t="s">
        <v>2700</v>
      </c>
      <c r="C1459" s="507">
        <v>45199</v>
      </c>
      <c r="D1459">
        <v>2023</v>
      </c>
      <c r="E1459" t="s">
        <v>178</v>
      </c>
      <c r="F1459" t="s">
        <v>258</v>
      </c>
      <c r="G1459">
        <v>43.155231000000001</v>
      </c>
      <c r="H1459">
        <v>-103.34401</v>
      </c>
      <c r="I1459" s="606">
        <v>4.4222853880999997</v>
      </c>
      <c r="J1459" t="s">
        <v>431</v>
      </c>
      <c r="K1459" t="s">
        <v>1249</v>
      </c>
      <c r="L1459" s="606">
        <v>99</v>
      </c>
      <c r="M1459" s="606">
        <v>80</v>
      </c>
      <c r="N1459" s="606">
        <v>1.2375</v>
      </c>
      <c r="O1459" t="s">
        <v>799</v>
      </c>
      <c r="P1459" t="s">
        <v>1231</v>
      </c>
      <c r="Q1459" t="s">
        <v>799</v>
      </c>
      <c r="R1459">
        <v>180</v>
      </c>
      <c r="Y1459">
        <v>15.86</v>
      </c>
      <c r="Z1459">
        <v>27.72</v>
      </c>
      <c r="AA1459">
        <v>46.48</v>
      </c>
      <c r="AB1459">
        <v>31.79</v>
      </c>
      <c r="AC1459" t="s">
        <v>333</v>
      </c>
      <c r="AD1459" s="508">
        <v>29.326618263508344</v>
      </c>
      <c r="AE1459" s="1059"/>
      <c r="AF1459" s="1059"/>
      <c r="AG1459" s="1059"/>
      <c r="AH1459" s="1059"/>
      <c r="AI1459" s="1059"/>
      <c r="AJ1459" s="1059"/>
      <c r="AK1459" s="1059"/>
      <c r="AL1459" s="1059"/>
      <c r="AM1459" s="1059"/>
      <c r="AN1459" s="1059"/>
      <c r="AO1459" s="1059"/>
      <c r="AP1459" s="1059"/>
      <c r="AQ1459" s="1059"/>
      <c r="AR1459" s="1059"/>
      <c r="AS1459" s="1059"/>
      <c r="AT1459" s="1059"/>
      <c r="AU1459" s="1061">
        <v>0.24761355874316901</v>
      </c>
    </row>
    <row r="1460" spans="1:47" x14ac:dyDescent="0.2">
      <c r="A1460">
        <v>66634</v>
      </c>
      <c r="B1460" t="s">
        <v>2701</v>
      </c>
      <c r="C1460" s="507">
        <v>45291</v>
      </c>
      <c r="D1460">
        <v>2023</v>
      </c>
      <c r="E1460" t="s">
        <v>180</v>
      </c>
      <c r="F1460" t="s">
        <v>243</v>
      </c>
      <c r="G1460">
        <v>39.883750999999997</v>
      </c>
      <c r="H1460">
        <v>-77.205590999999998</v>
      </c>
      <c r="I1460" s="606">
        <v>4.0059860730999999</v>
      </c>
      <c r="J1460" t="s">
        <v>431</v>
      </c>
      <c r="K1460" t="s">
        <v>1251</v>
      </c>
      <c r="L1460" s="606">
        <v>105.4</v>
      </c>
      <c r="M1460" s="606">
        <v>80</v>
      </c>
      <c r="N1460" s="606">
        <v>1.3175000000000001</v>
      </c>
      <c r="O1460" t="s">
        <v>799</v>
      </c>
      <c r="P1460" t="s">
        <v>1231</v>
      </c>
      <c r="Q1460" t="s">
        <v>799</v>
      </c>
      <c r="R1460">
        <v>180</v>
      </c>
      <c r="Y1460">
        <v>29.87</v>
      </c>
      <c r="Z1460">
        <v>6.2</v>
      </c>
      <c r="AA1460">
        <v>81.069999999999993</v>
      </c>
      <c r="AB1460">
        <v>58.72</v>
      </c>
      <c r="AC1460" t="s">
        <v>1259</v>
      </c>
      <c r="AD1460" s="508">
        <v>39.841027032469711</v>
      </c>
      <c r="AE1460" s="1059"/>
      <c r="AF1460" s="1059"/>
      <c r="AG1460" s="1059"/>
      <c r="AH1460" s="1059"/>
      <c r="AI1460" s="1059"/>
      <c r="AJ1460" s="1059"/>
      <c r="AK1460" s="1059"/>
      <c r="AL1460" s="1059"/>
      <c r="AM1460" s="1059"/>
      <c r="AN1460" s="1059"/>
      <c r="AO1460" s="1059"/>
      <c r="AP1460" s="1059"/>
      <c r="AQ1460" s="1059"/>
      <c r="AR1460" s="1059"/>
      <c r="AS1460" s="1059"/>
      <c r="AT1460" s="1059"/>
      <c r="AU1460" s="1061">
        <v>0.201652151639344</v>
      </c>
    </row>
    <row r="1461" spans="1:47" x14ac:dyDescent="0.2">
      <c r="A1461">
        <v>10444</v>
      </c>
      <c r="B1461" t="s">
        <v>2702</v>
      </c>
      <c r="C1461" s="507">
        <v>45137</v>
      </c>
      <c r="D1461">
        <v>2023</v>
      </c>
      <c r="E1461" t="s">
        <v>176</v>
      </c>
      <c r="F1461" t="s">
        <v>222</v>
      </c>
      <c r="G1461">
        <v>35.030799999999999</v>
      </c>
      <c r="H1461">
        <v>-117.3563</v>
      </c>
      <c r="I1461" s="606">
        <v>5.9371958904</v>
      </c>
      <c r="J1461" t="s">
        <v>431</v>
      </c>
      <c r="K1461" t="s">
        <v>1251</v>
      </c>
      <c r="L1461" s="606">
        <v>108.7</v>
      </c>
      <c r="M1461" s="606">
        <v>85</v>
      </c>
      <c r="N1461" s="606">
        <v>1.2788235294117647</v>
      </c>
      <c r="O1461" t="s">
        <v>799</v>
      </c>
      <c r="P1461" t="s">
        <v>1231</v>
      </c>
      <c r="Q1461" t="s">
        <v>799</v>
      </c>
      <c r="R1461">
        <v>180</v>
      </c>
      <c r="S1461" t="s">
        <v>1293</v>
      </c>
      <c r="V1461">
        <v>2024</v>
      </c>
      <c r="W1461">
        <v>22.5</v>
      </c>
      <c r="X1461">
        <v>90</v>
      </c>
      <c r="AA1461">
        <v>36.53</v>
      </c>
      <c r="AB1461">
        <v>20.23</v>
      </c>
      <c r="AC1461" t="s">
        <v>332</v>
      </c>
      <c r="AD1461" s="508" t="s">
        <v>1233</v>
      </c>
      <c r="AE1461" s="1059"/>
      <c r="AF1461" s="1059"/>
      <c r="AG1461" s="1059"/>
      <c r="AH1461" s="1059"/>
      <c r="AI1461" s="1059"/>
      <c r="AJ1461" s="1059"/>
      <c r="AK1461" s="1059"/>
      <c r="AL1461" s="1059"/>
      <c r="AM1461" s="1059"/>
      <c r="AN1461" s="1059"/>
      <c r="AO1461" s="1059"/>
      <c r="AP1461" s="1059"/>
      <c r="AQ1461" s="1059"/>
      <c r="AR1461" s="1059"/>
      <c r="AS1461" s="1059"/>
      <c r="AT1461" s="1059"/>
      <c r="AU1461" s="1061">
        <v>0.30065359477124098</v>
      </c>
    </row>
    <row r="1462" spans="1:47" x14ac:dyDescent="0.2">
      <c r="A1462">
        <v>65956</v>
      </c>
      <c r="B1462" t="s">
        <v>2703</v>
      </c>
      <c r="C1462" s="507">
        <v>45291</v>
      </c>
      <c r="D1462">
        <v>2023</v>
      </c>
      <c r="E1462" t="s">
        <v>183</v>
      </c>
      <c r="F1462" t="s">
        <v>226</v>
      </c>
      <c r="G1462">
        <v>32.888201000000002</v>
      </c>
      <c r="H1462">
        <v>-111.49800999999999</v>
      </c>
      <c r="I1462" s="606">
        <v>5.7017143835999997</v>
      </c>
      <c r="J1462" t="s">
        <v>431</v>
      </c>
      <c r="K1462" t="s">
        <v>1249</v>
      </c>
      <c r="L1462" s="606">
        <v>122</v>
      </c>
      <c r="M1462" s="606">
        <v>88</v>
      </c>
      <c r="N1462" s="606">
        <v>1.3863636363636365</v>
      </c>
      <c r="O1462" t="s">
        <v>799</v>
      </c>
      <c r="P1462" t="s">
        <v>1231</v>
      </c>
      <c r="Q1462" t="s">
        <v>799</v>
      </c>
      <c r="R1462">
        <v>180</v>
      </c>
      <c r="S1462" t="s">
        <v>1293</v>
      </c>
      <c r="T1462" t="s">
        <v>1294</v>
      </c>
      <c r="U1462" t="s">
        <v>1295</v>
      </c>
      <c r="V1462">
        <v>2023</v>
      </c>
      <c r="W1462">
        <v>88</v>
      </c>
      <c r="X1462">
        <v>264</v>
      </c>
      <c r="Y1462">
        <v>13.99</v>
      </c>
      <c r="Z1462">
        <v>16.28</v>
      </c>
      <c r="AA1462">
        <v>51.28</v>
      </c>
      <c r="AB1462">
        <v>36.590000000000003</v>
      </c>
      <c r="AC1462" t="s">
        <v>332</v>
      </c>
      <c r="AD1462" s="508">
        <v>18.307227182440126</v>
      </c>
      <c r="AE1462" s="1059"/>
      <c r="AF1462" s="1059"/>
      <c r="AG1462" s="1059"/>
      <c r="AH1462" s="1059"/>
      <c r="AI1462" s="1059"/>
      <c r="AJ1462" s="1059"/>
      <c r="AK1462" s="1059"/>
      <c r="AL1462" s="1059"/>
      <c r="AM1462" s="1059"/>
      <c r="AN1462" s="1059"/>
      <c r="AO1462" s="1059"/>
      <c r="AP1462" s="1059"/>
      <c r="AQ1462" s="1059"/>
      <c r="AR1462" s="1059"/>
      <c r="AS1462" s="1059"/>
      <c r="AT1462" s="1059"/>
    </row>
    <row r="1463" spans="1:47" x14ac:dyDescent="0.2">
      <c r="A1463">
        <v>64489</v>
      </c>
      <c r="B1463" t="s">
        <v>2704</v>
      </c>
      <c r="C1463" s="507">
        <v>45169</v>
      </c>
      <c r="D1463">
        <v>2023</v>
      </c>
      <c r="E1463" t="s">
        <v>176</v>
      </c>
      <c r="F1463" t="s">
        <v>222</v>
      </c>
      <c r="G1463">
        <v>35.011721000000001</v>
      </c>
      <c r="H1463">
        <v>-117.559831</v>
      </c>
      <c r="I1463" s="606">
        <v>5.9509810502000002</v>
      </c>
      <c r="J1463" t="s">
        <v>431</v>
      </c>
      <c r="K1463" t="s">
        <v>1249</v>
      </c>
      <c r="L1463" s="606">
        <v>108.9</v>
      </c>
      <c r="M1463" s="606">
        <v>90</v>
      </c>
      <c r="N1463" s="606">
        <v>1.21</v>
      </c>
      <c r="O1463" t="s">
        <v>799</v>
      </c>
      <c r="P1463" t="s">
        <v>1231</v>
      </c>
      <c r="Q1463" t="s">
        <v>799</v>
      </c>
      <c r="R1463">
        <v>180</v>
      </c>
      <c r="S1463" t="s">
        <v>1293</v>
      </c>
      <c r="T1463" t="s">
        <v>1335</v>
      </c>
      <c r="U1463" t="s">
        <v>1295</v>
      </c>
      <c r="V1463">
        <v>2023</v>
      </c>
      <c r="W1463">
        <v>75</v>
      </c>
      <c r="X1463">
        <v>300</v>
      </c>
      <c r="Y1463">
        <v>8.8000000000000007</v>
      </c>
      <c r="Z1463">
        <v>7.14</v>
      </c>
      <c r="AA1463">
        <v>34.28</v>
      </c>
      <c r="AB1463">
        <v>17.98</v>
      </c>
      <c r="AC1463" t="s">
        <v>1259</v>
      </c>
      <c r="AD1463" s="508">
        <v>27.563183635815285</v>
      </c>
      <c r="AE1463" s="1059"/>
      <c r="AF1463" s="1059"/>
      <c r="AG1463" s="1059"/>
      <c r="AH1463" s="1059"/>
      <c r="AI1463" s="1059"/>
      <c r="AJ1463" s="1059"/>
      <c r="AK1463" s="1059"/>
      <c r="AL1463" s="1059"/>
      <c r="AM1463" s="1059"/>
      <c r="AN1463" s="1059"/>
      <c r="AO1463" s="1059"/>
      <c r="AP1463" s="1059"/>
      <c r="AQ1463" s="1059"/>
      <c r="AR1463" s="1059"/>
      <c r="AS1463" s="1059"/>
      <c r="AT1463" s="1059"/>
      <c r="AU1463" s="1061">
        <v>0.30923902044120599</v>
      </c>
    </row>
    <row r="1464" spans="1:47" x14ac:dyDescent="0.2">
      <c r="A1464">
        <v>63766</v>
      </c>
      <c r="B1464" t="s">
        <v>2705</v>
      </c>
      <c r="C1464" s="507">
        <v>45230</v>
      </c>
      <c r="D1464">
        <v>2023</v>
      </c>
      <c r="E1464" t="s">
        <v>179</v>
      </c>
      <c r="F1464" t="s">
        <v>236</v>
      </c>
      <c r="G1464">
        <v>35.167397999999999</v>
      </c>
      <c r="H1464">
        <v>-91.656972999999994</v>
      </c>
      <c r="I1464" s="606">
        <v>4.4608461187000001</v>
      </c>
      <c r="J1464" t="s">
        <v>431</v>
      </c>
      <c r="K1464" t="s">
        <v>1251</v>
      </c>
      <c r="L1464" s="606">
        <v>135</v>
      </c>
      <c r="M1464" s="606">
        <v>95</v>
      </c>
      <c r="N1464" s="606">
        <v>1.4210526315789473</v>
      </c>
      <c r="O1464" t="s">
        <v>799</v>
      </c>
      <c r="P1464" t="s">
        <v>1231</v>
      </c>
      <c r="Q1464" t="s">
        <v>799</v>
      </c>
      <c r="R1464">
        <v>180</v>
      </c>
      <c r="Y1464">
        <v>24.62</v>
      </c>
      <c r="Z1464">
        <v>2.95</v>
      </c>
      <c r="AA1464">
        <v>48.08</v>
      </c>
      <c r="AB1464">
        <v>33.380000000000003</v>
      </c>
      <c r="AC1464" t="s">
        <v>1259</v>
      </c>
      <c r="AD1464" s="508">
        <v>24.079130227004555</v>
      </c>
      <c r="AE1464" s="1059"/>
      <c r="AF1464" s="1059"/>
      <c r="AG1464" s="1059"/>
      <c r="AH1464" s="1059"/>
      <c r="AI1464" s="1059"/>
      <c r="AJ1464" s="1059"/>
      <c r="AK1464" s="1059"/>
      <c r="AL1464" s="1059"/>
      <c r="AM1464" s="1059"/>
      <c r="AN1464" s="1059"/>
      <c r="AO1464" s="1059"/>
      <c r="AP1464" s="1059"/>
      <c r="AQ1464" s="1059"/>
      <c r="AR1464" s="1059"/>
      <c r="AS1464" s="1059"/>
      <c r="AT1464" s="1059"/>
      <c r="AU1464" s="1061">
        <v>0.24441927907199601</v>
      </c>
    </row>
    <row r="1465" spans="1:47" x14ac:dyDescent="0.2">
      <c r="A1465">
        <v>65000</v>
      </c>
      <c r="B1465" t="s">
        <v>2706</v>
      </c>
      <c r="C1465" s="507">
        <v>45291</v>
      </c>
      <c r="D1465">
        <v>2023</v>
      </c>
      <c r="E1465" t="s">
        <v>179</v>
      </c>
      <c r="F1465" t="s">
        <v>235</v>
      </c>
      <c r="G1465">
        <v>44.057991000000001</v>
      </c>
      <c r="H1465">
        <v>-89.306081000000006</v>
      </c>
      <c r="I1465" s="606">
        <v>3.7736513699000001</v>
      </c>
      <c r="J1465" t="s">
        <v>431</v>
      </c>
      <c r="K1465" t="s">
        <v>1249</v>
      </c>
      <c r="L1465" s="606">
        <v>128.4</v>
      </c>
      <c r="M1465" s="606">
        <v>99</v>
      </c>
      <c r="N1465" s="606">
        <v>1.2969696969696971</v>
      </c>
      <c r="O1465" t="s">
        <v>799</v>
      </c>
      <c r="P1465" t="s">
        <v>1231</v>
      </c>
      <c r="Q1465" t="s">
        <v>799</v>
      </c>
      <c r="R1465">
        <v>180</v>
      </c>
      <c r="Y1465">
        <v>26.1</v>
      </c>
      <c r="Z1465">
        <v>2.37</v>
      </c>
      <c r="AA1465">
        <v>63.09</v>
      </c>
      <c r="AB1465">
        <v>46.83</v>
      </c>
      <c r="AC1465" t="s">
        <v>333</v>
      </c>
      <c r="AD1465" s="508" t="s">
        <v>1233</v>
      </c>
      <c r="AE1465" s="1059"/>
      <c r="AF1465" s="1059"/>
      <c r="AG1465" s="1059"/>
      <c r="AH1465" s="1059"/>
      <c r="AI1465" s="1059"/>
      <c r="AJ1465" s="1059"/>
      <c r="AK1465" s="1059"/>
      <c r="AL1465" s="1059"/>
      <c r="AM1465" s="1059"/>
      <c r="AN1465" s="1059"/>
      <c r="AO1465" s="1059"/>
      <c r="AP1465" s="1059"/>
      <c r="AQ1465" s="1059"/>
      <c r="AR1465" s="1059"/>
      <c r="AS1465" s="1059"/>
      <c r="AT1465" s="1059"/>
      <c r="AU1465" s="1061">
        <v>0.20069547938400401</v>
      </c>
    </row>
    <row r="1466" spans="1:47" x14ac:dyDescent="0.2">
      <c r="A1466">
        <v>66410</v>
      </c>
      <c r="B1466" t="s">
        <v>2707</v>
      </c>
      <c r="C1466" s="507">
        <v>45230</v>
      </c>
      <c r="D1466">
        <v>2023</v>
      </c>
      <c r="E1466" t="s">
        <v>177</v>
      </c>
      <c r="F1466" t="s">
        <v>221</v>
      </c>
      <c r="G1466">
        <v>31.738181000000001</v>
      </c>
      <c r="H1466">
        <v>-98.213701</v>
      </c>
      <c r="I1466" s="606">
        <v>4.9158458904</v>
      </c>
      <c r="J1466" t="s">
        <v>431</v>
      </c>
      <c r="K1466" t="s">
        <v>1249</v>
      </c>
      <c r="L1466" s="606">
        <v>137.69999999999999</v>
      </c>
      <c r="M1466" s="606">
        <v>100</v>
      </c>
      <c r="N1466" s="606">
        <v>1.3769999999999998</v>
      </c>
      <c r="O1466" t="s">
        <v>799</v>
      </c>
      <c r="P1466" t="s">
        <v>1231</v>
      </c>
      <c r="Q1466" t="s">
        <v>799</v>
      </c>
      <c r="R1466">
        <v>181</v>
      </c>
      <c r="S1466" t="s">
        <v>1293</v>
      </c>
      <c r="T1466" t="s">
        <v>1151</v>
      </c>
      <c r="V1466">
        <v>2024</v>
      </c>
      <c r="W1466">
        <v>9.9499999999999993</v>
      </c>
      <c r="Y1466">
        <v>19.45</v>
      </c>
      <c r="AA1466">
        <v>65.19</v>
      </c>
      <c r="AB1466">
        <v>43.77</v>
      </c>
      <c r="AC1466" t="s">
        <v>328</v>
      </c>
      <c r="AD1466" s="508" t="s">
        <v>1233</v>
      </c>
      <c r="AE1466" s="1059"/>
      <c r="AF1466" s="1059"/>
      <c r="AG1466" s="1059"/>
      <c r="AH1466" s="1059"/>
      <c r="AI1466" s="1059"/>
      <c r="AJ1466" s="1059"/>
      <c r="AK1466" s="1059"/>
      <c r="AL1466" s="1059"/>
      <c r="AM1466" s="1059"/>
      <c r="AN1466" s="1059"/>
      <c r="AO1466" s="1059"/>
      <c r="AP1466" s="1059"/>
      <c r="AQ1466" s="1059"/>
      <c r="AR1466" s="1059"/>
      <c r="AS1466" s="1059"/>
      <c r="AT1466" s="1059"/>
      <c r="AU1466" s="1061">
        <v>0.18171903460837799</v>
      </c>
    </row>
    <row r="1467" spans="1:47" x14ac:dyDescent="0.2">
      <c r="A1467">
        <v>63765</v>
      </c>
      <c r="B1467" t="s">
        <v>2708</v>
      </c>
      <c r="C1467" s="507">
        <v>44985</v>
      </c>
      <c r="D1467">
        <v>2023</v>
      </c>
      <c r="E1467" t="s">
        <v>199</v>
      </c>
      <c r="F1467" t="s">
        <v>246</v>
      </c>
      <c r="G1467">
        <v>32.19697</v>
      </c>
      <c r="H1467">
        <v>-86.327299999999994</v>
      </c>
      <c r="I1467" s="606">
        <v>4.6638205479000003</v>
      </c>
      <c r="J1467" t="s">
        <v>431</v>
      </c>
      <c r="K1467" t="s">
        <v>1251</v>
      </c>
      <c r="L1467" s="606">
        <v>130</v>
      </c>
      <c r="M1467" s="606">
        <v>100</v>
      </c>
      <c r="N1467" s="606">
        <v>1.3</v>
      </c>
      <c r="O1467" t="s">
        <v>799</v>
      </c>
      <c r="P1467" t="s">
        <v>1231</v>
      </c>
      <c r="Q1467" t="s">
        <v>799</v>
      </c>
      <c r="R1467">
        <v>180</v>
      </c>
      <c r="Y1467">
        <v>27.8</v>
      </c>
      <c r="Z1467">
        <v>36.119999999999997</v>
      </c>
      <c r="AA1467">
        <v>42.38</v>
      </c>
      <c r="AB1467">
        <v>27.69</v>
      </c>
      <c r="AC1467" t="s">
        <v>1259</v>
      </c>
      <c r="AD1467" s="508">
        <v>21.691730442333473</v>
      </c>
      <c r="AE1467" s="1059"/>
      <c r="AF1467" s="1059"/>
      <c r="AG1467" s="1059"/>
      <c r="AH1467" s="1059"/>
      <c r="AI1467" s="1059"/>
      <c r="AJ1467" s="1059"/>
      <c r="AK1467" s="1059"/>
      <c r="AL1467" s="1059"/>
      <c r="AM1467" s="1059"/>
      <c r="AN1467" s="1059"/>
      <c r="AO1467" s="1059"/>
      <c r="AP1467" s="1059"/>
      <c r="AQ1467" s="1059"/>
      <c r="AR1467" s="1059"/>
      <c r="AS1467" s="1059"/>
      <c r="AT1467" s="1059"/>
      <c r="AU1467" s="1061">
        <v>0.24589708561019999</v>
      </c>
    </row>
    <row r="1468" spans="1:47" x14ac:dyDescent="0.2">
      <c r="A1468">
        <v>64507</v>
      </c>
      <c r="B1468" t="s">
        <v>2709</v>
      </c>
      <c r="C1468" s="507">
        <v>45016</v>
      </c>
      <c r="D1468">
        <v>2023</v>
      </c>
      <c r="E1468" t="s">
        <v>199</v>
      </c>
      <c r="F1468" t="s">
        <v>249</v>
      </c>
      <c r="G1468">
        <v>36.386380000000003</v>
      </c>
      <c r="H1468">
        <v>-88.991900000000001</v>
      </c>
      <c r="I1468" s="606">
        <v>4.3325536529999997</v>
      </c>
      <c r="J1468" t="s">
        <v>431</v>
      </c>
      <c r="K1468" t="s">
        <v>1251</v>
      </c>
      <c r="L1468" s="606">
        <v>127</v>
      </c>
      <c r="M1468" s="606">
        <v>100</v>
      </c>
      <c r="N1468" s="606">
        <v>1.27</v>
      </c>
      <c r="O1468" t="s">
        <v>799</v>
      </c>
      <c r="P1468" t="s">
        <v>1231</v>
      </c>
      <c r="Q1468" t="s">
        <v>799</v>
      </c>
      <c r="R1468">
        <v>180</v>
      </c>
      <c r="Y1468">
        <v>23.42</v>
      </c>
      <c r="Z1468">
        <v>46.81</v>
      </c>
      <c r="AA1468">
        <v>55.28</v>
      </c>
      <c r="AB1468">
        <v>40.590000000000003</v>
      </c>
      <c r="AC1468" t="s">
        <v>332</v>
      </c>
      <c r="AD1468" s="508">
        <v>25.349539587206031</v>
      </c>
      <c r="AE1468" s="1059"/>
      <c r="AF1468" s="1059"/>
      <c r="AG1468" s="1059"/>
      <c r="AH1468" s="1059"/>
      <c r="AI1468" s="1059"/>
      <c r="AJ1468" s="1059"/>
      <c r="AK1468" s="1059"/>
      <c r="AL1468" s="1059"/>
      <c r="AM1468" s="1059"/>
      <c r="AN1468" s="1059"/>
      <c r="AO1468" s="1059"/>
      <c r="AP1468" s="1059"/>
      <c r="AQ1468" s="1059"/>
      <c r="AR1468" s="1059"/>
      <c r="AS1468" s="1059"/>
      <c r="AT1468" s="1059"/>
      <c r="AU1468" s="1061">
        <v>0.205267531876138</v>
      </c>
    </row>
    <row r="1469" spans="1:47" x14ac:dyDescent="0.2">
      <c r="A1469">
        <v>64683</v>
      </c>
      <c r="B1469" t="s">
        <v>2710</v>
      </c>
      <c r="C1469" s="507">
        <v>45137</v>
      </c>
      <c r="D1469">
        <v>2023</v>
      </c>
      <c r="E1469" t="s">
        <v>180</v>
      </c>
      <c r="F1469" t="s">
        <v>228</v>
      </c>
      <c r="G1469">
        <v>36.504221000000001</v>
      </c>
      <c r="H1469">
        <v>-76.195261000000002</v>
      </c>
      <c r="I1469" s="606">
        <v>4.3757107305999998</v>
      </c>
      <c r="J1469" t="s">
        <v>431</v>
      </c>
      <c r="K1469" t="s">
        <v>1249</v>
      </c>
      <c r="L1469" s="606">
        <v>139</v>
      </c>
      <c r="M1469" s="606">
        <v>100</v>
      </c>
      <c r="N1469" s="606">
        <v>1.39</v>
      </c>
      <c r="O1469" t="s">
        <v>799</v>
      </c>
      <c r="P1469" t="s">
        <v>1231</v>
      </c>
      <c r="Q1469" t="s">
        <v>799</v>
      </c>
      <c r="R1469">
        <v>182</v>
      </c>
      <c r="Y1469">
        <v>31.03</v>
      </c>
      <c r="Z1469">
        <v>2.87</v>
      </c>
      <c r="AA1469">
        <v>47.33</v>
      </c>
      <c r="AB1469">
        <v>32.64</v>
      </c>
      <c r="AC1469" t="s">
        <v>332</v>
      </c>
      <c r="AD1469" s="508">
        <v>31.25450369043914</v>
      </c>
      <c r="AE1469" s="1059"/>
      <c r="AF1469" s="1059"/>
      <c r="AG1469" s="1059"/>
      <c r="AH1469" s="1059"/>
      <c r="AI1469" s="1059"/>
      <c r="AJ1469" s="1059"/>
      <c r="AK1469" s="1059"/>
      <c r="AL1469" s="1059"/>
      <c r="AM1469" s="1059"/>
      <c r="AN1469" s="1059"/>
      <c r="AO1469" s="1059"/>
      <c r="AP1469" s="1059"/>
      <c r="AQ1469" s="1059"/>
      <c r="AR1469" s="1059"/>
      <c r="AS1469" s="1059"/>
      <c r="AT1469" s="1059"/>
      <c r="AU1469" s="1061">
        <v>0.27028916211293202</v>
      </c>
    </row>
    <row r="1470" spans="1:47" x14ac:dyDescent="0.2">
      <c r="A1470">
        <v>64996</v>
      </c>
      <c r="B1470" t="s">
        <v>2711</v>
      </c>
      <c r="C1470" s="507">
        <v>45291</v>
      </c>
      <c r="D1470">
        <v>2023</v>
      </c>
      <c r="E1470" t="s">
        <v>179</v>
      </c>
      <c r="F1470" t="s">
        <v>235</v>
      </c>
      <c r="G1470">
        <v>43.614640999999999</v>
      </c>
      <c r="H1470">
        <v>-88.466891000000004</v>
      </c>
      <c r="I1470" s="606">
        <v>3.7458433790000001</v>
      </c>
      <c r="J1470" t="s">
        <v>431</v>
      </c>
      <c r="K1470" t="s">
        <v>1249</v>
      </c>
      <c r="L1470" s="606">
        <v>135</v>
      </c>
      <c r="M1470" s="606">
        <v>100</v>
      </c>
      <c r="N1470" s="606">
        <v>1.35</v>
      </c>
      <c r="O1470" t="s">
        <v>799</v>
      </c>
      <c r="P1470" t="s">
        <v>1231</v>
      </c>
      <c r="Q1470" t="s">
        <v>799</v>
      </c>
      <c r="R1470">
        <v>180</v>
      </c>
      <c r="Y1470">
        <v>26.8</v>
      </c>
      <c r="Z1470">
        <v>2.37</v>
      </c>
      <c r="AA1470">
        <v>80.709999999999994</v>
      </c>
      <c r="AB1470">
        <v>58.38</v>
      </c>
      <c r="AC1470" t="s">
        <v>333</v>
      </c>
      <c r="AD1470" s="508" t="s">
        <v>1233</v>
      </c>
      <c r="AE1470" s="1059"/>
      <c r="AF1470" s="1059"/>
      <c r="AG1470" s="1059"/>
      <c r="AH1470" s="1059"/>
      <c r="AI1470" s="1059"/>
      <c r="AJ1470" s="1059"/>
      <c r="AK1470" s="1059"/>
      <c r="AL1470" s="1059"/>
      <c r="AM1470" s="1059"/>
      <c r="AN1470" s="1059"/>
      <c r="AO1470" s="1059"/>
      <c r="AP1470" s="1059"/>
      <c r="AQ1470" s="1059"/>
      <c r="AR1470" s="1059"/>
      <c r="AS1470" s="1059"/>
      <c r="AT1470" s="1059"/>
      <c r="AU1470" s="1061">
        <v>0.21059198542805099</v>
      </c>
    </row>
    <row r="1471" spans="1:47" x14ac:dyDescent="0.2">
      <c r="A1471">
        <v>66389</v>
      </c>
      <c r="B1471" t="s">
        <v>2712</v>
      </c>
      <c r="C1471" s="507">
        <v>45291</v>
      </c>
      <c r="D1471">
        <v>2023</v>
      </c>
      <c r="E1471" t="s">
        <v>179</v>
      </c>
      <c r="F1471" t="s">
        <v>239</v>
      </c>
      <c r="G1471">
        <v>42.309201000000002</v>
      </c>
      <c r="H1471">
        <v>-85.032251000000002</v>
      </c>
      <c r="I1471" s="606">
        <v>3.8162463469999999</v>
      </c>
      <c r="J1471" t="s">
        <v>431</v>
      </c>
      <c r="K1471" t="s">
        <v>1249</v>
      </c>
      <c r="L1471" s="606">
        <v>150</v>
      </c>
      <c r="M1471" s="606">
        <v>100</v>
      </c>
      <c r="N1471" s="606">
        <v>1.5</v>
      </c>
      <c r="O1471" t="s">
        <v>799</v>
      </c>
      <c r="P1471" t="s">
        <v>1231</v>
      </c>
      <c r="Q1471" t="s">
        <v>799</v>
      </c>
      <c r="R1471">
        <v>180</v>
      </c>
      <c r="Y1471">
        <v>26.05</v>
      </c>
      <c r="Z1471">
        <v>2.36</v>
      </c>
      <c r="AA1471">
        <v>66.14</v>
      </c>
      <c r="AB1471">
        <v>43.24</v>
      </c>
      <c r="AC1471" t="s">
        <v>333</v>
      </c>
      <c r="AD1471" s="508" t="s">
        <v>1233</v>
      </c>
      <c r="AE1471" s="1059"/>
      <c r="AF1471" s="1059"/>
      <c r="AG1471" s="1059"/>
      <c r="AH1471" s="1059"/>
      <c r="AI1471" s="1059"/>
      <c r="AJ1471" s="1059"/>
      <c r="AK1471" s="1059"/>
      <c r="AL1471" s="1059"/>
      <c r="AM1471" s="1059"/>
      <c r="AN1471" s="1059"/>
      <c r="AO1471" s="1059"/>
      <c r="AP1471" s="1059"/>
      <c r="AQ1471" s="1059"/>
      <c r="AR1471" s="1059"/>
      <c r="AS1471" s="1059"/>
      <c r="AT1471" s="1059"/>
      <c r="AU1471" s="1061">
        <v>0.22658242258652</v>
      </c>
    </row>
    <row r="1472" spans="1:47" x14ac:dyDescent="0.2">
      <c r="A1472">
        <v>65332</v>
      </c>
      <c r="B1472" t="s">
        <v>2713</v>
      </c>
      <c r="C1472" s="507">
        <v>45260</v>
      </c>
      <c r="D1472">
        <v>2023</v>
      </c>
      <c r="E1472" t="s">
        <v>180</v>
      </c>
      <c r="F1472" t="s">
        <v>243</v>
      </c>
      <c r="G1472">
        <v>40.35022</v>
      </c>
      <c r="H1472">
        <v>-78.646000000000001</v>
      </c>
      <c r="I1472" s="606">
        <v>3.7383543379000002</v>
      </c>
      <c r="J1472" t="s">
        <v>431</v>
      </c>
      <c r="K1472" t="s">
        <v>1249</v>
      </c>
      <c r="L1472" s="606">
        <v>127</v>
      </c>
      <c r="M1472" s="606">
        <v>100</v>
      </c>
      <c r="N1472" s="606">
        <v>1.27</v>
      </c>
      <c r="O1472" t="s">
        <v>799</v>
      </c>
      <c r="P1472" t="s">
        <v>1231</v>
      </c>
      <c r="Q1472" t="s">
        <v>799</v>
      </c>
      <c r="R1472">
        <v>180</v>
      </c>
      <c r="Y1472">
        <v>31.24</v>
      </c>
      <c r="Z1472">
        <v>6.73</v>
      </c>
      <c r="AA1472">
        <v>85.33</v>
      </c>
      <c r="AB1472">
        <v>53.91</v>
      </c>
      <c r="AC1472" t="s">
        <v>332</v>
      </c>
      <c r="AD1472" s="508" t="s">
        <v>1233</v>
      </c>
      <c r="AE1472" s="1059"/>
      <c r="AF1472" s="1059"/>
      <c r="AG1472" s="1059"/>
      <c r="AH1472" s="1059"/>
      <c r="AI1472" s="1059"/>
      <c r="AJ1472" s="1059"/>
      <c r="AK1472" s="1059"/>
      <c r="AL1472" s="1059"/>
      <c r="AM1472" s="1059"/>
      <c r="AN1472" s="1059"/>
      <c r="AO1472" s="1059"/>
      <c r="AP1472" s="1059"/>
      <c r="AQ1472" s="1059"/>
      <c r="AR1472" s="1059"/>
      <c r="AS1472" s="1059"/>
      <c r="AT1472" s="1059"/>
      <c r="AU1472" s="1061">
        <v>0.18586065573770399</v>
      </c>
    </row>
    <row r="1473" spans="1:47" x14ac:dyDescent="0.2">
      <c r="A1473">
        <v>66759</v>
      </c>
      <c r="B1473" t="s">
        <v>2714</v>
      </c>
      <c r="C1473" s="507">
        <v>45260</v>
      </c>
      <c r="D1473">
        <v>2023</v>
      </c>
      <c r="E1473" t="s">
        <v>179</v>
      </c>
      <c r="F1473" t="s">
        <v>238</v>
      </c>
      <c r="G1473">
        <v>33.5</v>
      </c>
      <c r="H1473">
        <v>-90.1</v>
      </c>
      <c r="I1473" s="606">
        <v>4.5541344748999997</v>
      </c>
      <c r="J1473" t="s">
        <v>431</v>
      </c>
      <c r="K1473" t="s">
        <v>1249</v>
      </c>
      <c r="L1473" s="606">
        <v>135</v>
      </c>
      <c r="M1473" s="606">
        <v>100</v>
      </c>
      <c r="N1473" s="606">
        <v>1.35</v>
      </c>
      <c r="O1473" t="s">
        <v>799</v>
      </c>
      <c r="P1473" t="s">
        <v>1231</v>
      </c>
      <c r="Q1473" t="s">
        <v>799</v>
      </c>
      <c r="R1473" t="s">
        <v>1112</v>
      </c>
      <c r="Y1473">
        <v>27.44</v>
      </c>
      <c r="Z1473">
        <v>4.3899999999999997</v>
      </c>
      <c r="AA1473">
        <v>48.8</v>
      </c>
      <c r="AB1473">
        <v>32.5</v>
      </c>
      <c r="AC1473" t="s">
        <v>1259</v>
      </c>
      <c r="AD1473" s="508">
        <v>35.234152769095317</v>
      </c>
      <c r="AE1473" s="1059"/>
      <c r="AF1473" s="1059"/>
      <c r="AG1473" s="1059"/>
      <c r="AH1473" s="1059"/>
      <c r="AI1473" s="1059"/>
      <c r="AJ1473" s="1059"/>
      <c r="AK1473" s="1059"/>
      <c r="AL1473" s="1059"/>
      <c r="AM1473" s="1059"/>
      <c r="AN1473" s="1059"/>
      <c r="AO1473" s="1059"/>
      <c r="AP1473" s="1059"/>
      <c r="AQ1473" s="1059"/>
      <c r="AR1473" s="1059"/>
      <c r="AS1473" s="1059"/>
      <c r="AT1473" s="1059"/>
      <c r="AU1473" s="1061">
        <v>0.236131602914389</v>
      </c>
    </row>
    <row r="1474" spans="1:47" x14ac:dyDescent="0.2">
      <c r="A1474">
        <v>63838</v>
      </c>
      <c r="B1474" t="s">
        <v>2715</v>
      </c>
      <c r="C1474" s="507">
        <v>45260</v>
      </c>
      <c r="D1474">
        <v>2023</v>
      </c>
      <c r="E1474" t="s">
        <v>180</v>
      </c>
      <c r="F1474" t="s">
        <v>230</v>
      </c>
      <c r="G1474">
        <v>42.432859999999998</v>
      </c>
      <c r="H1474">
        <v>-89.906899999999993</v>
      </c>
      <c r="I1474" s="606">
        <v>3.8062495433999999</v>
      </c>
      <c r="J1474" t="s">
        <v>431</v>
      </c>
      <c r="L1474" s="606">
        <v>127</v>
      </c>
      <c r="M1474" s="606">
        <v>100</v>
      </c>
      <c r="N1474" s="606">
        <v>1.27</v>
      </c>
      <c r="O1474" t="s">
        <v>799</v>
      </c>
      <c r="P1474" t="s">
        <v>1231</v>
      </c>
      <c r="Q1474" t="s">
        <v>799</v>
      </c>
      <c r="R1474">
        <v>180</v>
      </c>
      <c r="Y1474">
        <v>25.19</v>
      </c>
      <c r="Z1474">
        <v>3.92</v>
      </c>
      <c r="AA1474">
        <v>57.07</v>
      </c>
      <c r="AB1474">
        <v>42.37</v>
      </c>
      <c r="AC1474" t="s">
        <v>332</v>
      </c>
      <c r="AD1474" s="508" t="s">
        <v>1233</v>
      </c>
      <c r="AE1474" s="1059"/>
      <c r="AF1474" s="1059"/>
      <c r="AG1474" s="1059"/>
      <c r="AH1474" s="1059"/>
      <c r="AI1474" s="1059"/>
      <c r="AJ1474" s="1059"/>
      <c r="AK1474" s="1059"/>
      <c r="AL1474" s="1059"/>
      <c r="AM1474" s="1059"/>
      <c r="AN1474" s="1059"/>
      <c r="AO1474" s="1059"/>
      <c r="AP1474" s="1059"/>
      <c r="AQ1474" s="1059"/>
      <c r="AR1474" s="1059"/>
      <c r="AS1474" s="1059"/>
      <c r="AT1474" s="1059"/>
      <c r="AU1474" s="1061">
        <v>0.198007741347905</v>
      </c>
    </row>
    <row r="1475" spans="1:47" x14ac:dyDescent="0.2">
      <c r="A1475">
        <v>66171</v>
      </c>
      <c r="B1475" t="s">
        <v>2716</v>
      </c>
      <c r="C1475" s="507">
        <v>45137</v>
      </c>
      <c r="D1475">
        <v>2023</v>
      </c>
      <c r="E1475" t="s">
        <v>199</v>
      </c>
      <c r="F1475" t="s">
        <v>225</v>
      </c>
      <c r="G1475">
        <v>31.704661000000002</v>
      </c>
      <c r="H1475">
        <v>-82.734931000000003</v>
      </c>
      <c r="I1475" s="606">
        <v>4.7406657534000001</v>
      </c>
      <c r="J1475" t="s">
        <v>431</v>
      </c>
      <c r="K1475" t="s">
        <v>1251</v>
      </c>
      <c r="L1475" s="606">
        <v>153</v>
      </c>
      <c r="M1475" s="606">
        <v>107</v>
      </c>
      <c r="N1475" s="606">
        <v>1.4299065420560748</v>
      </c>
      <c r="O1475" t="s">
        <v>799</v>
      </c>
      <c r="P1475" t="s">
        <v>1231</v>
      </c>
      <c r="Q1475" t="s">
        <v>799</v>
      </c>
      <c r="R1475">
        <v>180</v>
      </c>
      <c r="Y1475">
        <v>27.47</v>
      </c>
      <c r="Z1475">
        <v>18.36</v>
      </c>
      <c r="AA1475">
        <v>74.81</v>
      </c>
      <c r="AB1475">
        <v>53.87</v>
      </c>
      <c r="AC1475" t="s">
        <v>1259</v>
      </c>
      <c r="AD1475" s="508">
        <v>25.811782500458364</v>
      </c>
      <c r="AE1475" s="1059"/>
      <c r="AF1475" s="1059"/>
      <c r="AG1475" s="1059"/>
      <c r="AH1475" s="1059"/>
      <c r="AI1475" s="1059"/>
      <c r="AJ1475" s="1059"/>
      <c r="AK1475" s="1059"/>
      <c r="AL1475" s="1059"/>
      <c r="AM1475" s="1059"/>
      <c r="AN1475" s="1059"/>
      <c r="AO1475" s="1059"/>
      <c r="AP1475" s="1059"/>
      <c r="AQ1475" s="1059"/>
      <c r="AR1475" s="1059"/>
      <c r="AS1475" s="1059"/>
      <c r="AT1475" s="1059"/>
      <c r="AU1475" s="1061">
        <v>0.25323336397528201</v>
      </c>
    </row>
    <row r="1476" spans="1:47" x14ac:dyDescent="0.2">
      <c r="A1476">
        <v>63233</v>
      </c>
      <c r="B1476" t="s">
        <v>2717</v>
      </c>
      <c r="C1476" s="507">
        <v>45016</v>
      </c>
      <c r="D1476">
        <v>2023</v>
      </c>
      <c r="E1476" t="s">
        <v>177</v>
      </c>
      <c r="F1476" t="s">
        <v>221</v>
      </c>
      <c r="G1476">
        <v>31.099810000000002</v>
      </c>
      <c r="H1476">
        <v>-102.344921</v>
      </c>
      <c r="I1476" s="606">
        <v>5.5432990868000003</v>
      </c>
      <c r="J1476" t="s">
        <v>431</v>
      </c>
      <c r="K1476" t="s">
        <v>1249</v>
      </c>
      <c r="L1476" s="606">
        <v>140.80000000000001</v>
      </c>
      <c r="M1476" s="606">
        <v>108</v>
      </c>
      <c r="N1476" s="606">
        <v>1.3037037037037038</v>
      </c>
      <c r="O1476" t="s">
        <v>799</v>
      </c>
      <c r="P1476" t="s">
        <v>1231</v>
      </c>
      <c r="Q1476" t="s">
        <v>799</v>
      </c>
      <c r="R1476">
        <v>180</v>
      </c>
      <c r="Y1476">
        <v>22.14</v>
      </c>
      <c r="AA1476">
        <v>33.22</v>
      </c>
      <c r="AB1476">
        <v>16.920000000000002</v>
      </c>
      <c r="AC1476" t="s">
        <v>333</v>
      </c>
      <c r="AD1476" s="508" t="s">
        <v>1233</v>
      </c>
      <c r="AE1476" s="1059"/>
      <c r="AF1476" s="1059"/>
      <c r="AG1476" s="1059"/>
      <c r="AH1476" s="1059"/>
      <c r="AI1476" s="1059"/>
      <c r="AJ1476" s="1059"/>
      <c r="AK1476" s="1059"/>
      <c r="AL1476" s="1059"/>
      <c r="AM1476" s="1059"/>
      <c r="AN1476" s="1059"/>
      <c r="AO1476" s="1059"/>
      <c r="AP1476" s="1059"/>
      <c r="AQ1476" s="1059"/>
      <c r="AR1476" s="1059"/>
      <c r="AS1476" s="1059"/>
      <c r="AT1476" s="1059"/>
      <c r="AU1476" s="1061">
        <v>0.29382125750522797</v>
      </c>
    </row>
    <row r="1477" spans="1:47" x14ac:dyDescent="0.2">
      <c r="A1477">
        <v>63343</v>
      </c>
      <c r="B1477" t="s">
        <v>2718</v>
      </c>
      <c r="C1477" s="507">
        <v>45230</v>
      </c>
      <c r="D1477">
        <v>2023</v>
      </c>
      <c r="E1477" t="s">
        <v>177</v>
      </c>
      <c r="F1477" t="s">
        <v>221</v>
      </c>
      <c r="G1477">
        <v>31.452251</v>
      </c>
      <c r="H1477">
        <v>-99.883801000000005</v>
      </c>
      <c r="I1477" s="606">
        <v>5.1016223743999998</v>
      </c>
      <c r="J1477" t="s">
        <v>431</v>
      </c>
      <c r="K1477" t="s">
        <v>1249</v>
      </c>
      <c r="L1477" s="606">
        <v>147</v>
      </c>
      <c r="M1477" s="606">
        <v>110</v>
      </c>
      <c r="N1477" s="606">
        <v>1.3363636363636364</v>
      </c>
      <c r="O1477" t="s">
        <v>799</v>
      </c>
      <c r="P1477" t="s">
        <v>1231</v>
      </c>
      <c r="Q1477" t="s">
        <v>799</v>
      </c>
      <c r="R1477">
        <v>180</v>
      </c>
      <c r="Y1477">
        <v>25.36</v>
      </c>
      <c r="AA1477">
        <v>53.62</v>
      </c>
      <c r="AB1477">
        <v>35.32</v>
      </c>
      <c r="AC1477" t="s">
        <v>332</v>
      </c>
      <c r="AD1477" s="508" t="s">
        <v>1233</v>
      </c>
      <c r="AE1477" s="1059"/>
      <c r="AF1477" s="1059"/>
      <c r="AG1477" s="1059"/>
      <c r="AH1477" s="1059"/>
      <c r="AI1477" s="1059"/>
      <c r="AJ1477" s="1059"/>
      <c r="AK1477" s="1059"/>
      <c r="AL1477" s="1059"/>
      <c r="AM1477" s="1059"/>
      <c r="AN1477" s="1059"/>
      <c r="AO1477" s="1059"/>
      <c r="AP1477" s="1059"/>
      <c r="AQ1477" s="1059"/>
      <c r="AR1477" s="1059"/>
      <c r="AS1477" s="1059"/>
      <c r="AT1477" s="1059"/>
      <c r="AU1477" s="1061">
        <v>0.23840867693326701</v>
      </c>
    </row>
    <row r="1478" spans="1:47" x14ac:dyDescent="0.2">
      <c r="A1478">
        <v>66541</v>
      </c>
      <c r="B1478" t="s">
        <v>2719</v>
      </c>
      <c r="C1478" s="507">
        <v>45291</v>
      </c>
      <c r="D1478">
        <v>2023</v>
      </c>
      <c r="E1478" t="s">
        <v>180</v>
      </c>
      <c r="F1478" t="s">
        <v>227</v>
      </c>
      <c r="G1478">
        <v>36.681071000000003</v>
      </c>
      <c r="H1478">
        <v>-76.300220999999993</v>
      </c>
      <c r="I1478" s="606">
        <v>4.3227315069000003</v>
      </c>
      <c r="J1478" t="s">
        <v>431</v>
      </c>
      <c r="K1478" t="s">
        <v>1249</v>
      </c>
      <c r="L1478" s="606">
        <v>153.6</v>
      </c>
      <c r="M1478" s="606">
        <v>118</v>
      </c>
      <c r="N1478" s="606">
        <v>1.3016949152542372</v>
      </c>
      <c r="O1478" t="s">
        <v>799</v>
      </c>
      <c r="P1478" t="s">
        <v>1231</v>
      </c>
      <c r="Q1478" t="s">
        <v>799</v>
      </c>
      <c r="R1478">
        <v>181</v>
      </c>
      <c r="Y1478">
        <v>31.05</v>
      </c>
      <c r="Z1478">
        <v>3.62</v>
      </c>
      <c r="AA1478">
        <v>48.3</v>
      </c>
      <c r="AB1478">
        <v>33.6</v>
      </c>
      <c r="AC1478" t="s">
        <v>332</v>
      </c>
      <c r="AD1478" s="508">
        <v>33.145332415816313</v>
      </c>
      <c r="AE1478" s="1059"/>
      <c r="AF1478" s="1059"/>
      <c r="AG1478" s="1059"/>
      <c r="AH1478" s="1059"/>
      <c r="AI1478" s="1059"/>
      <c r="AJ1478" s="1059"/>
      <c r="AK1478" s="1059"/>
      <c r="AL1478" s="1059"/>
      <c r="AM1478" s="1059"/>
      <c r="AN1478" s="1059"/>
      <c r="AO1478" s="1059"/>
      <c r="AP1478" s="1059"/>
      <c r="AQ1478" s="1059"/>
      <c r="AR1478" s="1059"/>
      <c r="AS1478" s="1059"/>
      <c r="AT1478" s="1059"/>
      <c r="AU1478" s="1061">
        <v>0.214158639745608</v>
      </c>
    </row>
    <row r="1479" spans="1:47" x14ac:dyDescent="0.2">
      <c r="A1479">
        <v>65225</v>
      </c>
      <c r="B1479" t="s">
        <v>2720</v>
      </c>
      <c r="C1479" s="507">
        <v>45291</v>
      </c>
      <c r="D1479">
        <v>2023</v>
      </c>
      <c r="E1479" t="s">
        <v>180</v>
      </c>
      <c r="F1479" t="s">
        <v>227</v>
      </c>
      <c r="G1479">
        <v>37.020780000000002</v>
      </c>
      <c r="H1479">
        <v>-77.122699999999995</v>
      </c>
      <c r="I1479" s="606">
        <v>4.3201906392999998</v>
      </c>
      <c r="J1479" t="s">
        <v>431</v>
      </c>
      <c r="K1479" t="s">
        <v>1251</v>
      </c>
      <c r="L1479" s="606">
        <v>153.40001000000001</v>
      </c>
      <c r="M1479" s="606">
        <v>118</v>
      </c>
      <c r="N1479" s="606">
        <v>1.3000000847457629</v>
      </c>
      <c r="O1479" t="s">
        <v>799</v>
      </c>
      <c r="P1479" t="s">
        <v>1231</v>
      </c>
      <c r="Q1479" t="s">
        <v>799</v>
      </c>
      <c r="R1479" t="s">
        <v>1112</v>
      </c>
      <c r="Y1479">
        <v>32.93</v>
      </c>
      <c r="Z1479">
        <v>4</v>
      </c>
      <c r="AA1479">
        <v>90.37</v>
      </c>
      <c r="AB1479">
        <v>64.989999999999995</v>
      </c>
      <c r="AC1479" t="s">
        <v>329</v>
      </c>
      <c r="AD1479" s="508">
        <v>52.415099445380683</v>
      </c>
      <c r="AE1479" s="1059"/>
      <c r="AF1479" s="1059"/>
      <c r="AG1479" s="1059"/>
      <c r="AH1479" s="1059"/>
      <c r="AI1479" s="1059"/>
      <c r="AJ1479" s="1059"/>
      <c r="AK1479" s="1059"/>
      <c r="AL1479" s="1059"/>
      <c r="AM1479" s="1059"/>
      <c r="AN1479" s="1059"/>
      <c r="AO1479" s="1059"/>
      <c r="AP1479" s="1059"/>
      <c r="AQ1479" s="1059"/>
      <c r="AR1479" s="1059"/>
      <c r="AS1479" s="1059"/>
      <c r="AT1479" s="1059"/>
      <c r="AU1479" s="1061">
        <v>0.193710251304374</v>
      </c>
    </row>
    <row r="1480" spans="1:47" x14ac:dyDescent="0.2">
      <c r="A1480">
        <v>66408</v>
      </c>
      <c r="B1480" t="s">
        <v>2721</v>
      </c>
      <c r="C1480" s="507">
        <v>45107</v>
      </c>
      <c r="D1480">
        <v>2023</v>
      </c>
      <c r="E1480" t="s">
        <v>183</v>
      </c>
      <c r="F1480" t="s">
        <v>232</v>
      </c>
      <c r="G1480">
        <v>32.066589999999998</v>
      </c>
      <c r="H1480">
        <v>-106.285</v>
      </c>
      <c r="I1480" s="606">
        <v>5.8320479452000002</v>
      </c>
      <c r="J1480" t="s">
        <v>431</v>
      </c>
      <c r="K1480" t="s">
        <v>1249</v>
      </c>
      <c r="L1480" s="606">
        <v>187.2</v>
      </c>
      <c r="M1480" s="606">
        <v>120</v>
      </c>
      <c r="N1480" s="606">
        <v>1.5599999999999998</v>
      </c>
      <c r="O1480" t="s">
        <v>799</v>
      </c>
      <c r="P1480" t="s">
        <v>1231</v>
      </c>
      <c r="Q1480" t="s">
        <v>799</v>
      </c>
      <c r="R1480" t="s">
        <v>1112</v>
      </c>
      <c r="S1480" t="s">
        <v>1293</v>
      </c>
      <c r="T1480" t="s">
        <v>1151</v>
      </c>
      <c r="U1480" t="s">
        <v>1497</v>
      </c>
      <c r="V1480">
        <v>2023</v>
      </c>
      <c r="W1480">
        <v>50</v>
      </c>
      <c r="X1480">
        <v>200</v>
      </c>
      <c r="AA1480">
        <v>31.18</v>
      </c>
      <c r="AB1480">
        <v>14.88</v>
      </c>
      <c r="AC1480" t="s">
        <v>333</v>
      </c>
      <c r="AD1480" s="508" t="s">
        <v>1233</v>
      </c>
      <c r="AE1480" s="1059"/>
      <c r="AF1480" s="1059"/>
      <c r="AG1480" s="1059"/>
      <c r="AH1480" s="1059"/>
      <c r="AI1480" s="1059"/>
      <c r="AJ1480" s="1059"/>
      <c r="AK1480" s="1059"/>
      <c r="AL1480" s="1059"/>
      <c r="AM1480" s="1059"/>
      <c r="AN1480" s="1059"/>
      <c r="AO1480" s="1059"/>
      <c r="AP1480" s="1059"/>
      <c r="AQ1480" s="1059"/>
      <c r="AR1480" s="1059"/>
      <c r="AS1480" s="1059"/>
      <c r="AT1480" s="1059"/>
      <c r="AU1480" s="1061">
        <v>0.36785063752276798</v>
      </c>
    </row>
    <row r="1481" spans="1:47" x14ac:dyDescent="0.2">
      <c r="A1481">
        <v>67161</v>
      </c>
      <c r="B1481" t="s">
        <v>2722</v>
      </c>
      <c r="C1481" s="507">
        <v>45291</v>
      </c>
      <c r="D1481">
        <v>2023</v>
      </c>
      <c r="E1481" t="s">
        <v>180</v>
      </c>
      <c r="F1481" t="s">
        <v>228</v>
      </c>
      <c r="G1481">
        <v>36.530321000000001</v>
      </c>
      <c r="H1481">
        <v>-77.772981000000001</v>
      </c>
      <c r="I1481" s="606">
        <v>4.3982995434000003</v>
      </c>
      <c r="J1481" t="s">
        <v>431</v>
      </c>
      <c r="K1481" t="s">
        <v>1249</v>
      </c>
      <c r="L1481" s="606">
        <v>201</v>
      </c>
      <c r="M1481" s="606">
        <v>120</v>
      </c>
      <c r="N1481" s="606">
        <v>1.675</v>
      </c>
      <c r="O1481" t="s">
        <v>793</v>
      </c>
      <c r="P1481" t="s">
        <v>793</v>
      </c>
      <c r="Q1481">
        <v>15</v>
      </c>
      <c r="R1481">
        <v>181</v>
      </c>
      <c r="Y1481">
        <v>25.54</v>
      </c>
      <c r="Z1481">
        <v>1.95</v>
      </c>
      <c r="AA1481">
        <v>101.86</v>
      </c>
      <c r="AB1481">
        <v>65.849999999999994</v>
      </c>
      <c r="AC1481" t="s">
        <v>329</v>
      </c>
      <c r="AD1481" s="508" t="s">
        <v>1233</v>
      </c>
      <c r="AE1481" s="1059"/>
      <c r="AF1481" s="1059"/>
      <c r="AG1481" s="1059"/>
      <c r="AH1481" s="1059"/>
      <c r="AI1481" s="1059"/>
      <c r="AJ1481" s="1059"/>
      <c r="AK1481" s="1059"/>
      <c r="AL1481" s="1059"/>
      <c r="AM1481" s="1059"/>
      <c r="AN1481" s="1059"/>
      <c r="AO1481" s="1059"/>
      <c r="AP1481" s="1059"/>
      <c r="AQ1481" s="1059"/>
      <c r="AR1481" s="1059"/>
      <c r="AS1481" s="1059"/>
      <c r="AT1481" s="1059"/>
      <c r="AU1481" s="1061">
        <v>0.176056845780206</v>
      </c>
    </row>
    <row r="1482" spans="1:47" x14ac:dyDescent="0.2">
      <c r="A1482">
        <v>66357</v>
      </c>
      <c r="B1482" t="s">
        <v>2723</v>
      </c>
      <c r="C1482" s="507">
        <v>45137</v>
      </c>
      <c r="D1482">
        <v>2023</v>
      </c>
      <c r="E1482" t="s">
        <v>183</v>
      </c>
      <c r="F1482" t="s">
        <v>224</v>
      </c>
      <c r="G1482">
        <v>36.062779999999997</v>
      </c>
      <c r="H1482">
        <v>-115.78536</v>
      </c>
      <c r="I1482" s="606">
        <v>5.7274509132000002</v>
      </c>
      <c r="J1482" t="s">
        <v>431</v>
      </c>
      <c r="K1482" t="s">
        <v>1249</v>
      </c>
      <c r="L1482" s="606">
        <v>175</v>
      </c>
      <c r="M1482" s="606">
        <v>125</v>
      </c>
      <c r="N1482" s="606">
        <v>1.4</v>
      </c>
      <c r="O1482" t="s">
        <v>799</v>
      </c>
      <c r="P1482" t="s">
        <v>1231</v>
      </c>
      <c r="Q1482" t="s">
        <v>799</v>
      </c>
      <c r="R1482">
        <v>180</v>
      </c>
      <c r="S1482" t="s">
        <v>1293</v>
      </c>
      <c r="T1482" t="s">
        <v>1335</v>
      </c>
      <c r="U1482" t="s">
        <v>1295</v>
      </c>
      <c r="V1482">
        <v>2023</v>
      </c>
      <c r="W1482">
        <v>65</v>
      </c>
      <c r="X1482">
        <v>260</v>
      </c>
      <c r="Y1482">
        <v>10.71</v>
      </c>
      <c r="Z1482">
        <v>4.7</v>
      </c>
      <c r="AA1482">
        <v>33.57</v>
      </c>
      <c r="AB1482">
        <v>18.87</v>
      </c>
      <c r="AC1482" t="s">
        <v>1259</v>
      </c>
      <c r="AD1482" s="508">
        <v>19.747614705513502</v>
      </c>
      <c r="AE1482" s="1059"/>
      <c r="AF1482" s="1059"/>
      <c r="AG1482" s="1059"/>
      <c r="AH1482" s="1059"/>
      <c r="AI1482" s="1059"/>
      <c r="AJ1482" s="1059"/>
      <c r="AK1482" s="1059"/>
      <c r="AL1482" s="1059"/>
      <c r="AM1482" s="1059"/>
      <c r="AN1482" s="1059"/>
      <c r="AO1482" s="1059"/>
      <c r="AP1482" s="1059"/>
      <c r="AQ1482" s="1059"/>
      <c r="AR1482" s="1059"/>
      <c r="AS1482" s="1059"/>
      <c r="AT1482" s="1059"/>
      <c r="AU1482" s="1061">
        <v>0.35838342440801402</v>
      </c>
    </row>
    <row r="1483" spans="1:47" x14ac:dyDescent="0.2">
      <c r="A1483">
        <v>66324</v>
      </c>
      <c r="B1483" t="s">
        <v>2724</v>
      </c>
      <c r="C1483" s="507">
        <v>45169</v>
      </c>
      <c r="D1483">
        <v>2023</v>
      </c>
      <c r="E1483" t="s">
        <v>177</v>
      </c>
      <c r="F1483" t="s">
        <v>221</v>
      </c>
      <c r="G1483">
        <v>32.190851000000002</v>
      </c>
      <c r="H1483">
        <v>-97.055901000000006</v>
      </c>
      <c r="I1483" s="606">
        <v>4.7637426941000003</v>
      </c>
      <c r="J1483" t="s">
        <v>431</v>
      </c>
      <c r="K1483" t="s">
        <v>1249</v>
      </c>
      <c r="L1483" s="606">
        <v>164.38</v>
      </c>
      <c r="M1483" s="606">
        <v>145</v>
      </c>
      <c r="N1483" s="606">
        <v>1.1336551724137931</v>
      </c>
      <c r="O1483" t="s">
        <v>799</v>
      </c>
      <c r="P1483" t="s">
        <v>1231</v>
      </c>
      <c r="Q1483" t="s">
        <v>799</v>
      </c>
      <c r="R1483">
        <v>181</v>
      </c>
      <c r="Y1483">
        <v>21.17</v>
      </c>
      <c r="AA1483">
        <v>46.87</v>
      </c>
      <c r="AB1483">
        <v>30.57</v>
      </c>
      <c r="AC1483" t="s">
        <v>330</v>
      </c>
      <c r="AD1483" s="508" t="s">
        <v>1233</v>
      </c>
      <c r="AE1483" s="1059"/>
      <c r="AF1483" s="1059"/>
      <c r="AG1483" s="1059"/>
      <c r="AH1483" s="1059"/>
      <c r="AI1483" s="1059"/>
      <c r="AJ1483" s="1059"/>
      <c r="AK1483" s="1059"/>
      <c r="AL1483" s="1059"/>
      <c r="AM1483" s="1059"/>
      <c r="AN1483" s="1059"/>
      <c r="AO1483" s="1059"/>
      <c r="AP1483" s="1059"/>
      <c r="AQ1483" s="1059"/>
      <c r="AR1483" s="1059"/>
      <c r="AS1483" s="1059"/>
      <c r="AT1483" s="1059"/>
      <c r="AU1483" s="1061">
        <v>0.219896677344387</v>
      </c>
    </row>
    <row r="1484" spans="1:47" x14ac:dyDescent="0.2">
      <c r="A1484">
        <v>64197</v>
      </c>
      <c r="B1484" t="s">
        <v>2725</v>
      </c>
      <c r="C1484" s="507">
        <v>45199</v>
      </c>
      <c r="D1484">
        <v>2023</v>
      </c>
      <c r="E1484" t="s">
        <v>176</v>
      </c>
      <c r="F1484" t="s">
        <v>222</v>
      </c>
      <c r="G1484">
        <v>36.156050999999998</v>
      </c>
      <c r="H1484">
        <v>-120.117771</v>
      </c>
      <c r="I1484" s="606">
        <v>5.3794212329000004</v>
      </c>
      <c r="J1484" t="s">
        <v>431</v>
      </c>
      <c r="K1484" t="s">
        <v>1249</v>
      </c>
      <c r="L1484" s="606">
        <v>196.6</v>
      </c>
      <c r="M1484" s="606">
        <v>150</v>
      </c>
      <c r="N1484" s="606">
        <v>1.3106666666666666</v>
      </c>
      <c r="O1484" t="s">
        <v>799</v>
      </c>
      <c r="P1484" t="s">
        <v>1231</v>
      </c>
      <c r="Q1484" t="s">
        <v>799</v>
      </c>
      <c r="R1484">
        <v>180</v>
      </c>
      <c r="S1484" t="s">
        <v>1293</v>
      </c>
      <c r="T1484" t="s">
        <v>1335</v>
      </c>
      <c r="U1484" t="s">
        <v>1295</v>
      </c>
      <c r="V1484">
        <v>2023</v>
      </c>
      <c r="W1484">
        <v>137</v>
      </c>
      <c r="X1484">
        <v>548</v>
      </c>
      <c r="Y1484">
        <v>15.35</v>
      </c>
      <c r="Z1484">
        <v>9.36</v>
      </c>
      <c r="AA1484">
        <v>42.37</v>
      </c>
      <c r="AB1484">
        <v>27.68</v>
      </c>
      <c r="AC1484" t="s">
        <v>333</v>
      </c>
      <c r="AD1484" s="508" t="s">
        <v>1233</v>
      </c>
      <c r="AE1484" s="1059"/>
      <c r="AF1484" s="1059"/>
      <c r="AG1484" s="1059"/>
      <c r="AH1484" s="1059"/>
      <c r="AI1484" s="1059"/>
      <c r="AJ1484" s="1059"/>
      <c r="AK1484" s="1059"/>
      <c r="AL1484" s="1059"/>
      <c r="AM1484" s="1059"/>
      <c r="AN1484" s="1059"/>
      <c r="AO1484" s="1059"/>
      <c r="AP1484" s="1059"/>
      <c r="AQ1484" s="1059"/>
      <c r="AR1484" s="1059"/>
      <c r="AS1484" s="1059"/>
      <c r="AT1484" s="1059"/>
      <c r="AU1484" s="1061">
        <v>0.26125531268973801</v>
      </c>
    </row>
    <row r="1485" spans="1:47" x14ac:dyDescent="0.2">
      <c r="A1485">
        <v>65008</v>
      </c>
      <c r="B1485" t="s">
        <v>750</v>
      </c>
      <c r="C1485" s="507">
        <v>45291</v>
      </c>
      <c r="D1485">
        <v>2023</v>
      </c>
      <c r="E1485" t="s">
        <v>179</v>
      </c>
      <c r="F1485" t="s">
        <v>235</v>
      </c>
      <c r="G1485">
        <v>43.603670999999999</v>
      </c>
      <c r="H1485">
        <v>-87.896980999999997</v>
      </c>
      <c r="I1485" s="606">
        <v>3.8205616438000001</v>
      </c>
      <c r="J1485" t="s">
        <v>431</v>
      </c>
      <c r="K1485" t="s">
        <v>1251</v>
      </c>
      <c r="L1485" s="606">
        <v>180.1</v>
      </c>
      <c r="M1485" s="606">
        <v>150</v>
      </c>
      <c r="N1485" s="606">
        <v>1.2006666666666665</v>
      </c>
      <c r="O1485" t="s">
        <v>799</v>
      </c>
      <c r="P1485" t="s">
        <v>1231</v>
      </c>
      <c r="Q1485" t="s">
        <v>799</v>
      </c>
      <c r="R1485">
        <v>181</v>
      </c>
      <c r="Y1485">
        <v>26.46</v>
      </c>
      <c r="Z1485">
        <v>2.37</v>
      </c>
      <c r="AA1485">
        <v>77.56</v>
      </c>
      <c r="AB1485">
        <v>57.6</v>
      </c>
      <c r="AC1485" t="s">
        <v>330</v>
      </c>
      <c r="AD1485" s="508" t="s">
        <v>1233</v>
      </c>
      <c r="AE1485" s="1059"/>
      <c r="AF1485" s="1059"/>
      <c r="AG1485" s="1059"/>
      <c r="AH1485" s="1059"/>
      <c r="AI1485" s="1059"/>
      <c r="AJ1485" s="1059"/>
      <c r="AK1485" s="1059"/>
      <c r="AL1485" s="1059"/>
      <c r="AM1485" s="1059"/>
      <c r="AN1485" s="1059"/>
      <c r="AO1485" s="1059"/>
      <c r="AP1485" s="1059"/>
      <c r="AQ1485" s="1059"/>
      <c r="AR1485" s="1059"/>
      <c r="AS1485" s="1059"/>
      <c r="AT1485" s="1059"/>
      <c r="AU1485" s="1061">
        <v>0.15040604128718801</v>
      </c>
    </row>
    <row r="1486" spans="1:47" x14ac:dyDescent="0.2">
      <c r="A1486">
        <v>66954</v>
      </c>
      <c r="B1486" t="s">
        <v>2726</v>
      </c>
      <c r="C1486" s="507">
        <v>45230</v>
      </c>
      <c r="D1486">
        <v>2023</v>
      </c>
      <c r="E1486" t="s">
        <v>179</v>
      </c>
      <c r="F1486" t="s">
        <v>221</v>
      </c>
      <c r="G1486">
        <v>30.657001000000001</v>
      </c>
      <c r="H1486">
        <v>-94.774270999999999</v>
      </c>
      <c r="I1486" s="606">
        <v>4.5459506849000002</v>
      </c>
      <c r="J1486" t="s">
        <v>431</v>
      </c>
      <c r="K1486" t="s">
        <v>1251</v>
      </c>
      <c r="L1486" s="606">
        <v>202</v>
      </c>
      <c r="M1486" s="606">
        <v>150</v>
      </c>
      <c r="N1486" s="606">
        <v>1.3466666666666667</v>
      </c>
      <c r="O1486" t="s">
        <v>799</v>
      </c>
      <c r="P1486" t="s">
        <v>1231</v>
      </c>
      <c r="Q1486" t="s">
        <v>799</v>
      </c>
      <c r="R1486">
        <v>183</v>
      </c>
      <c r="Y1486">
        <v>28.04</v>
      </c>
      <c r="Z1486">
        <v>2.77</v>
      </c>
      <c r="AA1486">
        <v>53.98</v>
      </c>
      <c r="AB1486">
        <v>35.380000000000003</v>
      </c>
      <c r="AC1486" t="s">
        <v>333</v>
      </c>
      <c r="AD1486" s="508">
        <v>34.396411904192554</v>
      </c>
      <c r="AE1486" s="1059"/>
      <c r="AF1486" s="1059"/>
      <c r="AG1486" s="1059"/>
      <c r="AH1486" s="1059"/>
      <c r="AI1486" s="1059"/>
      <c r="AJ1486" s="1059"/>
      <c r="AK1486" s="1059"/>
      <c r="AL1486" s="1059"/>
      <c r="AM1486" s="1059"/>
      <c r="AN1486" s="1059"/>
      <c r="AO1486" s="1059"/>
      <c r="AP1486" s="1059"/>
      <c r="AQ1486" s="1059"/>
      <c r="AR1486" s="1059"/>
      <c r="AS1486" s="1059"/>
      <c r="AT1486" s="1059"/>
      <c r="AU1486" s="1061">
        <v>0.24546448087431599</v>
      </c>
    </row>
    <row r="1487" spans="1:47" x14ac:dyDescent="0.2">
      <c r="A1487">
        <v>64393</v>
      </c>
      <c r="B1487" t="s">
        <v>2727</v>
      </c>
      <c r="C1487" s="507">
        <v>45291</v>
      </c>
      <c r="D1487">
        <v>2023</v>
      </c>
      <c r="E1487" t="s">
        <v>179</v>
      </c>
      <c r="F1487" t="s">
        <v>235</v>
      </c>
      <c r="G1487">
        <v>42.938800999999998</v>
      </c>
      <c r="H1487">
        <v>-90.368990999999994</v>
      </c>
      <c r="I1487" s="606">
        <v>3.8300917808000001</v>
      </c>
      <c r="J1487" t="s">
        <v>431</v>
      </c>
      <c r="K1487" t="s">
        <v>1249</v>
      </c>
      <c r="L1487" s="606">
        <v>204</v>
      </c>
      <c r="M1487" s="606">
        <v>150</v>
      </c>
      <c r="N1487" s="606">
        <v>1.36</v>
      </c>
      <c r="O1487" t="s">
        <v>799</v>
      </c>
      <c r="P1487" t="s">
        <v>1231</v>
      </c>
      <c r="Q1487" t="s">
        <v>799</v>
      </c>
      <c r="R1487">
        <v>180</v>
      </c>
      <c r="Y1487">
        <v>26.63</v>
      </c>
      <c r="Z1487">
        <v>2.37</v>
      </c>
      <c r="AA1487">
        <v>59.82</v>
      </c>
      <c r="AB1487">
        <v>45.13</v>
      </c>
      <c r="AC1487" t="s">
        <v>333</v>
      </c>
      <c r="AD1487" s="508" t="s">
        <v>1233</v>
      </c>
      <c r="AE1487" s="1059"/>
      <c r="AF1487" s="1059"/>
      <c r="AG1487" s="1059"/>
      <c r="AH1487" s="1059"/>
      <c r="AI1487" s="1059"/>
      <c r="AJ1487" s="1059"/>
      <c r="AK1487" s="1059"/>
      <c r="AL1487" s="1059"/>
      <c r="AM1487" s="1059"/>
      <c r="AN1487" s="1059"/>
      <c r="AO1487" s="1059"/>
      <c r="AP1487" s="1059"/>
      <c r="AQ1487" s="1059"/>
      <c r="AR1487" s="1059"/>
      <c r="AS1487" s="1059"/>
      <c r="AT1487" s="1059"/>
      <c r="AU1487" s="1061">
        <v>0.15093806921675701</v>
      </c>
    </row>
    <row r="1488" spans="1:47" x14ac:dyDescent="0.2">
      <c r="A1488">
        <v>67137</v>
      </c>
      <c r="B1488" t="s">
        <v>2728</v>
      </c>
      <c r="C1488" s="507">
        <v>45291</v>
      </c>
      <c r="D1488">
        <v>2023</v>
      </c>
      <c r="E1488" t="s">
        <v>180</v>
      </c>
      <c r="F1488" t="s">
        <v>243</v>
      </c>
      <c r="G1488">
        <v>39.901600000000002</v>
      </c>
      <c r="H1488">
        <v>-77.868200000000002</v>
      </c>
      <c r="I1488" s="606">
        <v>3.9201278539</v>
      </c>
      <c r="J1488" t="s">
        <v>431</v>
      </c>
      <c r="K1488" t="s">
        <v>1249</v>
      </c>
      <c r="L1488" s="606">
        <v>178.6</v>
      </c>
      <c r="M1488" s="606">
        <v>150</v>
      </c>
      <c r="N1488" s="606">
        <v>1.1906666666666665</v>
      </c>
      <c r="O1488" t="s">
        <v>799</v>
      </c>
      <c r="P1488" t="s">
        <v>1231</v>
      </c>
      <c r="Q1488" t="s">
        <v>799</v>
      </c>
      <c r="R1488">
        <v>180</v>
      </c>
      <c r="Y1488">
        <v>38.32</v>
      </c>
      <c r="Z1488">
        <v>6.23</v>
      </c>
      <c r="AA1488">
        <v>69.63</v>
      </c>
      <c r="AB1488">
        <v>50.48</v>
      </c>
      <c r="AC1488" t="s">
        <v>327</v>
      </c>
      <c r="AD1488" s="508" t="s">
        <v>1233</v>
      </c>
      <c r="AE1488" s="1059"/>
      <c r="AF1488" s="1059"/>
      <c r="AG1488" s="1059"/>
      <c r="AH1488" s="1059"/>
      <c r="AI1488" s="1059"/>
      <c r="AJ1488" s="1059"/>
      <c r="AK1488" s="1059"/>
      <c r="AL1488" s="1059"/>
      <c r="AM1488" s="1059"/>
      <c r="AN1488" s="1059"/>
      <c r="AO1488" s="1059"/>
      <c r="AP1488" s="1059"/>
      <c r="AQ1488" s="1059"/>
      <c r="AR1488" s="1059"/>
      <c r="AS1488" s="1059"/>
      <c r="AT1488" s="1059"/>
    </row>
    <row r="1489" spans="1:47" x14ac:dyDescent="0.2">
      <c r="A1489">
        <v>67964</v>
      </c>
      <c r="B1489" t="s">
        <v>2729</v>
      </c>
      <c r="C1489" s="507">
        <v>45199</v>
      </c>
      <c r="D1489">
        <v>2023</v>
      </c>
      <c r="E1489" t="s">
        <v>183</v>
      </c>
      <c r="F1489" t="s">
        <v>226</v>
      </c>
      <c r="G1489">
        <v>33.323931000000002</v>
      </c>
      <c r="H1489">
        <v>-112.840171</v>
      </c>
      <c r="I1489" s="606">
        <v>5.8517682647999996</v>
      </c>
      <c r="J1489" t="s">
        <v>431</v>
      </c>
      <c r="K1489" t="s">
        <v>1251</v>
      </c>
      <c r="L1489" s="606">
        <v>195</v>
      </c>
      <c r="M1489" s="606">
        <v>150</v>
      </c>
      <c r="N1489" s="606">
        <v>1.3</v>
      </c>
      <c r="O1489" t="s">
        <v>799</v>
      </c>
      <c r="P1489" t="s">
        <v>1231</v>
      </c>
      <c r="R1489">
        <v>180</v>
      </c>
      <c r="Y1489">
        <v>11.82</v>
      </c>
      <c r="Z1489">
        <v>9.6999999999999993</v>
      </c>
      <c r="AA1489">
        <v>45.11</v>
      </c>
      <c r="AB1489">
        <v>30.42</v>
      </c>
      <c r="AC1489" t="s">
        <v>329</v>
      </c>
      <c r="AD1489" s="508" t="s">
        <v>1233</v>
      </c>
      <c r="AE1489" s="1059"/>
      <c r="AF1489" s="1059"/>
      <c r="AG1489" s="1059"/>
      <c r="AH1489" s="1059"/>
      <c r="AI1489" s="1059"/>
      <c r="AJ1489" s="1059"/>
      <c r="AK1489" s="1059"/>
      <c r="AL1489" s="1059"/>
      <c r="AM1489" s="1059"/>
      <c r="AN1489" s="1059"/>
      <c r="AO1489" s="1059"/>
      <c r="AP1489" s="1059"/>
      <c r="AQ1489" s="1059"/>
      <c r="AR1489" s="1059"/>
      <c r="AS1489" s="1059"/>
      <c r="AT1489" s="1059"/>
    </row>
    <row r="1490" spans="1:47" x14ac:dyDescent="0.2">
      <c r="A1490">
        <v>67284</v>
      </c>
      <c r="B1490" t="s">
        <v>2730</v>
      </c>
      <c r="C1490" s="507">
        <v>45230</v>
      </c>
      <c r="D1490">
        <v>2023</v>
      </c>
      <c r="E1490" t="s">
        <v>177</v>
      </c>
      <c r="F1490" t="s">
        <v>221</v>
      </c>
      <c r="G1490">
        <v>29.114661000000002</v>
      </c>
      <c r="H1490">
        <v>-96.524911000000003</v>
      </c>
      <c r="I1490" s="606">
        <v>4.6377285388000002</v>
      </c>
      <c r="J1490" t="s">
        <v>431</v>
      </c>
      <c r="K1490" t="s">
        <v>1249</v>
      </c>
      <c r="L1490" s="606">
        <v>208.5</v>
      </c>
      <c r="M1490" s="606">
        <v>150.5</v>
      </c>
      <c r="N1490" s="606">
        <v>1.3853820598006645</v>
      </c>
      <c r="O1490" t="s">
        <v>799</v>
      </c>
      <c r="P1490" t="s">
        <v>1231</v>
      </c>
      <c r="Q1490" t="s">
        <v>799</v>
      </c>
      <c r="R1490">
        <v>181</v>
      </c>
      <c r="S1490" t="s">
        <v>1293</v>
      </c>
      <c r="T1490" t="s">
        <v>1294</v>
      </c>
      <c r="V1490">
        <v>2024</v>
      </c>
      <c r="W1490">
        <v>70</v>
      </c>
      <c r="X1490">
        <v>115</v>
      </c>
      <c r="Y1490">
        <v>23.21</v>
      </c>
      <c r="AA1490">
        <v>52.52</v>
      </c>
      <c r="AB1490">
        <v>34.64</v>
      </c>
      <c r="AC1490" t="s">
        <v>332</v>
      </c>
      <c r="AD1490" s="508" t="s">
        <v>1233</v>
      </c>
      <c r="AE1490" s="1059"/>
      <c r="AF1490" s="1059"/>
      <c r="AG1490" s="1059"/>
      <c r="AH1490" s="1059"/>
      <c r="AI1490" s="1059"/>
      <c r="AJ1490" s="1059"/>
      <c r="AK1490" s="1059"/>
      <c r="AL1490" s="1059"/>
      <c r="AM1490" s="1059"/>
      <c r="AN1490" s="1059"/>
      <c r="AO1490" s="1059"/>
      <c r="AP1490" s="1059"/>
      <c r="AQ1490" s="1059"/>
      <c r="AR1490" s="1059"/>
      <c r="AS1490" s="1059"/>
      <c r="AT1490" s="1059"/>
      <c r="AU1490" s="1061">
        <v>0.25011270870020302</v>
      </c>
    </row>
    <row r="1491" spans="1:47" x14ac:dyDescent="0.2">
      <c r="A1491">
        <v>63849</v>
      </c>
      <c r="B1491" t="s">
        <v>2731</v>
      </c>
      <c r="C1491" s="507">
        <v>45291</v>
      </c>
      <c r="D1491">
        <v>2023</v>
      </c>
      <c r="E1491" t="s">
        <v>176</v>
      </c>
      <c r="F1491" t="s">
        <v>222</v>
      </c>
      <c r="G1491">
        <v>36.163311</v>
      </c>
      <c r="H1491">
        <v>-119.902811</v>
      </c>
      <c r="I1491" s="606">
        <v>5.34713379</v>
      </c>
      <c r="J1491" t="s">
        <v>431</v>
      </c>
      <c r="K1491" t="s">
        <v>1249</v>
      </c>
      <c r="L1491" s="606">
        <v>210</v>
      </c>
      <c r="M1491" s="606">
        <v>150.6</v>
      </c>
      <c r="N1491" s="606">
        <v>1.3944223107569722</v>
      </c>
      <c r="O1491" t="s">
        <v>799</v>
      </c>
      <c r="P1491" t="s">
        <v>1231</v>
      </c>
      <c r="Q1491" t="s">
        <v>799</v>
      </c>
      <c r="R1491">
        <v>180</v>
      </c>
      <c r="S1491" t="s">
        <v>1293</v>
      </c>
      <c r="T1491" t="s">
        <v>1294</v>
      </c>
      <c r="U1491" t="s">
        <v>1295</v>
      </c>
      <c r="V1491">
        <v>2023</v>
      </c>
      <c r="W1491">
        <v>135</v>
      </c>
      <c r="X1491">
        <v>540</v>
      </c>
      <c r="Y1491">
        <v>3.12</v>
      </c>
      <c r="Z1491">
        <v>8.3800000000000008</v>
      </c>
      <c r="AA1491">
        <v>43.85</v>
      </c>
      <c r="AB1491">
        <v>29.16</v>
      </c>
      <c r="AC1491" t="s">
        <v>330</v>
      </c>
      <c r="AD1491" s="508">
        <v>45.02659985147298</v>
      </c>
      <c r="AE1491" s="1059"/>
      <c r="AF1491" s="1059"/>
      <c r="AG1491" s="1059"/>
      <c r="AH1491" s="1059"/>
      <c r="AI1491" s="1059"/>
      <c r="AJ1491" s="1059"/>
      <c r="AK1491" s="1059"/>
      <c r="AL1491" s="1059"/>
      <c r="AM1491" s="1059"/>
      <c r="AN1491" s="1059"/>
      <c r="AO1491" s="1059"/>
      <c r="AP1491" s="1059"/>
      <c r="AQ1491" s="1059"/>
      <c r="AR1491" s="1059"/>
      <c r="AS1491" s="1059"/>
      <c r="AT1491" s="1059"/>
      <c r="AU1491" s="1061">
        <v>0.291850343011681</v>
      </c>
    </row>
    <row r="1492" spans="1:47" x14ac:dyDescent="0.2">
      <c r="A1492">
        <v>65031</v>
      </c>
      <c r="B1492" t="s">
        <v>2732</v>
      </c>
      <c r="C1492" s="507">
        <v>44985</v>
      </c>
      <c r="D1492">
        <v>2023</v>
      </c>
      <c r="E1492" t="s">
        <v>180</v>
      </c>
      <c r="F1492" t="s">
        <v>231</v>
      </c>
      <c r="G1492">
        <v>39.786740000000002</v>
      </c>
      <c r="H1492">
        <v>-85.416399999999996</v>
      </c>
      <c r="I1492" s="606">
        <v>3.9887714611999998</v>
      </c>
      <c r="J1492" t="s">
        <v>431</v>
      </c>
      <c r="K1492" t="s">
        <v>1251</v>
      </c>
      <c r="L1492" s="606">
        <v>173</v>
      </c>
      <c r="M1492" s="606">
        <v>152.5</v>
      </c>
      <c r="N1492" s="606">
        <v>1.1344262295081968</v>
      </c>
      <c r="O1492" t="s">
        <v>799</v>
      </c>
      <c r="P1492" t="s">
        <v>1231</v>
      </c>
      <c r="Q1492" t="s">
        <v>799</v>
      </c>
      <c r="R1492">
        <v>180</v>
      </c>
      <c r="Y1492">
        <v>33.119999999999997</v>
      </c>
      <c r="Z1492">
        <v>3.93</v>
      </c>
      <c r="AA1492">
        <v>49.16</v>
      </c>
      <c r="AB1492">
        <v>34.47</v>
      </c>
      <c r="AC1492" t="s">
        <v>332</v>
      </c>
      <c r="AD1492" s="508">
        <v>31.183227741316141</v>
      </c>
      <c r="AE1492" s="1059"/>
      <c r="AF1492" s="1059"/>
      <c r="AG1492" s="1059"/>
      <c r="AH1492" s="1059"/>
      <c r="AI1492" s="1059"/>
      <c r="AJ1492" s="1059"/>
      <c r="AK1492" s="1059"/>
      <c r="AL1492" s="1059"/>
      <c r="AM1492" s="1059"/>
      <c r="AN1492" s="1059"/>
      <c r="AO1492" s="1059"/>
      <c r="AP1492" s="1059"/>
      <c r="AQ1492" s="1059"/>
      <c r="AR1492" s="1059"/>
      <c r="AS1492" s="1059"/>
      <c r="AT1492" s="1059"/>
      <c r="AU1492" s="1061">
        <v>0.197371524978351</v>
      </c>
    </row>
    <row r="1493" spans="1:47" x14ac:dyDescent="0.2">
      <c r="A1493">
        <v>65793</v>
      </c>
      <c r="B1493" t="s">
        <v>2733</v>
      </c>
      <c r="C1493" s="507">
        <v>45077</v>
      </c>
      <c r="D1493">
        <v>2023</v>
      </c>
      <c r="E1493" t="s">
        <v>177</v>
      </c>
      <c r="F1493" t="s">
        <v>221</v>
      </c>
      <c r="G1493">
        <v>31.213999999999999</v>
      </c>
      <c r="H1493">
        <v>-100.255</v>
      </c>
      <c r="I1493" s="606">
        <v>5.1658312784999998</v>
      </c>
      <c r="J1493" t="s">
        <v>431</v>
      </c>
      <c r="K1493" t="s">
        <v>1249</v>
      </c>
      <c r="L1493" s="606">
        <v>214.6</v>
      </c>
      <c r="M1493" s="606">
        <v>159.80000000000001</v>
      </c>
      <c r="N1493" s="606">
        <v>1.3429286608260325</v>
      </c>
      <c r="O1493" t="s">
        <v>799</v>
      </c>
      <c r="P1493" t="s">
        <v>1231</v>
      </c>
      <c r="Q1493" t="s">
        <v>799</v>
      </c>
      <c r="R1493" t="s">
        <v>1112</v>
      </c>
      <c r="Y1493">
        <v>19.829999999999998</v>
      </c>
      <c r="AA1493">
        <v>50.55</v>
      </c>
      <c r="AB1493">
        <v>35.85</v>
      </c>
      <c r="AC1493" t="s">
        <v>1259</v>
      </c>
      <c r="AD1493" s="508" t="s">
        <v>1233</v>
      </c>
      <c r="AE1493" s="1059"/>
      <c r="AF1493" s="1059"/>
      <c r="AG1493" s="1059"/>
      <c r="AH1493" s="1059"/>
      <c r="AI1493" s="1059"/>
      <c r="AJ1493" s="1059"/>
      <c r="AK1493" s="1059"/>
      <c r="AL1493" s="1059"/>
      <c r="AM1493" s="1059"/>
      <c r="AN1493" s="1059"/>
      <c r="AO1493" s="1059"/>
      <c r="AP1493" s="1059"/>
      <c r="AQ1493" s="1059"/>
      <c r="AR1493" s="1059"/>
      <c r="AS1493" s="1059"/>
      <c r="AT1493" s="1059"/>
      <c r="AU1493" s="1061">
        <v>0.210268955274238</v>
      </c>
    </row>
    <row r="1494" spans="1:47" x14ac:dyDescent="0.2">
      <c r="A1494">
        <v>63441</v>
      </c>
      <c r="B1494" t="s">
        <v>2734</v>
      </c>
      <c r="C1494" s="507">
        <v>45046</v>
      </c>
      <c r="D1494">
        <v>2023</v>
      </c>
      <c r="E1494" t="s">
        <v>183</v>
      </c>
      <c r="F1494" t="s">
        <v>242</v>
      </c>
      <c r="G1494">
        <v>45.539931000000003</v>
      </c>
      <c r="H1494">
        <v>-120.180381</v>
      </c>
      <c r="I1494" s="606">
        <v>4.3757979452000004</v>
      </c>
      <c r="J1494" t="s">
        <v>431</v>
      </c>
      <c r="K1494" t="s">
        <v>1249</v>
      </c>
      <c r="L1494" s="606">
        <v>205</v>
      </c>
      <c r="M1494" s="606">
        <v>162</v>
      </c>
      <c r="N1494" s="606">
        <v>1.2654320987654322</v>
      </c>
      <c r="O1494" t="s">
        <v>799</v>
      </c>
      <c r="P1494" t="s">
        <v>1231</v>
      </c>
      <c r="Q1494" t="s">
        <v>799</v>
      </c>
      <c r="R1494">
        <v>180</v>
      </c>
      <c r="AA1494">
        <v>56.54</v>
      </c>
      <c r="AB1494">
        <v>37.07</v>
      </c>
      <c r="AC1494" t="s">
        <v>333</v>
      </c>
      <c r="AD1494" s="508">
        <v>38.381587594562156</v>
      </c>
      <c r="AE1494" s="1059"/>
      <c r="AF1494" s="1059"/>
      <c r="AG1494" s="1059"/>
      <c r="AH1494" s="1059"/>
      <c r="AI1494" s="1059"/>
      <c r="AJ1494" s="1059"/>
      <c r="AK1494" s="1059"/>
      <c r="AL1494" s="1059"/>
      <c r="AM1494" s="1059"/>
      <c r="AN1494" s="1059"/>
      <c r="AO1494" s="1059"/>
      <c r="AP1494" s="1059"/>
      <c r="AQ1494" s="1059"/>
      <c r="AR1494" s="1059"/>
      <c r="AS1494" s="1059"/>
      <c r="AT1494" s="1059"/>
      <c r="AU1494" s="1061">
        <v>0.22003319728349999</v>
      </c>
    </row>
    <row r="1495" spans="1:47" x14ac:dyDescent="0.2">
      <c r="A1495">
        <v>66820</v>
      </c>
      <c r="B1495" t="s">
        <v>2735</v>
      </c>
      <c r="C1495" s="507">
        <v>45291</v>
      </c>
      <c r="D1495">
        <v>2023</v>
      </c>
      <c r="E1495" t="s">
        <v>180</v>
      </c>
      <c r="F1495" t="s">
        <v>230</v>
      </c>
      <c r="G1495">
        <v>39.259059999999998</v>
      </c>
      <c r="H1495">
        <v>-87.628200000000007</v>
      </c>
      <c r="I1495" s="606">
        <v>4.1063130137000003</v>
      </c>
      <c r="J1495" t="s">
        <v>431</v>
      </c>
      <c r="K1495" t="s">
        <v>1249</v>
      </c>
      <c r="L1495" s="606">
        <v>204.6</v>
      </c>
      <c r="M1495" s="606">
        <v>172.2</v>
      </c>
      <c r="N1495" s="606">
        <v>1.1881533101045296</v>
      </c>
      <c r="O1495" t="s">
        <v>799</v>
      </c>
      <c r="P1495" t="s">
        <v>1231</v>
      </c>
      <c r="Q1495" t="s">
        <v>799</v>
      </c>
      <c r="R1495">
        <v>180</v>
      </c>
      <c r="Y1495">
        <v>29.89</v>
      </c>
      <c r="Z1495">
        <v>3.56</v>
      </c>
      <c r="AA1495">
        <v>62.07</v>
      </c>
      <c r="AB1495">
        <v>40.630000000000003</v>
      </c>
      <c r="AC1495" t="s">
        <v>328</v>
      </c>
      <c r="AD1495" s="508" t="s">
        <v>1233</v>
      </c>
      <c r="AE1495" s="1059"/>
      <c r="AF1495" s="1059"/>
      <c r="AG1495" s="1059"/>
      <c r="AH1495" s="1059"/>
      <c r="AI1495" s="1059"/>
      <c r="AJ1495" s="1059"/>
      <c r="AK1495" s="1059"/>
      <c r="AL1495" s="1059"/>
      <c r="AM1495" s="1059"/>
      <c r="AN1495" s="1059"/>
      <c r="AO1495" s="1059"/>
      <c r="AP1495" s="1059"/>
      <c r="AQ1495" s="1059"/>
      <c r="AR1495" s="1059"/>
      <c r="AS1495" s="1059"/>
      <c r="AT1495" s="1059"/>
      <c r="AU1495" s="1061">
        <v>0.189760074806056</v>
      </c>
    </row>
    <row r="1496" spans="1:47" x14ac:dyDescent="0.2">
      <c r="A1496">
        <v>64864</v>
      </c>
      <c r="B1496" t="s">
        <v>2736</v>
      </c>
      <c r="C1496" s="507">
        <v>45016</v>
      </c>
      <c r="D1496">
        <v>2023</v>
      </c>
      <c r="E1496" t="s">
        <v>176</v>
      </c>
      <c r="F1496" t="s">
        <v>222</v>
      </c>
      <c r="G1496">
        <v>34.870759999999997</v>
      </c>
      <c r="H1496">
        <v>-118.32001</v>
      </c>
      <c r="I1496" s="606">
        <v>5.7757949772000003</v>
      </c>
      <c r="J1496" t="s">
        <v>431</v>
      </c>
      <c r="M1496" s="606">
        <v>174</v>
      </c>
      <c r="O1496" t="s">
        <v>799</v>
      </c>
      <c r="P1496" t="s">
        <v>1231</v>
      </c>
      <c r="Q1496" t="s">
        <v>799</v>
      </c>
      <c r="R1496">
        <v>180</v>
      </c>
      <c r="AC1496" t="s">
        <v>1259</v>
      </c>
      <c r="AD1496" s="508">
        <v>24.444527331819504</v>
      </c>
      <c r="AE1496" s="1059"/>
      <c r="AF1496" s="1059"/>
      <c r="AG1496" s="1059"/>
      <c r="AH1496" s="1059"/>
      <c r="AI1496" s="1059"/>
      <c r="AJ1496" s="1059"/>
      <c r="AK1496" s="1059"/>
      <c r="AL1496" s="1059"/>
      <c r="AM1496" s="1059"/>
      <c r="AN1496" s="1059"/>
      <c r="AO1496" s="1059"/>
      <c r="AP1496" s="1059"/>
      <c r="AQ1496" s="1059"/>
      <c r="AR1496" s="1059"/>
      <c r="AS1496" s="1059"/>
      <c r="AT1496" s="1059"/>
      <c r="AU1496" s="1061">
        <v>0.29073890877876102</v>
      </c>
    </row>
    <row r="1497" spans="1:47" x14ac:dyDescent="0.2">
      <c r="A1497">
        <v>64212</v>
      </c>
      <c r="B1497" t="s">
        <v>2737</v>
      </c>
      <c r="C1497" s="507">
        <v>45291</v>
      </c>
      <c r="D1497">
        <v>2023</v>
      </c>
      <c r="E1497" t="s">
        <v>183</v>
      </c>
      <c r="F1497" t="s">
        <v>234</v>
      </c>
      <c r="G1497">
        <v>38.624350999999997</v>
      </c>
      <c r="H1497">
        <v>-104.620121</v>
      </c>
      <c r="I1497" s="606">
        <v>5.0011926941000002</v>
      </c>
      <c r="J1497" t="s">
        <v>431</v>
      </c>
      <c r="K1497" t="s">
        <v>1249</v>
      </c>
      <c r="L1497" s="606">
        <v>223.8</v>
      </c>
      <c r="M1497" s="606">
        <v>175</v>
      </c>
      <c r="N1497" s="606">
        <v>1.2788571428571429</v>
      </c>
      <c r="O1497" t="s">
        <v>799</v>
      </c>
      <c r="P1497" t="s">
        <v>1231</v>
      </c>
      <c r="Q1497" t="s">
        <v>799</v>
      </c>
      <c r="R1497">
        <v>180</v>
      </c>
      <c r="Y1497">
        <v>14.76</v>
      </c>
      <c r="Z1497">
        <v>18.66</v>
      </c>
      <c r="AA1497">
        <v>37.630000000000003</v>
      </c>
      <c r="AB1497">
        <v>22.93</v>
      </c>
      <c r="AC1497" t="s">
        <v>1259</v>
      </c>
      <c r="AD1497" s="508">
        <v>19.283344800576533</v>
      </c>
      <c r="AE1497" s="1059"/>
      <c r="AF1497" s="1059"/>
      <c r="AG1497" s="1059"/>
      <c r="AH1497" s="1059"/>
      <c r="AI1497" s="1059"/>
      <c r="AJ1497" s="1059"/>
      <c r="AK1497" s="1059"/>
      <c r="AL1497" s="1059"/>
      <c r="AM1497" s="1059"/>
      <c r="AN1497" s="1059"/>
      <c r="AO1497" s="1059"/>
      <c r="AP1497" s="1059"/>
      <c r="AQ1497" s="1059"/>
      <c r="AR1497" s="1059"/>
      <c r="AS1497" s="1059"/>
      <c r="AT1497" s="1059"/>
      <c r="AU1497" s="1061">
        <v>0.28038836846213799</v>
      </c>
    </row>
    <row r="1498" spans="1:47" x14ac:dyDescent="0.2">
      <c r="A1498">
        <v>66112</v>
      </c>
      <c r="B1498" t="s">
        <v>2738</v>
      </c>
      <c r="C1498" s="507">
        <v>45230</v>
      </c>
      <c r="D1498">
        <v>2023</v>
      </c>
      <c r="E1498" t="s">
        <v>179</v>
      </c>
      <c r="F1498" t="s">
        <v>236</v>
      </c>
      <c r="G1498">
        <v>35.673609999999996</v>
      </c>
      <c r="H1498">
        <v>-91.193781000000001</v>
      </c>
      <c r="I1498" s="606">
        <v>4.4330577625999998</v>
      </c>
      <c r="J1498" t="s">
        <v>431</v>
      </c>
      <c r="K1498" t="s">
        <v>1251</v>
      </c>
      <c r="L1498" s="606">
        <v>231.7</v>
      </c>
      <c r="M1498" s="606">
        <v>180</v>
      </c>
      <c r="N1498" s="606">
        <v>1.2872222222222223</v>
      </c>
      <c r="O1498" t="s">
        <v>799</v>
      </c>
      <c r="P1498" t="s">
        <v>1231</v>
      </c>
      <c r="Q1498" t="s">
        <v>799</v>
      </c>
      <c r="R1498">
        <v>180</v>
      </c>
      <c r="Y1498">
        <v>24.5</v>
      </c>
      <c r="Z1498">
        <v>2.95</v>
      </c>
      <c r="AA1498">
        <v>51.02</v>
      </c>
      <c r="AB1498">
        <v>36.33</v>
      </c>
      <c r="AC1498" t="s">
        <v>332</v>
      </c>
      <c r="AD1498" s="508" t="s">
        <v>1233</v>
      </c>
      <c r="AE1498" s="1059"/>
      <c r="AF1498" s="1059"/>
      <c r="AG1498" s="1059"/>
      <c r="AH1498" s="1059"/>
      <c r="AI1498" s="1059"/>
      <c r="AJ1498" s="1059"/>
      <c r="AK1498" s="1059"/>
      <c r="AL1498" s="1059"/>
      <c r="AM1498" s="1059"/>
      <c r="AN1498" s="1059"/>
      <c r="AO1498" s="1059"/>
      <c r="AP1498" s="1059"/>
      <c r="AQ1498" s="1059"/>
      <c r="AR1498" s="1059"/>
      <c r="AS1498" s="1059"/>
      <c r="AT1498" s="1059"/>
      <c r="AU1498" s="1061">
        <v>0.21341777347702801</v>
      </c>
    </row>
    <row r="1499" spans="1:47" x14ac:dyDescent="0.2">
      <c r="A1499">
        <v>65483</v>
      </c>
      <c r="B1499" t="s">
        <v>2739</v>
      </c>
      <c r="C1499" s="507">
        <v>45291</v>
      </c>
      <c r="D1499">
        <v>2023</v>
      </c>
      <c r="E1499" t="s">
        <v>179</v>
      </c>
      <c r="F1499" t="s">
        <v>236</v>
      </c>
      <c r="G1499">
        <v>35.341540999999999</v>
      </c>
      <c r="H1499">
        <v>-90.312871000000001</v>
      </c>
      <c r="I1499" s="606">
        <v>4.4561744291999998</v>
      </c>
      <c r="J1499" t="s">
        <v>431</v>
      </c>
      <c r="K1499" t="s">
        <v>1249</v>
      </c>
      <c r="L1499" s="606">
        <v>202.4</v>
      </c>
      <c r="M1499" s="606">
        <v>180</v>
      </c>
      <c r="N1499" s="606">
        <v>1.1244444444444446</v>
      </c>
      <c r="O1499" t="s">
        <v>799</v>
      </c>
      <c r="P1499" t="s">
        <v>1231</v>
      </c>
      <c r="Q1499" t="s">
        <v>799</v>
      </c>
      <c r="R1499">
        <v>180</v>
      </c>
      <c r="Y1499">
        <v>25.45</v>
      </c>
      <c r="Z1499">
        <v>2.95</v>
      </c>
      <c r="AA1499">
        <v>40.33</v>
      </c>
      <c r="AB1499">
        <v>25.64</v>
      </c>
      <c r="AC1499" t="s">
        <v>2740</v>
      </c>
      <c r="AD1499" s="508">
        <v>25.212760372112026</v>
      </c>
      <c r="AE1499" s="1059"/>
      <c r="AF1499" s="1059"/>
      <c r="AG1499" s="1059"/>
      <c r="AH1499" s="1059"/>
      <c r="AI1499" s="1059"/>
      <c r="AJ1499" s="1059"/>
      <c r="AK1499" s="1059"/>
      <c r="AL1499" s="1059"/>
      <c r="AM1499" s="1059"/>
      <c r="AN1499" s="1059"/>
      <c r="AO1499" s="1059"/>
      <c r="AP1499" s="1059"/>
      <c r="AQ1499" s="1059"/>
      <c r="AR1499" s="1059"/>
      <c r="AS1499" s="1059"/>
      <c r="AT1499" s="1059"/>
      <c r="AU1499" s="1061">
        <v>0.258261232544019</v>
      </c>
    </row>
    <row r="1500" spans="1:47" x14ac:dyDescent="0.2">
      <c r="A1500">
        <v>64851</v>
      </c>
      <c r="B1500" t="s">
        <v>2741</v>
      </c>
      <c r="C1500" s="507">
        <v>45291</v>
      </c>
      <c r="D1500">
        <v>2023</v>
      </c>
      <c r="E1500" t="s">
        <v>176</v>
      </c>
      <c r="F1500" t="s">
        <v>222</v>
      </c>
      <c r="G1500">
        <v>34.873131000000001</v>
      </c>
      <c r="H1500">
        <v>-116.810671</v>
      </c>
      <c r="I1500" s="606">
        <v>5.8493111871999997</v>
      </c>
      <c r="J1500" t="s">
        <v>431</v>
      </c>
      <c r="K1500" t="s">
        <v>1249</v>
      </c>
      <c r="L1500" s="606">
        <v>240</v>
      </c>
      <c r="M1500" s="606">
        <v>182</v>
      </c>
      <c r="N1500" s="606">
        <v>1.3186813186813187</v>
      </c>
      <c r="O1500" t="s">
        <v>799</v>
      </c>
      <c r="P1500" t="s">
        <v>1231</v>
      </c>
      <c r="Q1500" t="s">
        <v>799</v>
      </c>
      <c r="R1500">
        <v>180</v>
      </c>
      <c r="S1500" t="s">
        <v>1293</v>
      </c>
      <c r="T1500" t="s">
        <v>2593</v>
      </c>
      <c r="U1500" t="s">
        <v>1295</v>
      </c>
      <c r="V1500">
        <v>2023</v>
      </c>
      <c r="W1500">
        <v>131</v>
      </c>
      <c r="X1500">
        <v>524</v>
      </c>
      <c r="Y1500">
        <v>9.2200000000000006</v>
      </c>
      <c r="Z1500">
        <v>6.54</v>
      </c>
      <c r="AA1500">
        <v>34.56</v>
      </c>
      <c r="AB1500">
        <v>18.260000000000002</v>
      </c>
      <c r="AC1500" t="s">
        <v>1259</v>
      </c>
      <c r="AD1500" s="508" t="s">
        <v>1233</v>
      </c>
      <c r="AE1500" s="1059"/>
      <c r="AF1500" s="1059"/>
      <c r="AG1500" s="1059"/>
      <c r="AH1500" s="1059"/>
      <c r="AI1500" s="1059"/>
      <c r="AJ1500" s="1059"/>
      <c r="AK1500" s="1059"/>
      <c r="AL1500" s="1059"/>
      <c r="AM1500" s="1059"/>
      <c r="AN1500" s="1059"/>
      <c r="AO1500" s="1059"/>
      <c r="AP1500" s="1059"/>
      <c r="AQ1500" s="1059"/>
      <c r="AR1500" s="1059"/>
      <c r="AS1500" s="1059"/>
      <c r="AT1500" s="1059"/>
      <c r="AU1500" s="1061">
        <v>0.33767001441181699</v>
      </c>
    </row>
    <row r="1501" spans="1:47" x14ac:dyDescent="0.2">
      <c r="A1501">
        <v>64635</v>
      </c>
      <c r="B1501" t="s">
        <v>2742</v>
      </c>
      <c r="C1501" s="507">
        <v>45199</v>
      </c>
      <c r="D1501">
        <v>2023</v>
      </c>
      <c r="E1501" t="s">
        <v>180</v>
      </c>
      <c r="F1501" t="s">
        <v>229</v>
      </c>
      <c r="G1501">
        <v>39.85566</v>
      </c>
      <c r="H1501">
        <v>-83.328400000000002</v>
      </c>
      <c r="I1501" s="606">
        <v>3.9837424657999998</v>
      </c>
      <c r="J1501" t="s">
        <v>431</v>
      </c>
      <c r="K1501" t="s">
        <v>1251</v>
      </c>
      <c r="L1501" s="606">
        <v>266</v>
      </c>
      <c r="M1501" s="606">
        <v>196</v>
      </c>
      <c r="N1501" s="606">
        <v>1.3571428571428572</v>
      </c>
      <c r="O1501" t="s">
        <v>799</v>
      </c>
      <c r="P1501" t="s">
        <v>1231</v>
      </c>
      <c r="Q1501" t="s">
        <v>799</v>
      </c>
      <c r="R1501">
        <v>180</v>
      </c>
      <c r="Y1501">
        <v>33.86</v>
      </c>
      <c r="Z1501">
        <v>3.26</v>
      </c>
      <c r="AA1501">
        <v>47.6</v>
      </c>
      <c r="AB1501">
        <v>32.9</v>
      </c>
      <c r="AC1501" t="s">
        <v>332</v>
      </c>
      <c r="AD1501" s="508">
        <v>30.575623766454481</v>
      </c>
      <c r="AE1501" s="1059"/>
      <c r="AF1501" s="1059"/>
      <c r="AG1501" s="1059"/>
      <c r="AH1501" s="1059"/>
      <c r="AI1501" s="1059"/>
      <c r="AJ1501" s="1059"/>
      <c r="AK1501" s="1059"/>
      <c r="AL1501" s="1059"/>
      <c r="AM1501" s="1059"/>
      <c r="AN1501" s="1059"/>
      <c r="AO1501" s="1059"/>
      <c r="AP1501" s="1059"/>
      <c r="AQ1501" s="1059"/>
      <c r="AR1501" s="1059"/>
      <c r="AS1501" s="1059"/>
      <c r="AT1501" s="1059"/>
      <c r="AU1501" s="1061">
        <v>0.23780133638154699</v>
      </c>
    </row>
    <row r="1502" spans="1:47" x14ac:dyDescent="0.2">
      <c r="A1502">
        <v>62248</v>
      </c>
      <c r="B1502" t="s">
        <v>2743</v>
      </c>
      <c r="C1502" s="507">
        <v>45291</v>
      </c>
      <c r="D1502">
        <v>2023</v>
      </c>
      <c r="E1502" t="s">
        <v>183</v>
      </c>
      <c r="F1502" t="s">
        <v>224</v>
      </c>
      <c r="G1502">
        <v>36.502941</v>
      </c>
      <c r="H1502">
        <v>-114.860861</v>
      </c>
      <c r="I1502" s="606">
        <v>5.6734760273999996</v>
      </c>
      <c r="J1502" t="s">
        <v>431</v>
      </c>
      <c r="K1502" t="s">
        <v>1249</v>
      </c>
      <c r="L1502" s="606">
        <v>275</v>
      </c>
      <c r="M1502" s="606">
        <v>200</v>
      </c>
      <c r="N1502" s="606">
        <v>1.375</v>
      </c>
      <c r="O1502" t="s">
        <v>799</v>
      </c>
      <c r="P1502" t="s">
        <v>1231</v>
      </c>
      <c r="Q1502" t="s">
        <v>799</v>
      </c>
      <c r="R1502">
        <v>180</v>
      </c>
      <c r="S1502" t="s">
        <v>1293</v>
      </c>
      <c r="T1502" t="s">
        <v>1294</v>
      </c>
      <c r="U1502" t="s">
        <v>1497</v>
      </c>
      <c r="V1502">
        <v>2023</v>
      </c>
      <c r="W1502">
        <v>75</v>
      </c>
      <c r="X1502">
        <v>375</v>
      </c>
      <c r="Y1502">
        <v>11.43</v>
      </c>
      <c r="Z1502">
        <v>3.72</v>
      </c>
      <c r="AC1502" t="s">
        <v>333</v>
      </c>
      <c r="AD1502" s="508" t="s">
        <v>1233</v>
      </c>
      <c r="AE1502" s="1059"/>
      <c r="AF1502" s="1059"/>
      <c r="AG1502" s="1059"/>
      <c r="AH1502" s="1059"/>
      <c r="AI1502" s="1059"/>
      <c r="AJ1502" s="1059"/>
      <c r="AK1502" s="1059"/>
      <c r="AL1502" s="1059"/>
      <c r="AM1502" s="1059"/>
      <c r="AN1502" s="1059"/>
      <c r="AO1502" s="1059"/>
      <c r="AP1502" s="1059"/>
      <c r="AQ1502" s="1059"/>
      <c r="AR1502" s="1059"/>
      <c r="AS1502" s="1059"/>
      <c r="AT1502" s="1059"/>
      <c r="AU1502" s="1061">
        <v>0.34883481329690302</v>
      </c>
    </row>
    <row r="1503" spans="1:47" x14ac:dyDescent="0.2">
      <c r="A1503">
        <v>66636</v>
      </c>
      <c r="B1503" t="s">
        <v>2744</v>
      </c>
      <c r="C1503" s="507">
        <v>45291</v>
      </c>
      <c r="D1503">
        <v>2023</v>
      </c>
      <c r="E1503" t="s">
        <v>176</v>
      </c>
      <c r="F1503" t="s">
        <v>226</v>
      </c>
      <c r="G1503">
        <v>32.946471000000003</v>
      </c>
      <c r="H1503">
        <v>-113.472031</v>
      </c>
      <c r="I1503" s="606">
        <v>5.8554977169000004</v>
      </c>
      <c r="J1503" t="s">
        <v>431</v>
      </c>
      <c r="K1503" t="s">
        <v>1249</v>
      </c>
      <c r="L1503" s="606">
        <v>250</v>
      </c>
      <c r="M1503" s="606">
        <v>200</v>
      </c>
      <c r="N1503" s="606">
        <v>1.25</v>
      </c>
      <c r="O1503" t="s">
        <v>799</v>
      </c>
      <c r="P1503" t="s">
        <v>1231</v>
      </c>
      <c r="Q1503" t="s">
        <v>799</v>
      </c>
      <c r="R1503">
        <v>180</v>
      </c>
      <c r="S1503" t="s">
        <v>1293</v>
      </c>
      <c r="T1503" t="s">
        <v>1294</v>
      </c>
      <c r="U1503" t="s">
        <v>1295</v>
      </c>
      <c r="V1503">
        <v>2023</v>
      </c>
      <c r="W1503">
        <v>100</v>
      </c>
      <c r="X1503">
        <v>400</v>
      </c>
      <c r="Y1503">
        <v>12.16</v>
      </c>
      <c r="Z1503">
        <v>8.6199999999999992</v>
      </c>
      <c r="AA1503">
        <v>43.67</v>
      </c>
      <c r="AB1503">
        <v>28.97</v>
      </c>
      <c r="AC1503" t="s">
        <v>330</v>
      </c>
      <c r="AD1503" s="508" t="s">
        <v>1233</v>
      </c>
      <c r="AE1503" s="1059"/>
      <c r="AF1503" s="1059"/>
      <c r="AG1503" s="1059"/>
      <c r="AH1503" s="1059"/>
      <c r="AI1503" s="1059"/>
      <c r="AJ1503" s="1059"/>
      <c r="AK1503" s="1059"/>
      <c r="AL1503" s="1059"/>
      <c r="AM1503" s="1059"/>
      <c r="AN1503" s="1059"/>
      <c r="AO1503" s="1059"/>
      <c r="AP1503" s="1059"/>
      <c r="AQ1503" s="1059"/>
      <c r="AR1503" s="1059"/>
      <c r="AS1503" s="1059"/>
      <c r="AT1503" s="1059"/>
      <c r="AU1503" s="1061">
        <v>0.270825364298724</v>
      </c>
    </row>
    <row r="1504" spans="1:47" x14ac:dyDescent="0.2">
      <c r="A1504">
        <v>65702</v>
      </c>
      <c r="B1504" t="s">
        <v>2745</v>
      </c>
      <c r="C1504" s="507">
        <v>45107</v>
      </c>
      <c r="D1504">
        <v>2023</v>
      </c>
      <c r="E1504" t="s">
        <v>179</v>
      </c>
      <c r="F1504" t="s">
        <v>231</v>
      </c>
      <c r="G1504">
        <v>40.726500999999999</v>
      </c>
      <c r="H1504">
        <v>-86.842769000000004</v>
      </c>
      <c r="I1504" s="606">
        <v>3.9095771688999998</v>
      </c>
      <c r="J1504" t="s">
        <v>431</v>
      </c>
      <c r="K1504" t="s">
        <v>1249</v>
      </c>
      <c r="L1504" s="606">
        <v>269.89999999999998</v>
      </c>
      <c r="M1504" s="606">
        <v>200</v>
      </c>
      <c r="N1504" s="606">
        <v>1.3494999999999999</v>
      </c>
      <c r="O1504" t="s">
        <v>799</v>
      </c>
      <c r="P1504" t="s">
        <v>1231</v>
      </c>
      <c r="Q1504" t="s">
        <v>799</v>
      </c>
      <c r="R1504">
        <v>180</v>
      </c>
      <c r="Y1504">
        <v>29.05</v>
      </c>
      <c r="Z1504">
        <v>2.2999999999999998</v>
      </c>
      <c r="AA1504">
        <v>55.79</v>
      </c>
      <c r="AB1504">
        <v>41.09</v>
      </c>
      <c r="AC1504" t="s">
        <v>333</v>
      </c>
      <c r="AD1504" s="508" t="s">
        <v>1233</v>
      </c>
      <c r="AE1504" s="1059"/>
      <c r="AF1504" s="1059"/>
      <c r="AG1504" s="1059"/>
      <c r="AH1504" s="1059"/>
      <c r="AI1504" s="1059"/>
      <c r="AJ1504" s="1059"/>
      <c r="AK1504" s="1059"/>
      <c r="AL1504" s="1059"/>
      <c r="AM1504" s="1059"/>
      <c r="AN1504" s="1059"/>
      <c r="AO1504" s="1059"/>
      <c r="AP1504" s="1059"/>
      <c r="AQ1504" s="1059"/>
      <c r="AR1504" s="1059"/>
      <c r="AS1504" s="1059"/>
      <c r="AT1504" s="1059"/>
      <c r="AU1504" s="1061">
        <v>0.20937784608378801</v>
      </c>
    </row>
    <row r="1505" spans="1:47" x14ac:dyDescent="0.2">
      <c r="A1505">
        <v>66193</v>
      </c>
      <c r="B1505" t="s">
        <v>2746</v>
      </c>
      <c r="C1505" s="507">
        <v>45291</v>
      </c>
      <c r="D1505">
        <v>2023</v>
      </c>
      <c r="E1505" t="s">
        <v>179</v>
      </c>
      <c r="F1505" t="s">
        <v>241</v>
      </c>
      <c r="G1505">
        <v>32.580741000000003</v>
      </c>
      <c r="H1505">
        <v>-91.769441</v>
      </c>
      <c r="I1505" s="606">
        <v>4.5914228311</v>
      </c>
      <c r="J1505" t="s">
        <v>431</v>
      </c>
      <c r="K1505" t="s">
        <v>1249</v>
      </c>
      <c r="L1505" s="606">
        <v>260</v>
      </c>
      <c r="M1505" s="606">
        <v>200</v>
      </c>
      <c r="N1505" s="606">
        <v>1.3</v>
      </c>
      <c r="O1505" t="s">
        <v>799</v>
      </c>
      <c r="P1505" t="s">
        <v>1231</v>
      </c>
      <c r="Q1505" t="s">
        <v>799</v>
      </c>
      <c r="R1505">
        <v>180</v>
      </c>
      <c r="Y1505">
        <v>24.14</v>
      </c>
      <c r="Z1505">
        <v>2.77</v>
      </c>
      <c r="AA1505">
        <v>46.01</v>
      </c>
      <c r="AB1505">
        <v>29.71</v>
      </c>
      <c r="AC1505" t="s">
        <v>332</v>
      </c>
      <c r="AD1505" s="508" t="s">
        <v>1233</v>
      </c>
      <c r="AE1505" s="1059"/>
      <c r="AF1505" s="1059"/>
      <c r="AG1505" s="1059"/>
      <c r="AH1505" s="1059"/>
      <c r="AI1505" s="1059"/>
      <c r="AJ1505" s="1059"/>
      <c r="AK1505" s="1059"/>
      <c r="AL1505" s="1059"/>
      <c r="AM1505" s="1059"/>
      <c r="AN1505" s="1059"/>
      <c r="AO1505" s="1059"/>
      <c r="AP1505" s="1059"/>
      <c r="AQ1505" s="1059"/>
      <c r="AR1505" s="1059"/>
      <c r="AS1505" s="1059"/>
      <c r="AT1505" s="1059"/>
      <c r="AU1505" s="1061">
        <v>0.252773793260473</v>
      </c>
    </row>
    <row r="1506" spans="1:47" x14ac:dyDescent="0.2">
      <c r="A1506">
        <v>65308</v>
      </c>
      <c r="B1506" t="s">
        <v>2747</v>
      </c>
      <c r="C1506" s="507">
        <v>45291</v>
      </c>
      <c r="D1506">
        <v>2023</v>
      </c>
      <c r="E1506" t="s">
        <v>177</v>
      </c>
      <c r="F1506" t="s">
        <v>221</v>
      </c>
      <c r="G1506">
        <v>28.9377</v>
      </c>
      <c r="H1506">
        <v>-99.107699999999994</v>
      </c>
      <c r="I1506" s="606">
        <v>4.8525984017999999</v>
      </c>
      <c r="J1506" t="s">
        <v>431</v>
      </c>
      <c r="K1506" t="s">
        <v>1251</v>
      </c>
      <c r="L1506" s="606">
        <v>266</v>
      </c>
      <c r="M1506" s="606">
        <v>200</v>
      </c>
      <c r="N1506" s="606">
        <v>1.33</v>
      </c>
      <c r="O1506" t="s">
        <v>799</v>
      </c>
      <c r="P1506" t="s">
        <v>1231</v>
      </c>
      <c r="Q1506" t="s">
        <v>799</v>
      </c>
      <c r="R1506">
        <v>180</v>
      </c>
      <c r="Y1506">
        <v>18.96</v>
      </c>
      <c r="AA1506">
        <v>41.83</v>
      </c>
      <c r="AB1506">
        <v>25.53</v>
      </c>
      <c r="AC1506" t="s">
        <v>332</v>
      </c>
      <c r="AD1506" s="508" t="s">
        <v>1233</v>
      </c>
      <c r="AE1506" s="1059"/>
      <c r="AF1506" s="1059"/>
      <c r="AG1506" s="1059"/>
      <c r="AH1506" s="1059"/>
      <c r="AI1506" s="1059"/>
      <c r="AJ1506" s="1059"/>
      <c r="AK1506" s="1059"/>
      <c r="AL1506" s="1059"/>
      <c r="AM1506" s="1059"/>
      <c r="AN1506" s="1059"/>
      <c r="AO1506" s="1059"/>
      <c r="AP1506" s="1059"/>
      <c r="AQ1506" s="1059"/>
      <c r="AR1506" s="1059"/>
      <c r="AS1506" s="1059"/>
      <c r="AT1506" s="1059"/>
      <c r="AU1506" s="1061">
        <v>0.245017076502732</v>
      </c>
    </row>
    <row r="1507" spans="1:47" x14ac:dyDescent="0.2">
      <c r="A1507">
        <v>64075</v>
      </c>
      <c r="B1507" t="s">
        <v>2748</v>
      </c>
      <c r="C1507" s="507">
        <v>45137</v>
      </c>
      <c r="D1507">
        <v>2023</v>
      </c>
      <c r="E1507" t="s">
        <v>177</v>
      </c>
      <c r="F1507" t="s">
        <v>221</v>
      </c>
      <c r="G1507">
        <v>31.182531000000001</v>
      </c>
      <c r="H1507">
        <v>-103.127591</v>
      </c>
      <c r="I1507" s="606">
        <v>5.6039666666999999</v>
      </c>
      <c r="J1507" t="s">
        <v>431</v>
      </c>
      <c r="K1507" t="s">
        <v>1251</v>
      </c>
      <c r="L1507" s="606">
        <v>258.39999999999998</v>
      </c>
      <c r="M1507" s="606">
        <v>203.8</v>
      </c>
      <c r="N1507" s="606">
        <v>1.2679097154072618</v>
      </c>
      <c r="O1507" t="s">
        <v>799</v>
      </c>
      <c r="P1507" t="s">
        <v>1231</v>
      </c>
      <c r="Q1507" t="s">
        <v>799</v>
      </c>
      <c r="R1507">
        <v>179</v>
      </c>
      <c r="Y1507">
        <v>24.73</v>
      </c>
      <c r="AA1507">
        <v>33</v>
      </c>
      <c r="AB1507">
        <v>16.7</v>
      </c>
      <c r="AC1507" t="s">
        <v>330</v>
      </c>
      <c r="AD1507" s="508" t="s">
        <v>1233</v>
      </c>
      <c r="AE1507" s="1059"/>
      <c r="AF1507" s="1059"/>
      <c r="AG1507" s="1059"/>
      <c r="AH1507" s="1059"/>
      <c r="AI1507" s="1059"/>
      <c r="AJ1507" s="1059"/>
      <c r="AK1507" s="1059"/>
      <c r="AL1507" s="1059"/>
      <c r="AM1507" s="1059"/>
      <c r="AN1507" s="1059"/>
      <c r="AO1507" s="1059"/>
      <c r="AP1507" s="1059"/>
      <c r="AQ1507" s="1059"/>
      <c r="AR1507" s="1059"/>
      <c r="AS1507" s="1059"/>
      <c r="AT1507" s="1059"/>
      <c r="AU1507" s="1061">
        <v>0.28097857465889398</v>
      </c>
    </row>
    <row r="1508" spans="1:47" x14ac:dyDescent="0.2">
      <c r="A1508">
        <v>64672</v>
      </c>
      <c r="B1508" t="s">
        <v>2749</v>
      </c>
      <c r="C1508" s="507">
        <v>45137</v>
      </c>
      <c r="D1508">
        <v>2023</v>
      </c>
      <c r="E1508" t="s">
        <v>177</v>
      </c>
      <c r="F1508" t="s">
        <v>221</v>
      </c>
      <c r="G1508">
        <v>30.711500000000001</v>
      </c>
      <c r="H1508">
        <v>-96.064099999999996</v>
      </c>
      <c r="I1508" s="606">
        <v>4.6474589040999996</v>
      </c>
      <c r="J1508" t="s">
        <v>431</v>
      </c>
      <c r="L1508" s="606">
        <v>270</v>
      </c>
      <c r="M1508" s="606">
        <v>210</v>
      </c>
      <c r="N1508" s="606">
        <v>1.2857142857142858</v>
      </c>
      <c r="O1508" t="s">
        <v>799</v>
      </c>
      <c r="P1508" t="s">
        <v>1231</v>
      </c>
      <c r="Q1508" t="s">
        <v>799</v>
      </c>
      <c r="R1508">
        <v>180</v>
      </c>
      <c r="S1508" t="s">
        <v>1293</v>
      </c>
      <c r="T1508" t="s">
        <v>1294</v>
      </c>
      <c r="U1508" t="s">
        <v>1295</v>
      </c>
      <c r="V1508">
        <v>2023</v>
      </c>
      <c r="W1508">
        <v>51.6</v>
      </c>
      <c r="X1508">
        <v>84.5</v>
      </c>
      <c r="AC1508" t="s">
        <v>332</v>
      </c>
      <c r="AD1508" s="508" t="s">
        <v>1233</v>
      </c>
      <c r="AE1508" s="1059"/>
      <c r="AF1508" s="1059"/>
      <c r="AG1508" s="1059"/>
      <c r="AH1508" s="1059"/>
      <c r="AI1508" s="1059"/>
      <c r="AJ1508" s="1059"/>
      <c r="AK1508" s="1059"/>
      <c r="AL1508" s="1059"/>
      <c r="AM1508" s="1059"/>
      <c r="AN1508" s="1059"/>
      <c r="AO1508" s="1059"/>
      <c r="AP1508" s="1059"/>
      <c r="AQ1508" s="1059"/>
      <c r="AR1508" s="1059"/>
      <c r="AS1508" s="1059"/>
      <c r="AT1508" s="1059"/>
      <c r="AU1508" s="1061">
        <v>0.238080601092896</v>
      </c>
    </row>
    <row r="1509" spans="1:47" x14ac:dyDescent="0.2">
      <c r="A1509">
        <v>65034</v>
      </c>
      <c r="B1509" t="s">
        <v>2750</v>
      </c>
      <c r="C1509" s="507">
        <v>45291</v>
      </c>
      <c r="D1509">
        <v>2023</v>
      </c>
      <c r="E1509" t="s">
        <v>177</v>
      </c>
      <c r="F1509" t="s">
        <v>221</v>
      </c>
      <c r="G1509">
        <v>29.452061</v>
      </c>
      <c r="H1509">
        <v>-96.087241000000006</v>
      </c>
      <c r="I1509" s="606">
        <v>4.6600986301000002</v>
      </c>
      <c r="J1509" t="s">
        <v>431</v>
      </c>
      <c r="K1509" t="s">
        <v>1249</v>
      </c>
      <c r="L1509" s="606">
        <v>313.5</v>
      </c>
      <c r="M1509" s="606">
        <v>230</v>
      </c>
      <c r="N1509" s="606">
        <v>1.3630434782608696</v>
      </c>
      <c r="O1509" t="s">
        <v>799</v>
      </c>
      <c r="P1509" t="s">
        <v>1231</v>
      </c>
      <c r="Q1509" t="s">
        <v>799</v>
      </c>
      <c r="R1509">
        <v>182</v>
      </c>
      <c r="Y1509">
        <v>18.95</v>
      </c>
      <c r="AA1509">
        <v>55.27</v>
      </c>
      <c r="AB1509">
        <v>37.15</v>
      </c>
      <c r="AC1509" t="s">
        <v>332</v>
      </c>
      <c r="AD1509" s="508" t="s">
        <v>1233</v>
      </c>
      <c r="AE1509" s="1059"/>
      <c r="AF1509" s="1059"/>
      <c r="AG1509" s="1059"/>
      <c r="AH1509" s="1059"/>
      <c r="AI1509" s="1059"/>
      <c r="AJ1509" s="1059"/>
      <c r="AK1509" s="1059"/>
      <c r="AL1509" s="1059"/>
      <c r="AM1509" s="1059"/>
      <c r="AN1509" s="1059"/>
      <c r="AO1509" s="1059"/>
      <c r="AP1509" s="1059"/>
      <c r="AQ1509" s="1059"/>
      <c r="AR1509" s="1059"/>
      <c r="AS1509" s="1059"/>
      <c r="AT1509" s="1059"/>
      <c r="AU1509" s="1061">
        <v>0.211025976082996</v>
      </c>
    </row>
    <row r="1510" spans="1:47" x14ac:dyDescent="0.2">
      <c r="A1510">
        <v>64481</v>
      </c>
      <c r="B1510" t="s">
        <v>2751</v>
      </c>
      <c r="C1510" s="507">
        <v>45230</v>
      </c>
      <c r="D1510">
        <v>2023</v>
      </c>
      <c r="E1510" t="s">
        <v>176</v>
      </c>
      <c r="F1510" t="s">
        <v>222</v>
      </c>
      <c r="G1510">
        <v>33.69088</v>
      </c>
      <c r="H1510">
        <v>-114.7749</v>
      </c>
      <c r="I1510" s="606">
        <v>5.7975968037000003</v>
      </c>
      <c r="J1510" t="s">
        <v>431</v>
      </c>
      <c r="K1510" t="s">
        <v>1249</v>
      </c>
      <c r="L1510" s="606">
        <v>316.41400000000004</v>
      </c>
      <c r="M1510" s="606">
        <v>233</v>
      </c>
      <c r="N1510" s="606">
        <v>1.3580000000000001</v>
      </c>
      <c r="O1510" t="s">
        <v>799</v>
      </c>
      <c r="P1510" t="s">
        <v>1231</v>
      </c>
      <c r="Q1510" t="s">
        <v>799</v>
      </c>
      <c r="R1510">
        <v>180</v>
      </c>
      <c r="S1510" t="s">
        <v>1293</v>
      </c>
      <c r="T1510" t="s">
        <v>1335</v>
      </c>
      <c r="U1510" t="s">
        <v>1295</v>
      </c>
      <c r="V1510">
        <v>2022</v>
      </c>
      <c r="W1510">
        <v>132</v>
      </c>
      <c r="X1510">
        <v>528</v>
      </c>
      <c r="Y1510">
        <v>10.88</v>
      </c>
      <c r="Z1510">
        <v>6.82</v>
      </c>
      <c r="AA1510">
        <v>34.53</v>
      </c>
      <c r="AB1510">
        <v>19.829999999999998</v>
      </c>
      <c r="AC1510" t="s">
        <v>1259</v>
      </c>
      <c r="AD1510" s="508">
        <v>22.559747357169666</v>
      </c>
      <c r="AE1510" s="1059"/>
      <c r="AF1510" s="1059"/>
      <c r="AG1510" s="1059"/>
      <c r="AH1510" s="1059"/>
      <c r="AI1510" s="1059"/>
      <c r="AJ1510" s="1059"/>
      <c r="AK1510" s="1059"/>
      <c r="AL1510" s="1059"/>
      <c r="AM1510" s="1059"/>
      <c r="AN1510" s="1059"/>
      <c r="AO1510" s="1059"/>
      <c r="AP1510" s="1059"/>
      <c r="AQ1510" s="1059"/>
      <c r="AR1510" s="1059"/>
      <c r="AS1510" s="1059"/>
      <c r="AT1510" s="1059"/>
      <c r="AU1510" s="1061">
        <v>0.32435338930712798</v>
      </c>
    </row>
    <row r="1511" spans="1:47" x14ac:dyDescent="0.2">
      <c r="A1511">
        <v>66471</v>
      </c>
      <c r="B1511" t="s">
        <v>2752</v>
      </c>
      <c r="C1511" s="507">
        <v>45260</v>
      </c>
      <c r="D1511">
        <v>2023</v>
      </c>
      <c r="E1511" t="s">
        <v>177</v>
      </c>
      <c r="F1511" t="s">
        <v>221</v>
      </c>
      <c r="G1511">
        <v>33.599634999999999</v>
      </c>
      <c r="H1511">
        <v>-95.517193000000006</v>
      </c>
      <c r="I1511" s="606">
        <v>4.580536758</v>
      </c>
      <c r="J1511" t="s">
        <v>431</v>
      </c>
      <c r="K1511" t="s">
        <v>1249</v>
      </c>
      <c r="L1511" s="606">
        <v>314</v>
      </c>
      <c r="M1511" s="606">
        <v>240</v>
      </c>
      <c r="N1511" s="606">
        <v>1.3083333333333333</v>
      </c>
      <c r="O1511" t="s">
        <v>799</v>
      </c>
      <c r="P1511" t="s">
        <v>1231</v>
      </c>
      <c r="Q1511" t="s">
        <v>799</v>
      </c>
      <c r="R1511">
        <v>182</v>
      </c>
      <c r="Y1511">
        <v>19.32</v>
      </c>
      <c r="AA1511">
        <v>40.200000000000003</v>
      </c>
      <c r="AB1511">
        <v>23.9</v>
      </c>
      <c r="AC1511" t="s">
        <v>333</v>
      </c>
      <c r="AD1511" s="508" t="s">
        <v>1233</v>
      </c>
      <c r="AE1511" s="1059"/>
      <c r="AF1511" s="1059"/>
      <c r="AG1511" s="1059"/>
      <c r="AH1511" s="1059"/>
      <c r="AI1511" s="1059"/>
      <c r="AJ1511" s="1059"/>
      <c r="AK1511" s="1059"/>
      <c r="AL1511" s="1059"/>
      <c r="AM1511" s="1059"/>
      <c r="AN1511" s="1059"/>
      <c r="AO1511" s="1059"/>
      <c r="AP1511" s="1059"/>
      <c r="AQ1511" s="1059"/>
      <c r="AR1511" s="1059"/>
      <c r="AS1511" s="1059"/>
      <c r="AT1511" s="1059"/>
      <c r="AU1511" s="1061">
        <v>0.264229944596235</v>
      </c>
    </row>
    <row r="1512" spans="1:47" x14ac:dyDescent="0.2">
      <c r="A1512">
        <v>63985</v>
      </c>
      <c r="B1512" t="s">
        <v>2753</v>
      </c>
      <c r="C1512" s="507">
        <v>45230</v>
      </c>
      <c r="D1512">
        <v>2023</v>
      </c>
      <c r="E1512" t="s">
        <v>177</v>
      </c>
      <c r="F1512" t="s">
        <v>221</v>
      </c>
      <c r="G1512">
        <v>29.553691000000001</v>
      </c>
      <c r="H1512">
        <v>-95.962790999999996</v>
      </c>
      <c r="I1512" s="606">
        <v>4.6456310501999996</v>
      </c>
      <c r="J1512" t="s">
        <v>431</v>
      </c>
      <c r="L1512" s="606">
        <v>317</v>
      </c>
      <c r="M1512" s="606">
        <v>240</v>
      </c>
      <c r="N1512" s="606">
        <v>1.3208333333333333</v>
      </c>
      <c r="O1512" t="s">
        <v>799</v>
      </c>
      <c r="P1512" t="s">
        <v>1231</v>
      </c>
      <c r="Q1512" t="s">
        <v>799</v>
      </c>
      <c r="R1512">
        <v>181</v>
      </c>
      <c r="Y1512">
        <v>21.16</v>
      </c>
      <c r="AA1512">
        <v>55.13</v>
      </c>
      <c r="AB1512">
        <v>37.090000000000003</v>
      </c>
      <c r="AC1512" t="s">
        <v>330</v>
      </c>
      <c r="AD1512" s="508" t="s">
        <v>1233</v>
      </c>
      <c r="AE1512" s="1059"/>
      <c r="AF1512" s="1059"/>
      <c r="AG1512" s="1059"/>
      <c r="AH1512" s="1059"/>
      <c r="AI1512" s="1059"/>
      <c r="AJ1512" s="1059"/>
      <c r="AK1512" s="1059"/>
      <c r="AL1512" s="1059"/>
      <c r="AM1512" s="1059"/>
      <c r="AN1512" s="1059"/>
      <c r="AO1512" s="1059"/>
      <c r="AP1512" s="1059"/>
      <c r="AQ1512" s="1059"/>
      <c r="AR1512" s="1059"/>
      <c r="AS1512" s="1059"/>
      <c r="AT1512" s="1059"/>
      <c r="AU1512" s="1061">
        <v>0.203989735124468</v>
      </c>
    </row>
    <row r="1513" spans="1:47" x14ac:dyDescent="0.2">
      <c r="A1513">
        <v>63776</v>
      </c>
      <c r="B1513" t="s">
        <v>2754</v>
      </c>
      <c r="C1513" s="507">
        <v>45107</v>
      </c>
      <c r="D1513">
        <v>2023</v>
      </c>
      <c r="E1513" t="s">
        <v>183</v>
      </c>
      <c r="F1513" t="s">
        <v>234</v>
      </c>
      <c r="G1513">
        <v>38.189900000000002</v>
      </c>
      <c r="H1513">
        <v>-104.398</v>
      </c>
      <c r="I1513" s="606">
        <v>5.1520974885999999</v>
      </c>
      <c r="J1513" t="s">
        <v>431</v>
      </c>
      <c r="K1513" t="s">
        <v>1249</v>
      </c>
      <c r="L1513" s="606">
        <v>303.8</v>
      </c>
      <c r="M1513" s="606">
        <v>248</v>
      </c>
      <c r="N1513" s="606">
        <v>1.2250000000000001</v>
      </c>
      <c r="O1513" t="s">
        <v>799</v>
      </c>
      <c r="P1513" t="s">
        <v>1231</v>
      </c>
      <c r="Q1513" t="s">
        <v>799</v>
      </c>
      <c r="R1513">
        <v>180</v>
      </c>
      <c r="S1513" t="s">
        <v>1293</v>
      </c>
      <c r="T1513" t="s">
        <v>1294</v>
      </c>
      <c r="U1513" t="s">
        <v>1295</v>
      </c>
      <c r="V1513">
        <v>2023</v>
      </c>
      <c r="W1513">
        <v>100</v>
      </c>
      <c r="X1513">
        <v>400</v>
      </c>
      <c r="Y1513">
        <v>15.53</v>
      </c>
      <c r="Z1513">
        <v>20.420000000000002</v>
      </c>
      <c r="AA1513">
        <v>37.26</v>
      </c>
      <c r="AB1513">
        <v>20.96</v>
      </c>
      <c r="AC1513" t="s">
        <v>333</v>
      </c>
      <c r="AD1513" s="508" t="s">
        <v>1233</v>
      </c>
      <c r="AE1513" s="1059"/>
      <c r="AF1513" s="1059"/>
      <c r="AG1513" s="1059"/>
      <c r="AH1513" s="1059"/>
      <c r="AI1513" s="1059"/>
      <c r="AJ1513" s="1059"/>
      <c r="AK1513" s="1059"/>
      <c r="AL1513" s="1059"/>
      <c r="AM1513" s="1059"/>
      <c r="AN1513" s="1059"/>
      <c r="AO1513" s="1059"/>
      <c r="AP1513" s="1059"/>
      <c r="AQ1513" s="1059"/>
      <c r="AR1513" s="1059"/>
      <c r="AS1513" s="1059"/>
      <c r="AT1513" s="1059"/>
      <c r="AU1513" s="1061">
        <v>0.26746944591339</v>
      </c>
    </row>
    <row r="1514" spans="1:47" x14ac:dyDescent="0.2">
      <c r="A1514">
        <v>65735</v>
      </c>
      <c r="B1514" t="s">
        <v>2755</v>
      </c>
      <c r="C1514" s="507">
        <v>45230</v>
      </c>
      <c r="D1514">
        <v>2023</v>
      </c>
      <c r="E1514" t="s">
        <v>176</v>
      </c>
      <c r="F1514" t="s">
        <v>222</v>
      </c>
      <c r="G1514">
        <v>33.728990000000003</v>
      </c>
      <c r="H1514">
        <v>-115.38200000000001</v>
      </c>
      <c r="I1514" s="606">
        <v>5.8553680364999998</v>
      </c>
      <c r="J1514" t="s">
        <v>431</v>
      </c>
      <c r="K1514" t="s">
        <v>1251</v>
      </c>
      <c r="L1514" s="606">
        <v>339.5</v>
      </c>
      <c r="M1514" s="606">
        <v>250</v>
      </c>
      <c r="N1514" s="606">
        <v>1.3580000000000001</v>
      </c>
      <c r="O1514" t="s">
        <v>799</v>
      </c>
      <c r="P1514" t="s">
        <v>1231</v>
      </c>
      <c r="Q1514" t="s">
        <v>799</v>
      </c>
      <c r="R1514">
        <v>180</v>
      </c>
      <c r="S1514" t="s">
        <v>1293</v>
      </c>
      <c r="T1514" t="s">
        <v>1294</v>
      </c>
      <c r="U1514" t="s">
        <v>1295</v>
      </c>
      <c r="V1514">
        <v>2023</v>
      </c>
      <c r="W1514">
        <v>125</v>
      </c>
      <c r="X1514">
        <v>500</v>
      </c>
      <c r="Y1514">
        <v>6.45</v>
      </c>
      <c r="Z1514">
        <v>8.5</v>
      </c>
      <c r="AA1514">
        <v>46.38</v>
      </c>
      <c r="AB1514">
        <v>31.68</v>
      </c>
      <c r="AC1514" t="s">
        <v>2740</v>
      </c>
      <c r="AD1514" s="508" t="s">
        <v>1233</v>
      </c>
      <c r="AE1514" s="1059"/>
      <c r="AF1514" s="1059"/>
      <c r="AG1514" s="1059"/>
      <c r="AH1514" s="1059"/>
      <c r="AI1514" s="1059"/>
      <c r="AJ1514" s="1059"/>
      <c r="AK1514" s="1059"/>
      <c r="AL1514" s="1059"/>
      <c r="AM1514" s="1059"/>
      <c r="AN1514" s="1059"/>
      <c r="AO1514" s="1059"/>
      <c r="AP1514" s="1059"/>
      <c r="AQ1514" s="1059"/>
      <c r="AR1514" s="1059"/>
      <c r="AS1514" s="1059"/>
      <c r="AT1514" s="1059"/>
      <c r="AU1514" s="1061">
        <v>0.26027231329690298</v>
      </c>
    </row>
    <row r="1515" spans="1:47" x14ac:dyDescent="0.2">
      <c r="A1515">
        <v>65734</v>
      </c>
      <c r="B1515" t="s">
        <v>2756</v>
      </c>
      <c r="C1515" s="507">
        <v>45199</v>
      </c>
      <c r="D1515">
        <v>2023</v>
      </c>
      <c r="E1515" t="s">
        <v>176</v>
      </c>
      <c r="F1515" t="s">
        <v>222</v>
      </c>
      <c r="G1515">
        <v>33.728990000000003</v>
      </c>
      <c r="H1515">
        <v>-115.38200000000001</v>
      </c>
      <c r="I1515" s="606">
        <v>5.8553680364999998</v>
      </c>
      <c r="J1515" t="s">
        <v>431</v>
      </c>
      <c r="K1515" t="s">
        <v>1251</v>
      </c>
      <c r="L1515" s="606">
        <v>339.5</v>
      </c>
      <c r="M1515" s="606">
        <v>250</v>
      </c>
      <c r="N1515" s="606">
        <v>1.3580000000000001</v>
      </c>
      <c r="O1515" t="s">
        <v>799</v>
      </c>
      <c r="P1515" t="s">
        <v>1231</v>
      </c>
      <c r="Q1515" t="s">
        <v>799</v>
      </c>
      <c r="R1515">
        <v>180</v>
      </c>
      <c r="S1515" t="s">
        <v>1293</v>
      </c>
      <c r="T1515" t="s">
        <v>1294</v>
      </c>
      <c r="U1515" t="s">
        <v>1295</v>
      </c>
      <c r="V1515">
        <v>2023</v>
      </c>
      <c r="W1515">
        <v>125</v>
      </c>
      <c r="X1515">
        <v>500</v>
      </c>
      <c r="Y1515">
        <v>6.44</v>
      </c>
      <c r="Z1515">
        <v>8.99</v>
      </c>
      <c r="AA1515">
        <v>51.64</v>
      </c>
      <c r="AB1515">
        <v>36.94</v>
      </c>
      <c r="AC1515" t="s">
        <v>2740</v>
      </c>
      <c r="AD1515" s="508" t="s">
        <v>1233</v>
      </c>
      <c r="AE1515" s="1059"/>
      <c r="AF1515" s="1059"/>
      <c r="AG1515" s="1059"/>
      <c r="AH1515" s="1059"/>
      <c r="AI1515" s="1059"/>
      <c r="AJ1515" s="1059"/>
      <c r="AK1515" s="1059"/>
      <c r="AL1515" s="1059"/>
      <c r="AM1515" s="1059"/>
      <c r="AN1515" s="1059"/>
      <c r="AO1515" s="1059"/>
      <c r="AP1515" s="1059"/>
      <c r="AQ1515" s="1059"/>
      <c r="AR1515" s="1059"/>
      <c r="AS1515" s="1059"/>
      <c r="AT1515" s="1059"/>
      <c r="AU1515" s="1061">
        <v>0.24598451730418899</v>
      </c>
    </row>
    <row r="1516" spans="1:47" x14ac:dyDescent="0.2">
      <c r="A1516">
        <v>63848</v>
      </c>
      <c r="B1516" t="s">
        <v>2757</v>
      </c>
      <c r="C1516" s="507">
        <v>45291</v>
      </c>
      <c r="D1516">
        <v>2023</v>
      </c>
      <c r="E1516" t="s">
        <v>176</v>
      </c>
      <c r="F1516" t="s">
        <v>222</v>
      </c>
      <c r="G1516">
        <v>36.173969999999997</v>
      </c>
      <c r="H1516">
        <v>-119.904</v>
      </c>
      <c r="I1516" s="606">
        <v>5.34713379</v>
      </c>
      <c r="J1516" t="s">
        <v>431</v>
      </c>
      <c r="K1516" t="s">
        <v>1249</v>
      </c>
      <c r="L1516" s="606">
        <v>350</v>
      </c>
      <c r="M1516" s="606">
        <v>250</v>
      </c>
      <c r="N1516" s="606">
        <v>1.4</v>
      </c>
      <c r="O1516" t="s">
        <v>799</v>
      </c>
      <c r="P1516" t="s">
        <v>1231</v>
      </c>
      <c r="Q1516" t="s">
        <v>799</v>
      </c>
      <c r="R1516">
        <v>180</v>
      </c>
      <c r="S1516" t="s">
        <v>1293</v>
      </c>
      <c r="T1516" t="s">
        <v>1294</v>
      </c>
      <c r="U1516" t="s">
        <v>1295</v>
      </c>
      <c r="V1516">
        <v>2023</v>
      </c>
      <c r="W1516">
        <v>225</v>
      </c>
      <c r="X1516">
        <v>900</v>
      </c>
      <c r="Y1516">
        <v>3.13</v>
      </c>
      <c r="Z1516">
        <v>8.67</v>
      </c>
      <c r="AA1516">
        <v>44.21</v>
      </c>
      <c r="AB1516">
        <v>29.52</v>
      </c>
      <c r="AC1516" t="s">
        <v>330</v>
      </c>
      <c r="AD1516" s="508" t="s">
        <v>1233</v>
      </c>
      <c r="AE1516" s="1059"/>
      <c r="AF1516" s="1059"/>
      <c r="AG1516" s="1059"/>
      <c r="AH1516" s="1059"/>
      <c r="AI1516" s="1059"/>
      <c r="AJ1516" s="1059"/>
      <c r="AK1516" s="1059"/>
      <c r="AL1516" s="1059"/>
      <c r="AM1516" s="1059"/>
      <c r="AN1516" s="1059"/>
      <c r="AO1516" s="1059"/>
      <c r="AP1516" s="1059"/>
      <c r="AQ1516" s="1059"/>
      <c r="AR1516" s="1059"/>
      <c r="AS1516" s="1059"/>
      <c r="AT1516" s="1059"/>
      <c r="AU1516" s="1061">
        <v>0.28205965391621102</v>
      </c>
    </row>
    <row r="1517" spans="1:47" x14ac:dyDescent="0.2">
      <c r="A1517">
        <v>65654</v>
      </c>
      <c r="B1517" t="s">
        <v>2758</v>
      </c>
      <c r="C1517" s="507">
        <v>45291</v>
      </c>
      <c r="D1517">
        <v>2023</v>
      </c>
      <c r="E1517" t="s">
        <v>177</v>
      </c>
      <c r="F1517" t="s">
        <v>221</v>
      </c>
      <c r="G1517">
        <v>33.320639999999997</v>
      </c>
      <c r="H1517">
        <v>-100.982</v>
      </c>
      <c r="I1517" s="606">
        <v>5.2112614155000001</v>
      </c>
      <c r="J1517" t="s">
        <v>431</v>
      </c>
      <c r="K1517" t="s">
        <v>1249</v>
      </c>
      <c r="M1517" s="606">
        <v>252</v>
      </c>
      <c r="O1517" t="s">
        <v>799</v>
      </c>
      <c r="P1517" t="s">
        <v>1231</v>
      </c>
      <c r="Q1517" t="s">
        <v>799</v>
      </c>
      <c r="R1517">
        <v>179</v>
      </c>
      <c r="Y1517">
        <v>21.31</v>
      </c>
      <c r="AA1517">
        <v>35.049999999999997</v>
      </c>
      <c r="AB1517">
        <v>18.75</v>
      </c>
      <c r="AC1517" t="s">
        <v>332</v>
      </c>
      <c r="AD1517" s="508" t="s">
        <v>1233</v>
      </c>
      <c r="AE1517" s="1059"/>
      <c r="AF1517" s="1059"/>
      <c r="AG1517" s="1059"/>
      <c r="AH1517" s="1059"/>
      <c r="AI1517" s="1059"/>
      <c r="AJ1517" s="1059"/>
      <c r="AK1517" s="1059"/>
      <c r="AL1517" s="1059"/>
      <c r="AM1517" s="1059"/>
      <c r="AN1517" s="1059"/>
      <c r="AO1517" s="1059"/>
      <c r="AP1517" s="1059"/>
      <c r="AQ1517" s="1059"/>
      <c r="AR1517" s="1059"/>
      <c r="AS1517" s="1059"/>
      <c r="AT1517" s="1059"/>
      <c r="AU1517" s="1061">
        <v>0.31475292378639302</v>
      </c>
    </row>
    <row r="1518" spans="1:47" x14ac:dyDescent="0.2">
      <c r="A1518">
        <v>66627</v>
      </c>
      <c r="B1518" t="s">
        <v>2759</v>
      </c>
      <c r="C1518" s="507">
        <v>45291</v>
      </c>
      <c r="D1518">
        <v>2023</v>
      </c>
      <c r="E1518" t="s">
        <v>183</v>
      </c>
      <c r="F1518" t="s">
        <v>226</v>
      </c>
      <c r="G1518">
        <v>33.241740999999998</v>
      </c>
      <c r="H1518">
        <v>-112.539011</v>
      </c>
      <c r="I1518" s="606">
        <v>5.8733410958999999</v>
      </c>
      <c r="J1518" t="s">
        <v>431</v>
      </c>
      <c r="K1518" t="s">
        <v>1249</v>
      </c>
      <c r="L1518" s="606">
        <v>490</v>
      </c>
      <c r="M1518" s="606">
        <v>260</v>
      </c>
      <c r="N1518" s="606">
        <v>1.8846153846153846</v>
      </c>
      <c r="O1518" t="s">
        <v>799</v>
      </c>
      <c r="P1518" t="s">
        <v>1231</v>
      </c>
      <c r="Q1518" t="s">
        <v>799</v>
      </c>
      <c r="R1518">
        <v>180</v>
      </c>
      <c r="S1518" t="s">
        <v>1293</v>
      </c>
      <c r="T1518" t="s">
        <v>1294</v>
      </c>
      <c r="U1518" t="s">
        <v>1295</v>
      </c>
      <c r="V1518">
        <v>2023</v>
      </c>
      <c r="W1518">
        <v>260</v>
      </c>
      <c r="X1518">
        <v>1060</v>
      </c>
      <c r="Y1518">
        <v>16.77</v>
      </c>
      <c r="Z1518">
        <v>22.44</v>
      </c>
      <c r="AA1518">
        <v>57.11</v>
      </c>
      <c r="AB1518">
        <v>42.41</v>
      </c>
      <c r="AC1518" t="s">
        <v>332</v>
      </c>
      <c r="AD1518" s="508">
        <v>18.307227182440126</v>
      </c>
      <c r="AE1518" s="1059"/>
      <c r="AF1518" s="1059"/>
      <c r="AG1518" s="1059"/>
      <c r="AH1518" s="1059"/>
      <c r="AI1518" s="1059"/>
      <c r="AJ1518" s="1059"/>
      <c r="AK1518" s="1059"/>
      <c r="AL1518" s="1059"/>
      <c r="AM1518" s="1059"/>
      <c r="AN1518" s="1059"/>
      <c r="AO1518" s="1059"/>
      <c r="AP1518" s="1059"/>
      <c r="AQ1518" s="1059"/>
      <c r="AR1518" s="1059"/>
      <c r="AS1518" s="1059"/>
      <c r="AT1518" s="1059"/>
    </row>
    <row r="1519" spans="1:47" x14ac:dyDescent="0.2">
      <c r="A1519">
        <v>66643</v>
      </c>
      <c r="B1519" t="s">
        <v>2760</v>
      </c>
      <c r="C1519" s="507">
        <v>45107</v>
      </c>
      <c r="D1519">
        <v>2023</v>
      </c>
      <c r="E1519" t="s">
        <v>179</v>
      </c>
      <c r="F1519" t="s">
        <v>231</v>
      </c>
      <c r="G1519">
        <v>41.175151</v>
      </c>
      <c r="H1519">
        <v>-87.005481000000003</v>
      </c>
      <c r="I1519" s="606">
        <v>3.8916351597999999</v>
      </c>
      <c r="J1519" t="s">
        <v>431</v>
      </c>
      <c r="K1519" t="s">
        <v>1249</v>
      </c>
      <c r="L1519" s="606">
        <v>358</v>
      </c>
      <c r="M1519" s="606">
        <v>265</v>
      </c>
      <c r="N1519" s="606">
        <v>1.350943396226415</v>
      </c>
      <c r="O1519" t="s">
        <v>799</v>
      </c>
      <c r="P1519" t="s">
        <v>1231</v>
      </c>
      <c r="Q1519" t="s">
        <v>799</v>
      </c>
      <c r="R1519">
        <v>180</v>
      </c>
      <c r="Y1519">
        <v>28.33</v>
      </c>
      <c r="Z1519">
        <v>2.2999999999999998</v>
      </c>
      <c r="AA1519">
        <v>48.93</v>
      </c>
      <c r="AB1519">
        <v>32.630000000000003</v>
      </c>
      <c r="AC1519" t="s">
        <v>333</v>
      </c>
      <c r="AD1519" s="508" t="s">
        <v>1233</v>
      </c>
      <c r="AE1519" s="1059"/>
      <c r="AF1519" s="1059"/>
      <c r="AG1519" s="1059"/>
      <c r="AH1519" s="1059"/>
      <c r="AI1519" s="1059"/>
      <c r="AJ1519" s="1059"/>
      <c r="AK1519" s="1059"/>
      <c r="AL1519" s="1059"/>
      <c r="AM1519" s="1059"/>
      <c r="AN1519" s="1059"/>
      <c r="AO1519" s="1059"/>
      <c r="AP1519" s="1059"/>
      <c r="AQ1519" s="1059"/>
      <c r="AR1519" s="1059"/>
      <c r="AS1519" s="1059"/>
      <c r="AT1519" s="1059"/>
      <c r="AU1519" s="1061">
        <v>0.224186771832147</v>
      </c>
    </row>
    <row r="1520" spans="1:47" x14ac:dyDescent="0.2">
      <c r="A1520">
        <v>64832</v>
      </c>
      <c r="B1520" t="s">
        <v>2761</v>
      </c>
      <c r="C1520" s="507">
        <v>45107</v>
      </c>
      <c r="D1520">
        <v>2023</v>
      </c>
      <c r="E1520" t="s">
        <v>180</v>
      </c>
      <c r="F1520" t="s">
        <v>229</v>
      </c>
      <c r="G1520">
        <v>39.502510000000001</v>
      </c>
      <c r="H1520">
        <v>-83.065600000000003</v>
      </c>
      <c r="I1520" s="606">
        <v>3.9927860731</v>
      </c>
      <c r="J1520" t="s">
        <v>431</v>
      </c>
      <c r="K1520" t="s">
        <v>1249</v>
      </c>
      <c r="L1520" s="606">
        <v>352.9</v>
      </c>
      <c r="M1520" s="606">
        <v>274</v>
      </c>
      <c r="N1520" s="606">
        <v>1.287956204379562</v>
      </c>
      <c r="O1520" t="s">
        <v>799</v>
      </c>
      <c r="P1520" t="s">
        <v>1231</v>
      </c>
      <c r="Q1520" t="s">
        <v>799</v>
      </c>
      <c r="R1520">
        <v>180</v>
      </c>
      <c r="Y1520">
        <v>32.08</v>
      </c>
      <c r="Z1520">
        <v>3.65</v>
      </c>
      <c r="AA1520">
        <v>50.15</v>
      </c>
      <c r="AB1520">
        <v>33.85</v>
      </c>
      <c r="AC1520" t="s">
        <v>332</v>
      </c>
      <c r="AD1520" s="508" t="s">
        <v>1233</v>
      </c>
      <c r="AE1520" s="1059"/>
      <c r="AF1520" s="1059"/>
      <c r="AG1520" s="1059"/>
      <c r="AH1520" s="1059"/>
      <c r="AI1520" s="1059"/>
      <c r="AJ1520" s="1059"/>
      <c r="AK1520" s="1059"/>
      <c r="AL1520" s="1059"/>
      <c r="AM1520" s="1059"/>
      <c r="AN1520" s="1059"/>
      <c r="AO1520" s="1059"/>
      <c r="AP1520" s="1059"/>
      <c r="AQ1520" s="1059"/>
      <c r="AR1520" s="1059"/>
      <c r="AS1520" s="1059"/>
      <c r="AT1520" s="1059"/>
      <c r="AU1520" s="1061">
        <v>0.21260121255634001</v>
      </c>
    </row>
    <row r="1521" spans="1:47" x14ac:dyDescent="0.2">
      <c r="A1521">
        <v>64852</v>
      </c>
      <c r="B1521" t="s">
        <v>2762</v>
      </c>
      <c r="C1521" s="507">
        <v>45137</v>
      </c>
      <c r="D1521">
        <v>2023</v>
      </c>
      <c r="E1521" t="s">
        <v>176</v>
      </c>
      <c r="F1521" t="s">
        <v>222</v>
      </c>
      <c r="G1521">
        <v>34.872311000000003</v>
      </c>
      <c r="H1521">
        <v>-116.789991</v>
      </c>
      <c r="I1521" s="606">
        <v>5.7373310501999999</v>
      </c>
      <c r="J1521" t="s">
        <v>431</v>
      </c>
      <c r="K1521" t="s">
        <v>1249</v>
      </c>
      <c r="L1521" s="606">
        <v>310</v>
      </c>
      <c r="M1521" s="606">
        <v>300</v>
      </c>
      <c r="N1521" s="606">
        <v>1.0333333333333334</v>
      </c>
      <c r="O1521" t="s">
        <v>799</v>
      </c>
      <c r="P1521" t="s">
        <v>1231</v>
      </c>
      <c r="Q1521" t="s">
        <v>799</v>
      </c>
      <c r="R1521">
        <v>180</v>
      </c>
      <c r="S1521" t="s">
        <v>1293</v>
      </c>
      <c r="T1521" t="s">
        <v>2593</v>
      </c>
      <c r="U1521" t="s">
        <v>1295</v>
      </c>
      <c r="V1521">
        <v>2023</v>
      </c>
      <c r="W1521">
        <v>144</v>
      </c>
      <c r="X1521">
        <v>576</v>
      </c>
      <c r="Y1521">
        <v>9.14</v>
      </c>
      <c r="Z1521">
        <v>6.6</v>
      </c>
      <c r="AA1521">
        <v>32.82</v>
      </c>
      <c r="AB1521">
        <v>16.52</v>
      </c>
      <c r="AC1521" t="s">
        <v>1259</v>
      </c>
      <c r="AD1521" s="508" t="s">
        <v>1233</v>
      </c>
      <c r="AE1521" s="1059"/>
      <c r="AF1521" s="1059"/>
      <c r="AG1521" s="1059"/>
      <c r="AH1521" s="1059"/>
      <c r="AI1521" s="1059"/>
      <c r="AJ1521" s="1059"/>
      <c r="AK1521" s="1059"/>
      <c r="AL1521" s="1059"/>
      <c r="AM1521" s="1059"/>
      <c r="AN1521" s="1059"/>
      <c r="AO1521" s="1059"/>
      <c r="AP1521" s="1059"/>
      <c r="AQ1521" s="1059"/>
      <c r="AR1521" s="1059"/>
      <c r="AS1521" s="1059"/>
      <c r="AT1521" s="1059"/>
      <c r="AU1521" s="1061">
        <v>0.33466454159077103</v>
      </c>
    </row>
    <row r="1522" spans="1:47" x14ac:dyDescent="0.2">
      <c r="A1522">
        <v>61852</v>
      </c>
      <c r="B1522" t="s">
        <v>2763</v>
      </c>
      <c r="C1522" s="507">
        <v>45077</v>
      </c>
      <c r="D1522">
        <v>2023</v>
      </c>
      <c r="E1522" t="s">
        <v>183</v>
      </c>
      <c r="F1522" t="s">
        <v>224</v>
      </c>
      <c r="G1522">
        <v>36.629759999999997</v>
      </c>
      <c r="H1522">
        <v>-114.684</v>
      </c>
      <c r="I1522" s="606">
        <v>5.6985728309999999</v>
      </c>
      <c r="J1522" t="s">
        <v>431</v>
      </c>
      <c r="K1522" t="s">
        <v>1249</v>
      </c>
      <c r="L1522" s="606">
        <v>387</v>
      </c>
      <c r="M1522" s="606">
        <v>300</v>
      </c>
      <c r="N1522" s="606">
        <v>1.29</v>
      </c>
      <c r="O1522" t="s">
        <v>799</v>
      </c>
      <c r="P1522" t="s">
        <v>1231</v>
      </c>
      <c r="Q1522" t="s">
        <v>799</v>
      </c>
      <c r="R1522">
        <v>180</v>
      </c>
      <c r="Y1522">
        <v>11.2</v>
      </c>
      <c r="Z1522">
        <v>3.41</v>
      </c>
      <c r="AA1522">
        <v>31.53</v>
      </c>
      <c r="AB1522">
        <v>15.23</v>
      </c>
      <c r="AC1522" t="s">
        <v>333</v>
      </c>
      <c r="AD1522" s="508">
        <v>19.399709012354549</v>
      </c>
      <c r="AE1522" s="1059"/>
      <c r="AF1522" s="1059"/>
      <c r="AG1522" s="1059"/>
      <c r="AH1522" s="1059"/>
      <c r="AI1522" s="1059"/>
      <c r="AJ1522" s="1059"/>
      <c r="AK1522" s="1059"/>
      <c r="AL1522" s="1059"/>
      <c r="AM1522" s="1059"/>
      <c r="AN1522" s="1059"/>
      <c r="AO1522" s="1059"/>
      <c r="AP1522" s="1059"/>
      <c r="AQ1522" s="1059"/>
      <c r="AR1522" s="1059"/>
      <c r="AS1522" s="1059"/>
      <c r="AT1522" s="1059"/>
      <c r="AU1522" s="1061">
        <v>0.34491234061930698</v>
      </c>
    </row>
    <row r="1523" spans="1:47" x14ac:dyDescent="0.2">
      <c r="A1523">
        <v>64859</v>
      </c>
      <c r="B1523" t="s">
        <v>2764</v>
      </c>
      <c r="C1523" s="507">
        <v>45077</v>
      </c>
      <c r="D1523">
        <v>2023</v>
      </c>
      <c r="E1523" t="s">
        <v>177</v>
      </c>
      <c r="F1523" t="s">
        <v>221</v>
      </c>
      <c r="G1523">
        <v>31.548100000000002</v>
      </c>
      <c r="H1523">
        <v>-99.187200000000004</v>
      </c>
      <c r="I1523" s="606">
        <v>5.0282550227999998</v>
      </c>
      <c r="J1523" t="s">
        <v>431</v>
      </c>
      <c r="K1523" t="s">
        <v>1251</v>
      </c>
      <c r="L1523" s="606">
        <v>415</v>
      </c>
      <c r="M1523" s="606">
        <v>320</v>
      </c>
      <c r="N1523" s="606">
        <v>1.296875</v>
      </c>
      <c r="O1523" t="s">
        <v>799</v>
      </c>
      <c r="P1523" t="s">
        <v>1231</v>
      </c>
      <c r="Q1523" t="s">
        <v>799</v>
      </c>
      <c r="R1523">
        <v>180</v>
      </c>
      <c r="Y1523">
        <v>21.18</v>
      </c>
      <c r="AA1523">
        <v>43.95</v>
      </c>
      <c r="AB1523">
        <v>27.65</v>
      </c>
      <c r="AC1523" t="s">
        <v>332</v>
      </c>
      <c r="AD1523" s="508" t="s">
        <v>1233</v>
      </c>
      <c r="AE1523" s="1059"/>
      <c r="AF1523" s="1059"/>
      <c r="AG1523" s="1059"/>
      <c r="AH1523" s="1059"/>
      <c r="AI1523" s="1059"/>
      <c r="AJ1523" s="1059"/>
      <c r="AK1523" s="1059"/>
      <c r="AL1523" s="1059"/>
      <c r="AM1523" s="1059"/>
      <c r="AN1523" s="1059"/>
      <c r="AO1523" s="1059"/>
      <c r="AP1523" s="1059"/>
      <c r="AQ1523" s="1059"/>
      <c r="AR1523" s="1059"/>
      <c r="AS1523" s="1059"/>
      <c r="AT1523" s="1059"/>
      <c r="AU1523" s="1061">
        <v>0.231050418374316</v>
      </c>
    </row>
    <row r="1524" spans="1:47" x14ac:dyDescent="0.2">
      <c r="A1524">
        <v>63731</v>
      </c>
      <c r="B1524" t="s">
        <v>2765</v>
      </c>
      <c r="C1524" s="507">
        <v>45107</v>
      </c>
      <c r="D1524">
        <v>2023</v>
      </c>
      <c r="E1524" t="s">
        <v>183</v>
      </c>
      <c r="F1524" t="s">
        <v>234</v>
      </c>
      <c r="G1524">
        <v>38.330260000000003</v>
      </c>
      <c r="H1524">
        <v>-104.414</v>
      </c>
      <c r="I1524" s="606">
        <v>5.1726123287999997</v>
      </c>
      <c r="J1524" t="s">
        <v>431</v>
      </c>
      <c r="K1524" t="s">
        <v>1249</v>
      </c>
      <c r="L1524" s="606">
        <v>378.8</v>
      </c>
      <c r="M1524" s="606">
        <v>325</v>
      </c>
      <c r="N1524" s="606">
        <v>1.1655384615384616</v>
      </c>
      <c r="O1524" t="s">
        <v>799</v>
      </c>
      <c r="P1524" t="s">
        <v>1231</v>
      </c>
      <c r="Q1524" t="s">
        <v>799</v>
      </c>
      <c r="R1524">
        <v>181</v>
      </c>
      <c r="S1524" t="s">
        <v>1293</v>
      </c>
      <c r="T1524" t="s">
        <v>1294</v>
      </c>
      <c r="U1524" t="s">
        <v>1295</v>
      </c>
      <c r="V1524">
        <v>2023</v>
      </c>
      <c r="W1524">
        <v>125</v>
      </c>
      <c r="X1524">
        <v>500</v>
      </c>
      <c r="Y1524">
        <v>15.64</v>
      </c>
      <c r="Z1524">
        <v>20.22</v>
      </c>
      <c r="AA1524">
        <v>34.21</v>
      </c>
      <c r="AB1524">
        <v>19.52</v>
      </c>
      <c r="AC1524" t="s">
        <v>333</v>
      </c>
      <c r="AD1524" s="508" t="s">
        <v>1233</v>
      </c>
      <c r="AU1524" s="1061">
        <v>0.247921745831581</v>
      </c>
    </row>
    <row r="1525" spans="1:47" x14ac:dyDescent="0.2">
      <c r="A1525">
        <v>66420</v>
      </c>
      <c r="B1525" t="s">
        <v>2766</v>
      </c>
      <c r="C1525" s="507">
        <v>45291</v>
      </c>
      <c r="D1525">
        <v>2023</v>
      </c>
      <c r="E1525" t="s">
        <v>177</v>
      </c>
      <c r="F1525" t="s">
        <v>221</v>
      </c>
      <c r="G1525">
        <v>30.988851</v>
      </c>
      <c r="H1525">
        <v>-97.243720999999994</v>
      </c>
      <c r="I1525" s="606">
        <v>4.7436593606999997</v>
      </c>
      <c r="J1525" t="s">
        <v>431</v>
      </c>
      <c r="K1525" t="s">
        <v>1251</v>
      </c>
      <c r="L1525" s="606">
        <v>431</v>
      </c>
      <c r="M1525" s="606">
        <v>355.4</v>
      </c>
      <c r="N1525" s="606">
        <v>1.212718064153067</v>
      </c>
      <c r="O1525" t="s">
        <v>799</v>
      </c>
      <c r="P1525" t="s">
        <v>1231</v>
      </c>
      <c r="Q1525" t="s">
        <v>799</v>
      </c>
      <c r="R1525">
        <v>182</v>
      </c>
      <c r="T1525" t="s">
        <v>1294</v>
      </c>
      <c r="U1525" t="s">
        <v>1295</v>
      </c>
      <c r="V1525">
        <v>2024</v>
      </c>
      <c r="W1525">
        <v>259</v>
      </c>
      <c r="X1525">
        <v>250</v>
      </c>
      <c r="Y1525">
        <v>20.28</v>
      </c>
      <c r="AA1525">
        <v>44.29</v>
      </c>
      <c r="AB1525">
        <v>29.6</v>
      </c>
      <c r="AC1525" t="s">
        <v>330</v>
      </c>
      <c r="AD1525" s="508" t="s">
        <v>1233</v>
      </c>
      <c r="AU1525" s="1061">
        <v>0.226677360382052</v>
      </c>
    </row>
    <row r="1526" spans="1:47" x14ac:dyDescent="0.2">
      <c r="A1526">
        <v>65028</v>
      </c>
      <c r="B1526" t="s">
        <v>2767</v>
      </c>
      <c r="C1526" s="507">
        <v>45137</v>
      </c>
      <c r="D1526">
        <v>2023</v>
      </c>
      <c r="E1526" t="s">
        <v>177</v>
      </c>
      <c r="F1526" t="s">
        <v>221</v>
      </c>
      <c r="G1526">
        <v>31.462101000000001</v>
      </c>
      <c r="H1526">
        <v>-96.827331000000001</v>
      </c>
      <c r="I1526" s="606">
        <v>4.7190652968000002</v>
      </c>
      <c r="J1526" t="s">
        <v>431</v>
      </c>
      <c r="K1526" t="s">
        <v>1249</v>
      </c>
      <c r="L1526" s="606">
        <v>639.6</v>
      </c>
      <c r="M1526" s="606">
        <v>500</v>
      </c>
      <c r="N1526" s="606">
        <v>1.2792000000000001</v>
      </c>
      <c r="O1526" t="s">
        <v>799</v>
      </c>
      <c r="P1526" t="s">
        <v>1231</v>
      </c>
      <c r="Q1526" t="s">
        <v>799</v>
      </c>
      <c r="R1526">
        <v>182</v>
      </c>
      <c r="S1526" t="s">
        <v>1293</v>
      </c>
      <c r="T1526" t="s">
        <v>1294</v>
      </c>
      <c r="U1526" t="s">
        <v>1295</v>
      </c>
      <c r="V1526">
        <v>2023</v>
      </c>
      <c r="W1526">
        <v>51.8</v>
      </c>
      <c r="X1526">
        <v>84.5</v>
      </c>
      <c r="AC1526" t="s">
        <v>330</v>
      </c>
      <c r="AD1526" s="508" t="s">
        <v>1233</v>
      </c>
      <c r="AU1526" s="1061">
        <v>0.21762864298724899</v>
      </c>
    </row>
    <row r="1527" spans="1:47" x14ac:dyDescent="0.2">
      <c r="A1527">
        <v>64927</v>
      </c>
      <c r="B1527" t="s">
        <v>2768</v>
      </c>
      <c r="C1527" s="507">
        <v>45291</v>
      </c>
      <c r="D1527">
        <v>2023</v>
      </c>
      <c r="E1527" t="s">
        <v>177</v>
      </c>
      <c r="F1527" t="s">
        <v>221</v>
      </c>
      <c r="G1527">
        <v>29.075600000000001</v>
      </c>
      <c r="H1527">
        <v>-96.276970000000006</v>
      </c>
      <c r="I1527" s="606">
        <v>4.6469675799000001</v>
      </c>
      <c r="J1527" t="s">
        <v>431</v>
      </c>
      <c r="K1527" t="s">
        <v>1249</v>
      </c>
      <c r="L1527" s="606">
        <v>631</v>
      </c>
      <c r="M1527" s="606">
        <v>500</v>
      </c>
      <c r="N1527" s="606">
        <v>1.262</v>
      </c>
      <c r="O1527" t="s">
        <v>799</v>
      </c>
      <c r="P1527" t="s">
        <v>1231</v>
      </c>
      <c r="Q1527" t="s">
        <v>799</v>
      </c>
      <c r="R1527">
        <v>179</v>
      </c>
      <c r="Y1527">
        <v>22</v>
      </c>
      <c r="AA1527">
        <v>42.78</v>
      </c>
      <c r="AB1527">
        <v>26.48</v>
      </c>
      <c r="AC1527" t="s">
        <v>328</v>
      </c>
      <c r="AD1527" s="508" t="s">
        <v>1233</v>
      </c>
      <c r="AU1527" s="1061">
        <v>0.22029417122039999</v>
      </c>
    </row>
    <row r="1528" spans="1:47" x14ac:dyDescent="0.2">
      <c r="A1528">
        <v>67239</v>
      </c>
      <c r="B1528" t="s">
        <v>2769</v>
      </c>
      <c r="C1528" s="507">
        <v>45291</v>
      </c>
      <c r="D1528">
        <v>2023</v>
      </c>
      <c r="E1528" t="s">
        <v>180</v>
      </c>
      <c r="F1528" t="s">
        <v>229</v>
      </c>
      <c r="G1528">
        <v>39.777490999999998</v>
      </c>
      <c r="H1528">
        <v>-83.367101000000005</v>
      </c>
      <c r="I1528" s="606">
        <v>4.0014636986000003</v>
      </c>
      <c r="J1528" t="s">
        <v>431</v>
      </c>
      <c r="K1528" t="s">
        <v>1249</v>
      </c>
      <c r="L1528" s="606">
        <v>753</v>
      </c>
      <c r="M1528" s="606">
        <v>577</v>
      </c>
      <c r="N1528" s="606">
        <v>1.3050259965337956</v>
      </c>
      <c r="O1528" t="s">
        <v>799</v>
      </c>
      <c r="P1528" t="s">
        <v>1231</v>
      </c>
      <c r="Q1528" t="s">
        <v>799</v>
      </c>
      <c r="R1528">
        <v>179</v>
      </c>
      <c r="Y1528">
        <v>34.72</v>
      </c>
      <c r="Z1528">
        <v>2.0299999999999998</v>
      </c>
      <c r="AA1528">
        <v>91.86</v>
      </c>
      <c r="AB1528">
        <v>69.180000000000007</v>
      </c>
      <c r="AC1528" t="s">
        <v>332</v>
      </c>
      <c r="AD1528" s="508" t="s">
        <v>1233</v>
      </c>
      <c r="AU1528" s="1061">
        <v>0.12293404898776</v>
      </c>
    </row>
    <row r="1529" spans="1:47" x14ac:dyDescent="0.2">
      <c r="A1529">
        <v>66529</v>
      </c>
      <c r="B1529" t="s">
        <v>2770</v>
      </c>
      <c r="C1529" s="507">
        <v>45350</v>
      </c>
      <c r="D1529">
        <v>2024</v>
      </c>
      <c r="E1529" t="s">
        <v>181</v>
      </c>
      <c r="F1529" t="s">
        <v>244</v>
      </c>
      <c r="G1529">
        <v>44.678880999999997</v>
      </c>
      <c r="H1529">
        <v>-74.964100999999999</v>
      </c>
      <c r="I1529" s="606">
        <v>3.6399755707999999</v>
      </c>
      <c r="J1529" t="s">
        <v>431</v>
      </c>
      <c r="K1529" t="s">
        <v>1249</v>
      </c>
      <c r="L1529" s="606">
        <v>6.6</v>
      </c>
      <c r="M1529" s="606">
        <v>5.2</v>
      </c>
      <c r="N1529" s="606">
        <v>1.2692307692307692</v>
      </c>
      <c r="O1529" t="s">
        <v>799</v>
      </c>
      <c r="P1529" t="s">
        <v>1231</v>
      </c>
      <c r="R1529">
        <v>180</v>
      </c>
      <c r="AA1529">
        <v>110.31</v>
      </c>
      <c r="AB1529">
        <v>78.489999999999995</v>
      </c>
      <c r="AC1529" t="s">
        <v>333</v>
      </c>
      <c r="AD1529" s="508" t="s">
        <v>1233</v>
      </c>
    </row>
    <row r="1530" spans="1:47" x14ac:dyDescent="0.2">
      <c r="A1530">
        <v>63491</v>
      </c>
      <c r="B1530" t="s">
        <v>2771</v>
      </c>
      <c r="C1530" s="507">
        <v>45412</v>
      </c>
      <c r="D1530">
        <v>2024</v>
      </c>
      <c r="E1530" t="s">
        <v>183</v>
      </c>
      <c r="F1530" t="s">
        <v>224</v>
      </c>
      <c r="G1530">
        <v>40.37294</v>
      </c>
      <c r="H1530">
        <v>-119.46299999999999</v>
      </c>
      <c r="I1530" s="606">
        <v>5.0879805936000002</v>
      </c>
      <c r="J1530" t="s">
        <v>431</v>
      </c>
      <c r="K1530" t="s">
        <v>1249</v>
      </c>
      <c r="M1530" s="606">
        <v>5.5</v>
      </c>
      <c r="O1530" t="s">
        <v>799</v>
      </c>
      <c r="P1530" t="s">
        <v>1231</v>
      </c>
      <c r="Q1530" t="s">
        <v>799</v>
      </c>
      <c r="R1530">
        <v>180</v>
      </c>
      <c r="AA1530">
        <v>46.12</v>
      </c>
      <c r="AB1530">
        <v>30.3</v>
      </c>
      <c r="AC1530" t="s">
        <v>330</v>
      </c>
      <c r="AD1530" s="508" t="s">
        <v>1233</v>
      </c>
    </row>
    <row r="1531" spans="1:47" x14ac:dyDescent="0.2">
      <c r="A1531">
        <v>66900</v>
      </c>
      <c r="B1531" t="s">
        <v>2772</v>
      </c>
      <c r="C1531" s="507">
        <v>45565</v>
      </c>
      <c r="D1531">
        <v>2024</v>
      </c>
      <c r="E1531" t="s">
        <v>180</v>
      </c>
      <c r="F1531" t="s">
        <v>264</v>
      </c>
      <c r="G1531">
        <v>39.539040999999997</v>
      </c>
      <c r="H1531">
        <v>-80.094401000000005</v>
      </c>
      <c r="I1531" s="606">
        <v>3.8666232877</v>
      </c>
      <c r="J1531" t="s">
        <v>431</v>
      </c>
      <c r="K1531" t="s">
        <v>1251</v>
      </c>
      <c r="M1531" s="606">
        <v>5.5</v>
      </c>
      <c r="O1531" t="s">
        <v>793</v>
      </c>
      <c r="P1531" t="s">
        <v>793</v>
      </c>
      <c r="Q1531">
        <v>23</v>
      </c>
      <c r="R1531">
        <v>180</v>
      </c>
      <c r="AA1531">
        <v>85.47</v>
      </c>
      <c r="AB1531">
        <v>53.24</v>
      </c>
      <c r="AC1531" t="s">
        <v>333</v>
      </c>
      <c r="AD1531" s="508" t="s">
        <v>1233</v>
      </c>
    </row>
    <row r="1532" spans="1:47" x14ac:dyDescent="0.2">
      <c r="A1532">
        <v>50654</v>
      </c>
      <c r="B1532" t="s">
        <v>2773</v>
      </c>
      <c r="C1532" s="507">
        <v>45382</v>
      </c>
      <c r="D1532">
        <v>2024</v>
      </c>
      <c r="E1532" t="s">
        <v>183</v>
      </c>
      <c r="F1532" t="s">
        <v>224</v>
      </c>
      <c r="G1532">
        <v>39.369999999999997</v>
      </c>
      <c r="H1532">
        <v>-119.76690000000001</v>
      </c>
      <c r="I1532" s="606">
        <v>5.2441863014000001</v>
      </c>
      <c r="J1532" t="s">
        <v>431</v>
      </c>
      <c r="K1532" t="s">
        <v>1249</v>
      </c>
      <c r="L1532" s="606">
        <v>7.1</v>
      </c>
      <c r="M1532" s="606">
        <v>5.6</v>
      </c>
      <c r="N1532" s="606">
        <v>1.2678571428571428</v>
      </c>
      <c r="O1532" t="s">
        <v>799</v>
      </c>
      <c r="P1532" t="s">
        <v>1231</v>
      </c>
      <c r="Q1532" t="s">
        <v>799</v>
      </c>
      <c r="R1532">
        <v>180</v>
      </c>
      <c r="AA1532">
        <v>51.35</v>
      </c>
      <c r="AB1532">
        <v>35.54</v>
      </c>
      <c r="AC1532" t="s">
        <v>330</v>
      </c>
      <c r="AD1532" s="508" t="s">
        <v>1233</v>
      </c>
    </row>
    <row r="1533" spans="1:47" x14ac:dyDescent="0.2">
      <c r="A1533">
        <v>67196</v>
      </c>
      <c r="B1533" t="s">
        <v>2774</v>
      </c>
      <c r="C1533" s="507">
        <v>45350</v>
      </c>
      <c r="D1533">
        <v>2024</v>
      </c>
      <c r="E1533" t="s">
        <v>179</v>
      </c>
      <c r="F1533" t="s">
        <v>235</v>
      </c>
      <c r="G1533">
        <v>42.990811000000001</v>
      </c>
      <c r="H1533">
        <v>-89.378601000000003</v>
      </c>
      <c r="I1533" s="606">
        <v>3.880960274</v>
      </c>
      <c r="J1533" t="s">
        <v>431</v>
      </c>
      <c r="K1533" t="s">
        <v>1249</v>
      </c>
      <c r="L1533" s="606">
        <v>7.2</v>
      </c>
      <c r="M1533" s="606">
        <v>6</v>
      </c>
      <c r="N1533" s="606">
        <v>1.2</v>
      </c>
      <c r="O1533" t="s">
        <v>799</v>
      </c>
      <c r="P1533" t="s">
        <v>1231</v>
      </c>
      <c r="R1533">
        <v>180</v>
      </c>
      <c r="AA1533">
        <v>63.72</v>
      </c>
      <c r="AB1533">
        <v>46.55</v>
      </c>
      <c r="AC1533" t="s">
        <v>333</v>
      </c>
      <c r="AD1533" s="508" t="s">
        <v>1233</v>
      </c>
    </row>
    <row r="1534" spans="1:47" x14ac:dyDescent="0.2">
      <c r="A1534">
        <v>67724</v>
      </c>
      <c r="B1534" t="s">
        <v>2775</v>
      </c>
      <c r="C1534" s="507">
        <v>45626</v>
      </c>
      <c r="D1534">
        <v>2024</v>
      </c>
      <c r="E1534" t="s">
        <v>179</v>
      </c>
      <c r="F1534" t="s">
        <v>235</v>
      </c>
      <c r="G1534">
        <v>45.123941000000002</v>
      </c>
      <c r="H1534">
        <v>-89.175400999999994</v>
      </c>
      <c r="I1534" s="606">
        <v>3.6938851598000002</v>
      </c>
      <c r="J1534" t="s">
        <v>431</v>
      </c>
      <c r="K1534" t="s">
        <v>1249</v>
      </c>
      <c r="M1534" s="606">
        <v>6</v>
      </c>
      <c r="O1534" t="s">
        <v>799</v>
      </c>
      <c r="P1534" t="s">
        <v>1231</v>
      </c>
      <c r="R1534">
        <v>180</v>
      </c>
      <c r="AA1534">
        <v>68.84</v>
      </c>
      <c r="AB1534">
        <v>50.3</v>
      </c>
      <c r="AC1534" t="s">
        <v>333</v>
      </c>
      <c r="AD1534" s="508" t="s">
        <v>1233</v>
      </c>
    </row>
    <row r="1535" spans="1:47" x14ac:dyDescent="0.2">
      <c r="A1535">
        <v>67730</v>
      </c>
      <c r="B1535" t="s">
        <v>2776</v>
      </c>
      <c r="C1535" s="507">
        <v>45657</v>
      </c>
      <c r="D1535">
        <v>2024</v>
      </c>
      <c r="E1535" t="s">
        <v>179</v>
      </c>
      <c r="F1535" t="s">
        <v>235</v>
      </c>
      <c r="G1535">
        <v>42.702129999999997</v>
      </c>
      <c r="H1535">
        <v>-88.533100000000005</v>
      </c>
      <c r="I1535" s="606">
        <v>3.8204522830999998</v>
      </c>
      <c r="J1535" t="s">
        <v>431</v>
      </c>
      <c r="K1535" t="s">
        <v>1249</v>
      </c>
      <c r="M1535" s="606">
        <v>6</v>
      </c>
      <c r="O1535" t="s">
        <v>799</v>
      </c>
      <c r="P1535" t="s">
        <v>1231</v>
      </c>
      <c r="Q1535" t="s">
        <v>799</v>
      </c>
      <c r="R1535">
        <v>180</v>
      </c>
      <c r="AA1535">
        <v>68.72</v>
      </c>
      <c r="AB1535">
        <v>50.22</v>
      </c>
      <c r="AC1535" t="s">
        <v>333</v>
      </c>
      <c r="AD1535" s="508" t="s">
        <v>1233</v>
      </c>
    </row>
    <row r="1536" spans="1:47" x14ac:dyDescent="0.2">
      <c r="A1536">
        <v>66748</v>
      </c>
      <c r="B1536" t="s">
        <v>2777</v>
      </c>
      <c r="C1536" s="507">
        <v>45657</v>
      </c>
      <c r="D1536">
        <v>2024</v>
      </c>
      <c r="E1536" t="s">
        <v>179</v>
      </c>
      <c r="F1536" t="s">
        <v>231</v>
      </c>
      <c r="G1536">
        <v>39.823701</v>
      </c>
      <c r="H1536">
        <v>-84.948081000000002</v>
      </c>
      <c r="I1536" s="606">
        <v>3.9641847031999999</v>
      </c>
      <c r="J1536" t="s">
        <v>431</v>
      </c>
      <c r="K1536" t="s">
        <v>1249</v>
      </c>
      <c r="L1536" s="606">
        <v>8.07</v>
      </c>
      <c r="M1536" s="606">
        <v>6.1</v>
      </c>
      <c r="N1536" s="606">
        <v>1.3229508196721314</v>
      </c>
      <c r="O1536" t="s">
        <v>799</v>
      </c>
      <c r="P1536" t="s">
        <v>1231</v>
      </c>
      <c r="R1536">
        <v>180</v>
      </c>
      <c r="AA1536">
        <v>68.53</v>
      </c>
      <c r="AB1536">
        <v>50.19</v>
      </c>
      <c r="AC1536" t="s">
        <v>1259</v>
      </c>
      <c r="AD1536" s="508" t="s">
        <v>1233</v>
      </c>
    </row>
    <row r="1537" spans="1:30" x14ac:dyDescent="0.2">
      <c r="A1537">
        <v>64867</v>
      </c>
      <c r="B1537" t="s">
        <v>2778</v>
      </c>
      <c r="C1537" s="507">
        <v>45382</v>
      </c>
      <c r="D1537">
        <v>2024</v>
      </c>
      <c r="E1537" t="s">
        <v>181</v>
      </c>
      <c r="F1537" t="s">
        <v>244</v>
      </c>
      <c r="G1537">
        <v>43.203561000000001</v>
      </c>
      <c r="H1537">
        <v>-78.645401000000007</v>
      </c>
      <c r="I1537" s="606">
        <v>3.7201349315000001</v>
      </c>
      <c r="J1537" t="s">
        <v>431</v>
      </c>
      <c r="K1537" t="s">
        <v>1249</v>
      </c>
      <c r="L1537" s="606">
        <v>9.1999999999999993</v>
      </c>
      <c r="M1537" s="606">
        <v>7</v>
      </c>
      <c r="N1537" s="606">
        <v>1.3142857142857143</v>
      </c>
      <c r="O1537" t="s">
        <v>799</v>
      </c>
      <c r="P1537" t="s">
        <v>1231</v>
      </c>
      <c r="R1537">
        <v>180</v>
      </c>
      <c r="AA1537">
        <v>90.22</v>
      </c>
      <c r="AB1537">
        <v>57.19</v>
      </c>
      <c r="AC1537" t="s">
        <v>333</v>
      </c>
      <c r="AD1537" s="508" t="s">
        <v>1233</v>
      </c>
    </row>
    <row r="1538" spans="1:30" x14ac:dyDescent="0.2">
      <c r="A1538">
        <v>66809</v>
      </c>
      <c r="B1538" t="s">
        <v>2779</v>
      </c>
      <c r="C1538" s="507">
        <v>45626</v>
      </c>
      <c r="D1538">
        <v>2024</v>
      </c>
      <c r="E1538" t="s">
        <v>176</v>
      </c>
      <c r="F1538" t="s">
        <v>222</v>
      </c>
      <c r="G1538">
        <v>37.125140999999999</v>
      </c>
      <c r="H1538">
        <v>-120.177581</v>
      </c>
      <c r="I1538" s="606">
        <v>5.1886847031999999</v>
      </c>
      <c r="J1538" t="s">
        <v>431</v>
      </c>
      <c r="K1538" t="s">
        <v>1249</v>
      </c>
      <c r="L1538" s="606">
        <v>10.6</v>
      </c>
      <c r="M1538" s="606">
        <v>7.6</v>
      </c>
      <c r="N1538" s="606">
        <v>1.3947368421052633</v>
      </c>
      <c r="O1538" t="s">
        <v>799</v>
      </c>
      <c r="P1538" t="s">
        <v>1231</v>
      </c>
      <c r="R1538">
        <v>180</v>
      </c>
      <c r="AA1538">
        <v>67.150000000000006</v>
      </c>
      <c r="AB1538">
        <v>48.39</v>
      </c>
      <c r="AC1538" t="s">
        <v>333</v>
      </c>
      <c r="AD1538" s="508" t="s">
        <v>1233</v>
      </c>
    </row>
    <row r="1539" spans="1:30" x14ac:dyDescent="0.2">
      <c r="A1539">
        <v>67201</v>
      </c>
      <c r="B1539" t="s">
        <v>2780</v>
      </c>
      <c r="C1539" s="507">
        <v>45596</v>
      </c>
      <c r="D1539">
        <v>2024</v>
      </c>
      <c r="E1539" t="s">
        <v>183</v>
      </c>
      <c r="F1539" t="s">
        <v>234</v>
      </c>
      <c r="G1539">
        <v>39.84666</v>
      </c>
      <c r="H1539">
        <v>-104.664</v>
      </c>
      <c r="I1539" s="606">
        <v>4.8457198630000002</v>
      </c>
      <c r="J1539" t="s">
        <v>431</v>
      </c>
      <c r="K1539" t="s">
        <v>1249</v>
      </c>
      <c r="L1539" s="606">
        <v>12.72</v>
      </c>
      <c r="M1539" s="606">
        <v>9.8000000000000007</v>
      </c>
      <c r="N1539" s="606">
        <v>1.2979591836734694</v>
      </c>
      <c r="O1539" t="s">
        <v>799</v>
      </c>
      <c r="P1539" t="s">
        <v>1231</v>
      </c>
      <c r="Q1539" t="s">
        <v>799</v>
      </c>
      <c r="R1539">
        <v>180</v>
      </c>
      <c r="AA1539">
        <v>74.75</v>
      </c>
      <c r="AB1539">
        <v>53.14</v>
      </c>
      <c r="AC1539" t="s">
        <v>330</v>
      </c>
      <c r="AD1539" s="508" t="s">
        <v>1233</v>
      </c>
    </row>
    <row r="1540" spans="1:30" x14ac:dyDescent="0.2">
      <c r="A1540">
        <v>68678</v>
      </c>
      <c r="B1540" t="s">
        <v>2781</v>
      </c>
      <c r="C1540" s="507">
        <v>45657</v>
      </c>
      <c r="D1540">
        <v>2024</v>
      </c>
      <c r="E1540" t="s">
        <v>178</v>
      </c>
      <c r="F1540" t="s">
        <v>265</v>
      </c>
      <c r="G1540">
        <v>40.924940999999997</v>
      </c>
      <c r="H1540">
        <v>-98.310601000000005</v>
      </c>
      <c r="I1540" s="606">
        <v>4.3552020548000003</v>
      </c>
      <c r="J1540" t="s">
        <v>431</v>
      </c>
      <c r="K1540" t="s">
        <v>1249</v>
      </c>
      <c r="L1540" s="606">
        <v>12.4</v>
      </c>
      <c r="M1540" s="606">
        <v>9.9</v>
      </c>
      <c r="N1540" s="606">
        <v>1.2525252525252526</v>
      </c>
      <c r="O1540" t="s">
        <v>799</v>
      </c>
      <c r="P1540" t="s">
        <v>1231</v>
      </c>
      <c r="R1540">
        <v>180</v>
      </c>
      <c r="AA1540">
        <v>54.49</v>
      </c>
      <c r="AB1540">
        <v>38.67</v>
      </c>
      <c r="AC1540" t="s">
        <v>330</v>
      </c>
      <c r="AD1540" s="508" t="s">
        <v>1233</v>
      </c>
    </row>
    <row r="1541" spans="1:30" x14ac:dyDescent="0.2">
      <c r="A1541">
        <v>67267</v>
      </c>
      <c r="B1541" t="s">
        <v>2782</v>
      </c>
      <c r="C1541" s="507">
        <v>45565</v>
      </c>
      <c r="D1541">
        <v>2024</v>
      </c>
      <c r="E1541" t="s">
        <v>179</v>
      </c>
      <c r="F1541" t="s">
        <v>239</v>
      </c>
      <c r="G1541">
        <v>42.390081000000002</v>
      </c>
      <c r="H1541">
        <v>-84.489341999999994</v>
      </c>
      <c r="I1541" s="606">
        <v>3.8195732876999999</v>
      </c>
      <c r="J1541" t="s">
        <v>431</v>
      </c>
      <c r="K1541" t="s">
        <v>1249</v>
      </c>
      <c r="L1541" s="606">
        <v>14</v>
      </c>
      <c r="M1541" s="606">
        <v>10</v>
      </c>
      <c r="N1541" s="606">
        <v>1.4</v>
      </c>
      <c r="O1541" t="s">
        <v>799</v>
      </c>
      <c r="P1541" t="s">
        <v>1231</v>
      </c>
      <c r="R1541">
        <v>180</v>
      </c>
      <c r="AA1541">
        <v>80.16</v>
      </c>
      <c r="AB1541">
        <v>58.14</v>
      </c>
      <c r="AC1541" t="s">
        <v>333</v>
      </c>
      <c r="AD1541" s="508" t="s">
        <v>1233</v>
      </c>
    </row>
    <row r="1542" spans="1:30" x14ac:dyDescent="0.2">
      <c r="A1542">
        <v>67545</v>
      </c>
      <c r="B1542" t="s">
        <v>2783</v>
      </c>
      <c r="C1542" s="507">
        <v>45657</v>
      </c>
      <c r="D1542">
        <v>2024</v>
      </c>
      <c r="E1542" t="s">
        <v>179</v>
      </c>
      <c r="F1542" t="s">
        <v>245</v>
      </c>
      <c r="G1542">
        <v>44.469889999999999</v>
      </c>
      <c r="H1542">
        <v>-95.779200000000003</v>
      </c>
      <c r="I1542" s="606">
        <v>3.9160260274000001</v>
      </c>
      <c r="J1542" t="s">
        <v>431</v>
      </c>
      <c r="K1542" t="s">
        <v>1249</v>
      </c>
      <c r="L1542" s="606">
        <v>13.9</v>
      </c>
      <c r="M1542" s="606">
        <v>10</v>
      </c>
      <c r="N1542" s="606">
        <v>1.3900000000000001</v>
      </c>
      <c r="O1542" t="s">
        <v>799</v>
      </c>
      <c r="P1542" t="s">
        <v>1231</v>
      </c>
      <c r="Q1542" t="s">
        <v>799</v>
      </c>
      <c r="R1542">
        <v>180</v>
      </c>
      <c r="T1542" t="s">
        <v>1294</v>
      </c>
      <c r="U1542" t="s">
        <v>1295</v>
      </c>
      <c r="V1542">
        <v>2024</v>
      </c>
      <c r="W1542">
        <v>5</v>
      </c>
      <c r="X1542">
        <v>30.6</v>
      </c>
      <c r="AA1542">
        <v>79.959999999999994</v>
      </c>
      <c r="AB1542">
        <v>57.97</v>
      </c>
      <c r="AC1542" t="s">
        <v>1259</v>
      </c>
      <c r="AD1542" s="508" t="s">
        <v>1233</v>
      </c>
    </row>
    <row r="1543" spans="1:30" x14ac:dyDescent="0.2">
      <c r="A1543">
        <v>66572</v>
      </c>
      <c r="B1543" t="s">
        <v>2784</v>
      </c>
      <c r="C1543" s="507">
        <v>45443</v>
      </c>
      <c r="D1543">
        <v>2024</v>
      </c>
      <c r="E1543" t="s">
        <v>177</v>
      </c>
      <c r="F1543" t="s">
        <v>221</v>
      </c>
      <c r="G1543">
        <v>32.494349999999997</v>
      </c>
      <c r="H1543">
        <v>-101.277</v>
      </c>
      <c r="I1543" s="606">
        <v>5.3064388127999997</v>
      </c>
      <c r="J1543" t="s">
        <v>431</v>
      </c>
      <c r="K1543" t="s">
        <v>1251</v>
      </c>
      <c r="L1543" s="606">
        <v>12.72</v>
      </c>
      <c r="M1543" s="606">
        <v>10</v>
      </c>
      <c r="N1543" s="606">
        <v>1.272</v>
      </c>
      <c r="O1543" t="s">
        <v>799</v>
      </c>
      <c r="P1543" t="s">
        <v>1231</v>
      </c>
      <c r="R1543">
        <v>180</v>
      </c>
      <c r="AA1543">
        <v>65.069999999999993</v>
      </c>
      <c r="AB1543">
        <v>41.25</v>
      </c>
      <c r="AC1543" t="s">
        <v>332</v>
      </c>
      <c r="AD1543" s="508" t="s">
        <v>1233</v>
      </c>
    </row>
    <row r="1544" spans="1:30" x14ac:dyDescent="0.2">
      <c r="A1544">
        <v>67051</v>
      </c>
      <c r="B1544" t="s">
        <v>2785</v>
      </c>
      <c r="C1544" s="507">
        <v>45382</v>
      </c>
      <c r="D1544">
        <v>2024</v>
      </c>
      <c r="E1544" t="s">
        <v>199</v>
      </c>
      <c r="F1544" t="s">
        <v>237</v>
      </c>
      <c r="G1544">
        <v>33.728940999999999</v>
      </c>
      <c r="H1544">
        <v>-79.824291000000002</v>
      </c>
      <c r="I1544" s="606">
        <v>4.6149515982000002</v>
      </c>
      <c r="J1544" t="s">
        <v>431</v>
      </c>
      <c r="K1544" t="s">
        <v>1249</v>
      </c>
      <c r="L1544" s="606">
        <v>14.3</v>
      </c>
      <c r="M1544" s="606">
        <v>10</v>
      </c>
      <c r="N1544" s="606">
        <v>1.4300000000000002</v>
      </c>
      <c r="O1544" t="s">
        <v>799</v>
      </c>
      <c r="P1544" t="s">
        <v>1231</v>
      </c>
      <c r="R1544">
        <v>180</v>
      </c>
      <c r="AA1544">
        <v>63.93</v>
      </c>
      <c r="AB1544">
        <v>47.15</v>
      </c>
      <c r="AC1544" t="s">
        <v>330</v>
      </c>
      <c r="AD1544" s="508" t="s">
        <v>1233</v>
      </c>
    </row>
    <row r="1545" spans="1:30" x14ac:dyDescent="0.2">
      <c r="A1545">
        <v>67864</v>
      </c>
      <c r="B1545" t="s">
        <v>2786</v>
      </c>
      <c r="C1545" s="507">
        <v>45503</v>
      </c>
      <c r="D1545">
        <v>2024</v>
      </c>
      <c r="E1545" t="s">
        <v>199</v>
      </c>
      <c r="F1545" t="s">
        <v>225</v>
      </c>
      <c r="G1545">
        <v>32.350830000000002</v>
      </c>
      <c r="H1545">
        <v>-81.171899999999994</v>
      </c>
      <c r="I1545" s="606">
        <v>4.6785947489000002</v>
      </c>
      <c r="J1545" t="s">
        <v>431</v>
      </c>
      <c r="K1545" t="s">
        <v>1249</v>
      </c>
      <c r="L1545" s="606">
        <v>12</v>
      </c>
      <c r="M1545" s="606">
        <v>10</v>
      </c>
      <c r="N1545" s="606">
        <v>1.2</v>
      </c>
      <c r="O1545" t="s">
        <v>793</v>
      </c>
      <c r="P1545" t="s">
        <v>793</v>
      </c>
      <c r="Q1545">
        <v>20</v>
      </c>
      <c r="R1545">
        <v>200</v>
      </c>
      <c r="AA1545">
        <v>80.58</v>
      </c>
      <c r="AB1545">
        <v>49.56</v>
      </c>
      <c r="AC1545" t="s">
        <v>329</v>
      </c>
      <c r="AD1545" s="508" t="s">
        <v>1233</v>
      </c>
    </row>
    <row r="1546" spans="1:30" x14ac:dyDescent="0.2">
      <c r="A1546">
        <v>66715</v>
      </c>
      <c r="B1546" t="s">
        <v>2787</v>
      </c>
      <c r="C1546" s="507">
        <v>45473</v>
      </c>
      <c r="D1546">
        <v>2024</v>
      </c>
      <c r="E1546" t="s">
        <v>176</v>
      </c>
      <c r="F1546" t="s">
        <v>222</v>
      </c>
      <c r="G1546">
        <v>36.696001000000003</v>
      </c>
      <c r="H1546">
        <v>-119.885001</v>
      </c>
      <c r="I1546" s="606">
        <v>5.2805308219000002</v>
      </c>
      <c r="J1546" t="s">
        <v>431</v>
      </c>
      <c r="K1546" t="s">
        <v>1249</v>
      </c>
      <c r="L1546" s="606">
        <v>13.6</v>
      </c>
      <c r="M1546" s="606">
        <v>10</v>
      </c>
      <c r="N1546" s="606">
        <v>1.3599999999999999</v>
      </c>
      <c r="O1546" t="s">
        <v>799</v>
      </c>
      <c r="P1546" t="s">
        <v>1231</v>
      </c>
      <c r="R1546">
        <v>180</v>
      </c>
      <c r="AA1546">
        <v>77.099999999999994</v>
      </c>
      <c r="AB1546">
        <v>54.84</v>
      </c>
      <c r="AC1546" t="s">
        <v>333</v>
      </c>
      <c r="AD1546" s="508" t="s">
        <v>1233</v>
      </c>
    </row>
    <row r="1547" spans="1:30" x14ac:dyDescent="0.2">
      <c r="A1547">
        <v>67417</v>
      </c>
      <c r="B1547" t="s">
        <v>2788</v>
      </c>
      <c r="C1547" s="507">
        <v>45657</v>
      </c>
      <c r="D1547">
        <v>2024</v>
      </c>
      <c r="E1547" t="s">
        <v>217</v>
      </c>
      <c r="F1547" t="s">
        <v>255</v>
      </c>
      <c r="G1547">
        <v>41.582191000000002</v>
      </c>
      <c r="H1547">
        <v>-71.521741000000006</v>
      </c>
      <c r="I1547" s="606">
        <v>3.8898488584000002</v>
      </c>
      <c r="J1547" t="s">
        <v>431</v>
      </c>
      <c r="K1547" t="s">
        <v>1249</v>
      </c>
      <c r="L1547" s="606">
        <v>12.33</v>
      </c>
      <c r="M1547" s="606">
        <v>10</v>
      </c>
      <c r="N1547" s="606">
        <v>1.2330000000000001</v>
      </c>
      <c r="O1547" t="s">
        <v>793</v>
      </c>
      <c r="P1547" t="s">
        <v>793</v>
      </c>
      <c r="Q1547" t="s">
        <v>799</v>
      </c>
      <c r="R1547">
        <v>180</v>
      </c>
      <c r="AC1547" t="s">
        <v>330</v>
      </c>
      <c r="AD1547" s="508" t="s">
        <v>1233</v>
      </c>
    </row>
    <row r="1548" spans="1:30" x14ac:dyDescent="0.2">
      <c r="A1548">
        <v>68041</v>
      </c>
      <c r="B1548" t="s">
        <v>2789</v>
      </c>
      <c r="C1548" s="507">
        <v>45657</v>
      </c>
      <c r="D1548">
        <v>2024</v>
      </c>
      <c r="E1548" t="s">
        <v>183</v>
      </c>
      <c r="F1548" t="s">
        <v>234</v>
      </c>
      <c r="G1548">
        <v>40.135010999999999</v>
      </c>
      <c r="H1548">
        <v>-104.64500099999999</v>
      </c>
      <c r="I1548" s="606">
        <v>4.8135070775999997</v>
      </c>
      <c r="J1548" t="s">
        <v>431</v>
      </c>
      <c r="K1548" t="s">
        <v>1249</v>
      </c>
      <c r="M1548" s="606">
        <v>11</v>
      </c>
      <c r="O1548" t="s">
        <v>799</v>
      </c>
      <c r="P1548" t="s">
        <v>1231</v>
      </c>
      <c r="R1548">
        <v>181</v>
      </c>
      <c r="AA1548">
        <v>72.69</v>
      </c>
      <c r="AB1548">
        <v>51.8</v>
      </c>
      <c r="AC1548" t="s">
        <v>1259</v>
      </c>
      <c r="AD1548" s="508" t="s">
        <v>1233</v>
      </c>
    </row>
    <row r="1549" spans="1:30" x14ac:dyDescent="0.2">
      <c r="A1549">
        <v>67534</v>
      </c>
      <c r="B1549" t="s">
        <v>2790</v>
      </c>
      <c r="C1549" s="507">
        <v>45657</v>
      </c>
      <c r="D1549">
        <v>2024</v>
      </c>
      <c r="E1549" t="s">
        <v>176</v>
      </c>
      <c r="F1549" t="s">
        <v>222</v>
      </c>
      <c r="G1549">
        <v>35.660330999999999</v>
      </c>
      <c r="H1549">
        <v>-117.81333100000001</v>
      </c>
      <c r="I1549" s="606">
        <v>5.9111515982</v>
      </c>
      <c r="J1549" t="s">
        <v>431</v>
      </c>
      <c r="K1549" t="s">
        <v>1249</v>
      </c>
      <c r="L1549" s="606">
        <v>16.5</v>
      </c>
      <c r="M1549" s="606">
        <v>11.9</v>
      </c>
      <c r="N1549" s="606">
        <v>1.3865546218487395</v>
      </c>
      <c r="O1549" t="s">
        <v>799</v>
      </c>
      <c r="P1549" t="s">
        <v>1231</v>
      </c>
      <c r="R1549">
        <v>180</v>
      </c>
      <c r="AA1549">
        <v>73.930000000000007</v>
      </c>
      <c r="AB1549">
        <v>45.81</v>
      </c>
      <c r="AC1549" t="s">
        <v>330</v>
      </c>
      <c r="AD1549" s="508" t="s">
        <v>1233</v>
      </c>
    </row>
    <row r="1550" spans="1:30" x14ac:dyDescent="0.2">
      <c r="A1550">
        <v>64160</v>
      </c>
      <c r="B1550" t="s">
        <v>2791</v>
      </c>
      <c r="C1550" s="507">
        <v>45382</v>
      </c>
      <c r="D1550">
        <v>2024</v>
      </c>
      <c r="E1550" t="s">
        <v>217</v>
      </c>
      <c r="F1550" t="s">
        <v>260</v>
      </c>
      <c r="G1550">
        <v>41.434280000000001</v>
      </c>
      <c r="H1550">
        <v>-71.813999999999993</v>
      </c>
      <c r="I1550" s="606">
        <v>3.9114253424999998</v>
      </c>
      <c r="J1550" t="s">
        <v>431</v>
      </c>
      <c r="K1550" t="s">
        <v>1251</v>
      </c>
      <c r="M1550" s="606">
        <v>12</v>
      </c>
      <c r="O1550" t="s">
        <v>793</v>
      </c>
      <c r="P1550" t="s">
        <v>793</v>
      </c>
      <c r="Q1550" t="s">
        <v>799</v>
      </c>
      <c r="R1550">
        <v>180</v>
      </c>
      <c r="AA1550">
        <v>109.33</v>
      </c>
      <c r="AB1550">
        <v>78.349999999999994</v>
      </c>
      <c r="AC1550" t="s">
        <v>333</v>
      </c>
      <c r="AD1550" s="508" t="s">
        <v>1233</v>
      </c>
    </row>
    <row r="1551" spans="1:30" x14ac:dyDescent="0.2">
      <c r="A1551">
        <v>64656</v>
      </c>
      <c r="B1551" t="s">
        <v>2792</v>
      </c>
      <c r="C1551" s="507">
        <v>45382</v>
      </c>
      <c r="D1551">
        <v>2024</v>
      </c>
      <c r="E1551" t="s">
        <v>216</v>
      </c>
      <c r="F1551" t="s">
        <v>216</v>
      </c>
      <c r="G1551">
        <v>21.372961</v>
      </c>
      <c r="H1551">
        <v>-158.064131</v>
      </c>
      <c r="I1551" s="606">
        <v>5.6000771690000004</v>
      </c>
      <c r="J1551" t="s">
        <v>431</v>
      </c>
      <c r="K1551" t="s">
        <v>1249</v>
      </c>
      <c r="L1551" s="606">
        <v>18.25</v>
      </c>
      <c r="M1551" s="606">
        <v>12.5</v>
      </c>
      <c r="N1551" s="606">
        <v>1.46</v>
      </c>
      <c r="O1551" t="s">
        <v>793</v>
      </c>
      <c r="P1551" t="s">
        <v>793</v>
      </c>
      <c r="Q1551">
        <v>15</v>
      </c>
      <c r="R1551">
        <v>180</v>
      </c>
      <c r="T1551" t="s">
        <v>1294</v>
      </c>
      <c r="U1551" t="s">
        <v>1497</v>
      </c>
      <c r="V1551">
        <v>2024</v>
      </c>
      <c r="W1551">
        <v>12.5</v>
      </c>
      <c r="X1551">
        <v>50</v>
      </c>
      <c r="AC1551" t="s">
        <v>333</v>
      </c>
      <c r="AD1551" s="508" t="s">
        <v>1233</v>
      </c>
    </row>
    <row r="1552" spans="1:30" x14ac:dyDescent="0.2">
      <c r="A1552">
        <v>67846</v>
      </c>
      <c r="B1552" t="s">
        <v>2793</v>
      </c>
      <c r="C1552" s="507">
        <v>45657</v>
      </c>
      <c r="D1552">
        <v>2024</v>
      </c>
      <c r="E1552" t="s">
        <v>180</v>
      </c>
      <c r="F1552" t="s">
        <v>227</v>
      </c>
      <c r="G1552">
        <v>37.966000000000001</v>
      </c>
      <c r="H1552">
        <v>-78.400000000000006</v>
      </c>
      <c r="I1552" s="606">
        <v>4.229416895</v>
      </c>
      <c r="J1552" t="s">
        <v>431</v>
      </c>
      <c r="K1552" t="s">
        <v>1249</v>
      </c>
      <c r="M1552" s="606">
        <v>12.5</v>
      </c>
      <c r="O1552" t="s">
        <v>793</v>
      </c>
      <c r="P1552" t="s">
        <v>793</v>
      </c>
      <c r="Q1552">
        <v>25</v>
      </c>
      <c r="R1552">
        <v>180</v>
      </c>
      <c r="AA1552">
        <v>69.75</v>
      </c>
      <c r="AB1552">
        <v>50.94</v>
      </c>
      <c r="AC1552" t="s">
        <v>329</v>
      </c>
      <c r="AD1552" s="508" t="s">
        <v>1233</v>
      </c>
    </row>
    <row r="1553" spans="1:30" x14ac:dyDescent="0.2">
      <c r="A1553">
        <v>67706</v>
      </c>
      <c r="B1553" t="s">
        <v>2794</v>
      </c>
      <c r="C1553" s="507">
        <v>45657</v>
      </c>
      <c r="D1553">
        <v>2024</v>
      </c>
      <c r="E1553" t="s">
        <v>180</v>
      </c>
      <c r="F1553" t="s">
        <v>243</v>
      </c>
      <c r="G1553">
        <v>40.183450000000001</v>
      </c>
      <c r="H1553">
        <v>-79.319599999999994</v>
      </c>
      <c r="I1553" s="606">
        <v>3.7730264839999998</v>
      </c>
      <c r="J1553" t="s">
        <v>431</v>
      </c>
      <c r="K1553" t="s">
        <v>1249</v>
      </c>
      <c r="L1553" s="606">
        <v>18</v>
      </c>
      <c r="M1553" s="606">
        <v>13.8</v>
      </c>
      <c r="N1553" s="606">
        <v>1.3043478260869565</v>
      </c>
      <c r="O1553" t="s">
        <v>799</v>
      </c>
      <c r="P1553" t="s">
        <v>1231</v>
      </c>
      <c r="Q1553" t="s">
        <v>799</v>
      </c>
      <c r="R1553">
        <v>180</v>
      </c>
      <c r="AA1553">
        <v>81.180000000000007</v>
      </c>
      <c r="AB1553">
        <v>50.92</v>
      </c>
      <c r="AC1553" t="s">
        <v>332</v>
      </c>
      <c r="AD1553" s="508" t="s">
        <v>1233</v>
      </c>
    </row>
    <row r="1554" spans="1:30" x14ac:dyDescent="0.2">
      <c r="A1554">
        <v>65903</v>
      </c>
      <c r="B1554" t="s">
        <v>2795</v>
      </c>
      <c r="C1554" s="507">
        <v>45596</v>
      </c>
      <c r="D1554">
        <v>2024</v>
      </c>
      <c r="E1554" t="s">
        <v>180</v>
      </c>
      <c r="F1554" t="s">
        <v>243</v>
      </c>
      <c r="G1554">
        <v>39.958871000000002</v>
      </c>
      <c r="H1554">
        <v>-79.640551000000002</v>
      </c>
      <c r="I1554" s="606">
        <v>3.7909760274000002</v>
      </c>
      <c r="J1554" t="s">
        <v>431</v>
      </c>
      <c r="K1554" t="s">
        <v>1249</v>
      </c>
      <c r="L1554" s="606">
        <v>19.899999999999999</v>
      </c>
      <c r="M1554" s="606">
        <v>14</v>
      </c>
      <c r="N1554" s="606">
        <v>1.4214285714285713</v>
      </c>
      <c r="O1554" t="s">
        <v>793</v>
      </c>
      <c r="P1554" t="s">
        <v>793</v>
      </c>
      <c r="Q1554">
        <v>25</v>
      </c>
      <c r="R1554">
        <v>180</v>
      </c>
      <c r="AA1554">
        <v>70.180000000000007</v>
      </c>
      <c r="AB1554">
        <v>45.52</v>
      </c>
      <c r="AC1554" t="s">
        <v>330</v>
      </c>
      <c r="AD1554" s="508" t="s">
        <v>1233</v>
      </c>
    </row>
    <row r="1555" spans="1:30" x14ac:dyDescent="0.2">
      <c r="A1555">
        <v>65902</v>
      </c>
      <c r="B1555" t="s">
        <v>2796</v>
      </c>
      <c r="C1555" s="507">
        <v>45626</v>
      </c>
      <c r="D1555">
        <v>2024</v>
      </c>
      <c r="E1555" t="s">
        <v>180</v>
      </c>
      <c r="F1555" t="s">
        <v>243</v>
      </c>
      <c r="G1555">
        <v>39.752361000000001</v>
      </c>
      <c r="H1555">
        <v>-79.837170999999998</v>
      </c>
      <c r="I1555" s="606">
        <v>3.8266952055000001</v>
      </c>
      <c r="J1555" t="s">
        <v>431</v>
      </c>
      <c r="K1555" t="s">
        <v>1249</v>
      </c>
      <c r="L1555" s="606">
        <v>19.5</v>
      </c>
      <c r="M1555" s="606">
        <v>14</v>
      </c>
      <c r="N1555" s="606">
        <v>1.3928571428571428</v>
      </c>
      <c r="O1555" t="s">
        <v>793</v>
      </c>
      <c r="P1555" t="s">
        <v>793</v>
      </c>
      <c r="Q1555">
        <v>25</v>
      </c>
      <c r="R1555">
        <v>179</v>
      </c>
      <c r="AA1555">
        <v>73.89</v>
      </c>
      <c r="AB1555">
        <v>47.4</v>
      </c>
      <c r="AC1555" t="s">
        <v>330</v>
      </c>
      <c r="AD1555" s="508" t="s">
        <v>1233</v>
      </c>
    </row>
    <row r="1556" spans="1:30" x14ac:dyDescent="0.2">
      <c r="A1556">
        <v>65929</v>
      </c>
      <c r="B1556" t="s">
        <v>2797</v>
      </c>
      <c r="C1556" s="507">
        <v>45657</v>
      </c>
      <c r="D1556">
        <v>2024</v>
      </c>
      <c r="E1556" t="s">
        <v>180</v>
      </c>
      <c r="F1556" t="s">
        <v>243</v>
      </c>
      <c r="G1556">
        <v>39.764719999999997</v>
      </c>
      <c r="H1556">
        <v>-79.303400999999994</v>
      </c>
      <c r="I1556" s="606">
        <v>3.7683922374000001</v>
      </c>
      <c r="J1556" t="s">
        <v>431</v>
      </c>
      <c r="K1556" t="s">
        <v>1249</v>
      </c>
      <c r="L1556" s="606">
        <v>20.7</v>
      </c>
      <c r="M1556" s="606">
        <v>15</v>
      </c>
      <c r="N1556" s="606">
        <v>1.38</v>
      </c>
      <c r="O1556" t="s">
        <v>793</v>
      </c>
      <c r="P1556" t="s">
        <v>793</v>
      </c>
      <c r="Q1556">
        <v>25</v>
      </c>
      <c r="R1556">
        <v>180</v>
      </c>
      <c r="AA1556">
        <v>69.86</v>
      </c>
      <c r="AB1556">
        <v>45.14</v>
      </c>
      <c r="AC1556" t="s">
        <v>330</v>
      </c>
      <c r="AD1556" s="508" t="s">
        <v>1233</v>
      </c>
    </row>
    <row r="1557" spans="1:30" x14ac:dyDescent="0.2">
      <c r="A1557">
        <v>67298</v>
      </c>
      <c r="B1557" t="s">
        <v>2798</v>
      </c>
      <c r="C1557" s="507">
        <v>45382</v>
      </c>
      <c r="D1557">
        <v>2024</v>
      </c>
      <c r="E1557" t="s">
        <v>199</v>
      </c>
      <c r="F1557" t="s">
        <v>249</v>
      </c>
      <c r="G1557">
        <v>35.099609999999998</v>
      </c>
      <c r="H1557">
        <v>-89.598699999999994</v>
      </c>
      <c r="I1557" s="606">
        <v>4.4098315067999998</v>
      </c>
      <c r="J1557" t="s">
        <v>431</v>
      </c>
      <c r="K1557" t="s">
        <v>1251</v>
      </c>
      <c r="L1557" s="606">
        <v>22.55</v>
      </c>
      <c r="M1557" s="606">
        <v>16</v>
      </c>
      <c r="N1557" s="606">
        <v>1.409375</v>
      </c>
      <c r="O1557" t="s">
        <v>799</v>
      </c>
      <c r="P1557" t="s">
        <v>1231</v>
      </c>
      <c r="Q1557" t="s">
        <v>799</v>
      </c>
      <c r="R1557">
        <v>180</v>
      </c>
      <c r="AA1557">
        <v>92.65</v>
      </c>
      <c r="AB1557">
        <v>66.010000000000005</v>
      </c>
      <c r="AC1557" t="s">
        <v>333</v>
      </c>
      <c r="AD1557" s="508" t="s">
        <v>1233</v>
      </c>
    </row>
    <row r="1558" spans="1:30" x14ac:dyDescent="0.2">
      <c r="A1558">
        <v>66898</v>
      </c>
      <c r="B1558" t="s">
        <v>2799</v>
      </c>
      <c r="C1558" s="507">
        <v>45322</v>
      </c>
      <c r="D1558">
        <v>2024</v>
      </c>
      <c r="E1558" t="s">
        <v>180</v>
      </c>
      <c r="F1558" t="s">
        <v>264</v>
      </c>
      <c r="G1558">
        <v>39.707830999999999</v>
      </c>
      <c r="H1558">
        <v>-79.948801000000003</v>
      </c>
      <c r="I1558" s="606">
        <v>3.8577557078</v>
      </c>
      <c r="J1558" t="s">
        <v>431</v>
      </c>
      <c r="K1558" t="s">
        <v>1251</v>
      </c>
      <c r="L1558" s="606">
        <v>23.04</v>
      </c>
      <c r="M1558" s="606">
        <v>18.899999999999999</v>
      </c>
      <c r="N1558" s="606">
        <v>1.2190476190476192</v>
      </c>
      <c r="O1558" t="s">
        <v>799</v>
      </c>
      <c r="P1558" t="s">
        <v>1231</v>
      </c>
      <c r="R1558">
        <v>180</v>
      </c>
      <c r="AA1558">
        <v>66.83</v>
      </c>
      <c r="AB1558">
        <v>42.67</v>
      </c>
      <c r="AC1558" t="s">
        <v>333</v>
      </c>
      <c r="AD1558" s="508" t="s">
        <v>1233</v>
      </c>
    </row>
    <row r="1559" spans="1:30" x14ac:dyDescent="0.2">
      <c r="A1559">
        <v>67214</v>
      </c>
      <c r="B1559" t="s">
        <v>2800</v>
      </c>
      <c r="C1559" s="507">
        <v>45382</v>
      </c>
      <c r="D1559">
        <v>2024</v>
      </c>
      <c r="E1559" t="s">
        <v>180</v>
      </c>
      <c r="F1559" t="s">
        <v>253</v>
      </c>
      <c r="G1559">
        <v>39.598000999999996</v>
      </c>
      <c r="H1559">
        <v>-78.951009999999997</v>
      </c>
      <c r="I1559" s="606">
        <v>3.8983885845000001</v>
      </c>
      <c r="J1559" t="s">
        <v>431</v>
      </c>
      <c r="K1559" t="s">
        <v>1249</v>
      </c>
      <c r="L1559" s="606">
        <v>26.8</v>
      </c>
      <c r="M1559" s="606">
        <v>19.8</v>
      </c>
      <c r="N1559" s="606">
        <v>1.3535353535353536</v>
      </c>
      <c r="O1559" t="s">
        <v>799</v>
      </c>
      <c r="P1559" t="s">
        <v>1231</v>
      </c>
      <c r="R1559">
        <v>180</v>
      </c>
      <c r="AA1559">
        <v>77.959999999999994</v>
      </c>
      <c r="AB1559">
        <v>49.42</v>
      </c>
      <c r="AC1559" t="s">
        <v>330</v>
      </c>
      <c r="AD1559" s="508" t="s">
        <v>1233</v>
      </c>
    </row>
    <row r="1560" spans="1:30" x14ac:dyDescent="0.2">
      <c r="A1560">
        <v>67533</v>
      </c>
      <c r="B1560" t="s">
        <v>2801</v>
      </c>
      <c r="C1560" s="507">
        <v>45657</v>
      </c>
      <c r="D1560">
        <v>2024</v>
      </c>
      <c r="E1560" t="s">
        <v>176</v>
      </c>
      <c r="F1560" t="s">
        <v>222</v>
      </c>
      <c r="G1560">
        <v>35.656370000000003</v>
      </c>
      <c r="H1560">
        <v>-117.80955</v>
      </c>
      <c r="I1560" s="606">
        <v>5.9111515982</v>
      </c>
      <c r="J1560" t="s">
        <v>431</v>
      </c>
      <c r="K1560" t="s">
        <v>1249</v>
      </c>
      <c r="L1560" s="606">
        <v>27.44</v>
      </c>
      <c r="M1560" s="606">
        <v>19.899999999999999</v>
      </c>
      <c r="N1560" s="606">
        <v>1.3788944723618093</v>
      </c>
      <c r="O1560" t="s">
        <v>799</v>
      </c>
      <c r="P1560" t="s">
        <v>1231</v>
      </c>
      <c r="R1560">
        <v>180</v>
      </c>
      <c r="AA1560">
        <v>73.67</v>
      </c>
      <c r="AB1560">
        <v>45.63</v>
      </c>
      <c r="AC1560" t="s">
        <v>330</v>
      </c>
      <c r="AD1560" s="508" t="s">
        <v>1233</v>
      </c>
    </row>
    <row r="1561" spans="1:30" x14ac:dyDescent="0.2">
      <c r="A1561">
        <v>67092</v>
      </c>
      <c r="B1561" t="s">
        <v>2802</v>
      </c>
      <c r="C1561" s="507">
        <v>45473</v>
      </c>
      <c r="D1561">
        <v>2024</v>
      </c>
      <c r="E1561" t="s">
        <v>176</v>
      </c>
      <c r="F1561" t="s">
        <v>222</v>
      </c>
      <c r="G1561">
        <v>37.374070000000003</v>
      </c>
      <c r="H1561">
        <v>-121.13500000000001</v>
      </c>
      <c r="I1561" s="606">
        <v>5.2102527396999996</v>
      </c>
      <c r="J1561" t="s">
        <v>431</v>
      </c>
      <c r="K1561" t="s">
        <v>1249</v>
      </c>
      <c r="M1561" s="606">
        <v>20</v>
      </c>
      <c r="O1561" t="s">
        <v>799</v>
      </c>
      <c r="P1561" t="s">
        <v>1231</v>
      </c>
      <c r="Q1561" t="s">
        <v>799</v>
      </c>
      <c r="R1561">
        <v>180</v>
      </c>
      <c r="T1561" t="s">
        <v>1294</v>
      </c>
      <c r="V1561">
        <v>2024</v>
      </c>
      <c r="W1561">
        <v>15</v>
      </c>
      <c r="X1561">
        <v>60</v>
      </c>
      <c r="AA1561">
        <v>59.92</v>
      </c>
      <c r="AB1561">
        <v>43.35</v>
      </c>
      <c r="AC1561" t="s">
        <v>1259</v>
      </c>
      <c r="AD1561" s="508" t="s">
        <v>1233</v>
      </c>
    </row>
    <row r="1562" spans="1:30" x14ac:dyDescent="0.2">
      <c r="A1562">
        <v>65077</v>
      </c>
      <c r="B1562" t="s">
        <v>2803</v>
      </c>
      <c r="C1562" s="507">
        <v>45350</v>
      </c>
      <c r="D1562">
        <v>2024</v>
      </c>
      <c r="E1562" t="s">
        <v>180</v>
      </c>
      <c r="F1562" t="s">
        <v>243</v>
      </c>
      <c r="G1562">
        <v>39.937271000000003</v>
      </c>
      <c r="H1562">
        <v>-76.771000999999998</v>
      </c>
      <c r="I1562" s="606">
        <v>3.9902803652999999</v>
      </c>
      <c r="J1562" t="s">
        <v>431</v>
      </c>
      <c r="K1562" t="s">
        <v>1249</v>
      </c>
      <c r="L1562" s="606">
        <v>25.01</v>
      </c>
      <c r="M1562" s="606">
        <v>20</v>
      </c>
      <c r="N1562" s="606">
        <v>1.2505000000000002</v>
      </c>
      <c r="O1562" t="s">
        <v>799</v>
      </c>
      <c r="P1562" t="s">
        <v>1231</v>
      </c>
      <c r="R1562">
        <v>180</v>
      </c>
      <c r="AA1562">
        <v>82.53</v>
      </c>
      <c r="AB1562">
        <v>59.17</v>
      </c>
      <c r="AC1562" t="s">
        <v>325</v>
      </c>
      <c r="AD1562" s="508">
        <v>31.239754589840722</v>
      </c>
    </row>
    <row r="1563" spans="1:30" x14ac:dyDescent="0.2">
      <c r="A1563">
        <v>65080</v>
      </c>
      <c r="B1563" t="s">
        <v>2804</v>
      </c>
      <c r="C1563" s="507">
        <v>45350</v>
      </c>
      <c r="D1563">
        <v>2024</v>
      </c>
      <c r="E1563" t="s">
        <v>180</v>
      </c>
      <c r="F1563" t="s">
        <v>243</v>
      </c>
      <c r="G1563">
        <v>40.560800999999998</v>
      </c>
      <c r="H1563">
        <v>-77.378501</v>
      </c>
      <c r="I1563" s="606">
        <v>3.8526707763000001</v>
      </c>
      <c r="J1563" t="s">
        <v>431</v>
      </c>
      <c r="K1563" t="s">
        <v>1249</v>
      </c>
      <c r="L1563" s="606">
        <v>25.25</v>
      </c>
      <c r="M1563" s="606">
        <v>20</v>
      </c>
      <c r="N1563" s="606">
        <v>1.2625</v>
      </c>
      <c r="O1563" t="s">
        <v>799</v>
      </c>
      <c r="P1563" t="s">
        <v>1231</v>
      </c>
      <c r="R1563">
        <v>180</v>
      </c>
      <c r="AA1563">
        <v>73.33</v>
      </c>
      <c r="AB1563">
        <v>46.43</v>
      </c>
      <c r="AC1563" t="s">
        <v>325</v>
      </c>
      <c r="AD1563" s="508" t="s">
        <v>1233</v>
      </c>
    </row>
    <row r="1564" spans="1:30" x14ac:dyDescent="0.2">
      <c r="A1564">
        <v>65081</v>
      </c>
      <c r="B1564" t="s">
        <v>2805</v>
      </c>
      <c r="C1564" s="507">
        <v>45412</v>
      </c>
      <c r="D1564">
        <v>2024</v>
      </c>
      <c r="E1564" t="s">
        <v>180</v>
      </c>
      <c r="F1564" t="s">
        <v>243</v>
      </c>
      <c r="G1564">
        <v>40.790441000000001</v>
      </c>
      <c r="H1564">
        <v>-76.895651000000001</v>
      </c>
      <c r="I1564" s="606">
        <v>3.8271276256000002</v>
      </c>
      <c r="J1564" t="s">
        <v>431</v>
      </c>
      <c r="K1564" t="s">
        <v>1249</v>
      </c>
      <c r="L1564" s="606">
        <v>25.25</v>
      </c>
      <c r="M1564" s="606">
        <v>20</v>
      </c>
      <c r="N1564" s="606">
        <v>1.2625</v>
      </c>
      <c r="O1564" t="s">
        <v>799</v>
      </c>
      <c r="P1564" t="s">
        <v>2806</v>
      </c>
      <c r="R1564">
        <v>180</v>
      </c>
      <c r="AA1564">
        <v>78.81</v>
      </c>
      <c r="AB1564">
        <v>49.42</v>
      </c>
      <c r="AC1564" t="s">
        <v>325</v>
      </c>
      <c r="AD1564" s="508" t="s">
        <v>1233</v>
      </c>
    </row>
    <row r="1565" spans="1:30" x14ac:dyDescent="0.2">
      <c r="A1565">
        <v>65840</v>
      </c>
      <c r="B1565" t="s">
        <v>2807</v>
      </c>
      <c r="C1565" s="507">
        <v>45350</v>
      </c>
      <c r="D1565">
        <v>2024</v>
      </c>
      <c r="E1565" t="s">
        <v>181</v>
      </c>
      <c r="F1565" t="s">
        <v>244</v>
      </c>
      <c r="G1565">
        <v>42.882711</v>
      </c>
      <c r="H1565">
        <v>-74.091431</v>
      </c>
      <c r="I1565" s="606">
        <v>3.8198995434</v>
      </c>
      <c r="J1565" t="s">
        <v>431</v>
      </c>
      <c r="K1565" t="s">
        <v>1249</v>
      </c>
      <c r="L1565" s="606">
        <v>27.4</v>
      </c>
      <c r="M1565" s="606">
        <v>20</v>
      </c>
      <c r="N1565" s="606">
        <v>1.3699999999999999</v>
      </c>
      <c r="O1565" t="s">
        <v>799</v>
      </c>
      <c r="P1565" t="s">
        <v>1231</v>
      </c>
      <c r="R1565">
        <v>180</v>
      </c>
      <c r="AA1565">
        <v>108.99</v>
      </c>
      <c r="AB1565">
        <v>78.069999999999993</v>
      </c>
      <c r="AC1565" t="s">
        <v>1259</v>
      </c>
      <c r="AD1565" s="508">
        <v>61.426546507003536</v>
      </c>
    </row>
    <row r="1566" spans="1:30" x14ac:dyDescent="0.2">
      <c r="A1566">
        <v>63787</v>
      </c>
      <c r="B1566" t="s">
        <v>2808</v>
      </c>
      <c r="C1566" s="507">
        <v>45382</v>
      </c>
      <c r="D1566">
        <v>2024</v>
      </c>
      <c r="E1566" t="s">
        <v>180</v>
      </c>
      <c r="F1566" t="s">
        <v>228</v>
      </c>
      <c r="G1566">
        <v>36.531961000000003</v>
      </c>
      <c r="H1566">
        <v>-77.549401000000003</v>
      </c>
      <c r="I1566" s="606">
        <v>4.3862691781000001</v>
      </c>
      <c r="J1566" t="s">
        <v>431</v>
      </c>
      <c r="K1566" t="s">
        <v>1249</v>
      </c>
      <c r="L1566" s="606">
        <v>24.98</v>
      </c>
      <c r="M1566" s="606">
        <v>20</v>
      </c>
      <c r="N1566" s="606">
        <v>1.2490000000000001</v>
      </c>
      <c r="O1566" t="s">
        <v>799</v>
      </c>
      <c r="P1566" t="s">
        <v>1231</v>
      </c>
      <c r="R1566">
        <v>180</v>
      </c>
      <c r="AA1566">
        <v>75.94</v>
      </c>
      <c r="AB1566">
        <v>54.82</v>
      </c>
      <c r="AC1566" t="s">
        <v>329</v>
      </c>
      <c r="AD1566" s="508" t="s">
        <v>1233</v>
      </c>
    </row>
    <row r="1567" spans="1:30" x14ac:dyDescent="0.2">
      <c r="A1567">
        <v>66105</v>
      </c>
      <c r="B1567" t="s">
        <v>2809</v>
      </c>
      <c r="C1567" s="507">
        <v>45443</v>
      </c>
      <c r="D1567">
        <v>2024</v>
      </c>
      <c r="E1567" t="s">
        <v>179</v>
      </c>
      <c r="F1567" t="s">
        <v>239</v>
      </c>
      <c r="G1567">
        <v>42.504890000000003</v>
      </c>
      <c r="H1567">
        <v>-84.477000000000004</v>
      </c>
      <c r="I1567" s="606">
        <v>3.8152312785000002</v>
      </c>
      <c r="J1567" t="s">
        <v>431</v>
      </c>
      <c r="K1567" t="s">
        <v>1249</v>
      </c>
      <c r="L1567" s="606">
        <v>27</v>
      </c>
      <c r="M1567" s="606">
        <v>20</v>
      </c>
      <c r="N1567" s="606">
        <v>1.35</v>
      </c>
      <c r="O1567" t="s">
        <v>799</v>
      </c>
      <c r="P1567" t="s">
        <v>1231</v>
      </c>
      <c r="Q1567" t="s">
        <v>799</v>
      </c>
      <c r="R1567">
        <v>180</v>
      </c>
      <c r="AA1567">
        <v>89.75</v>
      </c>
      <c r="AB1567">
        <v>64.27</v>
      </c>
      <c r="AC1567" t="s">
        <v>333</v>
      </c>
      <c r="AD1567" s="508" t="s">
        <v>1233</v>
      </c>
    </row>
    <row r="1568" spans="1:30" x14ac:dyDescent="0.2">
      <c r="A1568">
        <v>65076</v>
      </c>
      <c r="B1568" t="s">
        <v>2810</v>
      </c>
      <c r="C1568" s="507">
        <v>45473</v>
      </c>
      <c r="D1568">
        <v>2024</v>
      </c>
      <c r="E1568" t="s">
        <v>180</v>
      </c>
      <c r="F1568" t="s">
        <v>243</v>
      </c>
      <c r="G1568">
        <v>39.901750999999997</v>
      </c>
      <c r="H1568">
        <v>-76.823301000000001</v>
      </c>
      <c r="I1568" s="606">
        <v>3.9901244292000002</v>
      </c>
      <c r="J1568" t="s">
        <v>431</v>
      </c>
      <c r="K1568" t="s">
        <v>1249</v>
      </c>
      <c r="L1568" s="606">
        <v>25.01</v>
      </c>
      <c r="M1568" s="606">
        <v>20</v>
      </c>
      <c r="N1568" s="606">
        <v>1.2505000000000002</v>
      </c>
      <c r="O1568" t="s">
        <v>799</v>
      </c>
      <c r="P1568" t="s">
        <v>1231</v>
      </c>
      <c r="R1568">
        <v>180</v>
      </c>
      <c r="AA1568">
        <v>82.36</v>
      </c>
      <c r="AB1568">
        <v>59.06</v>
      </c>
      <c r="AC1568" t="s">
        <v>325</v>
      </c>
      <c r="AD1568" s="508" t="s">
        <v>1233</v>
      </c>
    </row>
    <row r="1569" spans="1:30" x14ac:dyDescent="0.2">
      <c r="A1569">
        <v>66126</v>
      </c>
      <c r="B1569" t="s">
        <v>2811</v>
      </c>
      <c r="C1569" s="507">
        <v>45412</v>
      </c>
      <c r="D1569">
        <v>2024</v>
      </c>
      <c r="E1569" t="s">
        <v>181</v>
      </c>
      <c r="F1569" t="s">
        <v>244</v>
      </c>
      <c r="G1569">
        <v>42.511634999999998</v>
      </c>
      <c r="H1569">
        <v>-73.830963999999994</v>
      </c>
      <c r="I1569" s="606">
        <v>3.7959260274000002</v>
      </c>
      <c r="J1569" t="s">
        <v>431</v>
      </c>
      <c r="K1569" t="s">
        <v>1249</v>
      </c>
      <c r="L1569" s="606">
        <v>24.96</v>
      </c>
      <c r="M1569" s="606">
        <v>20</v>
      </c>
      <c r="N1569" s="606">
        <v>1.248</v>
      </c>
      <c r="O1569" t="s">
        <v>799</v>
      </c>
      <c r="P1569" t="s">
        <v>1231</v>
      </c>
      <c r="R1569">
        <v>180</v>
      </c>
      <c r="AA1569">
        <v>110.11</v>
      </c>
      <c r="AB1569">
        <v>78.25</v>
      </c>
      <c r="AC1569" t="s">
        <v>333</v>
      </c>
      <c r="AD1569" s="508">
        <v>63.762656530693853</v>
      </c>
    </row>
    <row r="1570" spans="1:30" x14ac:dyDescent="0.2">
      <c r="A1570">
        <v>65082</v>
      </c>
      <c r="B1570" t="s">
        <v>2812</v>
      </c>
      <c r="C1570" s="507">
        <v>45412</v>
      </c>
      <c r="D1570">
        <v>2024</v>
      </c>
      <c r="E1570" t="s">
        <v>180</v>
      </c>
      <c r="F1570" t="s">
        <v>243</v>
      </c>
      <c r="G1570">
        <v>39.925410999999997</v>
      </c>
      <c r="H1570">
        <v>-76.783800999999997</v>
      </c>
      <c r="I1570" s="606">
        <v>3.9902803652999999</v>
      </c>
      <c r="J1570" t="s">
        <v>431</v>
      </c>
      <c r="K1570" t="s">
        <v>1249</v>
      </c>
      <c r="L1570" s="606">
        <v>25.03</v>
      </c>
      <c r="M1570" s="606">
        <v>20</v>
      </c>
      <c r="N1570" s="606">
        <v>1.2515000000000001</v>
      </c>
      <c r="O1570" t="s">
        <v>799</v>
      </c>
      <c r="P1570" t="s">
        <v>1231</v>
      </c>
      <c r="R1570">
        <v>180</v>
      </c>
      <c r="AA1570">
        <v>82.34</v>
      </c>
      <c r="AB1570">
        <v>59.05</v>
      </c>
      <c r="AC1570" t="s">
        <v>325</v>
      </c>
      <c r="AD1570" s="508" t="s">
        <v>1233</v>
      </c>
    </row>
    <row r="1571" spans="1:30" x14ac:dyDescent="0.2">
      <c r="A1571">
        <v>67694</v>
      </c>
      <c r="B1571" t="s">
        <v>2813</v>
      </c>
      <c r="C1571" s="507">
        <v>45503</v>
      </c>
      <c r="D1571">
        <v>2024</v>
      </c>
      <c r="E1571" t="s">
        <v>180</v>
      </c>
      <c r="F1571" t="s">
        <v>264</v>
      </c>
      <c r="G1571">
        <v>39.287239999999997</v>
      </c>
      <c r="H1571">
        <v>-78.641999999999996</v>
      </c>
      <c r="I1571" s="606">
        <v>3.9921776256000001</v>
      </c>
      <c r="J1571" t="s">
        <v>431</v>
      </c>
      <c r="K1571" t="s">
        <v>1249</v>
      </c>
      <c r="L1571" s="606">
        <v>26.34</v>
      </c>
      <c r="M1571" s="606">
        <v>20</v>
      </c>
      <c r="N1571" s="606">
        <v>1.3169999999999999</v>
      </c>
      <c r="O1571" t="s">
        <v>793</v>
      </c>
      <c r="P1571" t="s">
        <v>793</v>
      </c>
      <c r="Q1571">
        <v>25</v>
      </c>
      <c r="R1571">
        <v>180</v>
      </c>
      <c r="AA1571">
        <v>70.5</v>
      </c>
      <c r="AB1571">
        <v>51.5</v>
      </c>
      <c r="AC1571" t="s">
        <v>330</v>
      </c>
      <c r="AD1571" s="508" t="s">
        <v>1233</v>
      </c>
    </row>
    <row r="1572" spans="1:30" x14ac:dyDescent="0.2">
      <c r="A1572">
        <v>65079</v>
      </c>
      <c r="B1572" t="s">
        <v>2814</v>
      </c>
      <c r="C1572" s="507">
        <v>45565</v>
      </c>
      <c r="D1572">
        <v>2024</v>
      </c>
      <c r="E1572" t="s">
        <v>180</v>
      </c>
      <c r="F1572" t="s">
        <v>243</v>
      </c>
      <c r="G1572">
        <v>40.987661000000003</v>
      </c>
      <c r="H1572">
        <v>-76.792281000000003</v>
      </c>
      <c r="I1572" s="606">
        <v>3.8115091323999999</v>
      </c>
      <c r="J1572" t="s">
        <v>431</v>
      </c>
      <c r="K1572" t="s">
        <v>1249</v>
      </c>
      <c r="L1572" s="606">
        <v>25.25</v>
      </c>
      <c r="M1572" s="606">
        <v>20</v>
      </c>
      <c r="N1572" s="606">
        <v>1.2625</v>
      </c>
      <c r="O1572" t="s">
        <v>799</v>
      </c>
      <c r="P1572" t="s">
        <v>1231</v>
      </c>
      <c r="R1572">
        <v>181</v>
      </c>
      <c r="AA1572">
        <v>75.16</v>
      </c>
      <c r="AB1572">
        <v>47.43</v>
      </c>
      <c r="AC1572" t="s">
        <v>325</v>
      </c>
      <c r="AD1572" s="508" t="s">
        <v>1233</v>
      </c>
    </row>
    <row r="1573" spans="1:30" x14ac:dyDescent="0.2">
      <c r="A1573">
        <v>68454</v>
      </c>
      <c r="B1573" t="s">
        <v>2815</v>
      </c>
      <c r="C1573" s="507">
        <v>45657</v>
      </c>
      <c r="D1573">
        <v>2024</v>
      </c>
      <c r="E1573" t="s">
        <v>217</v>
      </c>
      <c r="F1573" t="s">
        <v>254</v>
      </c>
      <c r="G1573">
        <v>44.347690999999998</v>
      </c>
      <c r="H1573">
        <v>-70.130090999999993</v>
      </c>
      <c r="I1573" s="606">
        <v>3.6852922374000001</v>
      </c>
      <c r="J1573" t="s">
        <v>431</v>
      </c>
      <c r="K1573" t="s">
        <v>1249</v>
      </c>
      <c r="L1573" s="606">
        <v>27.5</v>
      </c>
      <c r="M1573" s="606">
        <v>20</v>
      </c>
      <c r="N1573" s="606">
        <v>1.375</v>
      </c>
      <c r="O1573" t="s">
        <v>799</v>
      </c>
      <c r="P1573" t="s">
        <v>1231</v>
      </c>
      <c r="R1573">
        <v>180</v>
      </c>
      <c r="AA1573">
        <v>91.61</v>
      </c>
      <c r="AB1573">
        <v>67.040000000000006</v>
      </c>
      <c r="AC1573" t="s">
        <v>333</v>
      </c>
      <c r="AD1573" s="508" t="s">
        <v>1233</v>
      </c>
    </row>
    <row r="1574" spans="1:30" x14ac:dyDescent="0.2">
      <c r="A1574">
        <v>66921</v>
      </c>
      <c r="B1574" t="s">
        <v>2816</v>
      </c>
      <c r="C1574" s="507">
        <v>45657</v>
      </c>
      <c r="D1574">
        <v>2024</v>
      </c>
      <c r="E1574" t="s">
        <v>199</v>
      </c>
      <c r="F1574" t="s">
        <v>223</v>
      </c>
      <c r="G1574">
        <v>27.945761000000001</v>
      </c>
      <c r="H1574">
        <v>-82.067200999999997</v>
      </c>
      <c r="I1574" s="606">
        <v>4.9805390411000001</v>
      </c>
      <c r="J1574" t="s">
        <v>431</v>
      </c>
      <c r="K1574" t="s">
        <v>1251</v>
      </c>
      <c r="L1574" s="606">
        <v>26.98</v>
      </c>
      <c r="M1574" s="606">
        <v>23</v>
      </c>
      <c r="N1574" s="606">
        <v>1.1730434782608696</v>
      </c>
      <c r="O1574" t="s">
        <v>799</v>
      </c>
      <c r="P1574" t="s">
        <v>1231</v>
      </c>
      <c r="R1574">
        <v>180</v>
      </c>
      <c r="AA1574">
        <v>62.39</v>
      </c>
      <c r="AB1574">
        <v>45.24</v>
      </c>
      <c r="AC1574" t="s">
        <v>329</v>
      </c>
      <c r="AD1574" s="508" t="s">
        <v>1233</v>
      </c>
    </row>
    <row r="1575" spans="1:30" x14ac:dyDescent="0.2">
      <c r="A1575">
        <v>66880</v>
      </c>
      <c r="B1575" t="s">
        <v>2817</v>
      </c>
      <c r="C1575" s="507">
        <v>45412</v>
      </c>
      <c r="D1575">
        <v>2024</v>
      </c>
      <c r="E1575" t="s">
        <v>177</v>
      </c>
      <c r="F1575" t="s">
        <v>221</v>
      </c>
      <c r="G1575">
        <v>31.815991</v>
      </c>
      <c r="H1575">
        <v>-104.08500100000001</v>
      </c>
      <c r="I1575" s="606">
        <v>5.6588404109999999</v>
      </c>
      <c r="J1575" t="s">
        <v>431</v>
      </c>
      <c r="K1575" t="s">
        <v>1249</v>
      </c>
      <c r="L1575" s="606">
        <v>31.31</v>
      </c>
      <c r="M1575" s="606">
        <v>24.8</v>
      </c>
      <c r="N1575" s="606">
        <v>1.2625</v>
      </c>
      <c r="O1575" t="s">
        <v>799</v>
      </c>
      <c r="P1575" t="s">
        <v>1231</v>
      </c>
      <c r="R1575">
        <v>178</v>
      </c>
      <c r="AA1575">
        <v>67.400000000000006</v>
      </c>
      <c r="AB1575">
        <v>42.49</v>
      </c>
      <c r="AC1575" t="s">
        <v>330</v>
      </c>
      <c r="AD1575" s="508" t="s">
        <v>1233</v>
      </c>
    </row>
    <row r="1576" spans="1:30" x14ac:dyDescent="0.2">
      <c r="A1576">
        <v>66628</v>
      </c>
      <c r="B1576" t="s">
        <v>2818</v>
      </c>
      <c r="C1576" s="507">
        <v>45535</v>
      </c>
      <c r="D1576">
        <v>2024</v>
      </c>
      <c r="E1576" t="s">
        <v>179</v>
      </c>
      <c r="F1576" t="s">
        <v>251</v>
      </c>
      <c r="G1576">
        <v>39.280861000000002</v>
      </c>
      <c r="H1576">
        <v>-92.147011000000006</v>
      </c>
      <c r="I1576" s="606">
        <v>4.2194034247000003</v>
      </c>
      <c r="J1576" t="s">
        <v>431</v>
      </c>
      <c r="K1576" t="s">
        <v>1249</v>
      </c>
      <c r="L1576" s="606">
        <v>41</v>
      </c>
      <c r="M1576" s="606">
        <v>30</v>
      </c>
      <c r="N1576" s="606">
        <v>1.3666666666666667</v>
      </c>
      <c r="O1576" t="s">
        <v>799</v>
      </c>
      <c r="P1576" t="s">
        <v>1231</v>
      </c>
      <c r="R1576">
        <v>180</v>
      </c>
      <c r="AA1576">
        <v>94.02</v>
      </c>
      <c r="AB1576">
        <v>67.150000000000006</v>
      </c>
      <c r="AC1576" t="s">
        <v>330</v>
      </c>
      <c r="AD1576" s="508" t="s">
        <v>1233</v>
      </c>
    </row>
    <row r="1577" spans="1:30" x14ac:dyDescent="0.2">
      <c r="A1577">
        <v>68262</v>
      </c>
      <c r="B1577" t="s">
        <v>2819</v>
      </c>
      <c r="C1577" s="507">
        <v>45657</v>
      </c>
      <c r="D1577">
        <v>2024</v>
      </c>
      <c r="E1577" t="s">
        <v>180</v>
      </c>
      <c r="F1577" t="s">
        <v>253</v>
      </c>
      <c r="G1577">
        <v>39.516939999999998</v>
      </c>
      <c r="H1577">
        <v>-76.273600000000002</v>
      </c>
      <c r="I1577" s="606">
        <v>4.0880938355999996</v>
      </c>
      <c r="J1577" t="s">
        <v>431</v>
      </c>
      <c r="K1577" t="s">
        <v>1249</v>
      </c>
      <c r="L1577" s="606">
        <v>37.9</v>
      </c>
      <c r="M1577" s="606">
        <v>30</v>
      </c>
      <c r="N1577" s="606">
        <v>1.2633333333333332</v>
      </c>
      <c r="O1577" t="s">
        <v>799</v>
      </c>
      <c r="P1577" t="s">
        <v>1231</v>
      </c>
      <c r="Q1577" t="s">
        <v>799</v>
      </c>
      <c r="R1577">
        <v>180</v>
      </c>
      <c r="AC1577" t="s">
        <v>330</v>
      </c>
      <c r="AD1577" s="508" t="s">
        <v>1233</v>
      </c>
    </row>
    <row r="1578" spans="1:30" x14ac:dyDescent="0.2">
      <c r="A1578">
        <v>67488</v>
      </c>
      <c r="B1578" t="s">
        <v>2820</v>
      </c>
      <c r="C1578" s="507">
        <v>45503</v>
      </c>
      <c r="D1578">
        <v>2024</v>
      </c>
      <c r="E1578" t="s">
        <v>199</v>
      </c>
      <c r="F1578" t="s">
        <v>246</v>
      </c>
      <c r="G1578">
        <v>34.829551000000002</v>
      </c>
      <c r="H1578">
        <v>-86.630401000000006</v>
      </c>
      <c r="I1578" s="606">
        <v>4.3703755708000003</v>
      </c>
      <c r="J1578" t="s">
        <v>431</v>
      </c>
      <c r="K1578" t="s">
        <v>1249</v>
      </c>
      <c r="L1578" s="606">
        <v>39.1</v>
      </c>
      <c r="M1578" s="606">
        <v>32.4</v>
      </c>
      <c r="N1578" s="606">
        <v>1.2067901234567902</v>
      </c>
      <c r="O1578" t="s">
        <v>799</v>
      </c>
      <c r="P1578" t="s">
        <v>1231</v>
      </c>
      <c r="R1578">
        <v>180</v>
      </c>
      <c r="AA1578">
        <v>52.74</v>
      </c>
      <c r="AB1578">
        <v>36.92</v>
      </c>
      <c r="AC1578" t="s">
        <v>1259</v>
      </c>
      <c r="AD1578" s="508" t="s">
        <v>1233</v>
      </c>
    </row>
    <row r="1579" spans="1:30" x14ac:dyDescent="0.2">
      <c r="A1579">
        <v>66631</v>
      </c>
      <c r="B1579" t="s">
        <v>2821</v>
      </c>
      <c r="C1579" s="507">
        <v>45412</v>
      </c>
      <c r="D1579">
        <v>2024</v>
      </c>
      <c r="E1579" t="s">
        <v>179</v>
      </c>
      <c r="F1579" t="s">
        <v>230</v>
      </c>
      <c r="G1579">
        <v>40.891821</v>
      </c>
      <c r="H1579">
        <v>-90.668801000000002</v>
      </c>
      <c r="I1579" s="606">
        <v>3.9942426941</v>
      </c>
      <c r="J1579" t="s">
        <v>431</v>
      </c>
      <c r="K1579" t="s">
        <v>1249</v>
      </c>
      <c r="L1579" s="606">
        <v>48</v>
      </c>
      <c r="M1579" s="606">
        <v>35</v>
      </c>
      <c r="N1579" s="606">
        <v>1.3714285714285714</v>
      </c>
      <c r="O1579" t="s">
        <v>799</v>
      </c>
      <c r="P1579" t="s">
        <v>1231</v>
      </c>
      <c r="R1579">
        <v>180</v>
      </c>
      <c r="AA1579">
        <v>90.75</v>
      </c>
      <c r="AB1579">
        <v>56.43</v>
      </c>
      <c r="AC1579" t="s">
        <v>330</v>
      </c>
      <c r="AD1579" s="508">
        <v>48.632647314190983</v>
      </c>
    </row>
    <row r="1580" spans="1:30" x14ac:dyDescent="0.2">
      <c r="A1580">
        <v>66027</v>
      </c>
      <c r="B1580" t="s">
        <v>2822</v>
      </c>
      <c r="C1580" s="507">
        <v>45657</v>
      </c>
      <c r="D1580">
        <v>2024</v>
      </c>
      <c r="E1580" t="s">
        <v>199</v>
      </c>
      <c r="F1580" t="s">
        <v>225</v>
      </c>
      <c r="G1580">
        <v>33.881459999999997</v>
      </c>
      <c r="H1580">
        <v>-83.246700000000004</v>
      </c>
      <c r="I1580" s="606">
        <v>4.5607573059000002</v>
      </c>
      <c r="J1580" t="s">
        <v>431</v>
      </c>
      <c r="K1580" t="s">
        <v>1249</v>
      </c>
      <c r="L1580" s="606">
        <v>53.1</v>
      </c>
      <c r="M1580" s="606">
        <v>38</v>
      </c>
      <c r="N1580" s="606">
        <v>1.3973684210526316</v>
      </c>
      <c r="O1580" t="s">
        <v>799</v>
      </c>
      <c r="P1580" t="s">
        <v>2823</v>
      </c>
      <c r="R1580">
        <v>180</v>
      </c>
      <c r="AA1580">
        <v>86.01</v>
      </c>
      <c r="AB1580">
        <v>61.58</v>
      </c>
      <c r="AC1580" t="s">
        <v>329</v>
      </c>
      <c r="AD1580" s="508" t="s">
        <v>1233</v>
      </c>
    </row>
    <row r="1581" spans="1:30" x14ac:dyDescent="0.2">
      <c r="A1581">
        <v>64740</v>
      </c>
      <c r="B1581" t="s">
        <v>2824</v>
      </c>
      <c r="C1581" s="507">
        <v>45412</v>
      </c>
      <c r="D1581">
        <v>2024</v>
      </c>
      <c r="E1581" t="s">
        <v>183</v>
      </c>
      <c r="F1581" t="s">
        <v>233</v>
      </c>
      <c r="G1581">
        <v>39.331679999999999</v>
      </c>
      <c r="H1581">
        <v>-110.99506</v>
      </c>
      <c r="I1581" s="606">
        <v>4.9604648402000002</v>
      </c>
      <c r="J1581" t="s">
        <v>431</v>
      </c>
      <c r="K1581" t="s">
        <v>1249</v>
      </c>
      <c r="L1581" s="606">
        <v>52</v>
      </c>
      <c r="M1581" s="606">
        <v>40</v>
      </c>
      <c r="N1581" s="606">
        <v>1.3</v>
      </c>
      <c r="O1581" t="s">
        <v>799</v>
      </c>
      <c r="P1581" t="s">
        <v>1231</v>
      </c>
      <c r="R1581">
        <v>180</v>
      </c>
      <c r="AA1581">
        <v>56.12</v>
      </c>
      <c r="AB1581">
        <v>35.79</v>
      </c>
      <c r="AC1581" t="s">
        <v>333</v>
      </c>
      <c r="AD1581" s="508" t="s">
        <v>1233</v>
      </c>
    </row>
    <row r="1582" spans="1:30" x14ac:dyDescent="0.2">
      <c r="A1582">
        <v>68147</v>
      </c>
      <c r="B1582" t="s">
        <v>2825</v>
      </c>
      <c r="C1582" s="507">
        <v>45657</v>
      </c>
      <c r="D1582">
        <v>2024</v>
      </c>
      <c r="E1582" t="s">
        <v>179</v>
      </c>
      <c r="F1582" t="s">
        <v>230</v>
      </c>
      <c r="G1582">
        <v>39.073241000000003</v>
      </c>
      <c r="H1582">
        <v>-89.394960999999995</v>
      </c>
      <c r="I1582" s="606">
        <v>4.1411054795000002</v>
      </c>
      <c r="J1582" t="s">
        <v>431</v>
      </c>
      <c r="K1582" t="s">
        <v>1251</v>
      </c>
      <c r="L1582" s="606">
        <v>61</v>
      </c>
      <c r="M1582" s="606">
        <v>44.2</v>
      </c>
      <c r="N1582" s="606">
        <v>1.3800904977375565</v>
      </c>
      <c r="O1582" t="s">
        <v>799</v>
      </c>
      <c r="P1582" t="s">
        <v>1231</v>
      </c>
      <c r="R1582">
        <v>180</v>
      </c>
      <c r="T1582" t="s">
        <v>1294</v>
      </c>
      <c r="V1582">
        <v>2024</v>
      </c>
      <c r="W1582">
        <v>2</v>
      </c>
      <c r="X1582">
        <v>8</v>
      </c>
      <c r="AC1582" t="s">
        <v>330</v>
      </c>
      <c r="AD1582" s="508" t="s">
        <v>1233</v>
      </c>
    </row>
    <row r="1583" spans="1:30" x14ac:dyDescent="0.2">
      <c r="A1583">
        <v>67168</v>
      </c>
      <c r="B1583" t="s">
        <v>2826</v>
      </c>
      <c r="C1583" s="507">
        <v>45657</v>
      </c>
      <c r="D1583">
        <v>2024</v>
      </c>
      <c r="E1583" t="s">
        <v>179</v>
      </c>
      <c r="F1583" t="s">
        <v>245</v>
      </c>
      <c r="G1583">
        <v>43.552</v>
      </c>
      <c r="H1583">
        <v>-92.356999999999999</v>
      </c>
      <c r="I1583" s="606">
        <v>3.8198755707999998</v>
      </c>
      <c r="J1583" t="s">
        <v>431</v>
      </c>
      <c r="K1583" t="s">
        <v>1251</v>
      </c>
      <c r="L1583" s="606">
        <v>58.5</v>
      </c>
      <c r="M1583" s="606">
        <v>45</v>
      </c>
      <c r="N1583" s="606">
        <v>1.3</v>
      </c>
      <c r="O1583" t="s">
        <v>799</v>
      </c>
      <c r="P1583" t="s">
        <v>1231</v>
      </c>
      <c r="Q1583" t="s">
        <v>799</v>
      </c>
      <c r="R1583">
        <v>180</v>
      </c>
      <c r="AA1583">
        <v>73.33</v>
      </c>
      <c r="AB1583">
        <v>53.26</v>
      </c>
      <c r="AC1583" t="s">
        <v>333</v>
      </c>
      <c r="AD1583" s="508" t="s">
        <v>1233</v>
      </c>
    </row>
    <row r="1584" spans="1:30" x14ac:dyDescent="0.2">
      <c r="A1584">
        <v>66885</v>
      </c>
      <c r="B1584" t="s">
        <v>2827</v>
      </c>
      <c r="C1584" s="507">
        <v>45657</v>
      </c>
      <c r="D1584">
        <v>2024</v>
      </c>
      <c r="E1584" t="s">
        <v>176</v>
      </c>
      <c r="F1584" t="s">
        <v>222</v>
      </c>
      <c r="G1584">
        <v>34.609141000000001</v>
      </c>
      <c r="H1584">
        <v>-117.45401</v>
      </c>
      <c r="I1584" s="606">
        <v>5.8959609588999999</v>
      </c>
      <c r="J1584" t="s">
        <v>431</v>
      </c>
      <c r="K1584" t="s">
        <v>1249</v>
      </c>
      <c r="L1584" s="606">
        <v>64.900000000000006</v>
      </c>
      <c r="M1584" s="606">
        <v>50</v>
      </c>
      <c r="N1584" s="606">
        <v>1.298</v>
      </c>
      <c r="O1584" t="s">
        <v>799</v>
      </c>
      <c r="P1584" t="s">
        <v>1231</v>
      </c>
      <c r="R1584">
        <v>180</v>
      </c>
      <c r="T1584" t="s">
        <v>1294</v>
      </c>
      <c r="U1584" t="s">
        <v>1497</v>
      </c>
      <c r="V1584">
        <v>2024</v>
      </c>
      <c r="W1584">
        <v>25</v>
      </c>
      <c r="X1584">
        <v>100</v>
      </c>
      <c r="AC1584" t="s">
        <v>332</v>
      </c>
      <c r="AD1584" s="508" t="s">
        <v>1233</v>
      </c>
    </row>
    <row r="1585" spans="1:30" x14ac:dyDescent="0.2">
      <c r="A1585">
        <v>67140</v>
      </c>
      <c r="B1585" t="s">
        <v>2828</v>
      </c>
      <c r="C1585" s="507">
        <v>45382</v>
      </c>
      <c r="D1585">
        <v>2024</v>
      </c>
      <c r="E1585" t="s">
        <v>179</v>
      </c>
      <c r="F1585" t="s">
        <v>247</v>
      </c>
      <c r="G1585">
        <v>42.105904000000002</v>
      </c>
      <c r="H1585">
        <v>-91.785067999999995</v>
      </c>
      <c r="I1585" s="606">
        <v>3.8988022831000002</v>
      </c>
      <c r="J1585" t="s">
        <v>431</v>
      </c>
      <c r="K1585" t="s">
        <v>1249</v>
      </c>
      <c r="L1585" s="606">
        <v>62.5</v>
      </c>
      <c r="M1585" s="606">
        <v>50</v>
      </c>
      <c r="N1585" s="606">
        <v>1.25</v>
      </c>
      <c r="O1585" t="s">
        <v>799</v>
      </c>
      <c r="P1585" t="s">
        <v>1231</v>
      </c>
      <c r="R1585">
        <v>180</v>
      </c>
      <c r="AA1585">
        <v>68.23</v>
      </c>
      <c r="AB1585">
        <v>49.71</v>
      </c>
      <c r="AC1585" t="s">
        <v>333</v>
      </c>
      <c r="AD1585" s="508" t="s">
        <v>1233</v>
      </c>
    </row>
    <row r="1586" spans="1:30" x14ac:dyDescent="0.2">
      <c r="A1586">
        <v>65805</v>
      </c>
      <c r="B1586" t="s">
        <v>2829</v>
      </c>
      <c r="C1586" s="507">
        <v>45443</v>
      </c>
      <c r="D1586">
        <v>2024</v>
      </c>
      <c r="E1586" t="s">
        <v>181</v>
      </c>
      <c r="F1586" t="s">
        <v>244</v>
      </c>
      <c r="G1586">
        <v>42.461370000000002</v>
      </c>
      <c r="H1586">
        <v>-74.335099999999997</v>
      </c>
      <c r="I1586" s="606">
        <v>3.7331089040999998</v>
      </c>
      <c r="J1586" t="s">
        <v>431</v>
      </c>
      <c r="K1586" t="s">
        <v>1249</v>
      </c>
      <c r="M1586" s="606">
        <v>50</v>
      </c>
      <c r="O1586" t="s">
        <v>799</v>
      </c>
      <c r="P1586" t="s">
        <v>1231</v>
      </c>
      <c r="Q1586" t="s">
        <v>799</v>
      </c>
      <c r="R1586">
        <v>180</v>
      </c>
      <c r="AA1586">
        <v>99.48</v>
      </c>
      <c r="AB1586">
        <v>71.489999999999995</v>
      </c>
      <c r="AC1586" t="s">
        <v>1259</v>
      </c>
      <c r="AD1586" s="508">
        <v>65.652799604988445</v>
      </c>
    </row>
    <row r="1587" spans="1:30" x14ac:dyDescent="0.2">
      <c r="A1587">
        <v>67536</v>
      </c>
      <c r="B1587" t="s">
        <v>2830</v>
      </c>
      <c r="C1587" s="507">
        <v>45596</v>
      </c>
      <c r="D1587">
        <v>2024</v>
      </c>
      <c r="E1587" t="s">
        <v>179</v>
      </c>
      <c r="F1587" t="s">
        <v>247</v>
      </c>
      <c r="G1587">
        <v>41.066991000000002</v>
      </c>
      <c r="H1587">
        <v>-94.322880999999995</v>
      </c>
      <c r="I1587" s="606">
        <v>4.0924518264999996</v>
      </c>
      <c r="J1587" t="s">
        <v>431</v>
      </c>
      <c r="K1587" t="s">
        <v>1249</v>
      </c>
      <c r="M1587" s="606">
        <v>50</v>
      </c>
      <c r="O1587" t="s">
        <v>799</v>
      </c>
      <c r="P1587" t="s">
        <v>1231</v>
      </c>
      <c r="R1587">
        <v>180</v>
      </c>
      <c r="AA1587">
        <v>73.58</v>
      </c>
      <c r="AB1587">
        <v>53.43</v>
      </c>
      <c r="AC1587" t="s">
        <v>333</v>
      </c>
      <c r="AD1587" s="508" t="s">
        <v>1233</v>
      </c>
    </row>
    <row r="1588" spans="1:30" x14ac:dyDescent="0.2">
      <c r="A1588">
        <v>66632</v>
      </c>
      <c r="B1588" t="s">
        <v>2831</v>
      </c>
      <c r="C1588" s="507">
        <v>45596</v>
      </c>
      <c r="D1588">
        <v>2024</v>
      </c>
      <c r="E1588" t="s">
        <v>179</v>
      </c>
      <c r="F1588" t="s">
        <v>230</v>
      </c>
      <c r="G1588">
        <v>38.050109999999997</v>
      </c>
      <c r="H1588">
        <v>-89.212699999999998</v>
      </c>
      <c r="I1588" s="606">
        <v>4.2244742008999996</v>
      </c>
      <c r="J1588" t="s">
        <v>431</v>
      </c>
      <c r="K1588" t="s">
        <v>1249</v>
      </c>
      <c r="L1588" s="606">
        <v>69</v>
      </c>
      <c r="M1588" s="606">
        <v>50</v>
      </c>
      <c r="N1588" s="606">
        <v>1.38</v>
      </c>
      <c r="O1588" t="s">
        <v>799</v>
      </c>
      <c r="P1588" t="s">
        <v>1231</v>
      </c>
      <c r="Q1588" t="s">
        <v>799</v>
      </c>
      <c r="R1588">
        <v>180</v>
      </c>
      <c r="AA1588">
        <v>88.49</v>
      </c>
      <c r="AB1588">
        <v>55.24</v>
      </c>
      <c r="AC1588" t="s">
        <v>330</v>
      </c>
      <c r="AD1588" s="508" t="s">
        <v>1233</v>
      </c>
    </row>
    <row r="1589" spans="1:30" x14ac:dyDescent="0.2">
      <c r="A1589">
        <v>67071</v>
      </c>
      <c r="B1589" t="s">
        <v>2832</v>
      </c>
      <c r="C1589" s="507">
        <v>45626</v>
      </c>
      <c r="D1589">
        <v>2024</v>
      </c>
      <c r="E1589" t="s">
        <v>179</v>
      </c>
      <c r="F1589" t="s">
        <v>241</v>
      </c>
      <c r="G1589">
        <v>30.7818</v>
      </c>
      <c r="H1589">
        <v>-90.217399999999998</v>
      </c>
      <c r="I1589" s="606">
        <v>4.6275922374</v>
      </c>
      <c r="J1589" t="s">
        <v>431</v>
      </c>
      <c r="K1589" t="s">
        <v>1249</v>
      </c>
      <c r="L1589" s="606">
        <v>68.599999999999994</v>
      </c>
      <c r="M1589" s="606">
        <v>50</v>
      </c>
      <c r="N1589" s="606">
        <v>1.3719999999999999</v>
      </c>
      <c r="O1589" t="s">
        <v>799</v>
      </c>
      <c r="P1589" t="s">
        <v>1231</v>
      </c>
      <c r="R1589">
        <v>180</v>
      </c>
      <c r="AA1589">
        <v>68.28</v>
      </c>
      <c r="AB1589">
        <v>44.18</v>
      </c>
      <c r="AC1589" t="s">
        <v>329</v>
      </c>
      <c r="AD1589" s="508" t="s">
        <v>1233</v>
      </c>
    </row>
    <row r="1590" spans="1:30" x14ac:dyDescent="0.2">
      <c r="A1590">
        <v>67167</v>
      </c>
      <c r="B1590" t="s">
        <v>2833</v>
      </c>
      <c r="C1590" s="507">
        <v>45657</v>
      </c>
      <c r="D1590">
        <v>2024</v>
      </c>
      <c r="E1590" t="s">
        <v>179</v>
      </c>
      <c r="F1590" t="s">
        <v>245</v>
      </c>
      <c r="G1590">
        <v>43.562001000000002</v>
      </c>
      <c r="H1590">
        <v>-92.683009999999996</v>
      </c>
      <c r="I1590" s="606">
        <v>3.8166385845000002</v>
      </c>
      <c r="J1590" t="s">
        <v>431</v>
      </c>
      <c r="K1590" t="s">
        <v>1251</v>
      </c>
      <c r="L1590" s="606">
        <v>67.2</v>
      </c>
      <c r="M1590" s="606">
        <v>50</v>
      </c>
      <c r="N1590" s="606">
        <v>1.3440000000000001</v>
      </c>
      <c r="O1590" t="s">
        <v>799</v>
      </c>
      <c r="P1590" t="s">
        <v>1231</v>
      </c>
      <c r="R1590">
        <v>180</v>
      </c>
      <c r="AA1590">
        <v>79.47</v>
      </c>
      <c r="AB1590">
        <v>57.47</v>
      </c>
      <c r="AC1590" t="s">
        <v>333</v>
      </c>
      <c r="AD1590" s="508" t="s">
        <v>1233</v>
      </c>
    </row>
    <row r="1591" spans="1:30" x14ac:dyDescent="0.2">
      <c r="A1591">
        <v>67849</v>
      </c>
      <c r="B1591" t="s">
        <v>2834</v>
      </c>
      <c r="C1591" s="507">
        <v>45657</v>
      </c>
      <c r="D1591">
        <v>2024</v>
      </c>
      <c r="E1591" t="s">
        <v>177</v>
      </c>
      <c r="F1591" t="s">
        <v>221</v>
      </c>
      <c r="G1591">
        <v>32.985999999999997</v>
      </c>
      <c r="H1591">
        <v>-96.085999999999999</v>
      </c>
      <c r="I1591" s="606">
        <v>4.6534458903999996</v>
      </c>
      <c r="J1591" t="s">
        <v>431</v>
      </c>
      <c r="K1591" t="s">
        <v>1249</v>
      </c>
      <c r="L1591" s="606">
        <v>67.34</v>
      </c>
      <c r="M1591" s="606">
        <v>50</v>
      </c>
      <c r="N1591" s="606">
        <v>1.3468</v>
      </c>
      <c r="O1591" t="s">
        <v>799</v>
      </c>
      <c r="P1591" t="s">
        <v>1231</v>
      </c>
      <c r="Q1591" t="s">
        <v>799</v>
      </c>
      <c r="R1591">
        <v>180</v>
      </c>
      <c r="AA1591">
        <v>55.99</v>
      </c>
      <c r="AB1591">
        <v>36.64</v>
      </c>
      <c r="AC1591" t="s">
        <v>330</v>
      </c>
      <c r="AD1591" s="508" t="s">
        <v>1233</v>
      </c>
    </row>
    <row r="1592" spans="1:30" x14ac:dyDescent="0.2">
      <c r="A1592">
        <v>65962</v>
      </c>
      <c r="B1592" t="s">
        <v>2835</v>
      </c>
      <c r="C1592" s="507">
        <v>45322</v>
      </c>
      <c r="D1592">
        <v>2024</v>
      </c>
      <c r="E1592" t="s">
        <v>176</v>
      </c>
      <c r="F1592" t="s">
        <v>226</v>
      </c>
      <c r="G1592">
        <v>33.326470999999998</v>
      </c>
      <c r="H1592">
        <v>-112.91900099999999</v>
      </c>
      <c r="I1592" s="606">
        <v>5.8711141552999999</v>
      </c>
      <c r="J1592" t="s">
        <v>431</v>
      </c>
      <c r="K1592" t="s">
        <v>1249</v>
      </c>
      <c r="L1592" s="606">
        <v>66.150000000000006</v>
      </c>
      <c r="M1592" s="606">
        <v>52.5</v>
      </c>
      <c r="N1592" s="606">
        <v>1.26</v>
      </c>
      <c r="O1592" t="s">
        <v>799</v>
      </c>
      <c r="P1592" t="s">
        <v>1231</v>
      </c>
      <c r="R1592">
        <v>180</v>
      </c>
      <c r="T1592" t="s">
        <v>1294</v>
      </c>
      <c r="U1592" t="s">
        <v>1295</v>
      </c>
      <c r="V1592">
        <v>2024</v>
      </c>
      <c r="W1592">
        <v>10</v>
      </c>
      <c r="X1592">
        <v>47.7</v>
      </c>
      <c r="AA1592">
        <v>58.56</v>
      </c>
      <c r="AB1592">
        <v>42.33</v>
      </c>
      <c r="AC1592" t="s">
        <v>1259</v>
      </c>
      <c r="AD1592" s="508" t="s">
        <v>1233</v>
      </c>
    </row>
    <row r="1593" spans="1:30" x14ac:dyDescent="0.2">
      <c r="A1593">
        <v>67342</v>
      </c>
      <c r="B1593" t="s">
        <v>2836</v>
      </c>
      <c r="C1593" s="507">
        <v>45535</v>
      </c>
      <c r="D1593">
        <v>2024</v>
      </c>
      <c r="E1593" t="s">
        <v>180</v>
      </c>
      <c r="F1593" t="s">
        <v>227</v>
      </c>
      <c r="G1593">
        <v>37.555241000000002</v>
      </c>
      <c r="H1593">
        <v>-76.605530999999999</v>
      </c>
      <c r="I1593" s="606">
        <v>4.2920319635000004</v>
      </c>
      <c r="J1593" t="s">
        <v>431</v>
      </c>
      <c r="K1593" t="s">
        <v>1249</v>
      </c>
      <c r="L1593" s="606">
        <v>66.349999999999994</v>
      </c>
      <c r="M1593" s="606">
        <v>54.9</v>
      </c>
      <c r="N1593" s="606">
        <v>1.2085610200364298</v>
      </c>
      <c r="O1593" t="s">
        <v>799</v>
      </c>
      <c r="P1593" t="s">
        <v>1231</v>
      </c>
      <c r="R1593">
        <v>180</v>
      </c>
      <c r="AA1593">
        <v>73.989999999999995</v>
      </c>
      <c r="AB1593">
        <v>53.38</v>
      </c>
      <c r="AC1593" t="s">
        <v>332</v>
      </c>
      <c r="AD1593" s="508" t="s">
        <v>1233</v>
      </c>
    </row>
    <row r="1594" spans="1:30" x14ac:dyDescent="0.2">
      <c r="A1594">
        <v>66047</v>
      </c>
      <c r="B1594" t="s">
        <v>2837</v>
      </c>
      <c r="C1594" s="507">
        <v>45473</v>
      </c>
      <c r="D1594">
        <v>2024</v>
      </c>
      <c r="E1594" t="s">
        <v>180</v>
      </c>
      <c r="F1594" t="s">
        <v>252</v>
      </c>
      <c r="G1594">
        <v>36.901440999999998</v>
      </c>
      <c r="H1594">
        <v>-85.712001000000001</v>
      </c>
      <c r="I1594" s="606">
        <v>4.2027041096</v>
      </c>
      <c r="J1594" t="s">
        <v>431</v>
      </c>
      <c r="K1594" t="s">
        <v>1249</v>
      </c>
      <c r="L1594" s="606">
        <v>75.55</v>
      </c>
      <c r="M1594" s="606">
        <v>55</v>
      </c>
      <c r="N1594" s="606">
        <v>1.3736363636363635</v>
      </c>
      <c r="O1594" t="s">
        <v>799</v>
      </c>
      <c r="P1594" t="s">
        <v>1231</v>
      </c>
      <c r="R1594">
        <v>180</v>
      </c>
      <c r="AC1594" t="s">
        <v>325</v>
      </c>
      <c r="AD1594" s="508">
        <v>42.490381856719075</v>
      </c>
    </row>
    <row r="1595" spans="1:30" x14ac:dyDescent="0.2">
      <c r="A1595">
        <v>64256</v>
      </c>
      <c r="B1595" t="s">
        <v>2838</v>
      </c>
      <c r="C1595" s="507">
        <v>45443</v>
      </c>
      <c r="D1595">
        <v>2024</v>
      </c>
      <c r="E1595" t="s">
        <v>216</v>
      </c>
      <c r="F1595" t="s">
        <v>216</v>
      </c>
      <c r="G1595">
        <v>20.84404</v>
      </c>
      <c r="H1595">
        <v>-156.478702</v>
      </c>
      <c r="I1595" s="606">
        <v>5.8057840182999998</v>
      </c>
      <c r="J1595" t="s">
        <v>431</v>
      </c>
      <c r="K1595" t="s">
        <v>1249</v>
      </c>
      <c r="L1595" s="606">
        <v>82.56</v>
      </c>
      <c r="M1595" s="606">
        <v>60</v>
      </c>
      <c r="N1595" s="606">
        <v>1.3760000000000001</v>
      </c>
      <c r="O1595" t="s">
        <v>799</v>
      </c>
      <c r="P1595" t="s">
        <v>1231</v>
      </c>
      <c r="R1595">
        <v>180</v>
      </c>
      <c r="T1595" t="s">
        <v>1294</v>
      </c>
      <c r="U1595" t="s">
        <v>1497</v>
      </c>
      <c r="V1595">
        <v>2024</v>
      </c>
      <c r="W1595">
        <v>60</v>
      </c>
      <c r="X1595">
        <v>240</v>
      </c>
      <c r="AC1595" t="s">
        <v>333</v>
      </c>
      <c r="AD1595" s="508" t="s">
        <v>1233</v>
      </c>
    </row>
    <row r="1596" spans="1:30" x14ac:dyDescent="0.2">
      <c r="A1596">
        <v>66316</v>
      </c>
      <c r="B1596" t="s">
        <v>2839</v>
      </c>
      <c r="C1596" s="507">
        <v>45565</v>
      </c>
      <c r="D1596">
        <v>2024</v>
      </c>
      <c r="E1596" t="s">
        <v>180</v>
      </c>
      <c r="F1596" t="s">
        <v>227</v>
      </c>
      <c r="G1596">
        <v>38.287750000000003</v>
      </c>
      <c r="H1596">
        <v>-77.840100000000007</v>
      </c>
      <c r="I1596" s="606">
        <v>4.2307908675999997</v>
      </c>
      <c r="J1596" t="s">
        <v>431</v>
      </c>
      <c r="K1596" t="s">
        <v>1249</v>
      </c>
      <c r="L1596" s="606">
        <v>75.7</v>
      </c>
      <c r="M1596" s="606">
        <v>62.5</v>
      </c>
      <c r="N1596" s="606">
        <v>1.2112000000000001</v>
      </c>
      <c r="O1596" t="s">
        <v>799</v>
      </c>
      <c r="P1596" t="s">
        <v>1231</v>
      </c>
      <c r="Q1596" t="s">
        <v>799</v>
      </c>
      <c r="R1596">
        <v>180</v>
      </c>
      <c r="AA1596">
        <v>91.03</v>
      </c>
      <c r="AB1596">
        <v>64.63</v>
      </c>
      <c r="AC1596" t="s">
        <v>332</v>
      </c>
      <c r="AD1596" s="508" t="s">
        <v>1233</v>
      </c>
    </row>
    <row r="1597" spans="1:30" x14ac:dyDescent="0.2">
      <c r="A1597">
        <v>62235</v>
      </c>
      <c r="B1597" t="s">
        <v>2840</v>
      </c>
      <c r="C1597" s="507">
        <v>45657</v>
      </c>
      <c r="D1597">
        <v>2024</v>
      </c>
      <c r="E1597" t="s">
        <v>199</v>
      </c>
      <c r="F1597" t="s">
        <v>237</v>
      </c>
      <c r="G1597">
        <v>33.648769999999999</v>
      </c>
      <c r="H1597">
        <v>-80.639099999999999</v>
      </c>
      <c r="I1597" s="606">
        <v>4.6020632419999998</v>
      </c>
      <c r="J1597" t="s">
        <v>431</v>
      </c>
      <c r="K1597" t="s">
        <v>1249</v>
      </c>
      <c r="L1597" s="606">
        <v>108.1</v>
      </c>
      <c r="M1597" s="606">
        <v>66</v>
      </c>
      <c r="N1597" s="606">
        <v>1.6378787878787877</v>
      </c>
      <c r="O1597" t="s">
        <v>799</v>
      </c>
      <c r="P1597" t="s">
        <v>1231</v>
      </c>
      <c r="Q1597" t="s">
        <v>799</v>
      </c>
      <c r="R1597">
        <v>180</v>
      </c>
      <c r="T1597" t="s">
        <v>1294</v>
      </c>
      <c r="U1597" t="s">
        <v>1497</v>
      </c>
      <c r="V1597">
        <v>2024</v>
      </c>
      <c r="W1597">
        <v>66</v>
      </c>
      <c r="X1597">
        <v>198</v>
      </c>
      <c r="AA1597">
        <v>71</v>
      </c>
      <c r="AB1597">
        <v>52.54</v>
      </c>
      <c r="AC1597" t="s">
        <v>329</v>
      </c>
      <c r="AD1597" s="508" t="s">
        <v>1233</v>
      </c>
    </row>
    <row r="1598" spans="1:30" x14ac:dyDescent="0.2">
      <c r="A1598">
        <v>68148</v>
      </c>
      <c r="B1598" t="s">
        <v>2841</v>
      </c>
      <c r="C1598" s="507">
        <v>45657</v>
      </c>
      <c r="D1598">
        <v>2024</v>
      </c>
      <c r="E1598" t="s">
        <v>179</v>
      </c>
      <c r="F1598" t="s">
        <v>230</v>
      </c>
      <c r="G1598">
        <v>38.208461</v>
      </c>
      <c r="H1598">
        <v>-89.844801000000004</v>
      </c>
      <c r="I1598" s="606">
        <v>4.2050415525</v>
      </c>
      <c r="J1598" t="s">
        <v>431</v>
      </c>
      <c r="K1598" t="s">
        <v>1251</v>
      </c>
      <c r="L1598" s="606">
        <v>94.5</v>
      </c>
      <c r="M1598" s="606">
        <v>68.400000000000006</v>
      </c>
      <c r="N1598" s="606">
        <v>1.381578947368421</v>
      </c>
      <c r="O1598" t="s">
        <v>799</v>
      </c>
      <c r="P1598" t="s">
        <v>1231</v>
      </c>
      <c r="R1598">
        <v>180</v>
      </c>
      <c r="T1598" t="s">
        <v>1294</v>
      </c>
      <c r="V1598">
        <v>2024</v>
      </c>
      <c r="W1598">
        <v>2</v>
      </c>
      <c r="X1598">
        <v>8</v>
      </c>
      <c r="AA1598">
        <v>80.23</v>
      </c>
      <c r="AB1598">
        <v>50.75</v>
      </c>
      <c r="AC1598" t="s">
        <v>330</v>
      </c>
      <c r="AD1598" s="508" t="s">
        <v>1233</v>
      </c>
    </row>
    <row r="1599" spans="1:30" x14ac:dyDescent="0.2">
      <c r="A1599">
        <v>66237</v>
      </c>
      <c r="B1599" t="s">
        <v>2842</v>
      </c>
      <c r="C1599" s="507">
        <v>45412</v>
      </c>
      <c r="D1599">
        <v>2024</v>
      </c>
      <c r="E1599" t="s">
        <v>199</v>
      </c>
      <c r="F1599" t="s">
        <v>228</v>
      </c>
      <c r="G1599">
        <v>35.483851000000001</v>
      </c>
      <c r="H1599">
        <v>-80.296650999999997</v>
      </c>
      <c r="I1599" s="606">
        <v>4.4859029680000004</v>
      </c>
      <c r="J1599" t="s">
        <v>431</v>
      </c>
      <c r="K1599" t="s">
        <v>1249</v>
      </c>
      <c r="L1599" s="606">
        <v>104</v>
      </c>
      <c r="M1599" s="606">
        <v>74.400000000000006</v>
      </c>
      <c r="N1599" s="606">
        <v>1.3978494623655913</v>
      </c>
      <c r="O1599" t="s">
        <v>799</v>
      </c>
      <c r="P1599" t="s">
        <v>1231</v>
      </c>
      <c r="R1599">
        <v>180</v>
      </c>
      <c r="AA1599">
        <v>68.13</v>
      </c>
      <c r="AB1599">
        <v>49.8</v>
      </c>
      <c r="AC1599" t="s">
        <v>329</v>
      </c>
      <c r="AD1599" s="508" t="s">
        <v>1233</v>
      </c>
    </row>
    <row r="1600" spans="1:30" x14ac:dyDescent="0.2">
      <c r="A1600">
        <v>65874</v>
      </c>
      <c r="B1600" t="s">
        <v>2843</v>
      </c>
      <c r="C1600" s="507">
        <v>45322</v>
      </c>
      <c r="D1600">
        <v>2024</v>
      </c>
      <c r="E1600" t="s">
        <v>199</v>
      </c>
      <c r="F1600" t="s">
        <v>223</v>
      </c>
      <c r="G1600">
        <v>26.360440000000001</v>
      </c>
      <c r="H1600">
        <v>-81.026499999999999</v>
      </c>
      <c r="I1600" s="606">
        <v>5.0040890411000003</v>
      </c>
      <c r="J1600" t="s">
        <v>431</v>
      </c>
      <c r="K1600" t="s">
        <v>1249</v>
      </c>
      <c r="L1600" s="606">
        <v>102.8</v>
      </c>
      <c r="M1600" s="606">
        <v>74.5</v>
      </c>
      <c r="N1600" s="606">
        <v>1.3798657718120806</v>
      </c>
      <c r="O1600" t="s">
        <v>799</v>
      </c>
      <c r="P1600" t="s">
        <v>1231</v>
      </c>
      <c r="Q1600" t="s">
        <v>799</v>
      </c>
      <c r="R1600">
        <v>180</v>
      </c>
      <c r="AA1600">
        <v>56.46</v>
      </c>
      <c r="AB1600">
        <v>40.65</v>
      </c>
      <c r="AC1600" t="s">
        <v>329</v>
      </c>
      <c r="AD1600" s="508" t="s">
        <v>1233</v>
      </c>
    </row>
    <row r="1601" spans="1:30" x14ac:dyDescent="0.2">
      <c r="A1601">
        <v>65862</v>
      </c>
      <c r="B1601" t="s">
        <v>2844</v>
      </c>
      <c r="C1601" s="507">
        <v>45382</v>
      </c>
      <c r="D1601">
        <v>2024</v>
      </c>
      <c r="E1601" t="s">
        <v>199</v>
      </c>
      <c r="F1601" t="s">
        <v>223</v>
      </c>
      <c r="G1601">
        <v>30.639330999999999</v>
      </c>
      <c r="H1601">
        <v>-86.925601</v>
      </c>
      <c r="I1601" s="606">
        <v>4.7174856164000003</v>
      </c>
      <c r="J1601" t="s">
        <v>431</v>
      </c>
      <c r="K1601" t="s">
        <v>1249</v>
      </c>
      <c r="L1601" s="606">
        <v>96.85</v>
      </c>
      <c r="M1601" s="606">
        <v>74.5</v>
      </c>
      <c r="N1601" s="606">
        <v>1.2999999999999998</v>
      </c>
      <c r="O1601" t="s">
        <v>799</v>
      </c>
      <c r="P1601" t="s">
        <v>1231</v>
      </c>
      <c r="R1601">
        <v>179</v>
      </c>
      <c r="AA1601">
        <v>55.98</v>
      </c>
      <c r="AB1601">
        <v>40.17</v>
      </c>
      <c r="AC1601" t="s">
        <v>329</v>
      </c>
      <c r="AD1601" s="508" t="s">
        <v>1233</v>
      </c>
    </row>
    <row r="1602" spans="1:30" x14ac:dyDescent="0.2">
      <c r="A1602">
        <v>65920</v>
      </c>
      <c r="B1602" t="s">
        <v>2845</v>
      </c>
      <c r="C1602" s="507">
        <v>45626</v>
      </c>
      <c r="D1602">
        <v>2024</v>
      </c>
      <c r="E1602" t="s">
        <v>199</v>
      </c>
      <c r="F1602" t="s">
        <v>223</v>
      </c>
      <c r="G1602">
        <v>27.508089999999999</v>
      </c>
      <c r="H1602">
        <v>-80.736400000000003</v>
      </c>
      <c r="I1602" s="606">
        <v>4.9267351597999998</v>
      </c>
      <c r="J1602" t="s">
        <v>431</v>
      </c>
      <c r="K1602" t="s">
        <v>1249</v>
      </c>
      <c r="L1602" s="606">
        <v>104.6</v>
      </c>
      <c r="M1602" s="606">
        <v>74.5</v>
      </c>
      <c r="N1602" s="606">
        <v>1.4040268456375837</v>
      </c>
      <c r="O1602" t="s">
        <v>799</v>
      </c>
      <c r="P1602" t="s">
        <v>1231</v>
      </c>
      <c r="Q1602" t="s">
        <v>799</v>
      </c>
      <c r="R1602">
        <v>180</v>
      </c>
      <c r="AA1602">
        <v>58.32</v>
      </c>
      <c r="AB1602">
        <v>42.5</v>
      </c>
      <c r="AC1602" t="s">
        <v>329</v>
      </c>
      <c r="AD1602" s="508" t="s">
        <v>1233</v>
      </c>
    </row>
    <row r="1603" spans="1:30" x14ac:dyDescent="0.2">
      <c r="A1603">
        <v>65871</v>
      </c>
      <c r="B1603" t="s">
        <v>2846</v>
      </c>
      <c r="C1603" s="507">
        <v>45322</v>
      </c>
      <c r="D1603">
        <v>2024</v>
      </c>
      <c r="E1603" t="s">
        <v>199</v>
      </c>
      <c r="F1603" t="s">
        <v>223</v>
      </c>
      <c r="G1603">
        <v>26.754080999999999</v>
      </c>
      <c r="H1603">
        <v>-81.185601000000005</v>
      </c>
      <c r="I1603" s="606">
        <v>5.0594276255999997</v>
      </c>
      <c r="J1603" t="s">
        <v>431</v>
      </c>
      <c r="K1603" t="s">
        <v>1249</v>
      </c>
      <c r="L1603" s="606">
        <v>99.82</v>
      </c>
      <c r="M1603" s="606">
        <v>74.5</v>
      </c>
      <c r="N1603" s="606">
        <v>1.3398657718120806</v>
      </c>
      <c r="O1603" t="s">
        <v>799</v>
      </c>
      <c r="P1603" t="s">
        <v>1231</v>
      </c>
      <c r="R1603">
        <v>180</v>
      </c>
      <c r="AA1603">
        <v>60.9</v>
      </c>
      <c r="AB1603">
        <v>44.84</v>
      </c>
      <c r="AC1603" t="s">
        <v>329</v>
      </c>
      <c r="AD1603" s="508" t="s">
        <v>1233</v>
      </c>
    </row>
    <row r="1604" spans="1:30" x14ac:dyDescent="0.2">
      <c r="A1604">
        <v>65866</v>
      </c>
      <c r="B1604" t="s">
        <v>2847</v>
      </c>
      <c r="C1604" s="507">
        <v>45322</v>
      </c>
      <c r="D1604">
        <v>2024</v>
      </c>
      <c r="E1604" t="s">
        <v>199</v>
      </c>
      <c r="F1604" t="s">
        <v>223</v>
      </c>
      <c r="G1604">
        <v>30.680031</v>
      </c>
      <c r="H1604">
        <v>-86.780501000000001</v>
      </c>
      <c r="I1604" s="606">
        <v>4.6459993151000001</v>
      </c>
      <c r="J1604" t="s">
        <v>431</v>
      </c>
      <c r="K1604" t="s">
        <v>1249</v>
      </c>
      <c r="L1604" s="606">
        <v>101.32</v>
      </c>
      <c r="M1604" s="606">
        <v>74.5</v>
      </c>
      <c r="N1604" s="606">
        <v>1.3599999999999999</v>
      </c>
      <c r="O1604" t="s">
        <v>799</v>
      </c>
      <c r="P1604" t="s">
        <v>1231</v>
      </c>
      <c r="R1604">
        <v>179</v>
      </c>
      <c r="AA1604">
        <v>54.93</v>
      </c>
      <c r="AB1604">
        <v>39.11</v>
      </c>
      <c r="AC1604" t="s">
        <v>329</v>
      </c>
      <c r="AD1604" s="508" t="s">
        <v>1233</v>
      </c>
    </row>
    <row r="1605" spans="1:30" x14ac:dyDescent="0.2">
      <c r="A1605">
        <v>67672</v>
      </c>
      <c r="B1605" t="s">
        <v>2848</v>
      </c>
      <c r="C1605" s="507">
        <v>45626</v>
      </c>
      <c r="D1605">
        <v>2024</v>
      </c>
      <c r="E1605" t="s">
        <v>199</v>
      </c>
      <c r="F1605" t="s">
        <v>223</v>
      </c>
      <c r="G1605">
        <v>30.33914</v>
      </c>
      <c r="H1605">
        <v>-82.192899999999995</v>
      </c>
      <c r="I1605" s="606">
        <v>4.7425401826</v>
      </c>
      <c r="J1605" t="s">
        <v>431</v>
      </c>
      <c r="K1605" t="s">
        <v>1249</v>
      </c>
      <c r="L1605" s="606">
        <v>104.58</v>
      </c>
      <c r="M1605" s="606">
        <v>74.5</v>
      </c>
      <c r="N1605" s="606">
        <v>1.4037583892617449</v>
      </c>
      <c r="O1605" t="s">
        <v>799</v>
      </c>
      <c r="P1605" t="s">
        <v>1231</v>
      </c>
      <c r="Q1605" t="s">
        <v>799</v>
      </c>
      <c r="R1605">
        <v>180</v>
      </c>
      <c r="AA1605">
        <v>53.87</v>
      </c>
      <c r="AB1605">
        <v>38.06</v>
      </c>
      <c r="AC1605" t="s">
        <v>329</v>
      </c>
      <c r="AD1605" s="508" t="s">
        <v>1233</v>
      </c>
    </row>
    <row r="1606" spans="1:30" x14ac:dyDescent="0.2">
      <c r="A1606">
        <v>67206</v>
      </c>
      <c r="B1606" t="s">
        <v>2849</v>
      </c>
      <c r="C1606" s="507">
        <v>45626</v>
      </c>
      <c r="D1606">
        <v>2024</v>
      </c>
      <c r="E1606" t="s">
        <v>199</v>
      </c>
      <c r="F1606" t="s">
        <v>223</v>
      </c>
      <c r="G1606">
        <v>29.88242</v>
      </c>
      <c r="H1606">
        <v>-82.734300000000005</v>
      </c>
      <c r="I1606" s="606">
        <v>4.7629162100000002</v>
      </c>
      <c r="J1606" t="s">
        <v>431</v>
      </c>
      <c r="K1606" t="s">
        <v>1249</v>
      </c>
      <c r="L1606" s="606">
        <v>108.14</v>
      </c>
      <c r="M1606" s="606">
        <v>74.5</v>
      </c>
      <c r="N1606" s="606">
        <v>1.4515436241610737</v>
      </c>
      <c r="O1606" t="s">
        <v>799</v>
      </c>
      <c r="P1606" t="s">
        <v>1231</v>
      </c>
      <c r="Q1606" t="s">
        <v>799</v>
      </c>
      <c r="R1606">
        <v>180</v>
      </c>
      <c r="AA1606">
        <v>52.61</v>
      </c>
      <c r="AB1606">
        <v>36.79</v>
      </c>
      <c r="AC1606" t="s">
        <v>330</v>
      </c>
      <c r="AD1606" s="508" t="s">
        <v>1233</v>
      </c>
    </row>
    <row r="1607" spans="1:30" x14ac:dyDescent="0.2">
      <c r="A1607">
        <v>65927</v>
      </c>
      <c r="B1607" t="s">
        <v>2850</v>
      </c>
      <c r="C1607" s="507">
        <v>45382</v>
      </c>
      <c r="D1607">
        <v>2024</v>
      </c>
      <c r="E1607" t="s">
        <v>199</v>
      </c>
      <c r="F1607" t="s">
        <v>223</v>
      </c>
      <c r="G1607">
        <v>30.439890999999999</v>
      </c>
      <c r="H1607">
        <v>-85.275901000000005</v>
      </c>
      <c r="I1607" s="606">
        <v>4.6713385844999999</v>
      </c>
      <c r="J1607" t="s">
        <v>431</v>
      </c>
      <c r="K1607" t="s">
        <v>1249</v>
      </c>
      <c r="L1607" s="606">
        <v>108.03</v>
      </c>
      <c r="M1607" s="606">
        <v>74.5</v>
      </c>
      <c r="N1607" s="606">
        <v>1.4500671140939598</v>
      </c>
      <c r="O1607" t="s">
        <v>799</v>
      </c>
      <c r="P1607" t="s">
        <v>1231</v>
      </c>
      <c r="R1607">
        <v>180</v>
      </c>
      <c r="AA1607">
        <v>55.1</v>
      </c>
      <c r="AB1607">
        <v>39.28</v>
      </c>
      <c r="AC1607" t="s">
        <v>329</v>
      </c>
      <c r="AD1607" s="508" t="s">
        <v>1233</v>
      </c>
    </row>
    <row r="1608" spans="1:30" x14ac:dyDescent="0.2">
      <c r="A1608">
        <v>65907</v>
      </c>
      <c r="B1608" t="s">
        <v>2851</v>
      </c>
      <c r="C1608" s="507">
        <v>45626</v>
      </c>
      <c r="D1608">
        <v>2024</v>
      </c>
      <c r="E1608" t="s">
        <v>199</v>
      </c>
      <c r="F1608" t="s">
        <v>223</v>
      </c>
      <c r="G1608">
        <v>30.390039999999999</v>
      </c>
      <c r="H1608">
        <v>-83.343999999999994</v>
      </c>
      <c r="I1608" s="606">
        <v>4.7498162099999996</v>
      </c>
      <c r="J1608" t="s">
        <v>431</v>
      </c>
      <c r="K1608" t="s">
        <v>1249</v>
      </c>
      <c r="L1608" s="606">
        <v>104.06</v>
      </c>
      <c r="M1608" s="606">
        <v>74.5</v>
      </c>
      <c r="N1608" s="606">
        <v>1.3967785234899328</v>
      </c>
      <c r="O1608" t="s">
        <v>799</v>
      </c>
      <c r="P1608" t="s">
        <v>1231</v>
      </c>
      <c r="R1608">
        <v>180</v>
      </c>
      <c r="AA1608">
        <v>54.96</v>
      </c>
      <c r="AB1608">
        <v>39.15</v>
      </c>
      <c r="AC1608" t="s">
        <v>329</v>
      </c>
      <c r="AD1608" s="508" t="s">
        <v>1233</v>
      </c>
    </row>
    <row r="1609" spans="1:30" x14ac:dyDescent="0.2">
      <c r="A1609">
        <v>67207</v>
      </c>
      <c r="B1609" t="s">
        <v>2852</v>
      </c>
      <c r="C1609" s="507">
        <v>45626</v>
      </c>
      <c r="D1609">
        <v>2024</v>
      </c>
      <c r="E1609" t="s">
        <v>199</v>
      </c>
      <c r="F1609" t="s">
        <v>223</v>
      </c>
      <c r="G1609">
        <v>29.618351000000001</v>
      </c>
      <c r="H1609">
        <v>-82.670201000000006</v>
      </c>
      <c r="I1609" s="606">
        <v>4.8117901826000002</v>
      </c>
      <c r="J1609" t="s">
        <v>431</v>
      </c>
      <c r="K1609" t="s">
        <v>1249</v>
      </c>
      <c r="L1609" s="606">
        <v>108.1</v>
      </c>
      <c r="M1609" s="606">
        <v>74.5</v>
      </c>
      <c r="N1609" s="606">
        <v>1.4510067114093959</v>
      </c>
      <c r="O1609" t="s">
        <v>799</v>
      </c>
      <c r="P1609" t="s">
        <v>1231</v>
      </c>
      <c r="R1609">
        <v>181</v>
      </c>
      <c r="AA1609">
        <v>56.88</v>
      </c>
      <c r="AB1609">
        <v>41.06</v>
      </c>
      <c r="AC1609" t="s">
        <v>330</v>
      </c>
      <c r="AD1609" s="508" t="s">
        <v>1233</v>
      </c>
    </row>
    <row r="1610" spans="1:30" x14ac:dyDescent="0.2">
      <c r="A1610">
        <v>67208</v>
      </c>
      <c r="B1610" t="s">
        <v>2853</v>
      </c>
      <c r="C1610" s="507">
        <v>45657</v>
      </c>
      <c r="D1610">
        <v>2024</v>
      </c>
      <c r="E1610" t="s">
        <v>199</v>
      </c>
      <c r="F1610" t="s">
        <v>223</v>
      </c>
      <c r="G1610">
        <v>28.167010999999999</v>
      </c>
      <c r="H1610">
        <v>-81.084200999999993</v>
      </c>
      <c r="I1610" s="606">
        <v>4.9223369863000004</v>
      </c>
      <c r="J1610" t="s">
        <v>431</v>
      </c>
      <c r="K1610" t="s">
        <v>1249</v>
      </c>
      <c r="L1610" s="606">
        <v>108.14</v>
      </c>
      <c r="M1610" s="606">
        <v>74.5</v>
      </c>
      <c r="N1610" s="606">
        <v>1.4515436241610737</v>
      </c>
      <c r="O1610" t="s">
        <v>799</v>
      </c>
      <c r="P1610" t="s">
        <v>1231</v>
      </c>
      <c r="R1610">
        <v>180</v>
      </c>
      <c r="AA1610">
        <v>51.09</v>
      </c>
      <c r="AB1610">
        <v>35.270000000000003</v>
      </c>
      <c r="AC1610" t="s">
        <v>1259</v>
      </c>
      <c r="AD1610" s="508" t="s">
        <v>1233</v>
      </c>
    </row>
    <row r="1611" spans="1:30" x14ac:dyDescent="0.2">
      <c r="A1611">
        <v>65926</v>
      </c>
      <c r="B1611" t="s">
        <v>2854</v>
      </c>
      <c r="C1611" s="507">
        <v>45382</v>
      </c>
      <c r="D1611">
        <v>2024</v>
      </c>
      <c r="E1611" t="s">
        <v>199</v>
      </c>
      <c r="F1611" t="s">
        <v>223</v>
      </c>
      <c r="G1611">
        <v>27.08314</v>
      </c>
      <c r="H1611">
        <v>-81.841200999999998</v>
      </c>
      <c r="I1611" s="606">
        <v>5.0863214611999998</v>
      </c>
      <c r="J1611" t="s">
        <v>431</v>
      </c>
      <c r="K1611" t="s">
        <v>1249</v>
      </c>
      <c r="L1611" s="606">
        <v>102.06</v>
      </c>
      <c r="M1611" s="606">
        <v>74.5</v>
      </c>
      <c r="N1611" s="606">
        <v>1.3699328859060402</v>
      </c>
      <c r="O1611" t="s">
        <v>799</v>
      </c>
      <c r="P1611" t="s">
        <v>1231</v>
      </c>
      <c r="R1611">
        <v>180</v>
      </c>
      <c r="AA1611">
        <v>56.84</v>
      </c>
      <c r="AB1611">
        <v>41.03</v>
      </c>
      <c r="AC1611" t="s">
        <v>329</v>
      </c>
      <c r="AD1611" s="508" t="s">
        <v>1233</v>
      </c>
    </row>
    <row r="1612" spans="1:30" x14ac:dyDescent="0.2">
      <c r="A1612">
        <v>65909</v>
      </c>
      <c r="B1612" t="s">
        <v>2855</v>
      </c>
      <c r="C1612" s="507">
        <v>45626</v>
      </c>
      <c r="D1612">
        <v>2024</v>
      </c>
      <c r="E1612" t="s">
        <v>199</v>
      </c>
      <c r="F1612" t="s">
        <v>223</v>
      </c>
      <c r="G1612">
        <v>26.749141000000002</v>
      </c>
      <c r="H1612">
        <v>-81.192100999999994</v>
      </c>
      <c r="I1612" s="606">
        <v>5.0594276255999997</v>
      </c>
      <c r="J1612" t="s">
        <v>431</v>
      </c>
      <c r="K1612" t="s">
        <v>1249</v>
      </c>
      <c r="L1612" s="606">
        <v>101.01</v>
      </c>
      <c r="M1612" s="606">
        <v>74.5</v>
      </c>
      <c r="N1612" s="606">
        <v>1.3558389261744968</v>
      </c>
      <c r="O1612" t="s">
        <v>799</v>
      </c>
      <c r="P1612" t="s">
        <v>1231</v>
      </c>
      <c r="R1612">
        <v>180</v>
      </c>
      <c r="AA1612">
        <v>54.21</v>
      </c>
      <c r="AB1612">
        <v>38.4</v>
      </c>
      <c r="AC1612" t="s">
        <v>329</v>
      </c>
      <c r="AD1612" s="508" t="s">
        <v>1233</v>
      </c>
    </row>
    <row r="1613" spans="1:30" x14ac:dyDescent="0.2">
      <c r="A1613">
        <v>65921</v>
      </c>
      <c r="B1613" t="s">
        <v>2856</v>
      </c>
      <c r="C1613" s="507">
        <v>45626</v>
      </c>
      <c r="D1613">
        <v>2024</v>
      </c>
      <c r="E1613" t="s">
        <v>199</v>
      </c>
      <c r="F1613" t="s">
        <v>223</v>
      </c>
      <c r="G1613">
        <v>27.508089999999999</v>
      </c>
      <c r="H1613">
        <v>-80.736400000000003</v>
      </c>
      <c r="I1613" s="606">
        <v>4.9267351597999998</v>
      </c>
      <c r="J1613" t="s">
        <v>431</v>
      </c>
      <c r="K1613" t="s">
        <v>1249</v>
      </c>
      <c r="L1613" s="606">
        <v>104.39</v>
      </c>
      <c r="M1613" s="606">
        <v>74.5</v>
      </c>
      <c r="N1613" s="606">
        <v>1.4012080536912752</v>
      </c>
      <c r="O1613" t="s">
        <v>799</v>
      </c>
      <c r="P1613" t="s">
        <v>1231</v>
      </c>
      <c r="Q1613" t="s">
        <v>799</v>
      </c>
      <c r="R1613">
        <v>180</v>
      </c>
      <c r="AA1613">
        <v>59.76</v>
      </c>
      <c r="AB1613">
        <v>43.94</v>
      </c>
      <c r="AC1613" t="s">
        <v>329</v>
      </c>
      <c r="AD1613" s="508" t="s">
        <v>1233</v>
      </c>
    </row>
    <row r="1614" spans="1:30" x14ac:dyDescent="0.2">
      <c r="A1614">
        <v>65877</v>
      </c>
      <c r="B1614" t="s">
        <v>2857</v>
      </c>
      <c r="C1614" s="507">
        <v>45322</v>
      </c>
      <c r="D1614">
        <v>2024</v>
      </c>
      <c r="E1614" t="s">
        <v>199</v>
      </c>
      <c r="F1614" t="s">
        <v>223</v>
      </c>
      <c r="G1614">
        <v>27.849844000000001</v>
      </c>
      <c r="H1614">
        <v>-80.683397999999997</v>
      </c>
      <c r="I1614" s="606">
        <v>4.9590182648000001</v>
      </c>
      <c r="J1614" t="s">
        <v>431</v>
      </c>
      <c r="K1614" t="s">
        <v>1249</v>
      </c>
      <c r="L1614" s="606">
        <v>104.33</v>
      </c>
      <c r="M1614" s="606">
        <v>74.5</v>
      </c>
      <c r="N1614" s="606">
        <v>1.4004026845637583</v>
      </c>
      <c r="O1614" t="s">
        <v>799</v>
      </c>
      <c r="P1614" t="s">
        <v>1231</v>
      </c>
      <c r="R1614">
        <v>180</v>
      </c>
      <c r="AA1614">
        <v>56.41</v>
      </c>
      <c r="AB1614">
        <v>40.590000000000003</v>
      </c>
      <c r="AC1614" t="s">
        <v>329</v>
      </c>
      <c r="AD1614" s="508" t="s">
        <v>1233</v>
      </c>
    </row>
    <row r="1615" spans="1:30" x14ac:dyDescent="0.2">
      <c r="A1615">
        <v>65888</v>
      </c>
      <c r="B1615" t="s">
        <v>2858</v>
      </c>
      <c r="C1615" s="507">
        <v>45657</v>
      </c>
      <c r="D1615">
        <v>2024</v>
      </c>
      <c r="E1615" t="s">
        <v>199</v>
      </c>
      <c r="F1615" t="s">
        <v>223</v>
      </c>
      <c r="G1615">
        <v>30.415140000000001</v>
      </c>
      <c r="H1615">
        <v>-86.423299999999998</v>
      </c>
      <c r="I1615" s="606">
        <v>4.8810867580000004</v>
      </c>
      <c r="J1615" t="s">
        <v>431</v>
      </c>
      <c r="K1615" t="s">
        <v>1249</v>
      </c>
      <c r="L1615" s="606">
        <v>104.73</v>
      </c>
      <c r="M1615" s="606">
        <v>74.5</v>
      </c>
      <c r="N1615" s="606">
        <v>1.4057718120805369</v>
      </c>
      <c r="O1615" t="s">
        <v>799</v>
      </c>
      <c r="P1615" t="s">
        <v>1231</v>
      </c>
      <c r="Q1615" t="s">
        <v>799</v>
      </c>
      <c r="R1615">
        <v>180</v>
      </c>
      <c r="AA1615">
        <v>57.7</v>
      </c>
      <c r="AB1615">
        <v>41.88</v>
      </c>
      <c r="AC1615" t="s">
        <v>329</v>
      </c>
      <c r="AD1615" s="508" t="s">
        <v>1233</v>
      </c>
    </row>
    <row r="1616" spans="1:30" x14ac:dyDescent="0.2">
      <c r="A1616">
        <v>65911</v>
      </c>
      <c r="B1616" t="s">
        <v>2859</v>
      </c>
      <c r="C1616" s="507">
        <v>45626</v>
      </c>
      <c r="D1616">
        <v>2024</v>
      </c>
      <c r="E1616" t="s">
        <v>199</v>
      </c>
      <c r="F1616" t="s">
        <v>223</v>
      </c>
      <c r="G1616">
        <v>30.928509999999999</v>
      </c>
      <c r="H1616">
        <v>-87.264099999999999</v>
      </c>
      <c r="I1616" s="606">
        <v>4.6884922374000002</v>
      </c>
      <c r="J1616" t="s">
        <v>431</v>
      </c>
      <c r="K1616" t="s">
        <v>1249</v>
      </c>
      <c r="L1616" s="606">
        <v>104.7</v>
      </c>
      <c r="M1616" s="606">
        <v>74.5</v>
      </c>
      <c r="N1616" s="606">
        <v>1.4053691275167786</v>
      </c>
      <c r="O1616" t="s">
        <v>799</v>
      </c>
      <c r="P1616" t="s">
        <v>1231</v>
      </c>
      <c r="Q1616" t="s">
        <v>799</v>
      </c>
      <c r="R1616">
        <v>180</v>
      </c>
      <c r="AA1616">
        <v>56.16</v>
      </c>
      <c r="AB1616">
        <v>40.340000000000003</v>
      </c>
      <c r="AC1616" t="s">
        <v>329</v>
      </c>
      <c r="AD1616" s="508" t="s">
        <v>1233</v>
      </c>
    </row>
    <row r="1617" spans="1:30" x14ac:dyDescent="0.2">
      <c r="A1617">
        <v>65872</v>
      </c>
      <c r="B1617" t="s">
        <v>2860</v>
      </c>
      <c r="C1617" s="507">
        <v>45322</v>
      </c>
      <c r="D1617">
        <v>2024</v>
      </c>
      <c r="E1617" t="s">
        <v>199</v>
      </c>
      <c r="F1617" t="s">
        <v>223</v>
      </c>
      <c r="G1617">
        <v>27.030740999999999</v>
      </c>
      <c r="H1617">
        <v>-80.524800999999997</v>
      </c>
      <c r="I1617" s="606">
        <v>4.9479057078000004</v>
      </c>
      <c r="J1617" t="s">
        <v>431</v>
      </c>
      <c r="K1617" t="s">
        <v>1249</v>
      </c>
      <c r="L1617" s="606">
        <v>89.35</v>
      </c>
      <c r="M1617" s="606">
        <v>74.5</v>
      </c>
      <c r="N1617" s="606">
        <v>1.1993288590604025</v>
      </c>
      <c r="O1617" t="s">
        <v>799</v>
      </c>
      <c r="P1617" t="s">
        <v>1231</v>
      </c>
      <c r="R1617">
        <v>180</v>
      </c>
      <c r="AA1617">
        <v>49.34</v>
      </c>
      <c r="AB1617">
        <v>31.8</v>
      </c>
      <c r="AC1617" t="s">
        <v>329</v>
      </c>
      <c r="AD1617" s="508" t="s">
        <v>1233</v>
      </c>
    </row>
    <row r="1618" spans="1:30" x14ac:dyDescent="0.2">
      <c r="A1618">
        <v>65924</v>
      </c>
      <c r="B1618" t="s">
        <v>2861</v>
      </c>
      <c r="C1618" s="507">
        <v>45382</v>
      </c>
      <c r="D1618">
        <v>2024</v>
      </c>
      <c r="E1618" t="s">
        <v>199</v>
      </c>
      <c r="F1618" t="s">
        <v>223</v>
      </c>
      <c r="G1618">
        <v>30.320098000000002</v>
      </c>
      <c r="H1618">
        <v>-82.182832000000005</v>
      </c>
      <c r="I1618" s="606">
        <v>4.7425401826</v>
      </c>
      <c r="J1618" t="s">
        <v>431</v>
      </c>
      <c r="K1618" t="s">
        <v>1249</v>
      </c>
      <c r="L1618" s="606">
        <v>107.94</v>
      </c>
      <c r="M1618" s="606">
        <v>74.5</v>
      </c>
      <c r="N1618" s="606">
        <v>1.4488590604026845</v>
      </c>
      <c r="O1618" t="s">
        <v>799</v>
      </c>
      <c r="P1618" t="s">
        <v>1231</v>
      </c>
      <c r="R1618">
        <v>181</v>
      </c>
      <c r="AA1618">
        <v>59.5</v>
      </c>
      <c r="AB1618">
        <v>43.68</v>
      </c>
      <c r="AC1618" t="s">
        <v>329</v>
      </c>
      <c r="AD1618" s="508" t="s">
        <v>1233</v>
      </c>
    </row>
    <row r="1619" spans="1:30" x14ac:dyDescent="0.2">
      <c r="A1619">
        <v>65908</v>
      </c>
      <c r="B1619" t="s">
        <v>2862</v>
      </c>
      <c r="C1619" s="507">
        <v>45626</v>
      </c>
      <c r="D1619">
        <v>2024</v>
      </c>
      <c r="E1619" t="s">
        <v>199</v>
      </c>
      <c r="F1619" t="s">
        <v>223</v>
      </c>
      <c r="G1619">
        <v>30.390039999999999</v>
      </c>
      <c r="H1619">
        <v>-83.344009999999997</v>
      </c>
      <c r="I1619" s="606">
        <v>4.7498162099999996</v>
      </c>
      <c r="J1619" t="s">
        <v>431</v>
      </c>
      <c r="K1619" t="s">
        <v>1249</v>
      </c>
      <c r="L1619" s="606">
        <v>104.67</v>
      </c>
      <c r="M1619" s="606">
        <v>74.5</v>
      </c>
      <c r="N1619" s="606">
        <v>1.4049664429530202</v>
      </c>
      <c r="O1619" t="s">
        <v>799</v>
      </c>
      <c r="P1619" t="s">
        <v>1231</v>
      </c>
      <c r="R1619">
        <v>180</v>
      </c>
      <c r="AA1619">
        <v>60.76</v>
      </c>
      <c r="AB1619">
        <v>44.95</v>
      </c>
      <c r="AC1619" t="s">
        <v>329</v>
      </c>
      <c r="AD1619" s="508" t="s">
        <v>1233</v>
      </c>
    </row>
    <row r="1620" spans="1:30" x14ac:dyDescent="0.2">
      <c r="A1620">
        <v>65925</v>
      </c>
      <c r="B1620" t="s">
        <v>2863</v>
      </c>
      <c r="C1620" s="507">
        <v>45322</v>
      </c>
      <c r="D1620">
        <v>2024</v>
      </c>
      <c r="E1620" t="s">
        <v>199</v>
      </c>
      <c r="F1620" t="s">
        <v>223</v>
      </c>
      <c r="G1620">
        <v>27.083141000000001</v>
      </c>
      <c r="H1620">
        <v>-81.841200999999998</v>
      </c>
      <c r="I1620" s="606">
        <v>5.0863214611999998</v>
      </c>
      <c r="J1620" t="s">
        <v>431</v>
      </c>
      <c r="K1620" t="s">
        <v>1249</v>
      </c>
      <c r="L1620" s="606">
        <v>108.02</v>
      </c>
      <c r="M1620" s="606">
        <v>74.5</v>
      </c>
      <c r="N1620" s="606">
        <v>1.4499328859060403</v>
      </c>
      <c r="O1620" t="s">
        <v>799</v>
      </c>
      <c r="P1620" t="s">
        <v>1231</v>
      </c>
      <c r="R1620">
        <v>180</v>
      </c>
      <c r="AA1620">
        <v>60.46</v>
      </c>
      <c r="AB1620">
        <v>44.64</v>
      </c>
      <c r="AC1620" t="s">
        <v>329</v>
      </c>
      <c r="AD1620" s="508" t="s">
        <v>1233</v>
      </c>
    </row>
    <row r="1621" spans="1:30" x14ac:dyDescent="0.2">
      <c r="A1621">
        <v>65879</v>
      </c>
      <c r="B1621" t="s">
        <v>2864</v>
      </c>
      <c r="C1621" s="507">
        <v>45382</v>
      </c>
      <c r="D1621">
        <v>2024</v>
      </c>
      <c r="E1621" t="s">
        <v>199</v>
      </c>
      <c r="F1621" t="s">
        <v>223</v>
      </c>
      <c r="G1621">
        <v>30.938171000000001</v>
      </c>
      <c r="H1621">
        <v>-86.240100999999996</v>
      </c>
      <c r="I1621" s="606">
        <v>4.7050287671</v>
      </c>
      <c r="J1621" t="s">
        <v>431</v>
      </c>
      <c r="K1621" t="s">
        <v>1249</v>
      </c>
      <c r="L1621" s="606">
        <v>102.81</v>
      </c>
      <c r="M1621" s="606">
        <v>74.5</v>
      </c>
      <c r="N1621" s="606">
        <v>1.3800000000000001</v>
      </c>
      <c r="O1621" t="s">
        <v>799</v>
      </c>
      <c r="P1621" t="s">
        <v>1231</v>
      </c>
      <c r="R1621">
        <v>179</v>
      </c>
      <c r="AA1621">
        <v>56.57</v>
      </c>
      <c r="AB1621">
        <v>40.75</v>
      </c>
      <c r="AC1621" t="s">
        <v>329</v>
      </c>
      <c r="AD1621" s="508" t="s">
        <v>1233</v>
      </c>
    </row>
    <row r="1622" spans="1:30" x14ac:dyDescent="0.2">
      <c r="A1622">
        <v>65865</v>
      </c>
      <c r="B1622" t="s">
        <v>2865</v>
      </c>
      <c r="C1622" s="507">
        <v>45322</v>
      </c>
      <c r="D1622">
        <v>2024</v>
      </c>
      <c r="E1622" t="s">
        <v>199</v>
      </c>
      <c r="F1622" t="s">
        <v>223</v>
      </c>
      <c r="G1622">
        <v>27.255101</v>
      </c>
      <c r="H1622">
        <v>-80.571201000000002</v>
      </c>
      <c r="I1622" s="606">
        <v>4.9357730593999998</v>
      </c>
      <c r="J1622" t="s">
        <v>431</v>
      </c>
      <c r="K1622" t="s">
        <v>1249</v>
      </c>
      <c r="L1622" s="606">
        <v>99.08</v>
      </c>
      <c r="M1622" s="606">
        <v>74.5</v>
      </c>
      <c r="N1622" s="606">
        <v>1.3299328859060402</v>
      </c>
      <c r="O1622" t="s">
        <v>799</v>
      </c>
      <c r="P1622" t="s">
        <v>1231</v>
      </c>
      <c r="R1622">
        <v>180</v>
      </c>
      <c r="AA1622">
        <v>52.64</v>
      </c>
      <c r="AB1622">
        <v>36.82</v>
      </c>
      <c r="AC1622" t="s">
        <v>329</v>
      </c>
      <c r="AD1622" s="508" t="s">
        <v>1233</v>
      </c>
    </row>
    <row r="1623" spans="1:30" x14ac:dyDescent="0.2">
      <c r="A1623">
        <v>65868</v>
      </c>
      <c r="B1623" t="s">
        <v>2866</v>
      </c>
      <c r="C1623" s="507">
        <v>45322</v>
      </c>
      <c r="D1623">
        <v>2024</v>
      </c>
      <c r="E1623" t="s">
        <v>199</v>
      </c>
      <c r="F1623" t="s">
        <v>223</v>
      </c>
      <c r="G1623">
        <v>27.074159999999999</v>
      </c>
      <c r="H1623">
        <v>-81.696600000000004</v>
      </c>
      <c r="I1623" s="606">
        <v>5.0723123287999998</v>
      </c>
      <c r="J1623" t="s">
        <v>431</v>
      </c>
      <c r="K1623" t="s">
        <v>1249</v>
      </c>
      <c r="L1623" s="606">
        <v>104.3</v>
      </c>
      <c r="M1623" s="606">
        <v>74.5</v>
      </c>
      <c r="N1623" s="606">
        <v>1.4</v>
      </c>
      <c r="O1623" t="s">
        <v>799</v>
      </c>
      <c r="P1623" t="s">
        <v>1231</v>
      </c>
      <c r="Q1623" t="s">
        <v>799</v>
      </c>
      <c r="R1623">
        <v>180</v>
      </c>
      <c r="AA1623">
        <v>56.74</v>
      </c>
      <c r="AB1623">
        <v>40.93</v>
      </c>
      <c r="AC1623" t="s">
        <v>329</v>
      </c>
      <c r="AD1623" s="508" t="s">
        <v>1233</v>
      </c>
    </row>
    <row r="1624" spans="1:30" x14ac:dyDescent="0.2">
      <c r="A1624">
        <v>65864</v>
      </c>
      <c r="B1624" t="s">
        <v>2867</v>
      </c>
      <c r="C1624" s="507">
        <v>45382</v>
      </c>
      <c r="D1624">
        <v>2024</v>
      </c>
      <c r="E1624" t="s">
        <v>199</v>
      </c>
      <c r="F1624" t="s">
        <v>223</v>
      </c>
      <c r="G1624">
        <v>27.448440999999999</v>
      </c>
      <c r="H1624">
        <v>-82.063800999999998</v>
      </c>
      <c r="I1624" s="606">
        <v>5.0126465752999998</v>
      </c>
      <c r="J1624" t="s">
        <v>431</v>
      </c>
      <c r="K1624" t="s">
        <v>1249</v>
      </c>
      <c r="L1624" s="606">
        <v>100.81</v>
      </c>
      <c r="M1624" s="606">
        <v>74.5</v>
      </c>
      <c r="N1624" s="606">
        <v>1.3531543624161073</v>
      </c>
      <c r="O1624" t="s">
        <v>799</v>
      </c>
      <c r="P1624" t="s">
        <v>1231</v>
      </c>
      <c r="R1624">
        <v>180</v>
      </c>
      <c r="AA1624">
        <v>54.55</v>
      </c>
      <c r="AB1624">
        <v>38.729999999999997</v>
      </c>
      <c r="AC1624" t="s">
        <v>329</v>
      </c>
      <c r="AD1624" s="508" t="s">
        <v>1233</v>
      </c>
    </row>
    <row r="1625" spans="1:30" x14ac:dyDescent="0.2">
      <c r="A1625">
        <v>65878</v>
      </c>
      <c r="B1625" t="s">
        <v>2868</v>
      </c>
      <c r="C1625" s="507">
        <v>45322</v>
      </c>
      <c r="D1625">
        <v>2024</v>
      </c>
      <c r="E1625" t="s">
        <v>199</v>
      </c>
      <c r="F1625" t="s">
        <v>223</v>
      </c>
      <c r="G1625">
        <v>26.787680999999999</v>
      </c>
      <c r="H1625">
        <v>-80.351900999999998</v>
      </c>
      <c r="I1625" s="606">
        <v>4.9453203196000004</v>
      </c>
      <c r="J1625" t="s">
        <v>431</v>
      </c>
      <c r="K1625" t="s">
        <v>1249</v>
      </c>
      <c r="L1625" s="606">
        <v>95.34</v>
      </c>
      <c r="M1625" s="606">
        <v>74.5</v>
      </c>
      <c r="N1625" s="606">
        <v>1.2797315436241612</v>
      </c>
      <c r="O1625" t="s">
        <v>799</v>
      </c>
      <c r="P1625" t="s">
        <v>1231</v>
      </c>
      <c r="R1625">
        <v>180</v>
      </c>
      <c r="AA1625">
        <v>53.73</v>
      </c>
      <c r="AB1625">
        <v>37.92</v>
      </c>
      <c r="AC1625" t="s">
        <v>329</v>
      </c>
      <c r="AD1625" s="508" t="s">
        <v>1233</v>
      </c>
    </row>
    <row r="1626" spans="1:30" x14ac:dyDescent="0.2">
      <c r="A1626">
        <v>65867</v>
      </c>
      <c r="B1626" t="s">
        <v>2869</v>
      </c>
      <c r="C1626" s="507">
        <v>45382</v>
      </c>
      <c r="D1626">
        <v>2024</v>
      </c>
      <c r="E1626" t="s">
        <v>199</v>
      </c>
      <c r="F1626" t="s">
        <v>223</v>
      </c>
      <c r="G1626">
        <v>30.763141000000001</v>
      </c>
      <c r="H1626">
        <v>-87.433200999999997</v>
      </c>
      <c r="I1626" s="606">
        <v>4.6458283104999998</v>
      </c>
      <c r="J1626" t="s">
        <v>431</v>
      </c>
      <c r="K1626" t="s">
        <v>1249</v>
      </c>
      <c r="L1626" s="606">
        <v>101.32</v>
      </c>
      <c r="M1626" s="606">
        <v>74.5</v>
      </c>
      <c r="N1626" s="606">
        <v>1.3599999999999999</v>
      </c>
      <c r="O1626" t="s">
        <v>799</v>
      </c>
      <c r="P1626" t="s">
        <v>1231</v>
      </c>
      <c r="R1626">
        <v>178</v>
      </c>
      <c r="AA1626">
        <v>57.08</v>
      </c>
      <c r="AB1626">
        <v>41.26</v>
      </c>
      <c r="AC1626" t="s">
        <v>329</v>
      </c>
      <c r="AD1626" s="508" t="s">
        <v>1233</v>
      </c>
    </row>
    <row r="1627" spans="1:30" x14ac:dyDescent="0.2">
      <c r="A1627">
        <v>67205</v>
      </c>
      <c r="B1627" t="s">
        <v>2870</v>
      </c>
      <c r="C1627" s="507">
        <v>45626</v>
      </c>
      <c r="D1627">
        <v>2024</v>
      </c>
      <c r="E1627" t="s">
        <v>199</v>
      </c>
      <c r="F1627" t="s">
        <v>223</v>
      </c>
      <c r="G1627">
        <v>30.65654</v>
      </c>
      <c r="H1627">
        <v>-84.724401</v>
      </c>
      <c r="I1627" s="606">
        <v>4.7432089041000003</v>
      </c>
      <c r="J1627" t="s">
        <v>431</v>
      </c>
      <c r="K1627" t="s">
        <v>1249</v>
      </c>
      <c r="L1627" s="606">
        <v>108.02</v>
      </c>
      <c r="M1627" s="606">
        <v>74.5</v>
      </c>
      <c r="N1627" s="606">
        <v>1.4499328859060403</v>
      </c>
      <c r="O1627" t="s">
        <v>799</v>
      </c>
      <c r="P1627" t="s">
        <v>1231</v>
      </c>
      <c r="R1627">
        <v>180</v>
      </c>
      <c r="AA1627">
        <v>50.89</v>
      </c>
      <c r="AB1627">
        <v>35.07</v>
      </c>
      <c r="AC1627" t="s">
        <v>330</v>
      </c>
      <c r="AD1627" s="508" t="s">
        <v>1233</v>
      </c>
    </row>
    <row r="1628" spans="1:30" x14ac:dyDescent="0.2">
      <c r="A1628">
        <v>65882</v>
      </c>
      <c r="B1628" t="s">
        <v>2871</v>
      </c>
      <c r="C1628" s="507">
        <v>45322</v>
      </c>
      <c r="D1628">
        <v>2024</v>
      </c>
      <c r="E1628" t="s">
        <v>199</v>
      </c>
      <c r="F1628" t="s">
        <v>223</v>
      </c>
      <c r="G1628">
        <v>29.886710999999998</v>
      </c>
      <c r="H1628">
        <v>-81.766120999999998</v>
      </c>
      <c r="I1628" s="606">
        <v>4.7305442922000003</v>
      </c>
      <c r="J1628" t="s">
        <v>431</v>
      </c>
      <c r="K1628" t="s">
        <v>1249</v>
      </c>
      <c r="L1628" s="606">
        <v>102.14</v>
      </c>
      <c r="M1628" s="606">
        <v>74.5</v>
      </c>
      <c r="N1628" s="606">
        <v>1.371006711409396</v>
      </c>
      <c r="O1628" t="s">
        <v>799</v>
      </c>
      <c r="P1628" t="s">
        <v>1231</v>
      </c>
      <c r="R1628">
        <v>180</v>
      </c>
      <c r="AA1628">
        <v>62.95</v>
      </c>
      <c r="AB1628">
        <v>40.75</v>
      </c>
      <c r="AC1628" t="s">
        <v>329</v>
      </c>
      <c r="AD1628" s="508" t="s">
        <v>1233</v>
      </c>
    </row>
    <row r="1629" spans="1:30" x14ac:dyDescent="0.2">
      <c r="A1629">
        <v>65863</v>
      </c>
      <c r="B1629" t="s">
        <v>2872</v>
      </c>
      <c r="C1629" s="507">
        <v>45382</v>
      </c>
      <c r="D1629">
        <v>2024</v>
      </c>
      <c r="E1629" t="s">
        <v>199</v>
      </c>
      <c r="F1629" t="s">
        <v>223</v>
      </c>
      <c r="G1629">
        <v>27.579340999999999</v>
      </c>
      <c r="H1629">
        <v>-82.260600999999994</v>
      </c>
      <c r="I1629" s="606">
        <v>5.0171557077999998</v>
      </c>
      <c r="J1629" t="s">
        <v>431</v>
      </c>
      <c r="K1629" t="s">
        <v>1249</v>
      </c>
      <c r="L1629" s="606">
        <v>102.03</v>
      </c>
      <c r="M1629" s="606">
        <v>74.5</v>
      </c>
      <c r="N1629" s="606">
        <v>1.3695302013422819</v>
      </c>
      <c r="O1629" t="s">
        <v>799</v>
      </c>
      <c r="P1629" t="s">
        <v>1231</v>
      </c>
      <c r="R1629">
        <v>180</v>
      </c>
      <c r="AA1629">
        <v>53.72</v>
      </c>
      <c r="AB1629">
        <v>37.909999999999997</v>
      </c>
      <c r="AC1629" t="s">
        <v>329</v>
      </c>
      <c r="AD1629" s="508" t="s">
        <v>1233</v>
      </c>
    </row>
    <row r="1630" spans="1:30" x14ac:dyDescent="0.2">
      <c r="A1630">
        <v>67182</v>
      </c>
      <c r="B1630" t="s">
        <v>2873</v>
      </c>
      <c r="C1630" s="507">
        <v>45626</v>
      </c>
      <c r="D1630">
        <v>2024</v>
      </c>
      <c r="E1630" t="s">
        <v>199</v>
      </c>
      <c r="F1630" t="s">
        <v>223</v>
      </c>
      <c r="G1630">
        <v>29.603729999999999</v>
      </c>
      <c r="H1630">
        <v>-81.527299999999997</v>
      </c>
      <c r="I1630" s="606">
        <v>4.7631315067999997</v>
      </c>
      <c r="J1630" t="s">
        <v>431</v>
      </c>
      <c r="K1630" t="s">
        <v>1249</v>
      </c>
      <c r="L1630" s="606">
        <v>108.14</v>
      </c>
      <c r="M1630" s="606">
        <v>74.5</v>
      </c>
      <c r="N1630" s="606">
        <v>1.4515436241610737</v>
      </c>
      <c r="O1630" t="s">
        <v>799</v>
      </c>
      <c r="P1630" t="s">
        <v>1231</v>
      </c>
      <c r="R1630">
        <v>180</v>
      </c>
      <c r="AA1630">
        <v>51.23</v>
      </c>
      <c r="AB1630">
        <v>35.42</v>
      </c>
      <c r="AC1630" t="s">
        <v>330</v>
      </c>
      <c r="AD1630" s="508" t="s">
        <v>1233</v>
      </c>
    </row>
    <row r="1631" spans="1:30" x14ac:dyDescent="0.2">
      <c r="A1631">
        <v>65873</v>
      </c>
      <c r="B1631" t="s">
        <v>2874</v>
      </c>
      <c r="C1631" s="507">
        <v>45322</v>
      </c>
      <c r="D1631">
        <v>2024</v>
      </c>
      <c r="E1631" t="s">
        <v>199</v>
      </c>
      <c r="F1631" t="s">
        <v>223</v>
      </c>
      <c r="G1631">
        <v>27.567021</v>
      </c>
      <c r="H1631">
        <v>-80.645000999999993</v>
      </c>
      <c r="I1631" s="606">
        <v>4.9131127854000001</v>
      </c>
      <c r="J1631" t="s">
        <v>431</v>
      </c>
      <c r="K1631" t="s">
        <v>1249</v>
      </c>
      <c r="L1631" s="606">
        <v>104.3</v>
      </c>
      <c r="M1631" s="606">
        <v>74.5</v>
      </c>
      <c r="N1631" s="606">
        <v>1.4</v>
      </c>
      <c r="O1631" t="s">
        <v>799</v>
      </c>
      <c r="P1631" t="s">
        <v>1231</v>
      </c>
      <c r="R1631">
        <v>180</v>
      </c>
      <c r="AA1631">
        <v>54.65</v>
      </c>
      <c r="AB1631">
        <v>38.840000000000003</v>
      </c>
      <c r="AC1631" t="s">
        <v>329</v>
      </c>
      <c r="AD1631" s="508" t="s">
        <v>1233</v>
      </c>
    </row>
    <row r="1632" spans="1:30" x14ac:dyDescent="0.2">
      <c r="A1632">
        <v>65869</v>
      </c>
      <c r="B1632" t="s">
        <v>2875</v>
      </c>
      <c r="C1632" s="507">
        <v>45322</v>
      </c>
      <c r="D1632">
        <v>2024</v>
      </c>
      <c r="E1632" t="s">
        <v>199</v>
      </c>
      <c r="F1632" t="s">
        <v>223</v>
      </c>
      <c r="G1632">
        <v>27.077940999999999</v>
      </c>
      <c r="H1632">
        <v>-80.379300999999998</v>
      </c>
      <c r="I1632" s="606">
        <v>4.9254543378999998</v>
      </c>
      <c r="J1632" t="s">
        <v>431</v>
      </c>
      <c r="K1632" t="s">
        <v>1249</v>
      </c>
      <c r="L1632" s="606">
        <v>106.51</v>
      </c>
      <c r="M1632" s="606">
        <v>74.5</v>
      </c>
      <c r="N1632" s="606">
        <v>1.4296644295302015</v>
      </c>
      <c r="O1632" t="s">
        <v>799</v>
      </c>
      <c r="P1632" t="s">
        <v>1231</v>
      </c>
      <c r="R1632">
        <v>180</v>
      </c>
      <c r="AA1632">
        <v>57.67</v>
      </c>
      <c r="AB1632">
        <v>41.86</v>
      </c>
      <c r="AC1632" t="s">
        <v>329</v>
      </c>
      <c r="AD1632" s="508" t="s">
        <v>1233</v>
      </c>
    </row>
    <row r="1633" spans="1:30" x14ac:dyDescent="0.2">
      <c r="A1633">
        <v>67209</v>
      </c>
      <c r="B1633" t="s">
        <v>2876</v>
      </c>
      <c r="C1633" s="507">
        <v>45657</v>
      </c>
      <c r="D1633">
        <v>2024</v>
      </c>
      <c r="E1633" t="s">
        <v>199</v>
      </c>
      <c r="F1633" t="s">
        <v>223</v>
      </c>
      <c r="G1633">
        <v>28.28257</v>
      </c>
      <c r="H1633">
        <v>-81.081501000000003</v>
      </c>
      <c r="I1633" s="606">
        <v>4.9147221460999999</v>
      </c>
      <c r="J1633" t="s">
        <v>431</v>
      </c>
      <c r="K1633" t="s">
        <v>1249</v>
      </c>
      <c r="L1633" s="606">
        <v>108.14</v>
      </c>
      <c r="M1633" s="606">
        <v>74.5</v>
      </c>
      <c r="N1633" s="606">
        <v>1.4515436241610737</v>
      </c>
      <c r="O1633" t="s">
        <v>799</v>
      </c>
      <c r="P1633" t="s">
        <v>1231</v>
      </c>
      <c r="R1633">
        <v>180</v>
      </c>
      <c r="AA1633">
        <v>53.37</v>
      </c>
      <c r="AB1633">
        <v>37.549999999999997</v>
      </c>
      <c r="AC1633" t="s">
        <v>1259</v>
      </c>
      <c r="AD1633" s="508" t="s">
        <v>1233</v>
      </c>
    </row>
    <row r="1634" spans="1:30" x14ac:dyDescent="0.2">
      <c r="A1634">
        <v>65910</v>
      </c>
      <c r="B1634" t="s">
        <v>2877</v>
      </c>
      <c r="C1634" s="507">
        <v>45382</v>
      </c>
      <c r="D1634">
        <v>2024</v>
      </c>
      <c r="E1634" t="s">
        <v>199</v>
      </c>
      <c r="F1634" t="s">
        <v>223</v>
      </c>
      <c r="G1634">
        <v>30.899940999999998</v>
      </c>
      <c r="H1634">
        <v>-86.249690999999999</v>
      </c>
      <c r="I1634" s="606">
        <v>4.6797159817000002</v>
      </c>
      <c r="J1634" t="s">
        <v>431</v>
      </c>
      <c r="K1634" t="s">
        <v>1249</v>
      </c>
      <c r="L1634" s="606">
        <v>110.27</v>
      </c>
      <c r="M1634" s="606">
        <v>74.5</v>
      </c>
      <c r="N1634" s="606">
        <v>1.4801342281879195</v>
      </c>
      <c r="O1634" t="s">
        <v>799</v>
      </c>
      <c r="P1634" t="s">
        <v>1231</v>
      </c>
      <c r="R1634">
        <v>179</v>
      </c>
      <c r="AA1634">
        <v>59.89</v>
      </c>
      <c r="AB1634">
        <v>44.08</v>
      </c>
      <c r="AC1634" t="s">
        <v>329</v>
      </c>
      <c r="AD1634" s="508" t="s">
        <v>1233</v>
      </c>
    </row>
    <row r="1635" spans="1:30" x14ac:dyDescent="0.2">
      <c r="A1635">
        <v>65875</v>
      </c>
      <c r="B1635" t="s">
        <v>2878</v>
      </c>
      <c r="C1635" s="507">
        <v>45382</v>
      </c>
      <c r="D1635">
        <v>2024</v>
      </c>
      <c r="E1635" t="s">
        <v>199</v>
      </c>
      <c r="F1635" t="s">
        <v>223</v>
      </c>
      <c r="G1635">
        <v>26.413091000000001</v>
      </c>
      <c r="H1635">
        <v>-81.049160999999998</v>
      </c>
      <c r="I1635" s="606">
        <v>5.0304358447000004</v>
      </c>
      <c r="J1635" t="s">
        <v>431</v>
      </c>
      <c r="K1635" t="s">
        <v>1249</v>
      </c>
      <c r="L1635" s="606">
        <v>98.34</v>
      </c>
      <c r="M1635" s="606">
        <v>74.5</v>
      </c>
      <c r="N1635" s="606">
        <v>1.32</v>
      </c>
      <c r="O1635" t="s">
        <v>799</v>
      </c>
      <c r="P1635" t="s">
        <v>1231</v>
      </c>
      <c r="R1635">
        <v>180</v>
      </c>
      <c r="AA1635">
        <v>57.78</v>
      </c>
      <c r="AB1635">
        <v>41.96</v>
      </c>
      <c r="AC1635" t="s">
        <v>329</v>
      </c>
      <c r="AD1635" s="508" t="s">
        <v>1233</v>
      </c>
    </row>
    <row r="1636" spans="1:30" x14ac:dyDescent="0.2">
      <c r="A1636">
        <v>67203</v>
      </c>
      <c r="B1636" t="s">
        <v>2879</v>
      </c>
      <c r="C1636" s="507">
        <v>45657</v>
      </c>
      <c r="D1636">
        <v>2024</v>
      </c>
      <c r="E1636" t="s">
        <v>199</v>
      </c>
      <c r="F1636" t="s">
        <v>223</v>
      </c>
      <c r="G1636">
        <v>27.661957999999998</v>
      </c>
      <c r="H1636">
        <v>-82.281974000000005</v>
      </c>
      <c r="I1636" s="606">
        <v>4.9986276256000002</v>
      </c>
      <c r="J1636" t="s">
        <v>431</v>
      </c>
      <c r="K1636" t="s">
        <v>1251</v>
      </c>
      <c r="L1636" s="606">
        <v>88</v>
      </c>
      <c r="M1636" s="606">
        <v>74.5</v>
      </c>
      <c r="N1636" s="606">
        <v>1.1812080536912752</v>
      </c>
      <c r="O1636" t="s">
        <v>799</v>
      </c>
      <c r="P1636" t="s">
        <v>1231</v>
      </c>
      <c r="R1636">
        <v>180</v>
      </c>
      <c r="AA1636">
        <v>53.06</v>
      </c>
      <c r="AB1636">
        <v>37.24</v>
      </c>
      <c r="AC1636" t="s">
        <v>329</v>
      </c>
      <c r="AD1636" s="508" t="s">
        <v>1233</v>
      </c>
    </row>
    <row r="1637" spans="1:30" x14ac:dyDescent="0.2">
      <c r="A1637">
        <v>66639</v>
      </c>
      <c r="B1637" t="s">
        <v>2880</v>
      </c>
      <c r="C1637" s="507">
        <v>45473</v>
      </c>
      <c r="D1637">
        <v>2024</v>
      </c>
      <c r="E1637" t="s">
        <v>199</v>
      </c>
      <c r="F1637" t="s">
        <v>223</v>
      </c>
      <c r="G1637">
        <v>30.203309999999998</v>
      </c>
      <c r="H1637">
        <v>-83.854699999999994</v>
      </c>
      <c r="I1637" s="606">
        <v>4.7829488584000002</v>
      </c>
      <c r="J1637" t="s">
        <v>431</v>
      </c>
      <c r="K1637" t="s">
        <v>1251</v>
      </c>
      <c r="L1637" s="606">
        <v>102.9</v>
      </c>
      <c r="M1637" s="606">
        <v>74.900000000000006</v>
      </c>
      <c r="N1637" s="606">
        <v>1.3738317757009346</v>
      </c>
      <c r="O1637" t="s">
        <v>799</v>
      </c>
      <c r="P1637" t="s">
        <v>1231</v>
      </c>
      <c r="Q1637" t="s">
        <v>799</v>
      </c>
      <c r="R1637">
        <v>180</v>
      </c>
      <c r="AA1637">
        <v>57.84</v>
      </c>
      <c r="AB1637">
        <v>42.02</v>
      </c>
      <c r="AC1637" t="s">
        <v>329</v>
      </c>
      <c r="AD1637" s="508" t="s">
        <v>1233</v>
      </c>
    </row>
    <row r="1638" spans="1:30" x14ac:dyDescent="0.2">
      <c r="A1638">
        <v>66553</v>
      </c>
      <c r="B1638" t="s">
        <v>2881</v>
      </c>
      <c r="C1638" s="507">
        <v>45382</v>
      </c>
      <c r="D1638">
        <v>2024</v>
      </c>
      <c r="E1638" t="s">
        <v>199</v>
      </c>
      <c r="F1638" t="s">
        <v>223</v>
      </c>
      <c r="G1638">
        <v>30.282499999999999</v>
      </c>
      <c r="H1638">
        <v>-83.298199999999994</v>
      </c>
      <c r="I1638" s="606">
        <v>4.7541682647999997</v>
      </c>
      <c r="J1638" t="s">
        <v>431</v>
      </c>
      <c r="K1638" t="s">
        <v>1249</v>
      </c>
      <c r="L1638" s="606">
        <v>104.4</v>
      </c>
      <c r="M1638" s="606">
        <v>74.900000000000006</v>
      </c>
      <c r="N1638" s="606">
        <v>1.3938584779706276</v>
      </c>
      <c r="O1638" t="s">
        <v>799</v>
      </c>
      <c r="P1638" t="s">
        <v>1231</v>
      </c>
      <c r="Q1638" t="s">
        <v>799</v>
      </c>
      <c r="R1638">
        <v>180</v>
      </c>
      <c r="AA1638">
        <v>59.31</v>
      </c>
      <c r="AB1638">
        <v>43.49</v>
      </c>
      <c r="AC1638" t="s">
        <v>329</v>
      </c>
      <c r="AD1638" s="508" t="s">
        <v>1233</v>
      </c>
    </row>
    <row r="1639" spans="1:30" x14ac:dyDescent="0.2">
      <c r="A1639">
        <v>65501</v>
      </c>
      <c r="B1639" t="s">
        <v>2882</v>
      </c>
      <c r="C1639" s="507">
        <v>45382</v>
      </c>
      <c r="D1639">
        <v>2024</v>
      </c>
      <c r="E1639" t="s">
        <v>199</v>
      </c>
      <c r="F1639" t="s">
        <v>223</v>
      </c>
      <c r="G1639">
        <v>30.110541000000001</v>
      </c>
      <c r="H1639">
        <v>-85.397600999999995</v>
      </c>
      <c r="I1639" s="606">
        <v>4.7442013698999999</v>
      </c>
      <c r="J1639" t="s">
        <v>431</v>
      </c>
      <c r="K1639" t="s">
        <v>1249</v>
      </c>
      <c r="L1639" s="606">
        <v>101.4</v>
      </c>
      <c r="M1639" s="606">
        <v>74.900000000000006</v>
      </c>
      <c r="N1639" s="606">
        <v>1.3538050734312417</v>
      </c>
      <c r="O1639" t="s">
        <v>799</v>
      </c>
      <c r="P1639" t="s">
        <v>1231</v>
      </c>
      <c r="R1639">
        <v>180</v>
      </c>
      <c r="AA1639">
        <v>54.81</v>
      </c>
      <c r="AB1639">
        <v>39</v>
      </c>
      <c r="AC1639" t="s">
        <v>329</v>
      </c>
      <c r="AD1639" s="508" t="s">
        <v>1233</v>
      </c>
    </row>
    <row r="1640" spans="1:30" x14ac:dyDescent="0.2">
      <c r="A1640">
        <v>67049</v>
      </c>
      <c r="B1640" t="s">
        <v>2883</v>
      </c>
      <c r="C1640" s="507">
        <v>45535</v>
      </c>
      <c r="D1640">
        <v>2024</v>
      </c>
      <c r="E1640" t="s">
        <v>199</v>
      </c>
      <c r="F1640" t="s">
        <v>223</v>
      </c>
      <c r="G1640">
        <v>29.81222</v>
      </c>
      <c r="H1640">
        <v>-82.676000000000002</v>
      </c>
      <c r="I1640" s="606">
        <v>4.7788278539000002</v>
      </c>
      <c r="J1640" t="s">
        <v>431</v>
      </c>
      <c r="K1640" t="s">
        <v>1249</v>
      </c>
      <c r="L1640" s="606">
        <v>98.4</v>
      </c>
      <c r="M1640" s="606">
        <v>74.900000000000006</v>
      </c>
      <c r="N1640" s="606">
        <v>1.3137516688918558</v>
      </c>
      <c r="O1640" t="s">
        <v>799</v>
      </c>
      <c r="P1640" t="s">
        <v>1231</v>
      </c>
      <c r="Q1640" t="s">
        <v>799</v>
      </c>
      <c r="R1640">
        <v>180</v>
      </c>
      <c r="AA1640">
        <v>56.22</v>
      </c>
      <c r="AB1640">
        <v>40.409999999999997</v>
      </c>
      <c r="AC1640" t="s">
        <v>329</v>
      </c>
      <c r="AD1640" s="508" t="s">
        <v>1233</v>
      </c>
    </row>
    <row r="1641" spans="1:30" x14ac:dyDescent="0.2">
      <c r="A1641">
        <v>65292</v>
      </c>
      <c r="B1641" t="s">
        <v>2884</v>
      </c>
      <c r="C1641" s="507">
        <v>45657</v>
      </c>
      <c r="D1641">
        <v>2024</v>
      </c>
      <c r="E1641" t="s">
        <v>199</v>
      </c>
      <c r="F1641" t="s">
        <v>223</v>
      </c>
      <c r="G1641">
        <v>29.741181000000001</v>
      </c>
      <c r="H1641">
        <v>-81.698901000000006</v>
      </c>
      <c r="I1641" s="606">
        <v>4.7875915525000003</v>
      </c>
      <c r="J1641" t="s">
        <v>431</v>
      </c>
      <c r="K1641" t="s">
        <v>1249</v>
      </c>
      <c r="L1641" s="606">
        <v>92</v>
      </c>
      <c r="M1641" s="606">
        <v>74.900000000000006</v>
      </c>
      <c r="N1641" s="606">
        <v>1.2283044058744992</v>
      </c>
      <c r="O1641" t="s">
        <v>799</v>
      </c>
      <c r="P1641" t="s">
        <v>1231</v>
      </c>
      <c r="R1641">
        <v>180</v>
      </c>
      <c r="AA1641">
        <v>91.26</v>
      </c>
      <c r="AB1641">
        <v>55.52</v>
      </c>
      <c r="AC1641" t="s">
        <v>1259</v>
      </c>
      <c r="AD1641" s="508" t="s">
        <v>1233</v>
      </c>
    </row>
    <row r="1642" spans="1:30" x14ac:dyDescent="0.2">
      <c r="A1642">
        <v>66837</v>
      </c>
      <c r="B1642" t="s">
        <v>2885</v>
      </c>
      <c r="C1642" s="507">
        <v>45657</v>
      </c>
      <c r="D1642">
        <v>2024</v>
      </c>
      <c r="E1642" t="s">
        <v>180</v>
      </c>
      <c r="F1642" t="s">
        <v>227</v>
      </c>
      <c r="G1642">
        <v>36.568919999999999</v>
      </c>
      <c r="H1642">
        <v>-79.032899999999998</v>
      </c>
      <c r="I1642" s="606">
        <v>4.3600045661999998</v>
      </c>
      <c r="J1642" t="s">
        <v>431</v>
      </c>
      <c r="K1642" t="s">
        <v>1249</v>
      </c>
      <c r="M1642" s="606">
        <v>75</v>
      </c>
      <c r="O1642" t="s">
        <v>799</v>
      </c>
      <c r="P1642" t="s">
        <v>1231</v>
      </c>
      <c r="Q1642" t="s">
        <v>799</v>
      </c>
      <c r="R1642">
        <v>180</v>
      </c>
      <c r="AA1642">
        <v>74.89</v>
      </c>
      <c r="AB1642">
        <v>54.33</v>
      </c>
      <c r="AC1642" t="s">
        <v>332</v>
      </c>
      <c r="AD1642" s="508" t="s">
        <v>1233</v>
      </c>
    </row>
    <row r="1643" spans="1:30" x14ac:dyDescent="0.2">
      <c r="A1643">
        <v>63984</v>
      </c>
      <c r="B1643" t="s">
        <v>2886</v>
      </c>
      <c r="C1643" s="507">
        <v>45443</v>
      </c>
      <c r="D1643">
        <v>2024</v>
      </c>
      <c r="E1643" t="s">
        <v>183</v>
      </c>
      <c r="F1643" t="s">
        <v>233</v>
      </c>
      <c r="G1643">
        <v>40.71828</v>
      </c>
      <c r="H1643">
        <v>-112.666</v>
      </c>
      <c r="I1643" s="606">
        <v>4.7462178081999999</v>
      </c>
      <c r="J1643" t="s">
        <v>431</v>
      </c>
      <c r="K1643" t="s">
        <v>1249</v>
      </c>
      <c r="L1643" s="606">
        <v>97.5</v>
      </c>
      <c r="M1643" s="606">
        <v>75</v>
      </c>
      <c r="N1643" s="606">
        <v>1.3</v>
      </c>
      <c r="O1643" t="s">
        <v>799</v>
      </c>
      <c r="P1643" t="s">
        <v>1231</v>
      </c>
      <c r="Q1643" t="s">
        <v>799</v>
      </c>
      <c r="R1643">
        <v>180</v>
      </c>
      <c r="AA1643">
        <v>53.84</v>
      </c>
      <c r="AB1643">
        <v>38.03</v>
      </c>
      <c r="AC1643" t="s">
        <v>333</v>
      </c>
      <c r="AD1643" s="508">
        <v>25.520077648209085</v>
      </c>
    </row>
    <row r="1644" spans="1:30" x14ac:dyDescent="0.2">
      <c r="A1644">
        <v>66841</v>
      </c>
      <c r="B1644" t="s">
        <v>2887</v>
      </c>
      <c r="C1644" s="507">
        <v>45596</v>
      </c>
      <c r="D1644">
        <v>2024</v>
      </c>
      <c r="E1644" t="s">
        <v>180</v>
      </c>
      <c r="F1644" t="s">
        <v>227</v>
      </c>
      <c r="G1644">
        <v>39.071185</v>
      </c>
      <c r="H1644">
        <v>-78.272752999999994</v>
      </c>
      <c r="I1644" s="606">
        <v>4.0897105023</v>
      </c>
      <c r="J1644" t="s">
        <v>431</v>
      </c>
      <c r="K1644" t="s">
        <v>1249</v>
      </c>
      <c r="L1644" s="606">
        <v>96.5</v>
      </c>
      <c r="M1644" s="606">
        <v>75</v>
      </c>
      <c r="N1644" s="606">
        <v>1.2866666666666666</v>
      </c>
      <c r="O1644" t="s">
        <v>799</v>
      </c>
      <c r="P1644" t="s">
        <v>1231</v>
      </c>
      <c r="R1644">
        <v>180</v>
      </c>
      <c r="AA1644">
        <v>80.34</v>
      </c>
      <c r="AB1644">
        <v>57.87</v>
      </c>
      <c r="AC1644" t="s">
        <v>332</v>
      </c>
      <c r="AD1644" s="508" t="s">
        <v>1233</v>
      </c>
    </row>
    <row r="1645" spans="1:30" x14ac:dyDescent="0.2">
      <c r="A1645">
        <v>66543</v>
      </c>
      <c r="B1645" t="s">
        <v>2888</v>
      </c>
      <c r="C1645" s="507">
        <v>45412</v>
      </c>
      <c r="D1645">
        <v>2024</v>
      </c>
      <c r="E1645" t="s">
        <v>199</v>
      </c>
      <c r="F1645" t="s">
        <v>238</v>
      </c>
      <c r="G1645">
        <v>31.978401000000002</v>
      </c>
      <c r="H1645">
        <v>-88.890130999999997</v>
      </c>
      <c r="I1645" s="606">
        <v>4.6089232876999997</v>
      </c>
      <c r="J1645" t="s">
        <v>431</v>
      </c>
      <c r="K1645" t="s">
        <v>1249</v>
      </c>
      <c r="L1645" s="606">
        <v>110</v>
      </c>
      <c r="M1645" s="606">
        <v>78.5</v>
      </c>
      <c r="N1645" s="606">
        <v>1.4012738853503184</v>
      </c>
      <c r="O1645" t="s">
        <v>799</v>
      </c>
      <c r="P1645" t="s">
        <v>1231</v>
      </c>
      <c r="R1645">
        <v>180</v>
      </c>
      <c r="AA1645">
        <v>87.64</v>
      </c>
      <c r="AB1645">
        <v>54.35</v>
      </c>
      <c r="AC1645" t="s">
        <v>330</v>
      </c>
      <c r="AD1645" s="508" t="s">
        <v>1233</v>
      </c>
    </row>
    <row r="1646" spans="1:30" x14ac:dyDescent="0.2">
      <c r="A1646">
        <v>66544</v>
      </c>
      <c r="B1646" t="s">
        <v>2889</v>
      </c>
      <c r="C1646" s="507">
        <v>45626</v>
      </c>
      <c r="D1646">
        <v>2024</v>
      </c>
      <c r="E1646" t="s">
        <v>199</v>
      </c>
      <c r="F1646" t="s">
        <v>238</v>
      </c>
      <c r="G1646">
        <v>30.437170999999999</v>
      </c>
      <c r="H1646">
        <v>-89.502900999999994</v>
      </c>
      <c r="I1646" s="606">
        <v>4.6282157534000001</v>
      </c>
      <c r="J1646" t="s">
        <v>431</v>
      </c>
      <c r="K1646" t="s">
        <v>1249</v>
      </c>
      <c r="L1646" s="606">
        <v>110</v>
      </c>
      <c r="M1646" s="606">
        <v>78.5</v>
      </c>
      <c r="N1646" s="606">
        <v>1.4012738853503184</v>
      </c>
      <c r="O1646" t="s">
        <v>799</v>
      </c>
      <c r="P1646" t="s">
        <v>1231</v>
      </c>
      <c r="R1646">
        <v>180</v>
      </c>
      <c r="AA1646">
        <v>86.81</v>
      </c>
      <c r="AB1646">
        <v>53.9</v>
      </c>
      <c r="AC1646" t="s">
        <v>330</v>
      </c>
      <c r="AD1646" s="508" t="s">
        <v>1233</v>
      </c>
    </row>
    <row r="1647" spans="1:30" x14ac:dyDescent="0.2">
      <c r="A1647">
        <v>66025</v>
      </c>
      <c r="B1647" t="s">
        <v>2890</v>
      </c>
      <c r="C1647" s="507">
        <v>45412</v>
      </c>
      <c r="D1647">
        <v>2024</v>
      </c>
      <c r="E1647" t="s">
        <v>199</v>
      </c>
      <c r="F1647" t="s">
        <v>225</v>
      </c>
      <c r="G1647">
        <v>31.394110999999999</v>
      </c>
      <c r="H1647">
        <v>-82.621540999999993</v>
      </c>
      <c r="I1647" s="606">
        <v>4.7240799087000003</v>
      </c>
      <c r="J1647" t="s">
        <v>431</v>
      </c>
      <c r="K1647" t="s">
        <v>1249</v>
      </c>
      <c r="L1647" s="606">
        <v>112</v>
      </c>
      <c r="M1647" s="606">
        <v>80</v>
      </c>
      <c r="N1647" s="606">
        <v>1.4</v>
      </c>
      <c r="O1647" t="s">
        <v>799</v>
      </c>
      <c r="P1647" t="s">
        <v>1231</v>
      </c>
      <c r="R1647">
        <v>180</v>
      </c>
      <c r="AA1647">
        <v>92.79</v>
      </c>
      <c r="AB1647">
        <v>66.06</v>
      </c>
      <c r="AC1647" t="s">
        <v>329</v>
      </c>
      <c r="AD1647" s="508" t="s">
        <v>1233</v>
      </c>
    </row>
    <row r="1648" spans="1:30" x14ac:dyDescent="0.2">
      <c r="A1648">
        <v>63983</v>
      </c>
      <c r="B1648" t="s">
        <v>2891</v>
      </c>
      <c r="C1648" s="507">
        <v>45350</v>
      </c>
      <c r="D1648">
        <v>2024</v>
      </c>
      <c r="E1648" t="s">
        <v>183</v>
      </c>
      <c r="F1648" t="s">
        <v>233</v>
      </c>
      <c r="G1648">
        <v>41.639530999999998</v>
      </c>
      <c r="H1648">
        <v>-112.436521</v>
      </c>
      <c r="I1648" s="606">
        <v>4.6829376712000004</v>
      </c>
      <c r="J1648" t="s">
        <v>431</v>
      </c>
      <c r="K1648" t="s">
        <v>1249</v>
      </c>
      <c r="L1648" s="606">
        <v>104</v>
      </c>
      <c r="M1648" s="606">
        <v>80</v>
      </c>
      <c r="N1648" s="606">
        <v>1.3</v>
      </c>
      <c r="O1648" t="s">
        <v>799</v>
      </c>
      <c r="P1648" t="s">
        <v>1231</v>
      </c>
      <c r="R1648">
        <v>180</v>
      </c>
      <c r="AA1648">
        <v>50.77</v>
      </c>
      <c r="AB1648">
        <v>34.950000000000003</v>
      </c>
      <c r="AC1648" t="s">
        <v>333</v>
      </c>
      <c r="AD1648" s="508">
        <v>25.512110093526541</v>
      </c>
    </row>
    <row r="1649" spans="1:30" x14ac:dyDescent="0.2">
      <c r="A1649">
        <v>66276</v>
      </c>
      <c r="B1649" t="s">
        <v>2892</v>
      </c>
      <c r="C1649" s="507">
        <v>45382</v>
      </c>
      <c r="D1649">
        <v>2024</v>
      </c>
      <c r="E1649" t="s">
        <v>180</v>
      </c>
      <c r="F1649" t="s">
        <v>264</v>
      </c>
      <c r="G1649">
        <v>39.264681000000003</v>
      </c>
      <c r="H1649">
        <v>-77.829621000000003</v>
      </c>
      <c r="I1649" s="606">
        <v>4.0992732877</v>
      </c>
      <c r="J1649" t="s">
        <v>431</v>
      </c>
      <c r="K1649" t="s">
        <v>1249</v>
      </c>
      <c r="L1649" s="606">
        <v>99.9</v>
      </c>
      <c r="M1649" s="606">
        <v>80</v>
      </c>
      <c r="N1649" s="606">
        <v>1.24875</v>
      </c>
      <c r="O1649" t="s">
        <v>799</v>
      </c>
      <c r="P1649" t="s">
        <v>1231</v>
      </c>
      <c r="R1649">
        <v>182</v>
      </c>
      <c r="AA1649">
        <v>70.98</v>
      </c>
      <c r="AB1649">
        <v>51.56</v>
      </c>
      <c r="AC1649" t="s">
        <v>333</v>
      </c>
      <c r="AD1649" s="508">
        <v>43.12208403751287</v>
      </c>
    </row>
    <row r="1650" spans="1:30" x14ac:dyDescent="0.2">
      <c r="A1650">
        <v>66267</v>
      </c>
      <c r="B1650" t="s">
        <v>2893</v>
      </c>
      <c r="C1650" s="507">
        <v>45473</v>
      </c>
      <c r="D1650">
        <v>2024</v>
      </c>
      <c r="E1650" t="s">
        <v>183</v>
      </c>
      <c r="F1650" t="s">
        <v>233</v>
      </c>
      <c r="G1650">
        <v>41.889001</v>
      </c>
      <c r="H1650">
        <v>-112.18055099999999</v>
      </c>
      <c r="I1650" s="606">
        <v>4.5729796803999996</v>
      </c>
      <c r="J1650" t="s">
        <v>431</v>
      </c>
      <c r="K1650" t="s">
        <v>1249</v>
      </c>
      <c r="M1650" s="606">
        <v>80</v>
      </c>
      <c r="O1650" t="s">
        <v>799</v>
      </c>
      <c r="P1650" t="s">
        <v>1231</v>
      </c>
      <c r="R1650">
        <v>180</v>
      </c>
      <c r="AA1650">
        <v>53.74</v>
      </c>
      <c r="AB1650">
        <v>37.92</v>
      </c>
      <c r="AC1650" t="s">
        <v>1259</v>
      </c>
      <c r="AD1650" s="508">
        <v>27.788772179931225</v>
      </c>
    </row>
    <row r="1651" spans="1:30" x14ac:dyDescent="0.2">
      <c r="A1651">
        <v>67021</v>
      </c>
      <c r="B1651" t="s">
        <v>2894</v>
      </c>
      <c r="C1651" s="507">
        <v>45443</v>
      </c>
      <c r="D1651">
        <v>2024</v>
      </c>
      <c r="E1651" t="s">
        <v>199</v>
      </c>
      <c r="F1651" t="s">
        <v>225</v>
      </c>
      <c r="G1651">
        <v>32.197780999999999</v>
      </c>
      <c r="H1651">
        <v>-84.069300999999996</v>
      </c>
      <c r="I1651" s="606">
        <v>4.6742157534000004</v>
      </c>
      <c r="J1651" t="s">
        <v>431</v>
      </c>
      <c r="K1651" t="s">
        <v>1249</v>
      </c>
      <c r="L1651" s="606">
        <v>100</v>
      </c>
      <c r="M1651" s="606">
        <v>80</v>
      </c>
      <c r="N1651" s="606">
        <v>1.25</v>
      </c>
      <c r="O1651" t="s">
        <v>799</v>
      </c>
      <c r="P1651" t="s">
        <v>1231</v>
      </c>
      <c r="R1651">
        <v>180</v>
      </c>
      <c r="AA1651">
        <v>51.66</v>
      </c>
      <c r="AB1651">
        <v>35.840000000000003</v>
      </c>
      <c r="AC1651" t="s">
        <v>330</v>
      </c>
      <c r="AD1651" s="508" t="s">
        <v>1233</v>
      </c>
    </row>
    <row r="1652" spans="1:30" x14ac:dyDescent="0.2">
      <c r="A1652">
        <v>64739</v>
      </c>
      <c r="B1652" t="s">
        <v>2895</v>
      </c>
      <c r="C1652" s="507">
        <v>45443</v>
      </c>
      <c r="D1652">
        <v>2024</v>
      </c>
      <c r="E1652" t="s">
        <v>183</v>
      </c>
      <c r="F1652" t="s">
        <v>233</v>
      </c>
      <c r="G1652">
        <v>40.868271</v>
      </c>
      <c r="H1652">
        <v>-112.70301000000001</v>
      </c>
      <c r="I1652" s="606">
        <v>4.8379785387999998</v>
      </c>
      <c r="J1652" t="s">
        <v>431</v>
      </c>
      <c r="K1652" t="s">
        <v>1249</v>
      </c>
      <c r="L1652" s="606">
        <v>106</v>
      </c>
      <c r="M1652" s="606">
        <v>80</v>
      </c>
      <c r="N1652" s="606">
        <v>1.325</v>
      </c>
      <c r="O1652" t="s">
        <v>799</v>
      </c>
      <c r="P1652" t="s">
        <v>1231</v>
      </c>
      <c r="R1652">
        <v>180</v>
      </c>
      <c r="AA1652">
        <v>54.23</v>
      </c>
      <c r="AB1652">
        <v>38.409999999999997</v>
      </c>
      <c r="AC1652" t="s">
        <v>333</v>
      </c>
      <c r="AD1652" s="508">
        <v>24.778537601930132</v>
      </c>
    </row>
    <row r="1653" spans="1:30" x14ac:dyDescent="0.2">
      <c r="A1653">
        <v>67261</v>
      </c>
      <c r="B1653" t="s">
        <v>2896</v>
      </c>
      <c r="C1653" s="507">
        <v>45657</v>
      </c>
      <c r="D1653">
        <v>2024</v>
      </c>
      <c r="E1653" t="s">
        <v>183</v>
      </c>
      <c r="F1653" t="s">
        <v>256</v>
      </c>
      <c r="G1653">
        <v>46.529541000000002</v>
      </c>
      <c r="H1653">
        <v>-120.24014099999999</v>
      </c>
      <c r="I1653" s="606">
        <v>4.3376577626000001</v>
      </c>
      <c r="J1653" t="s">
        <v>431</v>
      </c>
      <c r="K1653" t="s">
        <v>1249</v>
      </c>
      <c r="L1653" s="606">
        <v>102.45</v>
      </c>
      <c r="M1653" s="606">
        <v>80</v>
      </c>
      <c r="N1653" s="606">
        <v>1.2806250000000001</v>
      </c>
      <c r="O1653" t="s">
        <v>799</v>
      </c>
      <c r="P1653" t="s">
        <v>1231</v>
      </c>
      <c r="R1653">
        <v>180</v>
      </c>
      <c r="AA1653">
        <v>41.36</v>
      </c>
      <c r="AB1653">
        <v>25.54</v>
      </c>
      <c r="AC1653" t="s">
        <v>1259</v>
      </c>
      <c r="AD1653" s="508" t="s">
        <v>1233</v>
      </c>
    </row>
    <row r="1654" spans="1:30" x14ac:dyDescent="0.2">
      <c r="A1654">
        <v>66173</v>
      </c>
      <c r="B1654" t="s">
        <v>2897</v>
      </c>
      <c r="C1654" s="507">
        <v>45657</v>
      </c>
      <c r="D1654">
        <v>2024</v>
      </c>
      <c r="E1654" t="s">
        <v>199</v>
      </c>
      <c r="F1654" t="s">
        <v>225</v>
      </c>
      <c r="G1654">
        <v>32.19359</v>
      </c>
      <c r="H1654">
        <v>-82.538700000000006</v>
      </c>
      <c r="I1654" s="606">
        <v>4.7273390410999996</v>
      </c>
      <c r="J1654" t="s">
        <v>431</v>
      </c>
      <c r="K1654" t="s">
        <v>1251</v>
      </c>
      <c r="L1654" s="606">
        <v>112</v>
      </c>
      <c r="M1654" s="606">
        <v>80</v>
      </c>
      <c r="N1654" s="606">
        <v>1.4</v>
      </c>
      <c r="O1654" t="s">
        <v>799</v>
      </c>
      <c r="P1654" t="s">
        <v>1231</v>
      </c>
      <c r="Q1654" t="s">
        <v>799</v>
      </c>
      <c r="R1654">
        <v>180</v>
      </c>
      <c r="AA1654">
        <v>91.52</v>
      </c>
      <c r="AB1654">
        <v>65.23</v>
      </c>
      <c r="AC1654" t="s">
        <v>1259</v>
      </c>
      <c r="AD1654" s="508" t="s">
        <v>1233</v>
      </c>
    </row>
    <row r="1655" spans="1:30" x14ac:dyDescent="0.2">
      <c r="A1655">
        <v>68774</v>
      </c>
      <c r="B1655" t="s">
        <v>2898</v>
      </c>
      <c r="C1655" s="507">
        <v>45657</v>
      </c>
      <c r="D1655">
        <v>2024</v>
      </c>
      <c r="E1655" t="s">
        <v>180</v>
      </c>
      <c r="F1655" t="s">
        <v>227</v>
      </c>
      <c r="G1655">
        <v>36.590000000000003</v>
      </c>
      <c r="H1655">
        <v>-77.67</v>
      </c>
      <c r="I1655" s="606">
        <v>4.4006269405999996</v>
      </c>
      <c r="J1655" t="s">
        <v>431</v>
      </c>
      <c r="K1655" t="s">
        <v>1249</v>
      </c>
      <c r="L1655" s="606">
        <v>96</v>
      </c>
      <c r="M1655" s="606">
        <v>80</v>
      </c>
      <c r="N1655" s="606">
        <v>1.2</v>
      </c>
      <c r="O1655" t="s">
        <v>799</v>
      </c>
      <c r="P1655" t="s">
        <v>1231</v>
      </c>
      <c r="Q1655" t="s">
        <v>799</v>
      </c>
      <c r="R1655">
        <v>180</v>
      </c>
      <c r="AA1655">
        <v>70.94</v>
      </c>
      <c r="AB1655">
        <v>51.34</v>
      </c>
      <c r="AC1655" t="s">
        <v>329</v>
      </c>
      <c r="AD1655" s="508" t="s">
        <v>1233</v>
      </c>
    </row>
    <row r="1656" spans="1:30" x14ac:dyDescent="0.2">
      <c r="A1656">
        <v>65334</v>
      </c>
      <c r="B1656" t="s">
        <v>2899</v>
      </c>
      <c r="C1656" s="507">
        <v>45443</v>
      </c>
      <c r="D1656">
        <v>2024</v>
      </c>
      <c r="E1656" t="s">
        <v>178</v>
      </c>
      <c r="F1656" t="s">
        <v>265</v>
      </c>
      <c r="G1656">
        <v>41.195321</v>
      </c>
      <c r="H1656">
        <v>-96.378030999999993</v>
      </c>
      <c r="I1656" s="606">
        <v>4.1680666666999997</v>
      </c>
      <c r="J1656" t="s">
        <v>431</v>
      </c>
      <c r="K1656" t="s">
        <v>1249</v>
      </c>
      <c r="L1656" s="606">
        <v>101</v>
      </c>
      <c r="M1656" s="606">
        <v>81</v>
      </c>
      <c r="N1656" s="606">
        <v>1.2469135802469136</v>
      </c>
      <c r="O1656" t="s">
        <v>799</v>
      </c>
      <c r="P1656" t="s">
        <v>1231</v>
      </c>
      <c r="R1656">
        <v>180</v>
      </c>
      <c r="AA1656">
        <v>58.43</v>
      </c>
      <c r="AB1656">
        <v>42.61</v>
      </c>
      <c r="AC1656" t="s">
        <v>1259</v>
      </c>
      <c r="AD1656" s="508" t="s">
        <v>1233</v>
      </c>
    </row>
    <row r="1657" spans="1:30" x14ac:dyDescent="0.2">
      <c r="A1657">
        <v>67171</v>
      </c>
      <c r="B1657" t="s">
        <v>2900</v>
      </c>
      <c r="C1657" s="507">
        <v>45412</v>
      </c>
      <c r="D1657">
        <v>2024</v>
      </c>
      <c r="E1657" t="s">
        <v>180</v>
      </c>
      <c r="F1657" t="s">
        <v>227</v>
      </c>
      <c r="G1657">
        <v>36.875900000000001</v>
      </c>
      <c r="H1657">
        <v>-78.741900000000001</v>
      </c>
      <c r="I1657" s="606">
        <v>4.3609394976999996</v>
      </c>
      <c r="J1657" t="s">
        <v>431</v>
      </c>
      <c r="K1657" t="s">
        <v>1251</v>
      </c>
      <c r="L1657" s="606">
        <v>108</v>
      </c>
      <c r="M1657" s="606">
        <v>83</v>
      </c>
      <c r="N1657" s="606">
        <v>1.3012048192771084</v>
      </c>
      <c r="O1657" t="s">
        <v>799</v>
      </c>
      <c r="P1657" t="s">
        <v>1231</v>
      </c>
      <c r="R1657">
        <v>180</v>
      </c>
      <c r="AA1657">
        <v>84.74</v>
      </c>
      <c r="AB1657">
        <v>60.82</v>
      </c>
      <c r="AC1657" t="s">
        <v>332</v>
      </c>
      <c r="AD1657" s="508" t="s">
        <v>1233</v>
      </c>
    </row>
    <row r="1658" spans="1:30" x14ac:dyDescent="0.2">
      <c r="A1658">
        <v>67421</v>
      </c>
      <c r="B1658" t="s">
        <v>2901</v>
      </c>
      <c r="C1658" s="507">
        <v>45657</v>
      </c>
      <c r="D1658">
        <v>2024</v>
      </c>
      <c r="E1658" t="s">
        <v>180</v>
      </c>
      <c r="F1658" t="s">
        <v>227</v>
      </c>
      <c r="G1658">
        <v>37.018000000000001</v>
      </c>
      <c r="H1658">
        <v>-76.735799999999998</v>
      </c>
      <c r="I1658" s="606">
        <v>4.3190289954000001</v>
      </c>
      <c r="J1658" t="s">
        <v>431</v>
      </c>
      <c r="K1658" t="s">
        <v>1249</v>
      </c>
      <c r="L1658" s="606">
        <v>101.69</v>
      </c>
      <c r="M1658" s="606">
        <v>84.4</v>
      </c>
      <c r="N1658" s="606">
        <v>1.2048578199052131</v>
      </c>
      <c r="O1658" t="s">
        <v>799</v>
      </c>
      <c r="P1658" t="s">
        <v>1231</v>
      </c>
      <c r="Q1658" t="s">
        <v>799</v>
      </c>
      <c r="R1658">
        <v>180</v>
      </c>
      <c r="AA1658">
        <v>73.86</v>
      </c>
      <c r="AB1658">
        <v>53.28</v>
      </c>
      <c r="AC1658" t="s">
        <v>330</v>
      </c>
      <c r="AD1658" s="508" t="s">
        <v>1233</v>
      </c>
    </row>
    <row r="1659" spans="1:30" x14ac:dyDescent="0.2">
      <c r="A1659">
        <v>65765</v>
      </c>
      <c r="B1659" t="s">
        <v>2902</v>
      </c>
      <c r="C1659" s="507">
        <v>45535</v>
      </c>
      <c r="D1659">
        <v>2024</v>
      </c>
      <c r="E1659" t="s">
        <v>181</v>
      </c>
      <c r="F1659" t="s">
        <v>244</v>
      </c>
      <c r="G1659">
        <v>42.902574999999999</v>
      </c>
      <c r="H1659">
        <v>-74.140756999999994</v>
      </c>
      <c r="I1659" s="606">
        <v>3.7695984018000002</v>
      </c>
      <c r="J1659" t="s">
        <v>431</v>
      </c>
      <c r="K1659" t="s">
        <v>1249</v>
      </c>
      <c r="M1659" s="606">
        <v>90</v>
      </c>
      <c r="O1659" t="s">
        <v>793</v>
      </c>
      <c r="P1659" t="s">
        <v>793</v>
      </c>
      <c r="Q1659">
        <v>18</v>
      </c>
      <c r="R1659">
        <v>180</v>
      </c>
      <c r="AA1659">
        <v>93.77</v>
      </c>
      <c r="AB1659">
        <v>67.72</v>
      </c>
      <c r="AC1659" t="s">
        <v>1259</v>
      </c>
      <c r="AD1659" s="508">
        <v>57.487754508386089</v>
      </c>
    </row>
    <row r="1660" spans="1:30" x14ac:dyDescent="0.2">
      <c r="A1660">
        <v>67104</v>
      </c>
      <c r="B1660" t="s">
        <v>2903</v>
      </c>
      <c r="C1660" s="507">
        <v>45626</v>
      </c>
      <c r="D1660">
        <v>2024</v>
      </c>
      <c r="E1660" t="s">
        <v>179</v>
      </c>
      <c r="F1660" t="s">
        <v>241</v>
      </c>
      <c r="G1660">
        <v>32.797539999999998</v>
      </c>
      <c r="H1660">
        <v>-91.784099999999995</v>
      </c>
      <c r="I1660" s="606">
        <v>4.6040449772000001</v>
      </c>
      <c r="J1660" t="s">
        <v>431</v>
      </c>
      <c r="K1660" t="s">
        <v>1249</v>
      </c>
      <c r="L1660" s="606">
        <v>127.41</v>
      </c>
      <c r="M1660" s="606">
        <v>98.1</v>
      </c>
      <c r="N1660" s="606">
        <v>1.298776758409786</v>
      </c>
      <c r="O1660" t="s">
        <v>799</v>
      </c>
      <c r="P1660" t="s">
        <v>1231</v>
      </c>
      <c r="Q1660" t="s">
        <v>799</v>
      </c>
      <c r="R1660">
        <v>180</v>
      </c>
      <c r="AA1660">
        <v>72.89</v>
      </c>
      <c r="AB1660">
        <v>46.32</v>
      </c>
      <c r="AC1660" t="s">
        <v>332</v>
      </c>
      <c r="AD1660" s="508" t="s">
        <v>1233</v>
      </c>
    </row>
    <row r="1661" spans="1:30" x14ac:dyDescent="0.2">
      <c r="A1661">
        <v>66623</v>
      </c>
      <c r="B1661" t="s">
        <v>2904</v>
      </c>
      <c r="C1661" s="507">
        <v>45535</v>
      </c>
      <c r="D1661">
        <v>2024</v>
      </c>
      <c r="E1661" t="s">
        <v>179</v>
      </c>
      <c r="F1661" t="s">
        <v>238</v>
      </c>
      <c r="G1661">
        <v>33.505009999999999</v>
      </c>
      <c r="H1661">
        <v>-90.636009999999999</v>
      </c>
      <c r="I1661" s="606">
        <v>4.5793714612</v>
      </c>
      <c r="J1661" t="s">
        <v>431</v>
      </c>
      <c r="K1661" t="s">
        <v>1251</v>
      </c>
      <c r="L1661" s="606">
        <v>138.4</v>
      </c>
      <c r="M1661" s="606">
        <v>99</v>
      </c>
      <c r="N1661" s="606">
        <v>1.3979797979797981</v>
      </c>
      <c r="O1661" t="s">
        <v>799</v>
      </c>
      <c r="P1661" t="s">
        <v>1231</v>
      </c>
      <c r="R1661">
        <v>180</v>
      </c>
      <c r="AA1661">
        <v>70.78</v>
      </c>
      <c r="AB1661">
        <v>45.67</v>
      </c>
      <c r="AC1661" t="s">
        <v>332</v>
      </c>
      <c r="AD1661" s="508" t="s">
        <v>1233</v>
      </c>
    </row>
    <row r="1662" spans="1:30" x14ac:dyDescent="0.2">
      <c r="A1662">
        <v>64853</v>
      </c>
      <c r="B1662" t="s">
        <v>2905</v>
      </c>
      <c r="C1662" s="507">
        <v>45350</v>
      </c>
      <c r="D1662">
        <v>2024</v>
      </c>
      <c r="E1662" t="s">
        <v>180</v>
      </c>
      <c r="F1662" t="s">
        <v>229</v>
      </c>
      <c r="G1662">
        <v>39.071829999999999</v>
      </c>
      <c r="H1662">
        <v>-83.796099999999996</v>
      </c>
      <c r="I1662" s="606">
        <v>4.0408015981999998</v>
      </c>
      <c r="J1662" t="s">
        <v>431</v>
      </c>
      <c r="K1662" t="s">
        <v>1249</v>
      </c>
      <c r="L1662" s="606">
        <v>123.5</v>
      </c>
      <c r="M1662" s="606">
        <v>100</v>
      </c>
      <c r="N1662" s="606">
        <v>1.2350000000000001</v>
      </c>
      <c r="O1662" t="s">
        <v>799</v>
      </c>
      <c r="P1662" t="s">
        <v>1231</v>
      </c>
      <c r="Q1662" t="s">
        <v>799</v>
      </c>
      <c r="R1662">
        <v>180</v>
      </c>
      <c r="AA1662">
        <v>64.8</v>
      </c>
      <c r="AB1662">
        <v>41.64</v>
      </c>
      <c r="AC1662" t="s">
        <v>1259</v>
      </c>
      <c r="AD1662" s="508">
        <v>32.095254493695762</v>
      </c>
    </row>
    <row r="1663" spans="1:30" x14ac:dyDescent="0.2">
      <c r="A1663">
        <v>66369</v>
      </c>
      <c r="B1663" t="s">
        <v>2906</v>
      </c>
      <c r="C1663" s="507">
        <v>45443</v>
      </c>
      <c r="D1663">
        <v>2024</v>
      </c>
      <c r="E1663" t="s">
        <v>179</v>
      </c>
      <c r="F1663" t="s">
        <v>238</v>
      </c>
      <c r="G1663">
        <v>34.957870999999997</v>
      </c>
      <c r="H1663">
        <v>-90.173061000000004</v>
      </c>
      <c r="I1663" s="606">
        <v>4.4643196346999998</v>
      </c>
      <c r="J1663" t="s">
        <v>431</v>
      </c>
      <c r="K1663" t="s">
        <v>1249</v>
      </c>
      <c r="L1663" s="606">
        <v>131</v>
      </c>
      <c r="M1663" s="606">
        <v>100</v>
      </c>
      <c r="N1663" s="606">
        <v>1.31</v>
      </c>
      <c r="O1663" t="s">
        <v>799</v>
      </c>
      <c r="P1663" t="s">
        <v>1231</v>
      </c>
      <c r="R1663">
        <v>180</v>
      </c>
      <c r="AA1663">
        <v>73.430000000000007</v>
      </c>
      <c r="AB1663">
        <v>46.68</v>
      </c>
      <c r="AC1663" t="s">
        <v>332</v>
      </c>
      <c r="AD1663" s="508">
        <v>26.355391134614155</v>
      </c>
    </row>
    <row r="1664" spans="1:30" x14ac:dyDescent="0.2">
      <c r="A1664">
        <v>64259</v>
      </c>
      <c r="B1664" t="s">
        <v>2907</v>
      </c>
      <c r="C1664" s="507">
        <v>45322</v>
      </c>
      <c r="D1664">
        <v>2024</v>
      </c>
      <c r="E1664" t="s">
        <v>177</v>
      </c>
      <c r="F1664" t="s">
        <v>221</v>
      </c>
      <c r="G1664">
        <v>31.344611</v>
      </c>
      <c r="H1664">
        <v>-97.076891000000003</v>
      </c>
      <c r="I1664" s="606">
        <v>4.7197776255999999</v>
      </c>
      <c r="J1664" t="s">
        <v>431</v>
      </c>
      <c r="K1664" t="s">
        <v>1249</v>
      </c>
      <c r="L1664" s="606">
        <v>135</v>
      </c>
      <c r="M1664" s="606">
        <v>100</v>
      </c>
      <c r="N1664" s="606">
        <v>1.35</v>
      </c>
      <c r="O1664" t="s">
        <v>799</v>
      </c>
      <c r="P1664" t="s">
        <v>1231</v>
      </c>
      <c r="R1664">
        <v>182</v>
      </c>
      <c r="AA1664">
        <v>50.14</v>
      </c>
      <c r="AB1664">
        <v>32.590000000000003</v>
      </c>
      <c r="AC1664" t="s">
        <v>332</v>
      </c>
      <c r="AD1664" s="508" t="s">
        <v>1233</v>
      </c>
    </row>
    <row r="1665" spans="1:30" x14ac:dyDescent="0.2">
      <c r="A1665">
        <v>67190</v>
      </c>
      <c r="B1665" t="s">
        <v>2908</v>
      </c>
      <c r="C1665" s="507">
        <v>45443</v>
      </c>
      <c r="D1665">
        <v>2024</v>
      </c>
      <c r="E1665" t="s">
        <v>183</v>
      </c>
      <c r="F1665" t="s">
        <v>250</v>
      </c>
      <c r="G1665">
        <v>42.204391000000001</v>
      </c>
      <c r="H1665">
        <v>-114.610231</v>
      </c>
      <c r="I1665" s="606">
        <v>4.5690707763000002</v>
      </c>
      <c r="J1665" t="s">
        <v>431</v>
      </c>
      <c r="K1665" t="s">
        <v>1249</v>
      </c>
      <c r="L1665" s="606">
        <v>130</v>
      </c>
      <c r="M1665" s="606">
        <v>100</v>
      </c>
      <c r="N1665" s="606">
        <v>1.3</v>
      </c>
      <c r="O1665" t="s">
        <v>799</v>
      </c>
      <c r="P1665" t="s">
        <v>1231</v>
      </c>
      <c r="R1665">
        <v>180</v>
      </c>
      <c r="AA1665">
        <v>56.81</v>
      </c>
      <c r="AB1665">
        <v>40.99</v>
      </c>
      <c r="AC1665" t="s">
        <v>333</v>
      </c>
      <c r="AD1665" s="508">
        <v>28.670527291841243</v>
      </c>
    </row>
    <row r="1666" spans="1:30" x14ac:dyDescent="0.2">
      <c r="A1666">
        <v>64260</v>
      </c>
      <c r="B1666" t="s">
        <v>2909</v>
      </c>
      <c r="C1666" s="507">
        <v>45350</v>
      </c>
      <c r="D1666">
        <v>2024</v>
      </c>
      <c r="E1666" t="s">
        <v>177</v>
      </c>
      <c r="F1666" t="s">
        <v>221</v>
      </c>
      <c r="G1666">
        <v>31.344791000000001</v>
      </c>
      <c r="H1666">
        <v>-97.077010999999999</v>
      </c>
      <c r="I1666" s="606">
        <v>4.7197776255999999</v>
      </c>
      <c r="J1666" t="s">
        <v>431</v>
      </c>
      <c r="K1666" t="s">
        <v>1249</v>
      </c>
      <c r="L1666" s="606">
        <v>135</v>
      </c>
      <c r="M1666" s="606">
        <v>100</v>
      </c>
      <c r="N1666" s="606">
        <v>1.35</v>
      </c>
      <c r="O1666" t="s">
        <v>799</v>
      </c>
      <c r="P1666" t="s">
        <v>1231</v>
      </c>
      <c r="R1666">
        <v>182</v>
      </c>
      <c r="AA1666">
        <v>51.14</v>
      </c>
      <c r="AB1666">
        <v>33.6</v>
      </c>
      <c r="AC1666" t="s">
        <v>332</v>
      </c>
      <c r="AD1666" s="508" t="s">
        <v>1233</v>
      </c>
    </row>
    <row r="1667" spans="1:30" x14ac:dyDescent="0.2">
      <c r="A1667">
        <v>67159</v>
      </c>
      <c r="B1667" t="s">
        <v>2910</v>
      </c>
      <c r="C1667" s="507">
        <v>45565</v>
      </c>
      <c r="D1667">
        <v>2024</v>
      </c>
      <c r="E1667" t="s">
        <v>179</v>
      </c>
      <c r="F1667" t="s">
        <v>221</v>
      </c>
      <c r="G1667">
        <v>29.958881000000002</v>
      </c>
      <c r="H1667">
        <v>-94.850500999999994</v>
      </c>
      <c r="I1667" s="606">
        <v>4.6016317351999998</v>
      </c>
      <c r="J1667" t="s">
        <v>431</v>
      </c>
      <c r="K1667" t="s">
        <v>1249</v>
      </c>
      <c r="L1667" s="606">
        <v>134.1</v>
      </c>
      <c r="M1667" s="606">
        <v>100</v>
      </c>
      <c r="N1667" s="606">
        <v>1.341</v>
      </c>
      <c r="O1667" t="s">
        <v>799</v>
      </c>
      <c r="P1667" t="s">
        <v>1231</v>
      </c>
      <c r="R1667">
        <v>183</v>
      </c>
      <c r="AA1667">
        <v>72.52</v>
      </c>
      <c r="AB1667">
        <v>46.34</v>
      </c>
      <c r="AC1667" t="s">
        <v>332</v>
      </c>
      <c r="AD1667" s="508" t="s">
        <v>1233</v>
      </c>
    </row>
    <row r="1668" spans="1:30" x14ac:dyDescent="0.2">
      <c r="A1668">
        <v>66625</v>
      </c>
      <c r="B1668" t="s">
        <v>2911</v>
      </c>
      <c r="C1668" s="507">
        <v>45565</v>
      </c>
      <c r="D1668">
        <v>2024</v>
      </c>
      <c r="E1668" t="s">
        <v>179</v>
      </c>
      <c r="F1668" t="s">
        <v>236</v>
      </c>
      <c r="G1668">
        <v>33.255420000000001</v>
      </c>
      <c r="H1668">
        <v>-91.668999999999997</v>
      </c>
      <c r="I1668" s="606">
        <v>4.5519404110000004</v>
      </c>
      <c r="J1668" t="s">
        <v>431</v>
      </c>
      <c r="K1668" t="s">
        <v>1249</v>
      </c>
      <c r="L1668" s="606">
        <v>140.91</v>
      </c>
      <c r="M1668" s="606">
        <v>100</v>
      </c>
      <c r="N1668" s="606">
        <v>1.4091</v>
      </c>
      <c r="O1668" t="s">
        <v>799</v>
      </c>
      <c r="P1668" t="s">
        <v>1231</v>
      </c>
      <c r="Q1668" t="s">
        <v>799</v>
      </c>
      <c r="R1668">
        <v>180</v>
      </c>
      <c r="AA1668">
        <v>64.849999999999994</v>
      </c>
      <c r="AB1668">
        <v>42.49</v>
      </c>
      <c r="AC1668" t="s">
        <v>332</v>
      </c>
      <c r="AD1668" s="508" t="s">
        <v>1233</v>
      </c>
    </row>
    <row r="1669" spans="1:30" x14ac:dyDescent="0.2">
      <c r="A1669">
        <v>67504</v>
      </c>
      <c r="B1669" t="s">
        <v>2912</v>
      </c>
      <c r="C1669" s="507">
        <v>45565</v>
      </c>
      <c r="D1669">
        <v>2024</v>
      </c>
      <c r="E1669" t="s">
        <v>179</v>
      </c>
      <c r="F1669" t="s">
        <v>236</v>
      </c>
      <c r="G1669">
        <v>34.514009999999999</v>
      </c>
      <c r="H1669">
        <v>-91.453699999999998</v>
      </c>
      <c r="I1669" s="606">
        <v>4.5180461187000001</v>
      </c>
      <c r="J1669" t="s">
        <v>431</v>
      </c>
      <c r="K1669" t="s">
        <v>1249</v>
      </c>
      <c r="L1669" s="606">
        <v>135.82</v>
      </c>
      <c r="M1669" s="606">
        <v>100</v>
      </c>
      <c r="N1669" s="606">
        <v>1.3581999999999999</v>
      </c>
      <c r="O1669" t="s">
        <v>799</v>
      </c>
      <c r="P1669" t="s">
        <v>1231</v>
      </c>
      <c r="Q1669" t="s">
        <v>799</v>
      </c>
      <c r="R1669">
        <v>180</v>
      </c>
      <c r="AA1669">
        <v>70.87</v>
      </c>
      <c r="AB1669">
        <v>45.52</v>
      </c>
      <c r="AC1669" t="s">
        <v>329</v>
      </c>
      <c r="AD1669" s="508" t="s">
        <v>1233</v>
      </c>
    </row>
    <row r="1670" spans="1:30" x14ac:dyDescent="0.2">
      <c r="A1670">
        <v>67915</v>
      </c>
      <c r="B1670" t="s">
        <v>2913</v>
      </c>
      <c r="C1670" s="507">
        <v>45565</v>
      </c>
      <c r="D1670">
        <v>2024</v>
      </c>
      <c r="E1670" t="s">
        <v>179</v>
      </c>
      <c r="F1670" t="s">
        <v>236</v>
      </c>
      <c r="G1670">
        <v>33.100931000000003</v>
      </c>
      <c r="H1670">
        <v>-91.943971000000005</v>
      </c>
      <c r="I1670" s="606">
        <v>4.5572399543</v>
      </c>
      <c r="J1670" t="s">
        <v>431</v>
      </c>
      <c r="K1670" t="s">
        <v>1249</v>
      </c>
      <c r="L1670" s="606">
        <v>131.79</v>
      </c>
      <c r="M1670" s="606">
        <v>100</v>
      </c>
      <c r="N1670" s="606">
        <v>1.3178999999999998</v>
      </c>
      <c r="O1670" t="s">
        <v>799</v>
      </c>
      <c r="P1670" t="s">
        <v>1231</v>
      </c>
      <c r="R1670">
        <v>180</v>
      </c>
      <c r="AA1670">
        <v>67.03</v>
      </c>
      <c r="AB1670">
        <v>43.22</v>
      </c>
      <c r="AC1670" t="s">
        <v>332</v>
      </c>
      <c r="AD1670" s="508" t="s">
        <v>1233</v>
      </c>
    </row>
    <row r="1671" spans="1:30" x14ac:dyDescent="0.2">
      <c r="A1671">
        <v>66240</v>
      </c>
      <c r="B1671" t="s">
        <v>2914</v>
      </c>
      <c r="C1671" s="507">
        <v>45626</v>
      </c>
      <c r="D1671">
        <v>2024</v>
      </c>
      <c r="E1671" t="s">
        <v>179</v>
      </c>
      <c r="F1671" t="s">
        <v>238</v>
      </c>
      <c r="G1671">
        <v>32.551000999999999</v>
      </c>
      <c r="H1671">
        <v>-90.009701000000007</v>
      </c>
      <c r="I1671" s="606">
        <v>4.5841545661999996</v>
      </c>
      <c r="J1671" t="s">
        <v>431</v>
      </c>
      <c r="K1671" t="s">
        <v>1249</v>
      </c>
      <c r="L1671" s="606">
        <v>136.6</v>
      </c>
      <c r="M1671" s="606">
        <v>100</v>
      </c>
      <c r="N1671" s="606">
        <v>1.3659999999999999</v>
      </c>
      <c r="O1671" t="s">
        <v>799</v>
      </c>
      <c r="P1671" t="s">
        <v>1231</v>
      </c>
      <c r="R1671">
        <v>180</v>
      </c>
      <c r="AA1671">
        <v>65.59</v>
      </c>
      <c r="AB1671">
        <v>48.41</v>
      </c>
      <c r="AC1671" t="s">
        <v>332</v>
      </c>
      <c r="AD1671" s="508" t="s">
        <v>1233</v>
      </c>
    </row>
    <row r="1672" spans="1:30" x14ac:dyDescent="0.2">
      <c r="A1672">
        <v>65981</v>
      </c>
      <c r="B1672" t="s">
        <v>2915</v>
      </c>
      <c r="C1672" s="507">
        <v>45626</v>
      </c>
      <c r="D1672">
        <v>2024</v>
      </c>
      <c r="E1672" t="s">
        <v>177</v>
      </c>
      <c r="F1672" t="s">
        <v>221</v>
      </c>
      <c r="G1672">
        <v>29.170551</v>
      </c>
      <c r="H1672">
        <v>-95.741601000000003</v>
      </c>
      <c r="I1672" s="606">
        <v>4.5640926941000002</v>
      </c>
      <c r="J1672" t="s">
        <v>431</v>
      </c>
      <c r="K1672" t="s">
        <v>1251</v>
      </c>
      <c r="L1672" s="606">
        <v>125</v>
      </c>
      <c r="M1672" s="606">
        <v>100</v>
      </c>
      <c r="N1672" s="606">
        <v>1.25</v>
      </c>
      <c r="O1672" t="s">
        <v>799</v>
      </c>
      <c r="P1672" t="s">
        <v>1231</v>
      </c>
      <c r="R1672">
        <v>180</v>
      </c>
      <c r="AA1672">
        <v>54.69</v>
      </c>
      <c r="AB1672">
        <v>35.49</v>
      </c>
      <c r="AC1672" t="s">
        <v>332</v>
      </c>
      <c r="AD1672" s="508" t="s">
        <v>1233</v>
      </c>
    </row>
    <row r="1673" spans="1:30" x14ac:dyDescent="0.2">
      <c r="A1673">
        <v>66269</v>
      </c>
      <c r="B1673" t="s">
        <v>2916</v>
      </c>
      <c r="C1673" s="507">
        <v>45657</v>
      </c>
      <c r="D1673">
        <v>2024</v>
      </c>
      <c r="E1673" t="s">
        <v>180</v>
      </c>
      <c r="F1673" t="s">
        <v>231</v>
      </c>
      <c r="G1673">
        <v>40.057231000000002</v>
      </c>
      <c r="H1673">
        <v>-85.117200999999994</v>
      </c>
      <c r="I1673" s="606">
        <v>3.9671349315</v>
      </c>
      <c r="J1673" t="s">
        <v>431</v>
      </c>
      <c r="K1673" t="s">
        <v>1249</v>
      </c>
      <c r="L1673" s="606">
        <v>143</v>
      </c>
      <c r="M1673" s="606">
        <v>100</v>
      </c>
      <c r="N1673" s="606">
        <v>1.43</v>
      </c>
      <c r="O1673" t="s">
        <v>799</v>
      </c>
      <c r="P1673" t="s">
        <v>1231</v>
      </c>
      <c r="R1673">
        <v>180</v>
      </c>
      <c r="AA1673">
        <v>69.349999999999994</v>
      </c>
      <c r="AB1673">
        <v>51.17</v>
      </c>
      <c r="AC1673" t="s">
        <v>332</v>
      </c>
      <c r="AD1673" s="508" t="s">
        <v>1233</v>
      </c>
    </row>
    <row r="1674" spans="1:30" x14ac:dyDescent="0.2">
      <c r="A1674">
        <v>65664</v>
      </c>
      <c r="B1674" t="s">
        <v>2917</v>
      </c>
      <c r="C1674" s="507">
        <v>45657</v>
      </c>
      <c r="D1674">
        <v>2024</v>
      </c>
      <c r="E1674" t="s">
        <v>176</v>
      </c>
      <c r="F1674" t="s">
        <v>222</v>
      </c>
      <c r="G1674">
        <v>35.113191</v>
      </c>
      <c r="H1674">
        <v>-119.111001</v>
      </c>
      <c r="I1674" s="606">
        <v>5.3733552510999996</v>
      </c>
      <c r="J1674" t="s">
        <v>431</v>
      </c>
      <c r="K1674" t="s">
        <v>1249</v>
      </c>
      <c r="L1674" s="606">
        <v>140.69</v>
      </c>
      <c r="M1674" s="606">
        <v>100</v>
      </c>
      <c r="N1674" s="606">
        <v>1.4069</v>
      </c>
      <c r="O1674" t="s">
        <v>799</v>
      </c>
      <c r="P1674" t="s">
        <v>1231</v>
      </c>
      <c r="R1674">
        <v>180</v>
      </c>
      <c r="AA1674">
        <v>49.7</v>
      </c>
      <c r="AB1674">
        <v>32.15</v>
      </c>
      <c r="AC1674" t="s">
        <v>1259</v>
      </c>
      <c r="AD1674" s="508" t="s">
        <v>1233</v>
      </c>
    </row>
    <row r="1675" spans="1:30" x14ac:dyDescent="0.2">
      <c r="A1675">
        <v>65402</v>
      </c>
      <c r="B1675" t="s">
        <v>2918</v>
      </c>
      <c r="C1675" s="507">
        <v>45322</v>
      </c>
      <c r="D1675">
        <v>2024</v>
      </c>
      <c r="E1675" t="s">
        <v>180</v>
      </c>
      <c r="F1675" t="s">
        <v>229</v>
      </c>
      <c r="G1675">
        <v>41.668376000000002</v>
      </c>
      <c r="H1675">
        <v>-84.286582999999993</v>
      </c>
      <c r="I1675" s="606">
        <v>3.8371052511000001</v>
      </c>
      <c r="J1675" t="s">
        <v>431</v>
      </c>
      <c r="K1675" t="s">
        <v>1249</v>
      </c>
      <c r="L1675" s="606">
        <v>133.84</v>
      </c>
      <c r="M1675" s="606">
        <v>107</v>
      </c>
      <c r="N1675" s="606">
        <v>1.2508411214953272</v>
      </c>
      <c r="O1675" t="s">
        <v>799</v>
      </c>
      <c r="P1675" t="s">
        <v>1231</v>
      </c>
      <c r="R1675">
        <v>179</v>
      </c>
      <c r="AC1675" t="s">
        <v>332</v>
      </c>
      <c r="AD1675" s="508">
        <v>37.522975043485232</v>
      </c>
    </row>
    <row r="1676" spans="1:30" x14ac:dyDescent="0.2">
      <c r="A1676">
        <v>66955</v>
      </c>
      <c r="B1676" t="s">
        <v>2919</v>
      </c>
      <c r="C1676" s="507">
        <v>45503</v>
      </c>
      <c r="D1676">
        <v>2024</v>
      </c>
      <c r="E1676" t="s">
        <v>217</v>
      </c>
      <c r="F1676" t="s">
        <v>254</v>
      </c>
      <c r="G1676">
        <v>44.612620999999997</v>
      </c>
      <c r="H1676">
        <v>-69.451801000000003</v>
      </c>
      <c r="I1676" s="606">
        <v>3.6858027397000002</v>
      </c>
      <c r="J1676" t="s">
        <v>431</v>
      </c>
      <c r="K1676" t="s">
        <v>1251</v>
      </c>
      <c r="L1676" s="606">
        <v>151.69999999999999</v>
      </c>
      <c r="M1676" s="606">
        <v>110</v>
      </c>
      <c r="N1676" s="606">
        <v>1.3790909090909089</v>
      </c>
      <c r="O1676" t="s">
        <v>799</v>
      </c>
      <c r="P1676" t="s">
        <v>1231</v>
      </c>
      <c r="R1676">
        <v>181</v>
      </c>
      <c r="AC1676" t="s">
        <v>332</v>
      </c>
      <c r="AD1676" s="508">
        <v>62.056924277185999</v>
      </c>
    </row>
    <row r="1677" spans="1:30" x14ac:dyDescent="0.2">
      <c r="A1677">
        <v>67786</v>
      </c>
      <c r="B1677" t="s">
        <v>2920</v>
      </c>
      <c r="C1677" s="507">
        <v>45565</v>
      </c>
      <c r="D1677">
        <v>2024</v>
      </c>
      <c r="E1677" t="s">
        <v>179</v>
      </c>
      <c r="F1677" t="s">
        <v>230</v>
      </c>
      <c r="G1677">
        <v>39.133130000000001</v>
      </c>
      <c r="H1677">
        <v>-90.366</v>
      </c>
      <c r="I1677" s="606">
        <v>4.1960054795000001</v>
      </c>
      <c r="J1677" t="s">
        <v>431</v>
      </c>
      <c r="K1677" t="s">
        <v>1249</v>
      </c>
      <c r="L1677" s="606">
        <v>160.32</v>
      </c>
      <c r="M1677" s="606">
        <v>110</v>
      </c>
      <c r="N1677" s="606">
        <v>1.4574545454545453</v>
      </c>
      <c r="O1677" t="s">
        <v>799</v>
      </c>
      <c r="P1677" t="s">
        <v>1231</v>
      </c>
      <c r="Q1677" t="s">
        <v>799</v>
      </c>
      <c r="R1677">
        <v>180</v>
      </c>
      <c r="AA1677">
        <v>74.180000000000007</v>
      </c>
      <c r="AB1677">
        <v>54.42</v>
      </c>
      <c r="AC1677" t="s">
        <v>332</v>
      </c>
      <c r="AD1677" s="508" t="s">
        <v>1233</v>
      </c>
    </row>
    <row r="1678" spans="1:30" x14ac:dyDescent="0.2">
      <c r="A1678">
        <v>66646</v>
      </c>
      <c r="B1678" t="s">
        <v>2921</v>
      </c>
      <c r="C1678" s="507">
        <v>45657</v>
      </c>
      <c r="D1678">
        <v>2024</v>
      </c>
      <c r="E1678" t="s">
        <v>180</v>
      </c>
      <c r="F1678" t="s">
        <v>252</v>
      </c>
      <c r="G1678">
        <v>37.762900999999999</v>
      </c>
      <c r="H1678">
        <v>-82.474030999999997</v>
      </c>
      <c r="I1678" s="606">
        <v>4.0062027397</v>
      </c>
      <c r="J1678" t="s">
        <v>431</v>
      </c>
      <c r="K1678" t="s">
        <v>1249</v>
      </c>
      <c r="L1678" s="606">
        <v>143.69</v>
      </c>
      <c r="M1678" s="606">
        <v>111</v>
      </c>
      <c r="N1678" s="606">
        <v>1.2945045045045045</v>
      </c>
      <c r="O1678" t="s">
        <v>799</v>
      </c>
      <c r="P1678" t="s">
        <v>1231</v>
      </c>
      <c r="R1678">
        <v>182</v>
      </c>
      <c r="AA1678">
        <v>63.25</v>
      </c>
      <c r="AB1678">
        <v>41.1</v>
      </c>
      <c r="AC1678" t="s">
        <v>332</v>
      </c>
      <c r="AD1678" s="508" t="s">
        <v>1233</v>
      </c>
    </row>
    <row r="1679" spans="1:30" x14ac:dyDescent="0.2">
      <c r="A1679">
        <v>66866</v>
      </c>
      <c r="B1679" t="s">
        <v>2922</v>
      </c>
      <c r="C1679" s="507">
        <v>45443</v>
      </c>
      <c r="D1679">
        <v>2024</v>
      </c>
      <c r="E1679" t="s">
        <v>178</v>
      </c>
      <c r="F1679" t="s">
        <v>263</v>
      </c>
      <c r="G1679">
        <v>34.617809999999999</v>
      </c>
      <c r="H1679">
        <v>-98.982600000000005</v>
      </c>
      <c r="I1679" s="606">
        <v>4.9239417807999999</v>
      </c>
      <c r="J1679" t="s">
        <v>431</v>
      </c>
      <c r="K1679" t="s">
        <v>1249</v>
      </c>
      <c r="L1679" s="606">
        <v>162.66</v>
      </c>
      <c r="M1679" s="606">
        <v>120</v>
      </c>
      <c r="N1679" s="606">
        <v>1.3554999999999999</v>
      </c>
      <c r="O1679" t="s">
        <v>799</v>
      </c>
      <c r="P1679" t="s">
        <v>1231</v>
      </c>
      <c r="Q1679" t="s">
        <v>799</v>
      </c>
      <c r="R1679">
        <v>180</v>
      </c>
      <c r="AA1679">
        <v>54.62</v>
      </c>
      <c r="AB1679">
        <v>38.799999999999997</v>
      </c>
      <c r="AC1679" t="s">
        <v>1259</v>
      </c>
      <c r="AD1679" s="508" t="s">
        <v>1233</v>
      </c>
    </row>
    <row r="1680" spans="1:30" x14ac:dyDescent="0.2">
      <c r="A1680">
        <v>66282</v>
      </c>
      <c r="B1680" t="s">
        <v>2923</v>
      </c>
      <c r="C1680" s="507">
        <v>45596</v>
      </c>
      <c r="D1680">
        <v>2024</v>
      </c>
      <c r="E1680" t="s">
        <v>179</v>
      </c>
      <c r="F1680" t="s">
        <v>236</v>
      </c>
      <c r="G1680">
        <v>35.256261000000002</v>
      </c>
      <c r="H1680">
        <v>-91.340200999999993</v>
      </c>
      <c r="I1680" s="606">
        <v>4.4593369863000003</v>
      </c>
      <c r="J1680" t="s">
        <v>431</v>
      </c>
      <c r="L1680" s="606">
        <v>148.94</v>
      </c>
      <c r="M1680" s="606">
        <v>122</v>
      </c>
      <c r="N1680" s="606">
        <v>1.2208196721311475</v>
      </c>
      <c r="O1680" t="s">
        <v>799</v>
      </c>
      <c r="P1680" t="s">
        <v>1231</v>
      </c>
      <c r="R1680">
        <v>180</v>
      </c>
      <c r="AA1680">
        <v>54.15</v>
      </c>
      <c r="AB1680">
        <v>35.71</v>
      </c>
      <c r="AC1680" t="s">
        <v>1259</v>
      </c>
      <c r="AD1680" s="508" t="s">
        <v>1233</v>
      </c>
    </row>
    <row r="1681" spans="1:30" x14ac:dyDescent="0.2">
      <c r="A1681">
        <v>66773</v>
      </c>
      <c r="B1681" t="s">
        <v>2924</v>
      </c>
      <c r="C1681" s="507">
        <v>45443</v>
      </c>
      <c r="D1681">
        <v>2024</v>
      </c>
      <c r="E1681" t="s">
        <v>176</v>
      </c>
      <c r="F1681" t="s">
        <v>222</v>
      </c>
      <c r="G1681">
        <v>34.842390999999999</v>
      </c>
      <c r="H1681">
        <v>-118.286001</v>
      </c>
      <c r="I1681" s="606">
        <v>5.8157984018000004</v>
      </c>
      <c r="J1681" t="s">
        <v>431</v>
      </c>
      <c r="K1681" t="s">
        <v>1249</v>
      </c>
      <c r="L1681" s="606">
        <v>158.88</v>
      </c>
      <c r="M1681" s="606">
        <v>125</v>
      </c>
      <c r="N1681" s="606">
        <v>1.2710399999999999</v>
      </c>
      <c r="O1681" t="s">
        <v>799</v>
      </c>
      <c r="P1681" t="s">
        <v>1231</v>
      </c>
      <c r="R1681">
        <v>180</v>
      </c>
      <c r="T1681" t="s">
        <v>1294</v>
      </c>
      <c r="U1681" t="s">
        <v>1295</v>
      </c>
      <c r="V1681">
        <v>2024</v>
      </c>
      <c r="W1681">
        <v>80</v>
      </c>
      <c r="X1681">
        <v>320</v>
      </c>
      <c r="AA1681">
        <v>56.61</v>
      </c>
      <c r="AB1681">
        <v>35.9</v>
      </c>
      <c r="AC1681" t="s">
        <v>1259</v>
      </c>
      <c r="AD1681" s="508" t="s">
        <v>1233</v>
      </c>
    </row>
    <row r="1682" spans="1:30" x14ac:dyDescent="0.2">
      <c r="A1682">
        <v>67091</v>
      </c>
      <c r="B1682" t="s">
        <v>2925</v>
      </c>
      <c r="C1682" s="507">
        <v>45503</v>
      </c>
      <c r="D1682">
        <v>2024</v>
      </c>
      <c r="E1682" t="s">
        <v>183</v>
      </c>
      <c r="F1682" t="s">
        <v>224</v>
      </c>
      <c r="G1682">
        <v>36.075510999999999</v>
      </c>
      <c r="H1682">
        <v>-115.79100099999999</v>
      </c>
      <c r="I1682" s="606">
        <v>5.7274509132000002</v>
      </c>
      <c r="J1682" t="s">
        <v>431</v>
      </c>
      <c r="K1682" t="s">
        <v>1249</v>
      </c>
      <c r="L1682" s="606">
        <v>175</v>
      </c>
      <c r="M1682" s="606">
        <v>125</v>
      </c>
      <c r="N1682" s="606">
        <v>1.4</v>
      </c>
      <c r="O1682" t="s">
        <v>799</v>
      </c>
      <c r="P1682" t="s">
        <v>1231</v>
      </c>
      <c r="R1682">
        <v>180</v>
      </c>
      <c r="T1682" t="s">
        <v>1294</v>
      </c>
      <c r="U1682" t="s">
        <v>1295</v>
      </c>
      <c r="V1682">
        <v>2024</v>
      </c>
      <c r="W1682">
        <v>85</v>
      </c>
      <c r="X1682">
        <v>340</v>
      </c>
      <c r="AA1682">
        <v>32.619999999999997</v>
      </c>
      <c r="AB1682">
        <v>15.08</v>
      </c>
      <c r="AC1682" t="s">
        <v>1259</v>
      </c>
      <c r="AD1682" s="508">
        <v>34.609780681261057</v>
      </c>
    </row>
    <row r="1683" spans="1:30" x14ac:dyDescent="0.2">
      <c r="A1683">
        <v>66111</v>
      </c>
      <c r="B1683" t="s">
        <v>2926</v>
      </c>
      <c r="C1683" s="507">
        <v>45535</v>
      </c>
      <c r="D1683">
        <v>2024</v>
      </c>
      <c r="E1683" t="s">
        <v>179</v>
      </c>
      <c r="F1683" t="s">
        <v>241</v>
      </c>
      <c r="G1683">
        <v>30.812591000000001</v>
      </c>
      <c r="H1683">
        <v>-92.970121000000006</v>
      </c>
      <c r="I1683" s="606">
        <v>4.5631458904000004</v>
      </c>
      <c r="J1683" t="s">
        <v>431</v>
      </c>
      <c r="K1683" t="s">
        <v>1249</v>
      </c>
      <c r="L1683" s="606">
        <v>160</v>
      </c>
      <c r="M1683" s="606">
        <v>125</v>
      </c>
      <c r="N1683" s="606">
        <v>1.28</v>
      </c>
      <c r="O1683" t="s">
        <v>799</v>
      </c>
      <c r="P1683" t="s">
        <v>1231</v>
      </c>
      <c r="R1683">
        <v>179</v>
      </c>
      <c r="AA1683">
        <v>64.8</v>
      </c>
      <c r="AB1683">
        <v>41.82</v>
      </c>
      <c r="AC1683" t="s">
        <v>329</v>
      </c>
      <c r="AD1683" s="508" t="s">
        <v>1233</v>
      </c>
    </row>
    <row r="1684" spans="1:30" x14ac:dyDescent="0.2">
      <c r="A1684">
        <v>66314</v>
      </c>
      <c r="B1684" t="s">
        <v>2927</v>
      </c>
      <c r="C1684" s="507">
        <v>45657</v>
      </c>
      <c r="D1684">
        <v>2024</v>
      </c>
      <c r="E1684" t="s">
        <v>180</v>
      </c>
      <c r="F1684" t="s">
        <v>227</v>
      </c>
      <c r="G1684">
        <v>37.856191000000003</v>
      </c>
      <c r="H1684">
        <v>-76.564770999999993</v>
      </c>
      <c r="I1684" s="606">
        <v>4.2638248858000001</v>
      </c>
      <c r="J1684" t="s">
        <v>431</v>
      </c>
      <c r="K1684" t="s">
        <v>1249</v>
      </c>
      <c r="M1684" s="606">
        <v>127</v>
      </c>
      <c r="O1684" t="s">
        <v>799</v>
      </c>
      <c r="P1684" t="s">
        <v>1231</v>
      </c>
      <c r="R1684">
        <v>181</v>
      </c>
      <c r="AA1684">
        <v>73.37</v>
      </c>
      <c r="AB1684">
        <v>53.33</v>
      </c>
      <c r="AC1684" t="s">
        <v>329</v>
      </c>
      <c r="AD1684" s="508" t="s">
        <v>1233</v>
      </c>
    </row>
    <row r="1685" spans="1:30" x14ac:dyDescent="0.2">
      <c r="A1685">
        <v>67018</v>
      </c>
      <c r="B1685" t="s">
        <v>2928</v>
      </c>
      <c r="C1685" s="507">
        <v>45473</v>
      </c>
      <c r="D1685">
        <v>2024</v>
      </c>
      <c r="E1685" t="s">
        <v>183</v>
      </c>
      <c r="F1685" t="s">
        <v>258</v>
      </c>
      <c r="G1685">
        <v>44.069941</v>
      </c>
      <c r="H1685">
        <v>-102.840611</v>
      </c>
      <c r="I1685" s="606">
        <v>4.2958712328999997</v>
      </c>
      <c r="J1685" t="s">
        <v>431</v>
      </c>
      <c r="K1685" t="s">
        <v>1251</v>
      </c>
      <c r="L1685" s="606">
        <v>163.77000000000001</v>
      </c>
      <c r="M1685" s="606">
        <v>128</v>
      </c>
      <c r="N1685" s="606">
        <v>1.2794531250000001</v>
      </c>
      <c r="O1685" t="s">
        <v>799</v>
      </c>
      <c r="P1685" t="s">
        <v>1231</v>
      </c>
      <c r="R1685">
        <v>179</v>
      </c>
      <c r="AA1685">
        <v>43.07</v>
      </c>
      <c r="AB1685">
        <v>27.25</v>
      </c>
      <c r="AC1685" t="s">
        <v>1259</v>
      </c>
      <c r="AD1685" s="508" t="s">
        <v>1233</v>
      </c>
    </row>
    <row r="1686" spans="1:30" x14ac:dyDescent="0.2">
      <c r="A1686">
        <v>66133</v>
      </c>
      <c r="B1686" t="s">
        <v>2929</v>
      </c>
      <c r="C1686" s="507">
        <v>45657</v>
      </c>
      <c r="D1686">
        <v>2024</v>
      </c>
      <c r="E1686" t="s">
        <v>180</v>
      </c>
      <c r="F1686" t="s">
        <v>227</v>
      </c>
      <c r="G1686">
        <v>39.088729999999998</v>
      </c>
      <c r="H1686">
        <v>-78.239900000000006</v>
      </c>
      <c r="I1686" s="606">
        <v>4.0897105023</v>
      </c>
      <c r="J1686" t="s">
        <v>431</v>
      </c>
      <c r="K1686" t="s">
        <v>1249</v>
      </c>
      <c r="L1686" s="606">
        <v>171.8</v>
      </c>
      <c r="M1686" s="606">
        <v>130</v>
      </c>
      <c r="N1686" s="606">
        <v>1.3215384615384616</v>
      </c>
      <c r="O1686" t="s">
        <v>799</v>
      </c>
      <c r="P1686" t="s">
        <v>1231</v>
      </c>
      <c r="Q1686" t="s">
        <v>799</v>
      </c>
      <c r="R1686">
        <v>180</v>
      </c>
      <c r="AC1686" t="s">
        <v>332</v>
      </c>
      <c r="AD1686" s="508" t="s">
        <v>1233</v>
      </c>
    </row>
    <row r="1687" spans="1:30" x14ac:dyDescent="0.2">
      <c r="A1687">
        <v>65976</v>
      </c>
      <c r="B1687" t="s">
        <v>2930</v>
      </c>
      <c r="C1687" s="507">
        <v>45626</v>
      </c>
      <c r="D1687">
        <v>2024</v>
      </c>
      <c r="E1687" t="s">
        <v>179</v>
      </c>
      <c r="F1687" t="s">
        <v>241</v>
      </c>
      <c r="G1687">
        <v>30.615371</v>
      </c>
      <c r="H1687">
        <v>-92.175251000000003</v>
      </c>
      <c r="I1687" s="606">
        <v>4.6594545662</v>
      </c>
      <c r="J1687" t="s">
        <v>431</v>
      </c>
      <c r="K1687" t="s">
        <v>1251</v>
      </c>
      <c r="L1687" s="606">
        <v>168.75</v>
      </c>
      <c r="M1687" s="606">
        <v>135</v>
      </c>
      <c r="N1687" s="606">
        <v>1.25</v>
      </c>
      <c r="O1687" t="s">
        <v>799</v>
      </c>
      <c r="P1687" t="s">
        <v>1231</v>
      </c>
      <c r="R1687">
        <v>180</v>
      </c>
      <c r="AA1687">
        <v>70.349999999999994</v>
      </c>
      <c r="AB1687">
        <v>44.69</v>
      </c>
      <c r="AC1687" t="s">
        <v>332</v>
      </c>
      <c r="AD1687" s="508" t="s">
        <v>1233</v>
      </c>
    </row>
    <row r="1688" spans="1:30" x14ac:dyDescent="0.2">
      <c r="A1688">
        <v>65975</v>
      </c>
      <c r="B1688" t="s">
        <v>2931</v>
      </c>
      <c r="C1688" s="507">
        <v>45626</v>
      </c>
      <c r="D1688">
        <v>2024</v>
      </c>
      <c r="E1688" t="s">
        <v>177</v>
      </c>
      <c r="F1688" t="s">
        <v>221</v>
      </c>
      <c r="G1688">
        <v>26.52336</v>
      </c>
      <c r="H1688">
        <v>-99.017099999999999</v>
      </c>
      <c r="I1688" s="606">
        <v>5.1594280821999998</v>
      </c>
      <c r="J1688" t="s">
        <v>431</v>
      </c>
      <c r="K1688" t="s">
        <v>1251</v>
      </c>
      <c r="L1688" s="606">
        <v>163.6</v>
      </c>
      <c r="M1688" s="606">
        <v>136</v>
      </c>
      <c r="N1688" s="606">
        <v>1.2029411764705882</v>
      </c>
      <c r="O1688" t="s">
        <v>799</v>
      </c>
      <c r="P1688" t="s">
        <v>1231</v>
      </c>
      <c r="R1688">
        <v>180</v>
      </c>
      <c r="AA1688">
        <v>54.39</v>
      </c>
      <c r="AB1688">
        <v>35.119999999999997</v>
      </c>
      <c r="AC1688" t="s">
        <v>330</v>
      </c>
      <c r="AD1688" s="508" t="s">
        <v>1233</v>
      </c>
    </row>
    <row r="1689" spans="1:30" x14ac:dyDescent="0.2">
      <c r="A1689">
        <v>65711</v>
      </c>
      <c r="B1689" t="s">
        <v>2932</v>
      </c>
      <c r="C1689" s="507">
        <v>45596</v>
      </c>
      <c r="D1689">
        <v>2024</v>
      </c>
      <c r="E1689" t="s">
        <v>183</v>
      </c>
      <c r="F1689" t="s">
        <v>222</v>
      </c>
      <c r="G1689">
        <v>32.803361000000002</v>
      </c>
      <c r="H1689">
        <v>-115.272001</v>
      </c>
      <c r="I1689" s="606">
        <v>5.9023246575000003</v>
      </c>
      <c r="J1689" t="s">
        <v>431</v>
      </c>
      <c r="K1689" t="s">
        <v>1251</v>
      </c>
      <c r="M1689" s="606">
        <v>136.80000000000001</v>
      </c>
      <c r="O1689" t="s">
        <v>799</v>
      </c>
      <c r="P1689" t="s">
        <v>1231</v>
      </c>
      <c r="R1689">
        <v>180</v>
      </c>
      <c r="T1689" t="s">
        <v>1294</v>
      </c>
      <c r="U1689" t="s">
        <v>1295</v>
      </c>
      <c r="V1689">
        <v>2024</v>
      </c>
      <c r="W1689">
        <v>150</v>
      </c>
      <c r="X1689">
        <v>600</v>
      </c>
      <c r="AA1689">
        <v>42.69</v>
      </c>
      <c r="AB1689">
        <v>26.88</v>
      </c>
      <c r="AC1689" t="s">
        <v>1259</v>
      </c>
      <c r="AD1689" s="508" t="s">
        <v>1233</v>
      </c>
    </row>
    <row r="1690" spans="1:30" x14ac:dyDescent="0.2">
      <c r="A1690">
        <v>66747</v>
      </c>
      <c r="B1690" t="s">
        <v>2933</v>
      </c>
      <c r="C1690" s="507">
        <v>45657</v>
      </c>
      <c r="D1690">
        <v>2024</v>
      </c>
      <c r="E1690" t="s">
        <v>179</v>
      </c>
      <c r="F1690" t="s">
        <v>251</v>
      </c>
      <c r="G1690">
        <v>38.895409999999998</v>
      </c>
      <c r="H1690">
        <v>-91.136600000000001</v>
      </c>
      <c r="I1690" s="606">
        <v>4.2320545662000004</v>
      </c>
      <c r="J1690" t="s">
        <v>431</v>
      </c>
      <c r="K1690" t="s">
        <v>1249</v>
      </c>
      <c r="L1690" s="606">
        <v>188</v>
      </c>
      <c r="M1690" s="606">
        <v>139</v>
      </c>
      <c r="N1690" s="606">
        <v>1.3525179856115108</v>
      </c>
      <c r="O1690" t="s">
        <v>799</v>
      </c>
      <c r="P1690" t="s">
        <v>1231</v>
      </c>
      <c r="Q1690" t="s">
        <v>799</v>
      </c>
      <c r="R1690">
        <v>180</v>
      </c>
      <c r="AC1690" t="s">
        <v>332</v>
      </c>
      <c r="AD1690" s="508" t="s">
        <v>1233</v>
      </c>
    </row>
    <row r="1691" spans="1:30" x14ac:dyDescent="0.2">
      <c r="A1691">
        <v>68056</v>
      </c>
      <c r="B1691" t="s">
        <v>2934</v>
      </c>
      <c r="C1691" s="507">
        <v>45626</v>
      </c>
      <c r="D1691">
        <v>2024</v>
      </c>
      <c r="E1691" t="s">
        <v>179</v>
      </c>
      <c r="F1691" t="s">
        <v>230</v>
      </c>
      <c r="G1691">
        <v>39.792301000000002</v>
      </c>
      <c r="H1691">
        <v>-90.359301000000002</v>
      </c>
      <c r="I1691" s="606">
        <v>4.1392712328999997</v>
      </c>
      <c r="J1691" t="s">
        <v>431</v>
      </c>
      <c r="K1691" t="s">
        <v>1249</v>
      </c>
      <c r="L1691" s="606">
        <v>207.39</v>
      </c>
      <c r="M1691" s="606">
        <v>140</v>
      </c>
      <c r="N1691" s="606">
        <v>1.4813571428571428</v>
      </c>
      <c r="O1691" t="s">
        <v>799</v>
      </c>
      <c r="P1691" t="s">
        <v>1231</v>
      </c>
      <c r="R1691">
        <v>180</v>
      </c>
      <c r="AA1691">
        <v>73.3</v>
      </c>
      <c r="AB1691">
        <v>47.47</v>
      </c>
      <c r="AC1691" t="s">
        <v>332</v>
      </c>
      <c r="AD1691" s="508" t="s">
        <v>1233</v>
      </c>
    </row>
    <row r="1692" spans="1:30" x14ac:dyDescent="0.2">
      <c r="A1692">
        <v>62379</v>
      </c>
      <c r="B1692" t="s">
        <v>2935</v>
      </c>
      <c r="C1692" s="507">
        <v>45657</v>
      </c>
      <c r="D1692">
        <v>2024</v>
      </c>
      <c r="E1692" t="s">
        <v>183</v>
      </c>
      <c r="F1692" t="s">
        <v>234</v>
      </c>
      <c r="G1692">
        <v>37.378221000000003</v>
      </c>
      <c r="H1692">
        <v>-104.459791</v>
      </c>
      <c r="I1692" s="606">
        <v>5.1506760274000003</v>
      </c>
      <c r="J1692" t="s">
        <v>431</v>
      </c>
      <c r="K1692" t="s">
        <v>1249</v>
      </c>
      <c r="M1692" s="606">
        <v>140</v>
      </c>
      <c r="O1692" t="s">
        <v>799</v>
      </c>
      <c r="P1692" t="s">
        <v>1231</v>
      </c>
      <c r="R1692">
        <v>180</v>
      </c>
      <c r="AA1692">
        <v>50.92</v>
      </c>
      <c r="AB1692">
        <v>32.96</v>
      </c>
      <c r="AC1692" t="s">
        <v>1259</v>
      </c>
      <c r="AD1692" s="508" t="s">
        <v>1233</v>
      </c>
    </row>
    <row r="1693" spans="1:30" x14ac:dyDescent="0.2">
      <c r="A1693">
        <v>67935</v>
      </c>
      <c r="B1693" t="s">
        <v>2936</v>
      </c>
      <c r="C1693" s="507">
        <v>45657</v>
      </c>
      <c r="D1693">
        <v>2024</v>
      </c>
      <c r="E1693" t="s">
        <v>180</v>
      </c>
      <c r="F1693" t="s">
        <v>229</v>
      </c>
      <c r="G1693">
        <v>40.269240000000003</v>
      </c>
      <c r="H1693">
        <v>-83.984099999999998</v>
      </c>
      <c r="I1693" s="606">
        <v>3.9029929224000002</v>
      </c>
      <c r="J1693" t="s">
        <v>431</v>
      </c>
      <c r="K1693" t="s">
        <v>1249</v>
      </c>
      <c r="L1693" s="606">
        <v>195.74</v>
      </c>
      <c r="M1693" s="606">
        <v>144</v>
      </c>
      <c r="N1693" s="606">
        <v>1.3593055555555555</v>
      </c>
      <c r="O1693" t="s">
        <v>799</v>
      </c>
      <c r="P1693" t="s">
        <v>1231</v>
      </c>
      <c r="Q1693" t="s">
        <v>799</v>
      </c>
      <c r="R1693">
        <v>180</v>
      </c>
      <c r="AA1693">
        <v>69.75</v>
      </c>
      <c r="AB1693">
        <v>51.17</v>
      </c>
      <c r="AC1693" t="s">
        <v>332</v>
      </c>
      <c r="AD1693" s="508" t="s">
        <v>1233</v>
      </c>
    </row>
    <row r="1694" spans="1:30" x14ac:dyDescent="0.2">
      <c r="A1694">
        <v>67008</v>
      </c>
      <c r="B1694" t="s">
        <v>2937</v>
      </c>
      <c r="C1694" s="507">
        <v>45596</v>
      </c>
      <c r="D1694">
        <v>2024</v>
      </c>
      <c r="E1694" t="s">
        <v>179</v>
      </c>
      <c r="F1694" t="s">
        <v>239</v>
      </c>
      <c r="G1694">
        <v>42.281619999999997</v>
      </c>
      <c r="H1694">
        <v>-84.751501000000005</v>
      </c>
      <c r="I1694" s="606">
        <v>3.7908657533999999</v>
      </c>
      <c r="J1694" t="s">
        <v>431</v>
      </c>
      <c r="K1694" t="s">
        <v>1249</v>
      </c>
      <c r="L1694" s="606">
        <v>208</v>
      </c>
      <c r="M1694" s="606">
        <v>149</v>
      </c>
      <c r="N1694" s="606">
        <v>1.3959731543624161</v>
      </c>
      <c r="O1694" t="s">
        <v>799</v>
      </c>
      <c r="P1694" t="s">
        <v>1231</v>
      </c>
      <c r="R1694">
        <v>180</v>
      </c>
      <c r="AA1694">
        <v>78.69</v>
      </c>
      <c r="AB1694">
        <v>49.98</v>
      </c>
      <c r="AC1694" t="s">
        <v>333</v>
      </c>
      <c r="AD1694" s="508" t="s">
        <v>1233</v>
      </c>
    </row>
    <row r="1695" spans="1:30" x14ac:dyDescent="0.2">
      <c r="A1695">
        <v>63933</v>
      </c>
      <c r="B1695" t="s">
        <v>2938</v>
      </c>
      <c r="C1695" s="507">
        <v>45443</v>
      </c>
      <c r="D1695">
        <v>2024</v>
      </c>
      <c r="E1695" t="s">
        <v>183</v>
      </c>
      <c r="F1695" t="s">
        <v>224</v>
      </c>
      <c r="G1695">
        <v>36.427259999999997</v>
      </c>
      <c r="H1695">
        <v>-114.89100000000001</v>
      </c>
      <c r="I1695" s="606">
        <v>5.5024317352000001</v>
      </c>
      <c r="J1695" t="s">
        <v>431</v>
      </c>
      <c r="K1695" t="s">
        <v>1249</v>
      </c>
      <c r="L1695" s="606">
        <v>180</v>
      </c>
      <c r="M1695" s="606">
        <v>150</v>
      </c>
      <c r="N1695" s="606">
        <v>1.2</v>
      </c>
      <c r="O1695" t="s">
        <v>799</v>
      </c>
      <c r="P1695" t="s">
        <v>1231</v>
      </c>
      <c r="Q1695" t="s">
        <v>799</v>
      </c>
      <c r="R1695">
        <v>182</v>
      </c>
      <c r="T1695" t="s">
        <v>1294</v>
      </c>
      <c r="U1695" t="s">
        <v>1295</v>
      </c>
      <c r="V1695">
        <v>2024</v>
      </c>
      <c r="W1695">
        <v>100</v>
      </c>
      <c r="X1695">
        <v>150</v>
      </c>
      <c r="AA1695">
        <v>38.71</v>
      </c>
      <c r="AB1695">
        <v>21.16</v>
      </c>
      <c r="AC1695" t="s">
        <v>333</v>
      </c>
      <c r="AD1695" s="508" t="s">
        <v>1233</v>
      </c>
    </row>
    <row r="1696" spans="1:30" x14ac:dyDescent="0.2">
      <c r="A1696">
        <v>65291</v>
      </c>
      <c r="B1696" t="s">
        <v>2939</v>
      </c>
      <c r="C1696" s="507">
        <v>45443</v>
      </c>
      <c r="D1696">
        <v>2024</v>
      </c>
      <c r="E1696" t="s">
        <v>199</v>
      </c>
      <c r="F1696" t="s">
        <v>238</v>
      </c>
      <c r="G1696">
        <v>33.415500000000002</v>
      </c>
      <c r="H1696">
        <v>-88.622299999999996</v>
      </c>
      <c r="I1696" s="606">
        <v>4.5378299087</v>
      </c>
      <c r="J1696" t="s">
        <v>431</v>
      </c>
      <c r="K1696" t="s">
        <v>1249</v>
      </c>
      <c r="L1696" s="606">
        <v>212.8</v>
      </c>
      <c r="M1696" s="606">
        <v>150</v>
      </c>
      <c r="N1696" s="606">
        <v>1.4186666666666667</v>
      </c>
      <c r="O1696" t="s">
        <v>799</v>
      </c>
      <c r="P1696" t="s">
        <v>1231</v>
      </c>
      <c r="Q1696" t="s">
        <v>799</v>
      </c>
      <c r="R1696">
        <v>52</v>
      </c>
      <c r="T1696" t="s">
        <v>1294</v>
      </c>
      <c r="U1696" t="s">
        <v>1497</v>
      </c>
      <c r="V1696">
        <v>2024</v>
      </c>
      <c r="W1696">
        <v>50</v>
      </c>
      <c r="X1696">
        <v>200</v>
      </c>
      <c r="AA1696">
        <v>71.45</v>
      </c>
      <c r="AB1696">
        <v>45.6</v>
      </c>
      <c r="AC1696" t="s">
        <v>333</v>
      </c>
      <c r="AD1696" s="508" t="s">
        <v>1233</v>
      </c>
    </row>
    <row r="1697" spans="1:30" x14ac:dyDescent="0.2">
      <c r="A1697">
        <v>67019</v>
      </c>
      <c r="B1697" t="s">
        <v>2940</v>
      </c>
      <c r="C1697" s="507">
        <v>45565</v>
      </c>
      <c r="D1697">
        <v>2024</v>
      </c>
      <c r="E1697" t="s">
        <v>177</v>
      </c>
      <c r="F1697" t="s">
        <v>221</v>
      </c>
      <c r="G1697">
        <v>31.453161000000001</v>
      </c>
      <c r="H1697">
        <v>-96.856650999999999</v>
      </c>
      <c r="I1697" s="606">
        <v>4.7190652968000002</v>
      </c>
      <c r="J1697" t="s">
        <v>431</v>
      </c>
      <c r="K1697" t="s">
        <v>1251</v>
      </c>
      <c r="L1697" s="606">
        <v>198.98</v>
      </c>
      <c r="M1697" s="606">
        <v>150</v>
      </c>
      <c r="N1697" s="606">
        <v>1.3265333333333333</v>
      </c>
      <c r="O1697" t="s">
        <v>799</v>
      </c>
      <c r="P1697" t="s">
        <v>1231</v>
      </c>
      <c r="R1697">
        <v>182</v>
      </c>
      <c r="T1697" t="s">
        <v>1294</v>
      </c>
      <c r="U1697" t="s">
        <v>1295</v>
      </c>
      <c r="V1697">
        <v>2024</v>
      </c>
      <c r="W1697">
        <v>100</v>
      </c>
      <c r="X1697">
        <v>100</v>
      </c>
      <c r="AA1697">
        <v>55.86</v>
      </c>
      <c r="AB1697">
        <v>36.479999999999997</v>
      </c>
      <c r="AC1697" t="s">
        <v>332</v>
      </c>
      <c r="AD1697" s="508" t="s">
        <v>1233</v>
      </c>
    </row>
    <row r="1698" spans="1:30" x14ac:dyDescent="0.2">
      <c r="A1698">
        <v>66598</v>
      </c>
      <c r="B1698" t="s">
        <v>2941</v>
      </c>
      <c r="C1698" s="507">
        <v>45443</v>
      </c>
      <c r="D1698">
        <v>2024</v>
      </c>
      <c r="E1698" t="s">
        <v>176</v>
      </c>
      <c r="F1698" t="s">
        <v>222</v>
      </c>
      <c r="G1698">
        <v>34.609181</v>
      </c>
      <c r="H1698">
        <v>-117.45400100000001</v>
      </c>
      <c r="I1698" s="606">
        <v>5.8959609588999999</v>
      </c>
      <c r="J1698" t="s">
        <v>431</v>
      </c>
      <c r="K1698" t="s">
        <v>1249</v>
      </c>
      <c r="L1698" s="606">
        <v>195.3</v>
      </c>
      <c r="M1698" s="606">
        <v>150</v>
      </c>
      <c r="N1698" s="606">
        <v>1.302</v>
      </c>
      <c r="O1698" t="s">
        <v>799</v>
      </c>
      <c r="P1698" t="s">
        <v>1231</v>
      </c>
      <c r="R1698">
        <v>180</v>
      </c>
      <c r="T1698" t="s">
        <v>1294</v>
      </c>
      <c r="U1698" t="s">
        <v>1497</v>
      </c>
      <c r="V1698">
        <v>2024</v>
      </c>
      <c r="W1698">
        <v>75</v>
      </c>
      <c r="X1698">
        <v>300</v>
      </c>
      <c r="AC1698" t="s">
        <v>1259</v>
      </c>
      <c r="AD1698" s="508" t="s">
        <v>1233</v>
      </c>
    </row>
    <row r="1699" spans="1:30" x14ac:dyDescent="0.2">
      <c r="A1699">
        <v>65936</v>
      </c>
      <c r="B1699" t="s">
        <v>2942</v>
      </c>
      <c r="C1699" s="507">
        <v>45473</v>
      </c>
      <c r="D1699">
        <v>2024</v>
      </c>
      <c r="E1699" t="s">
        <v>180</v>
      </c>
      <c r="F1699" t="s">
        <v>231</v>
      </c>
      <c r="G1699">
        <v>41.719000000000001</v>
      </c>
      <c r="H1699">
        <v>-86.463999999999999</v>
      </c>
      <c r="I1699" s="606">
        <v>3.8344801369999999</v>
      </c>
      <c r="J1699" t="s">
        <v>431</v>
      </c>
      <c r="K1699" t="s">
        <v>1249</v>
      </c>
      <c r="L1699" s="606">
        <v>187.5</v>
      </c>
      <c r="M1699" s="606">
        <v>150</v>
      </c>
      <c r="N1699" s="606">
        <v>1.25</v>
      </c>
      <c r="O1699" t="s">
        <v>799</v>
      </c>
      <c r="P1699" t="s">
        <v>1231</v>
      </c>
      <c r="Q1699" t="s">
        <v>799</v>
      </c>
      <c r="R1699">
        <v>180</v>
      </c>
      <c r="AA1699">
        <v>63.99</v>
      </c>
      <c r="AB1699">
        <v>46.95</v>
      </c>
      <c r="AC1699" t="s">
        <v>333</v>
      </c>
      <c r="AD1699" s="508">
        <v>50.340842277107257</v>
      </c>
    </row>
    <row r="1700" spans="1:30" x14ac:dyDescent="0.2">
      <c r="A1700">
        <v>67147</v>
      </c>
      <c r="B1700" t="s">
        <v>2943</v>
      </c>
      <c r="C1700" s="507">
        <v>45412</v>
      </c>
      <c r="D1700">
        <v>2024</v>
      </c>
      <c r="E1700" t="s">
        <v>183</v>
      </c>
      <c r="F1700" t="s">
        <v>257</v>
      </c>
      <c r="G1700">
        <v>41.015171000000002</v>
      </c>
      <c r="H1700">
        <v>-104.79399100000001</v>
      </c>
      <c r="I1700" s="606">
        <v>4.5566369863</v>
      </c>
      <c r="J1700" t="s">
        <v>431</v>
      </c>
      <c r="K1700" t="s">
        <v>1249</v>
      </c>
      <c r="M1700" s="606">
        <v>150</v>
      </c>
      <c r="O1700" t="s">
        <v>799</v>
      </c>
      <c r="P1700" t="s">
        <v>1231</v>
      </c>
      <c r="R1700">
        <v>180</v>
      </c>
      <c r="AA1700">
        <v>45.58</v>
      </c>
      <c r="AB1700">
        <v>29.76</v>
      </c>
      <c r="AC1700" t="s">
        <v>333</v>
      </c>
      <c r="AD1700" s="508">
        <v>33.285970957283212</v>
      </c>
    </row>
    <row r="1701" spans="1:30" x14ac:dyDescent="0.2">
      <c r="A1701">
        <v>66990</v>
      </c>
      <c r="B1701" t="s">
        <v>2944</v>
      </c>
      <c r="C1701" s="507">
        <v>45565</v>
      </c>
      <c r="D1701">
        <v>2024</v>
      </c>
      <c r="E1701" t="s">
        <v>199</v>
      </c>
      <c r="F1701" t="s">
        <v>225</v>
      </c>
      <c r="G1701">
        <v>32.989941000000002</v>
      </c>
      <c r="H1701">
        <v>-82.713801000000004</v>
      </c>
      <c r="I1701" s="606">
        <v>4.6847029679999999</v>
      </c>
      <c r="J1701" t="s">
        <v>431</v>
      </c>
      <c r="K1701" t="s">
        <v>1249</v>
      </c>
      <c r="L1701" s="606">
        <v>222</v>
      </c>
      <c r="M1701" s="606">
        <v>150</v>
      </c>
      <c r="N1701" s="606">
        <v>1.48</v>
      </c>
      <c r="O1701" t="s">
        <v>799</v>
      </c>
      <c r="P1701" t="s">
        <v>1231</v>
      </c>
      <c r="R1701">
        <v>180</v>
      </c>
      <c r="AA1701">
        <v>49.93</v>
      </c>
      <c r="AB1701">
        <v>34.11</v>
      </c>
      <c r="AC1701" t="s">
        <v>329</v>
      </c>
      <c r="AD1701" s="508" t="s">
        <v>1233</v>
      </c>
    </row>
    <row r="1702" spans="1:30" x14ac:dyDescent="0.2">
      <c r="A1702">
        <v>63877</v>
      </c>
      <c r="B1702" t="s">
        <v>2945</v>
      </c>
      <c r="C1702" s="507">
        <v>45565</v>
      </c>
      <c r="D1702">
        <v>2024</v>
      </c>
      <c r="E1702" t="s">
        <v>180</v>
      </c>
      <c r="F1702" t="s">
        <v>229</v>
      </c>
      <c r="G1702">
        <v>39.02176</v>
      </c>
      <c r="H1702">
        <v>-83.705000999999996</v>
      </c>
      <c r="I1702" s="606">
        <v>4.0408015981999998</v>
      </c>
      <c r="J1702" t="s">
        <v>431</v>
      </c>
      <c r="K1702" t="s">
        <v>1249</v>
      </c>
      <c r="L1702" s="606">
        <v>196</v>
      </c>
      <c r="M1702" s="606">
        <v>150</v>
      </c>
      <c r="N1702" s="606">
        <v>1.3066666666666666</v>
      </c>
      <c r="O1702" t="s">
        <v>799</v>
      </c>
      <c r="P1702" t="s">
        <v>1231</v>
      </c>
      <c r="R1702">
        <v>180</v>
      </c>
      <c r="AA1702">
        <v>77.63</v>
      </c>
      <c r="AB1702">
        <v>49</v>
      </c>
      <c r="AC1702" t="s">
        <v>333</v>
      </c>
      <c r="AD1702" s="508" t="s">
        <v>1233</v>
      </c>
    </row>
    <row r="1703" spans="1:30" x14ac:dyDescent="0.2">
      <c r="A1703">
        <v>65736</v>
      </c>
      <c r="B1703" t="s">
        <v>2946</v>
      </c>
      <c r="C1703" s="507">
        <v>45626</v>
      </c>
      <c r="D1703">
        <v>2024</v>
      </c>
      <c r="E1703" t="s">
        <v>179</v>
      </c>
      <c r="F1703" t="s">
        <v>236</v>
      </c>
      <c r="G1703">
        <v>35.640571000000001</v>
      </c>
      <c r="H1703">
        <v>-89.969401000000005</v>
      </c>
      <c r="I1703" s="606">
        <v>4.4442518265000004</v>
      </c>
      <c r="J1703" t="s">
        <v>431</v>
      </c>
      <c r="K1703" t="s">
        <v>1251</v>
      </c>
      <c r="M1703" s="606">
        <v>150</v>
      </c>
      <c r="O1703" t="s">
        <v>799</v>
      </c>
      <c r="P1703" t="s">
        <v>1231</v>
      </c>
      <c r="R1703">
        <v>180</v>
      </c>
      <c r="AA1703">
        <v>77.790000000000006</v>
      </c>
      <c r="AB1703">
        <v>49</v>
      </c>
      <c r="AC1703" t="s">
        <v>329</v>
      </c>
      <c r="AD1703" s="508" t="s">
        <v>1233</v>
      </c>
    </row>
    <row r="1704" spans="1:30" x14ac:dyDescent="0.2">
      <c r="A1704">
        <v>67538</v>
      </c>
      <c r="B1704" t="s">
        <v>2947</v>
      </c>
      <c r="C1704" s="507">
        <v>45626</v>
      </c>
      <c r="D1704">
        <v>2024</v>
      </c>
      <c r="E1704" t="s">
        <v>179</v>
      </c>
      <c r="F1704" t="s">
        <v>247</v>
      </c>
      <c r="G1704">
        <v>40.732021000000003</v>
      </c>
      <c r="H1704">
        <v>-91.265471000000005</v>
      </c>
      <c r="I1704" s="606">
        <v>4.0529331050000001</v>
      </c>
      <c r="J1704" t="s">
        <v>431</v>
      </c>
      <c r="K1704" t="s">
        <v>1249</v>
      </c>
      <c r="L1704" s="606">
        <v>182.8</v>
      </c>
      <c r="M1704" s="606">
        <v>150</v>
      </c>
      <c r="N1704" s="606">
        <v>1.2186666666666668</v>
      </c>
      <c r="O1704" t="s">
        <v>799</v>
      </c>
      <c r="P1704" t="s">
        <v>1231</v>
      </c>
      <c r="R1704">
        <v>181</v>
      </c>
      <c r="AA1704">
        <v>65.87</v>
      </c>
      <c r="AB1704">
        <v>48.03</v>
      </c>
      <c r="AC1704" t="s">
        <v>333</v>
      </c>
      <c r="AD1704" s="508" t="s">
        <v>1233</v>
      </c>
    </row>
    <row r="1705" spans="1:30" x14ac:dyDescent="0.2">
      <c r="A1705">
        <v>67537</v>
      </c>
      <c r="B1705" t="s">
        <v>2948</v>
      </c>
      <c r="C1705" s="507">
        <v>45657</v>
      </c>
      <c r="D1705">
        <v>2024</v>
      </c>
      <c r="E1705" t="s">
        <v>179</v>
      </c>
      <c r="F1705" t="s">
        <v>247</v>
      </c>
      <c r="G1705">
        <v>42.104401000000003</v>
      </c>
      <c r="H1705">
        <v>-91.782601</v>
      </c>
      <c r="I1705" s="606">
        <v>3.8988022831000002</v>
      </c>
      <c r="J1705" t="s">
        <v>431</v>
      </c>
      <c r="K1705" t="s">
        <v>1249</v>
      </c>
      <c r="L1705" s="606">
        <v>187.51</v>
      </c>
      <c r="M1705" s="606">
        <v>150</v>
      </c>
      <c r="N1705" s="606">
        <v>1.2500666666666667</v>
      </c>
      <c r="O1705" t="s">
        <v>799</v>
      </c>
      <c r="P1705" t="s">
        <v>1231</v>
      </c>
      <c r="R1705">
        <v>180</v>
      </c>
      <c r="AA1705">
        <v>53.4</v>
      </c>
      <c r="AB1705">
        <v>37.58</v>
      </c>
      <c r="AC1705" t="s">
        <v>333</v>
      </c>
      <c r="AD1705" s="508" t="s">
        <v>1233</v>
      </c>
    </row>
    <row r="1706" spans="1:30" x14ac:dyDescent="0.2">
      <c r="A1706">
        <v>67696</v>
      </c>
      <c r="B1706" t="s">
        <v>2949</v>
      </c>
      <c r="C1706" s="507">
        <v>45657</v>
      </c>
      <c r="D1706">
        <v>2024</v>
      </c>
      <c r="E1706" t="s">
        <v>179</v>
      </c>
      <c r="F1706" t="s">
        <v>231</v>
      </c>
      <c r="G1706">
        <v>40.722869000000003</v>
      </c>
      <c r="H1706">
        <v>-86.780213000000003</v>
      </c>
      <c r="I1706" s="606">
        <v>3.9159294520999999</v>
      </c>
      <c r="J1706" t="s">
        <v>431</v>
      </c>
      <c r="K1706" t="s">
        <v>1249</v>
      </c>
      <c r="L1706" s="606">
        <v>206.38</v>
      </c>
      <c r="M1706" s="606">
        <v>150</v>
      </c>
      <c r="N1706" s="606">
        <v>1.3758666666666666</v>
      </c>
      <c r="O1706" t="s">
        <v>799</v>
      </c>
      <c r="P1706" t="s">
        <v>1231</v>
      </c>
      <c r="R1706">
        <v>180</v>
      </c>
      <c r="AA1706">
        <v>68.180000000000007</v>
      </c>
      <c r="AB1706">
        <v>50.16</v>
      </c>
      <c r="AC1706" t="s">
        <v>330</v>
      </c>
      <c r="AD1706" s="508" t="s">
        <v>1233</v>
      </c>
    </row>
    <row r="1707" spans="1:30" x14ac:dyDescent="0.2">
      <c r="A1707">
        <v>63828</v>
      </c>
      <c r="B1707" t="s">
        <v>2950</v>
      </c>
      <c r="C1707" s="507">
        <v>45657</v>
      </c>
      <c r="D1707">
        <v>2024</v>
      </c>
      <c r="E1707" t="s">
        <v>180</v>
      </c>
      <c r="F1707" t="s">
        <v>229</v>
      </c>
      <c r="G1707">
        <v>40.633018999999997</v>
      </c>
      <c r="H1707">
        <v>-83.784901000000005</v>
      </c>
      <c r="I1707" s="606">
        <v>3.8638022831000001</v>
      </c>
      <c r="J1707" t="s">
        <v>431</v>
      </c>
      <c r="K1707" t="s">
        <v>1249</v>
      </c>
      <c r="L1707" s="606">
        <v>200.69</v>
      </c>
      <c r="M1707" s="606">
        <v>150</v>
      </c>
      <c r="N1707" s="606">
        <v>1.3379333333333334</v>
      </c>
      <c r="O1707" t="s">
        <v>799</v>
      </c>
      <c r="P1707" t="s">
        <v>1231</v>
      </c>
      <c r="R1707">
        <v>180</v>
      </c>
      <c r="AA1707">
        <v>64.17</v>
      </c>
      <c r="AB1707">
        <v>47.41</v>
      </c>
      <c r="AC1707" t="s">
        <v>332</v>
      </c>
      <c r="AD1707" s="508" t="s">
        <v>1233</v>
      </c>
    </row>
    <row r="1708" spans="1:30" x14ac:dyDescent="0.2">
      <c r="A1708">
        <v>68474</v>
      </c>
      <c r="B1708" t="s">
        <v>2951</v>
      </c>
      <c r="C1708" s="507">
        <v>45626</v>
      </c>
      <c r="D1708">
        <v>2024</v>
      </c>
      <c r="E1708" t="s">
        <v>177</v>
      </c>
      <c r="F1708" t="s">
        <v>221</v>
      </c>
      <c r="G1708">
        <v>28.000401</v>
      </c>
      <c r="H1708">
        <v>-97.387900999999999</v>
      </c>
      <c r="I1708" s="606">
        <v>4.7876468037000004</v>
      </c>
      <c r="J1708" t="s">
        <v>431</v>
      </c>
      <c r="K1708" t="s">
        <v>1251</v>
      </c>
      <c r="L1708" s="606">
        <v>187.6</v>
      </c>
      <c r="M1708" s="606">
        <v>150</v>
      </c>
      <c r="N1708" s="606">
        <v>1.2506666666666666</v>
      </c>
      <c r="O1708" t="s">
        <v>799</v>
      </c>
      <c r="P1708" t="s">
        <v>1231</v>
      </c>
      <c r="R1708">
        <v>180</v>
      </c>
      <c r="AA1708">
        <v>50.43</v>
      </c>
      <c r="AB1708">
        <v>32.880000000000003</v>
      </c>
      <c r="AC1708" t="s">
        <v>330</v>
      </c>
      <c r="AD1708" s="508" t="s">
        <v>1233</v>
      </c>
    </row>
    <row r="1709" spans="1:30" x14ac:dyDescent="0.2">
      <c r="A1709">
        <v>68770</v>
      </c>
      <c r="B1709" t="s">
        <v>2952</v>
      </c>
      <c r="C1709" s="507">
        <v>45657</v>
      </c>
      <c r="D1709">
        <v>2024</v>
      </c>
      <c r="E1709" t="s">
        <v>179</v>
      </c>
      <c r="F1709" t="s">
        <v>230</v>
      </c>
      <c r="G1709">
        <v>38.169899999999998</v>
      </c>
      <c r="H1709">
        <v>-88.186899999999994</v>
      </c>
      <c r="I1709" s="606">
        <v>4.2067627853999996</v>
      </c>
      <c r="J1709" t="s">
        <v>431</v>
      </c>
      <c r="K1709" t="s">
        <v>1249</v>
      </c>
      <c r="L1709" s="606">
        <v>195</v>
      </c>
      <c r="M1709" s="606">
        <v>150</v>
      </c>
      <c r="N1709" s="606">
        <v>1.3</v>
      </c>
      <c r="O1709" t="s">
        <v>799</v>
      </c>
      <c r="P1709" t="s">
        <v>1231</v>
      </c>
      <c r="Q1709" t="s">
        <v>799</v>
      </c>
      <c r="R1709">
        <v>180</v>
      </c>
      <c r="AA1709">
        <v>76.16</v>
      </c>
      <c r="AB1709">
        <v>48.11</v>
      </c>
      <c r="AC1709" t="s">
        <v>333</v>
      </c>
      <c r="AD1709" s="508" t="s">
        <v>1233</v>
      </c>
    </row>
    <row r="1710" spans="1:30" x14ac:dyDescent="0.2">
      <c r="A1710">
        <v>68771</v>
      </c>
      <c r="B1710" t="s">
        <v>2953</v>
      </c>
      <c r="C1710" s="507">
        <v>45657</v>
      </c>
      <c r="D1710">
        <v>2024</v>
      </c>
      <c r="E1710" t="s">
        <v>179</v>
      </c>
      <c r="F1710" t="s">
        <v>230</v>
      </c>
      <c r="G1710">
        <v>39.977800000000002</v>
      </c>
      <c r="H1710">
        <v>-90.471100000000007</v>
      </c>
      <c r="I1710" s="606">
        <v>4.1241011415999997</v>
      </c>
      <c r="J1710" t="s">
        <v>431</v>
      </c>
      <c r="K1710" t="s">
        <v>1249</v>
      </c>
      <c r="L1710" s="606">
        <v>195</v>
      </c>
      <c r="M1710" s="606">
        <v>150</v>
      </c>
      <c r="N1710" s="606">
        <v>1.3</v>
      </c>
      <c r="O1710" t="s">
        <v>799</v>
      </c>
      <c r="P1710" t="s">
        <v>1231</v>
      </c>
      <c r="Q1710" t="s">
        <v>799</v>
      </c>
      <c r="R1710">
        <v>180</v>
      </c>
      <c r="AA1710">
        <v>72.849999999999994</v>
      </c>
      <c r="AB1710">
        <v>46.31</v>
      </c>
      <c r="AC1710" t="s">
        <v>333</v>
      </c>
      <c r="AD1710" s="508" t="s">
        <v>1233</v>
      </c>
    </row>
    <row r="1711" spans="1:30" x14ac:dyDescent="0.2">
      <c r="A1711">
        <v>67420</v>
      </c>
      <c r="B1711" t="s">
        <v>2954</v>
      </c>
      <c r="C1711" s="507">
        <v>45473</v>
      </c>
      <c r="D1711">
        <v>2024</v>
      </c>
      <c r="E1711" t="s">
        <v>180</v>
      </c>
      <c r="F1711" t="s">
        <v>227</v>
      </c>
      <c r="G1711">
        <v>37.018000000000001</v>
      </c>
      <c r="H1711">
        <v>-76.735799999999998</v>
      </c>
      <c r="I1711" s="606">
        <v>4.3190289954000001</v>
      </c>
      <c r="J1711" t="s">
        <v>431</v>
      </c>
      <c r="K1711" t="s">
        <v>1249</v>
      </c>
      <c r="L1711" s="606">
        <v>197.87</v>
      </c>
      <c r="M1711" s="606">
        <v>155.6</v>
      </c>
      <c r="N1711" s="606">
        <v>1.2716580976863754</v>
      </c>
      <c r="O1711" t="s">
        <v>799</v>
      </c>
      <c r="P1711" t="s">
        <v>1231</v>
      </c>
      <c r="Q1711" t="s">
        <v>799</v>
      </c>
      <c r="R1711">
        <v>180</v>
      </c>
      <c r="AA1711">
        <v>47.06</v>
      </c>
      <c r="AB1711">
        <v>31.24</v>
      </c>
      <c r="AC1711" t="s">
        <v>329</v>
      </c>
      <c r="AD1711" s="508" t="s">
        <v>1233</v>
      </c>
    </row>
    <row r="1712" spans="1:30" x14ac:dyDescent="0.2">
      <c r="A1712">
        <v>66137</v>
      </c>
      <c r="B1712" t="s">
        <v>2955</v>
      </c>
      <c r="C1712" s="507">
        <v>45412</v>
      </c>
      <c r="D1712">
        <v>2024</v>
      </c>
      <c r="E1712" t="s">
        <v>177</v>
      </c>
      <c r="F1712" t="s">
        <v>221</v>
      </c>
      <c r="G1712">
        <v>29.350989999999999</v>
      </c>
      <c r="H1712">
        <v>-100.562</v>
      </c>
      <c r="I1712" s="606">
        <v>4.9380742009</v>
      </c>
      <c r="J1712" t="s">
        <v>431</v>
      </c>
      <c r="K1712" t="s">
        <v>1249</v>
      </c>
      <c r="L1712" s="606">
        <v>208</v>
      </c>
      <c r="M1712" s="606">
        <v>160</v>
      </c>
      <c r="N1712" s="606">
        <v>1.3</v>
      </c>
      <c r="O1712" t="s">
        <v>799</v>
      </c>
      <c r="P1712" t="s">
        <v>1231</v>
      </c>
      <c r="Q1712" t="s">
        <v>799</v>
      </c>
      <c r="R1712">
        <v>180</v>
      </c>
      <c r="T1712" t="s">
        <v>1294</v>
      </c>
      <c r="V1712">
        <v>2024</v>
      </c>
      <c r="W1712">
        <v>40.4</v>
      </c>
      <c r="X1712">
        <v>80</v>
      </c>
      <c r="AC1712" t="s">
        <v>330</v>
      </c>
      <c r="AD1712" s="508" t="s">
        <v>1233</v>
      </c>
    </row>
    <row r="1713" spans="1:30" x14ac:dyDescent="0.2">
      <c r="A1713">
        <v>67580</v>
      </c>
      <c r="B1713" t="s">
        <v>2956</v>
      </c>
      <c r="C1713" s="507">
        <v>45626</v>
      </c>
      <c r="D1713">
        <v>2024</v>
      </c>
      <c r="E1713" t="s">
        <v>177</v>
      </c>
      <c r="F1713" t="s">
        <v>221</v>
      </c>
      <c r="G1713">
        <v>31.694790999999999</v>
      </c>
      <c r="H1713">
        <v>-97.374900999999994</v>
      </c>
      <c r="I1713" s="606">
        <v>4.7553559361</v>
      </c>
      <c r="J1713" t="s">
        <v>431</v>
      </c>
      <c r="K1713" t="s">
        <v>1251</v>
      </c>
      <c r="L1713" s="606">
        <v>209.3</v>
      </c>
      <c r="M1713" s="606">
        <v>161</v>
      </c>
      <c r="N1713" s="606">
        <v>1.3</v>
      </c>
      <c r="O1713" t="s">
        <v>799</v>
      </c>
      <c r="P1713" t="s">
        <v>1231</v>
      </c>
      <c r="R1713">
        <v>182</v>
      </c>
      <c r="AA1713">
        <v>51.13</v>
      </c>
      <c r="AB1713">
        <v>33.590000000000003</v>
      </c>
      <c r="AC1713" t="s">
        <v>332</v>
      </c>
      <c r="AD1713" s="508" t="s">
        <v>1233</v>
      </c>
    </row>
    <row r="1714" spans="1:30" x14ac:dyDescent="0.2">
      <c r="A1714">
        <v>66818</v>
      </c>
      <c r="B1714" t="s">
        <v>2957</v>
      </c>
      <c r="C1714" s="507">
        <v>45565</v>
      </c>
      <c r="D1714">
        <v>2024</v>
      </c>
      <c r="E1714" t="s">
        <v>199</v>
      </c>
      <c r="F1714" t="s">
        <v>252</v>
      </c>
      <c r="G1714">
        <v>36.795721</v>
      </c>
      <c r="H1714">
        <v>-86.943301000000005</v>
      </c>
      <c r="I1714" s="606">
        <v>4.2371212328999999</v>
      </c>
      <c r="J1714" t="s">
        <v>431</v>
      </c>
      <c r="K1714" t="s">
        <v>1251</v>
      </c>
      <c r="L1714" s="606">
        <v>239.88</v>
      </c>
      <c r="M1714" s="606">
        <v>173</v>
      </c>
      <c r="N1714" s="606">
        <v>1.3865895953757226</v>
      </c>
      <c r="O1714" t="s">
        <v>799</v>
      </c>
      <c r="P1714" t="s">
        <v>1231</v>
      </c>
      <c r="R1714">
        <v>179</v>
      </c>
      <c r="AA1714">
        <v>90.19</v>
      </c>
      <c r="AB1714">
        <v>55.67</v>
      </c>
      <c r="AC1714" t="s">
        <v>332</v>
      </c>
      <c r="AD1714" s="508" t="s">
        <v>1233</v>
      </c>
    </row>
    <row r="1715" spans="1:30" x14ac:dyDescent="0.2">
      <c r="A1715">
        <v>66185</v>
      </c>
      <c r="B1715" t="s">
        <v>2958</v>
      </c>
      <c r="C1715" s="507">
        <v>45443</v>
      </c>
      <c r="D1715">
        <v>2024</v>
      </c>
      <c r="E1715" t="s">
        <v>179</v>
      </c>
      <c r="F1715" t="s">
        <v>236</v>
      </c>
      <c r="G1715">
        <v>35.910051000000003</v>
      </c>
      <c r="H1715">
        <v>-89.816840999999997</v>
      </c>
      <c r="I1715" s="606">
        <v>4.4022152967999997</v>
      </c>
      <c r="J1715" t="s">
        <v>431</v>
      </c>
      <c r="K1715" t="s">
        <v>1249</v>
      </c>
      <c r="L1715" s="606">
        <v>240.42</v>
      </c>
      <c r="M1715" s="606">
        <v>175</v>
      </c>
      <c r="N1715" s="606">
        <v>1.3738285714285714</v>
      </c>
      <c r="O1715" t="s">
        <v>799</v>
      </c>
      <c r="P1715" t="s">
        <v>1231</v>
      </c>
      <c r="R1715">
        <v>181</v>
      </c>
      <c r="AA1715">
        <v>61.22</v>
      </c>
      <c r="AB1715">
        <v>40.340000000000003</v>
      </c>
      <c r="AC1715" t="s">
        <v>332</v>
      </c>
      <c r="AD1715" s="508" t="s">
        <v>1233</v>
      </c>
    </row>
    <row r="1716" spans="1:30" x14ac:dyDescent="0.2">
      <c r="A1716">
        <v>66239</v>
      </c>
      <c r="B1716" t="s">
        <v>2959</v>
      </c>
      <c r="C1716" s="507">
        <v>45503</v>
      </c>
      <c r="D1716">
        <v>2024</v>
      </c>
      <c r="E1716" t="s">
        <v>179</v>
      </c>
      <c r="F1716" t="s">
        <v>238</v>
      </c>
      <c r="G1716">
        <v>32.551000000000002</v>
      </c>
      <c r="H1716">
        <v>-89.730099999999993</v>
      </c>
      <c r="I1716" s="606">
        <v>4.5833929223999998</v>
      </c>
      <c r="J1716" t="s">
        <v>431</v>
      </c>
      <c r="K1716" t="s">
        <v>1249</v>
      </c>
      <c r="L1716" s="606">
        <v>258.05</v>
      </c>
      <c r="M1716" s="606">
        <v>175</v>
      </c>
      <c r="N1716" s="606">
        <v>1.4745714285714286</v>
      </c>
      <c r="O1716" t="s">
        <v>799</v>
      </c>
      <c r="P1716" t="s">
        <v>1231</v>
      </c>
      <c r="Q1716" t="s">
        <v>799</v>
      </c>
      <c r="R1716">
        <v>180</v>
      </c>
      <c r="AA1716">
        <v>64.23</v>
      </c>
      <c r="AB1716">
        <v>42.49</v>
      </c>
      <c r="AC1716" t="s">
        <v>330</v>
      </c>
      <c r="AD1716" s="508" t="s">
        <v>1233</v>
      </c>
    </row>
    <row r="1717" spans="1:30" x14ac:dyDescent="0.2">
      <c r="A1717">
        <v>60572</v>
      </c>
      <c r="B1717" t="s">
        <v>2960</v>
      </c>
      <c r="C1717" s="507">
        <v>45596</v>
      </c>
      <c r="D1717">
        <v>2024</v>
      </c>
      <c r="E1717" t="s">
        <v>176</v>
      </c>
      <c r="F1717" t="s">
        <v>226</v>
      </c>
      <c r="G1717">
        <v>32.990400999999999</v>
      </c>
      <c r="H1717">
        <v>-113.505841</v>
      </c>
      <c r="I1717" s="606">
        <v>5.8423972603000003</v>
      </c>
      <c r="J1717" t="s">
        <v>431</v>
      </c>
      <c r="K1717" t="s">
        <v>1251</v>
      </c>
      <c r="L1717" s="606">
        <v>226.31</v>
      </c>
      <c r="M1717" s="606">
        <v>175</v>
      </c>
      <c r="N1717" s="606">
        <v>1.2931999999999999</v>
      </c>
      <c r="O1717" t="s">
        <v>793</v>
      </c>
      <c r="P1717" t="s">
        <v>793</v>
      </c>
      <c r="Q1717" t="s">
        <v>799</v>
      </c>
      <c r="R1717">
        <v>195</v>
      </c>
      <c r="AA1717">
        <v>50.62</v>
      </c>
      <c r="AB1717">
        <v>34.799999999999997</v>
      </c>
      <c r="AC1717" t="s">
        <v>332</v>
      </c>
      <c r="AD1717" s="508" t="s">
        <v>1233</v>
      </c>
    </row>
    <row r="1718" spans="1:30" x14ac:dyDescent="0.2">
      <c r="A1718">
        <v>68274</v>
      </c>
      <c r="B1718" t="s">
        <v>2961</v>
      </c>
      <c r="C1718" s="507">
        <v>45626</v>
      </c>
      <c r="D1718">
        <v>2024</v>
      </c>
      <c r="E1718" t="s">
        <v>181</v>
      </c>
      <c r="F1718" t="s">
        <v>244</v>
      </c>
      <c r="G1718">
        <v>42.663089999999997</v>
      </c>
      <c r="H1718">
        <v>-77.890799999999999</v>
      </c>
      <c r="I1718" s="606">
        <v>3.7364723743999999</v>
      </c>
      <c r="J1718" t="s">
        <v>431</v>
      </c>
      <c r="K1718" t="s">
        <v>1249</v>
      </c>
      <c r="L1718" s="606">
        <v>230.5</v>
      </c>
      <c r="M1718" s="606">
        <v>177</v>
      </c>
      <c r="N1718" s="606">
        <v>1.3022598870056497</v>
      </c>
      <c r="O1718" t="s">
        <v>799</v>
      </c>
      <c r="P1718" t="s">
        <v>1231</v>
      </c>
      <c r="Q1718" t="s">
        <v>799</v>
      </c>
      <c r="R1718">
        <v>180</v>
      </c>
      <c r="AA1718">
        <v>94.84</v>
      </c>
      <c r="AB1718">
        <v>68.44</v>
      </c>
      <c r="AC1718" t="s">
        <v>1259</v>
      </c>
      <c r="AD1718" s="508">
        <v>57.37198027680293</v>
      </c>
    </row>
    <row r="1719" spans="1:30" x14ac:dyDescent="0.2">
      <c r="A1719">
        <v>66198</v>
      </c>
      <c r="B1719" t="s">
        <v>2962</v>
      </c>
      <c r="C1719" s="507">
        <v>45322</v>
      </c>
      <c r="D1719">
        <v>2024</v>
      </c>
      <c r="E1719" t="s">
        <v>180</v>
      </c>
      <c r="F1719" t="s">
        <v>229</v>
      </c>
      <c r="G1719">
        <v>40.098000999999996</v>
      </c>
      <c r="H1719">
        <v>-83.483390999999997</v>
      </c>
      <c r="I1719" s="606">
        <v>3.9364456621000001</v>
      </c>
      <c r="J1719" t="s">
        <v>431</v>
      </c>
      <c r="K1719" t="s">
        <v>1249</v>
      </c>
      <c r="L1719" s="606">
        <v>234</v>
      </c>
      <c r="M1719" s="606">
        <v>180</v>
      </c>
      <c r="N1719" s="606">
        <v>1.3</v>
      </c>
      <c r="O1719" t="s">
        <v>799</v>
      </c>
      <c r="P1719" t="s">
        <v>1231</v>
      </c>
      <c r="R1719">
        <v>180</v>
      </c>
      <c r="AA1719">
        <v>65.19</v>
      </c>
      <c r="AB1719">
        <v>47.93</v>
      </c>
      <c r="AC1719" t="s">
        <v>332</v>
      </c>
      <c r="AD1719" s="508" t="s">
        <v>1233</v>
      </c>
    </row>
    <row r="1720" spans="1:30" x14ac:dyDescent="0.2">
      <c r="A1720">
        <v>65482</v>
      </c>
      <c r="B1720" t="s">
        <v>2963</v>
      </c>
      <c r="C1720" s="507">
        <v>45657</v>
      </c>
      <c r="D1720">
        <v>2024</v>
      </c>
      <c r="E1720" t="s">
        <v>179</v>
      </c>
      <c r="F1720" t="s">
        <v>236</v>
      </c>
      <c r="G1720">
        <v>35.156889999999997</v>
      </c>
      <c r="H1720">
        <v>-90.310500000000005</v>
      </c>
      <c r="I1720" s="606">
        <v>4.4664018265000003</v>
      </c>
      <c r="J1720" t="s">
        <v>431</v>
      </c>
      <c r="K1720" t="s">
        <v>1249</v>
      </c>
      <c r="L1720" s="606">
        <v>252</v>
      </c>
      <c r="M1720" s="606">
        <v>180</v>
      </c>
      <c r="N1720" s="606">
        <v>1.4</v>
      </c>
      <c r="O1720" t="s">
        <v>799</v>
      </c>
      <c r="P1720" t="s">
        <v>1231</v>
      </c>
      <c r="Q1720" t="s">
        <v>799</v>
      </c>
      <c r="R1720">
        <v>180</v>
      </c>
      <c r="AA1720">
        <v>55.19</v>
      </c>
      <c r="AB1720">
        <v>39.369999999999997</v>
      </c>
      <c r="AC1720" t="s">
        <v>329</v>
      </c>
      <c r="AD1720" s="508" t="s">
        <v>1233</v>
      </c>
    </row>
    <row r="1721" spans="1:30" x14ac:dyDescent="0.2">
      <c r="A1721">
        <v>66814</v>
      </c>
      <c r="B1721" t="s">
        <v>2964</v>
      </c>
      <c r="C1721" s="507">
        <v>45412</v>
      </c>
      <c r="D1721">
        <v>2024</v>
      </c>
      <c r="E1721" t="s">
        <v>183</v>
      </c>
      <c r="F1721" t="s">
        <v>232</v>
      </c>
      <c r="G1721">
        <v>34.773121000000003</v>
      </c>
      <c r="H1721">
        <v>-106.795131</v>
      </c>
      <c r="I1721" s="606">
        <v>5.5962527396999997</v>
      </c>
      <c r="J1721" t="s">
        <v>431</v>
      </c>
      <c r="K1721" t="s">
        <v>1249</v>
      </c>
      <c r="M1721" s="606">
        <v>190</v>
      </c>
      <c r="O1721" t="s">
        <v>799</v>
      </c>
      <c r="P1721" t="s">
        <v>1231</v>
      </c>
      <c r="R1721">
        <v>180</v>
      </c>
      <c r="T1721" t="s">
        <v>1294</v>
      </c>
      <c r="U1721" t="s">
        <v>1295</v>
      </c>
      <c r="V1721">
        <v>2024</v>
      </c>
      <c r="W1721">
        <v>50</v>
      </c>
      <c r="X1721">
        <v>200</v>
      </c>
      <c r="AA1721">
        <v>39.869999999999997</v>
      </c>
      <c r="AB1721">
        <v>24.05</v>
      </c>
      <c r="AC1721" t="s">
        <v>332</v>
      </c>
      <c r="AD1721" s="508">
        <v>16.744689393482229</v>
      </c>
    </row>
    <row r="1722" spans="1:30" x14ac:dyDescent="0.2">
      <c r="A1722">
        <v>66270</v>
      </c>
      <c r="B1722" t="s">
        <v>2965</v>
      </c>
      <c r="C1722" s="507">
        <v>45473</v>
      </c>
      <c r="D1722">
        <v>2024</v>
      </c>
      <c r="E1722" t="s">
        <v>176</v>
      </c>
      <c r="F1722" t="s">
        <v>222</v>
      </c>
      <c r="G1722">
        <v>37.400351000000001</v>
      </c>
      <c r="H1722">
        <v>-121.16300099999999</v>
      </c>
      <c r="I1722" s="606">
        <v>5.1851568493000002</v>
      </c>
      <c r="J1722" t="s">
        <v>431</v>
      </c>
      <c r="M1722" s="606">
        <v>190</v>
      </c>
      <c r="O1722" t="s">
        <v>799</v>
      </c>
      <c r="P1722" t="s">
        <v>1231</v>
      </c>
      <c r="R1722">
        <v>180</v>
      </c>
      <c r="T1722" t="s">
        <v>1294</v>
      </c>
      <c r="U1722" t="s">
        <v>1295</v>
      </c>
      <c r="V1722">
        <v>2024</v>
      </c>
      <c r="W1722">
        <v>162</v>
      </c>
      <c r="X1722">
        <v>648</v>
      </c>
      <c r="AA1722">
        <v>48.06</v>
      </c>
      <c r="AB1722">
        <v>32.24</v>
      </c>
      <c r="AC1722" t="s">
        <v>1259</v>
      </c>
      <c r="AD1722" s="508">
        <v>32.646713251384455</v>
      </c>
    </row>
    <row r="1723" spans="1:30" x14ac:dyDescent="0.2">
      <c r="A1723">
        <v>67852</v>
      </c>
      <c r="B1723" t="s">
        <v>2966</v>
      </c>
      <c r="C1723" s="507">
        <v>45382</v>
      </c>
      <c r="D1723">
        <v>2024</v>
      </c>
      <c r="E1723" t="s">
        <v>179</v>
      </c>
      <c r="F1723" t="s">
        <v>231</v>
      </c>
      <c r="G1723">
        <v>40.355080999999998</v>
      </c>
      <c r="H1723">
        <v>-86.496621000000005</v>
      </c>
      <c r="I1723" s="606">
        <v>3.9491990868000002</v>
      </c>
      <c r="J1723" t="s">
        <v>431</v>
      </c>
      <c r="K1723" t="s">
        <v>1249</v>
      </c>
      <c r="L1723" s="606">
        <v>239.87</v>
      </c>
      <c r="M1723" s="606">
        <v>195</v>
      </c>
      <c r="N1723" s="606">
        <v>1.230102564102564</v>
      </c>
      <c r="O1723" t="s">
        <v>799</v>
      </c>
      <c r="P1723" t="s">
        <v>1231</v>
      </c>
      <c r="R1723">
        <v>180</v>
      </c>
      <c r="AA1723">
        <v>67.349999999999994</v>
      </c>
      <c r="AB1723">
        <v>49.05</v>
      </c>
      <c r="AC1723" t="s">
        <v>333</v>
      </c>
      <c r="AD1723" s="508" t="s">
        <v>1233</v>
      </c>
    </row>
    <row r="1724" spans="1:30" x14ac:dyDescent="0.2">
      <c r="A1724">
        <v>65947</v>
      </c>
      <c r="B1724" t="s">
        <v>2967</v>
      </c>
      <c r="C1724" s="507">
        <v>45443</v>
      </c>
      <c r="D1724">
        <v>2024</v>
      </c>
      <c r="E1724" t="s">
        <v>177</v>
      </c>
      <c r="F1724" t="s">
        <v>221</v>
      </c>
      <c r="G1724">
        <v>28.690805999999998</v>
      </c>
      <c r="H1724">
        <v>-96.512675000000002</v>
      </c>
      <c r="I1724" s="606">
        <v>4.7376714611999997</v>
      </c>
      <c r="J1724" t="s">
        <v>431</v>
      </c>
      <c r="K1724" t="s">
        <v>1251</v>
      </c>
      <c r="L1724" s="606">
        <v>260.82</v>
      </c>
      <c r="M1724" s="606">
        <v>196.3</v>
      </c>
      <c r="N1724" s="606">
        <v>1.3286805909322466</v>
      </c>
      <c r="O1724" t="s">
        <v>799</v>
      </c>
      <c r="P1724" t="s">
        <v>1231</v>
      </c>
      <c r="R1724">
        <v>181</v>
      </c>
      <c r="AA1724">
        <v>57.85</v>
      </c>
      <c r="AB1724">
        <v>37.58</v>
      </c>
      <c r="AC1724" t="s">
        <v>333</v>
      </c>
      <c r="AD1724" s="508" t="s">
        <v>1233</v>
      </c>
    </row>
    <row r="1725" spans="1:30" x14ac:dyDescent="0.2">
      <c r="A1725">
        <v>65743</v>
      </c>
      <c r="B1725" t="s">
        <v>2968</v>
      </c>
      <c r="C1725" s="507">
        <v>45382</v>
      </c>
      <c r="D1725">
        <v>2024</v>
      </c>
      <c r="E1725" t="s">
        <v>176</v>
      </c>
      <c r="F1725" t="s">
        <v>222</v>
      </c>
      <c r="G1725">
        <v>33.717221000000002</v>
      </c>
      <c r="H1725">
        <v>-115.323311</v>
      </c>
      <c r="I1725" s="606">
        <v>5.8553680364999998</v>
      </c>
      <c r="J1725" t="s">
        <v>431</v>
      </c>
      <c r="K1725" t="s">
        <v>1249</v>
      </c>
      <c r="L1725" s="606">
        <v>272</v>
      </c>
      <c r="M1725" s="606">
        <v>200</v>
      </c>
      <c r="N1725" s="606">
        <v>1.36</v>
      </c>
      <c r="O1725" t="s">
        <v>799</v>
      </c>
      <c r="P1725" t="s">
        <v>1231</v>
      </c>
      <c r="R1725">
        <v>180</v>
      </c>
      <c r="T1725" t="s">
        <v>1294</v>
      </c>
      <c r="U1725" t="s">
        <v>1295</v>
      </c>
      <c r="V1725">
        <v>2024</v>
      </c>
      <c r="W1725">
        <v>50</v>
      </c>
      <c r="X1725">
        <v>200</v>
      </c>
      <c r="AA1725">
        <v>39.630000000000003</v>
      </c>
      <c r="AB1725">
        <v>22.09</v>
      </c>
      <c r="AC1725" t="s">
        <v>1259</v>
      </c>
      <c r="AD1725" s="508">
        <v>22.497670206568024</v>
      </c>
    </row>
    <row r="1726" spans="1:30" x14ac:dyDescent="0.2">
      <c r="A1726">
        <v>64908</v>
      </c>
      <c r="B1726" t="s">
        <v>2969</v>
      </c>
      <c r="C1726" s="507">
        <v>45473</v>
      </c>
      <c r="D1726">
        <v>2024</v>
      </c>
      <c r="E1726" t="s">
        <v>176</v>
      </c>
      <c r="F1726" t="s">
        <v>222</v>
      </c>
      <c r="G1726">
        <v>36.597541</v>
      </c>
      <c r="H1726">
        <v>-120.36200100000001</v>
      </c>
      <c r="I1726" s="606">
        <v>5.3220723744000002</v>
      </c>
      <c r="J1726" t="s">
        <v>431</v>
      </c>
      <c r="K1726" t="s">
        <v>1249</v>
      </c>
      <c r="L1726" s="606">
        <v>272.83</v>
      </c>
      <c r="M1726" s="606">
        <v>200</v>
      </c>
      <c r="N1726" s="606">
        <v>1.36415</v>
      </c>
      <c r="O1726" t="s">
        <v>799</v>
      </c>
      <c r="P1726" t="s">
        <v>1231</v>
      </c>
      <c r="R1726">
        <v>180</v>
      </c>
      <c r="T1726" t="s">
        <v>1294</v>
      </c>
      <c r="U1726" t="s">
        <v>1295</v>
      </c>
      <c r="V1726">
        <v>2024</v>
      </c>
      <c r="W1726">
        <v>40</v>
      </c>
      <c r="X1726">
        <v>200</v>
      </c>
      <c r="AA1726">
        <v>48.82</v>
      </c>
      <c r="AB1726">
        <v>33</v>
      </c>
      <c r="AC1726" t="s">
        <v>1259</v>
      </c>
      <c r="AD1726" s="508">
        <v>19.555447217606499</v>
      </c>
    </row>
    <row r="1727" spans="1:30" x14ac:dyDescent="0.2">
      <c r="A1727">
        <v>67489</v>
      </c>
      <c r="B1727" t="s">
        <v>2970</v>
      </c>
      <c r="C1727" s="507">
        <v>45443</v>
      </c>
      <c r="D1727">
        <v>2024</v>
      </c>
      <c r="E1727" t="s">
        <v>179</v>
      </c>
      <c r="F1727" t="s">
        <v>231</v>
      </c>
      <c r="G1727">
        <v>40.895310000000002</v>
      </c>
      <c r="H1727">
        <v>-86.810199999999995</v>
      </c>
      <c r="I1727" s="606">
        <v>3.9195102739999998</v>
      </c>
      <c r="J1727" t="s">
        <v>431</v>
      </c>
      <c r="K1727" t="s">
        <v>1249</v>
      </c>
      <c r="L1727" s="606">
        <v>280.3</v>
      </c>
      <c r="M1727" s="606">
        <v>200</v>
      </c>
      <c r="N1727" s="606">
        <v>1.4015</v>
      </c>
      <c r="O1727" t="s">
        <v>799</v>
      </c>
      <c r="P1727" t="s">
        <v>1231</v>
      </c>
      <c r="Q1727" t="s">
        <v>799</v>
      </c>
      <c r="R1727">
        <v>180</v>
      </c>
      <c r="T1727" t="s">
        <v>1294</v>
      </c>
      <c r="V1727">
        <v>2024</v>
      </c>
      <c r="W1727">
        <v>45</v>
      </c>
      <c r="X1727">
        <v>180</v>
      </c>
      <c r="AA1727">
        <v>60.22</v>
      </c>
      <c r="AB1727">
        <v>44.4</v>
      </c>
      <c r="AC1727" t="s">
        <v>333</v>
      </c>
      <c r="AD1727" s="508" t="s">
        <v>1233</v>
      </c>
    </row>
    <row r="1728" spans="1:30" x14ac:dyDescent="0.2">
      <c r="A1728">
        <v>66574</v>
      </c>
      <c r="B1728" t="s">
        <v>2971</v>
      </c>
      <c r="C1728" s="507">
        <v>45626</v>
      </c>
      <c r="D1728">
        <v>2024</v>
      </c>
      <c r="E1728" t="s">
        <v>183</v>
      </c>
      <c r="F1728" t="s">
        <v>232</v>
      </c>
      <c r="G1728">
        <v>36.842531000000001</v>
      </c>
      <c r="H1728">
        <v>-108.351001</v>
      </c>
      <c r="I1728" s="606">
        <v>5.4752337899999999</v>
      </c>
      <c r="J1728" t="s">
        <v>431</v>
      </c>
      <c r="K1728" t="s">
        <v>1249</v>
      </c>
      <c r="L1728" s="606">
        <v>249.5</v>
      </c>
      <c r="M1728" s="606">
        <v>200</v>
      </c>
      <c r="N1728" s="606">
        <v>1.2475000000000001</v>
      </c>
      <c r="O1728" t="s">
        <v>799</v>
      </c>
      <c r="P1728" t="s">
        <v>1231</v>
      </c>
      <c r="R1728">
        <v>180</v>
      </c>
      <c r="T1728" t="s">
        <v>1294</v>
      </c>
      <c r="V1728">
        <v>2024</v>
      </c>
      <c r="W1728">
        <v>100</v>
      </c>
      <c r="X1728">
        <v>561.4</v>
      </c>
      <c r="AA1728">
        <v>51.68</v>
      </c>
      <c r="AB1728">
        <v>33.159999999999997</v>
      </c>
      <c r="AC1728" t="s">
        <v>329</v>
      </c>
      <c r="AD1728" s="508" t="s">
        <v>1233</v>
      </c>
    </row>
    <row r="1729" spans="1:30" x14ac:dyDescent="0.2">
      <c r="A1729">
        <v>66951</v>
      </c>
      <c r="B1729" t="s">
        <v>2972</v>
      </c>
      <c r="C1729" s="507">
        <v>45657</v>
      </c>
      <c r="D1729">
        <v>2024</v>
      </c>
      <c r="E1729" t="s">
        <v>176</v>
      </c>
      <c r="F1729" t="s">
        <v>222</v>
      </c>
      <c r="G1729">
        <v>36.600330999999997</v>
      </c>
      <c r="H1729">
        <v>-120.377121</v>
      </c>
      <c r="I1729" s="606">
        <v>5.3066899543000003</v>
      </c>
      <c r="J1729" t="s">
        <v>431</v>
      </c>
      <c r="K1729" t="s">
        <v>1249</v>
      </c>
      <c r="L1729" s="606">
        <v>279.8</v>
      </c>
      <c r="M1729" s="606">
        <v>200</v>
      </c>
      <c r="N1729" s="606">
        <v>1.399</v>
      </c>
      <c r="O1729" t="s">
        <v>799</v>
      </c>
      <c r="P1729" t="s">
        <v>1231</v>
      </c>
      <c r="R1729">
        <v>180</v>
      </c>
      <c r="T1729" t="s">
        <v>1294</v>
      </c>
      <c r="U1729" t="s">
        <v>1295</v>
      </c>
      <c r="V1729">
        <v>2024</v>
      </c>
      <c r="W1729">
        <v>150</v>
      </c>
      <c r="X1729">
        <v>600</v>
      </c>
      <c r="AA1729">
        <v>53.6</v>
      </c>
      <c r="AB1729">
        <v>37.78</v>
      </c>
      <c r="AC1729" t="s">
        <v>330</v>
      </c>
      <c r="AD1729" s="508" t="s">
        <v>1233</v>
      </c>
    </row>
    <row r="1730" spans="1:30" x14ac:dyDescent="0.2">
      <c r="A1730">
        <v>65007</v>
      </c>
      <c r="B1730" t="s">
        <v>2973</v>
      </c>
      <c r="C1730" s="507">
        <v>45443</v>
      </c>
      <c r="D1730">
        <v>2024</v>
      </c>
      <c r="E1730" t="s">
        <v>179</v>
      </c>
      <c r="F1730" t="s">
        <v>235</v>
      </c>
      <c r="G1730">
        <v>42.723094000000003</v>
      </c>
      <c r="H1730">
        <v>-90.697233999999995</v>
      </c>
      <c r="I1730" s="606">
        <v>3.8491127854</v>
      </c>
      <c r="J1730" t="s">
        <v>431</v>
      </c>
      <c r="K1730" t="s">
        <v>1249</v>
      </c>
      <c r="L1730" s="606">
        <v>256</v>
      </c>
      <c r="M1730" s="606">
        <v>200</v>
      </c>
      <c r="N1730" s="606">
        <v>1.28</v>
      </c>
      <c r="O1730" t="s">
        <v>799</v>
      </c>
      <c r="P1730" t="s">
        <v>1231</v>
      </c>
      <c r="R1730">
        <v>180</v>
      </c>
      <c r="AA1730">
        <v>56.03</v>
      </c>
      <c r="AB1730">
        <v>37.03</v>
      </c>
      <c r="AC1730" t="s">
        <v>333</v>
      </c>
      <c r="AD1730" s="508" t="s">
        <v>1233</v>
      </c>
    </row>
    <row r="1731" spans="1:30" x14ac:dyDescent="0.2">
      <c r="A1731">
        <v>65678</v>
      </c>
      <c r="B1731" t="s">
        <v>2974</v>
      </c>
      <c r="C1731" s="507">
        <v>45322</v>
      </c>
      <c r="D1731">
        <v>2024</v>
      </c>
      <c r="E1731" t="s">
        <v>183</v>
      </c>
      <c r="F1731" t="s">
        <v>233</v>
      </c>
      <c r="G1731">
        <v>37.840159999999997</v>
      </c>
      <c r="H1731">
        <v>-113.136</v>
      </c>
      <c r="I1731" s="606">
        <v>5.2485242009000004</v>
      </c>
      <c r="J1731" t="s">
        <v>431</v>
      </c>
      <c r="K1731" t="s">
        <v>1249</v>
      </c>
      <c r="M1731" s="606">
        <v>200</v>
      </c>
      <c r="O1731" t="s">
        <v>799</v>
      </c>
      <c r="P1731" t="s">
        <v>1231</v>
      </c>
      <c r="R1731">
        <v>179</v>
      </c>
      <c r="AC1731" t="s">
        <v>333</v>
      </c>
      <c r="AD1731" s="508">
        <v>20.797833292844864</v>
      </c>
    </row>
    <row r="1732" spans="1:30" x14ac:dyDescent="0.2">
      <c r="A1732">
        <v>66888</v>
      </c>
      <c r="B1732" t="s">
        <v>2975</v>
      </c>
      <c r="C1732" s="507">
        <v>45473</v>
      </c>
      <c r="D1732">
        <v>2024</v>
      </c>
      <c r="E1732" t="s">
        <v>183</v>
      </c>
      <c r="F1732" t="s">
        <v>232</v>
      </c>
      <c r="G1732">
        <v>35.417701000000001</v>
      </c>
      <c r="H1732">
        <v>-108.09571099999999</v>
      </c>
      <c r="I1732" s="606">
        <v>5.3916438356</v>
      </c>
      <c r="J1732" t="s">
        <v>431</v>
      </c>
      <c r="K1732" t="s">
        <v>1249</v>
      </c>
      <c r="M1732" s="606">
        <v>200</v>
      </c>
      <c r="O1732" t="s">
        <v>799</v>
      </c>
      <c r="P1732" t="s">
        <v>1231</v>
      </c>
      <c r="R1732">
        <v>180</v>
      </c>
      <c r="AA1732">
        <v>43.7</v>
      </c>
      <c r="AB1732">
        <v>26.16</v>
      </c>
      <c r="AC1732" t="s">
        <v>1259</v>
      </c>
      <c r="AD1732" s="508">
        <v>23.452318596925927</v>
      </c>
    </row>
    <row r="1733" spans="1:30" x14ac:dyDescent="0.2">
      <c r="A1733">
        <v>65660</v>
      </c>
      <c r="B1733" t="s">
        <v>2976</v>
      </c>
      <c r="C1733" s="507">
        <v>45350</v>
      </c>
      <c r="D1733">
        <v>2024</v>
      </c>
      <c r="E1733" t="s">
        <v>177</v>
      </c>
      <c r="F1733" t="s">
        <v>221</v>
      </c>
      <c r="G1733">
        <v>33.320560999999998</v>
      </c>
      <c r="H1733">
        <v>-100.982001</v>
      </c>
      <c r="I1733" s="606">
        <v>5.2112614155000001</v>
      </c>
      <c r="J1733" t="s">
        <v>431</v>
      </c>
      <c r="K1733" t="s">
        <v>1249</v>
      </c>
      <c r="M1733" s="606">
        <v>200</v>
      </c>
      <c r="O1733" t="s">
        <v>799</v>
      </c>
      <c r="P1733" t="s">
        <v>1231</v>
      </c>
      <c r="R1733">
        <v>179</v>
      </c>
      <c r="AA1733">
        <v>49.1</v>
      </c>
      <c r="AB1733">
        <v>31.55</v>
      </c>
      <c r="AC1733" t="s">
        <v>332</v>
      </c>
      <c r="AD1733" s="508" t="s">
        <v>1233</v>
      </c>
    </row>
    <row r="1734" spans="1:30" x14ac:dyDescent="0.2">
      <c r="A1734">
        <v>66859</v>
      </c>
      <c r="B1734" t="s">
        <v>2977</v>
      </c>
      <c r="C1734" s="507">
        <v>45535</v>
      </c>
      <c r="D1734">
        <v>2024</v>
      </c>
      <c r="E1734" t="s">
        <v>177</v>
      </c>
      <c r="F1734" t="s">
        <v>221</v>
      </c>
      <c r="G1734">
        <v>30.996511000000002</v>
      </c>
      <c r="H1734">
        <v>-97.001501000000005</v>
      </c>
      <c r="I1734" s="606">
        <v>4.7299627853999997</v>
      </c>
      <c r="J1734" t="s">
        <v>431</v>
      </c>
      <c r="K1734" t="s">
        <v>1251</v>
      </c>
      <c r="L1734" s="606">
        <v>260</v>
      </c>
      <c r="M1734" s="606">
        <v>200</v>
      </c>
      <c r="N1734" s="606">
        <v>1.3</v>
      </c>
      <c r="O1734" t="s">
        <v>799</v>
      </c>
      <c r="P1734" t="s">
        <v>1231</v>
      </c>
      <c r="R1734">
        <v>181</v>
      </c>
      <c r="AA1734">
        <v>52.62</v>
      </c>
      <c r="AB1734">
        <v>34.590000000000003</v>
      </c>
      <c r="AC1734" t="s">
        <v>332</v>
      </c>
      <c r="AD1734" s="508" t="s">
        <v>1233</v>
      </c>
    </row>
    <row r="1735" spans="1:30" x14ac:dyDescent="0.2">
      <c r="A1735">
        <v>66262</v>
      </c>
      <c r="B1735" t="s">
        <v>2978</v>
      </c>
      <c r="C1735" s="507">
        <v>45503</v>
      </c>
      <c r="D1735">
        <v>2024</v>
      </c>
      <c r="E1735" t="s">
        <v>177</v>
      </c>
      <c r="F1735" t="s">
        <v>221</v>
      </c>
      <c r="G1735">
        <v>29.39</v>
      </c>
      <c r="H1735">
        <v>-95.78</v>
      </c>
      <c r="I1735" s="606">
        <v>4.6467712328999999</v>
      </c>
      <c r="J1735" t="s">
        <v>431</v>
      </c>
      <c r="K1735" t="s">
        <v>1249</v>
      </c>
      <c r="L1735" s="606">
        <v>271</v>
      </c>
      <c r="M1735" s="606">
        <v>200</v>
      </c>
      <c r="N1735" s="606">
        <v>1.355</v>
      </c>
      <c r="O1735" t="s">
        <v>799</v>
      </c>
      <c r="P1735" t="s">
        <v>1231</v>
      </c>
      <c r="Q1735" t="s">
        <v>799</v>
      </c>
      <c r="R1735">
        <v>180</v>
      </c>
      <c r="AA1735">
        <v>59.17</v>
      </c>
      <c r="AB1735">
        <v>38.409999999999997</v>
      </c>
      <c r="AC1735" t="s">
        <v>330</v>
      </c>
      <c r="AD1735" s="508" t="s">
        <v>1233</v>
      </c>
    </row>
    <row r="1736" spans="1:30" x14ac:dyDescent="0.2">
      <c r="A1736">
        <v>64258</v>
      </c>
      <c r="B1736" t="s">
        <v>2979</v>
      </c>
      <c r="C1736" s="507">
        <v>45535</v>
      </c>
      <c r="D1736">
        <v>2024</v>
      </c>
      <c r="E1736" t="s">
        <v>177</v>
      </c>
      <c r="F1736" t="s">
        <v>221</v>
      </c>
      <c r="G1736">
        <v>29.29185</v>
      </c>
      <c r="H1736">
        <v>-99.612399999999994</v>
      </c>
      <c r="I1736" s="606">
        <v>4.8602047945000004</v>
      </c>
      <c r="J1736" t="s">
        <v>431</v>
      </c>
      <c r="K1736" t="s">
        <v>1249</v>
      </c>
      <c r="L1736" s="606">
        <v>270</v>
      </c>
      <c r="M1736" s="606">
        <v>200</v>
      </c>
      <c r="N1736" s="606">
        <v>1.35</v>
      </c>
      <c r="O1736" t="s">
        <v>799</v>
      </c>
      <c r="P1736" t="s">
        <v>1231</v>
      </c>
      <c r="Q1736" t="s">
        <v>799</v>
      </c>
      <c r="R1736">
        <v>180</v>
      </c>
      <c r="AA1736">
        <v>50.76</v>
      </c>
      <c r="AB1736">
        <v>33.22</v>
      </c>
      <c r="AC1736" t="s">
        <v>330</v>
      </c>
      <c r="AD1736" s="508" t="s">
        <v>1233</v>
      </c>
    </row>
    <row r="1737" spans="1:30" x14ac:dyDescent="0.2">
      <c r="A1737">
        <v>56224</v>
      </c>
      <c r="B1737" t="s">
        <v>2980</v>
      </c>
      <c r="C1737" s="507">
        <v>45565</v>
      </c>
      <c r="D1737">
        <v>2024</v>
      </c>
      <c r="E1737" t="s">
        <v>183</v>
      </c>
      <c r="F1737" t="s">
        <v>224</v>
      </c>
      <c r="G1737">
        <v>40.746099999999998</v>
      </c>
      <c r="H1737">
        <v>-116.53</v>
      </c>
      <c r="I1737" s="606">
        <v>4.9513883561999998</v>
      </c>
      <c r="J1737" t="s">
        <v>431</v>
      </c>
      <c r="K1737" t="s">
        <v>1249</v>
      </c>
      <c r="M1737" s="606">
        <v>200</v>
      </c>
      <c r="O1737" t="s">
        <v>799</v>
      </c>
      <c r="P1737" t="s">
        <v>1231</v>
      </c>
      <c r="Q1737" t="s">
        <v>799</v>
      </c>
      <c r="R1737">
        <v>195</v>
      </c>
      <c r="AC1737" t="s">
        <v>332</v>
      </c>
      <c r="AD1737" s="508" t="s">
        <v>1233</v>
      </c>
    </row>
    <row r="1738" spans="1:30" x14ac:dyDescent="0.2">
      <c r="A1738">
        <v>67047</v>
      </c>
      <c r="B1738" t="s">
        <v>2981</v>
      </c>
      <c r="C1738" s="507">
        <v>45626</v>
      </c>
      <c r="D1738">
        <v>2024</v>
      </c>
      <c r="E1738" t="s">
        <v>199</v>
      </c>
      <c r="F1738" t="s">
        <v>225</v>
      </c>
      <c r="G1738">
        <v>30.860481</v>
      </c>
      <c r="H1738">
        <v>-84.450080999999997</v>
      </c>
      <c r="I1738" s="606">
        <v>4.7716178082000003</v>
      </c>
      <c r="J1738" t="s">
        <v>431</v>
      </c>
      <c r="K1738" t="s">
        <v>1249</v>
      </c>
      <c r="L1738" s="606">
        <v>293.25</v>
      </c>
      <c r="M1738" s="606">
        <v>200</v>
      </c>
      <c r="N1738" s="606">
        <v>1.4662500000000001</v>
      </c>
      <c r="O1738" t="s">
        <v>799</v>
      </c>
      <c r="P1738" t="s">
        <v>1231</v>
      </c>
      <c r="R1738">
        <v>180</v>
      </c>
      <c r="AA1738">
        <v>41.11</v>
      </c>
      <c r="AB1738">
        <v>25.29</v>
      </c>
      <c r="AC1738" t="s">
        <v>329</v>
      </c>
      <c r="AD1738" s="508" t="s">
        <v>1233</v>
      </c>
    </row>
    <row r="1739" spans="1:30" x14ac:dyDescent="0.2">
      <c r="A1739">
        <v>67799</v>
      </c>
      <c r="B1739" t="s">
        <v>2982</v>
      </c>
      <c r="C1739" s="507">
        <v>45626</v>
      </c>
      <c r="D1739">
        <v>2024</v>
      </c>
      <c r="E1739" t="s">
        <v>183</v>
      </c>
      <c r="F1739" t="s">
        <v>226</v>
      </c>
      <c r="G1739">
        <v>32.925811000000003</v>
      </c>
      <c r="H1739">
        <v>-111.491001</v>
      </c>
      <c r="I1739" s="606">
        <v>5.8120641551999999</v>
      </c>
      <c r="J1739" t="s">
        <v>431</v>
      </c>
      <c r="K1739" t="s">
        <v>1249</v>
      </c>
      <c r="L1739" s="606">
        <v>282.60000000000002</v>
      </c>
      <c r="M1739" s="606">
        <v>200</v>
      </c>
      <c r="N1739" s="606">
        <v>1.413</v>
      </c>
      <c r="O1739" t="s">
        <v>799</v>
      </c>
      <c r="P1739" t="s">
        <v>1231</v>
      </c>
      <c r="R1739">
        <v>180</v>
      </c>
      <c r="AA1739">
        <v>48.99</v>
      </c>
      <c r="AB1739">
        <v>33.17</v>
      </c>
      <c r="AC1739" t="s">
        <v>1259</v>
      </c>
      <c r="AD1739" s="508" t="s">
        <v>1233</v>
      </c>
    </row>
    <row r="1740" spans="1:30" x14ac:dyDescent="0.2">
      <c r="A1740">
        <v>65967</v>
      </c>
      <c r="B1740" t="s">
        <v>2983</v>
      </c>
      <c r="C1740" s="507">
        <v>45657</v>
      </c>
      <c r="D1740">
        <v>2024</v>
      </c>
      <c r="E1740" t="s">
        <v>179</v>
      </c>
      <c r="F1740" t="s">
        <v>235</v>
      </c>
      <c r="G1740">
        <v>42.657511</v>
      </c>
      <c r="H1740">
        <v>-88.020491000000007</v>
      </c>
      <c r="I1740" s="606">
        <v>3.8358136986</v>
      </c>
      <c r="J1740" t="s">
        <v>431</v>
      </c>
      <c r="K1740" t="s">
        <v>1249</v>
      </c>
      <c r="L1740" s="606">
        <v>259</v>
      </c>
      <c r="M1740" s="606">
        <v>200</v>
      </c>
      <c r="N1740" s="606">
        <v>1.2949999999999999</v>
      </c>
      <c r="O1740" t="s">
        <v>799</v>
      </c>
      <c r="P1740" t="s">
        <v>1231</v>
      </c>
      <c r="R1740">
        <v>181</v>
      </c>
      <c r="AA1740">
        <v>77.5</v>
      </c>
      <c r="AB1740">
        <v>48.82</v>
      </c>
      <c r="AC1740" t="s">
        <v>333</v>
      </c>
      <c r="AD1740" s="508" t="s">
        <v>1233</v>
      </c>
    </row>
    <row r="1741" spans="1:30" x14ac:dyDescent="0.2">
      <c r="A1741">
        <v>68644</v>
      </c>
      <c r="B1741" t="s">
        <v>2984</v>
      </c>
      <c r="C1741" s="507">
        <v>45657</v>
      </c>
      <c r="D1741">
        <v>2024</v>
      </c>
      <c r="E1741" t="s">
        <v>179</v>
      </c>
      <c r="F1741" t="s">
        <v>251</v>
      </c>
      <c r="G1741">
        <v>39.314000999999998</v>
      </c>
      <c r="H1741">
        <v>-91.543001000000004</v>
      </c>
      <c r="I1741" s="606">
        <v>4.1786109589000002</v>
      </c>
      <c r="J1741" t="s">
        <v>431</v>
      </c>
      <c r="K1741" t="s">
        <v>1249</v>
      </c>
      <c r="L1741" s="606">
        <v>270.56</v>
      </c>
      <c r="M1741" s="606">
        <v>200</v>
      </c>
      <c r="N1741" s="606">
        <v>1.3528</v>
      </c>
      <c r="O1741" t="s">
        <v>799</v>
      </c>
      <c r="P1741" t="s">
        <v>1231</v>
      </c>
      <c r="R1741">
        <v>180</v>
      </c>
      <c r="AA1741">
        <v>63.71</v>
      </c>
      <c r="AB1741">
        <v>47.12</v>
      </c>
      <c r="AC1741" t="s">
        <v>333</v>
      </c>
      <c r="AD1741" s="508" t="s">
        <v>1233</v>
      </c>
    </row>
    <row r="1742" spans="1:30" x14ac:dyDescent="0.2">
      <c r="A1742">
        <v>65663</v>
      </c>
      <c r="B1742" t="s">
        <v>2985</v>
      </c>
      <c r="C1742" s="507">
        <v>45657</v>
      </c>
      <c r="D1742">
        <v>2024</v>
      </c>
      <c r="E1742" t="s">
        <v>176</v>
      </c>
      <c r="F1742" t="s">
        <v>222</v>
      </c>
      <c r="G1742">
        <v>35.102600000000002</v>
      </c>
      <c r="H1742">
        <v>-119.054</v>
      </c>
      <c r="I1742" s="606">
        <v>5.4020442922000003</v>
      </c>
      <c r="J1742" t="s">
        <v>431</v>
      </c>
      <c r="K1742" t="s">
        <v>1249</v>
      </c>
      <c r="M1742" s="606">
        <v>200</v>
      </c>
      <c r="O1742" t="s">
        <v>799</v>
      </c>
      <c r="P1742" t="s">
        <v>1231</v>
      </c>
      <c r="Q1742" t="s">
        <v>799</v>
      </c>
      <c r="R1742">
        <v>180</v>
      </c>
      <c r="AA1742">
        <v>45.98</v>
      </c>
      <c r="AB1742">
        <v>28.43</v>
      </c>
      <c r="AC1742" t="s">
        <v>332</v>
      </c>
      <c r="AD1742" s="508" t="s">
        <v>1233</v>
      </c>
    </row>
    <row r="1743" spans="1:30" x14ac:dyDescent="0.2">
      <c r="A1743">
        <v>67285</v>
      </c>
      <c r="B1743" t="s">
        <v>2986</v>
      </c>
      <c r="C1743" s="507">
        <v>45473</v>
      </c>
      <c r="D1743">
        <v>2024</v>
      </c>
      <c r="E1743" t="s">
        <v>183</v>
      </c>
      <c r="F1743" t="s">
        <v>226</v>
      </c>
      <c r="G1743">
        <v>33.331670000000003</v>
      </c>
      <c r="H1743">
        <v>-112.812001</v>
      </c>
      <c r="I1743" s="606">
        <v>5.8517682647999996</v>
      </c>
      <c r="J1743" t="s">
        <v>431</v>
      </c>
      <c r="K1743" t="s">
        <v>1251</v>
      </c>
      <c r="L1743" s="606">
        <v>285.05</v>
      </c>
      <c r="M1743" s="606">
        <v>215</v>
      </c>
      <c r="N1743" s="606">
        <v>1.3258139534883722</v>
      </c>
      <c r="O1743" t="s">
        <v>799</v>
      </c>
      <c r="P1743" t="s">
        <v>1231</v>
      </c>
      <c r="R1743">
        <v>180</v>
      </c>
      <c r="T1743" t="s">
        <v>1294</v>
      </c>
      <c r="U1743" t="s">
        <v>1295</v>
      </c>
      <c r="V1743">
        <v>2024</v>
      </c>
      <c r="W1743">
        <v>215</v>
      </c>
      <c r="X1743">
        <v>860</v>
      </c>
      <c r="AA1743">
        <v>43.5</v>
      </c>
      <c r="AB1743">
        <v>27.69</v>
      </c>
      <c r="AC1743" t="s">
        <v>329</v>
      </c>
      <c r="AD1743" s="508" t="s">
        <v>1233</v>
      </c>
    </row>
    <row r="1744" spans="1:30" x14ac:dyDescent="0.2">
      <c r="A1744">
        <v>67909</v>
      </c>
      <c r="B1744" t="s">
        <v>2987</v>
      </c>
      <c r="C1744" s="507">
        <v>45596</v>
      </c>
      <c r="D1744">
        <v>2024</v>
      </c>
      <c r="E1744" t="s">
        <v>179</v>
      </c>
      <c r="F1744" t="s">
        <v>245</v>
      </c>
      <c r="G1744">
        <v>45.407181000000001</v>
      </c>
      <c r="H1744">
        <v>-93.936501000000007</v>
      </c>
      <c r="I1744" s="606">
        <v>3.7815502283</v>
      </c>
      <c r="J1744" t="s">
        <v>431</v>
      </c>
      <c r="K1744" t="s">
        <v>1249</v>
      </c>
      <c r="L1744" s="606">
        <v>264.60000000000002</v>
      </c>
      <c r="M1744" s="606">
        <v>222.9</v>
      </c>
      <c r="N1744" s="606">
        <v>1.1870794078061913</v>
      </c>
      <c r="O1744" t="s">
        <v>799</v>
      </c>
      <c r="P1744" t="s">
        <v>1231</v>
      </c>
      <c r="R1744">
        <v>180</v>
      </c>
      <c r="AA1744">
        <v>62.84</v>
      </c>
      <c r="AB1744">
        <v>40.28</v>
      </c>
      <c r="AC1744" t="s">
        <v>333</v>
      </c>
      <c r="AD1744" s="508" t="s">
        <v>1233</v>
      </c>
    </row>
    <row r="1745" spans="1:30" x14ac:dyDescent="0.2">
      <c r="A1745">
        <v>66801</v>
      </c>
      <c r="B1745" t="s">
        <v>2988</v>
      </c>
      <c r="C1745" s="507">
        <v>45565</v>
      </c>
      <c r="D1745">
        <v>2024</v>
      </c>
      <c r="E1745" t="s">
        <v>177</v>
      </c>
      <c r="F1745" t="s">
        <v>221</v>
      </c>
      <c r="G1745">
        <v>32.082375999999996</v>
      </c>
      <c r="H1745">
        <v>-96.230701999999994</v>
      </c>
      <c r="I1745" s="606">
        <v>4.7050531962999997</v>
      </c>
      <c r="J1745" t="s">
        <v>431</v>
      </c>
      <c r="K1745" t="s">
        <v>1249</v>
      </c>
      <c r="L1745" s="606">
        <v>300</v>
      </c>
      <c r="M1745" s="606">
        <v>236</v>
      </c>
      <c r="N1745" s="606">
        <v>1.271186440677966</v>
      </c>
      <c r="O1745" t="s">
        <v>799</v>
      </c>
      <c r="P1745" t="s">
        <v>1231</v>
      </c>
      <c r="R1745">
        <v>181</v>
      </c>
      <c r="T1745" t="s">
        <v>1294</v>
      </c>
      <c r="V1745">
        <v>2024</v>
      </c>
      <c r="W1745">
        <v>72</v>
      </c>
      <c r="X1745">
        <v>115</v>
      </c>
      <c r="AA1745">
        <v>57.91</v>
      </c>
      <c r="AB1745">
        <v>37.340000000000003</v>
      </c>
      <c r="AC1745" t="s">
        <v>332</v>
      </c>
      <c r="AD1745" s="508" t="s">
        <v>1233</v>
      </c>
    </row>
    <row r="1746" spans="1:30" x14ac:dyDescent="0.2">
      <c r="A1746">
        <v>65998</v>
      </c>
      <c r="B1746" t="s">
        <v>2989</v>
      </c>
      <c r="C1746" s="507">
        <v>45657</v>
      </c>
      <c r="D1746">
        <v>2024</v>
      </c>
      <c r="E1746" t="s">
        <v>177</v>
      </c>
      <c r="F1746" t="s">
        <v>221</v>
      </c>
      <c r="G1746">
        <v>31.471291000000001</v>
      </c>
      <c r="H1746">
        <v>-96.797460999999998</v>
      </c>
      <c r="I1746" s="606">
        <v>4.7090878995000001</v>
      </c>
      <c r="J1746" t="s">
        <v>431</v>
      </c>
      <c r="K1746" t="s">
        <v>1249</v>
      </c>
      <c r="L1746" s="606">
        <v>321.42</v>
      </c>
      <c r="M1746" s="606">
        <v>240</v>
      </c>
      <c r="N1746" s="606">
        <v>1.3392500000000001</v>
      </c>
      <c r="O1746" t="s">
        <v>799</v>
      </c>
      <c r="P1746" t="s">
        <v>1231</v>
      </c>
      <c r="R1746">
        <v>182</v>
      </c>
      <c r="AA1746">
        <v>54.75</v>
      </c>
      <c r="AB1746">
        <v>35.93</v>
      </c>
      <c r="AC1746" t="s">
        <v>332</v>
      </c>
      <c r="AD1746" s="508" t="s">
        <v>1233</v>
      </c>
    </row>
    <row r="1747" spans="1:30" x14ac:dyDescent="0.2">
      <c r="A1747">
        <v>65937</v>
      </c>
      <c r="B1747" t="s">
        <v>2990</v>
      </c>
      <c r="C1747" s="507">
        <v>45596</v>
      </c>
      <c r="D1747">
        <v>2024</v>
      </c>
      <c r="E1747" t="s">
        <v>177</v>
      </c>
      <c r="F1747" t="s">
        <v>221</v>
      </c>
      <c r="G1747">
        <v>33.310451</v>
      </c>
      <c r="H1747">
        <v>-97.369800999999995</v>
      </c>
      <c r="I1747" s="606">
        <v>4.7758353881</v>
      </c>
      <c r="J1747" t="s">
        <v>431</v>
      </c>
      <c r="K1747" t="s">
        <v>1249</v>
      </c>
      <c r="L1747" s="606">
        <v>305</v>
      </c>
      <c r="M1747" s="606">
        <v>245</v>
      </c>
      <c r="N1747" s="606">
        <v>1.2448979591836735</v>
      </c>
      <c r="O1747" t="s">
        <v>799</v>
      </c>
      <c r="P1747" t="s">
        <v>1231</v>
      </c>
      <c r="R1747">
        <v>180</v>
      </c>
      <c r="AA1747">
        <v>47.2</v>
      </c>
      <c r="AB1747">
        <v>29.65</v>
      </c>
      <c r="AC1747" t="s">
        <v>332</v>
      </c>
      <c r="AD1747" s="508" t="s">
        <v>1233</v>
      </c>
    </row>
    <row r="1748" spans="1:30" x14ac:dyDescent="0.2">
      <c r="A1748">
        <v>63840</v>
      </c>
      <c r="B1748" t="s">
        <v>2991</v>
      </c>
      <c r="C1748" s="507">
        <v>45412</v>
      </c>
      <c r="D1748">
        <v>2024</v>
      </c>
      <c r="E1748" t="s">
        <v>177</v>
      </c>
      <c r="F1748" t="s">
        <v>221</v>
      </c>
      <c r="G1748">
        <v>28.655280000000001</v>
      </c>
      <c r="H1748">
        <v>-98.001400000000004</v>
      </c>
      <c r="I1748" s="606">
        <v>4.8119577625999996</v>
      </c>
      <c r="J1748" t="s">
        <v>431</v>
      </c>
      <c r="K1748" t="s">
        <v>1249</v>
      </c>
      <c r="L1748" s="606">
        <v>330</v>
      </c>
      <c r="M1748" s="606">
        <v>250</v>
      </c>
      <c r="N1748" s="606">
        <v>1.32</v>
      </c>
      <c r="O1748" t="s">
        <v>799</v>
      </c>
      <c r="P1748" t="s">
        <v>1231</v>
      </c>
      <c r="Q1748" t="s">
        <v>799</v>
      </c>
      <c r="R1748">
        <v>180</v>
      </c>
      <c r="AA1748">
        <v>44.36</v>
      </c>
      <c r="AB1748">
        <v>26.82</v>
      </c>
      <c r="AC1748" t="s">
        <v>332</v>
      </c>
      <c r="AD1748" s="508" t="s">
        <v>1233</v>
      </c>
    </row>
    <row r="1749" spans="1:30" x14ac:dyDescent="0.2">
      <c r="A1749">
        <v>66821</v>
      </c>
      <c r="B1749" t="s">
        <v>2992</v>
      </c>
      <c r="C1749" s="507">
        <v>45535</v>
      </c>
      <c r="D1749">
        <v>2024</v>
      </c>
      <c r="E1749" t="s">
        <v>177</v>
      </c>
      <c r="F1749" t="s">
        <v>221</v>
      </c>
      <c r="G1749">
        <v>30.96022</v>
      </c>
      <c r="H1749">
        <v>-97.124499999999998</v>
      </c>
      <c r="I1749" s="606">
        <v>4.7301961187000003</v>
      </c>
      <c r="J1749" t="s">
        <v>431</v>
      </c>
      <c r="K1749" t="s">
        <v>1251</v>
      </c>
      <c r="L1749" s="606">
        <v>325</v>
      </c>
      <c r="M1749" s="606">
        <v>250</v>
      </c>
      <c r="N1749" s="606">
        <v>1.3</v>
      </c>
      <c r="O1749" t="s">
        <v>799</v>
      </c>
      <c r="P1749" t="s">
        <v>1231</v>
      </c>
      <c r="Q1749" t="s">
        <v>799</v>
      </c>
      <c r="R1749">
        <v>180</v>
      </c>
      <c r="AA1749">
        <v>51.11</v>
      </c>
      <c r="AB1749">
        <v>35.299999999999997</v>
      </c>
      <c r="AC1749" t="s">
        <v>332</v>
      </c>
      <c r="AD1749" s="508" t="s">
        <v>1233</v>
      </c>
    </row>
    <row r="1750" spans="1:30" x14ac:dyDescent="0.2">
      <c r="A1750">
        <v>67424</v>
      </c>
      <c r="B1750" t="s">
        <v>2993</v>
      </c>
      <c r="C1750" s="507">
        <v>45473</v>
      </c>
      <c r="D1750">
        <v>2024</v>
      </c>
      <c r="E1750" t="s">
        <v>177</v>
      </c>
      <c r="F1750" t="s">
        <v>221</v>
      </c>
      <c r="G1750">
        <v>33.217320000000001</v>
      </c>
      <c r="H1750">
        <v>-95.462101000000004</v>
      </c>
      <c r="I1750" s="606">
        <v>4.5977755707999997</v>
      </c>
      <c r="J1750" t="s">
        <v>431</v>
      </c>
      <c r="K1750" t="s">
        <v>1249</v>
      </c>
      <c r="L1750" s="606">
        <v>331.22</v>
      </c>
      <c r="M1750" s="606">
        <v>250</v>
      </c>
      <c r="N1750" s="606">
        <v>1.3248800000000001</v>
      </c>
      <c r="O1750" t="s">
        <v>799</v>
      </c>
      <c r="P1750" t="s">
        <v>1231</v>
      </c>
      <c r="R1750">
        <v>181</v>
      </c>
      <c r="AA1750">
        <v>49.56</v>
      </c>
      <c r="AB1750">
        <v>32.020000000000003</v>
      </c>
      <c r="AC1750" t="s">
        <v>330</v>
      </c>
      <c r="AD1750" s="508" t="s">
        <v>1233</v>
      </c>
    </row>
    <row r="1751" spans="1:30" x14ac:dyDescent="0.2">
      <c r="A1751">
        <v>67127</v>
      </c>
      <c r="B1751" t="s">
        <v>2994</v>
      </c>
      <c r="C1751" s="507">
        <v>45565</v>
      </c>
      <c r="D1751">
        <v>2024</v>
      </c>
      <c r="E1751" t="s">
        <v>199</v>
      </c>
      <c r="F1751" t="s">
        <v>225</v>
      </c>
      <c r="G1751">
        <v>32.294559999999997</v>
      </c>
      <c r="H1751">
        <v>-82.416300000000007</v>
      </c>
      <c r="I1751" s="606">
        <v>4.7353643836000003</v>
      </c>
      <c r="J1751" t="s">
        <v>431</v>
      </c>
      <c r="K1751" t="s">
        <v>1251</v>
      </c>
      <c r="L1751" s="606">
        <v>345.2</v>
      </c>
      <c r="M1751" s="606">
        <v>250</v>
      </c>
      <c r="N1751" s="606">
        <v>1.3808</v>
      </c>
      <c r="O1751" t="s">
        <v>799</v>
      </c>
      <c r="P1751" t="s">
        <v>1231</v>
      </c>
      <c r="Q1751" t="s">
        <v>799</v>
      </c>
      <c r="R1751">
        <v>180</v>
      </c>
      <c r="AC1751" t="s">
        <v>1259</v>
      </c>
      <c r="AD1751" s="508" t="s">
        <v>1233</v>
      </c>
    </row>
    <row r="1752" spans="1:30" x14ac:dyDescent="0.2">
      <c r="A1752">
        <v>66941</v>
      </c>
      <c r="B1752" t="s">
        <v>2995</v>
      </c>
      <c r="C1752" s="507">
        <v>45565</v>
      </c>
      <c r="D1752">
        <v>2024</v>
      </c>
      <c r="E1752" t="s">
        <v>177</v>
      </c>
      <c r="F1752" t="s">
        <v>221</v>
      </c>
      <c r="G1752">
        <v>31.029031</v>
      </c>
      <c r="H1752">
        <v>-96.934800999999993</v>
      </c>
      <c r="I1752" s="606">
        <v>4.7104783105000001</v>
      </c>
      <c r="J1752" t="s">
        <v>431</v>
      </c>
      <c r="K1752" t="s">
        <v>1249</v>
      </c>
      <c r="L1752" s="606">
        <v>317.88</v>
      </c>
      <c r="M1752" s="606">
        <v>250</v>
      </c>
      <c r="N1752" s="606">
        <v>1.27152</v>
      </c>
      <c r="O1752" t="s">
        <v>799</v>
      </c>
      <c r="P1752" t="s">
        <v>1231</v>
      </c>
      <c r="R1752">
        <v>181</v>
      </c>
      <c r="AA1752">
        <v>52.16</v>
      </c>
      <c r="AB1752">
        <v>34.21</v>
      </c>
      <c r="AC1752" t="s">
        <v>332</v>
      </c>
      <c r="AD1752" s="508" t="s">
        <v>1233</v>
      </c>
    </row>
    <row r="1753" spans="1:30" x14ac:dyDescent="0.2">
      <c r="A1753">
        <v>66191</v>
      </c>
      <c r="B1753" t="s">
        <v>2996</v>
      </c>
      <c r="C1753" s="507">
        <v>45626</v>
      </c>
      <c r="D1753">
        <v>2024</v>
      </c>
      <c r="E1753" t="s">
        <v>179</v>
      </c>
      <c r="F1753" t="s">
        <v>230</v>
      </c>
      <c r="G1753">
        <v>38.748460000000001</v>
      </c>
      <c r="H1753">
        <v>-88.546899999999994</v>
      </c>
      <c r="I1753" s="606">
        <v>4.1597856163999998</v>
      </c>
      <c r="J1753" t="s">
        <v>431</v>
      </c>
      <c r="K1753" t="s">
        <v>1249</v>
      </c>
      <c r="M1753" s="606">
        <v>250</v>
      </c>
      <c r="O1753" t="s">
        <v>799</v>
      </c>
      <c r="P1753" t="s">
        <v>1231</v>
      </c>
      <c r="R1753">
        <v>180</v>
      </c>
      <c r="AA1753">
        <v>63.62</v>
      </c>
      <c r="AB1753">
        <v>41.27</v>
      </c>
      <c r="AC1753" t="s">
        <v>332</v>
      </c>
      <c r="AD1753" s="508" t="s">
        <v>1233</v>
      </c>
    </row>
    <row r="1754" spans="1:30" x14ac:dyDescent="0.2">
      <c r="A1754">
        <v>65744</v>
      </c>
      <c r="B1754" t="s">
        <v>2997</v>
      </c>
      <c r="C1754" s="507">
        <v>45382</v>
      </c>
      <c r="D1754">
        <v>2024</v>
      </c>
      <c r="E1754" t="s">
        <v>176</v>
      </c>
      <c r="F1754" t="s">
        <v>222</v>
      </c>
      <c r="G1754">
        <v>33.720450999999997</v>
      </c>
      <c r="H1754">
        <v>-115.318511</v>
      </c>
      <c r="I1754" s="606">
        <v>5.8553680364999998</v>
      </c>
      <c r="J1754" t="s">
        <v>431</v>
      </c>
      <c r="K1754" t="s">
        <v>1249</v>
      </c>
      <c r="L1754" s="606">
        <v>350</v>
      </c>
      <c r="M1754" s="606">
        <v>263</v>
      </c>
      <c r="N1754" s="606">
        <v>1.3307984790874525</v>
      </c>
      <c r="O1754" t="s">
        <v>799</v>
      </c>
      <c r="P1754" t="s">
        <v>1231</v>
      </c>
      <c r="R1754">
        <v>180</v>
      </c>
      <c r="T1754" t="s">
        <v>1294</v>
      </c>
      <c r="U1754" t="s">
        <v>1295</v>
      </c>
      <c r="V1754">
        <v>2024</v>
      </c>
      <c r="W1754">
        <v>136</v>
      </c>
      <c r="X1754">
        <v>544</v>
      </c>
      <c r="AA1754">
        <v>41.97</v>
      </c>
      <c r="AB1754">
        <v>24.42</v>
      </c>
      <c r="AC1754" t="s">
        <v>2740</v>
      </c>
      <c r="AD1754" s="508">
        <v>19.768309324154103</v>
      </c>
    </row>
    <row r="1755" spans="1:30" x14ac:dyDescent="0.2">
      <c r="A1755">
        <v>63172</v>
      </c>
      <c r="B1755" t="s">
        <v>2998</v>
      </c>
      <c r="C1755" s="507">
        <v>45322</v>
      </c>
      <c r="D1755">
        <v>2024</v>
      </c>
      <c r="E1755" t="s">
        <v>183</v>
      </c>
      <c r="F1755" t="s">
        <v>232</v>
      </c>
      <c r="G1755">
        <v>35.970351000000001</v>
      </c>
      <c r="H1755">
        <v>-107.563001</v>
      </c>
      <c r="I1755" s="606">
        <v>5.4627979452000002</v>
      </c>
      <c r="J1755" t="s">
        <v>431</v>
      </c>
      <c r="K1755" t="s">
        <v>1249</v>
      </c>
      <c r="M1755" s="606">
        <v>300</v>
      </c>
      <c r="O1755" t="s">
        <v>799</v>
      </c>
      <c r="P1755" t="s">
        <v>1231</v>
      </c>
      <c r="R1755">
        <v>180</v>
      </c>
      <c r="T1755" t="s">
        <v>1294</v>
      </c>
      <c r="V1755">
        <v>2023</v>
      </c>
      <c r="W1755">
        <v>150</v>
      </c>
      <c r="X1755">
        <v>600</v>
      </c>
      <c r="AA1755">
        <v>46.63</v>
      </c>
      <c r="AB1755">
        <v>29.08</v>
      </c>
      <c r="AC1755" t="s">
        <v>329</v>
      </c>
      <c r="AD1755" s="508">
        <v>15.864736186255652</v>
      </c>
    </row>
    <row r="1756" spans="1:30" x14ac:dyDescent="0.2">
      <c r="A1756">
        <v>66263</v>
      </c>
      <c r="B1756" t="s">
        <v>2999</v>
      </c>
      <c r="C1756" s="507">
        <v>45473</v>
      </c>
      <c r="D1756">
        <v>2024</v>
      </c>
      <c r="E1756" t="s">
        <v>183</v>
      </c>
      <c r="F1756" t="s">
        <v>226</v>
      </c>
      <c r="G1756">
        <v>32.860970999999999</v>
      </c>
      <c r="H1756">
        <v>-111.59201</v>
      </c>
      <c r="I1756" s="606">
        <v>5.7683394977000004</v>
      </c>
      <c r="J1756" t="s">
        <v>431</v>
      </c>
      <c r="K1756" t="s">
        <v>1251</v>
      </c>
      <c r="L1756" s="606">
        <v>403</v>
      </c>
      <c r="M1756" s="606">
        <v>300</v>
      </c>
      <c r="N1756" s="606">
        <v>1.3433333333333333</v>
      </c>
      <c r="O1756" t="s">
        <v>799</v>
      </c>
      <c r="P1756" t="s">
        <v>1231</v>
      </c>
      <c r="R1756">
        <v>180</v>
      </c>
      <c r="T1756" t="s">
        <v>1294</v>
      </c>
      <c r="U1756" t="s">
        <v>1295</v>
      </c>
      <c r="V1756">
        <v>2024</v>
      </c>
      <c r="W1756">
        <v>300</v>
      </c>
      <c r="X1756">
        <v>1200</v>
      </c>
      <c r="AA1756">
        <v>39.799999999999997</v>
      </c>
      <c r="AB1756">
        <v>23.98</v>
      </c>
      <c r="AC1756" t="s">
        <v>332</v>
      </c>
      <c r="AD1756" s="508" t="s">
        <v>1233</v>
      </c>
    </row>
    <row r="1757" spans="1:30" x14ac:dyDescent="0.2">
      <c r="A1757">
        <v>66637</v>
      </c>
      <c r="B1757" t="s">
        <v>3000</v>
      </c>
      <c r="C1757" s="507">
        <v>45657</v>
      </c>
      <c r="D1757">
        <v>2024</v>
      </c>
      <c r="E1757" t="s">
        <v>176</v>
      </c>
      <c r="F1757" t="s">
        <v>226</v>
      </c>
      <c r="G1757">
        <v>32.955151000000001</v>
      </c>
      <c r="H1757">
        <v>-113.473511</v>
      </c>
      <c r="I1757" s="606">
        <v>5.8554977169000004</v>
      </c>
      <c r="J1757" t="s">
        <v>431</v>
      </c>
      <c r="K1757" t="s">
        <v>1249</v>
      </c>
      <c r="L1757" s="606">
        <v>380.06</v>
      </c>
      <c r="M1757" s="606">
        <v>300</v>
      </c>
      <c r="N1757" s="606">
        <v>1.2668666666666666</v>
      </c>
      <c r="O1757" t="s">
        <v>799</v>
      </c>
      <c r="P1757" t="s">
        <v>1231</v>
      </c>
      <c r="R1757">
        <v>180</v>
      </c>
      <c r="T1757" t="s">
        <v>1294</v>
      </c>
      <c r="U1757" t="s">
        <v>1497</v>
      </c>
      <c r="V1757">
        <v>2024</v>
      </c>
      <c r="W1757">
        <v>150</v>
      </c>
      <c r="X1757">
        <v>600</v>
      </c>
      <c r="AC1757" t="s">
        <v>332</v>
      </c>
      <c r="AD1757" s="508" t="s">
        <v>1233</v>
      </c>
    </row>
    <row r="1758" spans="1:30" x14ac:dyDescent="0.2">
      <c r="A1758">
        <v>59871</v>
      </c>
      <c r="B1758" t="s">
        <v>3001</v>
      </c>
      <c r="C1758" s="507">
        <v>45657</v>
      </c>
      <c r="D1758">
        <v>2024</v>
      </c>
      <c r="E1758" t="s">
        <v>176</v>
      </c>
      <c r="F1758" t="s">
        <v>222</v>
      </c>
      <c r="G1758">
        <v>33.565001000000002</v>
      </c>
      <c r="H1758">
        <v>-114.753001</v>
      </c>
      <c r="I1758" s="606">
        <v>5.6800582192000002</v>
      </c>
      <c r="J1758" t="s">
        <v>431</v>
      </c>
      <c r="K1758" t="s">
        <v>1251</v>
      </c>
      <c r="L1758" s="606">
        <v>374.9</v>
      </c>
      <c r="M1758" s="606">
        <v>300</v>
      </c>
      <c r="N1758" s="606">
        <v>1.2496666666666665</v>
      </c>
      <c r="O1758" t="s">
        <v>799</v>
      </c>
      <c r="P1758" t="s">
        <v>1231</v>
      </c>
      <c r="R1758">
        <v>180</v>
      </c>
      <c r="T1758" t="s">
        <v>1294</v>
      </c>
      <c r="U1758" t="s">
        <v>1295</v>
      </c>
      <c r="V1758">
        <v>2024</v>
      </c>
      <c r="W1758">
        <v>150</v>
      </c>
      <c r="X1758">
        <v>150</v>
      </c>
      <c r="AC1758" t="s">
        <v>1259</v>
      </c>
      <c r="AD1758" s="508" t="s">
        <v>1233</v>
      </c>
    </row>
    <row r="1759" spans="1:30" x14ac:dyDescent="0.2">
      <c r="A1759">
        <v>62670</v>
      </c>
      <c r="B1759" t="s">
        <v>3002</v>
      </c>
      <c r="C1759" s="507">
        <v>45443</v>
      </c>
      <c r="D1759">
        <v>2024</v>
      </c>
      <c r="E1759" t="s">
        <v>180</v>
      </c>
      <c r="F1759" t="s">
        <v>229</v>
      </c>
      <c r="G1759">
        <v>39.083509999999997</v>
      </c>
      <c r="H1759">
        <v>-83.809799999999996</v>
      </c>
      <c r="I1759" s="606">
        <v>4.0359995434</v>
      </c>
      <c r="J1759" t="s">
        <v>431</v>
      </c>
      <c r="K1759" t="s">
        <v>1249</v>
      </c>
      <c r="L1759" s="606">
        <v>395</v>
      </c>
      <c r="M1759" s="606">
        <v>300</v>
      </c>
      <c r="N1759" s="606">
        <v>1.3166666666666667</v>
      </c>
      <c r="O1759" t="s">
        <v>799</v>
      </c>
      <c r="P1759" t="s">
        <v>1231</v>
      </c>
      <c r="R1759">
        <v>180</v>
      </c>
      <c r="AA1759">
        <v>64.22</v>
      </c>
      <c r="AB1759">
        <v>41.74</v>
      </c>
      <c r="AC1759" t="s">
        <v>332</v>
      </c>
      <c r="AD1759" s="508" t="s">
        <v>1233</v>
      </c>
    </row>
    <row r="1760" spans="1:30" x14ac:dyDescent="0.2">
      <c r="A1760">
        <v>65030</v>
      </c>
      <c r="B1760" t="s">
        <v>3003</v>
      </c>
      <c r="C1760" s="507">
        <v>45503</v>
      </c>
      <c r="D1760">
        <v>2024</v>
      </c>
      <c r="E1760" t="s">
        <v>179</v>
      </c>
      <c r="F1760" t="s">
        <v>241</v>
      </c>
      <c r="G1760">
        <v>30.667881000000001</v>
      </c>
      <c r="H1760">
        <v>-91.391700999999998</v>
      </c>
      <c r="I1760" s="606">
        <v>4.6826013699000004</v>
      </c>
      <c r="J1760" t="s">
        <v>431</v>
      </c>
      <c r="K1760" t="s">
        <v>1251</v>
      </c>
      <c r="M1760" s="606">
        <v>300</v>
      </c>
      <c r="O1760" t="s">
        <v>799</v>
      </c>
      <c r="P1760" t="s">
        <v>1231</v>
      </c>
      <c r="R1760">
        <v>180</v>
      </c>
      <c r="AA1760">
        <v>55.83</v>
      </c>
      <c r="AB1760">
        <v>40.01</v>
      </c>
      <c r="AC1760" t="s">
        <v>332</v>
      </c>
      <c r="AD1760" s="508" t="s">
        <v>1233</v>
      </c>
    </row>
    <row r="1761" spans="1:30" x14ac:dyDescent="0.2">
      <c r="A1761">
        <v>67003</v>
      </c>
      <c r="B1761" t="s">
        <v>3004</v>
      </c>
      <c r="C1761" s="507">
        <v>45596</v>
      </c>
      <c r="D1761">
        <v>2024</v>
      </c>
      <c r="E1761" t="s">
        <v>183</v>
      </c>
      <c r="F1761" t="s">
        <v>232</v>
      </c>
      <c r="G1761">
        <v>35.189061000000002</v>
      </c>
      <c r="H1761">
        <v>-106.861001</v>
      </c>
      <c r="I1761" s="606">
        <v>5.6214936072999997</v>
      </c>
      <c r="J1761" t="s">
        <v>431</v>
      </c>
      <c r="K1761" t="s">
        <v>1249</v>
      </c>
      <c r="L1761" s="606">
        <v>364</v>
      </c>
      <c r="M1761" s="606">
        <v>300</v>
      </c>
      <c r="N1761" s="606">
        <v>1.2133333333333334</v>
      </c>
      <c r="O1761" t="s">
        <v>799</v>
      </c>
      <c r="P1761" t="s">
        <v>1231</v>
      </c>
      <c r="R1761">
        <v>180</v>
      </c>
      <c r="S1761" t="s">
        <v>3005</v>
      </c>
      <c r="T1761" t="s">
        <v>1294</v>
      </c>
      <c r="U1761" t="s">
        <v>1295</v>
      </c>
      <c r="V1761">
        <v>2024</v>
      </c>
      <c r="W1761">
        <v>300</v>
      </c>
      <c r="X1761">
        <v>1200</v>
      </c>
      <c r="AA1761">
        <v>42.01</v>
      </c>
      <c r="AB1761">
        <v>26.19</v>
      </c>
      <c r="AC1761" t="s">
        <v>329</v>
      </c>
      <c r="AD1761" s="508" t="s">
        <v>1233</v>
      </c>
    </row>
    <row r="1762" spans="1:30" x14ac:dyDescent="0.2">
      <c r="A1762">
        <v>63194</v>
      </c>
      <c r="B1762" t="s">
        <v>3006</v>
      </c>
      <c r="C1762" s="507">
        <v>45657</v>
      </c>
      <c r="D1762">
        <v>2024</v>
      </c>
      <c r="E1762" t="s">
        <v>177</v>
      </c>
      <c r="F1762" t="s">
        <v>221</v>
      </c>
      <c r="G1762">
        <v>33.284419999999997</v>
      </c>
      <c r="H1762">
        <v>-95.163600000000002</v>
      </c>
      <c r="I1762" s="606">
        <v>4.5798988584</v>
      </c>
      <c r="J1762" t="s">
        <v>431</v>
      </c>
      <c r="K1762" t="s">
        <v>1249</v>
      </c>
      <c r="L1762" s="606">
        <v>404.8</v>
      </c>
      <c r="M1762" s="606">
        <v>300</v>
      </c>
      <c r="N1762" s="606">
        <v>1.3493333333333333</v>
      </c>
      <c r="O1762" t="s">
        <v>799</v>
      </c>
      <c r="P1762" t="s">
        <v>1231</v>
      </c>
      <c r="Q1762" t="s">
        <v>799</v>
      </c>
      <c r="R1762">
        <v>180</v>
      </c>
      <c r="AA1762">
        <v>55.48</v>
      </c>
      <c r="AB1762">
        <v>36.369999999999997</v>
      </c>
      <c r="AC1762" t="s">
        <v>332</v>
      </c>
      <c r="AD1762" s="508" t="s">
        <v>1233</v>
      </c>
    </row>
    <row r="1763" spans="1:30" x14ac:dyDescent="0.2">
      <c r="A1763">
        <v>67006</v>
      </c>
      <c r="B1763" t="s">
        <v>3007</v>
      </c>
      <c r="C1763" s="507">
        <v>45596</v>
      </c>
      <c r="D1763">
        <v>2024</v>
      </c>
      <c r="E1763" t="s">
        <v>177</v>
      </c>
      <c r="F1763" t="s">
        <v>221</v>
      </c>
      <c r="G1763">
        <v>31.104089999999999</v>
      </c>
      <c r="H1763">
        <v>-102.60599999999999</v>
      </c>
      <c r="I1763" s="606">
        <v>5.5899212329000001</v>
      </c>
      <c r="J1763" t="s">
        <v>431</v>
      </c>
      <c r="K1763" t="s">
        <v>1249</v>
      </c>
      <c r="L1763" s="606">
        <v>398</v>
      </c>
      <c r="M1763" s="606">
        <v>306</v>
      </c>
      <c r="N1763" s="606">
        <v>1.3006535947712419</v>
      </c>
      <c r="O1763" t="s">
        <v>799</v>
      </c>
      <c r="P1763" t="s">
        <v>1231</v>
      </c>
      <c r="Q1763" t="s">
        <v>799</v>
      </c>
      <c r="R1763">
        <v>180</v>
      </c>
      <c r="AA1763">
        <v>51.28</v>
      </c>
      <c r="AB1763">
        <v>33.74</v>
      </c>
      <c r="AC1763" t="s">
        <v>1259</v>
      </c>
      <c r="AD1763" s="508" t="s">
        <v>1233</v>
      </c>
    </row>
    <row r="1764" spans="1:30" x14ac:dyDescent="0.2">
      <c r="A1764">
        <v>61168</v>
      </c>
      <c r="B1764" t="s">
        <v>3008</v>
      </c>
      <c r="C1764" s="507">
        <v>45626</v>
      </c>
      <c r="D1764">
        <v>2024</v>
      </c>
      <c r="E1764" t="s">
        <v>183</v>
      </c>
      <c r="F1764" t="s">
        <v>222</v>
      </c>
      <c r="G1764">
        <v>35.223700999999998</v>
      </c>
      <c r="H1764">
        <v>-117.977001</v>
      </c>
      <c r="I1764" s="606">
        <v>5.8586210045999998</v>
      </c>
      <c r="J1764" t="s">
        <v>431</v>
      </c>
      <c r="K1764" t="s">
        <v>1249</v>
      </c>
      <c r="L1764" s="606">
        <v>384</v>
      </c>
      <c r="M1764" s="606">
        <v>309.60000000000002</v>
      </c>
      <c r="N1764" s="606">
        <v>1.2403100775193798</v>
      </c>
      <c r="O1764" t="s">
        <v>799</v>
      </c>
      <c r="P1764" t="s">
        <v>1231</v>
      </c>
      <c r="R1764">
        <v>180</v>
      </c>
      <c r="T1764" t="s">
        <v>1294</v>
      </c>
      <c r="U1764" t="s">
        <v>1295</v>
      </c>
      <c r="V1764">
        <v>2024</v>
      </c>
      <c r="W1764">
        <v>150</v>
      </c>
      <c r="X1764">
        <v>600</v>
      </c>
      <c r="AA1764">
        <v>48.39</v>
      </c>
      <c r="AB1764">
        <v>30.84</v>
      </c>
      <c r="AC1764" t="s">
        <v>1259</v>
      </c>
      <c r="AD1764" s="508">
        <v>15.905470304588452</v>
      </c>
    </row>
    <row r="1765" spans="1:30" x14ac:dyDescent="0.2">
      <c r="A1765">
        <v>65645</v>
      </c>
      <c r="B1765" t="s">
        <v>3009</v>
      </c>
      <c r="C1765" s="507">
        <v>45322</v>
      </c>
      <c r="D1765">
        <v>2024</v>
      </c>
      <c r="E1765" t="s">
        <v>177</v>
      </c>
      <c r="F1765" t="s">
        <v>221</v>
      </c>
      <c r="G1765">
        <v>32.913460999999998</v>
      </c>
      <c r="H1765">
        <v>-100.99081099999999</v>
      </c>
      <c r="I1765" s="606">
        <v>5.2631849314999997</v>
      </c>
      <c r="J1765" t="s">
        <v>431</v>
      </c>
      <c r="K1765" t="s">
        <v>1251</v>
      </c>
      <c r="L1765" s="606">
        <v>415.2</v>
      </c>
      <c r="M1765" s="606">
        <v>320</v>
      </c>
      <c r="N1765" s="606">
        <v>1.2974999999999999</v>
      </c>
      <c r="O1765" t="s">
        <v>799</v>
      </c>
      <c r="P1765" t="s">
        <v>1231</v>
      </c>
      <c r="Q1765" t="s">
        <v>799</v>
      </c>
      <c r="R1765">
        <v>178</v>
      </c>
      <c r="AC1765" t="s">
        <v>330</v>
      </c>
      <c r="AD1765" s="508" t="s">
        <v>1233</v>
      </c>
    </row>
    <row r="1766" spans="1:30" x14ac:dyDescent="0.2">
      <c r="A1766">
        <v>65644</v>
      </c>
      <c r="B1766" t="s">
        <v>3010</v>
      </c>
      <c r="C1766" s="507">
        <v>45322</v>
      </c>
      <c r="D1766">
        <v>2024</v>
      </c>
      <c r="E1766" t="s">
        <v>177</v>
      </c>
      <c r="F1766" t="s">
        <v>221</v>
      </c>
      <c r="G1766">
        <v>32.882033999999997</v>
      </c>
      <c r="H1766">
        <v>-100.750957</v>
      </c>
      <c r="I1766" s="606">
        <v>5.2235566210000002</v>
      </c>
      <c r="J1766" t="s">
        <v>431</v>
      </c>
      <c r="K1766" t="s">
        <v>1251</v>
      </c>
      <c r="L1766" s="606">
        <v>412.9</v>
      </c>
      <c r="M1766" s="606">
        <v>321</v>
      </c>
      <c r="N1766" s="606">
        <v>1.2862928348909657</v>
      </c>
      <c r="O1766" t="s">
        <v>799</v>
      </c>
      <c r="P1766" t="s">
        <v>1231</v>
      </c>
      <c r="R1766">
        <v>178</v>
      </c>
      <c r="AC1766" t="s">
        <v>330</v>
      </c>
      <c r="AD1766" s="508" t="s">
        <v>1233</v>
      </c>
    </row>
    <row r="1767" spans="1:30" x14ac:dyDescent="0.2">
      <c r="A1767">
        <v>64660</v>
      </c>
      <c r="B1767" t="s">
        <v>3011</v>
      </c>
      <c r="C1767" s="507">
        <v>45626</v>
      </c>
      <c r="D1767">
        <v>2024</v>
      </c>
      <c r="E1767" t="s">
        <v>180</v>
      </c>
      <c r="F1767" t="s">
        <v>229</v>
      </c>
      <c r="G1767">
        <v>40.437531</v>
      </c>
      <c r="H1767">
        <v>-83.483501000000004</v>
      </c>
      <c r="I1767" s="606">
        <v>3.8907979452000001</v>
      </c>
      <c r="J1767" t="s">
        <v>431</v>
      </c>
      <c r="K1767" t="s">
        <v>1249</v>
      </c>
      <c r="L1767" s="606">
        <v>407</v>
      </c>
      <c r="M1767" s="606">
        <v>325</v>
      </c>
      <c r="N1767" s="606">
        <v>1.2523076923076923</v>
      </c>
      <c r="O1767" t="s">
        <v>799</v>
      </c>
      <c r="P1767" t="s">
        <v>1231</v>
      </c>
      <c r="R1767">
        <v>180</v>
      </c>
      <c r="AA1767">
        <v>56.63</v>
      </c>
      <c r="AB1767">
        <v>40.81</v>
      </c>
      <c r="AC1767" t="s">
        <v>332</v>
      </c>
      <c r="AD1767" s="508" t="s">
        <v>1233</v>
      </c>
    </row>
    <row r="1768" spans="1:30" x14ac:dyDescent="0.2">
      <c r="A1768">
        <v>66157</v>
      </c>
      <c r="B1768" t="s">
        <v>3012</v>
      </c>
      <c r="C1768" s="507">
        <v>45565</v>
      </c>
      <c r="D1768">
        <v>2024</v>
      </c>
      <c r="E1768" t="s">
        <v>177</v>
      </c>
      <c r="F1768" t="s">
        <v>221</v>
      </c>
      <c r="G1768">
        <v>29.166014000000001</v>
      </c>
      <c r="H1768">
        <v>-96.136004999999997</v>
      </c>
      <c r="I1768" s="606">
        <v>4.6527874429000002</v>
      </c>
      <c r="J1768" t="s">
        <v>431</v>
      </c>
      <c r="K1768" t="s">
        <v>1249</v>
      </c>
      <c r="L1768" s="606">
        <v>458</v>
      </c>
      <c r="M1768" s="606">
        <v>350</v>
      </c>
      <c r="N1768" s="606">
        <v>1.3085714285714285</v>
      </c>
      <c r="O1768" t="s">
        <v>799</v>
      </c>
      <c r="P1768" t="s">
        <v>1231</v>
      </c>
      <c r="R1768">
        <v>180</v>
      </c>
      <c r="AA1768">
        <v>48.03</v>
      </c>
      <c r="AB1768">
        <v>30.49</v>
      </c>
      <c r="AC1768" t="s">
        <v>330</v>
      </c>
      <c r="AD1768" s="508" t="s">
        <v>1233</v>
      </c>
    </row>
    <row r="1769" spans="1:30" x14ac:dyDescent="0.2">
      <c r="A1769">
        <v>68065</v>
      </c>
      <c r="B1769" t="s">
        <v>3013</v>
      </c>
      <c r="C1769" s="507">
        <v>45657</v>
      </c>
      <c r="D1769">
        <v>2024</v>
      </c>
      <c r="E1769" t="s">
        <v>177</v>
      </c>
      <c r="F1769" t="s">
        <v>221</v>
      </c>
      <c r="G1769">
        <v>31.008453837182198</v>
      </c>
      <c r="H1769">
        <v>-97.278890610311606</v>
      </c>
      <c r="I1769" s="606">
        <v>4.7367470320000002</v>
      </c>
      <c r="J1769" t="s">
        <v>431</v>
      </c>
      <c r="K1769" t="s">
        <v>1249</v>
      </c>
      <c r="L1769" s="606">
        <v>456</v>
      </c>
      <c r="M1769" s="606">
        <v>350</v>
      </c>
      <c r="N1769" s="606">
        <v>1.3028571428571429</v>
      </c>
      <c r="O1769" t="s">
        <v>799</v>
      </c>
      <c r="P1769" t="s">
        <v>1231</v>
      </c>
      <c r="Q1769" t="s">
        <v>799</v>
      </c>
      <c r="R1769">
        <v>180</v>
      </c>
      <c r="AA1769">
        <v>47.21</v>
      </c>
      <c r="AB1769">
        <v>31.39</v>
      </c>
      <c r="AC1769" t="s">
        <v>330</v>
      </c>
      <c r="AD1769" s="508" t="s">
        <v>1233</v>
      </c>
    </row>
    <row r="1770" spans="1:30" x14ac:dyDescent="0.2">
      <c r="A1770">
        <v>65762</v>
      </c>
      <c r="B1770" t="s">
        <v>3014</v>
      </c>
      <c r="C1770" s="507">
        <v>45382</v>
      </c>
      <c r="D1770">
        <v>2024</v>
      </c>
      <c r="E1770" t="s">
        <v>177</v>
      </c>
      <c r="F1770" t="s">
        <v>221</v>
      </c>
      <c r="G1770">
        <v>31.710421</v>
      </c>
      <c r="H1770">
        <v>-96.818701000000004</v>
      </c>
      <c r="I1770" s="606">
        <v>4.7240440639000001</v>
      </c>
      <c r="J1770" t="s">
        <v>431</v>
      </c>
      <c r="K1770" t="s">
        <v>1249</v>
      </c>
      <c r="L1770" s="606">
        <v>544.54</v>
      </c>
      <c r="M1770" s="606">
        <v>400</v>
      </c>
      <c r="N1770" s="606">
        <v>1.3613499999999998</v>
      </c>
      <c r="O1770" t="s">
        <v>799</v>
      </c>
      <c r="P1770" t="s">
        <v>1231</v>
      </c>
      <c r="R1770">
        <v>183</v>
      </c>
      <c r="AA1770">
        <v>43.21</v>
      </c>
      <c r="AB1770">
        <v>25.67</v>
      </c>
      <c r="AC1770" t="s">
        <v>333</v>
      </c>
      <c r="AD1770" s="508" t="s">
        <v>1233</v>
      </c>
    </row>
    <row r="1771" spans="1:30" x14ac:dyDescent="0.2">
      <c r="A1771">
        <v>65957</v>
      </c>
      <c r="B1771" t="s">
        <v>3015</v>
      </c>
      <c r="C1771" s="507">
        <v>45596</v>
      </c>
      <c r="D1771">
        <v>2024</v>
      </c>
      <c r="E1771" t="s">
        <v>180</v>
      </c>
      <c r="F1771" t="s">
        <v>231</v>
      </c>
      <c r="G1771">
        <v>41.198253000000001</v>
      </c>
      <c r="H1771">
        <v>-86.624455999999995</v>
      </c>
      <c r="I1771" s="606">
        <v>3.8826808219000002</v>
      </c>
      <c r="J1771" t="s">
        <v>431</v>
      </c>
      <c r="K1771" t="s">
        <v>1249</v>
      </c>
      <c r="L1771" s="606">
        <v>482</v>
      </c>
      <c r="M1771" s="606">
        <v>400</v>
      </c>
      <c r="N1771" s="606">
        <v>1.2050000000000001</v>
      </c>
      <c r="O1771" t="s">
        <v>799</v>
      </c>
      <c r="P1771" t="s">
        <v>1231</v>
      </c>
      <c r="R1771">
        <v>180</v>
      </c>
      <c r="AA1771">
        <v>55.7</v>
      </c>
      <c r="AB1771">
        <v>39.89</v>
      </c>
      <c r="AC1771" t="s">
        <v>333</v>
      </c>
      <c r="AD1771" s="508" t="s">
        <v>1233</v>
      </c>
    </row>
    <row r="1772" spans="1:30" x14ac:dyDescent="0.2">
      <c r="A1772">
        <v>64133</v>
      </c>
      <c r="B1772" t="s">
        <v>3016</v>
      </c>
      <c r="C1772" s="507">
        <v>45596</v>
      </c>
      <c r="D1772">
        <v>2024</v>
      </c>
      <c r="E1772" t="s">
        <v>177</v>
      </c>
      <c r="F1772" t="s">
        <v>221</v>
      </c>
      <c r="G1772">
        <v>29.333551</v>
      </c>
      <c r="H1772">
        <v>-95.825400999999999</v>
      </c>
      <c r="I1772" s="606">
        <v>4.6512196347000003</v>
      </c>
      <c r="J1772" t="s">
        <v>431</v>
      </c>
      <c r="K1772" t="s">
        <v>1249</v>
      </c>
      <c r="L1772" s="606">
        <v>539.61</v>
      </c>
      <c r="M1772" s="606">
        <v>430</v>
      </c>
      <c r="N1772" s="606">
        <v>1.2549069767441861</v>
      </c>
      <c r="O1772" t="s">
        <v>799</v>
      </c>
      <c r="P1772" t="s">
        <v>1231</v>
      </c>
      <c r="R1772">
        <v>181</v>
      </c>
      <c r="AA1772">
        <v>42.29</v>
      </c>
      <c r="AB1772">
        <v>24.75</v>
      </c>
      <c r="AC1772" t="s">
        <v>332</v>
      </c>
      <c r="AD1772" s="508" t="s">
        <v>1233</v>
      </c>
    </row>
    <row r="1773" spans="1:30" x14ac:dyDescent="0.2">
      <c r="A1773">
        <v>64347</v>
      </c>
      <c r="B1773" t="s">
        <v>3017</v>
      </c>
      <c r="C1773" s="507">
        <v>45596</v>
      </c>
      <c r="D1773">
        <v>2024</v>
      </c>
      <c r="E1773" t="s">
        <v>177</v>
      </c>
      <c r="F1773" t="s">
        <v>221</v>
      </c>
      <c r="G1773">
        <v>33.391669999999998</v>
      </c>
      <c r="H1773">
        <v>-95.425200000000004</v>
      </c>
      <c r="I1773" s="606">
        <v>4.5730353881000001</v>
      </c>
      <c r="J1773" t="s">
        <v>431</v>
      </c>
      <c r="K1773" t="s">
        <v>1251</v>
      </c>
      <c r="L1773" s="606">
        <v>572</v>
      </c>
      <c r="M1773" s="606">
        <v>471</v>
      </c>
      <c r="N1773" s="606">
        <v>1.2144373673036093</v>
      </c>
      <c r="O1773" t="s">
        <v>799</v>
      </c>
      <c r="P1773" t="s">
        <v>1231</v>
      </c>
      <c r="Q1773" t="s">
        <v>799</v>
      </c>
      <c r="R1773">
        <v>180</v>
      </c>
      <c r="AA1773">
        <v>43.09</v>
      </c>
      <c r="AB1773">
        <v>25.54</v>
      </c>
      <c r="AC1773" t="s">
        <v>332</v>
      </c>
      <c r="AD1773" s="508" t="s">
        <v>1233</v>
      </c>
    </row>
    <row r="1774" spans="1:30" x14ac:dyDescent="0.2">
      <c r="A1774">
        <v>64233</v>
      </c>
      <c r="B1774" t="s">
        <v>3018</v>
      </c>
      <c r="C1774" s="507">
        <v>45473</v>
      </c>
      <c r="D1774">
        <v>2024</v>
      </c>
      <c r="E1774" t="s">
        <v>177</v>
      </c>
      <c r="F1774" t="s">
        <v>221</v>
      </c>
      <c r="G1774">
        <v>34.406700999999998</v>
      </c>
      <c r="H1774">
        <v>-101.59700100000001</v>
      </c>
      <c r="I1774" s="606">
        <v>5.2778746575</v>
      </c>
      <c r="J1774" t="s">
        <v>431</v>
      </c>
      <c r="K1774" t="s">
        <v>1249</v>
      </c>
      <c r="L1774" s="606">
        <v>631.98</v>
      </c>
      <c r="M1774" s="606">
        <v>500</v>
      </c>
      <c r="N1774" s="606">
        <v>1.26396</v>
      </c>
      <c r="O1774" t="s">
        <v>799</v>
      </c>
      <c r="P1774" t="s">
        <v>1231</v>
      </c>
      <c r="R1774">
        <v>180</v>
      </c>
      <c r="AA1774">
        <v>43.19</v>
      </c>
      <c r="AB1774">
        <v>25.65</v>
      </c>
      <c r="AC1774" t="s">
        <v>332</v>
      </c>
      <c r="AD1774" s="508" t="s">
        <v>1233</v>
      </c>
    </row>
    <row r="1775" spans="1:30" x14ac:dyDescent="0.2">
      <c r="A1775">
        <v>66624</v>
      </c>
      <c r="B1775" t="s">
        <v>3019</v>
      </c>
      <c r="C1775" s="507">
        <v>45626</v>
      </c>
      <c r="D1775">
        <v>2024</v>
      </c>
      <c r="E1775" t="s">
        <v>179</v>
      </c>
      <c r="F1775" t="s">
        <v>230</v>
      </c>
      <c r="G1775">
        <v>39.537289999999999</v>
      </c>
      <c r="H1775">
        <v>-89.809799999999996</v>
      </c>
      <c r="I1775" s="606">
        <v>4.1603116438000001</v>
      </c>
      <c r="J1775" t="s">
        <v>431</v>
      </c>
      <c r="K1775" t="s">
        <v>1251</v>
      </c>
      <c r="L1775" s="606">
        <v>788.2</v>
      </c>
      <c r="M1775" s="606">
        <v>592.79999999999995</v>
      </c>
      <c r="N1775" s="606">
        <v>1.3296221322537114</v>
      </c>
      <c r="O1775" t="s">
        <v>799</v>
      </c>
      <c r="P1775" t="s">
        <v>1231</v>
      </c>
      <c r="Q1775" t="s">
        <v>799</v>
      </c>
      <c r="R1775">
        <v>180</v>
      </c>
      <c r="AA1775">
        <v>71.37</v>
      </c>
      <c r="AB1775">
        <v>45.65</v>
      </c>
      <c r="AC1775" t="s">
        <v>325</v>
      </c>
      <c r="AD1775" s="508" t="s">
        <v>1233</v>
      </c>
    </row>
    <row r="1776" spans="1:30" x14ac:dyDescent="0.2">
      <c r="A1776">
        <v>63352</v>
      </c>
      <c r="B1776" t="s">
        <v>3020</v>
      </c>
      <c r="C1776" s="507">
        <v>45382</v>
      </c>
      <c r="D1776">
        <v>2024</v>
      </c>
      <c r="E1776" t="s">
        <v>183</v>
      </c>
      <c r="F1776" t="s">
        <v>224</v>
      </c>
      <c r="G1776">
        <v>36.467799999999997</v>
      </c>
      <c r="H1776">
        <v>-114.806</v>
      </c>
      <c r="I1776" s="606">
        <v>5.5024317352000001</v>
      </c>
      <c r="J1776" t="s">
        <v>431</v>
      </c>
      <c r="K1776" t="s">
        <v>1249</v>
      </c>
      <c r="L1776" s="606">
        <v>966.8</v>
      </c>
      <c r="M1776" s="606">
        <v>690</v>
      </c>
      <c r="N1776" s="606">
        <v>1.401159420289855</v>
      </c>
      <c r="O1776" t="s">
        <v>799</v>
      </c>
      <c r="P1776" t="s">
        <v>1231</v>
      </c>
      <c r="Q1776" t="s">
        <v>799</v>
      </c>
      <c r="R1776">
        <v>180</v>
      </c>
      <c r="T1776" t="s">
        <v>1294</v>
      </c>
      <c r="U1776" t="s">
        <v>1497</v>
      </c>
      <c r="V1776">
        <v>2024</v>
      </c>
      <c r="W1776">
        <v>380</v>
      </c>
      <c r="X1776">
        <v>380</v>
      </c>
      <c r="AC1776" t="s">
        <v>333</v>
      </c>
      <c r="AD1776" s="508" t="s">
        <v>1233</v>
      </c>
    </row>
    <row r="1777" spans="3:3" x14ac:dyDescent="0.2">
      <c r="C1777" s="507"/>
    </row>
    <row r="1778" spans="3:3" x14ac:dyDescent="0.2">
      <c r="C1778" s="507"/>
    </row>
    <row r="1779" spans="3:3" x14ac:dyDescent="0.2">
      <c r="C1779" s="507"/>
    </row>
    <row r="1780" spans="3:3" x14ac:dyDescent="0.2">
      <c r="C1780" s="507"/>
    </row>
    <row r="1781" spans="3:3" x14ac:dyDescent="0.2">
      <c r="C1781" s="507"/>
    </row>
    <row r="1782" spans="3:3" x14ac:dyDescent="0.2">
      <c r="C1782" s="507"/>
    </row>
    <row r="1783" spans="3:3" x14ac:dyDescent="0.2">
      <c r="C1783" s="507"/>
    </row>
    <row r="1784" spans="3:3" x14ac:dyDescent="0.2">
      <c r="C1784" s="507"/>
    </row>
    <row r="1785" spans="3:3" x14ac:dyDescent="0.2">
      <c r="C1785" s="507"/>
    </row>
    <row r="1786" spans="3:3" x14ac:dyDescent="0.2">
      <c r="C1786" s="507"/>
    </row>
    <row r="1787" spans="3:3" x14ac:dyDescent="0.2">
      <c r="C1787" s="507"/>
    </row>
    <row r="1788" spans="3:3" x14ac:dyDescent="0.2">
      <c r="C1788" s="507"/>
    </row>
    <row r="1789" spans="3:3" x14ac:dyDescent="0.2">
      <c r="C1789" s="507"/>
    </row>
    <row r="1790" spans="3:3" x14ac:dyDescent="0.2">
      <c r="C1790" s="507"/>
    </row>
    <row r="1791" spans="3:3" x14ac:dyDescent="0.2">
      <c r="C1791" s="507"/>
    </row>
    <row r="1792" spans="3:3" x14ac:dyDescent="0.2">
      <c r="C1792" s="507"/>
    </row>
    <row r="1793" spans="3:3" x14ac:dyDescent="0.2">
      <c r="C1793" s="507"/>
    </row>
    <row r="1794" spans="3:3" x14ac:dyDescent="0.2">
      <c r="C1794" s="507"/>
    </row>
    <row r="1795" spans="3:3" x14ac:dyDescent="0.2">
      <c r="C1795" s="507"/>
    </row>
    <row r="1796" spans="3:3" x14ac:dyDescent="0.2">
      <c r="C1796" s="507"/>
    </row>
    <row r="1797" spans="3:3" x14ac:dyDescent="0.2">
      <c r="C1797" s="507"/>
    </row>
    <row r="1798" spans="3:3" x14ac:dyDescent="0.2">
      <c r="C1798" s="507"/>
    </row>
    <row r="1799" spans="3:3" x14ac:dyDescent="0.2">
      <c r="C1799" s="507"/>
    </row>
    <row r="1800" spans="3:3" x14ac:dyDescent="0.2">
      <c r="C1800" s="507"/>
    </row>
    <row r="1801" spans="3:3" x14ac:dyDescent="0.2">
      <c r="C1801" s="507"/>
    </row>
    <row r="1802" spans="3:3" x14ac:dyDescent="0.2">
      <c r="C1802" s="507"/>
    </row>
    <row r="1803" spans="3:3" x14ac:dyDescent="0.2">
      <c r="C1803" s="507"/>
    </row>
    <row r="1804" spans="3:3" x14ac:dyDescent="0.2">
      <c r="C1804" s="507"/>
    </row>
    <row r="1805" spans="3:3" x14ac:dyDescent="0.2">
      <c r="C1805" s="507"/>
    </row>
    <row r="1806" spans="3:3" x14ac:dyDescent="0.2">
      <c r="C1806" s="507"/>
    </row>
    <row r="1807" spans="3:3" x14ac:dyDescent="0.2">
      <c r="C1807" s="507"/>
    </row>
    <row r="1808" spans="3:3" x14ac:dyDescent="0.2">
      <c r="C1808" s="507"/>
    </row>
    <row r="1809" spans="3:3" x14ac:dyDescent="0.2">
      <c r="C1809" s="507"/>
    </row>
    <row r="1810" spans="3:3" x14ac:dyDescent="0.2">
      <c r="C1810" s="507"/>
    </row>
    <row r="1811" spans="3:3" x14ac:dyDescent="0.2">
      <c r="C1811" s="507"/>
    </row>
    <row r="1812" spans="3:3" x14ac:dyDescent="0.2">
      <c r="C1812" s="507"/>
    </row>
    <row r="1813" spans="3:3" x14ac:dyDescent="0.2">
      <c r="C1813" s="507"/>
    </row>
    <row r="1814" spans="3:3" x14ac:dyDescent="0.2">
      <c r="C1814" s="507"/>
    </row>
    <row r="1815" spans="3:3" x14ac:dyDescent="0.2">
      <c r="C1815" s="507"/>
    </row>
    <row r="1816" spans="3:3" x14ac:dyDescent="0.2">
      <c r="C1816" s="507"/>
    </row>
    <row r="1817" spans="3:3" x14ac:dyDescent="0.2">
      <c r="C1817" s="507"/>
    </row>
    <row r="1818" spans="3:3" x14ac:dyDescent="0.2">
      <c r="C1818" s="507"/>
    </row>
    <row r="1819" spans="3:3" x14ac:dyDescent="0.2">
      <c r="C1819" s="507"/>
    </row>
    <row r="1820" spans="3:3" x14ac:dyDescent="0.2">
      <c r="C1820" s="507"/>
    </row>
    <row r="1821" spans="3:3" x14ac:dyDescent="0.2">
      <c r="C1821" s="507"/>
    </row>
    <row r="1822" spans="3:3" x14ac:dyDescent="0.2">
      <c r="C1822" s="507"/>
    </row>
    <row r="1823" spans="3:3" x14ac:dyDescent="0.2">
      <c r="C1823" s="507"/>
    </row>
    <row r="1824" spans="3:3" x14ac:dyDescent="0.2">
      <c r="C1824" s="507"/>
    </row>
    <row r="1825" spans="3:3" x14ac:dyDescent="0.2">
      <c r="C1825" s="507"/>
    </row>
    <row r="1826" spans="3:3" x14ac:dyDescent="0.2">
      <c r="C1826" s="507"/>
    </row>
    <row r="1827" spans="3:3" x14ac:dyDescent="0.2">
      <c r="C1827" s="507"/>
    </row>
    <row r="1828" spans="3:3" x14ac:dyDescent="0.2">
      <c r="C1828" s="507"/>
    </row>
    <row r="1829" spans="3:3" x14ac:dyDescent="0.2">
      <c r="C1829" s="507"/>
    </row>
    <row r="1830" spans="3:3" x14ac:dyDescent="0.2">
      <c r="C1830" s="507"/>
    </row>
    <row r="1831" spans="3:3" x14ac:dyDescent="0.2">
      <c r="C1831" s="507"/>
    </row>
    <row r="1832" spans="3:3" x14ac:dyDescent="0.2">
      <c r="C1832" s="507"/>
    </row>
    <row r="1833" spans="3:3" x14ac:dyDescent="0.2">
      <c r="C1833" s="507"/>
    </row>
    <row r="1834" spans="3:3" x14ac:dyDescent="0.2">
      <c r="C1834" s="507"/>
    </row>
    <row r="1835" spans="3:3" x14ac:dyDescent="0.2">
      <c r="C1835" s="507"/>
    </row>
    <row r="1836" spans="3:3" x14ac:dyDescent="0.2">
      <c r="C1836" s="507"/>
    </row>
    <row r="1837" spans="3:3" x14ac:dyDescent="0.2">
      <c r="C1837" s="507"/>
    </row>
    <row r="1838" spans="3:3" x14ac:dyDescent="0.2">
      <c r="C1838" s="507"/>
    </row>
    <row r="1839" spans="3:3" x14ac:dyDescent="0.2">
      <c r="C1839" s="507"/>
    </row>
    <row r="1840" spans="3:3" x14ac:dyDescent="0.2">
      <c r="C1840" s="507"/>
    </row>
    <row r="1841" spans="3:3" x14ac:dyDescent="0.2">
      <c r="C1841" s="507"/>
    </row>
    <row r="1842" spans="3:3" x14ac:dyDescent="0.2">
      <c r="C1842" s="507"/>
    </row>
    <row r="1843" spans="3:3" x14ac:dyDescent="0.2">
      <c r="C1843" s="507"/>
    </row>
    <row r="1844" spans="3:3" x14ac:dyDescent="0.2">
      <c r="C1844" s="507"/>
    </row>
    <row r="1845" spans="3:3" x14ac:dyDescent="0.2">
      <c r="C1845" s="507"/>
    </row>
    <row r="1846" spans="3:3" x14ac:dyDescent="0.2">
      <c r="C1846" s="507"/>
    </row>
    <row r="1847" spans="3:3" x14ac:dyDescent="0.2">
      <c r="C1847" s="507"/>
    </row>
    <row r="1848" spans="3:3" x14ac:dyDescent="0.2">
      <c r="C1848" s="507"/>
    </row>
    <row r="1849" spans="3:3" x14ac:dyDescent="0.2">
      <c r="C1849" s="507"/>
    </row>
    <row r="1850" spans="3:3" x14ac:dyDescent="0.2">
      <c r="C1850" s="507"/>
    </row>
    <row r="1851" spans="3:3" x14ac:dyDescent="0.2">
      <c r="C1851" s="507"/>
    </row>
    <row r="1852" spans="3:3" x14ac:dyDescent="0.2">
      <c r="C1852" s="507"/>
    </row>
    <row r="1853" spans="3:3" x14ac:dyDescent="0.2">
      <c r="C1853" s="507"/>
    </row>
    <row r="1854" spans="3:3" x14ac:dyDescent="0.2">
      <c r="C1854" s="507"/>
    </row>
    <row r="1855" spans="3:3" x14ac:dyDescent="0.2">
      <c r="C1855" s="507"/>
    </row>
    <row r="1856" spans="3:3" x14ac:dyDescent="0.2">
      <c r="C1856" s="507"/>
    </row>
  </sheetData>
  <autoFilter ref="A1:AU1776" xr:uid="{C35DB1B0-AE60-41F4-92DB-D8CD02F6D21A}"/>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59</vt:i4>
      </vt:variant>
    </vt:vector>
  </HeadingPairs>
  <TitlesOfParts>
    <vt:vector size="59" baseType="lpstr">
      <vt:lpstr>Introduction</vt:lpstr>
      <vt:lpstr>Table of Contents</vt:lpstr>
      <vt:lpstr>Regional Definitions</vt:lpstr>
      <vt:lpstr>Capacity Additions by Fuel Type</vt:lpstr>
      <vt:lpstr>State Solar Market Penetration</vt:lpstr>
      <vt:lpstr>PV Capacity&amp;Generation by BA</vt:lpstr>
      <vt:lpstr>PV Capacity by Region</vt:lpstr>
      <vt:lpstr>PV Capacity over Time</vt:lpstr>
      <vt:lpstr>PV+Storage Capacity by Region</vt:lpstr>
      <vt:lpstr>PV Capacity by Project Size</vt:lpstr>
      <vt:lpstr>PV Capacity by Technology</vt:lpstr>
      <vt:lpstr>PV Capacity by Offtaker</vt:lpstr>
      <vt:lpstr>PV Irradiance</vt:lpstr>
      <vt:lpstr>PV ILR</vt:lpstr>
      <vt:lpstr>PV Hybrid Design</vt:lpstr>
      <vt:lpstr>CapEx Trend (PV-only)</vt:lpstr>
      <vt:lpstr>CapEx Trend by Mount Type (PV)</vt:lpstr>
      <vt:lpstr>CapEx by Size (PV-only)</vt:lpstr>
      <vt:lpstr>CapEx Trend by Region (PV only)</vt:lpstr>
      <vt:lpstr>CapEx Trend by State (PV only)</vt:lpstr>
      <vt:lpstr>Capex Trend (PV+Storage)</vt:lpstr>
      <vt:lpstr>Capex Trend (Storage)</vt:lpstr>
      <vt:lpstr>Capex Trend by Region (Storage)</vt:lpstr>
      <vt:lpstr>Storage Capex Adder</vt:lpstr>
      <vt:lpstr>CSP CapEx</vt:lpstr>
      <vt:lpstr>O&amp;M Cost Time Trend</vt:lpstr>
      <vt:lpstr>O&amp;M Cost by Project Age</vt:lpstr>
      <vt:lpstr>CF by GHI, Mount, ILR</vt:lpstr>
      <vt:lpstr>CF by Region</vt:lpstr>
      <vt:lpstr>CF by Project Vintage</vt:lpstr>
      <vt:lpstr>Degradation</vt:lpstr>
      <vt:lpstr>CF for CSP Plants</vt:lpstr>
      <vt:lpstr>LCOE Trend (PV only)</vt:lpstr>
      <vt:lpstr>Storage LCOE Adder Trend</vt:lpstr>
      <vt:lpstr>LCOE (PTC vs ITC, PV only)</vt:lpstr>
      <vt:lpstr>LCOE Trend (PV+Storage)</vt:lpstr>
      <vt:lpstr>LCOE by Region (PV+Storage)</vt:lpstr>
      <vt:lpstr>LCOE vs. PPA Price (PV only)</vt:lpstr>
      <vt:lpstr>LCOE vs. PPA Price (PV+Storage)</vt:lpstr>
      <vt:lpstr>PPA Price by Project (PV only)</vt:lpstr>
      <vt:lpstr>PPA Price for CSP Plants</vt:lpstr>
      <vt:lpstr>Annual Average PPA Price</vt:lpstr>
      <vt:lpstr>LevelTen Solar PPA Prices</vt:lpstr>
      <vt:lpstr>Trio Solar PPA Prices</vt:lpstr>
      <vt:lpstr>LevelTen &amp; Trio 2024 PPA Index</vt:lpstr>
      <vt:lpstr>PPA Price 2023-24 COD</vt:lpstr>
      <vt:lpstr>PV+Battery Hybrid PPA Price</vt:lpstr>
      <vt:lpstr>PV &amp; Wind PPAs vs Gas</vt:lpstr>
      <vt:lpstr>PV Curtailment</vt:lpstr>
      <vt:lpstr>Energy+Capacity Value (PV only)</vt:lpstr>
      <vt:lpstr>Market Value vs. PPA (PV only)</vt:lpstr>
      <vt:lpstr>Value Factor vs. Penetration</vt:lpstr>
      <vt:lpstr>Value Difference vs. Flat Block</vt:lpstr>
      <vt:lpstr>Energy+Capacity Value vs. LCOE</vt:lpstr>
      <vt:lpstr>All Capacity in Queues</vt:lpstr>
      <vt:lpstr>Solar GW in Queues by Region</vt:lpstr>
      <vt:lpstr>Solar GW in Queues by Status</vt:lpstr>
      <vt:lpstr>All Hybrid Capacity in Queues</vt:lpstr>
      <vt:lpstr>Individual_Project_Data</vt:lpstr>
    </vt:vector>
  </TitlesOfParts>
  <Manager/>
  <Company>Berkeley Lab</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MABolinger</dc:creator>
  <cp:keywords/>
  <dc:description/>
  <cp:lastModifiedBy>Joachim Seel</cp:lastModifiedBy>
  <cp:revision/>
  <dcterms:created xsi:type="dcterms:W3CDTF">2010-06-30T13:59:00Z</dcterms:created>
  <dcterms:modified xsi:type="dcterms:W3CDTF">2025-10-14T20:01:59Z</dcterms:modified>
  <cp:category/>
  <cp:contentStatus/>
</cp:coreProperties>
</file>